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showInkAnnotation="0" autoCompressPictures="0"/>
  <mc:AlternateContent xmlns:mc="http://schemas.openxmlformats.org/markup-compatibility/2006">
    <mc:Choice Requires="x15">
      <x15ac:absPath xmlns:x15ac="http://schemas.microsoft.com/office/spreadsheetml/2010/11/ac" url="C:\Users\HP\OneDrive\Desktop\"/>
    </mc:Choice>
  </mc:AlternateContent>
  <xr:revisionPtr revIDLastSave="0" documentId="13_ncr:1_{6AAD4F1B-3843-433C-9F2C-2AFD8C53C010}" xr6:coauthVersionLast="47" xr6:coauthVersionMax="47" xr10:uidLastSave="{00000000-0000-0000-0000-000000000000}"/>
  <bookViews>
    <workbookView xWindow="-110" yWindow="-110" windowWidth="19420" windowHeight="10420" tabRatio="693" firstSheet="7" activeTab="9" xr2:uid="{00000000-000D-0000-FFFF-FFFF00000000}"/>
  </bookViews>
  <sheets>
    <sheet name="Cover" sheetId="54" r:id="rId1"/>
    <sheet name="Pro Forma Financial Model" sheetId="1" r:id="rId2"/>
    <sheet name="Financial Summary_Output" sheetId="27" state="hidden" r:id="rId3"/>
    <sheet name="Pro Forma Adjustments_Output" sheetId="2" state="hidden" r:id="rId4"/>
    <sheet name="Contingent Income" sheetId="57" state="hidden" r:id="rId5"/>
    <sheet name="Revenue Growth" sheetId="82" r:id="rId6"/>
    <sheet name="Company Provided Data&gt;&gt;&gt;" sheetId="75" state="hidden" r:id="rId7"/>
    <sheet name="Salary &amp; Benefits" sheetId="80" r:id="rId8"/>
    <sheet name="Account Mapping" sheetId="76" r:id="rId9"/>
    <sheet name="Historical Inputs" sheetId="72" r:id="rId10"/>
    <sheet name="Benefit Cost_2023" sheetId="81"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s>
  <definedNames>
    <definedName name="______D33" hidden="1">{"Olk by Qtr Full",#N/A,FALSE,"Tot PalmPalm";"Olk by Qtr Full",#N/A,FALSE,"Tot Device";"Olk by Qtr Full",#N/A,FALSE,"Platform";"Olk by Qtr Full",#N/A,FALSE,"Palm.Net";"Olk by Qtr Full",#N/A,FALSE,"Elim"}</definedName>
    <definedName name="______D33_1" hidden="1">{"Olk by Qtr Full",#N/A,FALSE,"Tot PalmPalm";"Olk by Qtr Full",#N/A,FALSE,"Tot Device";"Olk by Qtr Full",#N/A,FALSE,"Platform";"Olk by Qtr Full",#N/A,FALSE,"Palm.Net";"Olk by Qtr Full",#N/A,FALSE,"Elim"}</definedName>
    <definedName name="______D33_2" hidden="1">{"Olk by Qtr Full",#N/A,FALSE,"Tot PalmPalm";"Olk by Qtr Full",#N/A,FALSE,"Tot Device";"Olk by Qtr Full",#N/A,FALSE,"Platform";"Olk by Qtr Full",#N/A,FALSE,"Palm.Net";"Olk by Qtr Full",#N/A,FALSE,"Elim"}</definedName>
    <definedName name="_____D33" hidden="1">{"Olk by Qtr Full",#N/A,FALSE,"Tot PalmPalm";"Olk by Qtr Full",#N/A,FALSE,"Tot Device";"Olk by Qtr Full",#N/A,FALSE,"Platform";"Olk by Qtr Full",#N/A,FALSE,"Palm.Net";"Olk by Qtr Full",#N/A,FALSE,"Elim"}</definedName>
    <definedName name="_____D33_1" hidden="1">{"Olk by Qtr Full",#N/A,FALSE,"Tot PalmPalm";"Olk by Qtr Full",#N/A,FALSE,"Tot Device";"Olk by Qtr Full",#N/A,FALSE,"Platform";"Olk by Qtr Full",#N/A,FALSE,"Palm.Net";"Olk by Qtr Full",#N/A,FALSE,"Elim"}</definedName>
    <definedName name="_____D33_2" hidden="1">{"Olk by Qtr Full",#N/A,FALSE,"Tot PalmPalm";"Olk by Qtr Full",#N/A,FALSE,"Tot Device";"Olk by Qtr Full",#N/A,FALSE,"Platform";"Olk by Qtr Full",#N/A,FALSE,"Palm.Net";"Olk by Qtr Full",#N/A,FALSE,"Elim"}</definedName>
    <definedName name="____D33" hidden="1">{"Olk by Qtr Full",#N/A,FALSE,"Tot PalmPalm";"Olk by Qtr Full",#N/A,FALSE,"Tot Device";"Olk by Qtr Full",#N/A,FALSE,"Platform";"Olk by Qtr Full",#N/A,FALSE,"Palm.Net";"Olk by Qtr Full",#N/A,FALSE,"Elim"}</definedName>
    <definedName name="____D33_1" hidden="1">{"Olk by Qtr Full",#N/A,FALSE,"Tot PalmPalm";"Olk by Qtr Full",#N/A,FALSE,"Tot Device";"Olk by Qtr Full",#N/A,FALSE,"Platform";"Olk by Qtr Full",#N/A,FALSE,"Palm.Net";"Olk by Qtr Full",#N/A,FALSE,"Elim"}</definedName>
    <definedName name="____D33_2" hidden="1">{"Olk by Qtr Full",#N/A,FALSE,"Tot PalmPalm";"Olk by Qtr Full",#N/A,FALSE,"Tot Device";"Olk by Qtr Full",#N/A,FALSE,"Platform";"Olk by Qtr Full",#N/A,FALSE,"Palm.Net";"Olk by Qtr Full",#N/A,FALSE,"Elim"}</definedName>
    <definedName name="___new2"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___new2_1"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___new2_2"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___new3" hidden="1">{"pg3 Finished Goods",#N/A,FALSE,"FG - KPIs pg3"}</definedName>
    <definedName name="___new3_1" hidden="1">{"pg3 Finished Goods",#N/A,FALSE,"FG - KPIs pg3"}</definedName>
    <definedName name="___new3_2" hidden="1">{"pg3 Finished Goods",#N/A,FALSE,"FG - KPIs pg3"}</definedName>
    <definedName name="__123Graph_A" hidden="1">'[1]leased space'!#REF!</definedName>
    <definedName name="__123Graph_ACOSTS" hidden="1">#REF!</definedName>
    <definedName name="__123Graph_ANPV" hidden="1">#REF!</definedName>
    <definedName name="__123Graph_ARET_ANAL" hidden="1">#REF!</definedName>
    <definedName name="__123Graph_B" hidden="1">[2]GRSSBAR6!$F$11:$F$22</definedName>
    <definedName name="__123Graph_BCOSTS" hidden="1">#REF!</definedName>
    <definedName name="__123Graph_BCURRENT" hidden="1">#REF!</definedName>
    <definedName name="__123Graph_BHOBKEN4H" hidden="1">'[3]EDISON-2'!#REF!</definedName>
    <definedName name="__123Graph_BHOBOKEN" hidden="1">'[3]EDISON-2'!#REF!</definedName>
    <definedName name="__123Graph_BRET_ANAL" hidden="1">#REF!</definedName>
    <definedName name="__123Graph_C" hidden="1">[2]GRSSBAR6!$G$11:$G$22</definedName>
    <definedName name="__123Graph_D" hidden="1">[2]GRSSBAR6!$H$11:$H$22</definedName>
    <definedName name="__123Graph_E" hidden="1">[4]Combined!#REF!</definedName>
    <definedName name="__123Graph_F" hidden="1">[4]Combined!#REF!</definedName>
    <definedName name="__123Graph_LBL_A" hidden="1">[4]Combined!#REF!</definedName>
    <definedName name="__123Graph_LBL_B" hidden="1">[4]Combined!#REF!</definedName>
    <definedName name="__123Graph_LBL_C" hidden="1">[4]Combined!#REF!</definedName>
    <definedName name="__123Graph_LBL_D" hidden="1">[4]Combined!#REF!</definedName>
    <definedName name="__123Graph_X" hidden="1">'[1]leased space'!#REF!</definedName>
    <definedName name="__123Graph_XCURRENT" hidden="1">#REF!</definedName>
    <definedName name="__123Graph_XRET_ANAL" hidden="1">#REF!</definedName>
    <definedName name="__D33" hidden="1">{"Olk by Qtr Full",#N/A,FALSE,"Tot PalmPalm";"Olk by Qtr Full",#N/A,FALSE,"Tot Device";"Olk by Qtr Full",#N/A,FALSE,"Platform";"Olk by Qtr Full",#N/A,FALSE,"Palm.Net";"Olk by Qtr Full",#N/A,FALSE,"Elim"}</definedName>
    <definedName name="__D33_1" hidden="1">{"Olk by Qtr Full",#N/A,FALSE,"Tot PalmPalm";"Olk by Qtr Full",#N/A,FALSE,"Tot Device";"Olk by Qtr Full",#N/A,FALSE,"Platform";"Olk by Qtr Full",#N/A,FALSE,"Palm.Net";"Olk by Qtr Full",#N/A,FALSE,"Elim"}</definedName>
    <definedName name="__D33_2" hidden="1">{"Olk by Qtr Full",#N/A,FALSE,"Tot PalmPalm";"Olk by Qtr Full",#N/A,FALSE,"Tot Device";"Olk by Qtr Full",#N/A,FALSE,"Platform";"Olk by Qtr Full",#N/A,FALSE,"Palm.Net";"Olk by Qtr Full",#N/A,FALSE,"Elim"}</definedName>
    <definedName name="__FDS_HYPERLINK_TOGGLE_STATE__" hidden="1">"ON"</definedName>
    <definedName name="__FDS_UNIQUE_RANGE_ID_GENERATOR_COUNTER" hidden="1">1</definedName>
    <definedName name="__FDS_USED_FOR_REUSING_RANGE_IDS_RECYCLE" hidden="1">{1,3,5,7,9,11,13,15,17,19,21,23,25,27,29,31,33,35,37,39,41,43,45,47,49,51,53,55,57,59,2,4,6,8,10,12,14,16,18,20,22,24,26,28,30,32,34,36,38,40,42,44,46,48,50,52,54,56,58,60}</definedName>
    <definedName name="__FDS_USED_FOR_REUSING_RANGE_IDS_RECYCLE_1" hidden="1">{41}</definedName>
    <definedName name="__xlcn.LinkedTable_Table11" localSheetId="5" hidden="1">[5]!Table1</definedName>
    <definedName name="__xlcn.LinkedTable_Table11" hidden="1">[5]!Table1</definedName>
    <definedName name="_08bankbalsht" hidden="1">{#N/A,#N/A,FALSE,"Title Page";#N/A,#N/A,FALSE,"Conclusions";#N/A,#N/A,FALSE,"Assum.";#N/A,#N/A,FALSE,"Sun  DCF-WC-Dep";#N/A,#N/A,FALSE,"MarketValue";#N/A,#N/A,FALSE,"BalSheet";#N/A,#N/A,FALSE,"WACC";#N/A,#N/A,FALSE,"PC+ Info.";#N/A,#N/A,FALSE,"PC+Info_2"}</definedName>
    <definedName name="_1__123Graph_ACHART_1" hidden="1">#N/A</definedName>
    <definedName name="_1__FDSAUDITLINK__" hidden="1">{"fdsup://directions/FAT Viewer?action=UPDATE&amp;creator=factset&amp;DYN_ARGS=TRUE&amp;DOC_NAME=FAT:FQL_AUDITING_CLIENT_TEMPLATE.FAT&amp;display_string=Audit&amp;VAR:KEY=EHUPQZUHKD&amp;VAR:QUERY=SlVMSUFOKEZDQ19BQ1RVQUwoJ1NBTEVTJywnQU5OVUFMJywnRlkwJywnJykuZGF0ZXMp&amp;WINDOW=FIRST_POP","UP&amp;HEIGHT=450&amp;WIDTH=450&amp;START_MAXIMIZED=FALSE&amp;VAR:CALENDAR=US&amp;VAR:SYMBOL=03738910&amp;VAR:INDEX=0"}</definedName>
    <definedName name="_1__FDSAUDITLINK___1" hidden="1">{"fdsup://IBCentral/FAT Viewer?action=UPDATE&amp;creator=factset&amp;DOC_NAME=fat:reuters_ytd_source_window.fat&amp;display_string=Audit&amp;DYN_ARGS=TRUE&amp;VAR:ID1=07181310&amp;VAR:RCODE=SDBF&amp;VAR:SDATE=20071299&amp;VAR:FREQ=Quarterly&amp;VAR:RELITEM=RP&amp;VAR:CURRENCY=LOCAL&amp;VAR:CURRSOURCE","=EXSHARE&amp;VAR:NATFREQ=Quarterly&amp;VAR:RFIELD=FINALIZED&amp;VAR:DB_TYPE=L&amp;VAR:UNITS=M&amp;window=popup&amp;width=450&amp;height=300&amp;START_MAXIMIZED=FALSE"}</definedName>
    <definedName name="_10__123Graph_ACHART_111" hidden="1">[6]Menu!$D$23:$M$23</definedName>
    <definedName name="_100__FDSAUDITLINK__" hidden="1">{"fdsup://directions/FAT Viewer?action=UPDATE&amp;creator=factset&amp;DYN_ARGS=TRUE&amp;DOC_NAME=FAT:FQL_AUDITING_CLIENT_TEMPLATE.FAT&amp;display_string=Audit&amp;VAR:KEY=SRSVCRCTCD&amp;VAR:QUERY=UkdGX0JQU19UQU5HKFNFTUksMCwsLCwsLE5PQVVESVQp&amp;WINDOW=FIRST_POPUP&amp;HEIGHT=450&amp;WIDTH=450&amp;","START_MAXIMIZED=FALSE&amp;VAR:CALENDAR=US&amp;VAR:SYMBOL=066168&amp;VAR:INDEX=0"}</definedName>
    <definedName name="_101__FDSAUDITLINK__" hidden="1">{"fdsup://directions/FAT Viewer?action=UPDATE&amp;creator=factset&amp;DYN_ARGS=TRUE&amp;DOC_NAME=FAT:FQL_AUDITING_CLIENT_TEMPLATE.FAT&amp;display_string=Audit&amp;VAR:KEY=CDCNGBCLIH&amp;VAR:QUERY=UkdGX0JQU19UQU5HKFNFTUksMCwsLCwsLE5PQVVESVQp&amp;WINDOW=FIRST_POPUP&amp;HEIGHT=450&amp;WIDTH=450&amp;","START_MAXIMIZED=FALSE&amp;VAR:CALENDAR=US&amp;VAR:SYMBOL=B1LB9P&amp;VAR:INDEX=0"}</definedName>
    <definedName name="_102__FDSAUDITLINK__" hidden="1">{"fdsup://directions/FAT Viewer?action=UPDATE&amp;creator=factset&amp;DYN_ARGS=TRUE&amp;DOC_NAME=FAT:FQL_AUDITING_CLIENT_TEMPLATE.FAT&amp;display_string=Audit&amp;VAR:KEY=OPUFQDSZID&amp;VAR:QUERY=UkdGX0JQU19UQU5HKFNFTUksMCwsLCwsLE5PQVVESVQp&amp;WINDOW=FIRST_POPUP&amp;HEIGHT=450&amp;WIDTH=450&amp;","START_MAXIMIZED=FALSE&amp;VAR:CALENDAR=US&amp;VAR:SYMBOL=003195&amp;VAR:INDEX=0"}</definedName>
    <definedName name="_103__FDSAUDITLINK__" hidden="1">{"fdsup://directions/FAT Viewer?action=UPDATE&amp;creator=factset&amp;DYN_ARGS=TRUE&amp;DOC_NAME=FAT:FQL_AUDITING_CLIENT_TEMPLATE.FAT&amp;display_string=Audit&amp;VAR:KEY=MPELSBMXQZ&amp;VAR:QUERY=UkdGX0JQU19UQU5HKFNFTUksMCwsLCwsLE5PQVVESVQp&amp;WINDOW=FIRST_POPUP&amp;HEIGHT=450&amp;WIDTH=450&amp;","START_MAXIMIZED=FALSE&amp;VAR:CALENDAR=US&amp;VAR:SYMBOL=B11FL2&amp;VAR:INDEX=0"}</definedName>
    <definedName name="_104__FDSAUDITLINK__" hidden="1">{"fdsup://directions/FAT Viewer?action=UPDATE&amp;creator=factset&amp;DYN_ARGS=TRUE&amp;DOC_NAME=FAT:FQL_AUDITING_CLIENT_TEMPLATE.FAT&amp;display_string=Audit&amp;VAR:KEY=SNSBGLQXAB&amp;VAR:QUERY=UkdGX0JQU19UQU5HKFNFTUksMCwsLCwsLE5PQVVESVQp&amp;WINDOW=FIRST_POPUP&amp;HEIGHT=450&amp;WIDTH=450&amp;","START_MAXIMIZED=FALSE&amp;VAR:CALENDAR=US&amp;VAR:SYMBOL=321430&amp;VAR:INDEX=0"}</definedName>
    <definedName name="_105__FDSAUDITLINK__" hidden="1">{"fdsup://directions/FAT Viewer?action=UPDATE&amp;creator=factset&amp;DYN_ARGS=TRUE&amp;DOC_NAME=FAT:FQL_AUDITING_CLIENT_TEMPLATE.FAT&amp;display_string=Audit&amp;VAR:KEY=GDWFEDYZYV&amp;VAR:QUERY=UkdGX0JQU19UQU5HKFNFTUksMCwsLCwsLE5PQVVESVQp&amp;WINDOW=FIRST_POPUP&amp;HEIGHT=450&amp;WIDTH=450&amp;","START_MAXIMIZED=FALSE&amp;VAR:CALENDAR=US&amp;VAR:SYMBOL=B00LBS&amp;VAR:INDEX=0"}</definedName>
    <definedName name="_106__FDSAUDITLINK__" hidden="1">{"fdsup://directions/FAT Viewer?action=UPDATE&amp;creator=factset&amp;DYN_ARGS=TRUE&amp;DOC_NAME=FAT:FQL_AUDITING_CLIENT_TEMPLATE.FAT&amp;display_string=Audit&amp;VAR:KEY=SROTAPCPUP&amp;VAR:QUERY=UkdGX0JQU19UQU5HKFNFTUksMCwsLCwsLE5PQVVESVQp&amp;WINDOW=FIRST_POPUP&amp;HEIGHT=450&amp;WIDTH=450&amp;","START_MAXIMIZED=FALSE&amp;VAR:CALENDAR=US&amp;VAR:SYMBOL=002939&amp;VAR:INDEX=0"}</definedName>
    <definedName name="_107__FDSAUDITLINK__" hidden="1">{"fdsup://directions/FAT Viewer?action=UPDATE&amp;creator=factset&amp;DYN_ARGS=TRUE&amp;DOC_NAME=FAT:FQL_AUDITING_CLIENT_TEMPLATE.FAT&amp;display_string=Audit&amp;VAR:KEY=YHQRWHSHYX&amp;VAR:QUERY=UkdGX0JQU19UQU5HKFNFTUksMCwsLCwsLE5PQVVESVQp&amp;WINDOW=FIRST_POPUP&amp;HEIGHT=450&amp;WIDTH=450&amp;","START_MAXIMIZED=FALSE&amp;VAR:CALENDAR=US&amp;VAR:SYMBOL=B1G4YS&amp;VAR:INDEX=0"}</definedName>
    <definedName name="_108__FDSAUDITLINK__" hidden="1">{"fdsup://directions/FAT Viewer?action=UPDATE&amp;creator=factset&amp;DYN_ARGS=TRUE&amp;DOC_NAME=FAT:FQL_AUDITING_CLIENT_TEMPLATE.FAT&amp;display_string=Audit&amp;VAR:KEY=WJITIJKLQT&amp;VAR:QUERY=UkdGX0JQU19UQU5HKFNFTUksMCwsLCwsLE5PQVVESVQp&amp;WINDOW=FIRST_POPUP&amp;HEIGHT=450&amp;WIDTH=450&amp;","START_MAXIMIZED=FALSE&amp;VAR:CALENDAR=US&amp;VAR:SYMBOL=B1SN2C&amp;VAR:INDEX=0"}</definedName>
    <definedName name="_10899__FDSAUDITLINK__" hidden="1">{"fdsup://IBCentral/FAT Viewer?action=UPDATE&amp;creator=factset&amp;DOC_NAME=fat:reuters_ytd_source_window.fat&amp;display_string=Audit&amp;DYN_ARGS=TRUE&amp;VAR:ID1=49005710&amp;VAR:RCODE=SALES&amp;VAR:SDATE=20060999&amp;VAR:FREQ=QUARTERLY&amp;VAR:RELITEM=RF&amp;VAR:CURRENCY=LOCAL&amp;VAR:CURRSOURC","E=EXSHARE&amp;VAR:NATFREQ=Quarterly&amp;VAR:RFIELD=FINALIZED&amp;VAR:DB_TYPE=L&amp;VAR:UNITS=MONTHLY&amp;window=popup&amp;width=450&amp;height=300&amp;START_MAXIMIZED=FALSE"}</definedName>
    <definedName name="_10899__FDSAUDITLINK___1" hidden="1">{"fdsup://IBCentral/FAT Viewer?action=UPDATE&amp;creator=factset&amp;DOC_NAME=fat:reuters_ytd_source_window.fat&amp;display_string=Audit&amp;DYN_ARGS=TRUE&amp;VAR:ID1=49005710&amp;VAR:RCODE=SALES&amp;VAR:SDATE=20060999&amp;VAR:FREQ=QUARTERLY&amp;VAR:RELITEM=RF&amp;VAR:CURRENCY=LOCAL&amp;VAR:CURRSOURC","E=EXSHARE&amp;VAR:NATFREQ=Quarterly&amp;VAR:RFIELD=FINALIZED&amp;VAR:DB_TYPE=L&amp;VAR:UNITS=MONTHLY&amp;window=popup&amp;width=450&amp;height=300&amp;START_MAXIMIZED=FALSE"}</definedName>
    <definedName name="_109__FDSAUDITLINK__" hidden="1">{"fdsup://directions/FAT Viewer?action=UPDATE&amp;creator=factset&amp;DYN_ARGS=TRUE&amp;DOC_NAME=FAT:FQL_AUDITING_CLIENT_TEMPLATE.FAT&amp;display_string=Audit&amp;VAR:KEY=SFCHKDQFOB&amp;VAR:QUERY=UkdGX0JQU19UQU5HKFNFTUksMCwsLCwsLE5PQVVESVQp&amp;WINDOW=FIRST_POPUP&amp;HEIGHT=450&amp;WIDTH=450&amp;","START_MAXIMIZED=FALSE&amp;VAR:CALENDAR=US&amp;VAR:SYMBOL=B114L0&amp;VAR:INDEX=0"}</definedName>
    <definedName name="_10900__FDSAUDITLINK__" hidden="1">{"fdsup://IBCentral/FAT Viewer?action=UPDATE&amp;creator=factset&amp;DOC_NAME=fat:reuters_ytd_source_window.fat&amp;display_string=Audit&amp;DYN_ARGS=TRUE&amp;VAR:ID1=49005710&amp;VAR:RCODE=SALES&amp;VAR:SDATE=20060999&amp;VAR:FREQ=QUARTERLY&amp;VAR:RELITEM=RF&amp;VAR:CURRENCY=LOCAL&amp;VAR:CURRSOURC","E=EXSHARE&amp;VAR:NATFREQ=Quarterly&amp;VAR:RFIELD=FINALIZED&amp;VAR:DB_TYPE=L&amp;VAR:UNITS=MONTHLY&amp;window=popup&amp;width=450&amp;height=300&amp;START_MAXIMIZED=FALSE"}</definedName>
    <definedName name="_10900__FDSAUDITLINK___1" hidden="1">{"fdsup://IBCentral/FAT Viewer?action=UPDATE&amp;creator=factset&amp;DOC_NAME=fat:reuters_ytd_source_window.fat&amp;display_string=Audit&amp;DYN_ARGS=TRUE&amp;VAR:ID1=49005710&amp;VAR:RCODE=SALES&amp;VAR:SDATE=20060999&amp;VAR:FREQ=QUARTERLY&amp;VAR:RELITEM=RF&amp;VAR:CURRENCY=LOCAL&amp;VAR:CURRSOURC","E=EXSHARE&amp;VAR:NATFREQ=Quarterly&amp;VAR:RFIELD=FINALIZED&amp;VAR:DB_TYPE=L&amp;VAR:UNITS=MONTHLY&amp;window=popup&amp;width=450&amp;height=300&amp;START_MAXIMIZED=FALSE"}</definedName>
    <definedName name="_10905__FDSAUDITLINK__" hidden="1">{"fdsup://IBCentral/FAT Viewer?action=UPDATE&amp;creator=factset&amp;DOC_NAME=fat:reuters_ytd_source_window.fat&amp;display_string=Audit&amp;DYN_ARGS=TRUE&amp;VAR:ID1=49005710&amp;VAR:RCODE=SALES&amp;VAR:SDATE=20080999&amp;VAR:FREQ=QUARTERLY&amp;VAR:RELITEM=RF&amp;VAR:CURRENCY=LOCAL&amp;VAR:CURRSOURC","E=EXSHARE&amp;VAR:NATFREQ=Quarterly&amp;VAR:RFIELD=FINALIZED&amp;VAR:DB_TYPE=L&amp;VAR:UNITS=MONTHLY&amp;window=popup&amp;width=450&amp;height=300&amp;START_MAXIMIZED=FALSE"}</definedName>
    <definedName name="_10905__FDSAUDITLINK___1" hidden="1">{"fdsup://IBCentral/FAT Viewer?action=UPDATE&amp;creator=factset&amp;DOC_NAME=fat:reuters_ytd_source_window.fat&amp;display_string=Audit&amp;DYN_ARGS=TRUE&amp;VAR:ID1=49005710&amp;VAR:RCODE=SALES&amp;VAR:SDATE=20080999&amp;VAR:FREQ=QUARTERLY&amp;VAR:RELITEM=RF&amp;VAR:CURRENCY=LOCAL&amp;VAR:CURRSOURC","E=EXSHARE&amp;VAR:NATFREQ=Quarterly&amp;VAR:RFIELD=FINALIZED&amp;VAR:DB_TYPE=L&amp;VAR:UNITS=MONTHLY&amp;window=popup&amp;width=450&amp;height=300&amp;START_MAXIMIZED=FALSE"}</definedName>
    <definedName name="_10906__FDSAUDITLINK__" hidden="1">{"fdsup://IBCentral/FAT Viewer?action=UPDATE&amp;creator=factset&amp;DOC_NAME=fat:reuters_ytd_source_window.fat&amp;display_string=Audit&amp;DYN_ARGS=TRUE&amp;VAR:ID1=49005710&amp;VAR:RCODE=SALES&amp;VAR:SDATE=20070999&amp;VAR:FREQ=QUARTERLY&amp;VAR:RELITEM=RF&amp;VAR:CURRENCY=LOCAL&amp;VAR:CURRSOURC","E=EXSHARE&amp;VAR:NATFREQ=Quarterly&amp;VAR:RFIELD=FINALIZED&amp;VAR:DB_TYPE=L&amp;VAR:UNITS=MONTHLY&amp;window=popup&amp;width=450&amp;height=300&amp;START_MAXIMIZED=FALSE"}</definedName>
    <definedName name="_10906__FDSAUDITLINK___1" hidden="1">{"fdsup://IBCentral/FAT Viewer?action=UPDATE&amp;creator=factset&amp;DOC_NAME=fat:reuters_ytd_source_window.fat&amp;display_string=Audit&amp;DYN_ARGS=TRUE&amp;VAR:ID1=49005710&amp;VAR:RCODE=SALES&amp;VAR:SDATE=20070999&amp;VAR:FREQ=QUARTERLY&amp;VAR:RELITEM=RF&amp;VAR:CURRENCY=LOCAL&amp;VAR:CURRSOURC","E=EXSHARE&amp;VAR:NATFREQ=Quarterly&amp;VAR:RFIELD=FINALIZED&amp;VAR:DB_TYPE=L&amp;VAR:UNITS=MONTHLY&amp;window=popup&amp;width=450&amp;height=300&amp;START_MAXIMIZED=FALSE"}</definedName>
    <definedName name="_10907__FDSAUDITLINK__" hidden="1">{"fdsup://IBCentral/FAT Viewer?action=UPDATE&amp;creator=factset&amp;DOC_NAME=fat:reuters_ytd_source_window.fat&amp;display_string=Audit&amp;DYN_ARGS=TRUE&amp;VAR:ID1=49005710&amp;VAR:RCODE=SALES&amp;VAR:SDATE=20060999&amp;VAR:FREQ=QUARTERLY&amp;VAR:RELITEM=RF&amp;VAR:CURRENCY=LOCAL&amp;VAR:CURRSOURC","E=EXSHARE&amp;VAR:NATFREQ=Quarterly&amp;VAR:RFIELD=FINALIZED&amp;VAR:DB_TYPE=L&amp;VAR:UNITS=MONTHLY&amp;window=popup&amp;width=450&amp;height=300&amp;START_MAXIMIZED=FALSE"}</definedName>
    <definedName name="_10907__FDSAUDITLINK___1" hidden="1">{"fdsup://IBCentral/FAT Viewer?action=UPDATE&amp;creator=factset&amp;DOC_NAME=fat:reuters_ytd_source_window.fat&amp;display_string=Audit&amp;DYN_ARGS=TRUE&amp;VAR:ID1=49005710&amp;VAR:RCODE=SALES&amp;VAR:SDATE=20060999&amp;VAR:FREQ=QUARTERLY&amp;VAR:RELITEM=RF&amp;VAR:CURRENCY=LOCAL&amp;VAR:CURRSOURC","E=EXSHARE&amp;VAR:NATFREQ=Quarterly&amp;VAR:RFIELD=FINALIZED&amp;VAR:DB_TYPE=L&amp;VAR:UNITS=MONTHLY&amp;window=popup&amp;width=450&amp;height=300&amp;START_MAXIMIZED=FALSE"}</definedName>
    <definedName name="_10909__FDSAUDITLINK__" hidden="1">{"fdsup://IBCentral/FAT Viewer?action=UPDATE&amp;creator=factset&amp;DOC_NAME=fat:reuters_qtrly_source_window.fat&amp;display_string=Audit&amp;DYN_ARGS=TRUE&amp;VAR:ID1=49005710&amp;VAR:RCODE=SALES&amp;VAR:SDATE=20080999&amp;VAR:FREQ=QUARTERLY&amp;VAR:RELITEM=RF&amp;VAR:CURRENCY=LOCAL&amp;VAR:CURRSOU","RCE=EXSHARE&amp;VAR:NATFREQ=QUARTERLY&amp;VAR:RFIELD=FINALIZED&amp;VAR:DB_TYPE=L&amp;VAR:UNITS=MONTHLY&amp;window=popup&amp;width=450&amp;height=300&amp;START_MAXIMIZED=FALSE"}</definedName>
    <definedName name="_10909__FDSAUDITLINK___1" hidden="1">{"fdsup://IBCentral/FAT Viewer?action=UPDATE&amp;creator=factset&amp;DOC_NAME=fat:reuters_qtrly_source_window.fat&amp;display_string=Audit&amp;DYN_ARGS=TRUE&amp;VAR:ID1=49005710&amp;VAR:RCODE=SALES&amp;VAR:SDATE=20080999&amp;VAR:FREQ=QUARTERLY&amp;VAR:RELITEM=RF&amp;VAR:CURRENCY=LOCAL&amp;VAR:CURRSOU","RCE=EXSHARE&amp;VAR:NATFREQ=QUARTERLY&amp;VAR:RFIELD=FINALIZED&amp;VAR:DB_TYPE=L&amp;VAR:UNITS=MONTHLY&amp;window=popup&amp;width=450&amp;height=300&amp;START_MAXIMIZED=FALSE"}</definedName>
    <definedName name="_10910__FDSAUDITLINK__" hidden="1">{"fdsup://IBCentral/FAT Viewer?action=UPDATE&amp;creator=factset&amp;DOC_NAME=fat:reuters_qtrly_source_window.fat&amp;display_string=Audit&amp;DYN_ARGS=TRUE&amp;VAR:ID1=49005710&amp;VAR:RCODE=SALES&amp;VAR:SDATE=20080699&amp;VAR:FREQ=QUARTERLY&amp;VAR:RELITEM=RF&amp;VAR:CURRENCY=LOCAL&amp;VAR:CURRSOU","RCE=EXSHARE&amp;VAR:NATFREQ=QUARTERLY&amp;VAR:RFIELD=FINALIZED&amp;VAR:DB_TYPE=L&amp;VAR:UNITS=MONTHLY&amp;window=popup&amp;width=450&amp;height=300&amp;START_MAXIMIZED=FALSE"}</definedName>
    <definedName name="_10910__FDSAUDITLINK___1" hidden="1">{"fdsup://IBCentral/FAT Viewer?action=UPDATE&amp;creator=factset&amp;DOC_NAME=fat:reuters_qtrly_source_window.fat&amp;display_string=Audit&amp;DYN_ARGS=TRUE&amp;VAR:ID1=49005710&amp;VAR:RCODE=SALES&amp;VAR:SDATE=20080699&amp;VAR:FREQ=QUARTERLY&amp;VAR:RELITEM=RF&amp;VAR:CURRENCY=LOCAL&amp;VAR:CURRSOU","RCE=EXSHARE&amp;VAR:NATFREQ=QUARTERLY&amp;VAR:RFIELD=FINALIZED&amp;VAR:DB_TYPE=L&amp;VAR:UNITS=MONTHLY&amp;window=popup&amp;width=450&amp;height=300&amp;START_MAXIMIZED=FALSE"}</definedName>
    <definedName name="_10911__FDSAUDITLINK__" hidden="1">{"fdsup://IBCentral/FAT Viewer?action=UPDATE&amp;creator=factset&amp;DOC_NAME=fat:reuters_qtrly_source_window.fat&amp;display_string=Audit&amp;DYN_ARGS=TRUE&amp;VAR:ID1=49005710&amp;VAR:RCODE=SALES&amp;VAR:SDATE=20070999&amp;VAR:FREQ=QUARTERLY&amp;VAR:RELITEM=RF&amp;VAR:CURRENCY=LOCAL&amp;VAR:CURRSOU","RCE=EXSHARE&amp;VAR:NATFREQ=QUARTERLY&amp;VAR:RFIELD=FINALIZED&amp;VAR:DB_TYPE=L&amp;VAR:UNITS=MONTHLY&amp;window=popup&amp;width=450&amp;height=300&amp;START_MAXIMIZED=FALSE"}</definedName>
    <definedName name="_10911__FDSAUDITLINK___1" hidden="1">{"fdsup://IBCentral/FAT Viewer?action=UPDATE&amp;creator=factset&amp;DOC_NAME=fat:reuters_qtrly_source_window.fat&amp;display_string=Audit&amp;DYN_ARGS=TRUE&amp;VAR:ID1=49005710&amp;VAR:RCODE=SALES&amp;VAR:SDATE=20070999&amp;VAR:FREQ=QUARTERLY&amp;VAR:RELITEM=RF&amp;VAR:CURRENCY=LOCAL&amp;VAR:CURRSOU","RCE=EXSHARE&amp;VAR:NATFREQ=QUARTERLY&amp;VAR:RFIELD=FINALIZED&amp;VAR:DB_TYPE=L&amp;VAR:UNITS=MONTHLY&amp;window=popup&amp;width=450&amp;height=300&amp;START_MAXIMIZED=FALSE"}</definedName>
    <definedName name="_10912__FDSAUDITLINK__" hidden="1">{"fdsup://IBCentral/FAT Viewer?action=UPDATE&amp;creator=factset&amp;DOC_NAME=fat:reuters_qtrly_source_window.fat&amp;display_string=Audit&amp;DYN_ARGS=TRUE&amp;VAR:ID1=49005710&amp;VAR:RCODE=SALES&amp;VAR:SDATE=20070699&amp;VAR:FREQ=QUARTERLY&amp;VAR:RELITEM=RF&amp;VAR:CURRENCY=LOCAL&amp;VAR:CURRSOU","RCE=EXSHARE&amp;VAR:NATFREQ=QUARTERLY&amp;VAR:RFIELD=FINALIZED&amp;VAR:DB_TYPE=L&amp;VAR:UNITS=MONTHLY&amp;window=popup&amp;width=450&amp;height=300&amp;START_MAXIMIZED=FALSE"}</definedName>
    <definedName name="_10912__FDSAUDITLINK___1" hidden="1">{"fdsup://IBCentral/FAT Viewer?action=UPDATE&amp;creator=factset&amp;DOC_NAME=fat:reuters_qtrly_source_window.fat&amp;display_string=Audit&amp;DYN_ARGS=TRUE&amp;VAR:ID1=49005710&amp;VAR:RCODE=SALES&amp;VAR:SDATE=20070699&amp;VAR:FREQ=QUARTERLY&amp;VAR:RELITEM=RF&amp;VAR:CURRENCY=LOCAL&amp;VAR:CURRSOU","RCE=EXSHARE&amp;VAR:NATFREQ=QUARTERLY&amp;VAR:RFIELD=FINALIZED&amp;VAR:DB_TYPE=L&amp;VAR:UNITS=MONTHLY&amp;window=popup&amp;width=450&amp;height=300&amp;START_MAXIMIZED=FALSE"}</definedName>
    <definedName name="_10913__FDSAUDITLINK__" hidden="1">{"fdsup://IBCentral/FAT Viewer?action=UPDATE&amp;creator=factset&amp;DOC_NAME=fat:reuters_qtrly_source_window.fat&amp;display_string=Audit&amp;DYN_ARGS=TRUE&amp;VAR:ID1=49005710&amp;VAR:RCODE=SALES&amp;VAR:SDATE=20070399&amp;VAR:FREQ=QUARTERLY&amp;VAR:RELITEM=RF&amp;VAR:CURRENCY=LOCAL&amp;VAR:CURRSOU","RCE=EXSHARE&amp;VAR:NATFREQ=QUARTERLY&amp;VAR:RFIELD=FINALIZED&amp;VAR:DB_TYPE=L&amp;VAR:UNITS=MONTHLY&amp;window=popup&amp;width=450&amp;height=300&amp;START_MAXIMIZED=FALSE"}</definedName>
    <definedName name="_10913__FDSAUDITLINK___1" hidden="1">{"fdsup://IBCentral/FAT Viewer?action=UPDATE&amp;creator=factset&amp;DOC_NAME=fat:reuters_qtrly_source_window.fat&amp;display_string=Audit&amp;DYN_ARGS=TRUE&amp;VAR:ID1=49005710&amp;VAR:RCODE=SALES&amp;VAR:SDATE=20070399&amp;VAR:FREQ=QUARTERLY&amp;VAR:RELITEM=RF&amp;VAR:CURRENCY=LOCAL&amp;VAR:CURRSOU","RCE=EXSHARE&amp;VAR:NATFREQ=QUARTERLY&amp;VAR:RFIELD=FINALIZED&amp;VAR:DB_TYPE=L&amp;VAR:UNITS=MONTHLY&amp;window=popup&amp;width=450&amp;height=300&amp;START_MAXIMIZED=FALSE"}</definedName>
    <definedName name="_11__123Graph_ACHART_112" hidden="1">[6]Menu!$D$17:$M$17</definedName>
    <definedName name="_110__FDSAUDITLINK__" hidden="1">{"fdsup://directions/FAT Viewer?action=UPDATE&amp;creator=factset&amp;DYN_ARGS=TRUE&amp;DOC_NAME=FAT:FQL_AUDITING_CLIENT_TEMPLATE.FAT&amp;display_string=Audit&amp;VAR:KEY=WXGVEDCTQT&amp;VAR:QUERY=UkdGX0JQU19UQU5HKFNFTUksMCwsLCwsLE5PQVVESVQp&amp;WINDOW=FIRST_POPUP&amp;HEIGHT=450&amp;WIDTH=450&amp;","START_MAXIMIZED=FALSE&amp;VAR:CALENDAR=US&amp;VAR:SYMBOL=B114L0&amp;VAR:INDEX=0"}</definedName>
    <definedName name="_111__FDSAUDITLINK__" hidden="1">{"fdsup://directions/FAT Viewer?action=UPDATE&amp;creator=factset&amp;DYN_ARGS=TRUE&amp;DOC_NAME=FAT:FQL_AUDITING_CLIENT_TEMPLATE.FAT&amp;display_string=Audit&amp;VAR:KEY=OTIVWBGRCJ&amp;VAR:QUERY=UkdGX0JQUyhTRU1JLDAsLCwsLCxOT0FVRElUKQ==&amp;WINDOW=FIRST_POPUP&amp;HEIGHT=450&amp;WIDTH=450&amp;STAR","T_MAXIMIZED=FALSE&amp;VAR:CALENDAR=US&amp;VAR:SYMBOL=B114L0&amp;VAR:INDEX=0"}</definedName>
    <definedName name="_112__FDSAUDITLINK__" hidden="1">{"fdsup://directions/FAT Viewer?action=UPDATE&amp;creator=factset&amp;DYN_ARGS=TRUE&amp;DOC_NAME=FAT:FQL_AUDITING_CLIENT_TEMPLATE.FAT&amp;display_string=Audit&amp;VAR:KEY=WFWRQHAPGV&amp;VAR:QUERY=UkdGX0JQU19UQU5HKFNFTUksMCwsLCwsLE5PQVVESVQp&amp;WINDOW=FIRST_POPUP&amp;HEIGHT=450&amp;WIDTH=450&amp;","START_MAXIMIZED=FALSE&amp;VAR:CALENDAR=US&amp;VAR:SYMBOL=B1SN2C&amp;VAR:INDEX=0"}</definedName>
    <definedName name="_11266__FDSAUDITLINK__" hidden="1">{"fdsup://IBCentral/FAT Viewer?action=UPDATE&amp;creator=factset&amp;DOC_NAME=fat:reuters_qtrly_source_window.fat&amp;display_string=Audit&amp;DYN_ARGS=TRUE&amp;VAR:ID1=49005710&amp;VAR:RCODE=SALES&amp;VAR:SDATE=20061299&amp;VAR:FREQ=QUARTERLY&amp;VAR:RELITEM=RF&amp;VAR:CURRENCY=LOCAL&amp;VAR:CURRSOU","RCE=EXSHARE&amp;VAR:NATFREQ=QUARTERLY&amp;VAR:RFIELD=FINALIZED&amp;VAR:DB_TYPE=L&amp;VAR:UNITS=MONTHLY&amp;window=popup&amp;width=450&amp;height=300&amp;START_MAXIMIZED=FALSE"}</definedName>
    <definedName name="_11266__FDSAUDITLINK___1" hidden="1">{"fdsup://IBCentral/FAT Viewer?action=UPDATE&amp;creator=factset&amp;DOC_NAME=fat:reuters_qtrly_source_window.fat&amp;display_string=Audit&amp;DYN_ARGS=TRUE&amp;VAR:ID1=49005710&amp;VAR:RCODE=SALES&amp;VAR:SDATE=20061299&amp;VAR:FREQ=QUARTERLY&amp;VAR:RELITEM=RF&amp;VAR:CURRENCY=LOCAL&amp;VAR:CURRSOU","RCE=EXSHARE&amp;VAR:NATFREQ=QUARTERLY&amp;VAR:RFIELD=FINALIZED&amp;VAR:DB_TYPE=L&amp;VAR:UNITS=MONTHLY&amp;window=popup&amp;width=450&amp;height=300&amp;START_MAXIMIZED=FALSE"}</definedName>
    <definedName name="_11267__FDSAUDITLINK__" hidden="1">{"fdsup://IBCentral/FAT Viewer?action=UPDATE&amp;creator=factset&amp;DOC_NAME=fat:reuters_qtrly_source_window.fat&amp;display_string=Audit&amp;DYN_ARGS=TRUE&amp;VAR:ID1=49005710&amp;VAR:RCODE=SALES&amp;VAR:SDATE=20060999&amp;VAR:FREQ=QUARTERLY&amp;VAR:RELITEM=RF&amp;VAR:CURRENCY=LOCAL&amp;VAR:CURRSOU","RCE=EXSHARE&amp;VAR:NATFREQ=QUARTERLY&amp;VAR:RFIELD=FINALIZED&amp;VAR:DB_TYPE=L&amp;VAR:UNITS=MONTHLY&amp;window=popup&amp;width=450&amp;height=300&amp;START_MAXIMIZED=FALSE"}</definedName>
    <definedName name="_11267__FDSAUDITLINK___1" hidden="1">{"fdsup://IBCentral/FAT Viewer?action=UPDATE&amp;creator=factset&amp;DOC_NAME=fat:reuters_qtrly_source_window.fat&amp;display_string=Audit&amp;DYN_ARGS=TRUE&amp;VAR:ID1=49005710&amp;VAR:RCODE=SALES&amp;VAR:SDATE=20060999&amp;VAR:FREQ=QUARTERLY&amp;VAR:RELITEM=RF&amp;VAR:CURRENCY=LOCAL&amp;VAR:CURRSOU","RCE=EXSHARE&amp;VAR:NATFREQ=QUARTERLY&amp;VAR:RFIELD=FINALIZED&amp;VAR:DB_TYPE=L&amp;VAR:UNITS=MONTHLY&amp;window=popup&amp;width=450&amp;height=300&amp;START_MAXIMIZED=FALSE"}</definedName>
    <definedName name="_11268__FDSAUDITLINK__" hidden="1">{"fdsup://IBCentral/FAT Viewer?action=UPDATE&amp;creator=factset&amp;DOC_NAME=fat:reuters_qtrly_source_window.fat&amp;display_string=Audit&amp;DYN_ARGS=TRUE&amp;VAR:ID1=49005710&amp;VAR:RCODE=SALES&amp;VAR:SDATE=20060699&amp;VAR:FREQ=QUARTERLY&amp;VAR:RELITEM=RF&amp;VAR:CURRENCY=LOCAL&amp;VAR:CURRSOU","RCE=EXSHARE&amp;VAR:NATFREQ=QUARTERLY&amp;VAR:RFIELD=FINALIZED&amp;VAR:DB_TYPE=L&amp;VAR:UNITS=MONTHLY&amp;window=popup&amp;width=450&amp;height=300&amp;START_MAXIMIZED=FALSE"}</definedName>
    <definedName name="_11268__FDSAUDITLINK___1" hidden="1">{"fdsup://IBCentral/FAT Viewer?action=UPDATE&amp;creator=factset&amp;DOC_NAME=fat:reuters_qtrly_source_window.fat&amp;display_string=Audit&amp;DYN_ARGS=TRUE&amp;VAR:ID1=49005710&amp;VAR:RCODE=SALES&amp;VAR:SDATE=20060699&amp;VAR:FREQ=QUARTERLY&amp;VAR:RELITEM=RF&amp;VAR:CURRENCY=LOCAL&amp;VAR:CURRSOU","RCE=EXSHARE&amp;VAR:NATFREQ=QUARTERLY&amp;VAR:RFIELD=FINALIZED&amp;VAR:DB_TYPE=L&amp;VAR:UNITS=MONTHLY&amp;window=popup&amp;width=450&amp;height=300&amp;START_MAXIMIZED=FALSE"}</definedName>
    <definedName name="_11269__FDSAUDITLINK__" hidden="1">{"fdsup://IBCentral/FAT Viewer?action=UPDATE&amp;creator=factset&amp;DOC_NAME=fat:reuters_qtrly_source_window.fat&amp;display_string=Audit&amp;DYN_ARGS=TRUE&amp;VAR:ID1=49005710&amp;VAR:RCODE=SALES&amp;VAR:SDATE=20071299&amp;VAR:FREQ=QUARTERLY&amp;VAR:RELITEM=RF&amp;VAR:CURRENCY=LOCAL&amp;VAR:CURRSOU","RCE=EXSHARE&amp;VAR:NATFREQ=QUARTERLY&amp;VAR:RFIELD=FINALIZED&amp;VAR:DB_TYPE=L&amp;VAR:UNITS=MONTHLY&amp;window=popup&amp;width=450&amp;height=300&amp;START_MAXIMIZED=FALSE"}</definedName>
    <definedName name="_11269__FDSAUDITLINK___1" hidden="1">{"fdsup://IBCentral/FAT Viewer?action=UPDATE&amp;creator=factset&amp;DOC_NAME=fat:reuters_qtrly_source_window.fat&amp;display_string=Audit&amp;DYN_ARGS=TRUE&amp;VAR:ID1=49005710&amp;VAR:RCODE=SALES&amp;VAR:SDATE=20071299&amp;VAR:FREQ=QUARTERLY&amp;VAR:RELITEM=RF&amp;VAR:CURRENCY=LOCAL&amp;VAR:CURRSOU","RCE=EXSHARE&amp;VAR:NATFREQ=QUARTERLY&amp;VAR:RFIELD=FINALIZED&amp;VAR:DB_TYPE=L&amp;VAR:UNITS=MONTHLY&amp;window=popup&amp;width=450&amp;height=300&amp;START_MAXIMIZED=FALSE"}</definedName>
    <definedName name="_11275__FDSAUDITLINK__" hidden="1">{"fdsup://IBCentral/FAT Viewer?action=UPDATE&amp;creator=factset&amp;DOC_NAME=fat:reuters_qtrly_source_window.fat&amp;display_string=Audit&amp;DYN_ARGS=TRUE&amp;VAR:ID1=49005710&amp;VAR:RCODE=SALES&amp;VAR:SDATE=20080399&amp;VAR:FREQ=QUARTERLY&amp;VAR:RELITEM=RF&amp;VAR:CURRENCY=LOCAL&amp;VAR:CURRSOU","RCE=EXSHARE&amp;VAR:NATFREQ=QUARTERLY&amp;VAR:RFIELD=FINALIZED&amp;VAR:DB_TYPE=L&amp;VAR:UNITS=MONTHLY&amp;window=popup&amp;width=450&amp;height=300&amp;START_MAXIMIZED=FALSE"}</definedName>
    <definedName name="_11275__FDSAUDITLINK___1" hidden="1">{"fdsup://IBCentral/FAT Viewer?action=UPDATE&amp;creator=factset&amp;DOC_NAME=fat:reuters_qtrly_source_window.fat&amp;display_string=Audit&amp;DYN_ARGS=TRUE&amp;VAR:ID1=49005710&amp;VAR:RCODE=SALES&amp;VAR:SDATE=20080399&amp;VAR:FREQ=QUARTERLY&amp;VAR:RELITEM=RF&amp;VAR:CURRENCY=LOCAL&amp;VAR:CURRSOU","RCE=EXSHARE&amp;VAR:NATFREQ=QUARTERLY&amp;VAR:RFIELD=FINALIZED&amp;VAR:DB_TYPE=L&amp;VAR:UNITS=MONTHLY&amp;window=popup&amp;width=450&amp;height=300&amp;START_MAXIMIZED=FALSE"}</definedName>
    <definedName name="_11286__FDSAUDITLINK__" hidden="1">{"fdsup://IBCentral/FAT Viewer?action=UPDATE&amp;creator=factset&amp;DOC_NAME=fat:reuters_qtrly_source_window.fat&amp;display_string=Audit&amp;DYN_ARGS=TRUE&amp;VAR:ID1=49005710&amp;VAR:RCODE=DSTT&amp;VAR:SDATE=20080999&amp;VAR:FREQ=QUARTERLY&amp;VAR:RELITEM=RF&amp;VAR:CURRENCY=LOCAL&amp;VAR:CURRSOUR","CE=EXSHARE&amp;VAR:NATFREQ=QUARTERLY&amp;VAR:RFIELD=FINALIZED&amp;VAR:DB_TYPE=L&amp;VAR:UNITS=MONTHLY&amp;window=popup&amp;width=450&amp;height=300&amp;START_MAXIMIZED=FALSE"}</definedName>
    <definedName name="_11286__FDSAUDITLINK___1" hidden="1">{"fdsup://IBCentral/FAT Viewer?action=UPDATE&amp;creator=factset&amp;DOC_NAME=fat:reuters_qtrly_source_window.fat&amp;display_string=Audit&amp;DYN_ARGS=TRUE&amp;VAR:ID1=49005710&amp;VAR:RCODE=DSTT&amp;VAR:SDATE=20080999&amp;VAR:FREQ=QUARTERLY&amp;VAR:RELITEM=RF&amp;VAR:CURRENCY=LOCAL&amp;VAR:CURRSOUR","CE=EXSHARE&amp;VAR:NATFREQ=QUARTERLY&amp;VAR:RFIELD=FINALIZED&amp;VAR:DB_TYPE=L&amp;VAR:UNITS=MONTHLY&amp;window=popup&amp;width=450&amp;height=300&amp;START_MAXIMIZED=FALSE"}</definedName>
    <definedName name="_11287__FDSAUDITLINK__" hidden="1">{"fdsup://IBCentral/FAT Viewer?action=UPDATE&amp;creator=factset&amp;DOC_NAME=fat:reuters_annual_source_window.fat&amp;display_string=Audit&amp;DYN_ARGS=TRUE&amp;VAR:ID1=49005710&amp;VAR:RCODE=DSTT&amp;VAR:SDATE=20080699&amp;VAR:FREQ=FISCAL_YEARLY&amp;VAR:RELITEM=RF&amp;VAR:CURRENCY=LOCAL&amp;VAR:CUR","RSOURCE=EXSHARE&amp;VAR:NATFREQ=ANNUAL&amp;VAR:RFIELD=FINALIZED&amp;VAR:DB_TYPE=L&amp;VAR:UNITS=MONTHLY&amp;window=popup&amp;width=450&amp;height=300&amp;START_MAXIMIZED=FALSE"}</definedName>
    <definedName name="_11287__FDSAUDITLINK___1" hidden="1">{"fdsup://IBCentral/FAT Viewer?action=UPDATE&amp;creator=factset&amp;DOC_NAME=fat:reuters_annual_source_window.fat&amp;display_string=Audit&amp;DYN_ARGS=TRUE&amp;VAR:ID1=49005710&amp;VAR:RCODE=DSTT&amp;VAR:SDATE=20080699&amp;VAR:FREQ=FISCAL_YEARLY&amp;VAR:RELITEM=RF&amp;VAR:CURRENCY=LOCAL&amp;VAR:CUR","RSOURCE=EXSHARE&amp;VAR:NATFREQ=ANNUAL&amp;VAR:RFIELD=FINALIZED&amp;VAR:DB_TYPE=L&amp;VAR:UNITS=MONTHLY&amp;window=popup&amp;width=450&amp;height=300&amp;START_MAXIMIZED=FALSE"}</definedName>
    <definedName name="_11288__FDSAUDITLINK__" hidden="1">{"fdsup://IBCentral/FAT Viewer?action=UPDATE&amp;creator=factset&amp;DOC_NAME=fat:reuters_annual_source_window.fat&amp;display_string=Audit&amp;DYN_ARGS=TRUE&amp;VAR:ID1=49005710&amp;VAR:RCODE=DSTT&amp;VAR:SDATE=20070699&amp;VAR:FREQ=FISCAL_YEARLY&amp;VAR:RELITEM=RF&amp;VAR:CURRENCY=LOCAL&amp;VAR:CUR","RSOURCE=EXSHARE&amp;VAR:NATFREQ=ANNUAL&amp;VAR:RFIELD=FINALIZED&amp;VAR:DB_TYPE=L&amp;VAR:UNITS=MONTHLY&amp;window=popup&amp;width=450&amp;height=300&amp;START_MAXIMIZED=FALSE"}</definedName>
    <definedName name="_11288__FDSAUDITLINK___1" hidden="1">{"fdsup://IBCentral/FAT Viewer?action=UPDATE&amp;creator=factset&amp;DOC_NAME=fat:reuters_annual_source_window.fat&amp;display_string=Audit&amp;DYN_ARGS=TRUE&amp;VAR:ID1=49005710&amp;VAR:RCODE=DSTT&amp;VAR:SDATE=20070699&amp;VAR:FREQ=FISCAL_YEARLY&amp;VAR:RELITEM=RF&amp;VAR:CURRENCY=LOCAL&amp;VAR:CUR","RSOURCE=EXSHARE&amp;VAR:NATFREQ=ANNUAL&amp;VAR:RFIELD=FINALIZED&amp;VAR:DB_TYPE=L&amp;VAR:UNITS=MONTHLY&amp;window=popup&amp;width=450&amp;height=300&amp;START_MAXIMIZED=FALSE"}</definedName>
    <definedName name="_11289__FDSAUDITLINK__" hidden="1">{"fdsup://IBCentral/FAT Viewer?action=UPDATE&amp;creator=factset&amp;DOC_NAME=fat:reuters_annual_source_window.fat&amp;display_string=Audit&amp;DYN_ARGS=TRUE&amp;VAR:ID1=49005710&amp;VAR:RCODE=DSTT&amp;VAR:SDATE=20060699&amp;VAR:FREQ=FISCAL_YEARLY&amp;VAR:RELITEM=RF&amp;VAR:CURRENCY=LOCAL&amp;VAR:CUR","RSOURCE=EXSHARE&amp;VAR:NATFREQ=ANNUAL&amp;VAR:RFIELD=FINALIZED&amp;VAR:DB_TYPE=L&amp;VAR:UNITS=MONTHLY&amp;window=popup&amp;width=450&amp;height=300&amp;START_MAXIMIZED=FALSE"}</definedName>
    <definedName name="_11289__FDSAUDITLINK___1" hidden="1">{"fdsup://IBCentral/FAT Viewer?action=UPDATE&amp;creator=factset&amp;DOC_NAME=fat:reuters_annual_source_window.fat&amp;display_string=Audit&amp;DYN_ARGS=TRUE&amp;VAR:ID1=49005710&amp;VAR:RCODE=DSTT&amp;VAR:SDATE=20060699&amp;VAR:FREQ=FISCAL_YEARLY&amp;VAR:RELITEM=RF&amp;VAR:CURRENCY=LOCAL&amp;VAR:CUR","RSOURCE=EXSHARE&amp;VAR:NATFREQ=ANNUAL&amp;VAR:RFIELD=FINALIZED&amp;VAR:DB_TYPE=L&amp;VAR:UNITS=MONTHLY&amp;window=popup&amp;width=450&amp;height=300&amp;START_MAXIMIZED=FALSE"}</definedName>
    <definedName name="_11290__FDSAUDITLINK__" hidden="1">{"fdsup://IBCentral/FAT Viewer?action=UPDATE&amp;creator=factset&amp;DOC_NAME=fat:reuters_annual_source_window.fat&amp;display_string=Audit&amp;DYN_ARGS=TRUE&amp;VAR:ID1=49005710&amp;VAR:RCODE=DSTT&amp;VAR:SDATE=20050699&amp;VAR:FREQ=FISCAL_YEARLY&amp;VAR:RELITEM=RF&amp;VAR:CURRENCY=LOCAL&amp;VAR:CUR","RSOURCE=EXSHARE&amp;VAR:NATFREQ=ANNUAL&amp;VAR:RFIELD=FINALIZED&amp;VAR:DB_TYPE=L&amp;VAR:UNITS=MONTHLY&amp;window=popup&amp;width=450&amp;height=300&amp;START_MAXIMIZED=FALSE"}</definedName>
    <definedName name="_11290__FDSAUDITLINK___1" hidden="1">{"fdsup://IBCentral/FAT Viewer?action=UPDATE&amp;creator=factset&amp;DOC_NAME=fat:reuters_annual_source_window.fat&amp;display_string=Audit&amp;DYN_ARGS=TRUE&amp;VAR:ID1=49005710&amp;VAR:RCODE=DSTT&amp;VAR:SDATE=20050699&amp;VAR:FREQ=FISCAL_YEARLY&amp;VAR:RELITEM=RF&amp;VAR:CURRENCY=LOCAL&amp;VAR:CUR","RSOURCE=EXSHARE&amp;VAR:NATFREQ=ANNUAL&amp;VAR:RFIELD=FINALIZED&amp;VAR:DB_TYPE=L&amp;VAR:UNITS=MONTHLY&amp;window=popup&amp;width=450&amp;height=300&amp;START_MAXIMIZED=FALSE"}</definedName>
    <definedName name="_11291__FDSAUDITLINK__" hidden="1">{"fdsup://IBCentral/FAT Viewer?action=UPDATE&amp;creator=factset&amp;DOC_NAME=fat:reuters_annual_source_window.fat&amp;display_string=Audit&amp;DYN_ARGS=TRUE&amp;VAR:ID1=49005710&amp;VAR:RCODE=DSTT&amp;VAR:SDATE=20040699&amp;VAR:FREQ=FISCAL_YEARLY&amp;VAR:RELITEM=RF&amp;VAR:CURRENCY=LOCAL&amp;VAR:CUR","RSOURCE=EXSHARE&amp;VAR:NATFREQ=ANNUAL&amp;VAR:RFIELD=FINALIZED&amp;VAR:DB_TYPE=L&amp;VAR:UNITS=MONTHLY&amp;window=popup&amp;width=450&amp;height=300&amp;START_MAXIMIZED=FALSE"}</definedName>
    <definedName name="_11291__FDSAUDITLINK___1" hidden="1">{"fdsup://IBCentral/FAT Viewer?action=UPDATE&amp;creator=factset&amp;DOC_NAME=fat:reuters_annual_source_window.fat&amp;display_string=Audit&amp;DYN_ARGS=TRUE&amp;VAR:ID1=49005710&amp;VAR:RCODE=DSTT&amp;VAR:SDATE=20040699&amp;VAR:FREQ=FISCAL_YEARLY&amp;VAR:RELITEM=RF&amp;VAR:CURRENCY=LOCAL&amp;VAR:CUR","RSOURCE=EXSHARE&amp;VAR:NATFREQ=ANNUAL&amp;VAR:RFIELD=FINALIZED&amp;VAR:DB_TYPE=L&amp;VAR:UNITS=MONTHLY&amp;window=popup&amp;width=450&amp;height=300&amp;START_MAXIMIZED=FALSE"}</definedName>
    <definedName name="_11292__FDSAUDITLINK__" hidden="1">{"fdsup://IBCentral/FAT Viewer?action=UPDATE&amp;creator=factset&amp;DOC_NAME=fat:reuters_annual_source_window.fat&amp;display_string=Audit&amp;DYN_ARGS=TRUE&amp;VAR:ID1=49005710&amp;VAR:RCODE=DSTT&amp;VAR:SDATE=20030699&amp;VAR:FREQ=FISCAL_YEARLY&amp;VAR:RELITEM=RF&amp;VAR:CURRENCY=LOCAL&amp;VAR:CUR","RSOURCE=EXSHARE&amp;VAR:NATFREQ=ANNUAL&amp;VAR:RFIELD=FINALIZED&amp;VAR:DB_TYPE=L&amp;VAR:UNITS=MONTHLY&amp;window=popup&amp;width=450&amp;height=300&amp;START_MAXIMIZED=FALSE"}</definedName>
    <definedName name="_11292__FDSAUDITLINK___1" hidden="1">{"fdsup://IBCentral/FAT Viewer?action=UPDATE&amp;creator=factset&amp;DOC_NAME=fat:reuters_annual_source_window.fat&amp;display_string=Audit&amp;DYN_ARGS=TRUE&amp;VAR:ID1=49005710&amp;VAR:RCODE=DSTT&amp;VAR:SDATE=20030699&amp;VAR:FREQ=FISCAL_YEARLY&amp;VAR:RELITEM=RF&amp;VAR:CURRENCY=LOCAL&amp;VAR:CUR","RSOURCE=EXSHARE&amp;VAR:NATFREQ=ANNUAL&amp;VAR:RFIELD=FINALIZED&amp;VAR:DB_TYPE=L&amp;VAR:UNITS=MONTHLY&amp;window=popup&amp;width=450&amp;height=300&amp;START_MAXIMIZED=FALSE"}</definedName>
    <definedName name="_11293__FDSAUDITLINK__" hidden="1">{"fdsup://IBCentral/FAT Viewer?action=UPDATE&amp;creator=factset&amp;DOC_NAME=fat:reuters_annual_pshs_src_window.fat&amp;display_string=Audit&amp;DYN_ARGS=TRUE&amp;VAR:ID1=49005710&amp;VAR:RCODE=FDSEPSDIL&amp;VAR:SDATE=20080699&amp;VAR:FREQ=FISCAL_YEARLY&amp;VAR:RELITEM=RF&amp;VAR:CURRENCY=LOCAL&amp;","VAR:CURRSOURCE=EXSHARE&amp;VAR:NATFREQ=ANNUAL&amp;VAR:RFIELD=FINALIZED&amp;VAR:DB_TYPE=L&amp;VAR:UNITS=M&amp;window=popup&amp;width=450&amp;height=300&amp;START_MAXIMIZED=FALSE"}</definedName>
    <definedName name="_11293__FDSAUDITLINK___1" hidden="1">{"fdsup://IBCentral/FAT Viewer?action=UPDATE&amp;creator=factset&amp;DOC_NAME=fat:reuters_annual_pshs_src_window.fat&amp;display_string=Audit&amp;DYN_ARGS=TRUE&amp;VAR:ID1=49005710&amp;VAR:RCODE=FDSEPSDIL&amp;VAR:SDATE=20080699&amp;VAR:FREQ=FISCAL_YEARLY&amp;VAR:RELITEM=RF&amp;VAR:CURRENCY=LOCAL&amp;","VAR:CURRSOURCE=EXSHARE&amp;VAR:NATFREQ=ANNUAL&amp;VAR:RFIELD=FINALIZED&amp;VAR:DB_TYPE=L&amp;VAR:UNITS=M&amp;window=popup&amp;width=450&amp;height=300&amp;START_MAXIMIZED=FALSE"}</definedName>
    <definedName name="_11294__FDSAUDITLINK__" hidden="1">{"fdsup://IBCentral/FAT Viewer?action=UPDATE&amp;creator=factset&amp;DOC_NAME=fat:reuters_annual_pshs_src_window.fat&amp;display_string=Audit&amp;DYN_ARGS=TRUE&amp;VAR:ID1=49005710&amp;VAR:RCODE=FDSEPSDIL&amp;VAR:SDATE=20070699&amp;VAR:FREQ=FISCAL_YEARLY&amp;VAR:RELITEM=RF&amp;VAR:CURRENCY=LOCAL&amp;","VAR:CURRSOURCE=EXSHARE&amp;VAR:NATFREQ=ANNUAL&amp;VAR:RFIELD=FINALIZED&amp;VAR:DB_TYPE=L&amp;VAR:UNITS=M&amp;window=popup&amp;width=450&amp;height=300&amp;START_MAXIMIZED=FALSE"}</definedName>
    <definedName name="_11294__FDSAUDITLINK___1" hidden="1">{"fdsup://IBCentral/FAT Viewer?action=UPDATE&amp;creator=factset&amp;DOC_NAME=fat:reuters_annual_pshs_src_window.fat&amp;display_string=Audit&amp;DYN_ARGS=TRUE&amp;VAR:ID1=49005710&amp;VAR:RCODE=FDSEPSDIL&amp;VAR:SDATE=20070699&amp;VAR:FREQ=FISCAL_YEARLY&amp;VAR:RELITEM=RF&amp;VAR:CURRENCY=LOCAL&amp;","VAR:CURRSOURCE=EXSHARE&amp;VAR:NATFREQ=ANNUAL&amp;VAR:RFIELD=FINALIZED&amp;VAR:DB_TYPE=L&amp;VAR:UNITS=M&amp;window=popup&amp;width=450&amp;height=300&amp;START_MAXIMIZED=FALSE"}</definedName>
    <definedName name="_11295__FDSAUDITLINK__" hidden="1">{"fdsup://IBCentral/FAT Viewer?action=UPDATE&amp;creator=factset&amp;DOC_NAME=fat:reuters_annual_pshs_src_window.fat&amp;display_string=Audit&amp;DYN_ARGS=TRUE&amp;VAR:ID1=49005710&amp;VAR:RCODE=FDSEPSDIL&amp;VAR:SDATE=20060699&amp;VAR:FREQ=FISCAL_YEARLY&amp;VAR:RELITEM=RF&amp;VAR:CURRENCY=LOCAL&amp;","VAR:CURRSOURCE=EXSHARE&amp;VAR:NATFREQ=ANNUAL&amp;VAR:RFIELD=FINALIZED&amp;VAR:DB_TYPE=L&amp;VAR:UNITS=M&amp;window=popup&amp;width=450&amp;height=300&amp;START_MAXIMIZED=FALSE"}</definedName>
    <definedName name="_11295__FDSAUDITLINK___1" hidden="1">{"fdsup://IBCentral/FAT Viewer?action=UPDATE&amp;creator=factset&amp;DOC_NAME=fat:reuters_annual_pshs_src_window.fat&amp;display_string=Audit&amp;DYN_ARGS=TRUE&amp;VAR:ID1=49005710&amp;VAR:RCODE=FDSEPSDIL&amp;VAR:SDATE=20060699&amp;VAR:FREQ=FISCAL_YEARLY&amp;VAR:RELITEM=RF&amp;VAR:CURRENCY=LOCAL&amp;","VAR:CURRSOURCE=EXSHARE&amp;VAR:NATFREQ=ANNUAL&amp;VAR:RFIELD=FINALIZED&amp;VAR:DB_TYPE=L&amp;VAR:UNITS=M&amp;window=popup&amp;width=450&amp;height=300&amp;START_MAXIMIZED=FALSE"}</definedName>
    <definedName name="_11296__FDSAUDITLINK__" hidden="1">{"fdsup://IBCentral/FAT Viewer?action=UPDATE&amp;creator=factset&amp;DOC_NAME=fat:reuters_annual_pshs_src_window.fat&amp;display_string=Audit&amp;DYN_ARGS=TRUE&amp;VAR:ID1=49005710&amp;VAR:RCODE=FDSEPSDIL&amp;VAR:SDATE=20050699&amp;VAR:FREQ=FISCAL_YEARLY&amp;VAR:RELITEM=RF&amp;VAR:CURRENCY=LOCAL&amp;","VAR:CURRSOURCE=EXSHARE&amp;VAR:NATFREQ=ANNUAL&amp;VAR:RFIELD=FINALIZED&amp;VAR:DB_TYPE=L&amp;VAR:UNITS=M&amp;window=popup&amp;width=450&amp;height=300&amp;START_MAXIMIZED=FALSE"}</definedName>
    <definedName name="_11296__FDSAUDITLINK___1" hidden="1">{"fdsup://IBCentral/FAT Viewer?action=UPDATE&amp;creator=factset&amp;DOC_NAME=fat:reuters_annual_pshs_src_window.fat&amp;display_string=Audit&amp;DYN_ARGS=TRUE&amp;VAR:ID1=49005710&amp;VAR:RCODE=FDSEPSDIL&amp;VAR:SDATE=20050699&amp;VAR:FREQ=FISCAL_YEARLY&amp;VAR:RELITEM=RF&amp;VAR:CURRENCY=LOCAL&amp;","VAR:CURRSOURCE=EXSHARE&amp;VAR:NATFREQ=ANNUAL&amp;VAR:RFIELD=FINALIZED&amp;VAR:DB_TYPE=L&amp;VAR:UNITS=M&amp;window=popup&amp;width=450&amp;height=300&amp;START_MAXIMIZED=FALSE"}</definedName>
    <definedName name="_11297__FDSAUDITLINK__" hidden="1">{"fdsup://IBCentral/FAT Viewer?action=UPDATE&amp;creator=factset&amp;DOC_NAME=fat:reuters_annual_pshs_src_window.fat&amp;display_string=Audit&amp;DYN_ARGS=TRUE&amp;VAR:ID1=49005710&amp;VAR:RCODE=FDSEPSDIL&amp;VAR:SDATE=20040699&amp;VAR:FREQ=FISCAL_YEARLY&amp;VAR:RELITEM=RF&amp;VAR:CURRENCY=LOCAL&amp;","VAR:CURRSOURCE=EXSHARE&amp;VAR:NATFREQ=ANNUAL&amp;VAR:RFIELD=FINALIZED&amp;VAR:DB_TYPE=L&amp;VAR:UNITS=M&amp;window=popup&amp;width=450&amp;height=300&amp;START_MAXIMIZED=FALSE"}</definedName>
    <definedName name="_11297__FDSAUDITLINK___1" hidden="1">{"fdsup://IBCentral/FAT Viewer?action=UPDATE&amp;creator=factset&amp;DOC_NAME=fat:reuters_annual_pshs_src_window.fat&amp;display_string=Audit&amp;DYN_ARGS=TRUE&amp;VAR:ID1=49005710&amp;VAR:RCODE=FDSEPSDIL&amp;VAR:SDATE=20040699&amp;VAR:FREQ=FISCAL_YEARLY&amp;VAR:RELITEM=RF&amp;VAR:CURRENCY=LOCAL&amp;","VAR:CURRSOURCE=EXSHARE&amp;VAR:NATFREQ=ANNUAL&amp;VAR:RFIELD=FINALIZED&amp;VAR:DB_TYPE=L&amp;VAR:UNITS=M&amp;window=popup&amp;width=450&amp;height=300&amp;START_MAXIMIZED=FALSE"}</definedName>
    <definedName name="_11298__FDSAUDITLINK__" hidden="1">{"fdsup://IBCentral/FAT Viewer?action=UPDATE&amp;creator=factset&amp;DOC_NAME=fat:reuters_annual_pshs_src_window.fat&amp;display_string=Audit&amp;DYN_ARGS=TRUE&amp;VAR:ID1=49005710&amp;VAR:RCODE=FDSEPSDIL&amp;VAR:SDATE=20030699&amp;VAR:FREQ=FISCAL_YEARLY&amp;VAR:RELITEM=RF&amp;VAR:CURRENCY=LOCAL&amp;","VAR:CURRSOURCE=EXSHARE&amp;VAR:NATFREQ=ANNUAL&amp;VAR:RFIELD=FINALIZED&amp;VAR:DB_TYPE=L&amp;VAR:UNITS=M&amp;window=popup&amp;width=450&amp;height=300&amp;START_MAXIMIZED=FALSE"}</definedName>
    <definedName name="_11298__FDSAUDITLINK___1" hidden="1">{"fdsup://IBCentral/FAT Viewer?action=UPDATE&amp;creator=factset&amp;DOC_NAME=fat:reuters_annual_pshs_src_window.fat&amp;display_string=Audit&amp;DYN_ARGS=TRUE&amp;VAR:ID1=49005710&amp;VAR:RCODE=FDSEPSDIL&amp;VAR:SDATE=20030699&amp;VAR:FREQ=FISCAL_YEARLY&amp;VAR:RELITEM=RF&amp;VAR:CURRENCY=LOCAL&amp;","VAR:CURRSOURCE=EXSHARE&amp;VAR:NATFREQ=ANNUAL&amp;VAR:RFIELD=FINALIZED&amp;VAR:DB_TYPE=L&amp;VAR:UNITS=M&amp;window=popup&amp;width=450&amp;height=300&amp;START_MAXIMIZED=FALSE"}</definedName>
    <definedName name="_11299__FDSAUDITLINK__" hidden="1">{"fdsup://IBCentral/FAT Viewer?action=UPDATE&amp;creator=factset&amp;DOC_NAME=fat:reuters_annual_pshs_src_window.fat&amp;display_string=Audit&amp;DYN_ARGS=TRUE&amp;VAR:ID1=49005710&amp;VAR:RCODE=FDSEPS&amp;VAR:SDATE=20080699&amp;VAR:FREQ=FISCAL_YEARLY&amp;VAR:RELITEM=RF&amp;VAR:CURRENCY=LOCAL&amp;VAR",":CURRSOURCE=EXSHARE&amp;VAR:NATFREQ=ANNUAL&amp;VAR:RFIELD=FINALIZED&amp;VAR:DB_TYPE=L&amp;VAR:UNITS=M&amp;window=popup&amp;width=450&amp;height=300&amp;START_MAXIMIZED=FALSE"}</definedName>
    <definedName name="_11299__FDSAUDITLINK___1" hidden="1">{"fdsup://IBCentral/FAT Viewer?action=UPDATE&amp;creator=factset&amp;DOC_NAME=fat:reuters_annual_pshs_src_window.fat&amp;display_string=Audit&amp;DYN_ARGS=TRUE&amp;VAR:ID1=49005710&amp;VAR:RCODE=FDSEPS&amp;VAR:SDATE=20080699&amp;VAR:FREQ=FISCAL_YEARLY&amp;VAR:RELITEM=RF&amp;VAR:CURRENCY=LOCAL&amp;VAR",":CURRSOURCE=EXSHARE&amp;VAR:NATFREQ=ANNUAL&amp;VAR:RFIELD=FINALIZED&amp;VAR:DB_TYPE=L&amp;VAR:UNITS=M&amp;window=popup&amp;width=450&amp;height=300&amp;START_MAXIMIZED=FALSE"}</definedName>
    <definedName name="_113__FDSAUDITLINK__" hidden="1">{"fdsup://directions/FAT Viewer?action=UPDATE&amp;creator=factset&amp;DYN_ARGS=TRUE&amp;DOC_NAME=FAT:FQL_AUDITING_CLIENT_TEMPLATE.FAT&amp;display_string=Audit&amp;VAR:KEY=CZMXKPQZQL&amp;VAR:QUERY=UkdGX0JQUyhTRU1JLDAsLCwsLCxOT0FVRElUKQ==&amp;WINDOW=FIRST_POPUP&amp;HEIGHT=450&amp;WIDTH=450&amp;STAR","T_MAXIMIZED=FALSE&amp;VAR:CALENDAR=US&amp;VAR:SYMBOL=B1SN2C&amp;VAR:INDEX=0"}</definedName>
    <definedName name="_11300__FDSAUDITLINK__" hidden="1">{"fdsup://IBCentral/FAT Viewer?action=UPDATE&amp;creator=factset&amp;DOC_NAME=fat:reuters_annual_pshs_src_window.fat&amp;display_string=Audit&amp;DYN_ARGS=TRUE&amp;VAR:ID1=49005710&amp;VAR:RCODE=FDSEPS&amp;VAR:SDATE=20070699&amp;VAR:FREQ=FISCAL_YEARLY&amp;VAR:RELITEM=RF&amp;VAR:CURRENCY=LOCAL&amp;VAR",":CURRSOURCE=EXSHARE&amp;VAR:NATFREQ=ANNUAL&amp;VAR:RFIELD=FINALIZED&amp;VAR:DB_TYPE=L&amp;VAR:UNITS=M&amp;window=popup&amp;width=450&amp;height=300&amp;START_MAXIMIZED=FALSE"}</definedName>
    <definedName name="_11300__FDSAUDITLINK___1" hidden="1">{"fdsup://IBCentral/FAT Viewer?action=UPDATE&amp;creator=factset&amp;DOC_NAME=fat:reuters_annual_pshs_src_window.fat&amp;display_string=Audit&amp;DYN_ARGS=TRUE&amp;VAR:ID1=49005710&amp;VAR:RCODE=FDSEPS&amp;VAR:SDATE=20070699&amp;VAR:FREQ=FISCAL_YEARLY&amp;VAR:RELITEM=RF&amp;VAR:CURRENCY=LOCAL&amp;VAR",":CURRSOURCE=EXSHARE&amp;VAR:NATFREQ=ANNUAL&amp;VAR:RFIELD=FINALIZED&amp;VAR:DB_TYPE=L&amp;VAR:UNITS=M&amp;window=popup&amp;width=450&amp;height=300&amp;START_MAXIMIZED=FALSE"}</definedName>
    <definedName name="_11301__FDSAUDITLINK__" hidden="1">{"fdsup://IBCentral/FAT Viewer?action=UPDATE&amp;creator=factset&amp;DOC_NAME=fat:reuters_annual_pshs_src_window.fat&amp;display_string=Audit&amp;DYN_ARGS=TRUE&amp;VAR:ID1=49005710&amp;VAR:RCODE=FDSEPS&amp;VAR:SDATE=20060699&amp;VAR:FREQ=FISCAL_YEARLY&amp;VAR:RELITEM=RF&amp;VAR:CURRENCY=LOCAL&amp;VAR",":CURRSOURCE=EXSHARE&amp;VAR:NATFREQ=ANNUAL&amp;VAR:RFIELD=FINALIZED&amp;VAR:DB_TYPE=L&amp;VAR:UNITS=M&amp;window=popup&amp;width=450&amp;height=300&amp;START_MAXIMIZED=FALSE"}</definedName>
    <definedName name="_11301__FDSAUDITLINK___1" hidden="1">{"fdsup://IBCentral/FAT Viewer?action=UPDATE&amp;creator=factset&amp;DOC_NAME=fat:reuters_annual_pshs_src_window.fat&amp;display_string=Audit&amp;DYN_ARGS=TRUE&amp;VAR:ID1=49005710&amp;VAR:RCODE=FDSEPS&amp;VAR:SDATE=20060699&amp;VAR:FREQ=FISCAL_YEARLY&amp;VAR:RELITEM=RF&amp;VAR:CURRENCY=LOCAL&amp;VAR",":CURRSOURCE=EXSHARE&amp;VAR:NATFREQ=ANNUAL&amp;VAR:RFIELD=FINALIZED&amp;VAR:DB_TYPE=L&amp;VAR:UNITS=M&amp;window=popup&amp;width=450&amp;height=300&amp;START_MAXIMIZED=FALSE"}</definedName>
    <definedName name="_11302__FDSAUDITLINK__" hidden="1">{"fdsup://IBCentral/FAT Viewer?action=UPDATE&amp;creator=factset&amp;DOC_NAME=fat:reuters_annual_pshs_src_window.fat&amp;display_string=Audit&amp;DYN_ARGS=TRUE&amp;VAR:ID1=49005710&amp;VAR:RCODE=FDSEPS&amp;VAR:SDATE=20050699&amp;VAR:FREQ=FISCAL_YEARLY&amp;VAR:RELITEM=RF&amp;VAR:CURRENCY=LOCAL&amp;VAR",":CURRSOURCE=EXSHARE&amp;VAR:NATFREQ=ANNUAL&amp;VAR:RFIELD=FINALIZED&amp;VAR:DB_TYPE=L&amp;VAR:UNITS=M&amp;window=popup&amp;width=450&amp;height=300&amp;START_MAXIMIZED=FALSE"}</definedName>
    <definedName name="_11302__FDSAUDITLINK___1" hidden="1">{"fdsup://IBCentral/FAT Viewer?action=UPDATE&amp;creator=factset&amp;DOC_NAME=fat:reuters_annual_pshs_src_window.fat&amp;display_string=Audit&amp;DYN_ARGS=TRUE&amp;VAR:ID1=49005710&amp;VAR:RCODE=FDSEPS&amp;VAR:SDATE=20050699&amp;VAR:FREQ=FISCAL_YEARLY&amp;VAR:RELITEM=RF&amp;VAR:CURRENCY=LOCAL&amp;VAR",":CURRSOURCE=EXSHARE&amp;VAR:NATFREQ=ANNUAL&amp;VAR:RFIELD=FINALIZED&amp;VAR:DB_TYPE=L&amp;VAR:UNITS=M&amp;window=popup&amp;width=450&amp;height=300&amp;START_MAXIMIZED=FALSE"}</definedName>
    <definedName name="_11303__FDSAUDITLINK__" hidden="1">{"fdsup://IBCentral/FAT Viewer?action=UPDATE&amp;creator=factset&amp;DOC_NAME=fat:reuters_annual_pshs_src_window.fat&amp;display_string=Audit&amp;DYN_ARGS=TRUE&amp;VAR:ID1=49005710&amp;VAR:RCODE=FDSEPS&amp;VAR:SDATE=20040699&amp;VAR:FREQ=FISCAL_YEARLY&amp;VAR:RELITEM=RF&amp;VAR:CURRENCY=LOCAL&amp;VAR",":CURRSOURCE=EXSHARE&amp;VAR:NATFREQ=ANNUAL&amp;VAR:RFIELD=FINALIZED&amp;VAR:DB_TYPE=L&amp;VAR:UNITS=M&amp;window=popup&amp;width=450&amp;height=300&amp;START_MAXIMIZED=FALSE"}</definedName>
    <definedName name="_11303__FDSAUDITLINK___1" hidden="1">{"fdsup://IBCentral/FAT Viewer?action=UPDATE&amp;creator=factset&amp;DOC_NAME=fat:reuters_annual_pshs_src_window.fat&amp;display_string=Audit&amp;DYN_ARGS=TRUE&amp;VAR:ID1=49005710&amp;VAR:RCODE=FDSEPS&amp;VAR:SDATE=20040699&amp;VAR:FREQ=FISCAL_YEARLY&amp;VAR:RELITEM=RF&amp;VAR:CURRENCY=LOCAL&amp;VAR",":CURRSOURCE=EXSHARE&amp;VAR:NATFREQ=ANNUAL&amp;VAR:RFIELD=FINALIZED&amp;VAR:DB_TYPE=L&amp;VAR:UNITS=M&amp;window=popup&amp;width=450&amp;height=300&amp;START_MAXIMIZED=FALSE"}</definedName>
    <definedName name="_11304__FDSAUDITLINK__" hidden="1">{"fdsup://IBCentral/FAT Viewer?action=UPDATE&amp;creator=factset&amp;DOC_NAME=fat:reuters_annual_pshs_src_window.fat&amp;display_string=Audit&amp;DYN_ARGS=TRUE&amp;VAR:ID1=49005710&amp;VAR:RCODE=FDSEPS&amp;VAR:SDATE=20030699&amp;VAR:FREQ=FISCAL_YEARLY&amp;VAR:RELITEM=RF&amp;VAR:CURRENCY=LOCAL&amp;VAR",":CURRSOURCE=EXSHARE&amp;VAR:NATFREQ=ANNUAL&amp;VAR:RFIELD=FINALIZED&amp;VAR:DB_TYPE=L&amp;VAR:UNITS=M&amp;window=popup&amp;width=450&amp;height=300&amp;START_MAXIMIZED=FALSE"}</definedName>
    <definedName name="_11304__FDSAUDITLINK___1" hidden="1">{"fdsup://IBCentral/FAT Viewer?action=UPDATE&amp;creator=factset&amp;DOC_NAME=fat:reuters_annual_pshs_src_window.fat&amp;display_string=Audit&amp;DYN_ARGS=TRUE&amp;VAR:ID1=49005710&amp;VAR:RCODE=FDSEPS&amp;VAR:SDATE=20030699&amp;VAR:FREQ=FISCAL_YEARLY&amp;VAR:RELITEM=RF&amp;VAR:CURRENCY=LOCAL&amp;VAR",":CURRSOURCE=EXSHARE&amp;VAR:NATFREQ=ANNUAL&amp;VAR:RFIELD=FINALIZED&amp;VAR:DB_TYPE=L&amp;VAR:UNITS=M&amp;window=popup&amp;width=450&amp;height=300&amp;START_MAXIMIZED=FALSE"}</definedName>
    <definedName name="_11305__FDSAUDITLINK__" hidden="1">{"fdsup://IBCentral/FAT Viewer?action=UPDATE&amp;creator=factset&amp;DOC_NAME=fat:reuters_qtrly_shs_src_window.fat&amp;display_string=Audit&amp;DYN_ARGS=TRUE&amp;VAR:ID1=49005710&amp;VAR:RCODE=FDSSHSOUTDEPS&amp;VAR:SDATE=20080999&amp;VAR:FREQ=QUARTERLY&amp;VAR:RELITEM=RF&amp;VAR:CURRENCY=&amp;VAR:CUR","RSOURCE=EXSHARE&amp;VAR:NATFREQ=QUARTERLY&amp;VAR:RFIELD=FINALIZED&amp;VAR:DB_TYPE=L&amp;VAR:UNITS=MONTHLY&amp;window=popup&amp;width=450&amp;height=300&amp;START_MAXIMIZED=FALSE"}</definedName>
    <definedName name="_11305__FDSAUDITLINK___1" hidden="1">{"fdsup://IBCentral/FAT Viewer?action=UPDATE&amp;creator=factset&amp;DOC_NAME=fat:reuters_qtrly_shs_src_window.fat&amp;display_string=Audit&amp;DYN_ARGS=TRUE&amp;VAR:ID1=49005710&amp;VAR:RCODE=FDSSHSOUTDEPS&amp;VAR:SDATE=20080999&amp;VAR:FREQ=QUARTERLY&amp;VAR:RELITEM=RF&amp;VAR:CURRENCY=&amp;VAR:CUR","RSOURCE=EXSHARE&amp;VAR:NATFREQ=QUARTERLY&amp;VAR:RFIELD=FINALIZED&amp;VAR:DB_TYPE=L&amp;VAR:UNITS=MONTHLY&amp;window=popup&amp;width=450&amp;height=300&amp;START_MAXIMIZED=FALSE"}</definedName>
    <definedName name="_11306__FDSAUDITLINK__" hidden="1">{"fdsup://IBCentral/FAT Viewer?action=UPDATE&amp;creator=factset&amp;DOC_NAME=fat:reuters_qtrly_shs_src_window.fat&amp;display_string=Audit&amp;DYN_ARGS=TRUE&amp;VAR:ID1=49005710&amp;VAR:RCODE=FDSSHSOUTDEPS&amp;VAR:SDATE=20070999&amp;VAR:FREQ=QUARTERLY&amp;VAR:RELITEM=RF&amp;VAR:CURRENCY=&amp;VAR:CUR","RSOURCE=EXSHARE&amp;VAR:NATFREQ=QUARTERLY&amp;VAR:RFIELD=FINALIZED&amp;VAR:DB_TYPE=L&amp;VAR:UNITS=MONTHLY&amp;window=popup&amp;width=450&amp;height=300&amp;START_MAXIMIZED=FALSE"}</definedName>
    <definedName name="_11306__FDSAUDITLINK___1" hidden="1">{"fdsup://IBCentral/FAT Viewer?action=UPDATE&amp;creator=factset&amp;DOC_NAME=fat:reuters_qtrly_shs_src_window.fat&amp;display_string=Audit&amp;DYN_ARGS=TRUE&amp;VAR:ID1=49005710&amp;VAR:RCODE=FDSSHSOUTDEPS&amp;VAR:SDATE=20070999&amp;VAR:FREQ=QUARTERLY&amp;VAR:RELITEM=RF&amp;VAR:CURRENCY=&amp;VAR:CUR","RSOURCE=EXSHARE&amp;VAR:NATFREQ=QUARTERLY&amp;VAR:RFIELD=FINALIZED&amp;VAR:DB_TYPE=L&amp;VAR:UNITS=MONTHLY&amp;window=popup&amp;width=450&amp;height=300&amp;START_MAXIMIZED=FALSE"}</definedName>
    <definedName name="_11307__FDSAUDITLINK__" hidden="1">{"fdsup://IBCentral/FAT Viewer?action=UPDATE&amp;creator=factset&amp;DOC_NAME=fat:reuters_annual_shs_src_window.fat&amp;display_string=Audit&amp;DYN_ARGS=TRUE&amp;VAR:ID1=49005710&amp;VAR:RCODE=FDSSHSOUTDEPS&amp;VAR:SDATE=20080699&amp;VAR:FREQ=FISCAL_YEARLY&amp;VAR:RELITEM=RF&amp;VAR:CURRENCY=&amp;VA","R:CURRSOURCE=EXSHARE&amp;VAR:NATFREQ=ANNUAL&amp;VAR:RFIELD=FINALIZED&amp;VAR:DB_TYPE=L&amp;VAR:UNITS=MONTHLY&amp;window=popup&amp;width=450&amp;height=300&amp;START_MAXIMIZED=FALSE"}</definedName>
    <definedName name="_11307__FDSAUDITLINK___1" hidden="1">{"fdsup://IBCentral/FAT Viewer?action=UPDATE&amp;creator=factset&amp;DOC_NAME=fat:reuters_annual_shs_src_window.fat&amp;display_string=Audit&amp;DYN_ARGS=TRUE&amp;VAR:ID1=49005710&amp;VAR:RCODE=FDSSHSOUTDEPS&amp;VAR:SDATE=20080699&amp;VAR:FREQ=FISCAL_YEARLY&amp;VAR:RELITEM=RF&amp;VAR:CURRENCY=&amp;VA","R:CURRSOURCE=EXSHARE&amp;VAR:NATFREQ=ANNUAL&amp;VAR:RFIELD=FINALIZED&amp;VAR:DB_TYPE=L&amp;VAR:UNITS=MONTHLY&amp;window=popup&amp;width=450&amp;height=300&amp;START_MAXIMIZED=FALSE"}</definedName>
    <definedName name="_11308__FDSAUDITLINK__" hidden="1">{"fdsup://IBCentral/FAT Viewer?action=UPDATE&amp;creator=factset&amp;DOC_NAME=fat:reuters_annual_shs_src_window.fat&amp;display_string=Audit&amp;DYN_ARGS=TRUE&amp;VAR:ID1=49005710&amp;VAR:RCODE=FDSSHSOUTDEPS&amp;VAR:SDATE=20070699&amp;VAR:FREQ=FISCAL_YEARLY&amp;VAR:RELITEM=RF&amp;VAR:CURRENCY=&amp;VA","R:CURRSOURCE=EXSHARE&amp;VAR:NATFREQ=ANNUAL&amp;VAR:RFIELD=FINALIZED&amp;VAR:DB_TYPE=L&amp;VAR:UNITS=MONTHLY&amp;window=popup&amp;width=450&amp;height=300&amp;START_MAXIMIZED=FALSE"}</definedName>
    <definedName name="_11308__FDSAUDITLINK___1" hidden="1">{"fdsup://IBCentral/FAT Viewer?action=UPDATE&amp;creator=factset&amp;DOC_NAME=fat:reuters_annual_shs_src_window.fat&amp;display_string=Audit&amp;DYN_ARGS=TRUE&amp;VAR:ID1=49005710&amp;VAR:RCODE=FDSSHSOUTDEPS&amp;VAR:SDATE=20070699&amp;VAR:FREQ=FISCAL_YEARLY&amp;VAR:RELITEM=RF&amp;VAR:CURRENCY=&amp;VA","R:CURRSOURCE=EXSHARE&amp;VAR:NATFREQ=ANNUAL&amp;VAR:RFIELD=FINALIZED&amp;VAR:DB_TYPE=L&amp;VAR:UNITS=MONTHLY&amp;window=popup&amp;width=450&amp;height=300&amp;START_MAXIMIZED=FALSE"}</definedName>
    <definedName name="_11309__FDSAUDITLINK__" hidden="1">{"fdsup://IBCentral/FAT Viewer?action=UPDATE&amp;creator=factset&amp;DOC_NAME=fat:reuters_annual_shs_src_window.fat&amp;display_string=Audit&amp;DYN_ARGS=TRUE&amp;VAR:ID1=49005710&amp;VAR:RCODE=FDSSHSOUTDEPS&amp;VAR:SDATE=20060699&amp;VAR:FREQ=FISCAL_YEARLY&amp;VAR:RELITEM=RF&amp;VAR:CURRENCY=&amp;VA","R:CURRSOURCE=EXSHARE&amp;VAR:NATFREQ=ANNUAL&amp;VAR:RFIELD=FINALIZED&amp;VAR:DB_TYPE=L&amp;VAR:UNITS=MONTHLY&amp;window=popup&amp;width=450&amp;height=300&amp;START_MAXIMIZED=FALSE"}</definedName>
    <definedName name="_11309__FDSAUDITLINK___1" hidden="1">{"fdsup://IBCentral/FAT Viewer?action=UPDATE&amp;creator=factset&amp;DOC_NAME=fat:reuters_annual_shs_src_window.fat&amp;display_string=Audit&amp;DYN_ARGS=TRUE&amp;VAR:ID1=49005710&amp;VAR:RCODE=FDSSHSOUTDEPS&amp;VAR:SDATE=20060699&amp;VAR:FREQ=FISCAL_YEARLY&amp;VAR:RELITEM=RF&amp;VAR:CURRENCY=&amp;VA","R:CURRSOURCE=EXSHARE&amp;VAR:NATFREQ=ANNUAL&amp;VAR:RFIELD=FINALIZED&amp;VAR:DB_TYPE=L&amp;VAR:UNITS=MONTHLY&amp;window=popup&amp;width=450&amp;height=300&amp;START_MAXIMIZED=FALSE"}</definedName>
    <definedName name="_11310__FDSAUDITLINK__" hidden="1">{"fdsup://IBCentral/FAT Viewer?action=UPDATE&amp;creator=factset&amp;DOC_NAME=fat:reuters_annual_shs_src_window.fat&amp;display_string=Audit&amp;DYN_ARGS=TRUE&amp;VAR:ID1=49005710&amp;VAR:RCODE=FDSSHSOUTDEPS&amp;VAR:SDATE=20050699&amp;VAR:FREQ=FISCAL_YEARLY&amp;VAR:RELITEM=RF&amp;VAR:CURRENCY=&amp;VA","R:CURRSOURCE=EXSHARE&amp;VAR:NATFREQ=ANNUAL&amp;VAR:RFIELD=FINALIZED&amp;VAR:DB_TYPE=L&amp;VAR:UNITS=MONTHLY&amp;window=popup&amp;width=450&amp;height=300&amp;START_MAXIMIZED=FALSE"}</definedName>
    <definedName name="_11310__FDSAUDITLINK___1" hidden="1">{"fdsup://IBCentral/FAT Viewer?action=UPDATE&amp;creator=factset&amp;DOC_NAME=fat:reuters_annual_shs_src_window.fat&amp;display_string=Audit&amp;DYN_ARGS=TRUE&amp;VAR:ID1=49005710&amp;VAR:RCODE=FDSSHSOUTDEPS&amp;VAR:SDATE=20050699&amp;VAR:FREQ=FISCAL_YEARLY&amp;VAR:RELITEM=RF&amp;VAR:CURRENCY=&amp;VA","R:CURRSOURCE=EXSHARE&amp;VAR:NATFREQ=ANNUAL&amp;VAR:RFIELD=FINALIZED&amp;VAR:DB_TYPE=L&amp;VAR:UNITS=MONTHLY&amp;window=popup&amp;width=450&amp;height=300&amp;START_MAXIMIZED=FALSE"}</definedName>
    <definedName name="_11311__FDSAUDITLINK__" hidden="1">{"fdsup://IBCentral/FAT Viewer?action=UPDATE&amp;creator=factset&amp;DOC_NAME=fat:reuters_annual_shs_src_window.fat&amp;display_string=Audit&amp;DYN_ARGS=TRUE&amp;VAR:ID1=49005710&amp;VAR:RCODE=FDSSHSOUTDEPS&amp;VAR:SDATE=20040699&amp;VAR:FREQ=FISCAL_YEARLY&amp;VAR:RELITEM=RF&amp;VAR:CURRENCY=&amp;VA","R:CURRSOURCE=EXSHARE&amp;VAR:NATFREQ=ANNUAL&amp;VAR:RFIELD=FINALIZED&amp;VAR:DB_TYPE=L&amp;VAR:UNITS=MONTHLY&amp;window=popup&amp;width=450&amp;height=300&amp;START_MAXIMIZED=FALSE"}</definedName>
    <definedName name="_11311__FDSAUDITLINK___1" hidden="1">{"fdsup://IBCentral/FAT Viewer?action=UPDATE&amp;creator=factset&amp;DOC_NAME=fat:reuters_annual_shs_src_window.fat&amp;display_string=Audit&amp;DYN_ARGS=TRUE&amp;VAR:ID1=49005710&amp;VAR:RCODE=FDSSHSOUTDEPS&amp;VAR:SDATE=20040699&amp;VAR:FREQ=FISCAL_YEARLY&amp;VAR:RELITEM=RF&amp;VAR:CURRENCY=&amp;VA","R:CURRSOURCE=EXSHARE&amp;VAR:NATFREQ=ANNUAL&amp;VAR:RFIELD=FINALIZED&amp;VAR:DB_TYPE=L&amp;VAR:UNITS=MONTHLY&amp;window=popup&amp;width=450&amp;height=300&amp;START_MAXIMIZED=FALSE"}</definedName>
    <definedName name="_11312__FDSAUDITLINK__" hidden="1">{"fdsup://IBCentral/FAT Viewer?action=UPDATE&amp;creator=factset&amp;DOC_NAME=fat:reuters_annual_shs_src_window.fat&amp;display_string=Audit&amp;DYN_ARGS=TRUE&amp;VAR:ID1=49005710&amp;VAR:RCODE=FDSSHSOUTDEPS&amp;VAR:SDATE=20030699&amp;VAR:FREQ=FISCAL_YEARLY&amp;VAR:RELITEM=RF&amp;VAR:CURRENCY=&amp;VA","R:CURRSOURCE=EXSHARE&amp;VAR:NATFREQ=ANNUAL&amp;VAR:RFIELD=FINALIZED&amp;VAR:DB_TYPE=L&amp;VAR:UNITS=MONTHLY&amp;window=popup&amp;width=450&amp;height=300&amp;START_MAXIMIZED=FALSE"}</definedName>
    <definedName name="_11312__FDSAUDITLINK___1" hidden="1">{"fdsup://IBCentral/FAT Viewer?action=UPDATE&amp;creator=factset&amp;DOC_NAME=fat:reuters_annual_shs_src_window.fat&amp;display_string=Audit&amp;DYN_ARGS=TRUE&amp;VAR:ID1=49005710&amp;VAR:RCODE=FDSSHSOUTDEPS&amp;VAR:SDATE=20030699&amp;VAR:FREQ=FISCAL_YEARLY&amp;VAR:RELITEM=RF&amp;VAR:CURRENCY=&amp;VA","R:CURRSOURCE=EXSHARE&amp;VAR:NATFREQ=ANNUAL&amp;VAR:RFIELD=FINALIZED&amp;VAR:DB_TYPE=L&amp;VAR:UNITS=MONTHLY&amp;window=popup&amp;width=450&amp;height=300&amp;START_MAXIMIZED=FALSE"}</definedName>
    <definedName name="_11313__FDSAUDITLINK__" hidden="1">{"fdsup://IBCentral/FAT Viewer?action=UPDATE&amp;creator=factset&amp;DOC_NAME=fat:reuters_qtrly_shs_src_window.fat&amp;display_string=Audit&amp;DYN_ARGS=TRUE&amp;VAR:ID1=49005710&amp;VAR:RCODE=FDSSHSOUTEPS&amp;VAR:SDATE=20080999&amp;VAR:FREQ=QUARTERLY&amp;VAR:RELITEM=RF&amp;VAR:CURRENCY=&amp;VAR:CURR","SOURCE=EXSHARE&amp;VAR:NATFREQ=QUARTERLY&amp;VAR:RFIELD=FINALIZED&amp;VAR:DB_TYPE=L&amp;VAR:UNITS=MONTHLY&amp;window=popup&amp;width=450&amp;height=300&amp;START_MAXIMIZED=FALSE"}</definedName>
    <definedName name="_11313__FDSAUDITLINK___1" hidden="1">{"fdsup://IBCentral/FAT Viewer?action=UPDATE&amp;creator=factset&amp;DOC_NAME=fat:reuters_qtrly_shs_src_window.fat&amp;display_string=Audit&amp;DYN_ARGS=TRUE&amp;VAR:ID1=49005710&amp;VAR:RCODE=FDSSHSOUTEPS&amp;VAR:SDATE=20080999&amp;VAR:FREQ=QUARTERLY&amp;VAR:RELITEM=RF&amp;VAR:CURRENCY=&amp;VAR:CURR","SOURCE=EXSHARE&amp;VAR:NATFREQ=QUARTERLY&amp;VAR:RFIELD=FINALIZED&amp;VAR:DB_TYPE=L&amp;VAR:UNITS=MONTHLY&amp;window=popup&amp;width=450&amp;height=300&amp;START_MAXIMIZED=FALSE"}</definedName>
    <definedName name="_11314__FDSAUDITLINK__" hidden="1">{"fdsup://IBCentral/FAT Viewer?action=UPDATE&amp;creator=factset&amp;DOC_NAME=fat:reuters_qtrly_shs_src_window.fat&amp;display_string=Audit&amp;DYN_ARGS=TRUE&amp;VAR:ID1=49005710&amp;VAR:RCODE=FDSSHSOUTEPS&amp;VAR:SDATE=20070999&amp;VAR:FREQ=QUARTERLY&amp;VAR:RELITEM=RF&amp;VAR:CURRENCY=&amp;VAR:CURR","SOURCE=EXSHARE&amp;VAR:NATFREQ=QUARTERLY&amp;VAR:RFIELD=FINALIZED&amp;VAR:DB_TYPE=L&amp;VAR:UNITS=MONTHLY&amp;window=popup&amp;width=450&amp;height=300&amp;START_MAXIMIZED=FALSE"}</definedName>
    <definedName name="_11314__FDSAUDITLINK___1" hidden="1">{"fdsup://IBCentral/FAT Viewer?action=UPDATE&amp;creator=factset&amp;DOC_NAME=fat:reuters_qtrly_shs_src_window.fat&amp;display_string=Audit&amp;DYN_ARGS=TRUE&amp;VAR:ID1=49005710&amp;VAR:RCODE=FDSSHSOUTEPS&amp;VAR:SDATE=20070999&amp;VAR:FREQ=QUARTERLY&amp;VAR:RELITEM=RF&amp;VAR:CURRENCY=&amp;VAR:CURR","SOURCE=EXSHARE&amp;VAR:NATFREQ=QUARTERLY&amp;VAR:RFIELD=FINALIZED&amp;VAR:DB_TYPE=L&amp;VAR:UNITS=MONTHLY&amp;window=popup&amp;width=450&amp;height=300&amp;START_MAXIMIZED=FALSE"}</definedName>
    <definedName name="_11315__FDSAUDITLINK__" hidden="1">{"fdsup://IBCentral/FAT Viewer?action=UPDATE&amp;creator=factset&amp;DOC_NAME=fat:reuters_annual_shs_src_window.fat&amp;display_string=Audit&amp;DYN_ARGS=TRUE&amp;VAR:ID1=49005710&amp;VAR:RCODE=FDSSHSOUTEPS&amp;VAR:SDATE=20080699&amp;VAR:FREQ=FISCAL_YEARLY&amp;VAR:RELITEM=RF&amp;VAR:CURRENCY=&amp;VAR",":CURRSOURCE=EXSHARE&amp;VAR:NATFREQ=ANNUAL&amp;VAR:RFIELD=FINALIZED&amp;VAR:DB_TYPE=L&amp;VAR:UNITS=MONTHLY&amp;window=popup&amp;width=450&amp;height=300&amp;START_MAXIMIZED=FALSE"}</definedName>
    <definedName name="_11315__FDSAUDITLINK___1" hidden="1">{"fdsup://IBCentral/FAT Viewer?action=UPDATE&amp;creator=factset&amp;DOC_NAME=fat:reuters_annual_shs_src_window.fat&amp;display_string=Audit&amp;DYN_ARGS=TRUE&amp;VAR:ID1=49005710&amp;VAR:RCODE=FDSSHSOUTEPS&amp;VAR:SDATE=20080699&amp;VAR:FREQ=FISCAL_YEARLY&amp;VAR:RELITEM=RF&amp;VAR:CURRENCY=&amp;VAR",":CURRSOURCE=EXSHARE&amp;VAR:NATFREQ=ANNUAL&amp;VAR:RFIELD=FINALIZED&amp;VAR:DB_TYPE=L&amp;VAR:UNITS=MONTHLY&amp;window=popup&amp;width=450&amp;height=300&amp;START_MAXIMIZED=FALSE"}</definedName>
    <definedName name="_11316__FDSAUDITLINK__" hidden="1">{"fdsup://IBCentral/FAT Viewer?action=UPDATE&amp;creator=factset&amp;DOC_NAME=fat:reuters_annual_shs_src_window.fat&amp;display_string=Audit&amp;DYN_ARGS=TRUE&amp;VAR:ID1=49005710&amp;VAR:RCODE=FDSSHSOUTEPS&amp;VAR:SDATE=20070699&amp;VAR:FREQ=FISCAL_YEARLY&amp;VAR:RELITEM=RF&amp;VAR:CURRENCY=&amp;VAR",":CURRSOURCE=EXSHARE&amp;VAR:NATFREQ=ANNUAL&amp;VAR:RFIELD=FINALIZED&amp;VAR:DB_TYPE=L&amp;VAR:UNITS=MONTHLY&amp;window=popup&amp;width=450&amp;height=300&amp;START_MAXIMIZED=FALSE"}</definedName>
    <definedName name="_11316__FDSAUDITLINK___1" hidden="1">{"fdsup://IBCentral/FAT Viewer?action=UPDATE&amp;creator=factset&amp;DOC_NAME=fat:reuters_annual_shs_src_window.fat&amp;display_string=Audit&amp;DYN_ARGS=TRUE&amp;VAR:ID1=49005710&amp;VAR:RCODE=FDSSHSOUTEPS&amp;VAR:SDATE=20070699&amp;VAR:FREQ=FISCAL_YEARLY&amp;VAR:RELITEM=RF&amp;VAR:CURRENCY=&amp;VAR",":CURRSOURCE=EXSHARE&amp;VAR:NATFREQ=ANNUAL&amp;VAR:RFIELD=FINALIZED&amp;VAR:DB_TYPE=L&amp;VAR:UNITS=MONTHLY&amp;window=popup&amp;width=450&amp;height=300&amp;START_MAXIMIZED=FALSE"}</definedName>
    <definedName name="_11317__FDSAUDITLINK__" hidden="1">{"fdsup://IBCentral/FAT Viewer?action=UPDATE&amp;creator=factset&amp;DOC_NAME=fat:reuters_annual_shs_src_window.fat&amp;display_string=Audit&amp;DYN_ARGS=TRUE&amp;VAR:ID1=49005710&amp;VAR:RCODE=FDSSHSOUTEPS&amp;VAR:SDATE=20060699&amp;VAR:FREQ=FISCAL_YEARLY&amp;VAR:RELITEM=RF&amp;VAR:CURRENCY=&amp;VAR",":CURRSOURCE=EXSHARE&amp;VAR:NATFREQ=ANNUAL&amp;VAR:RFIELD=FINALIZED&amp;VAR:DB_TYPE=L&amp;VAR:UNITS=MONTHLY&amp;window=popup&amp;width=450&amp;height=300&amp;START_MAXIMIZED=FALSE"}</definedName>
    <definedName name="_11317__FDSAUDITLINK___1" hidden="1">{"fdsup://IBCentral/FAT Viewer?action=UPDATE&amp;creator=factset&amp;DOC_NAME=fat:reuters_annual_shs_src_window.fat&amp;display_string=Audit&amp;DYN_ARGS=TRUE&amp;VAR:ID1=49005710&amp;VAR:RCODE=FDSSHSOUTEPS&amp;VAR:SDATE=20060699&amp;VAR:FREQ=FISCAL_YEARLY&amp;VAR:RELITEM=RF&amp;VAR:CURRENCY=&amp;VAR",":CURRSOURCE=EXSHARE&amp;VAR:NATFREQ=ANNUAL&amp;VAR:RFIELD=FINALIZED&amp;VAR:DB_TYPE=L&amp;VAR:UNITS=MONTHLY&amp;window=popup&amp;width=450&amp;height=300&amp;START_MAXIMIZED=FALSE"}</definedName>
    <definedName name="_11318__FDSAUDITLINK__" hidden="1">{"fdsup://IBCentral/FAT Viewer?action=UPDATE&amp;creator=factset&amp;DOC_NAME=fat:reuters_annual_shs_src_window.fat&amp;display_string=Audit&amp;DYN_ARGS=TRUE&amp;VAR:ID1=49005710&amp;VAR:RCODE=FDSSHSOUTEPS&amp;VAR:SDATE=20050699&amp;VAR:FREQ=FISCAL_YEARLY&amp;VAR:RELITEM=RF&amp;VAR:CURRENCY=&amp;VAR",":CURRSOURCE=EXSHARE&amp;VAR:NATFREQ=ANNUAL&amp;VAR:RFIELD=FINALIZED&amp;VAR:DB_TYPE=L&amp;VAR:UNITS=MONTHLY&amp;window=popup&amp;width=450&amp;height=300&amp;START_MAXIMIZED=FALSE"}</definedName>
    <definedName name="_11318__FDSAUDITLINK___1" hidden="1">{"fdsup://IBCentral/FAT Viewer?action=UPDATE&amp;creator=factset&amp;DOC_NAME=fat:reuters_annual_shs_src_window.fat&amp;display_string=Audit&amp;DYN_ARGS=TRUE&amp;VAR:ID1=49005710&amp;VAR:RCODE=FDSSHSOUTEPS&amp;VAR:SDATE=20050699&amp;VAR:FREQ=FISCAL_YEARLY&amp;VAR:RELITEM=RF&amp;VAR:CURRENCY=&amp;VAR",":CURRSOURCE=EXSHARE&amp;VAR:NATFREQ=ANNUAL&amp;VAR:RFIELD=FINALIZED&amp;VAR:DB_TYPE=L&amp;VAR:UNITS=MONTHLY&amp;window=popup&amp;width=450&amp;height=300&amp;START_MAXIMIZED=FALSE"}</definedName>
    <definedName name="_11319__FDSAUDITLINK__" hidden="1">{"fdsup://IBCentral/FAT Viewer?action=UPDATE&amp;creator=factset&amp;DOC_NAME=fat:reuters_annual_shs_src_window.fat&amp;display_string=Audit&amp;DYN_ARGS=TRUE&amp;VAR:ID1=49005710&amp;VAR:RCODE=FDSSHSOUTEPS&amp;VAR:SDATE=20040699&amp;VAR:FREQ=FISCAL_YEARLY&amp;VAR:RELITEM=RF&amp;VAR:CURRENCY=&amp;VAR",":CURRSOURCE=EXSHARE&amp;VAR:NATFREQ=ANNUAL&amp;VAR:RFIELD=FINALIZED&amp;VAR:DB_TYPE=L&amp;VAR:UNITS=MONTHLY&amp;window=popup&amp;width=450&amp;height=300&amp;START_MAXIMIZED=FALSE"}</definedName>
    <definedName name="_11319__FDSAUDITLINK___1" hidden="1">{"fdsup://IBCentral/FAT Viewer?action=UPDATE&amp;creator=factset&amp;DOC_NAME=fat:reuters_annual_shs_src_window.fat&amp;display_string=Audit&amp;DYN_ARGS=TRUE&amp;VAR:ID1=49005710&amp;VAR:RCODE=FDSSHSOUTEPS&amp;VAR:SDATE=20040699&amp;VAR:FREQ=FISCAL_YEARLY&amp;VAR:RELITEM=RF&amp;VAR:CURRENCY=&amp;VAR",":CURRSOURCE=EXSHARE&amp;VAR:NATFREQ=ANNUAL&amp;VAR:RFIELD=FINALIZED&amp;VAR:DB_TYPE=L&amp;VAR:UNITS=MONTHLY&amp;window=popup&amp;width=450&amp;height=300&amp;START_MAXIMIZED=FALSE"}</definedName>
    <definedName name="_11320__FDSAUDITLINK__" hidden="1">{"fdsup://IBCentral/FAT Viewer?action=UPDATE&amp;creator=factset&amp;DOC_NAME=fat:reuters_annual_shs_src_window.fat&amp;display_string=Audit&amp;DYN_ARGS=TRUE&amp;VAR:ID1=49005710&amp;VAR:RCODE=FDSSHSOUTEPS&amp;VAR:SDATE=20030699&amp;VAR:FREQ=FISCAL_YEARLY&amp;VAR:RELITEM=RF&amp;VAR:CURRENCY=&amp;VAR",":CURRSOURCE=EXSHARE&amp;VAR:NATFREQ=ANNUAL&amp;VAR:RFIELD=FINALIZED&amp;VAR:DB_TYPE=L&amp;VAR:UNITS=MONTHLY&amp;window=popup&amp;width=450&amp;height=300&amp;START_MAXIMIZED=FALSE"}</definedName>
    <definedName name="_11320__FDSAUDITLINK___1" hidden="1">{"fdsup://IBCentral/FAT Viewer?action=UPDATE&amp;creator=factset&amp;DOC_NAME=fat:reuters_annual_shs_src_window.fat&amp;display_string=Audit&amp;DYN_ARGS=TRUE&amp;VAR:ID1=49005710&amp;VAR:RCODE=FDSSHSOUTEPS&amp;VAR:SDATE=20030699&amp;VAR:FREQ=FISCAL_YEARLY&amp;VAR:RELITEM=RF&amp;VAR:CURRENCY=&amp;VAR",":CURRSOURCE=EXSHARE&amp;VAR:NATFREQ=ANNUAL&amp;VAR:RFIELD=FINALIZED&amp;VAR:DB_TYPE=L&amp;VAR:UNITS=MONTHLY&amp;window=popup&amp;width=450&amp;height=300&amp;START_MAXIMIZED=FALSE"}</definedName>
    <definedName name="_11321__FDSAUDITLINK__" hidden="1">{"fdsup://IBCentral/FAT Viewer?action=UPDATE&amp;creator=factset&amp;DOC_NAME=fat:reuters_annual_source_window.fat&amp;display_string=Audit&amp;DYN_ARGS=TRUE&amp;VAR:ID1=49005710&amp;VAR:RCODE=EBIT&amp;VAR:SDATE=20080699&amp;VAR:FREQ=FISCAL_YEARLY&amp;VAR:RELITEM=RF&amp;VAR:CURRENCY=LOCAL&amp;VAR:CUR","RSOURCE=EXSHARE&amp;VAR:NATFREQ=ANNUAL&amp;VAR:RFIELD=FINALIZED&amp;VAR:DB_TYPE=L&amp;VAR:UNITS=MONTHLY&amp;window=popup&amp;width=450&amp;height=300&amp;START_MAXIMIZED=FALSE"}</definedName>
    <definedName name="_11321__FDSAUDITLINK___1" hidden="1">{"fdsup://IBCentral/FAT Viewer?action=UPDATE&amp;creator=factset&amp;DOC_NAME=fat:reuters_annual_source_window.fat&amp;display_string=Audit&amp;DYN_ARGS=TRUE&amp;VAR:ID1=49005710&amp;VAR:RCODE=EBIT&amp;VAR:SDATE=20080699&amp;VAR:FREQ=FISCAL_YEARLY&amp;VAR:RELITEM=RF&amp;VAR:CURRENCY=LOCAL&amp;VAR:CUR","RSOURCE=EXSHARE&amp;VAR:NATFREQ=ANNUAL&amp;VAR:RFIELD=FINALIZED&amp;VAR:DB_TYPE=L&amp;VAR:UNITS=MONTHLY&amp;window=popup&amp;width=450&amp;height=300&amp;START_MAXIMIZED=FALSE"}</definedName>
    <definedName name="_11322__FDSAUDITLINK__" hidden="1">{"fdsup://IBCentral/FAT Viewer?action=UPDATE&amp;creator=factset&amp;DOC_NAME=fat:reuters_annual_source_window.fat&amp;display_string=Audit&amp;DYN_ARGS=TRUE&amp;VAR:ID1=49005710&amp;VAR:RCODE=EBIT&amp;VAR:SDATE=20070699&amp;VAR:FREQ=FISCAL_YEARLY&amp;VAR:RELITEM=RF&amp;VAR:CURRENCY=LOCAL&amp;VAR:CUR","RSOURCE=EXSHARE&amp;VAR:NATFREQ=ANNUAL&amp;VAR:RFIELD=FINALIZED&amp;VAR:DB_TYPE=L&amp;VAR:UNITS=MONTHLY&amp;window=popup&amp;width=450&amp;height=300&amp;START_MAXIMIZED=FALSE"}</definedName>
    <definedName name="_11322__FDSAUDITLINK___1" hidden="1">{"fdsup://IBCentral/FAT Viewer?action=UPDATE&amp;creator=factset&amp;DOC_NAME=fat:reuters_annual_source_window.fat&amp;display_string=Audit&amp;DYN_ARGS=TRUE&amp;VAR:ID1=49005710&amp;VAR:RCODE=EBIT&amp;VAR:SDATE=20070699&amp;VAR:FREQ=FISCAL_YEARLY&amp;VAR:RELITEM=RF&amp;VAR:CURRENCY=LOCAL&amp;VAR:CUR","RSOURCE=EXSHARE&amp;VAR:NATFREQ=ANNUAL&amp;VAR:RFIELD=FINALIZED&amp;VAR:DB_TYPE=L&amp;VAR:UNITS=MONTHLY&amp;window=popup&amp;width=450&amp;height=300&amp;START_MAXIMIZED=FALSE"}</definedName>
    <definedName name="_11323__FDSAUDITLINK__" hidden="1">{"fdsup://IBCentral/FAT Viewer?action=UPDATE&amp;creator=factset&amp;DOC_NAME=fat:reuters_annual_source_window.fat&amp;display_string=Audit&amp;DYN_ARGS=TRUE&amp;VAR:ID1=49005710&amp;VAR:RCODE=EBIT&amp;VAR:SDATE=20060699&amp;VAR:FREQ=FISCAL_YEARLY&amp;VAR:RELITEM=RF&amp;VAR:CURRENCY=LOCAL&amp;VAR:CUR","RSOURCE=EXSHARE&amp;VAR:NATFREQ=ANNUAL&amp;VAR:RFIELD=FINALIZED&amp;VAR:DB_TYPE=L&amp;VAR:UNITS=MONTHLY&amp;window=popup&amp;width=450&amp;height=300&amp;START_MAXIMIZED=FALSE"}</definedName>
    <definedName name="_11323__FDSAUDITLINK___1" hidden="1">{"fdsup://IBCentral/FAT Viewer?action=UPDATE&amp;creator=factset&amp;DOC_NAME=fat:reuters_annual_source_window.fat&amp;display_string=Audit&amp;DYN_ARGS=TRUE&amp;VAR:ID1=49005710&amp;VAR:RCODE=EBIT&amp;VAR:SDATE=20060699&amp;VAR:FREQ=FISCAL_YEARLY&amp;VAR:RELITEM=RF&amp;VAR:CURRENCY=LOCAL&amp;VAR:CUR","RSOURCE=EXSHARE&amp;VAR:NATFREQ=ANNUAL&amp;VAR:RFIELD=FINALIZED&amp;VAR:DB_TYPE=L&amp;VAR:UNITS=MONTHLY&amp;window=popup&amp;width=450&amp;height=300&amp;START_MAXIMIZED=FALSE"}</definedName>
    <definedName name="_11324__FDSAUDITLINK__" hidden="1">{"fdsup://IBCentral/FAT Viewer?action=UPDATE&amp;creator=factset&amp;DOC_NAME=fat:reuters_annual_source_window.fat&amp;display_string=Audit&amp;DYN_ARGS=TRUE&amp;VAR:ID1=49005710&amp;VAR:RCODE=EBIT&amp;VAR:SDATE=20050699&amp;VAR:FREQ=FISCAL_YEARLY&amp;VAR:RELITEM=RF&amp;VAR:CURRENCY=LOCAL&amp;VAR:CUR","RSOURCE=EXSHARE&amp;VAR:NATFREQ=ANNUAL&amp;VAR:RFIELD=FINALIZED&amp;VAR:DB_TYPE=L&amp;VAR:UNITS=MONTHLY&amp;window=popup&amp;width=450&amp;height=300&amp;START_MAXIMIZED=FALSE"}</definedName>
    <definedName name="_11324__FDSAUDITLINK___1" hidden="1">{"fdsup://IBCentral/FAT Viewer?action=UPDATE&amp;creator=factset&amp;DOC_NAME=fat:reuters_annual_source_window.fat&amp;display_string=Audit&amp;DYN_ARGS=TRUE&amp;VAR:ID1=49005710&amp;VAR:RCODE=EBIT&amp;VAR:SDATE=20050699&amp;VAR:FREQ=FISCAL_YEARLY&amp;VAR:RELITEM=RF&amp;VAR:CURRENCY=LOCAL&amp;VAR:CUR","RSOURCE=EXSHARE&amp;VAR:NATFREQ=ANNUAL&amp;VAR:RFIELD=FINALIZED&amp;VAR:DB_TYPE=L&amp;VAR:UNITS=MONTHLY&amp;window=popup&amp;width=450&amp;height=300&amp;START_MAXIMIZED=FALSE"}</definedName>
    <definedName name="_11325__FDSAUDITLINK__" hidden="1">{"fdsup://IBCentral/FAT Viewer?action=UPDATE&amp;creator=factset&amp;DOC_NAME=fat:reuters_annual_source_window.fat&amp;display_string=Audit&amp;DYN_ARGS=TRUE&amp;VAR:ID1=49005710&amp;VAR:RCODE=EBIT&amp;VAR:SDATE=20040699&amp;VAR:FREQ=FISCAL_YEARLY&amp;VAR:RELITEM=RF&amp;VAR:CURRENCY=LOCAL&amp;VAR:CUR","RSOURCE=EXSHARE&amp;VAR:NATFREQ=ANNUAL&amp;VAR:RFIELD=FINALIZED&amp;VAR:DB_TYPE=L&amp;VAR:UNITS=MONTHLY&amp;window=popup&amp;width=450&amp;height=300&amp;START_MAXIMIZED=FALSE"}</definedName>
    <definedName name="_11325__FDSAUDITLINK___1" hidden="1">{"fdsup://IBCentral/FAT Viewer?action=UPDATE&amp;creator=factset&amp;DOC_NAME=fat:reuters_annual_source_window.fat&amp;display_string=Audit&amp;DYN_ARGS=TRUE&amp;VAR:ID1=49005710&amp;VAR:RCODE=EBIT&amp;VAR:SDATE=20040699&amp;VAR:FREQ=FISCAL_YEARLY&amp;VAR:RELITEM=RF&amp;VAR:CURRENCY=LOCAL&amp;VAR:CUR","RSOURCE=EXSHARE&amp;VAR:NATFREQ=ANNUAL&amp;VAR:RFIELD=FINALIZED&amp;VAR:DB_TYPE=L&amp;VAR:UNITS=MONTHLY&amp;window=popup&amp;width=450&amp;height=300&amp;START_MAXIMIZED=FALSE"}</definedName>
    <definedName name="_11326__FDSAUDITLINK__" hidden="1">{"fdsup://IBCentral/FAT Viewer?action=UPDATE&amp;creator=factset&amp;DOC_NAME=fat:reuters_annual_source_window.fat&amp;display_string=Audit&amp;DYN_ARGS=TRUE&amp;VAR:ID1=49005710&amp;VAR:RCODE=EBIT&amp;VAR:SDATE=20030699&amp;VAR:FREQ=FISCAL_YEARLY&amp;VAR:RELITEM=RF&amp;VAR:CURRENCY=LOCAL&amp;VAR:CUR","RSOURCE=EXSHARE&amp;VAR:NATFREQ=ANNUAL&amp;VAR:RFIELD=FINALIZED&amp;VAR:DB_TYPE=L&amp;VAR:UNITS=MONTHLY&amp;window=popup&amp;width=450&amp;height=300&amp;START_MAXIMIZED=FALSE"}</definedName>
    <definedName name="_11326__FDSAUDITLINK___1" hidden="1">{"fdsup://IBCentral/FAT Viewer?action=UPDATE&amp;creator=factset&amp;DOC_NAME=fat:reuters_annual_source_window.fat&amp;display_string=Audit&amp;DYN_ARGS=TRUE&amp;VAR:ID1=49005710&amp;VAR:RCODE=EBIT&amp;VAR:SDATE=20030699&amp;VAR:FREQ=FISCAL_YEARLY&amp;VAR:RELITEM=RF&amp;VAR:CURRENCY=LOCAL&amp;VAR:CUR","RSOURCE=EXSHARE&amp;VAR:NATFREQ=ANNUAL&amp;VAR:RFIELD=FINALIZED&amp;VAR:DB_TYPE=L&amp;VAR:UNITS=MONTHLY&amp;window=popup&amp;width=450&amp;height=300&amp;START_MAXIMIZED=FALSE"}</definedName>
    <definedName name="_11327__FDSAUDITLINK__" hidden="1">{"fdsup://IBCentral/FAT Viewer?action=UPDATE&amp;creator=factset&amp;DOC_NAME=fat:reuters_annual_source_window.fat&amp;display_string=Audit&amp;DYN_ARGS=TRUE&amp;VAR:ID1=49005710&amp;VAR:RCODE=FDSINTINCTOTAL&amp;VAR:SDATE=20080699&amp;VAR:FREQ=FISCAL_YEARLY&amp;VAR:RELITEM=RF&amp;VAR:CURRENCY=LOC","AL&amp;VAR:CURRSOURCE=EXSHARE&amp;VAR:NATFREQ=ANNUAL&amp;VAR:RFIELD=FINALIZED&amp;VAR:DB_TYPE=L&amp;VAR:UNITS=MONTHLY&amp;window=popup&amp;width=450&amp;height=300&amp;START_MAXIMIZED=FALSE"}</definedName>
    <definedName name="_11327__FDSAUDITLINK___1" hidden="1">{"fdsup://IBCentral/FAT Viewer?action=UPDATE&amp;creator=factset&amp;DOC_NAME=fat:reuters_annual_source_window.fat&amp;display_string=Audit&amp;DYN_ARGS=TRUE&amp;VAR:ID1=49005710&amp;VAR:RCODE=FDSINTINCTOTAL&amp;VAR:SDATE=20080699&amp;VAR:FREQ=FISCAL_YEARLY&amp;VAR:RELITEM=RF&amp;VAR:CURRENCY=LOC","AL&amp;VAR:CURRSOURCE=EXSHARE&amp;VAR:NATFREQ=ANNUAL&amp;VAR:RFIELD=FINALIZED&amp;VAR:DB_TYPE=L&amp;VAR:UNITS=MONTHLY&amp;window=popup&amp;width=450&amp;height=300&amp;START_MAXIMIZED=FALSE"}</definedName>
    <definedName name="_11328__FDSAUDITLINK__" hidden="1">{"fdsup://IBCentral/FAT Viewer?action=UPDATE&amp;creator=factset&amp;DOC_NAME=fat:reuters_annual_source_window.fat&amp;display_string=Audit&amp;DYN_ARGS=TRUE&amp;VAR:ID1=49005710&amp;VAR:RCODE=FDSINTINCTOTAL&amp;VAR:SDATE=20070699&amp;VAR:FREQ=FISCAL_YEARLY&amp;VAR:RELITEM=RF&amp;VAR:CURRENCY=LOC","AL&amp;VAR:CURRSOURCE=EXSHARE&amp;VAR:NATFREQ=ANNUAL&amp;VAR:RFIELD=FINALIZED&amp;VAR:DB_TYPE=L&amp;VAR:UNITS=MONTHLY&amp;window=popup&amp;width=450&amp;height=300&amp;START_MAXIMIZED=FALSE"}</definedName>
    <definedName name="_11328__FDSAUDITLINK___1" hidden="1">{"fdsup://IBCentral/FAT Viewer?action=UPDATE&amp;creator=factset&amp;DOC_NAME=fat:reuters_annual_source_window.fat&amp;display_string=Audit&amp;DYN_ARGS=TRUE&amp;VAR:ID1=49005710&amp;VAR:RCODE=FDSINTINCTOTAL&amp;VAR:SDATE=20070699&amp;VAR:FREQ=FISCAL_YEARLY&amp;VAR:RELITEM=RF&amp;VAR:CURRENCY=LOC","AL&amp;VAR:CURRSOURCE=EXSHARE&amp;VAR:NATFREQ=ANNUAL&amp;VAR:RFIELD=FINALIZED&amp;VAR:DB_TYPE=L&amp;VAR:UNITS=MONTHLY&amp;window=popup&amp;width=450&amp;height=300&amp;START_MAXIMIZED=FALSE"}</definedName>
    <definedName name="_11329__FDSAUDITLINK__" hidden="1">{"fdsup://IBCentral/FAT Viewer?action=UPDATE&amp;creator=factset&amp;DOC_NAME=fat:reuters_annual_source_window.fat&amp;display_string=Audit&amp;DYN_ARGS=TRUE&amp;VAR:ID1=49005710&amp;VAR:RCODE=FDSINTINCTOTAL&amp;VAR:SDATE=20060699&amp;VAR:FREQ=FISCAL_YEARLY&amp;VAR:RELITEM=RF&amp;VAR:CURRENCY=LOC","AL&amp;VAR:CURRSOURCE=EXSHARE&amp;VAR:NATFREQ=ANNUAL&amp;VAR:RFIELD=FINALIZED&amp;VAR:DB_TYPE=L&amp;VAR:UNITS=MONTHLY&amp;window=popup&amp;width=450&amp;height=300&amp;START_MAXIMIZED=FALSE"}</definedName>
    <definedName name="_11329__FDSAUDITLINK___1" hidden="1">{"fdsup://IBCentral/FAT Viewer?action=UPDATE&amp;creator=factset&amp;DOC_NAME=fat:reuters_annual_source_window.fat&amp;display_string=Audit&amp;DYN_ARGS=TRUE&amp;VAR:ID1=49005710&amp;VAR:RCODE=FDSINTINCTOTAL&amp;VAR:SDATE=20060699&amp;VAR:FREQ=FISCAL_YEARLY&amp;VAR:RELITEM=RF&amp;VAR:CURRENCY=LOC","AL&amp;VAR:CURRSOURCE=EXSHARE&amp;VAR:NATFREQ=ANNUAL&amp;VAR:RFIELD=FINALIZED&amp;VAR:DB_TYPE=L&amp;VAR:UNITS=MONTHLY&amp;window=popup&amp;width=450&amp;height=300&amp;START_MAXIMIZED=FALSE"}</definedName>
    <definedName name="_11330__FDSAUDITLINK__" hidden="1">{"fdsup://IBCentral/FAT Viewer?action=UPDATE&amp;creator=factset&amp;DOC_NAME=fat:reuters_annual_source_window.fat&amp;display_string=Audit&amp;DYN_ARGS=TRUE&amp;VAR:ID1=49005710&amp;VAR:RCODE=FDSINTINCTOTAL&amp;VAR:SDATE=20050699&amp;VAR:FREQ=FISCAL_YEARLY&amp;VAR:RELITEM=RF&amp;VAR:CURRENCY=LOC","AL&amp;VAR:CURRSOURCE=EXSHARE&amp;VAR:NATFREQ=ANNUAL&amp;VAR:RFIELD=FINALIZED&amp;VAR:DB_TYPE=L&amp;VAR:UNITS=MONTHLY&amp;window=popup&amp;width=450&amp;height=300&amp;START_MAXIMIZED=FALSE"}</definedName>
    <definedName name="_11330__FDSAUDITLINK___1" hidden="1">{"fdsup://IBCentral/FAT Viewer?action=UPDATE&amp;creator=factset&amp;DOC_NAME=fat:reuters_annual_source_window.fat&amp;display_string=Audit&amp;DYN_ARGS=TRUE&amp;VAR:ID1=49005710&amp;VAR:RCODE=FDSINTINCTOTAL&amp;VAR:SDATE=20050699&amp;VAR:FREQ=FISCAL_YEARLY&amp;VAR:RELITEM=RF&amp;VAR:CURRENCY=LOC","AL&amp;VAR:CURRSOURCE=EXSHARE&amp;VAR:NATFREQ=ANNUAL&amp;VAR:RFIELD=FINALIZED&amp;VAR:DB_TYPE=L&amp;VAR:UNITS=MONTHLY&amp;window=popup&amp;width=450&amp;height=300&amp;START_MAXIMIZED=FALSE"}</definedName>
    <definedName name="_11331__FDSAUDITLINK__" hidden="1">{"fdsup://IBCentral/FAT Viewer?action=UPDATE&amp;creator=factset&amp;DOC_NAME=fat:reuters_annual_source_window.fat&amp;display_string=Audit&amp;DYN_ARGS=TRUE&amp;VAR:ID1=49005710&amp;VAR:RCODE=FDSINTINCTOTAL&amp;VAR:SDATE=20040699&amp;VAR:FREQ=FISCAL_YEARLY&amp;VAR:RELITEM=RF&amp;VAR:CURRENCY=LOC","AL&amp;VAR:CURRSOURCE=EXSHARE&amp;VAR:NATFREQ=ANNUAL&amp;VAR:RFIELD=FINALIZED&amp;VAR:DB_TYPE=L&amp;VAR:UNITS=MONTHLY&amp;window=popup&amp;width=450&amp;height=300&amp;START_MAXIMIZED=FALSE"}</definedName>
    <definedName name="_11331__FDSAUDITLINK___1" hidden="1">{"fdsup://IBCentral/FAT Viewer?action=UPDATE&amp;creator=factset&amp;DOC_NAME=fat:reuters_annual_source_window.fat&amp;display_string=Audit&amp;DYN_ARGS=TRUE&amp;VAR:ID1=49005710&amp;VAR:RCODE=FDSINTINCTOTAL&amp;VAR:SDATE=20040699&amp;VAR:FREQ=FISCAL_YEARLY&amp;VAR:RELITEM=RF&amp;VAR:CURRENCY=LOC","AL&amp;VAR:CURRSOURCE=EXSHARE&amp;VAR:NATFREQ=ANNUAL&amp;VAR:RFIELD=FINALIZED&amp;VAR:DB_TYPE=L&amp;VAR:UNITS=MONTHLY&amp;window=popup&amp;width=450&amp;height=300&amp;START_MAXIMIZED=FALSE"}</definedName>
    <definedName name="_11332__FDSAUDITLINK__" hidden="1">{"fdsup://IBCentral/FAT Viewer?action=UPDATE&amp;creator=factset&amp;DOC_NAME=fat:reuters_annual_source_window.fat&amp;display_string=Audit&amp;DYN_ARGS=TRUE&amp;VAR:ID1=49005710&amp;VAR:RCODE=FDSINTINCTOTAL&amp;VAR:SDATE=20030699&amp;VAR:FREQ=FISCAL_YEARLY&amp;VAR:RELITEM=RF&amp;VAR:CURRENCY=LOC","AL&amp;VAR:CURRSOURCE=EXSHARE&amp;VAR:NATFREQ=ANNUAL&amp;VAR:RFIELD=FINALIZED&amp;VAR:DB_TYPE=L&amp;VAR:UNITS=MONTHLY&amp;window=popup&amp;width=450&amp;height=300&amp;START_MAXIMIZED=FALSE"}</definedName>
    <definedName name="_11332__FDSAUDITLINK___1" hidden="1">{"fdsup://IBCentral/FAT Viewer?action=UPDATE&amp;creator=factset&amp;DOC_NAME=fat:reuters_annual_source_window.fat&amp;display_string=Audit&amp;DYN_ARGS=TRUE&amp;VAR:ID1=49005710&amp;VAR:RCODE=FDSINTINCTOTAL&amp;VAR:SDATE=20030699&amp;VAR:FREQ=FISCAL_YEARLY&amp;VAR:RELITEM=RF&amp;VAR:CURRENCY=LOC","AL&amp;VAR:CURRSOURCE=EXSHARE&amp;VAR:NATFREQ=ANNUAL&amp;VAR:RFIELD=FINALIZED&amp;VAR:DB_TYPE=L&amp;VAR:UNITS=MONTHLY&amp;window=popup&amp;width=450&amp;height=300&amp;START_MAXIMIZED=FALSE"}</definedName>
    <definedName name="_11333__FDSAUDITLINK__" hidden="1">{"fdsup://IBCentral/FAT Viewer?action=UPDATE&amp;creator=factset&amp;DOC_NAME=fat:reuters_annual_source_window.fat&amp;display_string=Audit&amp;DYN_ARGS=TRUE&amp;VAR:ID1=49005710&amp;VAR:RCODE=EAMA&amp;VAR:SDATE=20080699&amp;VAR:FREQ=FISCAL_YEARLY&amp;VAR:RELITEM=RF&amp;VAR:CURRENCY=LOCAL&amp;VAR:CUR","RSOURCE=EXSHARE&amp;VAR:NATFREQ=ANNUAL&amp;VAR:RFIELD=FINALIZED&amp;VAR:DB_TYPE=L&amp;VAR:UNITS=MONTHLY&amp;window=popup&amp;width=450&amp;height=300&amp;START_MAXIMIZED=FALSE"}</definedName>
    <definedName name="_11333__FDSAUDITLINK___1" hidden="1">{"fdsup://IBCentral/FAT Viewer?action=UPDATE&amp;creator=factset&amp;DOC_NAME=fat:reuters_annual_source_window.fat&amp;display_string=Audit&amp;DYN_ARGS=TRUE&amp;VAR:ID1=49005710&amp;VAR:RCODE=EAMA&amp;VAR:SDATE=20080699&amp;VAR:FREQ=FISCAL_YEARLY&amp;VAR:RELITEM=RF&amp;VAR:CURRENCY=LOCAL&amp;VAR:CUR","RSOURCE=EXSHARE&amp;VAR:NATFREQ=ANNUAL&amp;VAR:RFIELD=FINALIZED&amp;VAR:DB_TYPE=L&amp;VAR:UNITS=MONTHLY&amp;window=popup&amp;width=450&amp;height=300&amp;START_MAXIMIZED=FALSE"}</definedName>
    <definedName name="_11334__FDSAUDITLINK__" hidden="1">{"fdsup://IBCentral/FAT Viewer?action=UPDATE&amp;creator=factset&amp;DOC_NAME=fat:reuters_annual_source_window.fat&amp;display_string=Audit&amp;DYN_ARGS=TRUE&amp;VAR:ID1=49005710&amp;VAR:RCODE=EAMA&amp;VAR:SDATE=20070699&amp;VAR:FREQ=FISCAL_YEARLY&amp;VAR:RELITEM=RF&amp;VAR:CURRENCY=LOCAL&amp;VAR:CUR","RSOURCE=EXSHARE&amp;VAR:NATFREQ=ANNUAL&amp;VAR:RFIELD=FINALIZED&amp;VAR:DB_TYPE=L&amp;VAR:UNITS=MONTHLY&amp;window=popup&amp;width=450&amp;height=300&amp;START_MAXIMIZED=FALSE"}</definedName>
    <definedName name="_11334__FDSAUDITLINK___1" hidden="1">{"fdsup://IBCentral/FAT Viewer?action=UPDATE&amp;creator=factset&amp;DOC_NAME=fat:reuters_annual_source_window.fat&amp;display_string=Audit&amp;DYN_ARGS=TRUE&amp;VAR:ID1=49005710&amp;VAR:RCODE=EAMA&amp;VAR:SDATE=20070699&amp;VAR:FREQ=FISCAL_YEARLY&amp;VAR:RELITEM=RF&amp;VAR:CURRENCY=LOCAL&amp;VAR:CUR","RSOURCE=EXSHARE&amp;VAR:NATFREQ=ANNUAL&amp;VAR:RFIELD=FINALIZED&amp;VAR:DB_TYPE=L&amp;VAR:UNITS=MONTHLY&amp;window=popup&amp;width=450&amp;height=300&amp;START_MAXIMIZED=FALSE"}</definedName>
    <definedName name="_11335__FDSAUDITLINK__" hidden="1">{"fdsup://IBCentral/FAT Viewer?action=UPDATE&amp;creator=factset&amp;DOC_NAME=fat:reuters_annual_source_window.fat&amp;display_string=Audit&amp;DYN_ARGS=TRUE&amp;VAR:ID1=49005710&amp;VAR:RCODE=EAMA&amp;VAR:SDATE=20060699&amp;VAR:FREQ=FISCAL_YEARLY&amp;VAR:RELITEM=RF&amp;VAR:CURRENCY=LOCAL&amp;VAR:CUR","RSOURCE=EXSHARE&amp;VAR:NATFREQ=ANNUAL&amp;VAR:RFIELD=FINALIZED&amp;VAR:DB_TYPE=L&amp;VAR:UNITS=MONTHLY&amp;window=popup&amp;width=450&amp;height=300&amp;START_MAXIMIZED=FALSE"}</definedName>
    <definedName name="_11335__FDSAUDITLINK___1" hidden="1">{"fdsup://IBCentral/FAT Viewer?action=UPDATE&amp;creator=factset&amp;DOC_NAME=fat:reuters_annual_source_window.fat&amp;display_string=Audit&amp;DYN_ARGS=TRUE&amp;VAR:ID1=49005710&amp;VAR:RCODE=EAMA&amp;VAR:SDATE=20060699&amp;VAR:FREQ=FISCAL_YEARLY&amp;VAR:RELITEM=RF&amp;VAR:CURRENCY=LOCAL&amp;VAR:CUR","RSOURCE=EXSHARE&amp;VAR:NATFREQ=ANNUAL&amp;VAR:RFIELD=FINALIZED&amp;VAR:DB_TYPE=L&amp;VAR:UNITS=MONTHLY&amp;window=popup&amp;width=450&amp;height=300&amp;START_MAXIMIZED=FALSE"}</definedName>
    <definedName name="_11336__FDSAUDITLINK__" hidden="1">{"fdsup://IBCentral/FAT Viewer?action=UPDATE&amp;creator=factset&amp;DOC_NAME=fat:reuters_annual_source_window.fat&amp;display_string=Audit&amp;DYN_ARGS=TRUE&amp;VAR:ID1=49005710&amp;VAR:RCODE=EAMA&amp;VAR:SDATE=20050699&amp;VAR:FREQ=FISCAL_YEARLY&amp;VAR:RELITEM=RF&amp;VAR:CURRENCY=LOCAL&amp;VAR:CUR","RSOURCE=EXSHARE&amp;VAR:NATFREQ=ANNUAL&amp;VAR:RFIELD=FINALIZED&amp;VAR:DB_TYPE=L&amp;VAR:UNITS=MONTHLY&amp;window=popup&amp;width=450&amp;height=300&amp;START_MAXIMIZED=FALSE"}</definedName>
    <definedName name="_11336__FDSAUDITLINK___1" hidden="1">{"fdsup://IBCentral/FAT Viewer?action=UPDATE&amp;creator=factset&amp;DOC_NAME=fat:reuters_annual_source_window.fat&amp;display_string=Audit&amp;DYN_ARGS=TRUE&amp;VAR:ID1=49005710&amp;VAR:RCODE=EAMA&amp;VAR:SDATE=20050699&amp;VAR:FREQ=FISCAL_YEARLY&amp;VAR:RELITEM=RF&amp;VAR:CURRENCY=LOCAL&amp;VAR:CUR","RSOURCE=EXSHARE&amp;VAR:NATFREQ=ANNUAL&amp;VAR:RFIELD=FINALIZED&amp;VAR:DB_TYPE=L&amp;VAR:UNITS=MONTHLY&amp;window=popup&amp;width=450&amp;height=300&amp;START_MAXIMIZED=FALSE"}</definedName>
    <definedName name="_11337__FDSAUDITLINK__" hidden="1">{"fdsup://IBCentral/FAT Viewer?action=UPDATE&amp;creator=factset&amp;DOC_NAME=fat:reuters_annual_source_window.fat&amp;display_string=Audit&amp;DYN_ARGS=TRUE&amp;VAR:ID1=49005710&amp;VAR:RCODE=EAMA&amp;VAR:SDATE=20040699&amp;VAR:FREQ=FISCAL_YEARLY&amp;VAR:RELITEM=RF&amp;VAR:CURRENCY=LOCAL&amp;VAR:CUR","RSOURCE=EXSHARE&amp;VAR:NATFREQ=ANNUAL&amp;VAR:RFIELD=FINALIZED&amp;VAR:DB_TYPE=L&amp;VAR:UNITS=MONTHLY&amp;window=popup&amp;width=450&amp;height=300&amp;START_MAXIMIZED=FALSE"}</definedName>
    <definedName name="_11337__FDSAUDITLINK___1" hidden="1">{"fdsup://IBCentral/FAT Viewer?action=UPDATE&amp;creator=factset&amp;DOC_NAME=fat:reuters_annual_source_window.fat&amp;display_string=Audit&amp;DYN_ARGS=TRUE&amp;VAR:ID1=49005710&amp;VAR:RCODE=EAMA&amp;VAR:SDATE=20040699&amp;VAR:FREQ=FISCAL_YEARLY&amp;VAR:RELITEM=RF&amp;VAR:CURRENCY=LOCAL&amp;VAR:CUR","RSOURCE=EXSHARE&amp;VAR:NATFREQ=ANNUAL&amp;VAR:RFIELD=FINALIZED&amp;VAR:DB_TYPE=L&amp;VAR:UNITS=MONTHLY&amp;window=popup&amp;width=450&amp;height=300&amp;START_MAXIMIZED=FALSE"}</definedName>
    <definedName name="_11338__FDSAUDITLINK__" hidden="1">{"fdsup://IBCentral/FAT Viewer?action=UPDATE&amp;creator=factset&amp;DOC_NAME=fat:reuters_annual_source_window.fat&amp;display_string=Audit&amp;DYN_ARGS=TRUE&amp;VAR:ID1=49005710&amp;VAR:RCODE=EAMA&amp;VAR:SDATE=20030699&amp;VAR:FREQ=FISCAL_YEARLY&amp;VAR:RELITEM=RF&amp;VAR:CURRENCY=LOCAL&amp;VAR:CUR","RSOURCE=EXSHARE&amp;VAR:NATFREQ=ANNUAL&amp;VAR:RFIELD=FINALIZED&amp;VAR:DB_TYPE=L&amp;VAR:UNITS=MONTHLY&amp;window=popup&amp;width=450&amp;height=300&amp;START_MAXIMIZED=FALSE"}</definedName>
    <definedName name="_11338__FDSAUDITLINK___1" hidden="1">{"fdsup://IBCentral/FAT Viewer?action=UPDATE&amp;creator=factset&amp;DOC_NAME=fat:reuters_annual_source_window.fat&amp;display_string=Audit&amp;DYN_ARGS=TRUE&amp;VAR:ID1=49005710&amp;VAR:RCODE=EAMA&amp;VAR:SDATE=20030699&amp;VAR:FREQ=FISCAL_YEARLY&amp;VAR:RELITEM=RF&amp;VAR:CURRENCY=LOCAL&amp;VAR:CUR","RSOURCE=EXSHARE&amp;VAR:NATFREQ=ANNUAL&amp;VAR:RFIELD=FINALIZED&amp;VAR:DB_TYPE=L&amp;VAR:UNITS=MONTHLY&amp;window=popup&amp;width=450&amp;height=300&amp;START_MAXIMIZED=FALSE"}</definedName>
    <definedName name="_11339__FDSAUDITLINK__" hidden="1">{"fdsup://IBCentral/FAT Viewer?action=UPDATE&amp;creator=factset&amp;DOC_NAME=fat:reuters_annual_source_window.fat&amp;display_string=Audit&amp;DYN_ARGS=TRUE&amp;VAR:ID1=49005710&amp;VAR:RCODE=OAMI&amp;VAR:SDATE=20080699&amp;VAR:FREQ=FISCAL_YEARLY&amp;VAR:RELITEM=RF&amp;VAR:CURRENCY=LOCAL&amp;VAR:CUR","RSOURCE=EXSHARE&amp;VAR:NATFREQ=ANNUAL&amp;VAR:RFIELD=FINALIZED&amp;VAR:DB_TYPE=L&amp;VAR:UNITS=MONTHLY&amp;window=popup&amp;width=450&amp;height=300&amp;START_MAXIMIZED=FALSE"}</definedName>
    <definedName name="_11339__FDSAUDITLINK___1" hidden="1">{"fdsup://IBCentral/FAT Viewer?action=UPDATE&amp;creator=factset&amp;DOC_NAME=fat:reuters_annual_source_window.fat&amp;display_string=Audit&amp;DYN_ARGS=TRUE&amp;VAR:ID1=49005710&amp;VAR:RCODE=OAMI&amp;VAR:SDATE=20080699&amp;VAR:FREQ=FISCAL_YEARLY&amp;VAR:RELITEM=RF&amp;VAR:CURRENCY=LOCAL&amp;VAR:CUR","RSOURCE=EXSHARE&amp;VAR:NATFREQ=ANNUAL&amp;VAR:RFIELD=FINALIZED&amp;VAR:DB_TYPE=L&amp;VAR:UNITS=MONTHLY&amp;window=popup&amp;width=450&amp;height=300&amp;START_MAXIMIZED=FALSE"}</definedName>
    <definedName name="_11340__FDSAUDITLINK__" hidden="1">{"fdsup://IBCentral/FAT Viewer?action=UPDATE&amp;creator=factset&amp;DOC_NAME=fat:reuters_annual_source_window.fat&amp;display_string=Audit&amp;DYN_ARGS=TRUE&amp;VAR:ID1=49005710&amp;VAR:RCODE=OAMI&amp;VAR:SDATE=20070699&amp;VAR:FREQ=FISCAL_YEARLY&amp;VAR:RELITEM=RF&amp;VAR:CURRENCY=LOCAL&amp;VAR:CUR","RSOURCE=EXSHARE&amp;VAR:NATFREQ=ANNUAL&amp;VAR:RFIELD=FINALIZED&amp;VAR:DB_TYPE=L&amp;VAR:UNITS=MONTHLY&amp;window=popup&amp;width=450&amp;height=300&amp;START_MAXIMIZED=FALSE"}</definedName>
    <definedName name="_11340__FDSAUDITLINK___1" hidden="1">{"fdsup://IBCentral/FAT Viewer?action=UPDATE&amp;creator=factset&amp;DOC_NAME=fat:reuters_annual_source_window.fat&amp;display_string=Audit&amp;DYN_ARGS=TRUE&amp;VAR:ID1=49005710&amp;VAR:RCODE=OAMI&amp;VAR:SDATE=20070699&amp;VAR:FREQ=FISCAL_YEARLY&amp;VAR:RELITEM=RF&amp;VAR:CURRENCY=LOCAL&amp;VAR:CUR","RSOURCE=EXSHARE&amp;VAR:NATFREQ=ANNUAL&amp;VAR:RFIELD=FINALIZED&amp;VAR:DB_TYPE=L&amp;VAR:UNITS=MONTHLY&amp;window=popup&amp;width=450&amp;height=300&amp;START_MAXIMIZED=FALSE"}</definedName>
    <definedName name="_11341__FDSAUDITLINK__" hidden="1">{"fdsup://IBCentral/FAT Viewer?action=UPDATE&amp;creator=factset&amp;DOC_NAME=fat:reuters_annual_source_window.fat&amp;display_string=Audit&amp;DYN_ARGS=TRUE&amp;VAR:ID1=49005710&amp;VAR:RCODE=OAMI&amp;VAR:SDATE=20060699&amp;VAR:FREQ=FISCAL_YEARLY&amp;VAR:RELITEM=RF&amp;VAR:CURRENCY=LOCAL&amp;VAR:CUR","RSOURCE=EXSHARE&amp;VAR:NATFREQ=ANNUAL&amp;VAR:RFIELD=FINALIZED&amp;VAR:DB_TYPE=L&amp;VAR:UNITS=MONTHLY&amp;window=popup&amp;width=450&amp;height=300&amp;START_MAXIMIZED=FALSE"}</definedName>
    <definedName name="_11341__FDSAUDITLINK___1" hidden="1">{"fdsup://IBCentral/FAT Viewer?action=UPDATE&amp;creator=factset&amp;DOC_NAME=fat:reuters_annual_source_window.fat&amp;display_string=Audit&amp;DYN_ARGS=TRUE&amp;VAR:ID1=49005710&amp;VAR:RCODE=OAMI&amp;VAR:SDATE=20060699&amp;VAR:FREQ=FISCAL_YEARLY&amp;VAR:RELITEM=RF&amp;VAR:CURRENCY=LOCAL&amp;VAR:CUR","RSOURCE=EXSHARE&amp;VAR:NATFREQ=ANNUAL&amp;VAR:RFIELD=FINALIZED&amp;VAR:DB_TYPE=L&amp;VAR:UNITS=MONTHLY&amp;window=popup&amp;width=450&amp;height=300&amp;START_MAXIMIZED=FALSE"}</definedName>
    <definedName name="_11342__FDSAUDITLINK__" hidden="1">{"fdsup://IBCentral/FAT Viewer?action=UPDATE&amp;creator=factset&amp;DOC_NAME=fat:reuters_annual_source_window.fat&amp;display_string=Audit&amp;DYN_ARGS=TRUE&amp;VAR:ID1=49005710&amp;VAR:RCODE=OAMI&amp;VAR:SDATE=20050699&amp;VAR:FREQ=FISCAL_YEARLY&amp;VAR:RELITEM=RF&amp;VAR:CURRENCY=LOCAL&amp;VAR:CUR","RSOURCE=EXSHARE&amp;VAR:NATFREQ=ANNUAL&amp;VAR:RFIELD=FINALIZED&amp;VAR:DB_TYPE=L&amp;VAR:UNITS=MONTHLY&amp;window=popup&amp;width=450&amp;height=300&amp;START_MAXIMIZED=FALSE"}</definedName>
    <definedName name="_11342__FDSAUDITLINK___1" hidden="1">{"fdsup://IBCentral/FAT Viewer?action=UPDATE&amp;creator=factset&amp;DOC_NAME=fat:reuters_annual_source_window.fat&amp;display_string=Audit&amp;DYN_ARGS=TRUE&amp;VAR:ID1=49005710&amp;VAR:RCODE=OAMI&amp;VAR:SDATE=20050699&amp;VAR:FREQ=FISCAL_YEARLY&amp;VAR:RELITEM=RF&amp;VAR:CURRENCY=LOCAL&amp;VAR:CUR","RSOURCE=EXSHARE&amp;VAR:NATFREQ=ANNUAL&amp;VAR:RFIELD=FINALIZED&amp;VAR:DB_TYPE=L&amp;VAR:UNITS=MONTHLY&amp;window=popup&amp;width=450&amp;height=300&amp;START_MAXIMIZED=FALSE"}</definedName>
    <definedName name="_11343__FDSAUDITLINK__" hidden="1">{"fdsup://IBCentral/FAT Viewer?action=UPDATE&amp;creator=factset&amp;DOC_NAME=fat:reuters_annual_source_window.fat&amp;display_string=Audit&amp;DYN_ARGS=TRUE&amp;VAR:ID1=49005710&amp;VAR:RCODE=OAMI&amp;VAR:SDATE=20040699&amp;VAR:FREQ=FISCAL_YEARLY&amp;VAR:RELITEM=RF&amp;VAR:CURRENCY=LOCAL&amp;VAR:CUR","RSOURCE=EXSHARE&amp;VAR:NATFREQ=ANNUAL&amp;VAR:RFIELD=FINALIZED&amp;VAR:DB_TYPE=L&amp;VAR:UNITS=MONTHLY&amp;window=popup&amp;width=450&amp;height=300&amp;START_MAXIMIZED=FALSE"}</definedName>
    <definedName name="_11343__FDSAUDITLINK___1" hidden="1">{"fdsup://IBCentral/FAT Viewer?action=UPDATE&amp;creator=factset&amp;DOC_NAME=fat:reuters_annual_source_window.fat&amp;display_string=Audit&amp;DYN_ARGS=TRUE&amp;VAR:ID1=49005710&amp;VAR:RCODE=OAMI&amp;VAR:SDATE=20040699&amp;VAR:FREQ=FISCAL_YEARLY&amp;VAR:RELITEM=RF&amp;VAR:CURRENCY=LOCAL&amp;VAR:CUR","RSOURCE=EXSHARE&amp;VAR:NATFREQ=ANNUAL&amp;VAR:RFIELD=FINALIZED&amp;VAR:DB_TYPE=L&amp;VAR:UNITS=MONTHLY&amp;window=popup&amp;width=450&amp;height=300&amp;START_MAXIMIZED=FALSE"}</definedName>
    <definedName name="_11344__FDSAUDITLINK__" hidden="1">{"fdsup://IBCentral/FAT Viewer?action=UPDATE&amp;creator=factset&amp;DOC_NAME=fat:reuters_annual_source_window.fat&amp;display_string=Audit&amp;DYN_ARGS=TRUE&amp;VAR:ID1=49005710&amp;VAR:RCODE=OAMI&amp;VAR:SDATE=20030699&amp;VAR:FREQ=FISCAL_YEARLY&amp;VAR:RELITEM=RF&amp;VAR:CURRENCY=LOCAL&amp;VAR:CUR","RSOURCE=EXSHARE&amp;VAR:NATFREQ=ANNUAL&amp;VAR:RFIELD=FINALIZED&amp;VAR:DB_TYPE=L&amp;VAR:UNITS=MONTHLY&amp;window=popup&amp;width=450&amp;height=300&amp;START_MAXIMIZED=FALSE"}</definedName>
    <definedName name="_11344__FDSAUDITLINK___1" hidden="1">{"fdsup://IBCentral/FAT Viewer?action=UPDATE&amp;creator=factset&amp;DOC_NAME=fat:reuters_annual_source_window.fat&amp;display_string=Audit&amp;DYN_ARGS=TRUE&amp;VAR:ID1=49005710&amp;VAR:RCODE=OAMI&amp;VAR:SDATE=20030699&amp;VAR:FREQ=FISCAL_YEARLY&amp;VAR:RELITEM=RF&amp;VAR:CURRENCY=LOCAL&amp;VAR:CUR","RSOURCE=EXSHARE&amp;VAR:NATFREQ=ANNUAL&amp;VAR:RFIELD=FINALIZED&amp;VAR:DB_TYPE=L&amp;VAR:UNITS=MONTHLY&amp;window=popup&amp;width=450&amp;height=300&amp;START_MAXIMIZED=FALSE"}</definedName>
    <definedName name="_11345__FDSAUDITLINK__" hidden="1">{"fdsup://IBCentral/FAT Viewer?action=UPDATE&amp;creator=factset&amp;DOC_NAME=fat:reuters_annual_source_window.fat&amp;display_string=Audit&amp;DYN_ARGS=TRUE&amp;VAR:ID1=49005710&amp;VAR:RCODE=SDEP&amp;VAR:SDATE=20080699&amp;VAR:FREQ=FISCAL_YEARLY&amp;VAR:RELITEM=RF&amp;VAR:CURRENCY=LOCAL&amp;VAR:CUR","RSOURCE=EXSHARE&amp;VAR:NATFREQ=ANNUAL&amp;VAR:RFIELD=FINALIZED&amp;VAR:DB_TYPE=L&amp;VAR:UNITS=MONTHLY&amp;window=popup&amp;width=450&amp;height=300&amp;START_MAXIMIZED=FALSE"}</definedName>
    <definedName name="_11345__FDSAUDITLINK___1" hidden="1">{"fdsup://IBCentral/FAT Viewer?action=UPDATE&amp;creator=factset&amp;DOC_NAME=fat:reuters_annual_source_window.fat&amp;display_string=Audit&amp;DYN_ARGS=TRUE&amp;VAR:ID1=49005710&amp;VAR:RCODE=SDEP&amp;VAR:SDATE=20080699&amp;VAR:FREQ=FISCAL_YEARLY&amp;VAR:RELITEM=RF&amp;VAR:CURRENCY=LOCAL&amp;VAR:CUR","RSOURCE=EXSHARE&amp;VAR:NATFREQ=ANNUAL&amp;VAR:RFIELD=FINALIZED&amp;VAR:DB_TYPE=L&amp;VAR:UNITS=MONTHLY&amp;window=popup&amp;width=450&amp;height=300&amp;START_MAXIMIZED=FALSE"}</definedName>
    <definedName name="_11346__FDSAUDITLINK__" hidden="1">{"fdsup://IBCentral/FAT Viewer?action=UPDATE&amp;creator=factset&amp;DOC_NAME=fat:reuters_annual_source_window.fat&amp;display_string=Audit&amp;DYN_ARGS=TRUE&amp;VAR:ID1=49005710&amp;VAR:RCODE=SDEP&amp;VAR:SDATE=20070699&amp;VAR:FREQ=FISCAL_YEARLY&amp;VAR:RELITEM=RF&amp;VAR:CURRENCY=LOCAL&amp;VAR:CUR","RSOURCE=EXSHARE&amp;VAR:NATFREQ=ANNUAL&amp;VAR:RFIELD=FINALIZED&amp;VAR:DB_TYPE=L&amp;VAR:UNITS=MONTHLY&amp;window=popup&amp;width=450&amp;height=300&amp;START_MAXIMIZED=FALSE"}</definedName>
    <definedName name="_11346__FDSAUDITLINK___1" hidden="1">{"fdsup://IBCentral/FAT Viewer?action=UPDATE&amp;creator=factset&amp;DOC_NAME=fat:reuters_annual_source_window.fat&amp;display_string=Audit&amp;DYN_ARGS=TRUE&amp;VAR:ID1=49005710&amp;VAR:RCODE=SDEP&amp;VAR:SDATE=20070699&amp;VAR:FREQ=FISCAL_YEARLY&amp;VAR:RELITEM=RF&amp;VAR:CURRENCY=LOCAL&amp;VAR:CUR","RSOURCE=EXSHARE&amp;VAR:NATFREQ=ANNUAL&amp;VAR:RFIELD=FINALIZED&amp;VAR:DB_TYPE=L&amp;VAR:UNITS=MONTHLY&amp;window=popup&amp;width=450&amp;height=300&amp;START_MAXIMIZED=FALSE"}</definedName>
    <definedName name="_11347__FDSAUDITLINK__" hidden="1">{"fdsup://IBCentral/FAT Viewer?action=UPDATE&amp;creator=factset&amp;DOC_NAME=fat:reuters_annual_source_window.fat&amp;display_string=Audit&amp;DYN_ARGS=TRUE&amp;VAR:ID1=49005710&amp;VAR:RCODE=SDEP&amp;VAR:SDATE=20060699&amp;VAR:FREQ=FISCAL_YEARLY&amp;VAR:RELITEM=RF&amp;VAR:CURRENCY=LOCAL&amp;VAR:CUR","RSOURCE=EXSHARE&amp;VAR:NATFREQ=ANNUAL&amp;VAR:RFIELD=FINALIZED&amp;VAR:DB_TYPE=L&amp;VAR:UNITS=MONTHLY&amp;window=popup&amp;width=450&amp;height=300&amp;START_MAXIMIZED=FALSE"}</definedName>
    <definedName name="_11347__FDSAUDITLINK___1" hidden="1">{"fdsup://IBCentral/FAT Viewer?action=UPDATE&amp;creator=factset&amp;DOC_NAME=fat:reuters_annual_source_window.fat&amp;display_string=Audit&amp;DYN_ARGS=TRUE&amp;VAR:ID1=49005710&amp;VAR:RCODE=SDEP&amp;VAR:SDATE=20060699&amp;VAR:FREQ=FISCAL_YEARLY&amp;VAR:RELITEM=RF&amp;VAR:CURRENCY=LOCAL&amp;VAR:CUR","RSOURCE=EXSHARE&amp;VAR:NATFREQ=ANNUAL&amp;VAR:RFIELD=FINALIZED&amp;VAR:DB_TYPE=L&amp;VAR:UNITS=MONTHLY&amp;window=popup&amp;width=450&amp;height=300&amp;START_MAXIMIZED=FALSE"}</definedName>
    <definedName name="_11348__FDSAUDITLINK__" hidden="1">{"fdsup://IBCentral/FAT Viewer?action=UPDATE&amp;creator=factset&amp;DOC_NAME=fat:reuters_annual_source_window.fat&amp;display_string=Audit&amp;DYN_ARGS=TRUE&amp;VAR:ID1=49005710&amp;VAR:RCODE=SDEP&amp;VAR:SDATE=20050699&amp;VAR:FREQ=FISCAL_YEARLY&amp;VAR:RELITEM=RF&amp;VAR:CURRENCY=LOCAL&amp;VAR:CUR","RSOURCE=EXSHARE&amp;VAR:NATFREQ=ANNUAL&amp;VAR:RFIELD=FINALIZED&amp;VAR:DB_TYPE=L&amp;VAR:UNITS=MONTHLY&amp;window=popup&amp;width=450&amp;height=300&amp;START_MAXIMIZED=FALSE"}</definedName>
    <definedName name="_11348__FDSAUDITLINK___1" hidden="1">{"fdsup://IBCentral/FAT Viewer?action=UPDATE&amp;creator=factset&amp;DOC_NAME=fat:reuters_annual_source_window.fat&amp;display_string=Audit&amp;DYN_ARGS=TRUE&amp;VAR:ID1=49005710&amp;VAR:RCODE=SDEP&amp;VAR:SDATE=20050699&amp;VAR:FREQ=FISCAL_YEARLY&amp;VAR:RELITEM=RF&amp;VAR:CURRENCY=LOCAL&amp;VAR:CUR","RSOURCE=EXSHARE&amp;VAR:NATFREQ=ANNUAL&amp;VAR:RFIELD=FINALIZED&amp;VAR:DB_TYPE=L&amp;VAR:UNITS=MONTHLY&amp;window=popup&amp;width=450&amp;height=300&amp;START_MAXIMIZED=FALSE"}</definedName>
    <definedName name="_11349__FDSAUDITLINK__" hidden="1">{"fdsup://IBCentral/FAT Viewer?action=UPDATE&amp;creator=factset&amp;DOC_NAME=fat:reuters_annual_source_window.fat&amp;display_string=Audit&amp;DYN_ARGS=TRUE&amp;VAR:ID1=49005710&amp;VAR:RCODE=SDEP&amp;VAR:SDATE=20040699&amp;VAR:FREQ=FISCAL_YEARLY&amp;VAR:RELITEM=RF&amp;VAR:CURRENCY=LOCAL&amp;VAR:CUR","RSOURCE=EXSHARE&amp;VAR:NATFREQ=ANNUAL&amp;VAR:RFIELD=FINALIZED&amp;VAR:DB_TYPE=L&amp;VAR:UNITS=MONTHLY&amp;window=popup&amp;width=450&amp;height=300&amp;START_MAXIMIZED=FALSE"}</definedName>
    <definedName name="_11349__FDSAUDITLINK___1" hidden="1">{"fdsup://IBCentral/FAT Viewer?action=UPDATE&amp;creator=factset&amp;DOC_NAME=fat:reuters_annual_source_window.fat&amp;display_string=Audit&amp;DYN_ARGS=TRUE&amp;VAR:ID1=49005710&amp;VAR:RCODE=SDEP&amp;VAR:SDATE=20040699&amp;VAR:FREQ=FISCAL_YEARLY&amp;VAR:RELITEM=RF&amp;VAR:CURRENCY=LOCAL&amp;VAR:CUR","RSOURCE=EXSHARE&amp;VAR:NATFREQ=ANNUAL&amp;VAR:RFIELD=FINALIZED&amp;VAR:DB_TYPE=L&amp;VAR:UNITS=MONTHLY&amp;window=popup&amp;width=450&amp;height=300&amp;START_MAXIMIZED=FALSE"}</definedName>
    <definedName name="_11350__FDSAUDITLINK__" hidden="1">{"fdsup://IBCentral/FAT Viewer?action=UPDATE&amp;creator=factset&amp;DOC_NAME=fat:reuters_annual_source_window.fat&amp;display_string=Audit&amp;DYN_ARGS=TRUE&amp;VAR:ID1=49005710&amp;VAR:RCODE=SDEP&amp;VAR:SDATE=20030699&amp;VAR:FREQ=FISCAL_YEARLY&amp;VAR:RELITEM=RF&amp;VAR:CURRENCY=LOCAL&amp;VAR:CUR","RSOURCE=EXSHARE&amp;VAR:NATFREQ=ANNUAL&amp;VAR:RFIELD=FINALIZED&amp;VAR:DB_TYPE=L&amp;VAR:UNITS=MONTHLY&amp;window=popup&amp;width=450&amp;height=300&amp;START_MAXIMIZED=FALSE"}</definedName>
    <definedName name="_11350__FDSAUDITLINK___1" hidden="1">{"fdsup://IBCentral/FAT Viewer?action=UPDATE&amp;creator=factset&amp;DOC_NAME=fat:reuters_annual_source_window.fat&amp;display_string=Audit&amp;DYN_ARGS=TRUE&amp;VAR:ID1=49005710&amp;VAR:RCODE=SDEP&amp;VAR:SDATE=20030699&amp;VAR:FREQ=FISCAL_YEARLY&amp;VAR:RELITEM=RF&amp;VAR:CURRENCY=LOCAL&amp;VAR:CUR","RSOURCE=EXSHARE&amp;VAR:NATFREQ=ANNUAL&amp;VAR:RFIELD=FINALIZED&amp;VAR:DB_TYPE=L&amp;VAR:UNITS=MONTHLY&amp;window=popup&amp;width=450&amp;height=300&amp;START_MAXIMIZED=FALSE"}</definedName>
    <definedName name="_11351__FDSAUDITLINK__" hidden="1">{"fdsup://IBCentral/FAT Viewer?action=UPDATE&amp;creator=factset&amp;DOC_NAME=fat:reuters_annual_source_window.fat&amp;display_string=Audit&amp;DYN_ARGS=TRUE&amp;VAR:ID1=49005710&amp;VAR:RCODE=SDPR&amp;VAR:SDATE=20080699&amp;VAR:FREQ=FISCAL_YEARLY&amp;VAR:RELITEM=RF&amp;VAR:CURRENCY=LOCAL&amp;VAR:CUR","RSOURCE=EXSHARE&amp;VAR:NATFREQ=ANNUAL&amp;VAR:RFIELD=FINALIZED&amp;VAR:DB_TYPE=L&amp;VAR:UNITS=MONTHLY&amp;window=popup&amp;width=450&amp;height=300&amp;START_MAXIMIZED=FALSE"}</definedName>
    <definedName name="_11351__FDSAUDITLINK___1" hidden="1">{"fdsup://IBCentral/FAT Viewer?action=UPDATE&amp;creator=factset&amp;DOC_NAME=fat:reuters_annual_source_window.fat&amp;display_string=Audit&amp;DYN_ARGS=TRUE&amp;VAR:ID1=49005710&amp;VAR:RCODE=SDPR&amp;VAR:SDATE=20080699&amp;VAR:FREQ=FISCAL_YEARLY&amp;VAR:RELITEM=RF&amp;VAR:CURRENCY=LOCAL&amp;VAR:CUR","RSOURCE=EXSHARE&amp;VAR:NATFREQ=ANNUAL&amp;VAR:RFIELD=FINALIZED&amp;VAR:DB_TYPE=L&amp;VAR:UNITS=MONTHLY&amp;window=popup&amp;width=450&amp;height=300&amp;START_MAXIMIZED=FALSE"}</definedName>
    <definedName name="_11352__FDSAUDITLINK__" hidden="1">{"fdsup://IBCentral/FAT Viewer?action=UPDATE&amp;creator=factset&amp;DOC_NAME=fat:reuters_annual_source_window.fat&amp;display_string=Audit&amp;DYN_ARGS=TRUE&amp;VAR:ID1=49005710&amp;VAR:RCODE=SDPR&amp;VAR:SDATE=20070699&amp;VAR:FREQ=FISCAL_YEARLY&amp;VAR:RELITEM=RF&amp;VAR:CURRENCY=LOCAL&amp;VAR:CUR","RSOURCE=EXSHARE&amp;VAR:NATFREQ=ANNUAL&amp;VAR:RFIELD=FINALIZED&amp;VAR:DB_TYPE=L&amp;VAR:UNITS=MONTHLY&amp;window=popup&amp;width=450&amp;height=300&amp;START_MAXIMIZED=FALSE"}</definedName>
    <definedName name="_11352__FDSAUDITLINK___1" hidden="1">{"fdsup://IBCentral/FAT Viewer?action=UPDATE&amp;creator=factset&amp;DOC_NAME=fat:reuters_annual_source_window.fat&amp;display_string=Audit&amp;DYN_ARGS=TRUE&amp;VAR:ID1=49005710&amp;VAR:RCODE=SDPR&amp;VAR:SDATE=20070699&amp;VAR:FREQ=FISCAL_YEARLY&amp;VAR:RELITEM=RF&amp;VAR:CURRENCY=LOCAL&amp;VAR:CUR","RSOURCE=EXSHARE&amp;VAR:NATFREQ=ANNUAL&amp;VAR:RFIELD=FINALIZED&amp;VAR:DB_TYPE=L&amp;VAR:UNITS=MONTHLY&amp;window=popup&amp;width=450&amp;height=300&amp;START_MAXIMIZED=FALSE"}</definedName>
    <definedName name="_11353__FDSAUDITLINK__" hidden="1">{"fdsup://IBCentral/FAT Viewer?action=UPDATE&amp;creator=factset&amp;DOC_NAME=fat:reuters_annual_source_window.fat&amp;display_string=Audit&amp;DYN_ARGS=TRUE&amp;VAR:ID1=49005710&amp;VAR:RCODE=SDPR&amp;VAR:SDATE=20060699&amp;VAR:FREQ=FISCAL_YEARLY&amp;VAR:RELITEM=RF&amp;VAR:CURRENCY=LOCAL&amp;VAR:CUR","RSOURCE=EXSHARE&amp;VAR:NATFREQ=ANNUAL&amp;VAR:RFIELD=FINALIZED&amp;VAR:DB_TYPE=L&amp;VAR:UNITS=MONTHLY&amp;window=popup&amp;width=450&amp;height=300&amp;START_MAXIMIZED=FALSE"}</definedName>
    <definedName name="_11353__FDSAUDITLINK___1" hidden="1">{"fdsup://IBCentral/FAT Viewer?action=UPDATE&amp;creator=factset&amp;DOC_NAME=fat:reuters_annual_source_window.fat&amp;display_string=Audit&amp;DYN_ARGS=TRUE&amp;VAR:ID1=49005710&amp;VAR:RCODE=SDPR&amp;VAR:SDATE=20060699&amp;VAR:FREQ=FISCAL_YEARLY&amp;VAR:RELITEM=RF&amp;VAR:CURRENCY=LOCAL&amp;VAR:CUR","RSOURCE=EXSHARE&amp;VAR:NATFREQ=ANNUAL&amp;VAR:RFIELD=FINALIZED&amp;VAR:DB_TYPE=L&amp;VAR:UNITS=MONTHLY&amp;window=popup&amp;width=450&amp;height=300&amp;START_MAXIMIZED=FALSE"}</definedName>
    <definedName name="_11354__FDSAUDITLINK__" hidden="1">{"fdsup://IBCentral/FAT Viewer?action=UPDATE&amp;creator=factset&amp;DOC_NAME=fat:reuters_annual_source_window.fat&amp;display_string=Audit&amp;DYN_ARGS=TRUE&amp;VAR:ID1=49005710&amp;VAR:RCODE=SDPR&amp;VAR:SDATE=20050699&amp;VAR:FREQ=FISCAL_YEARLY&amp;VAR:RELITEM=RF&amp;VAR:CURRENCY=LOCAL&amp;VAR:CUR","RSOURCE=EXSHARE&amp;VAR:NATFREQ=ANNUAL&amp;VAR:RFIELD=FINALIZED&amp;VAR:DB_TYPE=L&amp;VAR:UNITS=MONTHLY&amp;window=popup&amp;width=450&amp;height=300&amp;START_MAXIMIZED=FALSE"}</definedName>
    <definedName name="_11354__FDSAUDITLINK___1" hidden="1">{"fdsup://IBCentral/FAT Viewer?action=UPDATE&amp;creator=factset&amp;DOC_NAME=fat:reuters_annual_source_window.fat&amp;display_string=Audit&amp;DYN_ARGS=TRUE&amp;VAR:ID1=49005710&amp;VAR:RCODE=SDPR&amp;VAR:SDATE=20050699&amp;VAR:FREQ=FISCAL_YEARLY&amp;VAR:RELITEM=RF&amp;VAR:CURRENCY=LOCAL&amp;VAR:CUR","RSOURCE=EXSHARE&amp;VAR:NATFREQ=ANNUAL&amp;VAR:RFIELD=FINALIZED&amp;VAR:DB_TYPE=L&amp;VAR:UNITS=MONTHLY&amp;window=popup&amp;width=450&amp;height=300&amp;START_MAXIMIZED=FALSE"}</definedName>
    <definedName name="_11355__FDSAUDITLINK__" hidden="1">{"fdsup://IBCentral/FAT Viewer?action=UPDATE&amp;creator=factset&amp;DOC_NAME=fat:reuters_annual_source_window.fat&amp;display_string=Audit&amp;DYN_ARGS=TRUE&amp;VAR:ID1=49005710&amp;VAR:RCODE=SDPR&amp;VAR:SDATE=20040699&amp;VAR:FREQ=FISCAL_YEARLY&amp;VAR:RELITEM=RF&amp;VAR:CURRENCY=LOCAL&amp;VAR:CUR","RSOURCE=EXSHARE&amp;VAR:NATFREQ=ANNUAL&amp;VAR:RFIELD=FINALIZED&amp;VAR:DB_TYPE=L&amp;VAR:UNITS=MONTHLY&amp;window=popup&amp;width=450&amp;height=300&amp;START_MAXIMIZED=FALSE"}</definedName>
    <definedName name="_11355__FDSAUDITLINK___1" hidden="1">{"fdsup://IBCentral/FAT Viewer?action=UPDATE&amp;creator=factset&amp;DOC_NAME=fat:reuters_annual_source_window.fat&amp;display_string=Audit&amp;DYN_ARGS=TRUE&amp;VAR:ID1=49005710&amp;VAR:RCODE=SDPR&amp;VAR:SDATE=20040699&amp;VAR:FREQ=FISCAL_YEARLY&amp;VAR:RELITEM=RF&amp;VAR:CURRENCY=LOCAL&amp;VAR:CUR","RSOURCE=EXSHARE&amp;VAR:NATFREQ=ANNUAL&amp;VAR:RFIELD=FINALIZED&amp;VAR:DB_TYPE=L&amp;VAR:UNITS=MONTHLY&amp;window=popup&amp;width=450&amp;height=300&amp;START_MAXIMIZED=FALSE"}</definedName>
    <definedName name="_11356__FDSAUDITLINK__" hidden="1">{"fdsup://IBCentral/FAT Viewer?action=UPDATE&amp;creator=factset&amp;DOC_NAME=fat:reuters_annual_source_window.fat&amp;display_string=Audit&amp;DYN_ARGS=TRUE&amp;VAR:ID1=49005710&amp;VAR:RCODE=SDPR&amp;VAR:SDATE=20030699&amp;VAR:FREQ=FISCAL_YEARLY&amp;VAR:RELITEM=RF&amp;VAR:CURRENCY=LOCAL&amp;VAR:CUR","RSOURCE=EXSHARE&amp;VAR:NATFREQ=ANNUAL&amp;VAR:RFIELD=FINALIZED&amp;VAR:DB_TYPE=L&amp;VAR:UNITS=MONTHLY&amp;window=popup&amp;width=450&amp;height=300&amp;START_MAXIMIZED=FALSE"}</definedName>
    <definedName name="_11356__FDSAUDITLINK___1" hidden="1">{"fdsup://IBCentral/FAT Viewer?action=UPDATE&amp;creator=factset&amp;DOC_NAME=fat:reuters_annual_source_window.fat&amp;display_string=Audit&amp;DYN_ARGS=TRUE&amp;VAR:ID1=49005710&amp;VAR:RCODE=SDPR&amp;VAR:SDATE=20030699&amp;VAR:FREQ=FISCAL_YEARLY&amp;VAR:RELITEM=RF&amp;VAR:CURRENCY=LOCAL&amp;VAR:CUR","RSOURCE=EXSHARE&amp;VAR:NATFREQ=ANNUAL&amp;VAR:RFIELD=FINALIZED&amp;VAR:DB_TYPE=L&amp;VAR:UNITS=MONTHLY&amp;window=popup&amp;width=450&amp;height=300&amp;START_MAXIMIZED=FALSE"}</definedName>
    <definedName name="_11357__FDSAUDITLINK__" hidden="1">{"fdsup://IBCentral/FAT Viewer?action=UPDATE&amp;creator=factset&amp;DOC_NAME=fat:reuters_qtrly_source_window.fat&amp;display_string=Audit&amp;DYN_ARGS=TRUE&amp;VAR:ID1=45920010&amp;VAR:RCODE=EBITDA&amp;VAR:SDATE=20070999&amp;VAR:FREQ=QUARTERLY&amp;VAR:RELITEM=RF&amp;VAR:CURRENCY=LOCAL&amp;VAR:CURRSO","URCE=EXSHARE&amp;VAR:NATFREQ=QUARTERLY&amp;VAR:RFIELD=FINALIZED&amp;VAR:DB_TYPE=L&amp;VAR:UNITS=MONTHLY&amp;window=popup&amp;width=450&amp;height=300&amp;START_MAXIMIZED=FALSE"}</definedName>
    <definedName name="_11357__FDSAUDITLINK___1" hidden="1">{"fdsup://IBCentral/FAT Viewer?action=UPDATE&amp;creator=factset&amp;DOC_NAME=fat:reuters_qtrly_source_window.fat&amp;display_string=Audit&amp;DYN_ARGS=TRUE&amp;VAR:ID1=45920010&amp;VAR:RCODE=EBITDA&amp;VAR:SDATE=20070999&amp;VAR:FREQ=QUARTERLY&amp;VAR:RELITEM=RF&amp;VAR:CURRENCY=LOCAL&amp;VAR:CURRSO","URCE=EXSHARE&amp;VAR:NATFREQ=QUARTERLY&amp;VAR:RFIELD=FINALIZED&amp;VAR:DB_TYPE=L&amp;VAR:UNITS=MONTHLY&amp;window=popup&amp;width=450&amp;height=300&amp;START_MAXIMIZED=FALSE"}</definedName>
    <definedName name="_11358__FDSAUDITLINK__" hidden="1">{"fdsup://IBCentral/FAT Viewer?action=UPDATE&amp;creator=factset&amp;DOC_NAME=fat:reuters_qtrly_source_window.fat&amp;display_string=Audit&amp;DYN_ARGS=TRUE&amp;VAR:ID1=45920010&amp;VAR:RCODE=EBITDA&amp;VAR:SDATE=20070699&amp;VAR:FREQ=QUARTERLY&amp;VAR:RELITEM=RF&amp;VAR:CURRENCY=LOCAL&amp;VAR:CURRSO","URCE=EXSHARE&amp;VAR:NATFREQ=QUARTERLY&amp;VAR:RFIELD=FINALIZED&amp;VAR:DB_TYPE=L&amp;VAR:UNITS=MONTHLY&amp;window=popup&amp;width=450&amp;height=300&amp;START_MAXIMIZED=FALSE"}</definedName>
    <definedName name="_11358__FDSAUDITLINK___1" hidden="1">{"fdsup://IBCentral/FAT Viewer?action=UPDATE&amp;creator=factset&amp;DOC_NAME=fat:reuters_qtrly_source_window.fat&amp;display_string=Audit&amp;DYN_ARGS=TRUE&amp;VAR:ID1=45920010&amp;VAR:RCODE=EBITDA&amp;VAR:SDATE=20070699&amp;VAR:FREQ=QUARTERLY&amp;VAR:RELITEM=RF&amp;VAR:CURRENCY=LOCAL&amp;VAR:CURRSO","URCE=EXSHARE&amp;VAR:NATFREQ=QUARTERLY&amp;VAR:RFIELD=FINALIZED&amp;VAR:DB_TYPE=L&amp;VAR:UNITS=MONTHLY&amp;window=popup&amp;width=450&amp;height=300&amp;START_MAXIMIZED=FALSE"}</definedName>
    <definedName name="_11359__FDSAUDITLINK__" hidden="1">{"fdsup://IBCentral/FAT Viewer?action=UPDATE&amp;creator=factset&amp;DOC_NAME=fat:reuters_qtrly_source_window.fat&amp;display_string=Audit&amp;DYN_ARGS=TRUE&amp;VAR:ID1=45920010&amp;VAR:RCODE=EBITDA&amp;VAR:SDATE=20070399&amp;VAR:FREQ=QUARTERLY&amp;VAR:RELITEM=RF&amp;VAR:CURRENCY=LOCAL&amp;VAR:CURRSO","URCE=EXSHARE&amp;VAR:NATFREQ=QUARTERLY&amp;VAR:RFIELD=FINALIZED&amp;VAR:DB_TYPE=L&amp;VAR:UNITS=MONTHLY&amp;window=popup&amp;width=450&amp;height=300&amp;START_MAXIMIZED=FALSE"}</definedName>
    <definedName name="_11359__FDSAUDITLINK___1" hidden="1">{"fdsup://IBCentral/FAT Viewer?action=UPDATE&amp;creator=factset&amp;DOC_NAME=fat:reuters_qtrly_source_window.fat&amp;display_string=Audit&amp;DYN_ARGS=TRUE&amp;VAR:ID1=45920010&amp;VAR:RCODE=EBITDA&amp;VAR:SDATE=20070399&amp;VAR:FREQ=QUARTERLY&amp;VAR:RELITEM=RF&amp;VAR:CURRENCY=LOCAL&amp;VAR:CURRSO","URCE=EXSHARE&amp;VAR:NATFREQ=QUARTERLY&amp;VAR:RFIELD=FINALIZED&amp;VAR:DB_TYPE=L&amp;VAR:UNITS=MONTHLY&amp;window=popup&amp;width=450&amp;height=300&amp;START_MAXIMIZED=FALSE"}</definedName>
    <definedName name="_11362__FDSAUDITLINK__" hidden="1">{"fdsup://IBCentral/FAT Viewer?action=UPDATE&amp;creator=factset&amp;DOC_NAME=fat:reuters_qtrly_source_window.fat&amp;display_string=Audit&amp;DYN_ARGS=TRUE&amp;VAR:ID1=45920010&amp;VAR:RCODE=EBITDA&amp;VAR:SDATE=20080399&amp;VAR:FREQ=QUARTERLY&amp;VAR:RELITEM=RF&amp;VAR:CURRENCY=LOCAL&amp;VAR:CURRSO","URCE=EXSHARE&amp;VAR:NATFREQ=QUARTERLY&amp;VAR:RFIELD=FINALIZED&amp;VAR:DB_TYPE=L&amp;VAR:UNITS=MONTHLY&amp;window=popup&amp;width=450&amp;height=300&amp;START_MAXIMIZED=FALSE"}</definedName>
    <definedName name="_11362__FDSAUDITLINK___1" hidden="1">{"fdsup://IBCentral/FAT Viewer?action=UPDATE&amp;creator=factset&amp;DOC_NAME=fat:reuters_qtrly_source_window.fat&amp;display_string=Audit&amp;DYN_ARGS=TRUE&amp;VAR:ID1=45920010&amp;VAR:RCODE=EBITDA&amp;VAR:SDATE=20080399&amp;VAR:FREQ=QUARTERLY&amp;VAR:RELITEM=RF&amp;VAR:CURRENCY=LOCAL&amp;VAR:CURRSO","URCE=EXSHARE&amp;VAR:NATFREQ=QUARTERLY&amp;VAR:RFIELD=FINALIZED&amp;VAR:DB_TYPE=L&amp;VAR:UNITS=MONTHLY&amp;window=popup&amp;width=450&amp;height=300&amp;START_MAXIMIZED=FALSE"}</definedName>
    <definedName name="_11365__FDSAUDITLINK__" hidden="1">{"fdsup://IBCentral/FAT Viewer?action=UPDATE&amp;creator=factset&amp;DOC_NAME=fat:reuters_qtrly_source_window.fat&amp;display_string=Audit&amp;DYN_ARGS=TRUE&amp;VAR:ID1=45920010&amp;VAR:RCODE=NIBX&amp;VAR:SDATE=20080999&amp;VAR:FREQ=QUARTERLY&amp;VAR:RELITEM=RF&amp;VAR:CURRENCY=LOCAL&amp;VAR:CURRSOUR","CE=EXSHARE&amp;VAR:NATFREQ=QUARTERLY&amp;VAR:RFIELD=FINALIZED&amp;VAR:DB_TYPE=L&amp;VAR:UNITS=MONTHLY&amp;window=popup&amp;width=450&amp;height=300&amp;START_MAXIMIZED=FALSE"}</definedName>
    <definedName name="_11365__FDSAUDITLINK___1" hidden="1">{"fdsup://IBCentral/FAT Viewer?action=UPDATE&amp;creator=factset&amp;DOC_NAME=fat:reuters_qtrly_source_window.fat&amp;display_string=Audit&amp;DYN_ARGS=TRUE&amp;VAR:ID1=45920010&amp;VAR:RCODE=NIBX&amp;VAR:SDATE=20080999&amp;VAR:FREQ=QUARTERLY&amp;VAR:RELITEM=RF&amp;VAR:CURRENCY=LOCAL&amp;VAR:CURRSOUR","CE=EXSHARE&amp;VAR:NATFREQ=QUARTERLY&amp;VAR:RFIELD=FINALIZED&amp;VAR:DB_TYPE=L&amp;VAR:UNITS=MONTHLY&amp;window=popup&amp;width=450&amp;height=300&amp;START_MAXIMIZED=FALSE"}</definedName>
    <definedName name="_11366__FDSAUDITLINK__" hidden="1">{"fdsup://IBCentral/FAT Viewer?action=UPDATE&amp;creator=factset&amp;DOC_NAME=fat:reuters_qtrly_source_window.fat&amp;display_string=Audit&amp;DYN_ARGS=TRUE&amp;VAR:ID1=45920010&amp;VAR:RCODE=NIBX&amp;VAR:SDATE=20080699&amp;VAR:FREQ=QUARTERLY&amp;VAR:RELITEM=RF&amp;VAR:CURRENCY=LOCAL&amp;VAR:CURRSOUR","CE=EXSHARE&amp;VAR:NATFREQ=QUARTERLY&amp;VAR:RFIELD=FINALIZED&amp;VAR:DB_TYPE=L&amp;VAR:UNITS=MONTHLY&amp;window=popup&amp;width=450&amp;height=300&amp;START_MAXIMIZED=FALSE"}</definedName>
    <definedName name="_11366__FDSAUDITLINK___1" hidden="1">{"fdsup://IBCentral/FAT Viewer?action=UPDATE&amp;creator=factset&amp;DOC_NAME=fat:reuters_qtrly_source_window.fat&amp;display_string=Audit&amp;DYN_ARGS=TRUE&amp;VAR:ID1=45920010&amp;VAR:RCODE=NIBX&amp;VAR:SDATE=20080699&amp;VAR:FREQ=QUARTERLY&amp;VAR:RELITEM=RF&amp;VAR:CURRENCY=LOCAL&amp;VAR:CURRSOUR","CE=EXSHARE&amp;VAR:NATFREQ=QUARTERLY&amp;VAR:RFIELD=FINALIZED&amp;VAR:DB_TYPE=L&amp;VAR:UNITS=MONTHLY&amp;window=popup&amp;width=450&amp;height=300&amp;START_MAXIMIZED=FALSE"}</definedName>
    <definedName name="_11367__FDSAUDITLINK__" hidden="1">{"fdsup://IBCentral/FAT Viewer?action=UPDATE&amp;creator=factset&amp;DOC_NAME=fat:reuters_qtrly_source_window.fat&amp;display_string=Audit&amp;DYN_ARGS=TRUE&amp;VAR:ID1=45920010&amp;VAR:RCODE=NIBX&amp;VAR:SDATE=20071299&amp;VAR:FREQ=QUARTERLY&amp;VAR:RELITEM=RF&amp;VAR:CURRENCY=LOCAL&amp;VAR:CURRSOUR","CE=EXSHARE&amp;VAR:NATFREQ=QUARTERLY&amp;VAR:RFIELD=FINALIZED&amp;VAR:DB_TYPE=L&amp;VAR:UNITS=MONTHLY&amp;window=popup&amp;width=450&amp;height=300&amp;START_MAXIMIZED=FALSE"}</definedName>
    <definedName name="_11367__FDSAUDITLINK___1" hidden="1">{"fdsup://IBCentral/FAT Viewer?action=UPDATE&amp;creator=factset&amp;DOC_NAME=fat:reuters_qtrly_source_window.fat&amp;display_string=Audit&amp;DYN_ARGS=TRUE&amp;VAR:ID1=45920010&amp;VAR:RCODE=NIBX&amp;VAR:SDATE=20071299&amp;VAR:FREQ=QUARTERLY&amp;VAR:RELITEM=RF&amp;VAR:CURRENCY=LOCAL&amp;VAR:CURRSOUR","CE=EXSHARE&amp;VAR:NATFREQ=QUARTERLY&amp;VAR:RFIELD=FINALIZED&amp;VAR:DB_TYPE=L&amp;VAR:UNITS=MONTHLY&amp;window=popup&amp;width=450&amp;height=300&amp;START_MAXIMIZED=FALSE"}</definedName>
    <definedName name="_11368__FDSAUDITLINK__" hidden="1">{"fdsup://IBCentral/FAT Viewer?action=UPDATE&amp;creator=factset&amp;DOC_NAME=fat:reuters_qtrly_source_window.fat&amp;display_string=Audit&amp;DYN_ARGS=TRUE&amp;VAR:ID1=45920010&amp;VAR:RCODE=EBITDA&amp;VAR:SDATE=20071299&amp;VAR:FREQ=QUARTERLY&amp;VAR:RELITEM=RF&amp;VAR:CURRENCY=LOCAL&amp;VAR:CURRSO","URCE=EXSHARE&amp;VAR:NATFREQ=QUARTERLY&amp;VAR:RFIELD=FINALIZED&amp;VAR:DB_TYPE=L&amp;VAR:UNITS=MONTHLY&amp;window=popup&amp;width=450&amp;height=300&amp;START_MAXIMIZED=FALSE"}</definedName>
    <definedName name="_11368__FDSAUDITLINK___1" hidden="1">{"fdsup://IBCentral/FAT Viewer?action=UPDATE&amp;creator=factset&amp;DOC_NAME=fat:reuters_qtrly_source_window.fat&amp;display_string=Audit&amp;DYN_ARGS=TRUE&amp;VAR:ID1=45920010&amp;VAR:RCODE=EBITDA&amp;VAR:SDATE=20071299&amp;VAR:FREQ=QUARTERLY&amp;VAR:RELITEM=RF&amp;VAR:CURRENCY=LOCAL&amp;VAR:CURRSO","URCE=EXSHARE&amp;VAR:NATFREQ=QUARTERLY&amp;VAR:RFIELD=FINALIZED&amp;VAR:DB_TYPE=L&amp;VAR:UNITS=MONTHLY&amp;window=popup&amp;width=450&amp;height=300&amp;START_MAXIMIZED=FALSE"}</definedName>
    <definedName name="_11369__FDSAUDITLINK__" hidden="1">{"fdsup://IBCentral/FAT Viewer?action=UPDATE&amp;creator=factset&amp;DOC_NAME=fat:reuters_qtrly_source_window.fat&amp;display_string=Audit&amp;DYN_ARGS=TRUE&amp;VAR:ID1=45920010&amp;VAR:RCODE=NIBX&amp;VAR:SDATE=20070999&amp;VAR:FREQ=QUARTERLY&amp;VAR:RELITEM=RF&amp;VAR:CURRENCY=LOCAL&amp;VAR:CURRSOUR","CE=EXSHARE&amp;VAR:NATFREQ=QUARTERLY&amp;VAR:RFIELD=FINALIZED&amp;VAR:DB_TYPE=L&amp;VAR:UNITS=MONTHLY&amp;window=popup&amp;width=450&amp;height=300&amp;START_MAXIMIZED=FALSE"}</definedName>
    <definedName name="_11369__FDSAUDITLINK___1" hidden="1">{"fdsup://IBCentral/FAT Viewer?action=UPDATE&amp;creator=factset&amp;DOC_NAME=fat:reuters_qtrly_source_window.fat&amp;display_string=Audit&amp;DYN_ARGS=TRUE&amp;VAR:ID1=45920010&amp;VAR:RCODE=NIBX&amp;VAR:SDATE=20070999&amp;VAR:FREQ=QUARTERLY&amp;VAR:RELITEM=RF&amp;VAR:CURRENCY=LOCAL&amp;VAR:CURRSOUR","CE=EXSHARE&amp;VAR:NATFREQ=QUARTERLY&amp;VAR:RFIELD=FINALIZED&amp;VAR:DB_TYPE=L&amp;VAR:UNITS=MONTHLY&amp;window=popup&amp;width=450&amp;height=300&amp;START_MAXIMIZED=FALSE"}</definedName>
    <definedName name="_11370__FDSAUDITLINK__" hidden="1">{"fdsup://IBCentral/FAT Viewer?action=UPDATE&amp;creator=factset&amp;DOC_NAME=fat:reuters_qtrly_source_window.fat&amp;display_string=Audit&amp;DYN_ARGS=TRUE&amp;VAR:ID1=45920010&amp;VAR:RCODE=NIBX&amp;VAR:SDATE=20070699&amp;VAR:FREQ=QUARTERLY&amp;VAR:RELITEM=RF&amp;VAR:CURRENCY=LOCAL&amp;VAR:CURRSOUR","CE=EXSHARE&amp;VAR:NATFREQ=QUARTERLY&amp;VAR:RFIELD=FINALIZED&amp;VAR:DB_TYPE=L&amp;VAR:UNITS=MONTHLY&amp;window=popup&amp;width=450&amp;height=300&amp;START_MAXIMIZED=FALSE"}</definedName>
    <definedName name="_11370__FDSAUDITLINK___1" hidden="1">{"fdsup://IBCentral/FAT Viewer?action=UPDATE&amp;creator=factset&amp;DOC_NAME=fat:reuters_qtrly_source_window.fat&amp;display_string=Audit&amp;DYN_ARGS=TRUE&amp;VAR:ID1=45920010&amp;VAR:RCODE=NIBX&amp;VAR:SDATE=20070699&amp;VAR:FREQ=QUARTERLY&amp;VAR:RELITEM=RF&amp;VAR:CURRENCY=LOCAL&amp;VAR:CURRSOUR","CE=EXSHARE&amp;VAR:NATFREQ=QUARTERLY&amp;VAR:RFIELD=FINALIZED&amp;VAR:DB_TYPE=L&amp;VAR:UNITS=MONTHLY&amp;window=popup&amp;width=450&amp;height=300&amp;START_MAXIMIZED=FALSE"}</definedName>
    <definedName name="_11371__FDSAUDITLINK__" hidden="1">{"fdsup://IBCentral/FAT Viewer?action=UPDATE&amp;creator=factset&amp;DOC_NAME=fat:reuters_qtrly_source_window.fat&amp;display_string=Audit&amp;DYN_ARGS=TRUE&amp;VAR:ID1=45920010&amp;VAR:RCODE=EBIT&amp;VAR:SDATE=20080699&amp;VAR:FREQ=QUARTERLY&amp;VAR:RELITEM=RF&amp;VAR:CURRENCY=LOCAL&amp;VAR:CURRSOUR","CE=EXSHARE&amp;VAR:NATFREQ=QUARTERLY&amp;VAR:RFIELD=FINALIZED&amp;VAR:DB_TYPE=L&amp;VAR:UNITS=MONTHLY&amp;window=popup&amp;width=450&amp;height=300&amp;START_MAXIMIZED=FALSE"}</definedName>
    <definedName name="_11371__FDSAUDITLINK___1" hidden="1">{"fdsup://IBCentral/FAT Viewer?action=UPDATE&amp;creator=factset&amp;DOC_NAME=fat:reuters_qtrly_source_window.fat&amp;display_string=Audit&amp;DYN_ARGS=TRUE&amp;VAR:ID1=45920010&amp;VAR:RCODE=EBIT&amp;VAR:SDATE=20080699&amp;VAR:FREQ=QUARTERLY&amp;VAR:RELITEM=RF&amp;VAR:CURRENCY=LOCAL&amp;VAR:CURRSOUR","CE=EXSHARE&amp;VAR:NATFREQ=QUARTERLY&amp;VAR:RFIELD=FINALIZED&amp;VAR:DB_TYPE=L&amp;VAR:UNITS=MONTHLY&amp;window=popup&amp;width=450&amp;height=300&amp;START_MAXIMIZED=FALSE"}</definedName>
    <definedName name="_11372__FDSAUDITLINK__" hidden="1">{"fdsup://IBCentral/FAT Viewer?action=UPDATE&amp;creator=factset&amp;DOC_NAME=fat:reuters_qtrly_source_window.fat&amp;display_string=Audit&amp;DYN_ARGS=TRUE&amp;VAR:ID1=45920010&amp;VAR:RCODE=EBIT&amp;VAR:SDATE=20080399&amp;VAR:FREQ=QUARTERLY&amp;VAR:RELITEM=RF&amp;VAR:CURRENCY=LOCAL&amp;VAR:CURRSOUR","CE=EXSHARE&amp;VAR:NATFREQ=QUARTERLY&amp;VAR:RFIELD=FINALIZED&amp;VAR:DB_TYPE=L&amp;VAR:UNITS=MONTHLY&amp;window=popup&amp;width=450&amp;height=300&amp;START_MAXIMIZED=FALSE"}</definedName>
    <definedName name="_11372__FDSAUDITLINK___1" hidden="1">{"fdsup://IBCentral/FAT Viewer?action=UPDATE&amp;creator=factset&amp;DOC_NAME=fat:reuters_qtrly_source_window.fat&amp;display_string=Audit&amp;DYN_ARGS=TRUE&amp;VAR:ID1=45920010&amp;VAR:RCODE=EBIT&amp;VAR:SDATE=20080399&amp;VAR:FREQ=QUARTERLY&amp;VAR:RELITEM=RF&amp;VAR:CURRENCY=LOCAL&amp;VAR:CURRSOUR","CE=EXSHARE&amp;VAR:NATFREQ=QUARTERLY&amp;VAR:RFIELD=FINALIZED&amp;VAR:DB_TYPE=L&amp;VAR:UNITS=MONTHLY&amp;window=popup&amp;width=450&amp;height=300&amp;START_MAXIMIZED=FALSE"}</definedName>
    <definedName name="_11373__FDSAUDITLINK__" hidden="1">{"fdsup://IBCentral/FAT Viewer?action=UPDATE&amp;creator=factset&amp;DOC_NAME=fat:reuters_qtrly_source_window.fat&amp;display_string=Audit&amp;DYN_ARGS=TRUE&amp;VAR:ID1=45920010&amp;VAR:RCODE=EBIT&amp;VAR:SDATE=20070999&amp;VAR:FREQ=QUARTERLY&amp;VAR:RELITEM=RF&amp;VAR:CURRENCY=LOCAL&amp;VAR:CURRSOUR","CE=EXSHARE&amp;VAR:NATFREQ=QUARTERLY&amp;VAR:RFIELD=FINALIZED&amp;VAR:DB_TYPE=L&amp;VAR:UNITS=MONTHLY&amp;window=popup&amp;width=450&amp;height=300&amp;START_MAXIMIZED=FALSE"}</definedName>
    <definedName name="_11373__FDSAUDITLINK___1" hidden="1">{"fdsup://IBCentral/FAT Viewer?action=UPDATE&amp;creator=factset&amp;DOC_NAME=fat:reuters_qtrly_source_window.fat&amp;display_string=Audit&amp;DYN_ARGS=TRUE&amp;VAR:ID1=45920010&amp;VAR:RCODE=EBIT&amp;VAR:SDATE=20070999&amp;VAR:FREQ=QUARTERLY&amp;VAR:RELITEM=RF&amp;VAR:CURRENCY=LOCAL&amp;VAR:CURRSOUR","CE=EXSHARE&amp;VAR:NATFREQ=QUARTERLY&amp;VAR:RFIELD=FINALIZED&amp;VAR:DB_TYPE=L&amp;VAR:UNITS=MONTHLY&amp;window=popup&amp;width=450&amp;height=300&amp;START_MAXIMIZED=FALSE"}</definedName>
    <definedName name="_11375__FDSAUDITLINK__" hidden="1">{"fdsup://IBCentral/FAT Viewer?action=UPDATE&amp;creator=factset&amp;DOC_NAME=fat:reuters_qtrly_source_window.fat&amp;display_string=Audit&amp;DYN_ARGS=TRUE&amp;VAR:ID1=45920010&amp;VAR:RCODE=EBIT&amp;VAR:SDATE=20070699&amp;VAR:FREQ=QUARTERLY&amp;VAR:RELITEM=RF&amp;VAR:CURRENCY=LOCAL&amp;VAR:CURRSOUR","CE=EXSHARE&amp;VAR:NATFREQ=QUARTERLY&amp;VAR:RFIELD=FINALIZED&amp;VAR:DB_TYPE=L&amp;VAR:UNITS=MONTHLY&amp;window=popup&amp;width=450&amp;height=300&amp;START_MAXIMIZED=FALSE"}</definedName>
    <definedName name="_11375__FDSAUDITLINK___1" hidden="1">{"fdsup://IBCentral/FAT Viewer?action=UPDATE&amp;creator=factset&amp;DOC_NAME=fat:reuters_qtrly_source_window.fat&amp;display_string=Audit&amp;DYN_ARGS=TRUE&amp;VAR:ID1=45920010&amp;VAR:RCODE=EBIT&amp;VAR:SDATE=20070699&amp;VAR:FREQ=QUARTERLY&amp;VAR:RELITEM=RF&amp;VAR:CURRENCY=LOCAL&amp;VAR:CURRSOUR","CE=EXSHARE&amp;VAR:NATFREQ=QUARTERLY&amp;VAR:RFIELD=FINALIZED&amp;VAR:DB_TYPE=L&amp;VAR:UNITS=MONTHLY&amp;window=popup&amp;width=450&amp;height=300&amp;START_MAXIMIZED=FALSE"}</definedName>
    <definedName name="_11376__FDSAUDITLINK__" hidden="1">{"fdsup://IBCentral/FAT Viewer?action=UPDATE&amp;creator=factset&amp;DOC_NAME=fat:reuters_qtrly_source_window.fat&amp;display_string=Audit&amp;DYN_ARGS=TRUE&amp;VAR:ID1=45920010&amp;VAR:RCODE=EBIT&amp;VAR:SDATE=20070399&amp;VAR:FREQ=QUARTERLY&amp;VAR:RELITEM=RF&amp;VAR:CURRENCY=LOCAL&amp;VAR:CURRSOUR","CE=EXSHARE&amp;VAR:NATFREQ=QUARTERLY&amp;VAR:RFIELD=FINALIZED&amp;VAR:DB_TYPE=L&amp;VAR:UNITS=MONTHLY&amp;window=popup&amp;width=450&amp;height=300&amp;START_MAXIMIZED=FALSE"}</definedName>
    <definedName name="_11376__FDSAUDITLINK___1" hidden="1">{"fdsup://IBCentral/FAT Viewer?action=UPDATE&amp;creator=factset&amp;DOC_NAME=fat:reuters_qtrly_source_window.fat&amp;display_string=Audit&amp;DYN_ARGS=TRUE&amp;VAR:ID1=45920010&amp;VAR:RCODE=EBIT&amp;VAR:SDATE=20070399&amp;VAR:FREQ=QUARTERLY&amp;VAR:RELITEM=RF&amp;VAR:CURRENCY=LOCAL&amp;VAR:CURRSOUR","CE=EXSHARE&amp;VAR:NATFREQ=QUARTERLY&amp;VAR:RFIELD=FINALIZED&amp;VAR:DB_TYPE=L&amp;VAR:UNITS=MONTHLY&amp;window=popup&amp;width=450&amp;height=300&amp;START_MAXIMIZED=FALSE"}</definedName>
    <definedName name="_11377__FDSAUDITLINK__" hidden="1">{"fdsup://IBCentral/FAT Viewer?action=UPDATE&amp;creator=factset&amp;DOC_NAME=fat:reuters_qtrly_source_window.fat&amp;display_string=Audit&amp;DYN_ARGS=TRUE&amp;VAR:ID1=45920010&amp;VAR:RCODE=EBITDA&amp;VAR:SDATE=20061299&amp;VAR:FREQ=QUARTERLY&amp;VAR:RELITEM=RF&amp;VAR:CURRENCY=LOCAL&amp;VAR:CURRSO","URCE=EXSHARE&amp;VAR:NATFREQ=QUARTERLY&amp;VAR:RFIELD=FINALIZED&amp;VAR:DB_TYPE=L&amp;VAR:UNITS=MONTHLY&amp;window=popup&amp;width=450&amp;height=300&amp;START_MAXIMIZED=FALSE"}</definedName>
    <definedName name="_11377__FDSAUDITLINK___1" hidden="1">{"fdsup://IBCentral/FAT Viewer?action=UPDATE&amp;creator=factset&amp;DOC_NAME=fat:reuters_qtrly_source_window.fat&amp;display_string=Audit&amp;DYN_ARGS=TRUE&amp;VAR:ID1=45920010&amp;VAR:RCODE=EBITDA&amp;VAR:SDATE=20061299&amp;VAR:FREQ=QUARTERLY&amp;VAR:RELITEM=RF&amp;VAR:CURRENCY=LOCAL&amp;VAR:CURRSO","URCE=EXSHARE&amp;VAR:NATFREQ=QUARTERLY&amp;VAR:RFIELD=FINALIZED&amp;VAR:DB_TYPE=L&amp;VAR:UNITS=MONTHLY&amp;window=popup&amp;width=450&amp;height=300&amp;START_MAXIMIZED=FALSE"}</definedName>
    <definedName name="_11378__FDSAUDITLINK__" hidden="1">{"fdsup://IBCentral/FAT Viewer?action=UPDATE&amp;creator=factset&amp;DOC_NAME=fat:reuters_qtrly_source_window.fat&amp;display_string=Audit&amp;DYN_ARGS=TRUE&amp;VAR:ID1=45920010&amp;VAR:RCODE=EBITDA&amp;VAR:SDATE=20060999&amp;VAR:FREQ=QUARTERLY&amp;VAR:RELITEM=RF&amp;VAR:CURRENCY=LOCAL&amp;VAR:CURRSO","URCE=EXSHARE&amp;VAR:NATFREQ=QUARTERLY&amp;VAR:RFIELD=FINALIZED&amp;VAR:DB_TYPE=L&amp;VAR:UNITS=MONTHLY&amp;window=popup&amp;width=450&amp;height=300&amp;START_MAXIMIZED=FALSE"}</definedName>
    <definedName name="_11378__FDSAUDITLINK___1" hidden="1">{"fdsup://IBCentral/FAT Viewer?action=UPDATE&amp;creator=factset&amp;DOC_NAME=fat:reuters_qtrly_source_window.fat&amp;display_string=Audit&amp;DYN_ARGS=TRUE&amp;VAR:ID1=45920010&amp;VAR:RCODE=EBITDA&amp;VAR:SDATE=20060999&amp;VAR:FREQ=QUARTERLY&amp;VAR:RELITEM=RF&amp;VAR:CURRENCY=LOCAL&amp;VAR:CURRSO","URCE=EXSHARE&amp;VAR:NATFREQ=QUARTERLY&amp;VAR:RFIELD=FINALIZED&amp;VAR:DB_TYPE=L&amp;VAR:UNITS=MONTHLY&amp;window=popup&amp;width=450&amp;height=300&amp;START_MAXIMIZED=FALSE"}</definedName>
    <definedName name="_11379__FDSAUDITLINK__" hidden="1">{"fdsup://IBCentral/FAT Viewer?action=UPDATE&amp;creator=factset&amp;DOC_NAME=fat:reuters_qtrly_source_window.fat&amp;display_string=Audit&amp;DYN_ARGS=TRUE&amp;VAR:ID1=45920010&amp;VAR:RCODE=EBITDA&amp;VAR:SDATE=20060399&amp;VAR:FREQ=QUARTERLY&amp;VAR:RELITEM=RF&amp;VAR:CURRENCY=LOCAL&amp;VAR:CURRSO","URCE=EXSHARE&amp;VAR:NATFREQ=QUARTERLY&amp;VAR:RFIELD=FINALIZED&amp;VAR:DB_TYPE=L&amp;VAR:UNITS=MONTHLY&amp;window=popup&amp;width=450&amp;height=300&amp;START_MAXIMIZED=FALSE"}</definedName>
    <definedName name="_11379__FDSAUDITLINK___1" hidden="1">{"fdsup://IBCentral/FAT Viewer?action=UPDATE&amp;creator=factset&amp;DOC_NAME=fat:reuters_qtrly_source_window.fat&amp;display_string=Audit&amp;DYN_ARGS=TRUE&amp;VAR:ID1=45920010&amp;VAR:RCODE=EBITDA&amp;VAR:SDATE=20060399&amp;VAR:FREQ=QUARTERLY&amp;VAR:RELITEM=RF&amp;VAR:CURRENCY=LOCAL&amp;VAR:CURRSO","URCE=EXSHARE&amp;VAR:NATFREQ=QUARTERLY&amp;VAR:RFIELD=FINALIZED&amp;VAR:DB_TYPE=L&amp;VAR:UNITS=MONTHLY&amp;window=popup&amp;width=450&amp;height=300&amp;START_MAXIMIZED=FALSE"}</definedName>
    <definedName name="_11380__FDSAUDITLINK__" hidden="1">{"fdsup://IBCentral/FAT Viewer?action=UPDATE&amp;creator=factset&amp;DOC_NAME=fat:reuters_qtrly_source_window.fat&amp;display_string=Audit&amp;DYN_ARGS=TRUE&amp;VAR:ID1=45920010&amp;VAR:RCODE=NIBX&amp;VAR:SDATE=20080399&amp;VAR:FREQ=QUARTERLY&amp;VAR:RELITEM=RF&amp;VAR:CURRENCY=LOCAL&amp;VAR:CURRSOUR","CE=EXSHARE&amp;VAR:NATFREQ=QUARTERLY&amp;VAR:RFIELD=FINALIZED&amp;VAR:DB_TYPE=L&amp;VAR:UNITS=MONTHLY&amp;window=popup&amp;width=450&amp;height=300&amp;START_MAXIMIZED=FALSE"}</definedName>
    <definedName name="_11380__FDSAUDITLINK___1" hidden="1">{"fdsup://IBCentral/FAT Viewer?action=UPDATE&amp;creator=factset&amp;DOC_NAME=fat:reuters_qtrly_source_window.fat&amp;display_string=Audit&amp;DYN_ARGS=TRUE&amp;VAR:ID1=45920010&amp;VAR:RCODE=NIBX&amp;VAR:SDATE=20080399&amp;VAR:FREQ=QUARTERLY&amp;VAR:RELITEM=RF&amp;VAR:CURRENCY=LOCAL&amp;VAR:CURRSOUR","CE=EXSHARE&amp;VAR:NATFREQ=QUARTERLY&amp;VAR:RFIELD=FINALIZED&amp;VAR:DB_TYPE=L&amp;VAR:UNITS=MONTHLY&amp;window=popup&amp;width=450&amp;height=300&amp;START_MAXIMIZED=FALSE"}</definedName>
    <definedName name="_11381__FDSAUDITLINK__" hidden="1">{"fdsup://IBCentral/FAT Viewer?action=UPDATE&amp;creator=factset&amp;DOC_NAME=fat:reuters_annual_source_window.fat&amp;display_string=Audit&amp;DYN_ARGS=TRUE&amp;VAR:ID1=45920010&amp;VAR:RCODE=EBITDA&amp;VAR:SDATE=20071299&amp;VAR:FREQ=FISCAL_YEARLY&amp;VAR:RELITEM=RF&amp;VAR:CURRENCY=LOCAL&amp;VAR:C","URRSOURCE=EXSHARE&amp;VAR:NATFREQ=ANNUAL&amp;VAR:RFIELD=FINALIZED&amp;VAR:DB_TYPE=L&amp;VAR:UNITS=MONTHLY&amp;window=popup&amp;width=450&amp;height=300&amp;START_MAXIMIZED=FALSE"}</definedName>
    <definedName name="_11381__FDSAUDITLINK___1" hidden="1">{"fdsup://IBCentral/FAT Viewer?action=UPDATE&amp;creator=factset&amp;DOC_NAME=fat:reuters_annual_source_window.fat&amp;display_string=Audit&amp;DYN_ARGS=TRUE&amp;VAR:ID1=45920010&amp;VAR:RCODE=EBITDA&amp;VAR:SDATE=20071299&amp;VAR:FREQ=FISCAL_YEARLY&amp;VAR:RELITEM=RF&amp;VAR:CURRENCY=LOCAL&amp;VAR:C","URRSOURCE=EXSHARE&amp;VAR:NATFREQ=ANNUAL&amp;VAR:RFIELD=FINALIZED&amp;VAR:DB_TYPE=L&amp;VAR:UNITS=MONTHLY&amp;window=popup&amp;width=450&amp;height=300&amp;START_MAXIMIZED=FALSE"}</definedName>
    <definedName name="_11382__FDSAUDITLINK__" hidden="1">{"fdsup://IBCentral/FAT Viewer?action=UPDATE&amp;creator=factset&amp;DOC_NAME=fat:reuters_annual_source_window.fat&amp;display_string=Audit&amp;DYN_ARGS=TRUE&amp;VAR:ID1=45920010&amp;VAR:RCODE=EBITDA&amp;VAR:SDATE=20061299&amp;VAR:FREQ=FISCAL_YEARLY&amp;VAR:RELITEM=RF&amp;VAR:CURRENCY=LOCAL&amp;VAR:C","URRSOURCE=EXSHARE&amp;VAR:NATFREQ=ANNUAL&amp;VAR:RFIELD=FINALIZED&amp;VAR:DB_TYPE=L&amp;VAR:UNITS=MONTHLY&amp;window=popup&amp;width=450&amp;height=300&amp;START_MAXIMIZED=FALSE"}</definedName>
    <definedName name="_11382__FDSAUDITLINK___1" hidden="1">{"fdsup://IBCentral/FAT Viewer?action=UPDATE&amp;creator=factset&amp;DOC_NAME=fat:reuters_annual_source_window.fat&amp;display_string=Audit&amp;DYN_ARGS=TRUE&amp;VAR:ID1=45920010&amp;VAR:RCODE=EBITDA&amp;VAR:SDATE=20061299&amp;VAR:FREQ=FISCAL_YEARLY&amp;VAR:RELITEM=RF&amp;VAR:CURRENCY=LOCAL&amp;VAR:C","URRSOURCE=EXSHARE&amp;VAR:NATFREQ=ANNUAL&amp;VAR:RFIELD=FINALIZED&amp;VAR:DB_TYPE=L&amp;VAR:UNITS=MONTHLY&amp;window=popup&amp;width=450&amp;height=300&amp;START_MAXIMIZED=FALSE"}</definedName>
    <definedName name="_11383__FDSAUDITLINK__" hidden="1">{"fdsup://IBCentral/FAT Viewer?action=UPDATE&amp;creator=factset&amp;DOC_NAME=fat:reuters_annual_source_window.fat&amp;display_string=Audit&amp;DYN_ARGS=TRUE&amp;VAR:ID1=45920010&amp;VAR:RCODE=EBITDA&amp;VAR:SDATE=20051299&amp;VAR:FREQ=FISCAL_YEARLY&amp;VAR:RELITEM=RF&amp;VAR:CURRENCY=LOCAL&amp;VAR:C","URRSOURCE=EXSHARE&amp;VAR:NATFREQ=ANNUAL&amp;VAR:RFIELD=FINALIZED&amp;VAR:DB_TYPE=L&amp;VAR:UNITS=MONTHLY&amp;window=popup&amp;width=450&amp;height=300&amp;START_MAXIMIZED=FALSE"}</definedName>
    <definedName name="_11383__FDSAUDITLINK___1" hidden="1">{"fdsup://IBCentral/FAT Viewer?action=UPDATE&amp;creator=factset&amp;DOC_NAME=fat:reuters_annual_source_window.fat&amp;display_string=Audit&amp;DYN_ARGS=TRUE&amp;VAR:ID1=45920010&amp;VAR:RCODE=EBITDA&amp;VAR:SDATE=20051299&amp;VAR:FREQ=FISCAL_YEARLY&amp;VAR:RELITEM=RF&amp;VAR:CURRENCY=LOCAL&amp;VAR:C","URRSOURCE=EXSHARE&amp;VAR:NATFREQ=ANNUAL&amp;VAR:RFIELD=FINALIZED&amp;VAR:DB_TYPE=L&amp;VAR:UNITS=MONTHLY&amp;window=popup&amp;width=450&amp;height=300&amp;START_MAXIMIZED=FALSE"}</definedName>
    <definedName name="_11384__FDSAUDITLINK__" hidden="1">{"fdsup://IBCentral/FAT Viewer?action=UPDATE&amp;creator=factset&amp;DOC_NAME=fat:reuters_annual_source_window.fat&amp;display_string=Audit&amp;DYN_ARGS=TRUE&amp;VAR:ID1=45920010&amp;VAR:RCODE=EBITDA&amp;VAR:SDATE=20041299&amp;VAR:FREQ=FISCAL_YEARLY&amp;VAR:RELITEM=RF&amp;VAR:CURRENCY=LOCAL&amp;VAR:C","URRSOURCE=EXSHARE&amp;VAR:NATFREQ=ANNUAL&amp;VAR:RFIELD=FINALIZED&amp;VAR:DB_TYPE=L&amp;VAR:UNITS=MONTHLY&amp;window=popup&amp;width=450&amp;height=300&amp;START_MAXIMIZED=FALSE"}</definedName>
    <definedName name="_11384__FDSAUDITLINK___1" hidden="1">{"fdsup://IBCentral/FAT Viewer?action=UPDATE&amp;creator=factset&amp;DOC_NAME=fat:reuters_annual_source_window.fat&amp;display_string=Audit&amp;DYN_ARGS=TRUE&amp;VAR:ID1=45920010&amp;VAR:RCODE=EBITDA&amp;VAR:SDATE=20041299&amp;VAR:FREQ=FISCAL_YEARLY&amp;VAR:RELITEM=RF&amp;VAR:CURRENCY=LOCAL&amp;VAR:C","URRSOURCE=EXSHARE&amp;VAR:NATFREQ=ANNUAL&amp;VAR:RFIELD=FINALIZED&amp;VAR:DB_TYPE=L&amp;VAR:UNITS=MONTHLY&amp;window=popup&amp;width=450&amp;height=300&amp;START_MAXIMIZED=FALSE"}</definedName>
    <definedName name="_11385__FDSAUDITLINK__" hidden="1">{"fdsup://IBCentral/FAT Viewer?action=UPDATE&amp;creator=factset&amp;DOC_NAME=fat:reuters_annual_source_window.fat&amp;display_string=Audit&amp;DYN_ARGS=TRUE&amp;VAR:ID1=45920010&amp;VAR:RCODE=EBITDA&amp;VAR:SDATE=20021299&amp;VAR:FREQ=FISCAL_YEARLY&amp;VAR:RELITEM=RF&amp;VAR:CURRENCY=LOCAL&amp;VAR:C","URRSOURCE=EXSHARE&amp;VAR:NATFREQ=ANNUAL&amp;VAR:RFIELD=FINALIZED&amp;VAR:DB_TYPE=L&amp;VAR:UNITS=MONTHLY&amp;window=popup&amp;width=450&amp;height=300&amp;START_MAXIMIZED=FALSE"}</definedName>
    <definedName name="_11385__FDSAUDITLINK___1" hidden="1">{"fdsup://IBCentral/FAT Viewer?action=UPDATE&amp;creator=factset&amp;DOC_NAME=fat:reuters_annual_source_window.fat&amp;display_string=Audit&amp;DYN_ARGS=TRUE&amp;VAR:ID1=45920010&amp;VAR:RCODE=EBITDA&amp;VAR:SDATE=20021299&amp;VAR:FREQ=FISCAL_YEARLY&amp;VAR:RELITEM=RF&amp;VAR:CURRENCY=LOCAL&amp;VAR:C","URRSOURCE=EXSHARE&amp;VAR:NATFREQ=ANNUAL&amp;VAR:RFIELD=FINALIZED&amp;VAR:DB_TYPE=L&amp;VAR:UNITS=MONTHLY&amp;window=popup&amp;width=450&amp;height=300&amp;START_MAXIMIZED=FALSE"}</definedName>
    <definedName name="_11386__FDSAUDITLINK__" hidden="1">{"fdsup://IBCentral/FAT Viewer?action=UPDATE&amp;creator=factset&amp;DOC_NAME=fat:reuters_qtrly_source_window.fat&amp;display_string=Audit&amp;DYN_ARGS=TRUE&amp;VAR:ID1=45920010&amp;VAR:RCODE=EBIT&amp;VAR:SDATE=20071299&amp;VAR:FREQ=QUARTERLY&amp;VAR:RELITEM=RF&amp;VAR:CURRENCY=LOCAL&amp;VAR:CURRSOUR","CE=EXSHARE&amp;VAR:NATFREQ=QUARTERLY&amp;VAR:RFIELD=FINALIZED&amp;VAR:DB_TYPE=L&amp;VAR:UNITS=MONTHLY&amp;window=popup&amp;width=450&amp;height=300&amp;START_MAXIMIZED=FALSE"}</definedName>
    <definedName name="_11386__FDSAUDITLINK___1" hidden="1">{"fdsup://IBCentral/FAT Viewer?action=UPDATE&amp;creator=factset&amp;DOC_NAME=fat:reuters_qtrly_source_window.fat&amp;display_string=Audit&amp;DYN_ARGS=TRUE&amp;VAR:ID1=45920010&amp;VAR:RCODE=EBIT&amp;VAR:SDATE=20071299&amp;VAR:FREQ=QUARTERLY&amp;VAR:RELITEM=RF&amp;VAR:CURRENCY=LOCAL&amp;VAR:CURRSOUR","CE=EXSHARE&amp;VAR:NATFREQ=QUARTERLY&amp;VAR:RFIELD=FINALIZED&amp;VAR:DB_TYPE=L&amp;VAR:UNITS=MONTHLY&amp;window=popup&amp;width=450&amp;height=300&amp;START_MAXIMIZED=FALSE"}</definedName>
    <definedName name="_11387__FDSAUDITLINK__" hidden="1">{"fdsup://IBCentral/FAT Viewer?action=UPDATE&amp;creator=factset&amp;DOC_NAME=fat:reuters_qtrly_source_window.fat&amp;display_string=Audit&amp;DYN_ARGS=TRUE&amp;VAR:ID1=45920010&amp;VAR:RCODE=EBIT&amp;VAR:SDATE=20080999&amp;VAR:FREQ=QUARTERLY&amp;VAR:RELITEM=RF&amp;VAR:CURRENCY=LOCAL&amp;VAR:CURRSOUR","CE=EXSHARE&amp;VAR:NATFREQ=QUARTERLY&amp;VAR:RFIELD=FINALIZED&amp;VAR:DB_TYPE=L&amp;VAR:UNITS=MONTHLY&amp;window=popup&amp;width=450&amp;height=300&amp;START_MAXIMIZED=FALSE"}</definedName>
    <definedName name="_11387__FDSAUDITLINK___1" hidden="1">{"fdsup://IBCentral/FAT Viewer?action=UPDATE&amp;creator=factset&amp;DOC_NAME=fat:reuters_qtrly_source_window.fat&amp;display_string=Audit&amp;DYN_ARGS=TRUE&amp;VAR:ID1=45920010&amp;VAR:RCODE=EBIT&amp;VAR:SDATE=20080999&amp;VAR:FREQ=QUARTERLY&amp;VAR:RELITEM=RF&amp;VAR:CURRENCY=LOCAL&amp;VAR:CURRSOUR","CE=EXSHARE&amp;VAR:NATFREQ=QUARTERLY&amp;VAR:RFIELD=FINALIZED&amp;VAR:DB_TYPE=L&amp;VAR:UNITS=MONTHLY&amp;window=popup&amp;width=450&amp;height=300&amp;START_MAXIMIZED=FALSE"}</definedName>
    <definedName name="_11388__FDSAUDITLINK__" hidden="1">{"fdsup://IBCentral/FAT Viewer?action=UPDATE&amp;creator=factset&amp;DOC_NAME=fat:reuters_qtrly_source_window.fat&amp;display_string=Audit&amp;DYN_ARGS=TRUE&amp;VAR:ID1=45920010&amp;VAR:RCODE=OPINC&amp;VAR:SDATE=20061299&amp;VAR:FREQ=QUARTERLY&amp;VAR:RELITEM=RF&amp;VAR:CURRENCY=LOCAL&amp;VAR:CURRSOU","RCE=EXSHARE&amp;VAR:NATFREQ=QUARTERLY&amp;VAR:RFIELD=FINALIZED&amp;VAR:DB_TYPE=L&amp;VAR:UNITS=MONTHLY&amp;window=popup&amp;width=450&amp;height=300&amp;START_MAXIMIZED=FALSE"}</definedName>
    <definedName name="_11388__FDSAUDITLINK___1" hidden="1">{"fdsup://IBCentral/FAT Viewer?action=UPDATE&amp;creator=factset&amp;DOC_NAME=fat:reuters_qtrly_source_window.fat&amp;display_string=Audit&amp;DYN_ARGS=TRUE&amp;VAR:ID1=45920010&amp;VAR:RCODE=OPINC&amp;VAR:SDATE=20061299&amp;VAR:FREQ=QUARTERLY&amp;VAR:RELITEM=RF&amp;VAR:CURRENCY=LOCAL&amp;VAR:CURRSOU","RCE=EXSHARE&amp;VAR:NATFREQ=QUARTERLY&amp;VAR:RFIELD=FINALIZED&amp;VAR:DB_TYPE=L&amp;VAR:UNITS=MONTHLY&amp;window=popup&amp;width=450&amp;height=300&amp;START_MAXIMIZED=FALSE"}</definedName>
    <definedName name="_11389__FDSAUDITLINK__" hidden="1">{"fdsup://IBCentral/FAT Viewer?action=UPDATE&amp;creator=factset&amp;DOC_NAME=fat:reuters_qtrly_source_window.fat&amp;display_string=Audit&amp;DYN_ARGS=TRUE&amp;VAR:ID1=45920010&amp;VAR:RCODE=OPINC&amp;VAR:SDATE=20060999&amp;VAR:FREQ=QUARTERLY&amp;VAR:RELITEM=RF&amp;VAR:CURRENCY=LOCAL&amp;VAR:CURRSOU","RCE=EXSHARE&amp;VAR:NATFREQ=QUARTERLY&amp;VAR:RFIELD=FINALIZED&amp;VAR:DB_TYPE=L&amp;VAR:UNITS=MONTHLY&amp;window=popup&amp;width=450&amp;height=300&amp;START_MAXIMIZED=FALSE"}</definedName>
    <definedName name="_11389__FDSAUDITLINK___1" hidden="1">{"fdsup://IBCentral/FAT Viewer?action=UPDATE&amp;creator=factset&amp;DOC_NAME=fat:reuters_qtrly_source_window.fat&amp;display_string=Audit&amp;DYN_ARGS=TRUE&amp;VAR:ID1=45920010&amp;VAR:RCODE=OPINC&amp;VAR:SDATE=20060999&amp;VAR:FREQ=QUARTERLY&amp;VAR:RELITEM=RF&amp;VAR:CURRENCY=LOCAL&amp;VAR:CURRSOU","RCE=EXSHARE&amp;VAR:NATFREQ=QUARTERLY&amp;VAR:RFIELD=FINALIZED&amp;VAR:DB_TYPE=L&amp;VAR:UNITS=MONTHLY&amp;window=popup&amp;width=450&amp;height=300&amp;START_MAXIMIZED=FALSE"}</definedName>
    <definedName name="_11390__FDSAUDITLINK__" hidden="1">{"fdsup://IBCentral/FAT Viewer?action=UPDATE&amp;creator=factset&amp;DOC_NAME=fat:reuters_qtrly_source_window.fat&amp;display_string=Audit&amp;DYN_ARGS=TRUE&amp;VAR:ID1=45920010&amp;VAR:RCODE=OPINC&amp;VAR:SDATE=20060699&amp;VAR:FREQ=QUARTERLY&amp;VAR:RELITEM=RF&amp;VAR:CURRENCY=LOCAL&amp;VAR:CURRSOU","RCE=EXSHARE&amp;VAR:NATFREQ=QUARTERLY&amp;VAR:RFIELD=FINALIZED&amp;VAR:DB_TYPE=L&amp;VAR:UNITS=MONTHLY&amp;window=popup&amp;width=450&amp;height=300&amp;START_MAXIMIZED=FALSE"}</definedName>
    <definedName name="_11390__FDSAUDITLINK___1" hidden="1">{"fdsup://IBCentral/FAT Viewer?action=UPDATE&amp;creator=factset&amp;DOC_NAME=fat:reuters_qtrly_source_window.fat&amp;display_string=Audit&amp;DYN_ARGS=TRUE&amp;VAR:ID1=45920010&amp;VAR:RCODE=OPINC&amp;VAR:SDATE=20060699&amp;VAR:FREQ=QUARTERLY&amp;VAR:RELITEM=RF&amp;VAR:CURRENCY=LOCAL&amp;VAR:CURRSOU","RCE=EXSHARE&amp;VAR:NATFREQ=QUARTERLY&amp;VAR:RFIELD=FINALIZED&amp;VAR:DB_TYPE=L&amp;VAR:UNITS=MONTHLY&amp;window=popup&amp;width=450&amp;height=300&amp;START_MAXIMIZED=FALSE"}</definedName>
    <definedName name="_11391__FDSAUDITLINK__" hidden="1">{"fdsup://IBCentral/FAT Viewer?action=UPDATE&amp;creator=factset&amp;DOC_NAME=fat:reuters_annual_source_window.fat&amp;display_string=Audit&amp;DYN_ARGS=TRUE&amp;VAR:ID1=45920010&amp;VAR:RCODE=OPINC&amp;VAR:SDATE=20071299&amp;VAR:FREQ=FISCAL_YEARLY&amp;VAR:RELITEM=RF&amp;VAR:CURRENCY=LOCAL&amp;VAR:CU","RRSOURCE=EXSHARE&amp;VAR:NATFREQ=ANNUAL&amp;VAR:RFIELD=FINALIZED&amp;VAR:DB_TYPE=L&amp;VAR:UNITS=MONTHLY&amp;window=popup&amp;width=450&amp;height=300&amp;START_MAXIMIZED=FALSE"}</definedName>
    <definedName name="_11391__FDSAUDITLINK___1" hidden="1">{"fdsup://IBCentral/FAT Viewer?action=UPDATE&amp;creator=factset&amp;DOC_NAME=fat:reuters_annual_source_window.fat&amp;display_string=Audit&amp;DYN_ARGS=TRUE&amp;VAR:ID1=45920010&amp;VAR:RCODE=OPINC&amp;VAR:SDATE=20071299&amp;VAR:FREQ=FISCAL_YEARLY&amp;VAR:RELITEM=RF&amp;VAR:CURRENCY=LOCAL&amp;VAR:CU","RRSOURCE=EXSHARE&amp;VAR:NATFREQ=ANNUAL&amp;VAR:RFIELD=FINALIZED&amp;VAR:DB_TYPE=L&amp;VAR:UNITS=MONTHLY&amp;window=popup&amp;width=450&amp;height=300&amp;START_MAXIMIZED=FALSE"}</definedName>
    <definedName name="_11392__FDSAUDITLINK__" hidden="1">{"fdsup://IBCentral/FAT Viewer?action=UPDATE&amp;creator=factset&amp;DOC_NAME=fat:reuters_qtrly_source_window.fat&amp;display_string=Audit&amp;DYN_ARGS=TRUE&amp;VAR:ID1=45920010&amp;VAR:RCODE=EBITDA&amp;VAR:SDATE=20060699&amp;VAR:FREQ=QUARTERLY&amp;VAR:RELITEM=RF&amp;VAR:CURRENCY=LOCAL&amp;VAR:CURRSO","URCE=EXSHARE&amp;VAR:NATFREQ=QUARTERLY&amp;VAR:RFIELD=FINALIZED&amp;VAR:DB_TYPE=L&amp;VAR:UNITS=MONTHLY&amp;window=popup&amp;width=450&amp;height=300&amp;START_MAXIMIZED=FALSE"}</definedName>
    <definedName name="_11392__FDSAUDITLINK___1" hidden="1">{"fdsup://IBCentral/FAT Viewer?action=UPDATE&amp;creator=factset&amp;DOC_NAME=fat:reuters_qtrly_source_window.fat&amp;display_string=Audit&amp;DYN_ARGS=TRUE&amp;VAR:ID1=45920010&amp;VAR:RCODE=EBITDA&amp;VAR:SDATE=20060699&amp;VAR:FREQ=QUARTERLY&amp;VAR:RELITEM=RF&amp;VAR:CURRENCY=LOCAL&amp;VAR:CURRSO","URCE=EXSHARE&amp;VAR:NATFREQ=QUARTERLY&amp;VAR:RFIELD=FINALIZED&amp;VAR:DB_TYPE=L&amp;VAR:UNITS=MONTHLY&amp;window=popup&amp;width=450&amp;height=300&amp;START_MAXIMIZED=FALSE"}</definedName>
    <definedName name="_11393__FDSAUDITLINK__" hidden="1">{"fdsup://IBCentral/FAT Viewer?action=UPDATE&amp;creator=factset&amp;DOC_NAME=fat:reuters_annual_source_window.fat&amp;display_string=Audit&amp;DYN_ARGS=TRUE&amp;VAR:ID1=45920010&amp;VAR:RCODE=OPINC&amp;VAR:SDATE=20061299&amp;VAR:FREQ=FISCAL_YEARLY&amp;VAR:RELITEM=RF&amp;VAR:CURRENCY=LOCAL&amp;VAR:CU","RRSOURCE=EXSHARE&amp;VAR:NATFREQ=ANNUAL&amp;VAR:RFIELD=FINALIZED&amp;VAR:DB_TYPE=L&amp;VAR:UNITS=MONTHLY&amp;window=popup&amp;width=450&amp;height=300&amp;START_MAXIMIZED=FALSE"}</definedName>
    <definedName name="_11393__FDSAUDITLINK___1" hidden="1">{"fdsup://IBCentral/FAT Viewer?action=UPDATE&amp;creator=factset&amp;DOC_NAME=fat:reuters_annual_source_window.fat&amp;display_string=Audit&amp;DYN_ARGS=TRUE&amp;VAR:ID1=45920010&amp;VAR:RCODE=OPINC&amp;VAR:SDATE=20061299&amp;VAR:FREQ=FISCAL_YEARLY&amp;VAR:RELITEM=RF&amp;VAR:CURRENCY=LOCAL&amp;VAR:CU","RRSOURCE=EXSHARE&amp;VAR:NATFREQ=ANNUAL&amp;VAR:RFIELD=FINALIZED&amp;VAR:DB_TYPE=L&amp;VAR:UNITS=MONTHLY&amp;window=popup&amp;width=450&amp;height=300&amp;START_MAXIMIZED=FALSE"}</definedName>
    <definedName name="_11394__FDSAUDITLINK__" hidden="1">{"fdsup://IBCentral/FAT Viewer?action=UPDATE&amp;creator=factset&amp;DOC_NAME=fat:reuters_annual_source_window.fat&amp;display_string=Audit&amp;DYN_ARGS=TRUE&amp;VAR:ID1=45920010&amp;VAR:RCODE=OPINC&amp;VAR:SDATE=20051299&amp;VAR:FREQ=FISCAL_YEARLY&amp;VAR:RELITEM=RF&amp;VAR:CURRENCY=LOCAL&amp;VAR:CU","RRSOURCE=EXSHARE&amp;VAR:NATFREQ=ANNUAL&amp;VAR:RFIELD=FINALIZED&amp;VAR:DB_TYPE=L&amp;VAR:UNITS=MONTHLY&amp;window=popup&amp;width=450&amp;height=300&amp;START_MAXIMIZED=FALSE"}</definedName>
    <definedName name="_11394__FDSAUDITLINK___1" hidden="1">{"fdsup://IBCentral/FAT Viewer?action=UPDATE&amp;creator=factset&amp;DOC_NAME=fat:reuters_annual_source_window.fat&amp;display_string=Audit&amp;DYN_ARGS=TRUE&amp;VAR:ID1=45920010&amp;VAR:RCODE=OPINC&amp;VAR:SDATE=20051299&amp;VAR:FREQ=FISCAL_YEARLY&amp;VAR:RELITEM=RF&amp;VAR:CURRENCY=LOCAL&amp;VAR:CU","RRSOURCE=EXSHARE&amp;VAR:NATFREQ=ANNUAL&amp;VAR:RFIELD=FINALIZED&amp;VAR:DB_TYPE=L&amp;VAR:UNITS=MONTHLY&amp;window=popup&amp;width=450&amp;height=300&amp;START_MAXIMIZED=FALSE"}</definedName>
    <definedName name="_11395__FDSAUDITLINK__" hidden="1">{"fdsup://IBCentral/FAT Viewer?action=UPDATE&amp;creator=factset&amp;DOC_NAME=fat:reuters_annual_source_window.fat&amp;display_string=Audit&amp;DYN_ARGS=TRUE&amp;VAR:ID1=45920010&amp;VAR:RCODE=OPINC&amp;VAR:SDATE=20041299&amp;VAR:FREQ=FISCAL_YEARLY&amp;VAR:RELITEM=RF&amp;VAR:CURRENCY=LOCAL&amp;VAR:CU","RRSOURCE=EXSHARE&amp;VAR:NATFREQ=ANNUAL&amp;VAR:RFIELD=FINALIZED&amp;VAR:DB_TYPE=L&amp;VAR:UNITS=MONTHLY&amp;window=popup&amp;width=450&amp;height=300&amp;START_MAXIMIZED=FALSE"}</definedName>
    <definedName name="_11395__FDSAUDITLINK___1" hidden="1">{"fdsup://IBCentral/FAT Viewer?action=UPDATE&amp;creator=factset&amp;DOC_NAME=fat:reuters_annual_source_window.fat&amp;display_string=Audit&amp;DYN_ARGS=TRUE&amp;VAR:ID1=45920010&amp;VAR:RCODE=OPINC&amp;VAR:SDATE=20041299&amp;VAR:FREQ=FISCAL_YEARLY&amp;VAR:RELITEM=RF&amp;VAR:CURRENCY=LOCAL&amp;VAR:CU","RRSOURCE=EXSHARE&amp;VAR:NATFREQ=ANNUAL&amp;VAR:RFIELD=FINALIZED&amp;VAR:DB_TYPE=L&amp;VAR:UNITS=MONTHLY&amp;window=popup&amp;width=450&amp;height=300&amp;START_MAXIMIZED=FALSE"}</definedName>
    <definedName name="_11396__FDSAUDITLINK__" hidden="1">{"fdsup://IBCentral/FAT Viewer?action=UPDATE&amp;creator=factset&amp;DOC_NAME=fat:reuters_annual_source_window.fat&amp;display_string=Audit&amp;DYN_ARGS=TRUE&amp;VAR:ID1=45920010&amp;VAR:RCODE=OPINC&amp;VAR:SDATE=20031299&amp;VAR:FREQ=FISCAL_YEARLY&amp;VAR:RELITEM=RF&amp;VAR:CURRENCY=LOCAL&amp;VAR:CU","RRSOURCE=EXSHARE&amp;VAR:NATFREQ=ANNUAL&amp;VAR:RFIELD=FINALIZED&amp;VAR:DB_TYPE=L&amp;VAR:UNITS=MONTHLY&amp;window=popup&amp;width=450&amp;height=300&amp;START_MAXIMIZED=FALSE"}</definedName>
    <definedName name="_11396__FDSAUDITLINK___1" hidden="1">{"fdsup://IBCentral/FAT Viewer?action=UPDATE&amp;creator=factset&amp;DOC_NAME=fat:reuters_annual_source_window.fat&amp;display_string=Audit&amp;DYN_ARGS=TRUE&amp;VAR:ID1=45920010&amp;VAR:RCODE=OPINC&amp;VAR:SDATE=20031299&amp;VAR:FREQ=FISCAL_YEARLY&amp;VAR:RELITEM=RF&amp;VAR:CURRENCY=LOCAL&amp;VAR:CU","RRSOURCE=EXSHARE&amp;VAR:NATFREQ=ANNUAL&amp;VAR:RFIELD=FINALIZED&amp;VAR:DB_TYPE=L&amp;VAR:UNITS=MONTHLY&amp;window=popup&amp;width=450&amp;height=300&amp;START_MAXIMIZED=FALSE"}</definedName>
    <definedName name="_11398__FDSAUDITLINK__" hidden="1">{"fdsup://IBCentral/FAT Viewer?action=UPDATE&amp;creator=factset&amp;DOC_NAME=fat:reuters_annual_source_window.fat&amp;display_string=Audit&amp;DYN_ARGS=TRUE&amp;VAR:ID1=45920010&amp;VAR:RCODE=EBITDA&amp;VAR:SDATE=20031299&amp;VAR:FREQ=FISCAL_YEARLY&amp;VAR:RELITEM=RF&amp;VAR:CURRENCY=LOCAL&amp;VAR:C","URRSOURCE=EXSHARE&amp;VAR:NATFREQ=ANNUAL&amp;VAR:RFIELD=FINALIZED&amp;VAR:DB_TYPE=L&amp;VAR:UNITS=MONTHLY&amp;window=popup&amp;width=450&amp;height=300&amp;START_MAXIMIZED=FALSE"}</definedName>
    <definedName name="_11398__FDSAUDITLINK___1" hidden="1">{"fdsup://IBCentral/FAT Viewer?action=UPDATE&amp;creator=factset&amp;DOC_NAME=fat:reuters_annual_source_window.fat&amp;display_string=Audit&amp;DYN_ARGS=TRUE&amp;VAR:ID1=45920010&amp;VAR:RCODE=EBITDA&amp;VAR:SDATE=20031299&amp;VAR:FREQ=FISCAL_YEARLY&amp;VAR:RELITEM=RF&amp;VAR:CURRENCY=LOCAL&amp;VAR:C","URRSOURCE=EXSHARE&amp;VAR:NATFREQ=ANNUAL&amp;VAR:RFIELD=FINALIZED&amp;VAR:DB_TYPE=L&amp;VAR:UNITS=MONTHLY&amp;window=popup&amp;width=450&amp;height=300&amp;START_MAXIMIZED=FALSE"}</definedName>
    <definedName name="_114__FDSAUDITLINK__" hidden="1">{"fdsup://directions/FAT Viewer?action=UPDATE&amp;creator=factset&amp;DYN_ARGS=TRUE&amp;DOC_NAME=FAT:FQL_AUDITING_CLIENT_TEMPLATE.FAT&amp;display_string=Audit&amp;VAR:KEY=MXKHIVWTOV&amp;VAR:QUERY=UkdGX0JQU19UQU5HKFNFTUksMCwsLCwsLE5PQVVESVQp&amp;WINDOW=FIRST_POPUP&amp;HEIGHT=450&amp;WIDTH=450&amp;","START_MAXIMIZED=FALSE&amp;VAR:CALENDAR=US&amp;VAR:SYMBOL=B1G4YS&amp;VAR:INDEX=0"}</definedName>
    <definedName name="_11404__FDSAUDITLINK__" hidden="1">{"fdsup://IBCentral/FAT Viewer?action=UPDATE&amp;creator=factset&amp;DOC_NAME=fat:reuters_qtrly_source_window.fat&amp;display_string=Audit&amp;DYN_ARGS=TRUE&amp;VAR:ID1=45920010&amp;VAR:RCODE=OPINC&amp;VAR:SDATE=20060399&amp;VAR:FREQ=QUARTERLY&amp;VAR:RELITEM=RF&amp;VAR:CURRENCY=LOCAL&amp;VAR:CURRSOU","RCE=EXSHARE&amp;VAR:NATFREQ=QUARTERLY&amp;VAR:RFIELD=FINALIZED&amp;VAR:DB_TYPE=L&amp;VAR:UNITS=MONTHLY&amp;window=popup&amp;width=450&amp;height=300&amp;START_MAXIMIZED=FALSE"}</definedName>
    <definedName name="_11404__FDSAUDITLINK___1" hidden="1">{"fdsup://IBCentral/FAT Viewer?action=UPDATE&amp;creator=factset&amp;DOC_NAME=fat:reuters_qtrly_source_window.fat&amp;display_string=Audit&amp;DYN_ARGS=TRUE&amp;VAR:ID1=45920010&amp;VAR:RCODE=OPINC&amp;VAR:SDATE=20060399&amp;VAR:FREQ=QUARTERLY&amp;VAR:RELITEM=RF&amp;VAR:CURRENCY=LOCAL&amp;VAR:CURRSOU","RCE=EXSHARE&amp;VAR:NATFREQ=QUARTERLY&amp;VAR:RFIELD=FINALIZED&amp;VAR:DB_TYPE=L&amp;VAR:UNITS=MONTHLY&amp;window=popup&amp;width=450&amp;height=300&amp;START_MAXIMIZED=FALSE"}</definedName>
    <definedName name="_11410__FDSAUDITLINK__" hidden="1">{"fdsup://IBCentral/FAT Viewer?action=UPDATE&amp;creator=factset&amp;DOC_NAME=fat:reuters_annual_source_window.fat&amp;display_string=Audit&amp;DYN_ARGS=TRUE&amp;VAR:ID1=45920010&amp;VAR:RCODE=OPINC&amp;VAR:SDATE=20021299&amp;VAR:FREQ=FISCAL_YEARLY&amp;VAR:RELITEM=RF&amp;VAR:CURRENCY=LOCAL&amp;VAR:CU","RRSOURCE=EXSHARE&amp;VAR:NATFREQ=ANNUAL&amp;VAR:RFIELD=FINALIZED&amp;VAR:DB_TYPE=L&amp;VAR:UNITS=MONTHLY&amp;window=popup&amp;width=450&amp;height=300&amp;START_MAXIMIZED=FALSE"}</definedName>
    <definedName name="_11410__FDSAUDITLINK___1" hidden="1">{"fdsup://IBCentral/FAT Viewer?action=UPDATE&amp;creator=factset&amp;DOC_NAME=fat:reuters_annual_source_window.fat&amp;display_string=Audit&amp;DYN_ARGS=TRUE&amp;VAR:ID1=45920010&amp;VAR:RCODE=OPINC&amp;VAR:SDATE=20021299&amp;VAR:FREQ=FISCAL_YEARLY&amp;VAR:RELITEM=RF&amp;VAR:CURRENCY=LOCAL&amp;VAR:CU","RRSOURCE=EXSHARE&amp;VAR:NATFREQ=ANNUAL&amp;VAR:RFIELD=FINALIZED&amp;VAR:DB_TYPE=L&amp;VAR:UNITS=MONTHLY&amp;window=popup&amp;width=450&amp;height=300&amp;START_MAXIMIZED=FALSE"}</definedName>
    <definedName name="_11418__FDSAUDITLINK__" hidden="1">{"fdsup://IBCentral/FAT Viewer?action=UPDATE&amp;creator=factset&amp;DOC_NAME=fat:reuters_qtrly_source_window.fat&amp;display_string=Audit&amp;DYN_ARGS=TRUE&amp;VAR:ID1=45920010&amp;VAR:RCODE=OPINC&amp;VAR:SDATE=20080699&amp;VAR:FREQ=QUARTERLY&amp;VAR:RELITEM=RF&amp;VAR:CURRENCY=LOCAL&amp;VAR:CURRSOU","RCE=EXSHARE&amp;VAR:NATFREQ=QUARTERLY&amp;VAR:RFIELD=FINALIZED&amp;VAR:DB_TYPE=L&amp;VAR:UNITS=MONTHLY&amp;window=popup&amp;width=450&amp;height=300&amp;START_MAXIMIZED=FALSE"}</definedName>
    <definedName name="_11418__FDSAUDITLINK___1" hidden="1">{"fdsup://IBCentral/FAT Viewer?action=UPDATE&amp;creator=factset&amp;DOC_NAME=fat:reuters_qtrly_source_window.fat&amp;display_string=Audit&amp;DYN_ARGS=TRUE&amp;VAR:ID1=45920010&amp;VAR:RCODE=OPINC&amp;VAR:SDATE=20080699&amp;VAR:FREQ=QUARTERLY&amp;VAR:RELITEM=RF&amp;VAR:CURRENCY=LOCAL&amp;VAR:CURRSOU","RCE=EXSHARE&amp;VAR:NATFREQ=QUARTERLY&amp;VAR:RFIELD=FINALIZED&amp;VAR:DB_TYPE=L&amp;VAR:UNITS=MONTHLY&amp;window=popup&amp;width=450&amp;height=300&amp;START_MAXIMIZED=FALSE"}</definedName>
    <definedName name="_11419__FDSAUDITLINK__" hidden="1">{"fdsup://IBCentral/FAT Viewer?action=UPDATE&amp;creator=factset&amp;DOC_NAME=fat:reuters_qtrly_source_window.fat&amp;display_string=Audit&amp;DYN_ARGS=TRUE&amp;VAR:ID1=45920010&amp;VAR:RCODE=OPINC&amp;VAR:SDATE=20080399&amp;VAR:FREQ=QUARTERLY&amp;VAR:RELITEM=RF&amp;VAR:CURRENCY=LOCAL&amp;VAR:CURRSOU","RCE=EXSHARE&amp;VAR:NATFREQ=QUARTERLY&amp;VAR:RFIELD=FINALIZED&amp;VAR:DB_TYPE=L&amp;VAR:UNITS=MONTHLY&amp;window=popup&amp;width=450&amp;height=300&amp;START_MAXIMIZED=FALSE"}</definedName>
    <definedName name="_11419__FDSAUDITLINK___1" hidden="1">{"fdsup://IBCentral/FAT Viewer?action=UPDATE&amp;creator=factset&amp;DOC_NAME=fat:reuters_qtrly_source_window.fat&amp;display_string=Audit&amp;DYN_ARGS=TRUE&amp;VAR:ID1=45920010&amp;VAR:RCODE=OPINC&amp;VAR:SDATE=20080399&amp;VAR:FREQ=QUARTERLY&amp;VAR:RELITEM=RF&amp;VAR:CURRENCY=LOCAL&amp;VAR:CURRSOU","RCE=EXSHARE&amp;VAR:NATFREQ=QUARTERLY&amp;VAR:RFIELD=FINALIZED&amp;VAR:DB_TYPE=L&amp;VAR:UNITS=MONTHLY&amp;window=popup&amp;width=450&amp;height=300&amp;START_MAXIMIZED=FALSE"}</definedName>
    <definedName name="_11420__FDSAUDITLINK__" hidden="1">{"fdsup://IBCentral/FAT Viewer?action=UPDATE&amp;creator=factset&amp;DOC_NAME=fat:reuters_qtrly_source_window.fat&amp;display_string=Audit&amp;DYN_ARGS=TRUE&amp;VAR:ID1=45920010&amp;VAR:RCODE=OPINC&amp;VAR:SDATE=20071299&amp;VAR:FREQ=QUARTERLY&amp;VAR:RELITEM=RF&amp;VAR:CURRENCY=LOCAL&amp;VAR:CURRSOU","RCE=EXSHARE&amp;VAR:NATFREQ=QUARTERLY&amp;VAR:RFIELD=FINALIZED&amp;VAR:DB_TYPE=L&amp;VAR:UNITS=MONTHLY&amp;window=popup&amp;width=450&amp;height=300&amp;START_MAXIMIZED=FALSE"}</definedName>
    <definedName name="_11420__FDSAUDITLINK___1" hidden="1">{"fdsup://IBCentral/FAT Viewer?action=UPDATE&amp;creator=factset&amp;DOC_NAME=fat:reuters_qtrly_source_window.fat&amp;display_string=Audit&amp;DYN_ARGS=TRUE&amp;VAR:ID1=45920010&amp;VAR:RCODE=OPINC&amp;VAR:SDATE=20071299&amp;VAR:FREQ=QUARTERLY&amp;VAR:RELITEM=RF&amp;VAR:CURRENCY=LOCAL&amp;VAR:CURRSOU","RCE=EXSHARE&amp;VAR:NATFREQ=QUARTERLY&amp;VAR:RFIELD=FINALIZED&amp;VAR:DB_TYPE=L&amp;VAR:UNITS=MONTHLY&amp;window=popup&amp;width=450&amp;height=300&amp;START_MAXIMIZED=FALSE"}</definedName>
    <definedName name="_11421__FDSAUDITLINK__" hidden="1">{"fdsup://IBCentral/FAT Viewer?action=UPDATE&amp;creator=factset&amp;DOC_NAME=fat:reuters_qtrly_source_window.fat&amp;display_string=Audit&amp;DYN_ARGS=TRUE&amp;VAR:ID1=45920010&amp;VAR:RCODE=OPINC&amp;VAR:SDATE=20070699&amp;VAR:FREQ=QUARTERLY&amp;VAR:RELITEM=RF&amp;VAR:CURRENCY=LOCAL&amp;VAR:CURRSOU","RCE=EXSHARE&amp;VAR:NATFREQ=QUARTERLY&amp;VAR:RFIELD=FINALIZED&amp;VAR:DB_TYPE=L&amp;VAR:UNITS=MONTHLY&amp;window=popup&amp;width=450&amp;height=300&amp;START_MAXIMIZED=FALSE"}</definedName>
    <definedName name="_11421__FDSAUDITLINK___1" hidden="1">{"fdsup://IBCentral/FAT Viewer?action=UPDATE&amp;creator=factset&amp;DOC_NAME=fat:reuters_qtrly_source_window.fat&amp;display_string=Audit&amp;DYN_ARGS=TRUE&amp;VAR:ID1=45920010&amp;VAR:RCODE=OPINC&amp;VAR:SDATE=20070699&amp;VAR:FREQ=QUARTERLY&amp;VAR:RELITEM=RF&amp;VAR:CURRENCY=LOCAL&amp;VAR:CURRSOU","RCE=EXSHARE&amp;VAR:NATFREQ=QUARTERLY&amp;VAR:RFIELD=FINALIZED&amp;VAR:DB_TYPE=L&amp;VAR:UNITS=MONTHLY&amp;window=popup&amp;width=450&amp;height=300&amp;START_MAXIMIZED=FALSE"}</definedName>
    <definedName name="_11423__FDSAUDITLINK__" hidden="1">{"fdsup://IBCentral/FAT Viewer?action=UPDATE&amp;creator=factset&amp;DOC_NAME=fat:reuters_qtrly_source_window.fat&amp;display_string=Audit&amp;DYN_ARGS=TRUE&amp;VAR:ID1=45920010&amp;VAR:RCODE=OPINC&amp;VAR:SDATE=20070399&amp;VAR:FREQ=QUARTERLY&amp;VAR:RELITEM=RF&amp;VAR:CURRENCY=LOCAL&amp;VAR:CURRSOU","RCE=EXSHARE&amp;VAR:NATFREQ=QUARTERLY&amp;VAR:RFIELD=FINALIZED&amp;VAR:DB_TYPE=L&amp;VAR:UNITS=MONTHLY&amp;window=popup&amp;width=450&amp;height=300&amp;START_MAXIMIZED=FALSE"}</definedName>
    <definedName name="_11423__FDSAUDITLINK___1" hidden="1">{"fdsup://IBCentral/FAT Viewer?action=UPDATE&amp;creator=factset&amp;DOC_NAME=fat:reuters_qtrly_source_window.fat&amp;display_string=Audit&amp;DYN_ARGS=TRUE&amp;VAR:ID1=45920010&amp;VAR:RCODE=OPINC&amp;VAR:SDATE=20070399&amp;VAR:FREQ=QUARTERLY&amp;VAR:RELITEM=RF&amp;VAR:CURRENCY=LOCAL&amp;VAR:CURRSOU","RCE=EXSHARE&amp;VAR:NATFREQ=QUARTERLY&amp;VAR:RFIELD=FINALIZED&amp;VAR:DB_TYPE=L&amp;VAR:UNITS=MONTHLY&amp;window=popup&amp;width=450&amp;height=300&amp;START_MAXIMIZED=FALSE"}</definedName>
    <definedName name="_11434__FDSAUDITLINK__" hidden="1">{"fdsup://IBCentral/FAT Viewer?action=UPDATE&amp;creator=factset&amp;DOC_NAME=fat:reuters_qtrly_source_window.fat&amp;display_string=Audit&amp;DYN_ARGS=TRUE&amp;VAR:ID1=45920010&amp;VAR:RCODE=OPINC&amp;VAR:SDATE=20070999&amp;VAR:FREQ=QUARTERLY&amp;VAR:RELITEM=RF&amp;VAR:CURRENCY=LOCAL&amp;VAR:CURRSOU","RCE=EXSHARE&amp;VAR:NATFREQ=QUARTERLY&amp;VAR:RFIELD=FINALIZED&amp;VAR:DB_TYPE=L&amp;VAR:UNITS=MONTHLY&amp;window=popup&amp;width=450&amp;height=300&amp;START_MAXIMIZED=FALSE"}</definedName>
    <definedName name="_11434__FDSAUDITLINK___1" hidden="1">{"fdsup://IBCentral/FAT Viewer?action=UPDATE&amp;creator=factset&amp;DOC_NAME=fat:reuters_qtrly_source_window.fat&amp;display_string=Audit&amp;DYN_ARGS=TRUE&amp;VAR:ID1=45920010&amp;VAR:RCODE=OPINC&amp;VAR:SDATE=20070999&amp;VAR:FREQ=QUARTERLY&amp;VAR:RELITEM=RF&amp;VAR:CURRENCY=LOCAL&amp;VAR:CURRSOU","RCE=EXSHARE&amp;VAR:NATFREQ=QUARTERLY&amp;VAR:RFIELD=FINALIZED&amp;VAR:DB_TYPE=L&amp;VAR:UNITS=MONTHLY&amp;window=popup&amp;width=450&amp;height=300&amp;START_MAXIMIZED=FALSE"}</definedName>
    <definedName name="_11436__FDSAUDITLINK__" hidden="1">{"fdsup://IBCentral/FAT Viewer?action=UPDATE&amp;creator=factset&amp;DOC_NAME=fat:reuters_qtrly_source_window.fat&amp;display_string=Audit&amp;DYN_ARGS=TRUE&amp;VAR:ID1=45920010&amp;VAR:RCODE=OPINC&amp;VAR:SDATE=20080999&amp;VAR:FREQ=QUARTERLY&amp;VAR:RELITEM=RF&amp;VAR:CURRENCY=LOCAL&amp;VAR:CURRSOU","RCE=EXSHARE&amp;VAR:NATFREQ=QUARTERLY&amp;VAR:RFIELD=FINALIZED&amp;VAR:DB_TYPE=L&amp;VAR:UNITS=MONTHLY&amp;window=popup&amp;width=450&amp;height=300&amp;START_MAXIMIZED=FALSE"}</definedName>
    <definedName name="_11436__FDSAUDITLINK___1" hidden="1">{"fdsup://IBCentral/FAT Viewer?action=UPDATE&amp;creator=factset&amp;DOC_NAME=fat:reuters_qtrly_source_window.fat&amp;display_string=Audit&amp;DYN_ARGS=TRUE&amp;VAR:ID1=45920010&amp;VAR:RCODE=OPINC&amp;VAR:SDATE=20080999&amp;VAR:FREQ=QUARTERLY&amp;VAR:RELITEM=RF&amp;VAR:CURRENCY=LOCAL&amp;VAR:CURRSOU","RCE=EXSHARE&amp;VAR:NATFREQ=QUARTERLY&amp;VAR:RFIELD=FINALIZED&amp;VAR:DB_TYPE=L&amp;VAR:UNITS=MONTHLY&amp;window=popup&amp;width=450&amp;height=300&amp;START_MAXIMIZED=FALSE"}</definedName>
    <definedName name="_11437__FDSAUDITLINK__" hidden="1">{"fdsup://IBCentral/FAT Viewer?action=UPDATE&amp;creator=factset&amp;DOC_NAME=fat:reuters_annual_source_window.fat&amp;display_string=Audit&amp;DYN_ARGS=TRUE&amp;VAR:ID1=45920010&amp;VAR:RCODE=EBIT&amp;VAR:SDATE=20021299&amp;VAR:FREQ=FISCAL_YEARLY&amp;VAR:RELITEM=RF&amp;VAR:CURRENCY=LOCAL&amp;VAR:CUR","RSOURCE=EXSHARE&amp;VAR:NATFREQ=ANNUAL&amp;VAR:RFIELD=FINALIZED&amp;VAR:DB_TYPE=L&amp;VAR:UNITS=MONTHLY&amp;window=popup&amp;width=450&amp;height=300&amp;START_MAXIMIZED=FALSE"}</definedName>
    <definedName name="_11437__FDSAUDITLINK___1" hidden="1">{"fdsup://IBCentral/FAT Viewer?action=UPDATE&amp;creator=factset&amp;DOC_NAME=fat:reuters_annual_source_window.fat&amp;display_string=Audit&amp;DYN_ARGS=TRUE&amp;VAR:ID1=45920010&amp;VAR:RCODE=EBIT&amp;VAR:SDATE=20021299&amp;VAR:FREQ=FISCAL_YEARLY&amp;VAR:RELITEM=RF&amp;VAR:CURRENCY=LOCAL&amp;VAR:CUR","RSOURCE=EXSHARE&amp;VAR:NATFREQ=ANNUAL&amp;VAR:RFIELD=FINALIZED&amp;VAR:DB_TYPE=L&amp;VAR:UNITS=MONTHLY&amp;window=popup&amp;width=450&amp;height=300&amp;START_MAXIMIZED=FALSE"}</definedName>
    <definedName name="_11438__FDSAUDITLINK__" hidden="1">{"fdsup://IBCentral/FAT Viewer?action=UPDATE&amp;creator=factset&amp;DOC_NAME=fat:reuters_annual_source_window.fat&amp;display_string=Audit&amp;DYN_ARGS=TRUE&amp;VAR:ID1=45920010&amp;VAR:RCODE=EBIT&amp;VAR:SDATE=20031299&amp;VAR:FREQ=FISCAL_YEARLY&amp;VAR:RELITEM=RF&amp;VAR:CURRENCY=LOCAL&amp;VAR:CUR","RSOURCE=EXSHARE&amp;VAR:NATFREQ=ANNUAL&amp;VAR:RFIELD=FINALIZED&amp;VAR:DB_TYPE=L&amp;VAR:UNITS=MONTHLY&amp;window=popup&amp;width=450&amp;height=300&amp;START_MAXIMIZED=FALSE"}</definedName>
    <definedName name="_11438__FDSAUDITLINK___1" hidden="1">{"fdsup://IBCentral/FAT Viewer?action=UPDATE&amp;creator=factset&amp;DOC_NAME=fat:reuters_annual_source_window.fat&amp;display_string=Audit&amp;DYN_ARGS=TRUE&amp;VAR:ID1=45920010&amp;VAR:RCODE=EBIT&amp;VAR:SDATE=20031299&amp;VAR:FREQ=FISCAL_YEARLY&amp;VAR:RELITEM=RF&amp;VAR:CURRENCY=LOCAL&amp;VAR:CUR","RSOURCE=EXSHARE&amp;VAR:NATFREQ=ANNUAL&amp;VAR:RFIELD=FINALIZED&amp;VAR:DB_TYPE=L&amp;VAR:UNITS=MONTHLY&amp;window=popup&amp;width=450&amp;height=300&amp;START_MAXIMIZED=FALSE"}</definedName>
    <definedName name="_11439__FDSAUDITLINK__" hidden="1">{"fdsup://IBCentral/FAT Viewer?action=UPDATE&amp;creator=factset&amp;DOC_NAME=fat:reuters_annual_source_window.fat&amp;display_string=Audit&amp;DYN_ARGS=TRUE&amp;VAR:ID1=45920010&amp;VAR:RCODE=EBIT&amp;VAR:SDATE=20051299&amp;VAR:FREQ=FISCAL_YEARLY&amp;VAR:RELITEM=RF&amp;VAR:CURRENCY=LOCAL&amp;VAR:CUR","RSOURCE=EXSHARE&amp;VAR:NATFREQ=ANNUAL&amp;VAR:RFIELD=FINALIZED&amp;VAR:DB_TYPE=L&amp;VAR:UNITS=MONTHLY&amp;window=popup&amp;width=450&amp;height=300&amp;START_MAXIMIZED=FALSE"}</definedName>
    <definedName name="_11439__FDSAUDITLINK___1" hidden="1">{"fdsup://IBCentral/FAT Viewer?action=UPDATE&amp;creator=factset&amp;DOC_NAME=fat:reuters_annual_source_window.fat&amp;display_string=Audit&amp;DYN_ARGS=TRUE&amp;VAR:ID1=45920010&amp;VAR:RCODE=EBIT&amp;VAR:SDATE=20051299&amp;VAR:FREQ=FISCAL_YEARLY&amp;VAR:RELITEM=RF&amp;VAR:CURRENCY=LOCAL&amp;VAR:CUR","RSOURCE=EXSHARE&amp;VAR:NATFREQ=ANNUAL&amp;VAR:RFIELD=FINALIZED&amp;VAR:DB_TYPE=L&amp;VAR:UNITS=MONTHLY&amp;window=popup&amp;width=450&amp;height=300&amp;START_MAXIMIZED=FALSE"}</definedName>
    <definedName name="_11441__FDSAUDITLINK__" hidden="1">{"fdsup://IBCentral/FAT Viewer?action=UPDATE&amp;creator=factset&amp;DOC_NAME=fat:reuters_annual_source_window.fat&amp;display_string=Audit&amp;DYN_ARGS=TRUE&amp;VAR:ID1=45920010&amp;VAR:RCODE=EBIT&amp;VAR:SDATE=20061299&amp;VAR:FREQ=FISCAL_YEARLY&amp;VAR:RELITEM=RF&amp;VAR:CURRENCY=LOCAL&amp;VAR:CUR","RSOURCE=EXSHARE&amp;VAR:NATFREQ=ANNUAL&amp;VAR:RFIELD=FINALIZED&amp;VAR:DB_TYPE=L&amp;VAR:UNITS=MONTHLY&amp;window=popup&amp;width=450&amp;height=300&amp;START_MAXIMIZED=FALSE"}</definedName>
    <definedName name="_11441__FDSAUDITLINK___1" hidden="1">{"fdsup://IBCentral/FAT Viewer?action=UPDATE&amp;creator=factset&amp;DOC_NAME=fat:reuters_annual_source_window.fat&amp;display_string=Audit&amp;DYN_ARGS=TRUE&amp;VAR:ID1=45920010&amp;VAR:RCODE=EBIT&amp;VAR:SDATE=20061299&amp;VAR:FREQ=FISCAL_YEARLY&amp;VAR:RELITEM=RF&amp;VAR:CURRENCY=LOCAL&amp;VAR:CUR","RSOURCE=EXSHARE&amp;VAR:NATFREQ=ANNUAL&amp;VAR:RFIELD=FINALIZED&amp;VAR:DB_TYPE=L&amp;VAR:UNITS=MONTHLY&amp;window=popup&amp;width=450&amp;height=300&amp;START_MAXIMIZED=FALSE"}</definedName>
    <definedName name="_11442__FDSAUDITLINK__" hidden="1">{"fdsup://IBCentral/FAT Viewer?action=UPDATE&amp;creator=factset&amp;DOC_NAME=fat:reuters_annual_source_window.fat&amp;display_string=Audit&amp;DYN_ARGS=TRUE&amp;VAR:ID1=45920010&amp;VAR:RCODE=EBIT&amp;VAR:SDATE=20071299&amp;VAR:FREQ=FISCAL_YEARLY&amp;VAR:RELITEM=RF&amp;VAR:CURRENCY=LOCAL&amp;VAR:CUR","RSOURCE=EXSHARE&amp;VAR:NATFREQ=ANNUAL&amp;VAR:RFIELD=FINALIZED&amp;VAR:DB_TYPE=L&amp;VAR:UNITS=MONTHLY&amp;window=popup&amp;width=450&amp;height=300&amp;START_MAXIMIZED=FALSE"}</definedName>
    <definedName name="_11442__FDSAUDITLINK___1" hidden="1">{"fdsup://IBCentral/FAT Viewer?action=UPDATE&amp;creator=factset&amp;DOC_NAME=fat:reuters_annual_source_window.fat&amp;display_string=Audit&amp;DYN_ARGS=TRUE&amp;VAR:ID1=45920010&amp;VAR:RCODE=EBIT&amp;VAR:SDATE=20071299&amp;VAR:FREQ=FISCAL_YEARLY&amp;VAR:RELITEM=RF&amp;VAR:CURRENCY=LOCAL&amp;VAR:CUR","RSOURCE=EXSHARE&amp;VAR:NATFREQ=ANNUAL&amp;VAR:RFIELD=FINALIZED&amp;VAR:DB_TYPE=L&amp;VAR:UNITS=MONTHLY&amp;window=popup&amp;width=450&amp;height=300&amp;START_MAXIMIZED=FALSE"}</definedName>
    <definedName name="_11443__FDSAUDITLINK__" hidden="1">{"fdsup://IBCentral/FAT Viewer?action=UPDATE&amp;creator=factset&amp;DOC_NAME=fat:reuters_qtrly_source_window.fat&amp;display_string=Audit&amp;DYN_ARGS=TRUE&amp;VAR:ID1=45920010&amp;VAR:RCODE=EBIT&amp;VAR:SDATE=20060399&amp;VAR:FREQ=QUARTERLY&amp;VAR:RELITEM=RF&amp;VAR:CURRENCY=LOCAL&amp;VAR:CURRSOUR","CE=EXSHARE&amp;VAR:NATFREQ=QUARTERLY&amp;VAR:RFIELD=FINALIZED&amp;VAR:DB_TYPE=L&amp;VAR:UNITS=MONTHLY&amp;window=popup&amp;width=450&amp;height=300&amp;START_MAXIMIZED=FALSE"}</definedName>
    <definedName name="_11443__FDSAUDITLINK___1" hidden="1">{"fdsup://IBCentral/FAT Viewer?action=UPDATE&amp;creator=factset&amp;DOC_NAME=fat:reuters_qtrly_source_window.fat&amp;display_string=Audit&amp;DYN_ARGS=TRUE&amp;VAR:ID1=45920010&amp;VAR:RCODE=EBIT&amp;VAR:SDATE=20060399&amp;VAR:FREQ=QUARTERLY&amp;VAR:RELITEM=RF&amp;VAR:CURRENCY=LOCAL&amp;VAR:CURRSOUR","CE=EXSHARE&amp;VAR:NATFREQ=QUARTERLY&amp;VAR:RFIELD=FINALIZED&amp;VAR:DB_TYPE=L&amp;VAR:UNITS=MONTHLY&amp;window=popup&amp;width=450&amp;height=300&amp;START_MAXIMIZED=FALSE"}</definedName>
    <definedName name="_11444__FDSAUDITLINK__" hidden="1">{"fdsup://IBCentral/FAT Viewer?action=UPDATE&amp;creator=factset&amp;DOC_NAME=fat:reuters_qtrly_source_window.fat&amp;display_string=Audit&amp;DYN_ARGS=TRUE&amp;VAR:ID1=45920010&amp;VAR:RCODE=EBIT&amp;VAR:SDATE=20060699&amp;VAR:FREQ=QUARTERLY&amp;VAR:RELITEM=RF&amp;VAR:CURRENCY=LOCAL&amp;VAR:CURRSOUR","CE=EXSHARE&amp;VAR:NATFREQ=QUARTERLY&amp;VAR:RFIELD=FINALIZED&amp;VAR:DB_TYPE=L&amp;VAR:UNITS=MONTHLY&amp;window=popup&amp;width=450&amp;height=300&amp;START_MAXIMIZED=FALSE"}</definedName>
    <definedName name="_11444__FDSAUDITLINK___1" hidden="1">{"fdsup://IBCentral/FAT Viewer?action=UPDATE&amp;creator=factset&amp;DOC_NAME=fat:reuters_qtrly_source_window.fat&amp;display_string=Audit&amp;DYN_ARGS=TRUE&amp;VAR:ID1=45920010&amp;VAR:RCODE=EBIT&amp;VAR:SDATE=20060699&amp;VAR:FREQ=QUARTERLY&amp;VAR:RELITEM=RF&amp;VAR:CURRENCY=LOCAL&amp;VAR:CURRSOUR","CE=EXSHARE&amp;VAR:NATFREQ=QUARTERLY&amp;VAR:RFIELD=FINALIZED&amp;VAR:DB_TYPE=L&amp;VAR:UNITS=MONTHLY&amp;window=popup&amp;width=450&amp;height=300&amp;START_MAXIMIZED=FALSE"}</definedName>
    <definedName name="_11445__FDSAUDITLINK__" hidden="1">{"fdsup://IBCentral/FAT Viewer?action=UPDATE&amp;creator=factset&amp;DOC_NAME=fat:reuters_qtrly_source_window.fat&amp;display_string=Audit&amp;DYN_ARGS=TRUE&amp;VAR:ID1=45920010&amp;VAR:RCODE=EBIT&amp;VAR:SDATE=20061299&amp;VAR:FREQ=QUARTERLY&amp;VAR:RELITEM=RF&amp;VAR:CURRENCY=LOCAL&amp;VAR:CURRSOUR","CE=EXSHARE&amp;VAR:NATFREQ=QUARTERLY&amp;VAR:RFIELD=FINALIZED&amp;VAR:DB_TYPE=L&amp;VAR:UNITS=MONTHLY&amp;window=popup&amp;width=450&amp;height=300&amp;START_MAXIMIZED=FALSE"}</definedName>
    <definedName name="_11445__FDSAUDITLINK___1" hidden="1">{"fdsup://IBCentral/FAT Viewer?action=UPDATE&amp;creator=factset&amp;DOC_NAME=fat:reuters_qtrly_source_window.fat&amp;display_string=Audit&amp;DYN_ARGS=TRUE&amp;VAR:ID1=45920010&amp;VAR:RCODE=EBIT&amp;VAR:SDATE=20061299&amp;VAR:FREQ=QUARTERLY&amp;VAR:RELITEM=RF&amp;VAR:CURRENCY=LOCAL&amp;VAR:CURRSOUR","CE=EXSHARE&amp;VAR:NATFREQ=QUARTERLY&amp;VAR:RFIELD=FINALIZED&amp;VAR:DB_TYPE=L&amp;VAR:UNITS=MONTHLY&amp;window=popup&amp;width=450&amp;height=300&amp;START_MAXIMIZED=FALSE"}</definedName>
    <definedName name="_11452__FDSAUDITLINK__" hidden="1">{"fdsup://IBCentral/FAT Viewer?action=UPDATE&amp;creator=factset&amp;DOC_NAME=fat:reuters_annual_source_window.fat&amp;display_string=Audit&amp;DYN_ARGS=TRUE&amp;VAR:ID1=45920010&amp;VAR:RCODE=EBIT&amp;VAR:SDATE=20041299&amp;VAR:FREQ=FISCAL_YEARLY&amp;VAR:RELITEM=RF&amp;VAR:CURRENCY=LOCAL&amp;VAR:CUR","RSOURCE=EXSHARE&amp;VAR:NATFREQ=ANNUAL&amp;VAR:RFIELD=FINALIZED&amp;VAR:DB_TYPE=L&amp;VAR:UNITS=MONTHLY&amp;window=popup&amp;width=450&amp;height=300&amp;START_MAXIMIZED=FALSE"}</definedName>
    <definedName name="_11452__FDSAUDITLINK___1" hidden="1">{"fdsup://IBCentral/FAT Viewer?action=UPDATE&amp;creator=factset&amp;DOC_NAME=fat:reuters_annual_source_window.fat&amp;display_string=Audit&amp;DYN_ARGS=TRUE&amp;VAR:ID1=45920010&amp;VAR:RCODE=EBIT&amp;VAR:SDATE=20041299&amp;VAR:FREQ=FISCAL_YEARLY&amp;VAR:RELITEM=RF&amp;VAR:CURRENCY=LOCAL&amp;VAR:CUR","RSOURCE=EXSHARE&amp;VAR:NATFREQ=ANNUAL&amp;VAR:RFIELD=FINALIZED&amp;VAR:DB_TYPE=L&amp;VAR:UNITS=MONTHLY&amp;window=popup&amp;width=450&amp;height=300&amp;START_MAXIMIZED=FALSE"}</definedName>
    <definedName name="_11458__FDSAUDITLINK__" hidden="1">{"fdsup://IBCentral/FAT Viewer?action=UPDATE&amp;creator=factset&amp;DOC_NAME=fat:reuters_qtrly_source_window.fat&amp;display_string=Audit&amp;DYN_ARGS=TRUE&amp;VAR:ID1=45920010&amp;VAR:RCODE=EBIT&amp;VAR:SDATE=20060999&amp;VAR:FREQ=QUARTERLY&amp;VAR:RELITEM=RF&amp;VAR:CURRENCY=LOCAL&amp;VAR:CURRSOUR","CE=EXSHARE&amp;VAR:NATFREQ=QUARTERLY&amp;VAR:RFIELD=FINALIZED&amp;VAR:DB_TYPE=L&amp;VAR:UNITS=MONTHLY&amp;window=popup&amp;width=450&amp;height=300&amp;START_MAXIMIZED=FALSE"}</definedName>
    <definedName name="_11458__FDSAUDITLINK___1" hidden="1">{"fdsup://IBCentral/FAT Viewer?action=UPDATE&amp;creator=factset&amp;DOC_NAME=fat:reuters_qtrly_source_window.fat&amp;display_string=Audit&amp;DYN_ARGS=TRUE&amp;VAR:ID1=45920010&amp;VAR:RCODE=EBIT&amp;VAR:SDATE=20060999&amp;VAR:FREQ=QUARTERLY&amp;VAR:RELITEM=RF&amp;VAR:CURRENCY=LOCAL&amp;VAR:CURRSOUR","CE=EXSHARE&amp;VAR:NATFREQ=QUARTERLY&amp;VAR:RFIELD=FINALIZED&amp;VAR:DB_TYPE=L&amp;VAR:UNITS=MONTHLY&amp;window=popup&amp;width=450&amp;height=300&amp;START_MAXIMIZED=FALSE"}</definedName>
    <definedName name="_115__FDSAUDITLINK__" hidden="1">{"fdsup://directions/FAT Viewer?action=UPDATE&amp;creator=factset&amp;DYN_ARGS=TRUE&amp;DOC_NAME=FAT:FQL_AUDITING_CLIENT_TEMPLATE.FAT&amp;display_string=Audit&amp;VAR:KEY=MNUBITUFOJ&amp;VAR:QUERY=UkdGX0JQUyhTRU1JLDAsLCwsLCxOT0FVRElUKQ==&amp;WINDOW=FIRST_POPUP&amp;HEIGHT=450&amp;WIDTH=450&amp;STAR","T_MAXIMIZED=FALSE&amp;VAR:CALENDAR=US&amp;VAR:SYMBOL=B1G4YS&amp;VAR:INDEX=0"}</definedName>
    <definedName name="_116__FDSAUDITLINK__" hidden="1">{"fdsup://directions/FAT Viewer?action=UPDATE&amp;creator=factset&amp;DYN_ARGS=TRUE&amp;DOC_NAME=FAT:FQL_AUDITING_CLIENT_TEMPLATE.FAT&amp;display_string=Audit&amp;VAR:KEY=QFUPMDCXWB&amp;VAR:QUERY=UkdGX0JQU19UQU5HKFNFTUksMCwsLCwsLE5PQVVESVQp&amp;WINDOW=FIRST_POPUP&amp;HEIGHT=450&amp;WIDTH=450&amp;","START_MAXIMIZED=FALSE&amp;VAR:CALENDAR=US&amp;VAR:SYMBOL=002939&amp;VAR:INDEX=0"}</definedName>
    <definedName name="_117__FDSAUDITLINK__" hidden="1">{"fdsup://directions/FAT Viewer?action=UPDATE&amp;creator=factset&amp;DYN_ARGS=TRUE&amp;DOC_NAME=FAT:FQL_AUDITING_CLIENT_TEMPLATE.FAT&amp;display_string=Audit&amp;VAR:KEY=QXWPYZQXCD&amp;VAR:QUERY=UkdGX0JQUyhTRU1JLDAsLCwsLCxOT0FVRElUKQ==&amp;WINDOW=FIRST_POPUP&amp;HEIGHT=450&amp;WIDTH=450&amp;STAR","T_MAXIMIZED=FALSE&amp;VAR:CALENDAR=US&amp;VAR:SYMBOL=002939&amp;VAR:INDEX=0"}</definedName>
    <definedName name="_118__FDSAUDITLINK__" hidden="1">{"fdsup://directions/FAT Viewer?action=UPDATE&amp;creator=factset&amp;DYN_ARGS=TRUE&amp;DOC_NAME=FAT:FQL_AUDITING_CLIENT_TEMPLATE.FAT&amp;display_string=Audit&amp;VAR:KEY=WBWLWXCBWB&amp;VAR:QUERY=UkdGX0JQU19UQU5HKFNFTUksMCwsLCwsLE5PQVVESVQp&amp;WINDOW=FIRST_POPUP&amp;HEIGHT=450&amp;WIDTH=450&amp;","START_MAXIMIZED=FALSE&amp;VAR:CALENDAR=US&amp;VAR:SYMBOL=B00LBS&amp;VAR:INDEX=0"}</definedName>
    <definedName name="_119__FDSAUDITLINK__" hidden="1">{"fdsup://directions/FAT Viewer?action=UPDATE&amp;creator=factset&amp;DYN_ARGS=TRUE&amp;DOC_NAME=FAT:FQL_AUDITING_CLIENT_TEMPLATE.FAT&amp;display_string=Audit&amp;VAR:KEY=YDMHKJEXQB&amp;VAR:QUERY=UkdGX0JQUyhTRU1JLDAsLCwsLCxOT0FVRElUKQ==&amp;WINDOW=FIRST_POPUP&amp;HEIGHT=450&amp;WIDTH=450&amp;STAR","T_MAXIMIZED=FALSE&amp;VAR:CALENDAR=US&amp;VAR:SYMBOL=B00LBS&amp;VAR:INDEX=0"}</definedName>
    <definedName name="_11904__FDSAUDITLINK__" hidden="1">{"fdsup://IBCentral/FAT Viewer?action=UPDATE&amp;creator=factset&amp;DOC_NAME=fat:reuters_annual_source_window.fat&amp;display_string=Audit&amp;DYN_ARGS=TRUE&amp;VAR:ID1=45920010&amp;VAR:RCODE=NIBX&amp;VAR:SDATE=20021299&amp;VAR:FREQ=FISCAL_YEARLY&amp;VAR:RELITEM=RF&amp;VAR:CURRENCY=LOCAL&amp;VAR:CUR","RSOURCE=EXSHARE&amp;VAR:NATFREQ=ANNUAL&amp;VAR:RFIELD=FINALIZED&amp;VAR:DB_TYPE=L&amp;VAR:UNITS=MONTHLY&amp;window=popup&amp;width=450&amp;height=300&amp;START_MAXIMIZED=FALSE"}</definedName>
    <definedName name="_11904__FDSAUDITLINK___1" hidden="1">{"fdsup://IBCentral/FAT Viewer?action=UPDATE&amp;creator=factset&amp;DOC_NAME=fat:reuters_annual_source_window.fat&amp;display_string=Audit&amp;DYN_ARGS=TRUE&amp;VAR:ID1=45920010&amp;VAR:RCODE=NIBX&amp;VAR:SDATE=20021299&amp;VAR:FREQ=FISCAL_YEARLY&amp;VAR:RELITEM=RF&amp;VAR:CURRENCY=LOCAL&amp;VAR:CUR","RSOURCE=EXSHARE&amp;VAR:NATFREQ=ANNUAL&amp;VAR:RFIELD=FINALIZED&amp;VAR:DB_TYPE=L&amp;VAR:UNITS=MONTHLY&amp;window=popup&amp;width=450&amp;height=300&amp;START_MAXIMIZED=FALSE"}</definedName>
    <definedName name="_11905__FDSAUDITLINK__" hidden="1">{"fdsup://IBCentral/FAT Viewer?action=UPDATE&amp;creator=factset&amp;DOC_NAME=fat:reuters_qtrly_source_window.fat&amp;display_string=Audit&amp;DYN_ARGS=TRUE&amp;VAR:ID1=45920010&amp;VAR:RCODE=EBITDA&amp;VAR:SDATE=20080999&amp;VAR:FREQ=QUARTERLY&amp;VAR:RELITEM=RF&amp;VAR:CURRENCY=LOCAL&amp;VAR:CURRSO","URCE=EXSHARE&amp;VAR:NATFREQ=QUARTERLY&amp;VAR:RFIELD=FINALIZED&amp;VAR:DB_TYPE=L&amp;VAR:UNITS=MONTHLY&amp;window=popup&amp;width=450&amp;height=300&amp;START_MAXIMIZED=FALSE"}</definedName>
    <definedName name="_11905__FDSAUDITLINK___1" hidden="1">{"fdsup://IBCentral/FAT Viewer?action=UPDATE&amp;creator=factset&amp;DOC_NAME=fat:reuters_qtrly_source_window.fat&amp;display_string=Audit&amp;DYN_ARGS=TRUE&amp;VAR:ID1=45920010&amp;VAR:RCODE=EBITDA&amp;VAR:SDATE=20080999&amp;VAR:FREQ=QUARTERLY&amp;VAR:RELITEM=RF&amp;VAR:CURRENCY=LOCAL&amp;VAR:CURRSO","URCE=EXSHARE&amp;VAR:NATFREQ=QUARTERLY&amp;VAR:RFIELD=FINALIZED&amp;VAR:DB_TYPE=L&amp;VAR:UNITS=MONTHLY&amp;window=popup&amp;width=450&amp;height=300&amp;START_MAXIMIZED=FALSE"}</definedName>
    <definedName name="_11906__FDSAUDITLINK__" hidden="1">{"fdsup://IBCentral/FAT Viewer?action=UPDATE&amp;creator=factset&amp;DOC_NAME=fat:reuters_qtrly_source_window.fat&amp;display_string=Audit&amp;DYN_ARGS=TRUE&amp;VAR:ID1=45920010&amp;VAR:RCODE=EBITDA&amp;VAR:SDATE=20080699&amp;VAR:FREQ=QUARTERLY&amp;VAR:RELITEM=RF&amp;VAR:CURRENCY=LOCAL&amp;VAR:CURRSO","URCE=EXSHARE&amp;VAR:NATFREQ=QUARTERLY&amp;VAR:RFIELD=FINALIZED&amp;VAR:DB_TYPE=L&amp;VAR:UNITS=MONTHLY&amp;window=popup&amp;width=450&amp;height=300&amp;START_MAXIMIZED=FALSE"}</definedName>
    <definedName name="_11906__FDSAUDITLINK___1" hidden="1">{"fdsup://IBCentral/FAT Viewer?action=UPDATE&amp;creator=factset&amp;DOC_NAME=fat:reuters_qtrly_source_window.fat&amp;display_string=Audit&amp;DYN_ARGS=TRUE&amp;VAR:ID1=45920010&amp;VAR:RCODE=EBITDA&amp;VAR:SDATE=20080699&amp;VAR:FREQ=QUARTERLY&amp;VAR:RELITEM=RF&amp;VAR:CURRENCY=LOCAL&amp;VAR:CURRSO","URCE=EXSHARE&amp;VAR:NATFREQ=QUARTERLY&amp;VAR:RFIELD=FINALIZED&amp;VAR:DB_TYPE=L&amp;VAR:UNITS=MONTHLY&amp;window=popup&amp;width=450&amp;height=300&amp;START_MAXIMIZED=FALSE"}</definedName>
    <definedName name="_11953__FDSAUDITLINK__" hidden="1">{"fdsup://IBCentral/FAT Viewer?action=UPDATE&amp;creator=factset&amp;DOC_NAME=fat:reuters_qtrly_source_window.fat&amp;display_string=Audit&amp;DYN_ARGS=TRUE&amp;VAR:ID1=49005710&amp;VAR:RCODE=SDNI&amp;VAR:SDATE=20080999&amp;VAR:FREQ=QUARTERLY&amp;VAR:RELITEM=RF&amp;VAR:CURRENCY=LOCAL&amp;VAR:CURRSOUR","CE=EXSHARE&amp;VAR:NATFREQ=QUARTERLY&amp;VAR:RFIELD=FINALIZED&amp;VAR:DB_TYPE=L&amp;VAR:UNITS=MONTHLY&amp;window=popup&amp;width=450&amp;height=300&amp;START_MAXIMIZED=FALSE"}</definedName>
    <definedName name="_11953__FDSAUDITLINK___1" hidden="1">{"fdsup://IBCentral/FAT Viewer?action=UPDATE&amp;creator=factset&amp;DOC_NAME=fat:reuters_qtrly_source_window.fat&amp;display_string=Audit&amp;DYN_ARGS=TRUE&amp;VAR:ID1=49005710&amp;VAR:RCODE=SDNI&amp;VAR:SDATE=20080999&amp;VAR:FREQ=QUARTERLY&amp;VAR:RELITEM=RF&amp;VAR:CURRENCY=LOCAL&amp;VAR:CURRSOUR","CE=EXSHARE&amp;VAR:NATFREQ=QUARTERLY&amp;VAR:RFIELD=FINALIZED&amp;VAR:DB_TYPE=L&amp;VAR:UNITS=MONTHLY&amp;window=popup&amp;width=450&amp;height=300&amp;START_MAXIMIZED=FALSE"}</definedName>
    <definedName name="_11954__FDSAUDITLINK__" hidden="1">{"fdsup://IBCentral/FAT Viewer?action=UPDATE&amp;creator=factset&amp;DOC_NAME=fat:reuters_qtrly_source_window.fat&amp;display_string=Audit&amp;DYN_ARGS=TRUE&amp;VAR:ID1=49005710&amp;VAR:RCODE=SDNI&amp;VAR:SDATE=20080699&amp;VAR:FREQ=QUARTERLY&amp;VAR:RELITEM=RF&amp;VAR:CURRENCY=LOCAL&amp;VAR:CURRSOUR","CE=EXSHARE&amp;VAR:NATFREQ=QUARTERLY&amp;VAR:RFIELD=FINALIZED&amp;VAR:DB_TYPE=L&amp;VAR:UNITS=MONTHLY&amp;window=popup&amp;width=450&amp;height=300&amp;START_MAXIMIZED=FALSE"}</definedName>
    <definedName name="_11954__FDSAUDITLINK___1" hidden="1">{"fdsup://IBCentral/FAT Viewer?action=UPDATE&amp;creator=factset&amp;DOC_NAME=fat:reuters_qtrly_source_window.fat&amp;display_string=Audit&amp;DYN_ARGS=TRUE&amp;VAR:ID1=49005710&amp;VAR:RCODE=SDNI&amp;VAR:SDATE=20080699&amp;VAR:FREQ=QUARTERLY&amp;VAR:RELITEM=RF&amp;VAR:CURRENCY=LOCAL&amp;VAR:CURRSOUR","CE=EXSHARE&amp;VAR:NATFREQ=QUARTERLY&amp;VAR:RFIELD=FINALIZED&amp;VAR:DB_TYPE=L&amp;VAR:UNITS=MONTHLY&amp;window=popup&amp;width=450&amp;height=300&amp;START_MAXIMIZED=FALSE"}</definedName>
    <definedName name="_11955__FDSAUDITLINK__" hidden="1">{"fdsup://IBCentral/FAT Viewer?action=UPDATE&amp;creator=factset&amp;DOC_NAME=fat:reuters_qtrly_source_window.fat&amp;display_string=Audit&amp;DYN_ARGS=TRUE&amp;VAR:ID1=49005710&amp;VAR:RCODE=SDNI&amp;VAR:SDATE=20080399&amp;VAR:FREQ=QUARTERLY&amp;VAR:RELITEM=RF&amp;VAR:CURRENCY=LOCAL&amp;VAR:CURRSOUR","CE=EXSHARE&amp;VAR:NATFREQ=QUARTERLY&amp;VAR:RFIELD=FINALIZED&amp;VAR:DB_TYPE=L&amp;VAR:UNITS=MONTHLY&amp;window=popup&amp;width=450&amp;height=300&amp;START_MAXIMIZED=FALSE"}</definedName>
    <definedName name="_11955__FDSAUDITLINK___1" hidden="1">{"fdsup://IBCentral/FAT Viewer?action=UPDATE&amp;creator=factset&amp;DOC_NAME=fat:reuters_qtrly_source_window.fat&amp;display_string=Audit&amp;DYN_ARGS=TRUE&amp;VAR:ID1=49005710&amp;VAR:RCODE=SDNI&amp;VAR:SDATE=20080399&amp;VAR:FREQ=QUARTERLY&amp;VAR:RELITEM=RF&amp;VAR:CURRENCY=LOCAL&amp;VAR:CURRSOUR","CE=EXSHARE&amp;VAR:NATFREQ=QUARTERLY&amp;VAR:RFIELD=FINALIZED&amp;VAR:DB_TYPE=L&amp;VAR:UNITS=MONTHLY&amp;window=popup&amp;width=450&amp;height=300&amp;START_MAXIMIZED=FALSE"}</definedName>
    <definedName name="_11956__FDSAUDITLINK__" hidden="1">{"fdsup://IBCentral/FAT Viewer?action=UPDATE&amp;creator=factset&amp;DOC_NAME=fat:reuters_qtrly_source_window.fat&amp;display_string=Audit&amp;DYN_ARGS=TRUE&amp;VAR:ID1=49005710&amp;VAR:RCODE=SDNI&amp;VAR:SDATE=20071299&amp;VAR:FREQ=QUARTERLY&amp;VAR:RELITEM=RF&amp;VAR:CURRENCY=LOCAL&amp;VAR:CURRSOUR","CE=EXSHARE&amp;VAR:NATFREQ=QUARTERLY&amp;VAR:RFIELD=FINALIZED&amp;VAR:DB_TYPE=L&amp;VAR:UNITS=MONTHLY&amp;window=popup&amp;width=450&amp;height=300&amp;START_MAXIMIZED=FALSE"}</definedName>
    <definedName name="_11956__FDSAUDITLINK___1" hidden="1">{"fdsup://IBCentral/FAT Viewer?action=UPDATE&amp;creator=factset&amp;DOC_NAME=fat:reuters_qtrly_source_window.fat&amp;display_string=Audit&amp;DYN_ARGS=TRUE&amp;VAR:ID1=49005710&amp;VAR:RCODE=SDNI&amp;VAR:SDATE=20071299&amp;VAR:FREQ=QUARTERLY&amp;VAR:RELITEM=RF&amp;VAR:CURRENCY=LOCAL&amp;VAR:CURRSOUR","CE=EXSHARE&amp;VAR:NATFREQ=QUARTERLY&amp;VAR:RFIELD=FINALIZED&amp;VAR:DB_TYPE=L&amp;VAR:UNITS=MONTHLY&amp;window=popup&amp;width=450&amp;height=300&amp;START_MAXIMIZED=FALSE"}</definedName>
    <definedName name="_11957__FDSAUDITLINK__" hidden="1">{"fdsup://IBCentral/FAT Viewer?action=UPDATE&amp;creator=factset&amp;DOC_NAME=fat:reuters_qtrly_source_window.fat&amp;display_string=Audit&amp;DYN_ARGS=TRUE&amp;VAR:ID1=49005710&amp;VAR:RCODE=SDNI&amp;VAR:SDATE=20070999&amp;VAR:FREQ=QUARTERLY&amp;VAR:RELITEM=RF&amp;VAR:CURRENCY=LOCAL&amp;VAR:CURRSOUR","CE=EXSHARE&amp;VAR:NATFREQ=QUARTERLY&amp;VAR:RFIELD=FINALIZED&amp;VAR:DB_TYPE=L&amp;VAR:UNITS=MONTHLY&amp;window=popup&amp;width=450&amp;height=300&amp;START_MAXIMIZED=FALSE"}</definedName>
    <definedName name="_11957__FDSAUDITLINK___1" hidden="1">{"fdsup://IBCentral/FAT Viewer?action=UPDATE&amp;creator=factset&amp;DOC_NAME=fat:reuters_qtrly_source_window.fat&amp;display_string=Audit&amp;DYN_ARGS=TRUE&amp;VAR:ID1=49005710&amp;VAR:RCODE=SDNI&amp;VAR:SDATE=20070999&amp;VAR:FREQ=QUARTERLY&amp;VAR:RELITEM=RF&amp;VAR:CURRENCY=LOCAL&amp;VAR:CURRSOUR","CE=EXSHARE&amp;VAR:NATFREQ=QUARTERLY&amp;VAR:RFIELD=FINALIZED&amp;VAR:DB_TYPE=L&amp;VAR:UNITS=MONTHLY&amp;window=popup&amp;width=450&amp;height=300&amp;START_MAXIMIZED=FALSE"}</definedName>
    <definedName name="_11958__FDSAUDITLINK__" hidden="1">{"fdsup://IBCentral/FAT Viewer?action=UPDATE&amp;creator=factset&amp;DOC_NAME=fat:reuters_qtrly_source_window.fat&amp;display_string=Audit&amp;DYN_ARGS=TRUE&amp;VAR:ID1=49005710&amp;VAR:RCODE=SDNI&amp;VAR:SDATE=20070699&amp;VAR:FREQ=QUARTERLY&amp;VAR:RELITEM=RF&amp;VAR:CURRENCY=LOCAL&amp;VAR:CURRSOUR","CE=EXSHARE&amp;VAR:NATFREQ=QUARTERLY&amp;VAR:RFIELD=FINALIZED&amp;VAR:DB_TYPE=L&amp;VAR:UNITS=MONTHLY&amp;window=popup&amp;width=450&amp;height=300&amp;START_MAXIMIZED=FALSE"}</definedName>
    <definedName name="_11958__FDSAUDITLINK___1" hidden="1">{"fdsup://IBCentral/FAT Viewer?action=UPDATE&amp;creator=factset&amp;DOC_NAME=fat:reuters_qtrly_source_window.fat&amp;display_string=Audit&amp;DYN_ARGS=TRUE&amp;VAR:ID1=49005710&amp;VAR:RCODE=SDNI&amp;VAR:SDATE=20070699&amp;VAR:FREQ=QUARTERLY&amp;VAR:RELITEM=RF&amp;VAR:CURRENCY=LOCAL&amp;VAR:CURRSOUR","CE=EXSHARE&amp;VAR:NATFREQ=QUARTERLY&amp;VAR:RFIELD=FINALIZED&amp;VAR:DB_TYPE=L&amp;VAR:UNITS=MONTHLY&amp;window=popup&amp;width=450&amp;height=300&amp;START_MAXIMIZED=FALSE"}</definedName>
    <definedName name="_11959__FDSAUDITLINK__" hidden="1">{"fdsup://IBCentral/FAT Viewer?action=UPDATE&amp;creator=factset&amp;DOC_NAME=fat:reuters_qtrly_source_window.fat&amp;display_string=Audit&amp;DYN_ARGS=TRUE&amp;VAR:ID1=49005710&amp;VAR:RCODE=SDNI&amp;VAR:SDATE=20070399&amp;VAR:FREQ=QUARTERLY&amp;VAR:RELITEM=RF&amp;VAR:CURRENCY=LOCAL&amp;VAR:CURRSOUR","CE=EXSHARE&amp;VAR:NATFREQ=QUARTERLY&amp;VAR:RFIELD=FINALIZED&amp;VAR:DB_TYPE=L&amp;VAR:UNITS=MONTHLY&amp;window=popup&amp;width=450&amp;height=300&amp;START_MAXIMIZED=FALSE"}</definedName>
    <definedName name="_11959__FDSAUDITLINK___1" hidden="1">{"fdsup://IBCentral/FAT Viewer?action=UPDATE&amp;creator=factset&amp;DOC_NAME=fat:reuters_qtrly_source_window.fat&amp;display_string=Audit&amp;DYN_ARGS=TRUE&amp;VAR:ID1=49005710&amp;VAR:RCODE=SDNI&amp;VAR:SDATE=20070399&amp;VAR:FREQ=QUARTERLY&amp;VAR:RELITEM=RF&amp;VAR:CURRENCY=LOCAL&amp;VAR:CURRSOUR","CE=EXSHARE&amp;VAR:NATFREQ=QUARTERLY&amp;VAR:RFIELD=FINALIZED&amp;VAR:DB_TYPE=L&amp;VAR:UNITS=MONTHLY&amp;window=popup&amp;width=450&amp;height=300&amp;START_MAXIMIZED=FALSE"}</definedName>
    <definedName name="_11960__FDSAUDITLINK__" hidden="1">{"fdsup://IBCentral/FAT Viewer?action=UPDATE&amp;creator=factset&amp;DOC_NAME=fat:reuters_qtrly_source_window.fat&amp;display_string=Audit&amp;DYN_ARGS=TRUE&amp;VAR:ID1=49005710&amp;VAR:RCODE=SDNI&amp;VAR:SDATE=20061299&amp;VAR:FREQ=QUARTERLY&amp;VAR:RELITEM=RF&amp;VAR:CURRENCY=LOCAL&amp;VAR:CURRSOUR","CE=EXSHARE&amp;VAR:NATFREQ=QUARTERLY&amp;VAR:RFIELD=FINALIZED&amp;VAR:DB_TYPE=L&amp;VAR:UNITS=MONTHLY&amp;window=popup&amp;width=450&amp;height=300&amp;START_MAXIMIZED=FALSE"}</definedName>
    <definedName name="_11960__FDSAUDITLINK___1" hidden="1">{"fdsup://IBCentral/FAT Viewer?action=UPDATE&amp;creator=factset&amp;DOC_NAME=fat:reuters_qtrly_source_window.fat&amp;display_string=Audit&amp;DYN_ARGS=TRUE&amp;VAR:ID1=49005710&amp;VAR:RCODE=SDNI&amp;VAR:SDATE=20061299&amp;VAR:FREQ=QUARTERLY&amp;VAR:RELITEM=RF&amp;VAR:CURRENCY=LOCAL&amp;VAR:CURRSOUR","CE=EXSHARE&amp;VAR:NATFREQ=QUARTERLY&amp;VAR:RFIELD=FINALIZED&amp;VAR:DB_TYPE=L&amp;VAR:UNITS=MONTHLY&amp;window=popup&amp;width=450&amp;height=300&amp;START_MAXIMIZED=FALSE"}</definedName>
    <definedName name="_11961__FDSAUDITLINK__" hidden="1">{"fdsup://IBCentral/FAT Viewer?action=UPDATE&amp;creator=factset&amp;DOC_NAME=fat:reuters_qtrly_source_window.fat&amp;display_string=Audit&amp;DYN_ARGS=TRUE&amp;VAR:ID1=49005710&amp;VAR:RCODE=SDNI&amp;VAR:SDATE=20060999&amp;VAR:FREQ=QUARTERLY&amp;VAR:RELITEM=RF&amp;VAR:CURRENCY=LOCAL&amp;VAR:CURRSOUR","CE=EXSHARE&amp;VAR:NATFREQ=QUARTERLY&amp;VAR:RFIELD=FINALIZED&amp;VAR:DB_TYPE=L&amp;VAR:UNITS=MONTHLY&amp;window=popup&amp;width=450&amp;height=300&amp;START_MAXIMIZED=FALSE"}</definedName>
    <definedName name="_11961__FDSAUDITLINK___1" hidden="1">{"fdsup://IBCentral/FAT Viewer?action=UPDATE&amp;creator=factset&amp;DOC_NAME=fat:reuters_qtrly_source_window.fat&amp;display_string=Audit&amp;DYN_ARGS=TRUE&amp;VAR:ID1=49005710&amp;VAR:RCODE=SDNI&amp;VAR:SDATE=20060999&amp;VAR:FREQ=QUARTERLY&amp;VAR:RELITEM=RF&amp;VAR:CURRENCY=LOCAL&amp;VAR:CURRSOUR","CE=EXSHARE&amp;VAR:NATFREQ=QUARTERLY&amp;VAR:RFIELD=FINALIZED&amp;VAR:DB_TYPE=L&amp;VAR:UNITS=MONTHLY&amp;window=popup&amp;width=450&amp;height=300&amp;START_MAXIMIZED=FALSE"}</definedName>
    <definedName name="_11962__FDSAUDITLINK__" hidden="1">{"fdsup://IBCentral/FAT Viewer?action=UPDATE&amp;creator=factset&amp;DOC_NAME=fat:reuters_qtrly_source_window.fat&amp;display_string=Audit&amp;DYN_ARGS=TRUE&amp;VAR:ID1=49005710&amp;VAR:RCODE=SDNI&amp;VAR:SDATE=20060699&amp;VAR:FREQ=QUARTERLY&amp;VAR:RELITEM=RF&amp;VAR:CURRENCY=LOCAL&amp;VAR:CURRSOUR","CE=EXSHARE&amp;VAR:NATFREQ=QUARTERLY&amp;VAR:RFIELD=FINALIZED&amp;VAR:DB_TYPE=L&amp;VAR:UNITS=MONTHLY&amp;window=popup&amp;width=450&amp;height=300&amp;START_MAXIMIZED=FALSE"}</definedName>
    <definedName name="_11962__FDSAUDITLINK___1" hidden="1">{"fdsup://IBCentral/FAT Viewer?action=UPDATE&amp;creator=factset&amp;DOC_NAME=fat:reuters_qtrly_source_window.fat&amp;display_string=Audit&amp;DYN_ARGS=TRUE&amp;VAR:ID1=49005710&amp;VAR:RCODE=SDNI&amp;VAR:SDATE=20060699&amp;VAR:FREQ=QUARTERLY&amp;VAR:RELITEM=RF&amp;VAR:CURRENCY=LOCAL&amp;VAR:CURRSOUR","CE=EXSHARE&amp;VAR:NATFREQ=QUARTERLY&amp;VAR:RFIELD=FINALIZED&amp;VAR:DB_TYPE=L&amp;VAR:UNITS=MONTHLY&amp;window=popup&amp;width=450&amp;height=300&amp;START_MAXIMIZED=FALSE"}</definedName>
    <definedName name="_11963__FDSAUDITLINK__" hidden="1">{"fdsup://IBCentral/FAT Viewer?action=UPDATE&amp;creator=factset&amp;DOC_NAME=fat:reuters_qtrly_source_window.fat&amp;display_string=Audit&amp;DYN_ARGS=TRUE&amp;VAR:ID1=49005710&amp;VAR:RCODE=SDNI&amp;VAR:SDATE=20060399&amp;VAR:FREQ=QUARTERLY&amp;VAR:RELITEM=RF&amp;VAR:CURRENCY=LOCAL&amp;VAR:CURRSOUR","CE=EXSHARE&amp;VAR:NATFREQ=QUARTERLY&amp;VAR:RFIELD=FINALIZED&amp;VAR:DB_TYPE=L&amp;VAR:UNITS=MONTHLY&amp;window=popup&amp;width=450&amp;height=300&amp;START_MAXIMIZED=FALSE"}</definedName>
    <definedName name="_11963__FDSAUDITLINK___1" hidden="1">{"fdsup://IBCentral/FAT Viewer?action=UPDATE&amp;creator=factset&amp;DOC_NAME=fat:reuters_qtrly_source_window.fat&amp;display_string=Audit&amp;DYN_ARGS=TRUE&amp;VAR:ID1=49005710&amp;VAR:RCODE=SDNI&amp;VAR:SDATE=20060399&amp;VAR:FREQ=QUARTERLY&amp;VAR:RELITEM=RF&amp;VAR:CURRENCY=LOCAL&amp;VAR:CURRSOUR","CE=EXSHARE&amp;VAR:NATFREQ=QUARTERLY&amp;VAR:RFIELD=FINALIZED&amp;VAR:DB_TYPE=L&amp;VAR:UNITS=MONTHLY&amp;window=popup&amp;width=450&amp;height=300&amp;START_MAXIMIZED=FALSE"}</definedName>
    <definedName name="_11964__FDSAUDITLINK__" hidden="1">{"fdsup://IBCentral/FAT Viewer?action=UPDATE&amp;creator=factset&amp;DOC_NAME=fat:reuters_qtrly_source_window.fat&amp;display_string=Audit&amp;DYN_ARGS=TRUE&amp;VAR:ID1=49005710&amp;VAR:RCODE=XNIC&amp;VAR:SDATE=20080999&amp;VAR:FREQ=QUARTERLY&amp;VAR:RELITEM=RF&amp;VAR:CURRENCY=LOCAL&amp;VAR:CURRSOUR","CE=EXSHARE&amp;VAR:NATFREQ=QUARTERLY&amp;VAR:RFIELD=FINALIZED&amp;VAR:DB_TYPE=L&amp;VAR:UNITS=MONTHLY&amp;window=popup&amp;width=450&amp;height=300&amp;START_MAXIMIZED=FALSE"}</definedName>
    <definedName name="_11964__FDSAUDITLINK___1" hidden="1">{"fdsup://IBCentral/FAT Viewer?action=UPDATE&amp;creator=factset&amp;DOC_NAME=fat:reuters_qtrly_source_window.fat&amp;display_string=Audit&amp;DYN_ARGS=TRUE&amp;VAR:ID1=49005710&amp;VAR:RCODE=XNIC&amp;VAR:SDATE=20080999&amp;VAR:FREQ=QUARTERLY&amp;VAR:RELITEM=RF&amp;VAR:CURRENCY=LOCAL&amp;VAR:CURRSOUR","CE=EXSHARE&amp;VAR:NATFREQ=QUARTERLY&amp;VAR:RFIELD=FINALIZED&amp;VAR:DB_TYPE=L&amp;VAR:UNITS=MONTHLY&amp;window=popup&amp;width=450&amp;height=300&amp;START_MAXIMIZED=FALSE"}</definedName>
    <definedName name="_11965__FDSAUDITLINK__" hidden="1">{"fdsup://IBCentral/FAT Viewer?action=UPDATE&amp;creator=factset&amp;DOC_NAME=fat:reuters_qtrly_source_window.fat&amp;display_string=Audit&amp;DYN_ARGS=TRUE&amp;VAR:ID1=49005710&amp;VAR:RCODE=XNIC&amp;VAR:SDATE=20080699&amp;VAR:FREQ=QUARTERLY&amp;VAR:RELITEM=RF&amp;VAR:CURRENCY=LOCAL&amp;VAR:CURRSOUR","CE=EXSHARE&amp;VAR:NATFREQ=QUARTERLY&amp;VAR:RFIELD=FINALIZED&amp;VAR:DB_TYPE=L&amp;VAR:UNITS=MONTHLY&amp;window=popup&amp;width=450&amp;height=300&amp;START_MAXIMIZED=FALSE"}</definedName>
    <definedName name="_11965__FDSAUDITLINK___1" hidden="1">{"fdsup://IBCentral/FAT Viewer?action=UPDATE&amp;creator=factset&amp;DOC_NAME=fat:reuters_qtrly_source_window.fat&amp;display_string=Audit&amp;DYN_ARGS=TRUE&amp;VAR:ID1=49005710&amp;VAR:RCODE=XNIC&amp;VAR:SDATE=20080699&amp;VAR:FREQ=QUARTERLY&amp;VAR:RELITEM=RF&amp;VAR:CURRENCY=LOCAL&amp;VAR:CURRSOUR","CE=EXSHARE&amp;VAR:NATFREQ=QUARTERLY&amp;VAR:RFIELD=FINALIZED&amp;VAR:DB_TYPE=L&amp;VAR:UNITS=MONTHLY&amp;window=popup&amp;width=450&amp;height=300&amp;START_MAXIMIZED=FALSE"}</definedName>
    <definedName name="_11966__FDSAUDITLINK__" hidden="1">{"fdsup://IBCentral/FAT Viewer?action=UPDATE&amp;creator=factset&amp;DOC_NAME=fat:reuters_qtrly_source_window.fat&amp;display_string=Audit&amp;DYN_ARGS=TRUE&amp;VAR:ID1=49005710&amp;VAR:RCODE=XNIC&amp;VAR:SDATE=20080399&amp;VAR:FREQ=QUARTERLY&amp;VAR:RELITEM=RF&amp;VAR:CURRENCY=LOCAL&amp;VAR:CURRSOUR","CE=EXSHARE&amp;VAR:NATFREQ=QUARTERLY&amp;VAR:RFIELD=FINALIZED&amp;VAR:DB_TYPE=L&amp;VAR:UNITS=MONTHLY&amp;window=popup&amp;width=450&amp;height=300&amp;START_MAXIMIZED=FALSE"}</definedName>
    <definedName name="_11966__FDSAUDITLINK___1" hidden="1">{"fdsup://IBCentral/FAT Viewer?action=UPDATE&amp;creator=factset&amp;DOC_NAME=fat:reuters_qtrly_source_window.fat&amp;display_string=Audit&amp;DYN_ARGS=TRUE&amp;VAR:ID1=49005710&amp;VAR:RCODE=XNIC&amp;VAR:SDATE=20080399&amp;VAR:FREQ=QUARTERLY&amp;VAR:RELITEM=RF&amp;VAR:CURRENCY=LOCAL&amp;VAR:CURRSOUR","CE=EXSHARE&amp;VAR:NATFREQ=QUARTERLY&amp;VAR:RFIELD=FINALIZED&amp;VAR:DB_TYPE=L&amp;VAR:UNITS=MONTHLY&amp;window=popup&amp;width=450&amp;height=300&amp;START_MAXIMIZED=FALSE"}</definedName>
    <definedName name="_11967__FDSAUDITLINK__" hidden="1">{"fdsup://IBCentral/FAT Viewer?action=UPDATE&amp;creator=factset&amp;DOC_NAME=fat:reuters_qtrly_source_window.fat&amp;display_string=Audit&amp;DYN_ARGS=TRUE&amp;VAR:ID1=49005710&amp;VAR:RCODE=XNIC&amp;VAR:SDATE=20071299&amp;VAR:FREQ=QUARTERLY&amp;VAR:RELITEM=RF&amp;VAR:CURRENCY=LOCAL&amp;VAR:CURRSOUR","CE=EXSHARE&amp;VAR:NATFREQ=QUARTERLY&amp;VAR:RFIELD=FINALIZED&amp;VAR:DB_TYPE=L&amp;VAR:UNITS=MONTHLY&amp;window=popup&amp;width=450&amp;height=300&amp;START_MAXIMIZED=FALSE"}</definedName>
    <definedName name="_11967__FDSAUDITLINK___1" hidden="1">{"fdsup://IBCentral/FAT Viewer?action=UPDATE&amp;creator=factset&amp;DOC_NAME=fat:reuters_qtrly_source_window.fat&amp;display_string=Audit&amp;DYN_ARGS=TRUE&amp;VAR:ID1=49005710&amp;VAR:RCODE=XNIC&amp;VAR:SDATE=20071299&amp;VAR:FREQ=QUARTERLY&amp;VAR:RELITEM=RF&amp;VAR:CURRENCY=LOCAL&amp;VAR:CURRSOUR","CE=EXSHARE&amp;VAR:NATFREQ=QUARTERLY&amp;VAR:RFIELD=FINALIZED&amp;VAR:DB_TYPE=L&amp;VAR:UNITS=MONTHLY&amp;window=popup&amp;width=450&amp;height=300&amp;START_MAXIMIZED=FALSE"}</definedName>
    <definedName name="_11968__FDSAUDITLINK__" hidden="1">{"fdsup://IBCentral/FAT Viewer?action=UPDATE&amp;creator=factset&amp;DOC_NAME=fat:reuters_qtrly_source_window.fat&amp;display_string=Audit&amp;DYN_ARGS=TRUE&amp;VAR:ID1=49005710&amp;VAR:RCODE=XNIC&amp;VAR:SDATE=20070999&amp;VAR:FREQ=QUARTERLY&amp;VAR:RELITEM=RF&amp;VAR:CURRENCY=LOCAL&amp;VAR:CURRSOUR","CE=EXSHARE&amp;VAR:NATFREQ=QUARTERLY&amp;VAR:RFIELD=FINALIZED&amp;VAR:DB_TYPE=L&amp;VAR:UNITS=MONTHLY&amp;window=popup&amp;width=450&amp;height=300&amp;START_MAXIMIZED=FALSE"}</definedName>
    <definedName name="_11968__FDSAUDITLINK___1" hidden="1">{"fdsup://IBCentral/FAT Viewer?action=UPDATE&amp;creator=factset&amp;DOC_NAME=fat:reuters_qtrly_source_window.fat&amp;display_string=Audit&amp;DYN_ARGS=TRUE&amp;VAR:ID1=49005710&amp;VAR:RCODE=XNIC&amp;VAR:SDATE=20070999&amp;VAR:FREQ=QUARTERLY&amp;VAR:RELITEM=RF&amp;VAR:CURRENCY=LOCAL&amp;VAR:CURRSOUR","CE=EXSHARE&amp;VAR:NATFREQ=QUARTERLY&amp;VAR:RFIELD=FINALIZED&amp;VAR:DB_TYPE=L&amp;VAR:UNITS=MONTHLY&amp;window=popup&amp;width=450&amp;height=300&amp;START_MAXIMIZED=FALSE"}</definedName>
    <definedName name="_11969__FDSAUDITLINK__" hidden="1">{"fdsup://IBCentral/FAT Viewer?action=UPDATE&amp;creator=factset&amp;DOC_NAME=fat:reuters_qtrly_source_window.fat&amp;display_string=Audit&amp;DYN_ARGS=TRUE&amp;VAR:ID1=49005710&amp;VAR:RCODE=XNIC&amp;VAR:SDATE=20070699&amp;VAR:FREQ=QUARTERLY&amp;VAR:RELITEM=RF&amp;VAR:CURRENCY=LOCAL&amp;VAR:CURRSOUR","CE=EXSHARE&amp;VAR:NATFREQ=QUARTERLY&amp;VAR:RFIELD=FINALIZED&amp;VAR:DB_TYPE=L&amp;VAR:UNITS=MONTHLY&amp;window=popup&amp;width=450&amp;height=300&amp;START_MAXIMIZED=FALSE"}</definedName>
    <definedName name="_11969__FDSAUDITLINK___1" hidden="1">{"fdsup://IBCentral/FAT Viewer?action=UPDATE&amp;creator=factset&amp;DOC_NAME=fat:reuters_qtrly_source_window.fat&amp;display_string=Audit&amp;DYN_ARGS=TRUE&amp;VAR:ID1=49005710&amp;VAR:RCODE=XNIC&amp;VAR:SDATE=20070699&amp;VAR:FREQ=QUARTERLY&amp;VAR:RELITEM=RF&amp;VAR:CURRENCY=LOCAL&amp;VAR:CURRSOUR","CE=EXSHARE&amp;VAR:NATFREQ=QUARTERLY&amp;VAR:RFIELD=FINALIZED&amp;VAR:DB_TYPE=L&amp;VAR:UNITS=MONTHLY&amp;window=popup&amp;width=450&amp;height=300&amp;START_MAXIMIZED=FALSE"}</definedName>
    <definedName name="_11970__FDSAUDITLINK__" hidden="1">{"fdsup://IBCentral/FAT Viewer?action=UPDATE&amp;creator=factset&amp;DOC_NAME=fat:reuters_qtrly_source_window.fat&amp;display_string=Audit&amp;DYN_ARGS=TRUE&amp;VAR:ID1=49005710&amp;VAR:RCODE=XNIC&amp;VAR:SDATE=20070399&amp;VAR:FREQ=QUARTERLY&amp;VAR:RELITEM=RF&amp;VAR:CURRENCY=LOCAL&amp;VAR:CURRSOUR","CE=EXSHARE&amp;VAR:NATFREQ=QUARTERLY&amp;VAR:RFIELD=FINALIZED&amp;VAR:DB_TYPE=L&amp;VAR:UNITS=MONTHLY&amp;window=popup&amp;width=450&amp;height=300&amp;START_MAXIMIZED=FALSE"}</definedName>
    <definedName name="_11970__FDSAUDITLINK___1" hidden="1">{"fdsup://IBCentral/FAT Viewer?action=UPDATE&amp;creator=factset&amp;DOC_NAME=fat:reuters_qtrly_source_window.fat&amp;display_string=Audit&amp;DYN_ARGS=TRUE&amp;VAR:ID1=49005710&amp;VAR:RCODE=XNIC&amp;VAR:SDATE=20070399&amp;VAR:FREQ=QUARTERLY&amp;VAR:RELITEM=RF&amp;VAR:CURRENCY=LOCAL&amp;VAR:CURRSOUR","CE=EXSHARE&amp;VAR:NATFREQ=QUARTERLY&amp;VAR:RFIELD=FINALIZED&amp;VAR:DB_TYPE=L&amp;VAR:UNITS=MONTHLY&amp;window=popup&amp;width=450&amp;height=300&amp;START_MAXIMIZED=FALSE"}</definedName>
    <definedName name="_11971__FDSAUDITLINK__" hidden="1">{"fdsup://IBCentral/FAT Viewer?action=UPDATE&amp;creator=factset&amp;DOC_NAME=fat:reuters_qtrly_source_window.fat&amp;display_string=Audit&amp;DYN_ARGS=TRUE&amp;VAR:ID1=49005710&amp;VAR:RCODE=XNIC&amp;VAR:SDATE=20061299&amp;VAR:FREQ=QUARTERLY&amp;VAR:RELITEM=RF&amp;VAR:CURRENCY=LOCAL&amp;VAR:CURRSOUR","CE=EXSHARE&amp;VAR:NATFREQ=QUARTERLY&amp;VAR:RFIELD=FINALIZED&amp;VAR:DB_TYPE=L&amp;VAR:UNITS=MONTHLY&amp;window=popup&amp;width=450&amp;height=300&amp;START_MAXIMIZED=FALSE"}</definedName>
    <definedName name="_11971__FDSAUDITLINK___1" hidden="1">{"fdsup://IBCentral/FAT Viewer?action=UPDATE&amp;creator=factset&amp;DOC_NAME=fat:reuters_qtrly_source_window.fat&amp;display_string=Audit&amp;DYN_ARGS=TRUE&amp;VAR:ID1=49005710&amp;VAR:RCODE=XNIC&amp;VAR:SDATE=20061299&amp;VAR:FREQ=QUARTERLY&amp;VAR:RELITEM=RF&amp;VAR:CURRENCY=LOCAL&amp;VAR:CURRSOUR","CE=EXSHARE&amp;VAR:NATFREQ=QUARTERLY&amp;VAR:RFIELD=FINALIZED&amp;VAR:DB_TYPE=L&amp;VAR:UNITS=MONTHLY&amp;window=popup&amp;width=450&amp;height=300&amp;START_MAXIMIZED=FALSE"}</definedName>
    <definedName name="_11972__FDSAUDITLINK__" hidden="1">{"fdsup://IBCentral/FAT Viewer?action=UPDATE&amp;creator=factset&amp;DOC_NAME=fat:reuters_qtrly_source_window.fat&amp;display_string=Audit&amp;DYN_ARGS=TRUE&amp;VAR:ID1=49005710&amp;VAR:RCODE=XNIC&amp;VAR:SDATE=20060999&amp;VAR:FREQ=QUARTERLY&amp;VAR:RELITEM=RF&amp;VAR:CURRENCY=LOCAL&amp;VAR:CURRSOUR","CE=EXSHARE&amp;VAR:NATFREQ=QUARTERLY&amp;VAR:RFIELD=FINALIZED&amp;VAR:DB_TYPE=L&amp;VAR:UNITS=MONTHLY&amp;window=popup&amp;width=450&amp;height=300&amp;START_MAXIMIZED=FALSE"}</definedName>
    <definedName name="_11972__FDSAUDITLINK___1" hidden="1">{"fdsup://IBCentral/FAT Viewer?action=UPDATE&amp;creator=factset&amp;DOC_NAME=fat:reuters_qtrly_source_window.fat&amp;display_string=Audit&amp;DYN_ARGS=TRUE&amp;VAR:ID1=49005710&amp;VAR:RCODE=XNIC&amp;VAR:SDATE=20060999&amp;VAR:FREQ=QUARTERLY&amp;VAR:RELITEM=RF&amp;VAR:CURRENCY=LOCAL&amp;VAR:CURRSOUR","CE=EXSHARE&amp;VAR:NATFREQ=QUARTERLY&amp;VAR:RFIELD=FINALIZED&amp;VAR:DB_TYPE=L&amp;VAR:UNITS=MONTHLY&amp;window=popup&amp;width=450&amp;height=300&amp;START_MAXIMIZED=FALSE"}</definedName>
    <definedName name="_11973__FDSAUDITLINK__" hidden="1">{"fdsup://IBCentral/FAT Viewer?action=UPDATE&amp;creator=factset&amp;DOC_NAME=fat:reuters_qtrly_source_window.fat&amp;display_string=Audit&amp;DYN_ARGS=TRUE&amp;VAR:ID1=49005710&amp;VAR:RCODE=XNIC&amp;VAR:SDATE=20060699&amp;VAR:FREQ=QUARTERLY&amp;VAR:RELITEM=RF&amp;VAR:CURRENCY=LOCAL&amp;VAR:CURRSOUR","CE=EXSHARE&amp;VAR:NATFREQ=QUARTERLY&amp;VAR:RFIELD=FINALIZED&amp;VAR:DB_TYPE=L&amp;VAR:UNITS=MONTHLY&amp;window=popup&amp;width=450&amp;height=300&amp;START_MAXIMIZED=FALSE"}</definedName>
    <definedName name="_11973__FDSAUDITLINK___1" hidden="1">{"fdsup://IBCentral/FAT Viewer?action=UPDATE&amp;creator=factset&amp;DOC_NAME=fat:reuters_qtrly_source_window.fat&amp;display_string=Audit&amp;DYN_ARGS=TRUE&amp;VAR:ID1=49005710&amp;VAR:RCODE=XNIC&amp;VAR:SDATE=20060699&amp;VAR:FREQ=QUARTERLY&amp;VAR:RELITEM=RF&amp;VAR:CURRENCY=LOCAL&amp;VAR:CURRSOUR","CE=EXSHARE&amp;VAR:NATFREQ=QUARTERLY&amp;VAR:RFIELD=FINALIZED&amp;VAR:DB_TYPE=L&amp;VAR:UNITS=MONTHLY&amp;window=popup&amp;width=450&amp;height=300&amp;START_MAXIMIZED=FALSE"}</definedName>
    <definedName name="_11974__FDSAUDITLINK__" hidden="1">{"fdsup://IBCentral/FAT Viewer?action=UPDATE&amp;creator=factset&amp;DOC_NAME=fat:reuters_qtrly_source_window.fat&amp;display_string=Audit&amp;DYN_ARGS=TRUE&amp;VAR:ID1=49005710&amp;VAR:RCODE=XNIC&amp;VAR:SDATE=20060399&amp;VAR:FREQ=QUARTERLY&amp;VAR:RELITEM=RF&amp;VAR:CURRENCY=LOCAL&amp;VAR:CURRSOUR","CE=EXSHARE&amp;VAR:NATFREQ=QUARTERLY&amp;VAR:RFIELD=FINALIZED&amp;VAR:DB_TYPE=L&amp;VAR:UNITS=MONTHLY&amp;window=popup&amp;width=450&amp;height=300&amp;START_MAXIMIZED=FALSE"}</definedName>
    <definedName name="_11974__FDSAUDITLINK___1" hidden="1">{"fdsup://IBCentral/FAT Viewer?action=UPDATE&amp;creator=factset&amp;DOC_NAME=fat:reuters_qtrly_source_window.fat&amp;display_string=Audit&amp;DYN_ARGS=TRUE&amp;VAR:ID1=49005710&amp;VAR:RCODE=XNIC&amp;VAR:SDATE=20060399&amp;VAR:FREQ=QUARTERLY&amp;VAR:RELITEM=RF&amp;VAR:CURRENCY=LOCAL&amp;VAR:CURRSOUR","CE=EXSHARE&amp;VAR:NATFREQ=QUARTERLY&amp;VAR:RFIELD=FINALIZED&amp;VAR:DB_TYPE=L&amp;VAR:UNITS=MONTHLY&amp;window=popup&amp;width=450&amp;height=300&amp;START_MAXIMIZED=FALSE"}</definedName>
    <definedName name="_11975__FDSAUDITLINK__" hidden="1">{"fdsup://IBCentral/FAT Viewer?action=UPDATE&amp;creator=factset&amp;DOC_NAME=fat:reuters_qtrly_source_window.fat&amp;display_string=Audit&amp;DYN_ARGS=TRUE&amp;VAR:ID1=49005710&amp;VAR:RCODE=CPIA&amp;VAR:SDATE=20080999&amp;VAR:FREQ=QUARTERLY&amp;VAR:RELITEM=RF&amp;VAR:CURRENCY=LOCAL&amp;VAR:CURRSOUR","CE=EXSHARE&amp;VAR:NATFREQ=QUARTERLY&amp;VAR:RFIELD=FINALIZED&amp;VAR:DB_TYPE=L&amp;VAR:UNITS=MONTHLY&amp;window=popup&amp;width=450&amp;height=300&amp;START_MAXIMIZED=FALSE"}</definedName>
    <definedName name="_11975__FDSAUDITLINK___1" hidden="1">{"fdsup://IBCentral/FAT Viewer?action=UPDATE&amp;creator=factset&amp;DOC_NAME=fat:reuters_qtrly_source_window.fat&amp;display_string=Audit&amp;DYN_ARGS=TRUE&amp;VAR:ID1=49005710&amp;VAR:RCODE=CPIA&amp;VAR:SDATE=20080999&amp;VAR:FREQ=QUARTERLY&amp;VAR:RELITEM=RF&amp;VAR:CURRENCY=LOCAL&amp;VAR:CURRSOUR","CE=EXSHARE&amp;VAR:NATFREQ=QUARTERLY&amp;VAR:RFIELD=FINALIZED&amp;VAR:DB_TYPE=L&amp;VAR:UNITS=MONTHLY&amp;window=popup&amp;width=450&amp;height=300&amp;START_MAXIMIZED=FALSE"}</definedName>
    <definedName name="_11976__FDSAUDITLINK__" hidden="1">{"fdsup://IBCentral/FAT Viewer?action=UPDATE&amp;creator=factset&amp;DOC_NAME=fat:reuters_qtrly_source_window.fat&amp;display_string=Audit&amp;DYN_ARGS=TRUE&amp;VAR:ID1=49005710&amp;VAR:RCODE=CPIA&amp;VAR:SDATE=20080699&amp;VAR:FREQ=QUARTERLY&amp;VAR:RELITEM=RF&amp;VAR:CURRENCY=LOCAL&amp;VAR:CURRSOUR","CE=EXSHARE&amp;VAR:NATFREQ=QUARTERLY&amp;VAR:RFIELD=FINALIZED&amp;VAR:DB_TYPE=L&amp;VAR:UNITS=MONTHLY&amp;window=popup&amp;width=450&amp;height=300&amp;START_MAXIMIZED=FALSE"}</definedName>
    <definedName name="_11976__FDSAUDITLINK___1" hidden="1">{"fdsup://IBCentral/FAT Viewer?action=UPDATE&amp;creator=factset&amp;DOC_NAME=fat:reuters_qtrly_source_window.fat&amp;display_string=Audit&amp;DYN_ARGS=TRUE&amp;VAR:ID1=49005710&amp;VAR:RCODE=CPIA&amp;VAR:SDATE=20080699&amp;VAR:FREQ=QUARTERLY&amp;VAR:RELITEM=RF&amp;VAR:CURRENCY=LOCAL&amp;VAR:CURRSOUR","CE=EXSHARE&amp;VAR:NATFREQ=QUARTERLY&amp;VAR:RFIELD=FINALIZED&amp;VAR:DB_TYPE=L&amp;VAR:UNITS=MONTHLY&amp;window=popup&amp;width=450&amp;height=300&amp;START_MAXIMIZED=FALSE"}</definedName>
    <definedName name="_11977__FDSAUDITLINK__" hidden="1">{"fdsup://IBCentral/FAT Viewer?action=UPDATE&amp;creator=factset&amp;DOC_NAME=fat:reuters_qtrly_source_window.fat&amp;display_string=Audit&amp;DYN_ARGS=TRUE&amp;VAR:ID1=49005710&amp;VAR:RCODE=CPIA&amp;VAR:SDATE=20080399&amp;VAR:FREQ=QUARTERLY&amp;VAR:RELITEM=RF&amp;VAR:CURRENCY=LOCAL&amp;VAR:CURRSOUR","CE=EXSHARE&amp;VAR:NATFREQ=QUARTERLY&amp;VAR:RFIELD=FINALIZED&amp;VAR:DB_TYPE=L&amp;VAR:UNITS=MONTHLY&amp;window=popup&amp;width=450&amp;height=300&amp;START_MAXIMIZED=FALSE"}</definedName>
    <definedName name="_11977__FDSAUDITLINK___1" hidden="1">{"fdsup://IBCentral/FAT Viewer?action=UPDATE&amp;creator=factset&amp;DOC_NAME=fat:reuters_qtrly_source_window.fat&amp;display_string=Audit&amp;DYN_ARGS=TRUE&amp;VAR:ID1=49005710&amp;VAR:RCODE=CPIA&amp;VAR:SDATE=20080399&amp;VAR:FREQ=QUARTERLY&amp;VAR:RELITEM=RF&amp;VAR:CURRENCY=LOCAL&amp;VAR:CURRSOUR","CE=EXSHARE&amp;VAR:NATFREQ=QUARTERLY&amp;VAR:RFIELD=FINALIZED&amp;VAR:DB_TYPE=L&amp;VAR:UNITS=MONTHLY&amp;window=popup&amp;width=450&amp;height=300&amp;START_MAXIMIZED=FALSE"}</definedName>
    <definedName name="_11978__FDSAUDITLINK__" hidden="1">{"fdsup://IBCentral/FAT Viewer?action=UPDATE&amp;creator=factset&amp;DOC_NAME=fat:reuters_qtrly_source_window.fat&amp;display_string=Audit&amp;DYN_ARGS=TRUE&amp;VAR:ID1=49005710&amp;VAR:RCODE=CPIA&amp;VAR:SDATE=20071299&amp;VAR:FREQ=QUARTERLY&amp;VAR:RELITEM=RF&amp;VAR:CURRENCY=LOCAL&amp;VAR:CURRSOUR","CE=EXSHARE&amp;VAR:NATFREQ=QUARTERLY&amp;VAR:RFIELD=FINALIZED&amp;VAR:DB_TYPE=L&amp;VAR:UNITS=MONTHLY&amp;window=popup&amp;width=450&amp;height=300&amp;START_MAXIMIZED=FALSE"}</definedName>
    <definedName name="_11978__FDSAUDITLINK___1" hidden="1">{"fdsup://IBCentral/FAT Viewer?action=UPDATE&amp;creator=factset&amp;DOC_NAME=fat:reuters_qtrly_source_window.fat&amp;display_string=Audit&amp;DYN_ARGS=TRUE&amp;VAR:ID1=49005710&amp;VAR:RCODE=CPIA&amp;VAR:SDATE=20071299&amp;VAR:FREQ=QUARTERLY&amp;VAR:RELITEM=RF&amp;VAR:CURRENCY=LOCAL&amp;VAR:CURRSOUR","CE=EXSHARE&amp;VAR:NATFREQ=QUARTERLY&amp;VAR:RFIELD=FINALIZED&amp;VAR:DB_TYPE=L&amp;VAR:UNITS=MONTHLY&amp;window=popup&amp;width=450&amp;height=300&amp;START_MAXIMIZED=FALSE"}</definedName>
    <definedName name="_11979__FDSAUDITLINK__" hidden="1">{"fdsup://IBCentral/FAT Viewer?action=UPDATE&amp;creator=factset&amp;DOC_NAME=fat:reuters_qtrly_source_window.fat&amp;display_string=Audit&amp;DYN_ARGS=TRUE&amp;VAR:ID1=49005710&amp;VAR:RCODE=CPIA&amp;VAR:SDATE=20070999&amp;VAR:FREQ=QUARTERLY&amp;VAR:RELITEM=RF&amp;VAR:CURRENCY=LOCAL&amp;VAR:CURRSOUR","CE=EXSHARE&amp;VAR:NATFREQ=QUARTERLY&amp;VAR:RFIELD=FINALIZED&amp;VAR:DB_TYPE=L&amp;VAR:UNITS=MONTHLY&amp;window=popup&amp;width=450&amp;height=300&amp;START_MAXIMIZED=FALSE"}</definedName>
    <definedName name="_11979__FDSAUDITLINK___1" hidden="1">{"fdsup://IBCentral/FAT Viewer?action=UPDATE&amp;creator=factset&amp;DOC_NAME=fat:reuters_qtrly_source_window.fat&amp;display_string=Audit&amp;DYN_ARGS=TRUE&amp;VAR:ID1=49005710&amp;VAR:RCODE=CPIA&amp;VAR:SDATE=20070999&amp;VAR:FREQ=QUARTERLY&amp;VAR:RELITEM=RF&amp;VAR:CURRENCY=LOCAL&amp;VAR:CURRSOUR","CE=EXSHARE&amp;VAR:NATFREQ=QUARTERLY&amp;VAR:RFIELD=FINALIZED&amp;VAR:DB_TYPE=L&amp;VAR:UNITS=MONTHLY&amp;window=popup&amp;width=450&amp;height=300&amp;START_MAXIMIZED=FALSE"}</definedName>
    <definedName name="_11980__FDSAUDITLINK__" hidden="1">{"fdsup://IBCentral/FAT Viewer?action=UPDATE&amp;creator=factset&amp;DOC_NAME=fat:reuters_qtrly_source_window.fat&amp;display_string=Audit&amp;DYN_ARGS=TRUE&amp;VAR:ID1=49005710&amp;VAR:RCODE=CPIA&amp;VAR:SDATE=20070699&amp;VAR:FREQ=QUARTERLY&amp;VAR:RELITEM=RF&amp;VAR:CURRENCY=LOCAL&amp;VAR:CURRSOUR","CE=EXSHARE&amp;VAR:NATFREQ=QUARTERLY&amp;VAR:RFIELD=FINALIZED&amp;VAR:DB_TYPE=L&amp;VAR:UNITS=MONTHLY&amp;window=popup&amp;width=450&amp;height=300&amp;START_MAXIMIZED=FALSE"}</definedName>
    <definedName name="_11980__FDSAUDITLINK___1" hidden="1">{"fdsup://IBCentral/FAT Viewer?action=UPDATE&amp;creator=factset&amp;DOC_NAME=fat:reuters_qtrly_source_window.fat&amp;display_string=Audit&amp;DYN_ARGS=TRUE&amp;VAR:ID1=49005710&amp;VAR:RCODE=CPIA&amp;VAR:SDATE=20070699&amp;VAR:FREQ=QUARTERLY&amp;VAR:RELITEM=RF&amp;VAR:CURRENCY=LOCAL&amp;VAR:CURRSOUR","CE=EXSHARE&amp;VAR:NATFREQ=QUARTERLY&amp;VAR:RFIELD=FINALIZED&amp;VAR:DB_TYPE=L&amp;VAR:UNITS=MONTHLY&amp;window=popup&amp;width=450&amp;height=300&amp;START_MAXIMIZED=FALSE"}</definedName>
    <definedName name="_11981__FDSAUDITLINK__" hidden="1">{"fdsup://IBCentral/FAT Viewer?action=UPDATE&amp;creator=factset&amp;DOC_NAME=fat:reuters_qtrly_source_window.fat&amp;display_string=Audit&amp;DYN_ARGS=TRUE&amp;VAR:ID1=49005710&amp;VAR:RCODE=CPIA&amp;VAR:SDATE=20070399&amp;VAR:FREQ=QUARTERLY&amp;VAR:RELITEM=RF&amp;VAR:CURRENCY=LOCAL&amp;VAR:CURRSOUR","CE=EXSHARE&amp;VAR:NATFREQ=QUARTERLY&amp;VAR:RFIELD=FINALIZED&amp;VAR:DB_TYPE=L&amp;VAR:UNITS=MONTHLY&amp;window=popup&amp;width=450&amp;height=300&amp;START_MAXIMIZED=FALSE"}</definedName>
    <definedName name="_11981__FDSAUDITLINK___1" hidden="1">{"fdsup://IBCentral/FAT Viewer?action=UPDATE&amp;creator=factset&amp;DOC_NAME=fat:reuters_qtrly_source_window.fat&amp;display_string=Audit&amp;DYN_ARGS=TRUE&amp;VAR:ID1=49005710&amp;VAR:RCODE=CPIA&amp;VAR:SDATE=20070399&amp;VAR:FREQ=QUARTERLY&amp;VAR:RELITEM=RF&amp;VAR:CURRENCY=LOCAL&amp;VAR:CURRSOUR","CE=EXSHARE&amp;VAR:NATFREQ=QUARTERLY&amp;VAR:RFIELD=FINALIZED&amp;VAR:DB_TYPE=L&amp;VAR:UNITS=MONTHLY&amp;window=popup&amp;width=450&amp;height=300&amp;START_MAXIMIZED=FALSE"}</definedName>
    <definedName name="_11982__FDSAUDITLINK__" hidden="1">{"fdsup://IBCentral/FAT Viewer?action=UPDATE&amp;creator=factset&amp;DOC_NAME=fat:reuters_qtrly_source_window.fat&amp;display_string=Audit&amp;DYN_ARGS=TRUE&amp;VAR:ID1=49005710&amp;VAR:RCODE=CPIA&amp;VAR:SDATE=20061299&amp;VAR:FREQ=QUARTERLY&amp;VAR:RELITEM=RF&amp;VAR:CURRENCY=LOCAL&amp;VAR:CURRSOUR","CE=EXSHARE&amp;VAR:NATFREQ=QUARTERLY&amp;VAR:RFIELD=FINALIZED&amp;VAR:DB_TYPE=L&amp;VAR:UNITS=MONTHLY&amp;window=popup&amp;width=450&amp;height=300&amp;START_MAXIMIZED=FALSE"}</definedName>
    <definedName name="_11982__FDSAUDITLINK___1" hidden="1">{"fdsup://IBCentral/FAT Viewer?action=UPDATE&amp;creator=factset&amp;DOC_NAME=fat:reuters_qtrly_source_window.fat&amp;display_string=Audit&amp;DYN_ARGS=TRUE&amp;VAR:ID1=49005710&amp;VAR:RCODE=CPIA&amp;VAR:SDATE=20061299&amp;VAR:FREQ=QUARTERLY&amp;VAR:RELITEM=RF&amp;VAR:CURRENCY=LOCAL&amp;VAR:CURRSOUR","CE=EXSHARE&amp;VAR:NATFREQ=QUARTERLY&amp;VAR:RFIELD=FINALIZED&amp;VAR:DB_TYPE=L&amp;VAR:UNITS=MONTHLY&amp;window=popup&amp;width=450&amp;height=300&amp;START_MAXIMIZED=FALSE"}</definedName>
    <definedName name="_11983__FDSAUDITLINK__" hidden="1">{"fdsup://IBCentral/FAT Viewer?action=UPDATE&amp;creator=factset&amp;DOC_NAME=fat:reuters_qtrly_source_window.fat&amp;display_string=Audit&amp;DYN_ARGS=TRUE&amp;VAR:ID1=49005710&amp;VAR:RCODE=CPIA&amp;VAR:SDATE=20060999&amp;VAR:FREQ=QUARTERLY&amp;VAR:RELITEM=RF&amp;VAR:CURRENCY=LOCAL&amp;VAR:CURRSOUR","CE=EXSHARE&amp;VAR:NATFREQ=QUARTERLY&amp;VAR:RFIELD=FINALIZED&amp;VAR:DB_TYPE=L&amp;VAR:UNITS=MONTHLY&amp;window=popup&amp;width=450&amp;height=300&amp;START_MAXIMIZED=FALSE"}</definedName>
    <definedName name="_11983__FDSAUDITLINK___1" hidden="1">{"fdsup://IBCentral/FAT Viewer?action=UPDATE&amp;creator=factset&amp;DOC_NAME=fat:reuters_qtrly_source_window.fat&amp;display_string=Audit&amp;DYN_ARGS=TRUE&amp;VAR:ID1=49005710&amp;VAR:RCODE=CPIA&amp;VAR:SDATE=20060999&amp;VAR:FREQ=QUARTERLY&amp;VAR:RELITEM=RF&amp;VAR:CURRENCY=LOCAL&amp;VAR:CURRSOUR","CE=EXSHARE&amp;VAR:NATFREQ=QUARTERLY&amp;VAR:RFIELD=FINALIZED&amp;VAR:DB_TYPE=L&amp;VAR:UNITS=MONTHLY&amp;window=popup&amp;width=450&amp;height=300&amp;START_MAXIMIZED=FALSE"}</definedName>
    <definedName name="_11984__FDSAUDITLINK__" hidden="1">{"fdsup://IBCentral/FAT Viewer?action=UPDATE&amp;creator=factset&amp;DOC_NAME=fat:reuters_qtrly_source_window.fat&amp;display_string=Audit&amp;DYN_ARGS=TRUE&amp;VAR:ID1=49005710&amp;VAR:RCODE=CPIA&amp;VAR:SDATE=20060699&amp;VAR:FREQ=QUARTERLY&amp;VAR:RELITEM=RF&amp;VAR:CURRENCY=LOCAL&amp;VAR:CURRSOUR","CE=EXSHARE&amp;VAR:NATFREQ=QUARTERLY&amp;VAR:RFIELD=FINALIZED&amp;VAR:DB_TYPE=L&amp;VAR:UNITS=MONTHLY&amp;window=popup&amp;width=450&amp;height=300&amp;START_MAXIMIZED=FALSE"}</definedName>
    <definedName name="_11984__FDSAUDITLINK___1" hidden="1">{"fdsup://IBCentral/FAT Viewer?action=UPDATE&amp;creator=factset&amp;DOC_NAME=fat:reuters_qtrly_source_window.fat&amp;display_string=Audit&amp;DYN_ARGS=TRUE&amp;VAR:ID1=49005710&amp;VAR:RCODE=CPIA&amp;VAR:SDATE=20060699&amp;VAR:FREQ=QUARTERLY&amp;VAR:RELITEM=RF&amp;VAR:CURRENCY=LOCAL&amp;VAR:CURRSOUR","CE=EXSHARE&amp;VAR:NATFREQ=QUARTERLY&amp;VAR:RFIELD=FINALIZED&amp;VAR:DB_TYPE=L&amp;VAR:UNITS=MONTHLY&amp;window=popup&amp;width=450&amp;height=300&amp;START_MAXIMIZED=FALSE"}</definedName>
    <definedName name="_11985__FDSAUDITLINK__" hidden="1">{"fdsup://IBCentral/FAT Viewer?action=UPDATE&amp;creator=factset&amp;DOC_NAME=fat:reuters_qtrly_source_window.fat&amp;display_string=Audit&amp;DYN_ARGS=TRUE&amp;VAR:ID1=49005710&amp;VAR:RCODE=CPIA&amp;VAR:SDATE=20060399&amp;VAR:FREQ=QUARTERLY&amp;VAR:RELITEM=RF&amp;VAR:CURRENCY=LOCAL&amp;VAR:CURRSOUR","CE=EXSHARE&amp;VAR:NATFREQ=QUARTERLY&amp;VAR:RFIELD=FINALIZED&amp;VAR:DB_TYPE=L&amp;VAR:UNITS=MONTHLY&amp;window=popup&amp;width=450&amp;height=300&amp;START_MAXIMIZED=FALSE"}</definedName>
    <definedName name="_11985__FDSAUDITLINK___1" hidden="1">{"fdsup://IBCentral/FAT Viewer?action=UPDATE&amp;creator=factset&amp;DOC_NAME=fat:reuters_qtrly_source_window.fat&amp;display_string=Audit&amp;DYN_ARGS=TRUE&amp;VAR:ID1=49005710&amp;VAR:RCODE=CPIA&amp;VAR:SDATE=20060399&amp;VAR:FREQ=QUARTERLY&amp;VAR:RELITEM=RF&amp;VAR:CURRENCY=LOCAL&amp;VAR:CURRSOUR","CE=EXSHARE&amp;VAR:NATFREQ=QUARTERLY&amp;VAR:RFIELD=FINALIZED&amp;VAR:DB_TYPE=L&amp;VAR:UNITS=MONTHLY&amp;window=popup&amp;width=450&amp;height=300&amp;START_MAXIMIZED=FALSE"}</definedName>
    <definedName name="_11986__FDSAUDITLINK__" hidden="1">{"fdsup://IBCentral/FAT Viewer?action=UPDATE&amp;creator=factset&amp;DOC_NAME=fat:reuters_qtrly_source_window.fat&amp;display_string=Audit&amp;DYN_ARGS=TRUE&amp;VAR:ID1=49005710&amp;VAR:RCODE=CPFA&amp;VAR:SDATE=20080999&amp;VAR:FREQ=QUARTERLY&amp;VAR:RELITEM=RF&amp;VAR:CURRENCY=LOCAL&amp;VAR:CURRSOUR","CE=EXSHARE&amp;VAR:NATFREQ=QUARTERLY&amp;VAR:RFIELD=FINALIZED&amp;VAR:DB_TYPE=L&amp;VAR:UNITS=MONTHLY&amp;window=popup&amp;width=450&amp;height=300&amp;START_MAXIMIZED=FALSE"}</definedName>
    <definedName name="_11986__FDSAUDITLINK___1" hidden="1">{"fdsup://IBCentral/FAT Viewer?action=UPDATE&amp;creator=factset&amp;DOC_NAME=fat:reuters_qtrly_source_window.fat&amp;display_string=Audit&amp;DYN_ARGS=TRUE&amp;VAR:ID1=49005710&amp;VAR:RCODE=CPFA&amp;VAR:SDATE=20080999&amp;VAR:FREQ=QUARTERLY&amp;VAR:RELITEM=RF&amp;VAR:CURRENCY=LOCAL&amp;VAR:CURRSOUR","CE=EXSHARE&amp;VAR:NATFREQ=QUARTERLY&amp;VAR:RFIELD=FINALIZED&amp;VAR:DB_TYPE=L&amp;VAR:UNITS=MONTHLY&amp;window=popup&amp;width=450&amp;height=300&amp;START_MAXIMIZED=FALSE"}</definedName>
    <definedName name="_11987__FDSAUDITLINK__" hidden="1">{"fdsup://IBCentral/FAT Viewer?action=UPDATE&amp;creator=factset&amp;DOC_NAME=fat:reuters_qtrly_source_window.fat&amp;display_string=Audit&amp;DYN_ARGS=TRUE&amp;VAR:ID1=49005710&amp;VAR:RCODE=CPFA&amp;VAR:SDATE=20080699&amp;VAR:FREQ=QUARTERLY&amp;VAR:RELITEM=RF&amp;VAR:CURRENCY=LOCAL&amp;VAR:CURRSOUR","CE=EXSHARE&amp;VAR:NATFREQ=QUARTERLY&amp;VAR:RFIELD=FINALIZED&amp;VAR:DB_TYPE=L&amp;VAR:UNITS=MONTHLY&amp;window=popup&amp;width=450&amp;height=300&amp;START_MAXIMIZED=FALSE"}</definedName>
    <definedName name="_11987__FDSAUDITLINK___1" hidden="1">{"fdsup://IBCentral/FAT Viewer?action=UPDATE&amp;creator=factset&amp;DOC_NAME=fat:reuters_qtrly_source_window.fat&amp;display_string=Audit&amp;DYN_ARGS=TRUE&amp;VAR:ID1=49005710&amp;VAR:RCODE=CPFA&amp;VAR:SDATE=20080699&amp;VAR:FREQ=QUARTERLY&amp;VAR:RELITEM=RF&amp;VAR:CURRENCY=LOCAL&amp;VAR:CURRSOUR","CE=EXSHARE&amp;VAR:NATFREQ=QUARTERLY&amp;VAR:RFIELD=FINALIZED&amp;VAR:DB_TYPE=L&amp;VAR:UNITS=MONTHLY&amp;window=popup&amp;width=450&amp;height=300&amp;START_MAXIMIZED=FALSE"}</definedName>
    <definedName name="_11988__FDSAUDITLINK__" hidden="1">{"fdsup://IBCentral/FAT Viewer?action=UPDATE&amp;creator=factset&amp;DOC_NAME=fat:reuters_qtrly_source_window.fat&amp;display_string=Audit&amp;DYN_ARGS=TRUE&amp;VAR:ID1=49005710&amp;VAR:RCODE=CPFA&amp;VAR:SDATE=20080399&amp;VAR:FREQ=QUARTERLY&amp;VAR:RELITEM=RF&amp;VAR:CURRENCY=LOCAL&amp;VAR:CURRSOUR","CE=EXSHARE&amp;VAR:NATFREQ=QUARTERLY&amp;VAR:RFIELD=FINALIZED&amp;VAR:DB_TYPE=L&amp;VAR:UNITS=MONTHLY&amp;window=popup&amp;width=450&amp;height=300&amp;START_MAXIMIZED=FALSE"}</definedName>
    <definedName name="_11988__FDSAUDITLINK___1" hidden="1">{"fdsup://IBCentral/FAT Viewer?action=UPDATE&amp;creator=factset&amp;DOC_NAME=fat:reuters_qtrly_source_window.fat&amp;display_string=Audit&amp;DYN_ARGS=TRUE&amp;VAR:ID1=49005710&amp;VAR:RCODE=CPFA&amp;VAR:SDATE=20080399&amp;VAR:FREQ=QUARTERLY&amp;VAR:RELITEM=RF&amp;VAR:CURRENCY=LOCAL&amp;VAR:CURRSOUR","CE=EXSHARE&amp;VAR:NATFREQ=QUARTERLY&amp;VAR:RFIELD=FINALIZED&amp;VAR:DB_TYPE=L&amp;VAR:UNITS=MONTHLY&amp;window=popup&amp;width=450&amp;height=300&amp;START_MAXIMIZED=FALSE"}</definedName>
    <definedName name="_11989__FDSAUDITLINK__" hidden="1">{"fdsup://IBCentral/FAT Viewer?action=UPDATE&amp;creator=factset&amp;DOC_NAME=fat:reuters_qtrly_source_window.fat&amp;display_string=Audit&amp;DYN_ARGS=TRUE&amp;VAR:ID1=49005710&amp;VAR:RCODE=CPFA&amp;VAR:SDATE=20071299&amp;VAR:FREQ=QUARTERLY&amp;VAR:RELITEM=RF&amp;VAR:CURRENCY=LOCAL&amp;VAR:CURRSOUR","CE=EXSHARE&amp;VAR:NATFREQ=QUARTERLY&amp;VAR:RFIELD=FINALIZED&amp;VAR:DB_TYPE=L&amp;VAR:UNITS=MONTHLY&amp;window=popup&amp;width=450&amp;height=300&amp;START_MAXIMIZED=FALSE"}</definedName>
    <definedName name="_11989__FDSAUDITLINK___1" hidden="1">{"fdsup://IBCentral/FAT Viewer?action=UPDATE&amp;creator=factset&amp;DOC_NAME=fat:reuters_qtrly_source_window.fat&amp;display_string=Audit&amp;DYN_ARGS=TRUE&amp;VAR:ID1=49005710&amp;VAR:RCODE=CPFA&amp;VAR:SDATE=20071299&amp;VAR:FREQ=QUARTERLY&amp;VAR:RELITEM=RF&amp;VAR:CURRENCY=LOCAL&amp;VAR:CURRSOUR","CE=EXSHARE&amp;VAR:NATFREQ=QUARTERLY&amp;VAR:RFIELD=FINALIZED&amp;VAR:DB_TYPE=L&amp;VAR:UNITS=MONTHLY&amp;window=popup&amp;width=450&amp;height=300&amp;START_MAXIMIZED=FALSE"}</definedName>
    <definedName name="_11990__FDSAUDITLINK__" hidden="1">{"fdsup://IBCentral/FAT Viewer?action=UPDATE&amp;creator=factset&amp;DOC_NAME=fat:reuters_qtrly_source_window.fat&amp;display_string=Audit&amp;DYN_ARGS=TRUE&amp;VAR:ID1=49005710&amp;VAR:RCODE=CPFA&amp;VAR:SDATE=20070999&amp;VAR:FREQ=QUARTERLY&amp;VAR:RELITEM=RF&amp;VAR:CURRENCY=LOCAL&amp;VAR:CURRSOUR","CE=EXSHARE&amp;VAR:NATFREQ=QUARTERLY&amp;VAR:RFIELD=FINALIZED&amp;VAR:DB_TYPE=L&amp;VAR:UNITS=MONTHLY&amp;window=popup&amp;width=450&amp;height=300&amp;START_MAXIMIZED=FALSE"}</definedName>
    <definedName name="_11990__FDSAUDITLINK___1" hidden="1">{"fdsup://IBCentral/FAT Viewer?action=UPDATE&amp;creator=factset&amp;DOC_NAME=fat:reuters_qtrly_source_window.fat&amp;display_string=Audit&amp;DYN_ARGS=TRUE&amp;VAR:ID1=49005710&amp;VAR:RCODE=CPFA&amp;VAR:SDATE=20070999&amp;VAR:FREQ=QUARTERLY&amp;VAR:RELITEM=RF&amp;VAR:CURRENCY=LOCAL&amp;VAR:CURRSOUR","CE=EXSHARE&amp;VAR:NATFREQ=QUARTERLY&amp;VAR:RFIELD=FINALIZED&amp;VAR:DB_TYPE=L&amp;VAR:UNITS=MONTHLY&amp;window=popup&amp;width=450&amp;height=300&amp;START_MAXIMIZED=FALSE"}</definedName>
    <definedName name="_11991__FDSAUDITLINK__" hidden="1">{"fdsup://IBCentral/FAT Viewer?action=UPDATE&amp;creator=factset&amp;DOC_NAME=fat:reuters_qtrly_source_window.fat&amp;display_string=Audit&amp;DYN_ARGS=TRUE&amp;VAR:ID1=49005710&amp;VAR:RCODE=CPFA&amp;VAR:SDATE=20070699&amp;VAR:FREQ=QUARTERLY&amp;VAR:RELITEM=RF&amp;VAR:CURRENCY=LOCAL&amp;VAR:CURRSOUR","CE=EXSHARE&amp;VAR:NATFREQ=QUARTERLY&amp;VAR:RFIELD=FINALIZED&amp;VAR:DB_TYPE=L&amp;VAR:UNITS=MONTHLY&amp;window=popup&amp;width=450&amp;height=300&amp;START_MAXIMIZED=FALSE"}</definedName>
    <definedName name="_11991__FDSAUDITLINK___1" hidden="1">{"fdsup://IBCentral/FAT Viewer?action=UPDATE&amp;creator=factset&amp;DOC_NAME=fat:reuters_qtrly_source_window.fat&amp;display_string=Audit&amp;DYN_ARGS=TRUE&amp;VAR:ID1=49005710&amp;VAR:RCODE=CPFA&amp;VAR:SDATE=20070699&amp;VAR:FREQ=QUARTERLY&amp;VAR:RELITEM=RF&amp;VAR:CURRENCY=LOCAL&amp;VAR:CURRSOUR","CE=EXSHARE&amp;VAR:NATFREQ=QUARTERLY&amp;VAR:RFIELD=FINALIZED&amp;VAR:DB_TYPE=L&amp;VAR:UNITS=MONTHLY&amp;window=popup&amp;width=450&amp;height=300&amp;START_MAXIMIZED=FALSE"}</definedName>
    <definedName name="_11992__FDSAUDITLINK__" hidden="1">{"fdsup://IBCentral/FAT Viewer?action=UPDATE&amp;creator=factset&amp;DOC_NAME=fat:reuters_qtrly_source_window.fat&amp;display_string=Audit&amp;DYN_ARGS=TRUE&amp;VAR:ID1=49005710&amp;VAR:RCODE=CPFA&amp;VAR:SDATE=20070399&amp;VAR:FREQ=QUARTERLY&amp;VAR:RELITEM=RF&amp;VAR:CURRENCY=LOCAL&amp;VAR:CURRSOUR","CE=EXSHARE&amp;VAR:NATFREQ=QUARTERLY&amp;VAR:RFIELD=FINALIZED&amp;VAR:DB_TYPE=L&amp;VAR:UNITS=MONTHLY&amp;window=popup&amp;width=450&amp;height=300&amp;START_MAXIMIZED=FALSE"}</definedName>
    <definedName name="_11992__FDSAUDITLINK___1" hidden="1">{"fdsup://IBCentral/FAT Viewer?action=UPDATE&amp;creator=factset&amp;DOC_NAME=fat:reuters_qtrly_source_window.fat&amp;display_string=Audit&amp;DYN_ARGS=TRUE&amp;VAR:ID1=49005710&amp;VAR:RCODE=CPFA&amp;VAR:SDATE=20070399&amp;VAR:FREQ=QUARTERLY&amp;VAR:RELITEM=RF&amp;VAR:CURRENCY=LOCAL&amp;VAR:CURRSOUR","CE=EXSHARE&amp;VAR:NATFREQ=QUARTERLY&amp;VAR:RFIELD=FINALIZED&amp;VAR:DB_TYPE=L&amp;VAR:UNITS=MONTHLY&amp;window=popup&amp;width=450&amp;height=300&amp;START_MAXIMIZED=FALSE"}</definedName>
    <definedName name="_11993__FDSAUDITLINK__" hidden="1">{"fdsup://IBCentral/FAT Viewer?action=UPDATE&amp;creator=factset&amp;DOC_NAME=fat:reuters_qtrly_source_window.fat&amp;display_string=Audit&amp;DYN_ARGS=TRUE&amp;VAR:ID1=49005710&amp;VAR:RCODE=CPFA&amp;VAR:SDATE=20061299&amp;VAR:FREQ=QUARTERLY&amp;VAR:RELITEM=RF&amp;VAR:CURRENCY=LOCAL&amp;VAR:CURRSOUR","CE=EXSHARE&amp;VAR:NATFREQ=QUARTERLY&amp;VAR:RFIELD=FINALIZED&amp;VAR:DB_TYPE=L&amp;VAR:UNITS=MONTHLY&amp;window=popup&amp;width=450&amp;height=300&amp;START_MAXIMIZED=FALSE"}</definedName>
    <definedName name="_11993__FDSAUDITLINK___1" hidden="1">{"fdsup://IBCentral/FAT Viewer?action=UPDATE&amp;creator=factset&amp;DOC_NAME=fat:reuters_qtrly_source_window.fat&amp;display_string=Audit&amp;DYN_ARGS=TRUE&amp;VAR:ID1=49005710&amp;VAR:RCODE=CPFA&amp;VAR:SDATE=20061299&amp;VAR:FREQ=QUARTERLY&amp;VAR:RELITEM=RF&amp;VAR:CURRENCY=LOCAL&amp;VAR:CURRSOUR","CE=EXSHARE&amp;VAR:NATFREQ=QUARTERLY&amp;VAR:RFIELD=FINALIZED&amp;VAR:DB_TYPE=L&amp;VAR:UNITS=MONTHLY&amp;window=popup&amp;width=450&amp;height=300&amp;START_MAXIMIZED=FALSE"}</definedName>
    <definedName name="_11994__FDSAUDITLINK__" hidden="1">{"fdsup://IBCentral/FAT Viewer?action=UPDATE&amp;creator=factset&amp;DOC_NAME=fat:reuters_qtrly_source_window.fat&amp;display_string=Audit&amp;DYN_ARGS=TRUE&amp;VAR:ID1=49005710&amp;VAR:RCODE=CPFA&amp;VAR:SDATE=20060999&amp;VAR:FREQ=QUARTERLY&amp;VAR:RELITEM=RF&amp;VAR:CURRENCY=LOCAL&amp;VAR:CURRSOUR","CE=EXSHARE&amp;VAR:NATFREQ=QUARTERLY&amp;VAR:RFIELD=FINALIZED&amp;VAR:DB_TYPE=L&amp;VAR:UNITS=MONTHLY&amp;window=popup&amp;width=450&amp;height=300&amp;START_MAXIMIZED=FALSE"}</definedName>
    <definedName name="_11994__FDSAUDITLINK___1" hidden="1">{"fdsup://IBCentral/FAT Viewer?action=UPDATE&amp;creator=factset&amp;DOC_NAME=fat:reuters_qtrly_source_window.fat&amp;display_string=Audit&amp;DYN_ARGS=TRUE&amp;VAR:ID1=49005710&amp;VAR:RCODE=CPFA&amp;VAR:SDATE=20060999&amp;VAR:FREQ=QUARTERLY&amp;VAR:RELITEM=RF&amp;VAR:CURRENCY=LOCAL&amp;VAR:CURRSOUR","CE=EXSHARE&amp;VAR:NATFREQ=QUARTERLY&amp;VAR:RFIELD=FINALIZED&amp;VAR:DB_TYPE=L&amp;VAR:UNITS=MONTHLY&amp;window=popup&amp;width=450&amp;height=300&amp;START_MAXIMIZED=FALSE"}</definedName>
    <definedName name="_11995__FDSAUDITLINK__" hidden="1">{"fdsup://IBCentral/FAT Viewer?action=UPDATE&amp;creator=factset&amp;DOC_NAME=fat:reuters_qtrly_source_window.fat&amp;display_string=Audit&amp;DYN_ARGS=TRUE&amp;VAR:ID1=49005710&amp;VAR:RCODE=CPFA&amp;VAR:SDATE=20060699&amp;VAR:FREQ=QUARTERLY&amp;VAR:RELITEM=RF&amp;VAR:CURRENCY=LOCAL&amp;VAR:CURRSOUR","CE=EXSHARE&amp;VAR:NATFREQ=QUARTERLY&amp;VAR:RFIELD=FINALIZED&amp;VAR:DB_TYPE=L&amp;VAR:UNITS=MONTHLY&amp;window=popup&amp;width=450&amp;height=300&amp;START_MAXIMIZED=FALSE"}</definedName>
    <definedName name="_11995__FDSAUDITLINK___1" hidden="1">{"fdsup://IBCentral/FAT Viewer?action=UPDATE&amp;creator=factset&amp;DOC_NAME=fat:reuters_qtrly_source_window.fat&amp;display_string=Audit&amp;DYN_ARGS=TRUE&amp;VAR:ID1=49005710&amp;VAR:RCODE=CPFA&amp;VAR:SDATE=20060699&amp;VAR:FREQ=QUARTERLY&amp;VAR:RELITEM=RF&amp;VAR:CURRENCY=LOCAL&amp;VAR:CURRSOUR","CE=EXSHARE&amp;VAR:NATFREQ=QUARTERLY&amp;VAR:RFIELD=FINALIZED&amp;VAR:DB_TYPE=L&amp;VAR:UNITS=MONTHLY&amp;window=popup&amp;width=450&amp;height=300&amp;START_MAXIMIZED=FALSE"}</definedName>
    <definedName name="_11996__FDSAUDITLINK__" hidden="1">{"fdsup://IBCentral/FAT Viewer?action=UPDATE&amp;creator=factset&amp;DOC_NAME=fat:reuters_qtrly_source_window.fat&amp;display_string=Audit&amp;DYN_ARGS=TRUE&amp;VAR:ID1=49005710&amp;VAR:RCODE=CPFA&amp;VAR:SDATE=20060399&amp;VAR:FREQ=QUARTERLY&amp;VAR:RELITEM=RF&amp;VAR:CURRENCY=LOCAL&amp;VAR:CURRSOUR","CE=EXSHARE&amp;VAR:NATFREQ=QUARTERLY&amp;VAR:RFIELD=FINALIZED&amp;VAR:DB_TYPE=L&amp;VAR:UNITS=MONTHLY&amp;window=popup&amp;width=450&amp;height=300&amp;START_MAXIMIZED=FALSE"}</definedName>
    <definedName name="_11996__FDSAUDITLINK___1" hidden="1">{"fdsup://IBCentral/FAT Viewer?action=UPDATE&amp;creator=factset&amp;DOC_NAME=fat:reuters_qtrly_source_window.fat&amp;display_string=Audit&amp;DYN_ARGS=TRUE&amp;VAR:ID1=49005710&amp;VAR:RCODE=CPFA&amp;VAR:SDATE=20060399&amp;VAR:FREQ=QUARTERLY&amp;VAR:RELITEM=RF&amp;VAR:CURRENCY=LOCAL&amp;VAR:CURRSOUR","CE=EXSHARE&amp;VAR:NATFREQ=QUARTERLY&amp;VAR:RFIELD=FINALIZED&amp;VAR:DB_TYPE=L&amp;VAR:UNITS=MONTHLY&amp;window=popup&amp;width=450&amp;height=300&amp;START_MAXIMIZED=FALSE"}</definedName>
    <definedName name="_11997__FDSAUDITLINK__" hidden="1">{"fdsup://IBCentral/FAT Viewer?action=UPDATE&amp;creator=factset&amp;DOC_NAME=fat:reuters_qtrly_source_window.fat&amp;display_string=Audit&amp;DYN_ARGS=TRUE&amp;VAR:ID1=49005710&amp;VAR:RCODE=CMEA&amp;VAR:SDATE=20080999&amp;VAR:FREQ=QUARTERLY&amp;VAR:RELITEM=RF&amp;VAR:CURRENCY=LOCAL&amp;VAR:CURRSOUR","CE=EXSHARE&amp;VAR:NATFREQ=QUARTERLY&amp;VAR:RFIELD=FINALIZED&amp;VAR:DB_TYPE=L&amp;VAR:UNITS=MONTHLY&amp;window=popup&amp;width=450&amp;height=300&amp;START_MAXIMIZED=FALSE"}</definedName>
    <definedName name="_11997__FDSAUDITLINK___1" hidden="1">{"fdsup://IBCentral/FAT Viewer?action=UPDATE&amp;creator=factset&amp;DOC_NAME=fat:reuters_qtrly_source_window.fat&amp;display_string=Audit&amp;DYN_ARGS=TRUE&amp;VAR:ID1=49005710&amp;VAR:RCODE=CMEA&amp;VAR:SDATE=20080999&amp;VAR:FREQ=QUARTERLY&amp;VAR:RELITEM=RF&amp;VAR:CURRENCY=LOCAL&amp;VAR:CURRSOUR","CE=EXSHARE&amp;VAR:NATFREQ=QUARTERLY&amp;VAR:RFIELD=FINALIZED&amp;VAR:DB_TYPE=L&amp;VAR:UNITS=MONTHLY&amp;window=popup&amp;width=450&amp;height=300&amp;START_MAXIMIZED=FALSE"}</definedName>
    <definedName name="_11998__FDSAUDITLINK__" hidden="1">{"fdsup://IBCentral/FAT Viewer?action=UPDATE&amp;creator=factset&amp;DOC_NAME=fat:reuters_qtrly_source_window.fat&amp;display_string=Audit&amp;DYN_ARGS=TRUE&amp;VAR:ID1=49005710&amp;VAR:RCODE=CMEA&amp;VAR:SDATE=20080699&amp;VAR:FREQ=QUARTERLY&amp;VAR:RELITEM=RF&amp;VAR:CURRENCY=LOCAL&amp;VAR:CURRSOUR","CE=EXSHARE&amp;VAR:NATFREQ=QUARTERLY&amp;VAR:RFIELD=FINALIZED&amp;VAR:DB_TYPE=L&amp;VAR:UNITS=MONTHLY&amp;window=popup&amp;width=450&amp;height=300&amp;START_MAXIMIZED=FALSE"}</definedName>
    <definedName name="_11998__FDSAUDITLINK___1" hidden="1">{"fdsup://IBCentral/FAT Viewer?action=UPDATE&amp;creator=factset&amp;DOC_NAME=fat:reuters_qtrly_source_window.fat&amp;display_string=Audit&amp;DYN_ARGS=TRUE&amp;VAR:ID1=49005710&amp;VAR:RCODE=CMEA&amp;VAR:SDATE=20080699&amp;VAR:FREQ=QUARTERLY&amp;VAR:RELITEM=RF&amp;VAR:CURRENCY=LOCAL&amp;VAR:CURRSOUR","CE=EXSHARE&amp;VAR:NATFREQ=QUARTERLY&amp;VAR:RFIELD=FINALIZED&amp;VAR:DB_TYPE=L&amp;VAR:UNITS=MONTHLY&amp;window=popup&amp;width=450&amp;height=300&amp;START_MAXIMIZED=FALSE"}</definedName>
    <definedName name="_11999__FDSAUDITLINK__" hidden="1">{"fdsup://IBCentral/FAT Viewer?action=UPDATE&amp;creator=factset&amp;DOC_NAME=fat:reuters_qtrly_source_window.fat&amp;display_string=Audit&amp;DYN_ARGS=TRUE&amp;VAR:ID1=49005710&amp;VAR:RCODE=CMEA&amp;VAR:SDATE=20080399&amp;VAR:FREQ=QUARTERLY&amp;VAR:RELITEM=RF&amp;VAR:CURRENCY=LOCAL&amp;VAR:CURRSOUR","CE=EXSHARE&amp;VAR:NATFREQ=QUARTERLY&amp;VAR:RFIELD=FINALIZED&amp;VAR:DB_TYPE=L&amp;VAR:UNITS=MONTHLY&amp;window=popup&amp;width=450&amp;height=300&amp;START_MAXIMIZED=FALSE"}</definedName>
    <definedName name="_11999__FDSAUDITLINK___1" hidden="1">{"fdsup://IBCentral/FAT Viewer?action=UPDATE&amp;creator=factset&amp;DOC_NAME=fat:reuters_qtrly_source_window.fat&amp;display_string=Audit&amp;DYN_ARGS=TRUE&amp;VAR:ID1=49005710&amp;VAR:RCODE=CMEA&amp;VAR:SDATE=20080399&amp;VAR:FREQ=QUARTERLY&amp;VAR:RELITEM=RF&amp;VAR:CURRENCY=LOCAL&amp;VAR:CURRSOUR","CE=EXSHARE&amp;VAR:NATFREQ=QUARTERLY&amp;VAR:RFIELD=FINALIZED&amp;VAR:DB_TYPE=L&amp;VAR:UNITS=MONTHLY&amp;window=popup&amp;width=450&amp;height=300&amp;START_MAXIMIZED=FALSE"}</definedName>
    <definedName name="_12__123Graph_AChart_1A" hidden="1">#REF!</definedName>
    <definedName name="_12__123Graph_BCHART_1" hidden="1">'[7]Dimeco Financials'!#REF!</definedName>
    <definedName name="_120__FDSAUDITLINK__" hidden="1">{"fdsup://directions/FAT Viewer?action=UPDATE&amp;creator=factset&amp;DYN_ARGS=TRUE&amp;DOC_NAME=FAT:FQL_AUDITING_CLIENT_TEMPLATE.FAT&amp;display_string=Audit&amp;VAR:KEY=SBITQTGBSJ&amp;VAR:QUERY=UkdGX0JQU19UQU5HKFNFTUksMCwsLCwsLE5PQVVESVQp&amp;WINDOW=FIRST_POPUP&amp;HEIGHT=450&amp;WIDTH=450&amp;","START_MAXIMIZED=FALSE&amp;VAR:CALENDAR=US&amp;VAR:SYMBOL=321430&amp;VAR:INDEX=0"}</definedName>
    <definedName name="_12000__FDSAUDITLINK__" hidden="1">{"fdsup://IBCentral/FAT Viewer?action=UPDATE&amp;creator=factset&amp;DOC_NAME=fat:reuters_qtrly_source_window.fat&amp;display_string=Audit&amp;DYN_ARGS=TRUE&amp;VAR:ID1=49005710&amp;VAR:RCODE=CMEA&amp;VAR:SDATE=20071299&amp;VAR:FREQ=QUARTERLY&amp;VAR:RELITEM=RF&amp;VAR:CURRENCY=LOCAL&amp;VAR:CURRSOUR","CE=EXSHARE&amp;VAR:NATFREQ=QUARTERLY&amp;VAR:RFIELD=FINALIZED&amp;VAR:DB_TYPE=L&amp;VAR:UNITS=MONTHLY&amp;window=popup&amp;width=450&amp;height=300&amp;START_MAXIMIZED=FALSE"}</definedName>
    <definedName name="_12000__FDSAUDITLINK___1" hidden="1">{"fdsup://IBCentral/FAT Viewer?action=UPDATE&amp;creator=factset&amp;DOC_NAME=fat:reuters_qtrly_source_window.fat&amp;display_string=Audit&amp;DYN_ARGS=TRUE&amp;VAR:ID1=49005710&amp;VAR:RCODE=CMEA&amp;VAR:SDATE=20071299&amp;VAR:FREQ=QUARTERLY&amp;VAR:RELITEM=RF&amp;VAR:CURRENCY=LOCAL&amp;VAR:CURRSOUR","CE=EXSHARE&amp;VAR:NATFREQ=QUARTERLY&amp;VAR:RFIELD=FINALIZED&amp;VAR:DB_TYPE=L&amp;VAR:UNITS=MONTHLY&amp;window=popup&amp;width=450&amp;height=300&amp;START_MAXIMIZED=FALSE"}</definedName>
    <definedName name="_12001__FDSAUDITLINK__" hidden="1">{"fdsup://IBCentral/FAT Viewer?action=UPDATE&amp;creator=factset&amp;DOC_NAME=fat:reuters_qtrly_source_window.fat&amp;display_string=Audit&amp;DYN_ARGS=TRUE&amp;VAR:ID1=49005710&amp;VAR:RCODE=CMEA&amp;VAR:SDATE=20070999&amp;VAR:FREQ=QUARTERLY&amp;VAR:RELITEM=RF&amp;VAR:CURRENCY=LOCAL&amp;VAR:CURRSOUR","CE=EXSHARE&amp;VAR:NATFREQ=QUARTERLY&amp;VAR:RFIELD=FINALIZED&amp;VAR:DB_TYPE=L&amp;VAR:UNITS=MONTHLY&amp;window=popup&amp;width=450&amp;height=300&amp;START_MAXIMIZED=FALSE"}</definedName>
    <definedName name="_12001__FDSAUDITLINK___1" hidden="1">{"fdsup://IBCentral/FAT Viewer?action=UPDATE&amp;creator=factset&amp;DOC_NAME=fat:reuters_qtrly_source_window.fat&amp;display_string=Audit&amp;DYN_ARGS=TRUE&amp;VAR:ID1=49005710&amp;VAR:RCODE=CMEA&amp;VAR:SDATE=20070999&amp;VAR:FREQ=QUARTERLY&amp;VAR:RELITEM=RF&amp;VAR:CURRENCY=LOCAL&amp;VAR:CURRSOUR","CE=EXSHARE&amp;VAR:NATFREQ=QUARTERLY&amp;VAR:RFIELD=FINALIZED&amp;VAR:DB_TYPE=L&amp;VAR:UNITS=MONTHLY&amp;window=popup&amp;width=450&amp;height=300&amp;START_MAXIMIZED=FALSE"}</definedName>
    <definedName name="_12002__FDSAUDITLINK__" hidden="1">{"fdsup://IBCentral/FAT Viewer?action=UPDATE&amp;creator=factset&amp;DOC_NAME=fat:reuters_qtrly_source_window.fat&amp;display_string=Audit&amp;DYN_ARGS=TRUE&amp;VAR:ID1=49005710&amp;VAR:RCODE=CMEA&amp;VAR:SDATE=20070699&amp;VAR:FREQ=QUARTERLY&amp;VAR:RELITEM=RF&amp;VAR:CURRENCY=LOCAL&amp;VAR:CURRSOUR","CE=EXSHARE&amp;VAR:NATFREQ=QUARTERLY&amp;VAR:RFIELD=FINALIZED&amp;VAR:DB_TYPE=L&amp;VAR:UNITS=MONTHLY&amp;window=popup&amp;width=450&amp;height=300&amp;START_MAXIMIZED=FALSE"}</definedName>
    <definedName name="_12002__FDSAUDITLINK___1" hidden="1">{"fdsup://IBCentral/FAT Viewer?action=UPDATE&amp;creator=factset&amp;DOC_NAME=fat:reuters_qtrly_source_window.fat&amp;display_string=Audit&amp;DYN_ARGS=TRUE&amp;VAR:ID1=49005710&amp;VAR:RCODE=CMEA&amp;VAR:SDATE=20070699&amp;VAR:FREQ=QUARTERLY&amp;VAR:RELITEM=RF&amp;VAR:CURRENCY=LOCAL&amp;VAR:CURRSOUR","CE=EXSHARE&amp;VAR:NATFREQ=QUARTERLY&amp;VAR:RFIELD=FINALIZED&amp;VAR:DB_TYPE=L&amp;VAR:UNITS=MONTHLY&amp;window=popup&amp;width=450&amp;height=300&amp;START_MAXIMIZED=FALSE"}</definedName>
    <definedName name="_12003__FDSAUDITLINK__" hidden="1">{"fdsup://IBCentral/FAT Viewer?action=UPDATE&amp;creator=factset&amp;DOC_NAME=fat:reuters_qtrly_source_window.fat&amp;display_string=Audit&amp;DYN_ARGS=TRUE&amp;VAR:ID1=49005710&amp;VAR:RCODE=CMEA&amp;VAR:SDATE=20070399&amp;VAR:FREQ=QUARTERLY&amp;VAR:RELITEM=RF&amp;VAR:CURRENCY=LOCAL&amp;VAR:CURRSOUR","CE=EXSHARE&amp;VAR:NATFREQ=QUARTERLY&amp;VAR:RFIELD=FINALIZED&amp;VAR:DB_TYPE=L&amp;VAR:UNITS=MONTHLY&amp;window=popup&amp;width=450&amp;height=300&amp;START_MAXIMIZED=FALSE"}</definedName>
    <definedName name="_12003__FDSAUDITLINK___1" hidden="1">{"fdsup://IBCentral/FAT Viewer?action=UPDATE&amp;creator=factset&amp;DOC_NAME=fat:reuters_qtrly_source_window.fat&amp;display_string=Audit&amp;DYN_ARGS=TRUE&amp;VAR:ID1=49005710&amp;VAR:RCODE=CMEA&amp;VAR:SDATE=20070399&amp;VAR:FREQ=QUARTERLY&amp;VAR:RELITEM=RF&amp;VAR:CURRENCY=LOCAL&amp;VAR:CURRSOUR","CE=EXSHARE&amp;VAR:NATFREQ=QUARTERLY&amp;VAR:RFIELD=FINALIZED&amp;VAR:DB_TYPE=L&amp;VAR:UNITS=MONTHLY&amp;window=popup&amp;width=450&amp;height=300&amp;START_MAXIMIZED=FALSE"}</definedName>
    <definedName name="_12004__FDSAUDITLINK__" hidden="1">{"fdsup://IBCentral/FAT Viewer?action=UPDATE&amp;creator=factset&amp;DOC_NAME=fat:reuters_qtrly_source_window.fat&amp;display_string=Audit&amp;DYN_ARGS=TRUE&amp;VAR:ID1=49005710&amp;VAR:RCODE=CMEA&amp;VAR:SDATE=20061299&amp;VAR:FREQ=QUARTERLY&amp;VAR:RELITEM=RF&amp;VAR:CURRENCY=LOCAL&amp;VAR:CURRSOUR","CE=EXSHARE&amp;VAR:NATFREQ=QUARTERLY&amp;VAR:RFIELD=FINALIZED&amp;VAR:DB_TYPE=L&amp;VAR:UNITS=MONTHLY&amp;window=popup&amp;width=450&amp;height=300&amp;START_MAXIMIZED=FALSE"}</definedName>
    <definedName name="_12004__FDSAUDITLINK___1" hidden="1">{"fdsup://IBCentral/FAT Viewer?action=UPDATE&amp;creator=factset&amp;DOC_NAME=fat:reuters_qtrly_source_window.fat&amp;display_string=Audit&amp;DYN_ARGS=TRUE&amp;VAR:ID1=49005710&amp;VAR:RCODE=CMEA&amp;VAR:SDATE=20061299&amp;VAR:FREQ=QUARTERLY&amp;VAR:RELITEM=RF&amp;VAR:CURRENCY=LOCAL&amp;VAR:CURRSOUR","CE=EXSHARE&amp;VAR:NATFREQ=QUARTERLY&amp;VAR:RFIELD=FINALIZED&amp;VAR:DB_TYPE=L&amp;VAR:UNITS=MONTHLY&amp;window=popup&amp;width=450&amp;height=300&amp;START_MAXIMIZED=FALSE"}</definedName>
    <definedName name="_12005__FDSAUDITLINK__" hidden="1">{"fdsup://IBCentral/FAT Viewer?action=UPDATE&amp;creator=factset&amp;DOC_NAME=fat:reuters_qtrly_source_window.fat&amp;display_string=Audit&amp;DYN_ARGS=TRUE&amp;VAR:ID1=49005710&amp;VAR:RCODE=CMEA&amp;VAR:SDATE=20060999&amp;VAR:FREQ=QUARTERLY&amp;VAR:RELITEM=RF&amp;VAR:CURRENCY=LOCAL&amp;VAR:CURRSOUR","CE=EXSHARE&amp;VAR:NATFREQ=QUARTERLY&amp;VAR:RFIELD=FINALIZED&amp;VAR:DB_TYPE=L&amp;VAR:UNITS=MONTHLY&amp;window=popup&amp;width=450&amp;height=300&amp;START_MAXIMIZED=FALSE"}</definedName>
    <definedName name="_12005__FDSAUDITLINK___1" hidden="1">{"fdsup://IBCentral/FAT Viewer?action=UPDATE&amp;creator=factset&amp;DOC_NAME=fat:reuters_qtrly_source_window.fat&amp;display_string=Audit&amp;DYN_ARGS=TRUE&amp;VAR:ID1=49005710&amp;VAR:RCODE=CMEA&amp;VAR:SDATE=20060999&amp;VAR:FREQ=QUARTERLY&amp;VAR:RELITEM=RF&amp;VAR:CURRENCY=LOCAL&amp;VAR:CURRSOUR","CE=EXSHARE&amp;VAR:NATFREQ=QUARTERLY&amp;VAR:RFIELD=FINALIZED&amp;VAR:DB_TYPE=L&amp;VAR:UNITS=MONTHLY&amp;window=popup&amp;width=450&amp;height=300&amp;START_MAXIMIZED=FALSE"}</definedName>
    <definedName name="_12006__FDSAUDITLINK__" hidden="1">{"fdsup://IBCentral/FAT Viewer?action=UPDATE&amp;creator=factset&amp;DOC_NAME=fat:reuters_qtrly_source_window.fat&amp;display_string=Audit&amp;DYN_ARGS=TRUE&amp;VAR:ID1=49005710&amp;VAR:RCODE=CMEA&amp;VAR:SDATE=20060699&amp;VAR:FREQ=QUARTERLY&amp;VAR:RELITEM=RF&amp;VAR:CURRENCY=LOCAL&amp;VAR:CURRSOUR","CE=EXSHARE&amp;VAR:NATFREQ=QUARTERLY&amp;VAR:RFIELD=FINALIZED&amp;VAR:DB_TYPE=L&amp;VAR:UNITS=MONTHLY&amp;window=popup&amp;width=450&amp;height=300&amp;START_MAXIMIZED=FALSE"}</definedName>
    <definedName name="_12006__FDSAUDITLINK___1" hidden="1">{"fdsup://IBCentral/FAT Viewer?action=UPDATE&amp;creator=factset&amp;DOC_NAME=fat:reuters_qtrly_source_window.fat&amp;display_string=Audit&amp;DYN_ARGS=TRUE&amp;VAR:ID1=49005710&amp;VAR:RCODE=CMEA&amp;VAR:SDATE=20060699&amp;VAR:FREQ=QUARTERLY&amp;VAR:RELITEM=RF&amp;VAR:CURRENCY=LOCAL&amp;VAR:CURRSOUR","CE=EXSHARE&amp;VAR:NATFREQ=QUARTERLY&amp;VAR:RFIELD=FINALIZED&amp;VAR:DB_TYPE=L&amp;VAR:UNITS=MONTHLY&amp;window=popup&amp;width=450&amp;height=300&amp;START_MAXIMIZED=FALSE"}</definedName>
    <definedName name="_12007__FDSAUDITLINK__" hidden="1">{"fdsup://IBCentral/FAT Viewer?action=UPDATE&amp;creator=factset&amp;DOC_NAME=fat:reuters_qtrly_source_window.fat&amp;display_string=Audit&amp;DYN_ARGS=TRUE&amp;VAR:ID1=49005710&amp;VAR:RCODE=CMEA&amp;VAR:SDATE=20060399&amp;VAR:FREQ=QUARTERLY&amp;VAR:RELITEM=RF&amp;VAR:CURRENCY=LOCAL&amp;VAR:CURRSOUR","CE=EXSHARE&amp;VAR:NATFREQ=QUARTERLY&amp;VAR:RFIELD=FINALIZED&amp;VAR:DB_TYPE=L&amp;VAR:UNITS=MONTHLY&amp;window=popup&amp;width=450&amp;height=300&amp;START_MAXIMIZED=FALSE"}</definedName>
    <definedName name="_12007__FDSAUDITLINK___1" hidden="1">{"fdsup://IBCentral/FAT Viewer?action=UPDATE&amp;creator=factset&amp;DOC_NAME=fat:reuters_qtrly_source_window.fat&amp;display_string=Audit&amp;DYN_ARGS=TRUE&amp;VAR:ID1=49005710&amp;VAR:RCODE=CMEA&amp;VAR:SDATE=20060399&amp;VAR:FREQ=QUARTERLY&amp;VAR:RELITEM=RF&amp;VAR:CURRENCY=LOCAL&amp;VAR:CURRSOUR","CE=EXSHARE&amp;VAR:NATFREQ=QUARTERLY&amp;VAR:RFIELD=FINALIZED&amp;VAR:DB_TYPE=L&amp;VAR:UNITS=MONTHLY&amp;window=popup&amp;width=450&amp;height=300&amp;START_MAXIMIZED=FALSE"}</definedName>
    <definedName name="_12008__FDSAUDITLINK__" hidden="1">{"fdsup://IBCentral/FAT Viewer?action=UPDATE&amp;creator=factset&amp;DOC_NAME=fat:reuters_qtrly_source_window.fat&amp;display_string=Audit&amp;DYN_ARGS=TRUE&amp;VAR:ID1=49005710&amp;VAR:RCODE=CGPD&amp;VAR:SDATE=20080999&amp;VAR:FREQ=QUARTERLY&amp;VAR:RELITEM=RF&amp;VAR:CURRENCY=LOCAL&amp;VAR:CURRSOUR","CE=EXSHARE&amp;VAR:NATFREQ=QUARTERLY&amp;VAR:RFIELD=FINALIZED&amp;VAR:DB_TYPE=L&amp;VAR:UNITS=MONTHLY&amp;window=popup&amp;width=450&amp;height=300&amp;START_MAXIMIZED=FALSE"}</definedName>
    <definedName name="_12008__FDSAUDITLINK___1" hidden="1">{"fdsup://IBCentral/FAT Viewer?action=UPDATE&amp;creator=factset&amp;DOC_NAME=fat:reuters_qtrly_source_window.fat&amp;display_string=Audit&amp;DYN_ARGS=TRUE&amp;VAR:ID1=49005710&amp;VAR:RCODE=CGPD&amp;VAR:SDATE=20080999&amp;VAR:FREQ=QUARTERLY&amp;VAR:RELITEM=RF&amp;VAR:CURRENCY=LOCAL&amp;VAR:CURRSOUR","CE=EXSHARE&amp;VAR:NATFREQ=QUARTERLY&amp;VAR:RFIELD=FINALIZED&amp;VAR:DB_TYPE=L&amp;VAR:UNITS=MONTHLY&amp;window=popup&amp;width=450&amp;height=300&amp;START_MAXIMIZED=FALSE"}</definedName>
    <definedName name="_12009__FDSAUDITLINK__" hidden="1">{"fdsup://IBCentral/FAT Viewer?action=UPDATE&amp;creator=factset&amp;DOC_NAME=fat:reuters_qtrly_source_window.fat&amp;display_string=Audit&amp;DYN_ARGS=TRUE&amp;VAR:ID1=49005710&amp;VAR:RCODE=CGPD&amp;VAR:SDATE=20080699&amp;VAR:FREQ=QUARTERLY&amp;VAR:RELITEM=RF&amp;VAR:CURRENCY=LOCAL&amp;VAR:CURRSOUR","CE=EXSHARE&amp;VAR:NATFREQ=QUARTERLY&amp;VAR:RFIELD=FINALIZED&amp;VAR:DB_TYPE=L&amp;VAR:UNITS=MONTHLY&amp;window=popup&amp;width=450&amp;height=300&amp;START_MAXIMIZED=FALSE"}</definedName>
    <definedName name="_12009__FDSAUDITLINK___1" hidden="1">{"fdsup://IBCentral/FAT Viewer?action=UPDATE&amp;creator=factset&amp;DOC_NAME=fat:reuters_qtrly_source_window.fat&amp;display_string=Audit&amp;DYN_ARGS=TRUE&amp;VAR:ID1=49005710&amp;VAR:RCODE=CGPD&amp;VAR:SDATE=20080699&amp;VAR:FREQ=QUARTERLY&amp;VAR:RELITEM=RF&amp;VAR:CURRENCY=LOCAL&amp;VAR:CURRSOUR","CE=EXSHARE&amp;VAR:NATFREQ=QUARTERLY&amp;VAR:RFIELD=FINALIZED&amp;VAR:DB_TYPE=L&amp;VAR:UNITS=MONTHLY&amp;window=popup&amp;width=450&amp;height=300&amp;START_MAXIMIZED=FALSE"}</definedName>
    <definedName name="_12010__FDSAUDITLINK__" hidden="1">{"fdsup://IBCentral/FAT Viewer?action=UPDATE&amp;creator=factset&amp;DOC_NAME=fat:reuters_qtrly_source_window.fat&amp;display_string=Audit&amp;DYN_ARGS=TRUE&amp;VAR:ID1=49005710&amp;VAR:RCODE=CGPD&amp;VAR:SDATE=20080399&amp;VAR:FREQ=QUARTERLY&amp;VAR:RELITEM=RF&amp;VAR:CURRENCY=LOCAL&amp;VAR:CURRSOUR","CE=EXSHARE&amp;VAR:NATFREQ=QUARTERLY&amp;VAR:RFIELD=FINALIZED&amp;VAR:DB_TYPE=L&amp;VAR:UNITS=MONTHLY&amp;window=popup&amp;width=450&amp;height=300&amp;START_MAXIMIZED=FALSE"}</definedName>
    <definedName name="_12010__FDSAUDITLINK___1" hidden="1">{"fdsup://IBCentral/FAT Viewer?action=UPDATE&amp;creator=factset&amp;DOC_NAME=fat:reuters_qtrly_source_window.fat&amp;display_string=Audit&amp;DYN_ARGS=TRUE&amp;VAR:ID1=49005710&amp;VAR:RCODE=CGPD&amp;VAR:SDATE=20080399&amp;VAR:FREQ=QUARTERLY&amp;VAR:RELITEM=RF&amp;VAR:CURRENCY=LOCAL&amp;VAR:CURRSOUR","CE=EXSHARE&amp;VAR:NATFREQ=QUARTERLY&amp;VAR:RFIELD=FINALIZED&amp;VAR:DB_TYPE=L&amp;VAR:UNITS=MONTHLY&amp;window=popup&amp;width=450&amp;height=300&amp;START_MAXIMIZED=FALSE"}</definedName>
    <definedName name="_12011__FDSAUDITLINK__" hidden="1">{"fdsup://IBCentral/FAT Viewer?action=UPDATE&amp;creator=factset&amp;DOC_NAME=fat:reuters_qtrly_source_window.fat&amp;display_string=Audit&amp;DYN_ARGS=TRUE&amp;VAR:ID1=49005710&amp;VAR:RCODE=CGPD&amp;VAR:SDATE=20071299&amp;VAR:FREQ=QUARTERLY&amp;VAR:RELITEM=RF&amp;VAR:CURRENCY=LOCAL&amp;VAR:CURRSOUR","CE=EXSHARE&amp;VAR:NATFREQ=QUARTERLY&amp;VAR:RFIELD=FINALIZED&amp;VAR:DB_TYPE=L&amp;VAR:UNITS=MONTHLY&amp;window=popup&amp;width=450&amp;height=300&amp;START_MAXIMIZED=FALSE"}</definedName>
    <definedName name="_12011__FDSAUDITLINK___1" hidden="1">{"fdsup://IBCentral/FAT Viewer?action=UPDATE&amp;creator=factset&amp;DOC_NAME=fat:reuters_qtrly_source_window.fat&amp;display_string=Audit&amp;DYN_ARGS=TRUE&amp;VAR:ID1=49005710&amp;VAR:RCODE=CGPD&amp;VAR:SDATE=20071299&amp;VAR:FREQ=QUARTERLY&amp;VAR:RELITEM=RF&amp;VAR:CURRENCY=LOCAL&amp;VAR:CURRSOUR","CE=EXSHARE&amp;VAR:NATFREQ=QUARTERLY&amp;VAR:RFIELD=FINALIZED&amp;VAR:DB_TYPE=L&amp;VAR:UNITS=MONTHLY&amp;window=popup&amp;width=450&amp;height=300&amp;START_MAXIMIZED=FALSE"}</definedName>
    <definedName name="_12012__FDSAUDITLINK__" hidden="1">{"fdsup://IBCentral/FAT Viewer?action=UPDATE&amp;creator=factset&amp;DOC_NAME=fat:reuters_qtrly_source_window.fat&amp;display_string=Audit&amp;DYN_ARGS=TRUE&amp;VAR:ID1=49005710&amp;VAR:RCODE=CGPD&amp;VAR:SDATE=20070999&amp;VAR:FREQ=QUARTERLY&amp;VAR:RELITEM=RF&amp;VAR:CURRENCY=LOCAL&amp;VAR:CURRSOUR","CE=EXSHARE&amp;VAR:NATFREQ=QUARTERLY&amp;VAR:RFIELD=FINALIZED&amp;VAR:DB_TYPE=L&amp;VAR:UNITS=MONTHLY&amp;window=popup&amp;width=450&amp;height=300&amp;START_MAXIMIZED=FALSE"}</definedName>
    <definedName name="_12012__FDSAUDITLINK___1" hidden="1">{"fdsup://IBCentral/FAT Viewer?action=UPDATE&amp;creator=factset&amp;DOC_NAME=fat:reuters_qtrly_source_window.fat&amp;display_string=Audit&amp;DYN_ARGS=TRUE&amp;VAR:ID1=49005710&amp;VAR:RCODE=CGPD&amp;VAR:SDATE=20070999&amp;VAR:FREQ=QUARTERLY&amp;VAR:RELITEM=RF&amp;VAR:CURRENCY=LOCAL&amp;VAR:CURRSOUR","CE=EXSHARE&amp;VAR:NATFREQ=QUARTERLY&amp;VAR:RFIELD=FINALIZED&amp;VAR:DB_TYPE=L&amp;VAR:UNITS=MONTHLY&amp;window=popup&amp;width=450&amp;height=300&amp;START_MAXIMIZED=FALSE"}</definedName>
    <definedName name="_12013__FDSAUDITLINK__" hidden="1">{"fdsup://IBCentral/FAT Viewer?action=UPDATE&amp;creator=factset&amp;DOC_NAME=fat:reuters_qtrly_source_window.fat&amp;display_string=Audit&amp;DYN_ARGS=TRUE&amp;VAR:ID1=49005710&amp;VAR:RCODE=CGPD&amp;VAR:SDATE=20070699&amp;VAR:FREQ=QUARTERLY&amp;VAR:RELITEM=RF&amp;VAR:CURRENCY=LOCAL&amp;VAR:CURRSOUR","CE=EXSHARE&amp;VAR:NATFREQ=QUARTERLY&amp;VAR:RFIELD=FINALIZED&amp;VAR:DB_TYPE=L&amp;VAR:UNITS=MONTHLY&amp;window=popup&amp;width=450&amp;height=300&amp;START_MAXIMIZED=FALSE"}</definedName>
    <definedName name="_12013__FDSAUDITLINK___1" hidden="1">{"fdsup://IBCentral/FAT Viewer?action=UPDATE&amp;creator=factset&amp;DOC_NAME=fat:reuters_qtrly_source_window.fat&amp;display_string=Audit&amp;DYN_ARGS=TRUE&amp;VAR:ID1=49005710&amp;VAR:RCODE=CGPD&amp;VAR:SDATE=20070699&amp;VAR:FREQ=QUARTERLY&amp;VAR:RELITEM=RF&amp;VAR:CURRENCY=LOCAL&amp;VAR:CURRSOUR","CE=EXSHARE&amp;VAR:NATFREQ=QUARTERLY&amp;VAR:RFIELD=FINALIZED&amp;VAR:DB_TYPE=L&amp;VAR:UNITS=MONTHLY&amp;window=popup&amp;width=450&amp;height=300&amp;START_MAXIMIZED=FALSE"}</definedName>
    <definedName name="_12014__FDSAUDITLINK__" hidden="1">{"fdsup://IBCentral/FAT Viewer?action=UPDATE&amp;creator=factset&amp;DOC_NAME=fat:reuters_qtrly_source_window.fat&amp;display_string=Audit&amp;DYN_ARGS=TRUE&amp;VAR:ID1=49005710&amp;VAR:RCODE=CGPD&amp;VAR:SDATE=20070399&amp;VAR:FREQ=QUARTERLY&amp;VAR:RELITEM=RF&amp;VAR:CURRENCY=LOCAL&amp;VAR:CURRSOUR","CE=EXSHARE&amp;VAR:NATFREQ=QUARTERLY&amp;VAR:RFIELD=FINALIZED&amp;VAR:DB_TYPE=L&amp;VAR:UNITS=MONTHLY&amp;window=popup&amp;width=450&amp;height=300&amp;START_MAXIMIZED=FALSE"}</definedName>
    <definedName name="_12014__FDSAUDITLINK___1" hidden="1">{"fdsup://IBCentral/FAT Viewer?action=UPDATE&amp;creator=factset&amp;DOC_NAME=fat:reuters_qtrly_source_window.fat&amp;display_string=Audit&amp;DYN_ARGS=TRUE&amp;VAR:ID1=49005710&amp;VAR:RCODE=CGPD&amp;VAR:SDATE=20070399&amp;VAR:FREQ=QUARTERLY&amp;VAR:RELITEM=RF&amp;VAR:CURRENCY=LOCAL&amp;VAR:CURRSOUR","CE=EXSHARE&amp;VAR:NATFREQ=QUARTERLY&amp;VAR:RFIELD=FINALIZED&amp;VAR:DB_TYPE=L&amp;VAR:UNITS=MONTHLY&amp;window=popup&amp;width=450&amp;height=300&amp;START_MAXIMIZED=FALSE"}</definedName>
    <definedName name="_12015__FDSAUDITLINK__" hidden="1">{"fdsup://IBCentral/FAT Viewer?action=UPDATE&amp;creator=factset&amp;DOC_NAME=fat:reuters_qtrly_source_window.fat&amp;display_string=Audit&amp;DYN_ARGS=TRUE&amp;VAR:ID1=49005710&amp;VAR:RCODE=CGPD&amp;VAR:SDATE=20061299&amp;VAR:FREQ=QUARTERLY&amp;VAR:RELITEM=RF&amp;VAR:CURRENCY=LOCAL&amp;VAR:CURRSOUR","CE=EXSHARE&amp;VAR:NATFREQ=QUARTERLY&amp;VAR:RFIELD=FINALIZED&amp;VAR:DB_TYPE=L&amp;VAR:UNITS=MONTHLY&amp;window=popup&amp;width=450&amp;height=300&amp;START_MAXIMIZED=FALSE"}</definedName>
    <definedName name="_12015__FDSAUDITLINK___1" hidden="1">{"fdsup://IBCentral/FAT Viewer?action=UPDATE&amp;creator=factset&amp;DOC_NAME=fat:reuters_qtrly_source_window.fat&amp;display_string=Audit&amp;DYN_ARGS=TRUE&amp;VAR:ID1=49005710&amp;VAR:RCODE=CGPD&amp;VAR:SDATE=20061299&amp;VAR:FREQ=QUARTERLY&amp;VAR:RELITEM=RF&amp;VAR:CURRENCY=LOCAL&amp;VAR:CURRSOUR","CE=EXSHARE&amp;VAR:NATFREQ=QUARTERLY&amp;VAR:RFIELD=FINALIZED&amp;VAR:DB_TYPE=L&amp;VAR:UNITS=MONTHLY&amp;window=popup&amp;width=450&amp;height=300&amp;START_MAXIMIZED=FALSE"}</definedName>
    <definedName name="_12016__FDSAUDITLINK__" hidden="1">{"fdsup://IBCentral/FAT Viewer?action=UPDATE&amp;creator=factset&amp;DOC_NAME=fat:reuters_qtrly_source_window.fat&amp;display_string=Audit&amp;DYN_ARGS=TRUE&amp;VAR:ID1=49005710&amp;VAR:RCODE=CGPD&amp;VAR:SDATE=20060999&amp;VAR:FREQ=QUARTERLY&amp;VAR:RELITEM=RF&amp;VAR:CURRENCY=LOCAL&amp;VAR:CURRSOUR","CE=EXSHARE&amp;VAR:NATFREQ=QUARTERLY&amp;VAR:RFIELD=FINALIZED&amp;VAR:DB_TYPE=L&amp;VAR:UNITS=MONTHLY&amp;window=popup&amp;width=450&amp;height=300&amp;START_MAXIMIZED=FALSE"}</definedName>
    <definedName name="_12016__FDSAUDITLINK___1" hidden="1">{"fdsup://IBCentral/FAT Viewer?action=UPDATE&amp;creator=factset&amp;DOC_NAME=fat:reuters_qtrly_source_window.fat&amp;display_string=Audit&amp;DYN_ARGS=TRUE&amp;VAR:ID1=49005710&amp;VAR:RCODE=CGPD&amp;VAR:SDATE=20060999&amp;VAR:FREQ=QUARTERLY&amp;VAR:RELITEM=RF&amp;VAR:CURRENCY=LOCAL&amp;VAR:CURRSOUR","CE=EXSHARE&amp;VAR:NATFREQ=QUARTERLY&amp;VAR:RFIELD=FINALIZED&amp;VAR:DB_TYPE=L&amp;VAR:UNITS=MONTHLY&amp;window=popup&amp;width=450&amp;height=300&amp;START_MAXIMIZED=FALSE"}</definedName>
    <definedName name="_12017__FDSAUDITLINK__" hidden="1">{"fdsup://IBCentral/FAT Viewer?action=UPDATE&amp;creator=factset&amp;DOC_NAME=fat:reuters_qtrly_source_window.fat&amp;display_string=Audit&amp;DYN_ARGS=TRUE&amp;VAR:ID1=49005710&amp;VAR:RCODE=CGPD&amp;VAR:SDATE=20060699&amp;VAR:FREQ=QUARTERLY&amp;VAR:RELITEM=RF&amp;VAR:CURRENCY=LOCAL&amp;VAR:CURRSOUR","CE=EXSHARE&amp;VAR:NATFREQ=QUARTERLY&amp;VAR:RFIELD=FINALIZED&amp;VAR:DB_TYPE=L&amp;VAR:UNITS=MONTHLY&amp;window=popup&amp;width=450&amp;height=300&amp;START_MAXIMIZED=FALSE"}</definedName>
    <definedName name="_12017__FDSAUDITLINK___1" hidden="1">{"fdsup://IBCentral/FAT Viewer?action=UPDATE&amp;creator=factset&amp;DOC_NAME=fat:reuters_qtrly_source_window.fat&amp;display_string=Audit&amp;DYN_ARGS=TRUE&amp;VAR:ID1=49005710&amp;VAR:RCODE=CGPD&amp;VAR:SDATE=20060699&amp;VAR:FREQ=QUARTERLY&amp;VAR:RELITEM=RF&amp;VAR:CURRENCY=LOCAL&amp;VAR:CURRSOUR","CE=EXSHARE&amp;VAR:NATFREQ=QUARTERLY&amp;VAR:RFIELD=FINALIZED&amp;VAR:DB_TYPE=L&amp;VAR:UNITS=MONTHLY&amp;window=popup&amp;width=450&amp;height=300&amp;START_MAXIMIZED=FALSE"}</definedName>
    <definedName name="_12018__FDSAUDITLINK__" hidden="1">{"fdsup://IBCentral/FAT Viewer?action=UPDATE&amp;creator=factset&amp;DOC_NAME=fat:reuters_qtrly_source_window.fat&amp;display_string=Audit&amp;DYN_ARGS=TRUE&amp;VAR:ID1=49005710&amp;VAR:RCODE=CGPD&amp;VAR:SDATE=20060399&amp;VAR:FREQ=QUARTERLY&amp;VAR:RELITEM=RF&amp;VAR:CURRENCY=LOCAL&amp;VAR:CURRSOUR","CE=EXSHARE&amp;VAR:NATFREQ=QUARTERLY&amp;VAR:RFIELD=FINALIZED&amp;VAR:DB_TYPE=L&amp;VAR:UNITS=MONTHLY&amp;window=popup&amp;width=450&amp;height=300&amp;START_MAXIMIZED=FALSE"}</definedName>
    <definedName name="_12018__FDSAUDITLINK___1" hidden="1">{"fdsup://IBCentral/FAT Viewer?action=UPDATE&amp;creator=factset&amp;DOC_NAME=fat:reuters_qtrly_source_window.fat&amp;display_string=Audit&amp;DYN_ARGS=TRUE&amp;VAR:ID1=49005710&amp;VAR:RCODE=CGPD&amp;VAR:SDATE=20060399&amp;VAR:FREQ=QUARTERLY&amp;VAR:RELITEM=RF&amp;VAR:CURRENCY=LOCAL&amp;VAR:CURRSOUR","CE=EXSHARE&amp;VAR:NATFREQ=QUARTERLY&amp;VAR:RFIELD=FINALIZED&amp;VAR:DB_TYPE=L&amp;VAR:UNITS=MONTHLY&amp;window=popup&amp;width=450&amp;height=300&amp;START_MAXIMIZED=FALSE"}</definedName>
    <definedName name="_12019__FDSAUDITLINK__" hidden="1">{"fdsup://IBCentral/FAT Viewer?action=UPDATE&amp;creator=factset&amp;DOC_NAME=fat:reuters_qtrly_source_window.fat&amp;display_string=Audit&amp;DYN_ARGS=TRUE&amp;VAR:ID1=49005710&amp;VAR:RCODE=CPRD&amp;VAR:SDATE=20080999&amp;VAR:FREQ=QUARTERLY&amp;VAR:RELITEM=RF&amp;VAR:CURRENCY=LOCAL&amp;VAR:CURRSOUR","CE=EXSHARE&amp;VAR:NATFREQ=QUARTERLY&amp;VAR:RFIELD=FINALIZED&amp;VAR:DB_TYPE=L&amp;VAR:UNITS=MONTHLY&amp;window=popup&amp;width=450&amp;height=300&amp;START_MAXIMIZED=FALSE"}</definedName>
    <definedName name="_12019__FDSAUDITLINK___1" hidden="1">{"fdsup://IBCentral/FAT Viewer?action=UPDATE&amp;creator=factset&amp;DOC_NAME=fat:reuters_qtrly_source_window.fat&amp;display_string=Audit&amp;DYN_ARGS=TRUE&amp;VAR:ID1=49005710&amp;VAR:RCODE=CPRD&amp;VAR:SDATE=20080999&amp;VAR:FREQ=QUARTERLY&amp;VAR:RELITEM=RF&amp;VAR:CURRENCY=LOCAL&amp;VAR:CURRSOUR","CE=EXSHARE&amp;VAR:NATFREQ=QUARTERLY&amp;VAR:RFIELD=FINALIZED&amp;VAR:DB_TYPE=L&amp;VAR:UNITS=MONTHLY&amp;window=popup&amp;width=450&amp;height=300&amp;START_MAXIMIZED=FALSE"}</definedName>
    <definedName name="_12020__FDSAUDITLINK__" hidden="1">{"fdsup://IBCentral/FAT Viewer?action=UPDATE&amp;creator=factset&amp;DOC_NAME=fat:reuters_qtrly_source_window.fat&amp;display_string=Audit&amp;DYN_ARGS=TRUE&amp;VAR:ID1=49005710&amp;VAR:RCODE=CPRD&amp;VAR:SDATE=20080699&amp;VAR:FREQ=QUARTERLY&amp;VAR:RELITEM=RF&amp;VAR:CURRENCY=LOCAL&amp;VAR:CURRSOUR","CE=EXSHARE&amp;VAR:NATFREQ=QUARTERLY&amp;VAR:RFIELD=FINALIZED&amp;VAR:DB_TYPE=L&amp;VAR:UNITS=MONTHLY&amp;window=popup&amp;width=450&amp;height=300&amp;START_MAXIMIZED=FALSE"}</definedName>
    <definedName name="_12020__FDSAUDITLINK___1" hidden="1">{"fdsup://IBCentral/FAT Viewer?action=UPDATE&amp;creator=factset&amp;DOC_NAME=fat:reuters_qtrly_source_window.fat&amp;display_string=Audit&amp;DYN_ARGS=TRUE&amp;VAR:ID1=49005710&amp;VAR:RCODE=CPRD&amp;VAR:SDATE=20080699&amp;VAR:FREQ=QUARTERLY&amp;VAR:RELITEM=RF&amp;VAR:CURRENCY=LOCAL&amp;VAR:CURRSOUR","CE=EXSHARE&amp;VAR:NATFREQ=QUARTERLY&amp;VAR:RFIELD=FINALIZED&amp;VAR:DB_TYPE=L&amp;VAR:UNITS=MONTHLY&amp;window=popup&amp;width=450&amp;height=300&amp;START_MAXIMIZED=FALSE"}</definedName>
    <definedName name="_12021__FDSAUDITLINK__" hidden="1">{"fdsup://IBCentral/FAT Viewer?action=UPDATE&amp;creator=factset&amp;DOC_NAME=fat:reuters_qtrly_source_window.fat&amp;display_string=Audit&amp;DYN_ARGS=TRUE&amp;VAR:ID1=49005710&amp;VAR:RCODE=CPRD&amp;VAR:SDATE=20080399&amp;VAR:FREQ=QUARTERLY&amp;VAR:RELITEM=RF&amp;VAR:CURRENCY=LOCAL&amp;VAR:CURRSOUR","CE=EXSHARE&amp;VAR:NATFREQ=QUARTERLY&amp;VAR:RFIELD=FINALIZED&amp;VAR:DB_TYPE=L&amp;VAR:UNITS=MONTHLY&amp;window=popup&amp;width=450&amp;height=300&amp;START_MAXIMIZED=FALSE"}</definedName>
    <definedName name="_12021__FDSAUDITLINK___1" hidden="1">{"fdsup://IBCentral/FAT Viewer?action=UPDATE&amp;creator=factset&amp;DOC_NAME=fat:reuters_qtrly_source_window.fat&amp;display_string=Audit&amp;DYN_ARGS=TRUE&amp;VAR:ID1=49005710&amp;VAR:RCODE=CPRD&amp;VAR:SDATE=20080399&amp;VAR:FREQ=QUARTERLY&amp;VAR:RELITEM=RF&amp;VAR:CURRENCY=LOCAL&amp;VAR:CURRSOUR","CE=EXSHARE&amp;VAR:NATFREQ=QUARTERLY&amp;VAR:RFIELD=FINALIZED&amp;VAR:DB_TYPE=L&amp;VAR:UNITS=MONTHLY&amp;window=popup&amp;width=450&amp;height=300&amp;START_MAXIMIZED=FALSE"}</definedName>
    <definedName name="_12022__FDSAUDITLINK__" hidden="1">{"fdsup://IBCentral/FAT Viewer?action=UPDATE&amp;creator=factset&amp;DOC_NAME=fat:reuters_qtrly_source_window.fat&amp;display_string=Audit&amp;DYN_ARGS=TRUE&amp;VAR:ID1=49005710&amp;VAR:RCODE=CPRD&amp;VAR:SDATE=20071299&amp;VAR:FREQ=QUARTERLY&amp;VAR:RELITEM=RF&amp;VAR:CURRENCY=LOCAL&amp;VAR:CURRSOUR","CE=EXSHARE&amp;VAR:NATFREQ=QUARTERLY&amp;VAR:RFIELD=FINALIZED&amp;VAR:DB_TYPE=L&amp;VAR:UNITS=MONTHLY&amp;window=popup&amp;width=450&amp;height=300&amp;START_MAXIMIZED=FALSE"}</definedName>
    <definedName name="_12022__FDSAUDITLINK___1" hidden="1">{"fdsup://IBCentral/FAT Viewer?action=UPDATE&amp;creator=factset&amp;DOC_NAME=fat:reuters_qtrly_source_window.fat&amp;display_string=Audit&amp;DYN_ARGS=TRUE&amp;VAR:ID1=49005710&amp;VAR:RCODE=CPRD&amp;VAR:SDATE=20071299&amp;VAR:FREQ=QUARTERLY&amp;VAR:RELITEM=RF&amp;VAR:CURRENCY=LOCAL&amp;VAR:CURRSOUR","CE=EXSHARE&amp;VAR:NATFREQ=QUARTERLY&amp;VAR:RFIELD=FINALIZED&amp;VAR:DB_TYPE=L&amp;VAR:UNITS=MONTHLY&amp;window=popup&amp;width=450&amp;height=300&amp;START_MAXIMIZED=FALSE"}</definedName>
    <definedName name="_12023__FDSAUDITLINK__" hidden="1">{"fdsup://IBCentral/FAT Viewer?action=UPDATE&amp;creator=factset&amp;DOC_NAME=fat:reuters_qtrly_source_window.fat&amp;display_string=Audit&amp;DYN_ARGS=TRUE&amp;VAR:ID1=49005710&amp;VAR:RCODE=CPRD&amp;VAR:SDATE=20070999&amp;VAR:FREQ=QUARTERLY&amp;VAR:RELITEM=RF&amp;VAR:CURRENCY=LOCAL&amp;VAR:CURRSOUR","CE=EXSHARE&amp;VAR:NATFREQ=QUARTERLY&amp;VAR:RFIELD=FINALIZED&amp;VAR:DB_TYPE=L&amp;VAR:UNITS=MONTHLY&amp;window=popup&amp;width=450&amp;height=300&amp;START_MAXIMIZED=FALSE"}</definedName>
    <definedName name="_12023__FDSAUDITLINK___1" hidden="1">{"fdsup://IBCentral/FAT Viewer?action=UPDATE&amp;creator=factset&amp;DOC_NAME=fat:reuters_qtrly_source_window.fat&amp;display_string=Audit&amp;DYN_ARGS=TRUE&amp;VAR:ID1=49005710&amp;VAR:RCODE=CPRD&amp;VAR:SDATE=20070999&amp;VAR:FREQ=QUARTERLY&amp;VAR:RELITEM=RF&amp;VAR:CURRENCY=LOCAL&amp;VAR:CURRSOUR","CE=EXSHARE&amp;VAR:NATFREQ=QUARTERLY&amp;VAR:RFIELD=FINALIZED&amp;VAR:DB_TYPE=L&amp;VAR:UNITS=MONTHLY&amp;window=popup&amp;width=450&amp;height=300&amp;START_MAXIMIZED=FALSE"}</definedName>
    <definedName name="_12024__FDSAUDITLINK__" hidden="1">{"fdsup://IBCentral/FAT Viewer?action=UPDATE&amp;creator=factset&amp;DOC_NAME=fat:reuters_qtrly_source_window.fat&amp;display_string=Audit&amp;DYN_ARGS=TRUE&amp;VAR:ID1=49005710&amp;VAR:RCODE=CPRD&amp;VAR:SDATE=20070699&amp;VAR:FREQ=QUARTERLY&amp;VAR:RELITEM=RF&amp;VAR:CURRENCY=LOCAL&amp;VAR:CURRSOUR","CE=EXSHARE&amp;VAR:NATFREQ=QUARTERLY&amp;VAR:RFIELD=FINALIZED&amp;VAR:DB_TYPE=L&amp;VAR:UNITS=MONTHLY&amp;window=popup&amp;width=450&amp;height=300&amp;START_MAXIMIZED=FALSE"}</definedName>
    <definedName name="_12024__FDSAUDITLINK___1" hidden="1">{"fdsup://IBCentral/FAT Viewer?action=UPDATE&amp;creator=factset&amp;DOC_NAME=fat:reuters_qtrly_source_window.fat&amp;display_string=Audit&amp;DYN_ARGS=TRUE&amp;VAR:ID1=49005710&amp;VAR:RCODE=CPRD&amp;VAR:SDATE=20070699&amp;VAR:FREQ=QUARTERLY&amp;VAR:RELITEM=RF&amp;VAR:CURRENCY=LOCAL&amp;VAR:CURRSOUR","CE=EXSHARE&amp;VAR:NATFREQ=QUARTERLY&amp;VAR:RFIELD=FINALIZED&amp;VAR:DB_TYPE=L&amp;VAR:UNITS=MONTHLY&amp;window=popup&amp;width=450&amp;height=300&amp;START_MAXIMIZED=FALSE"}</definedName>
    <definedName name="_12025__FDSAUDITLINK__" hidden="1">{"fdsup://IBCentral/FAT Viewer?action=UPDATE&amp;creator=factset&amp;DOC_NAME=fat:reuters_qtrly_source_window.fat&amp;display_string=Audit&amp;DYN_ARGS=TRUE&amp;VAR:ID1=49005710&amp;VAR:RCODE=CPRD&amp;VAR:SDATE=20070399&amp;VAR:FREQ=QUARTERLY&amp;VAR:RELITEM=RF&amp;VAR:CURRENCY=LOCAL&amp;VAR:CURRSOUR","CE=EXSHARE&amp;VAR:NATFREQ=QUARTERLY&amp;VAR:RFIELD=FINALIZED&amp;VAR:DB_TYPE=L&amp;VAR:UNITS=MONTHLY&amp;window=popup&amp;width=450&amp;height=300&amp;START_MAXIMIZED=FALSE"}</definedName>
    <definedName name="_12025__FDSAUDITLINK___1" hidden="1">{"fdsup://IBCentral/FAT Viewer?action=UPDATE&amp;creator=factset&amp;DOC_NAME=fat:reuters_qtrly_source_window.fat&amp;display_string=Audit&amp;DYN_ARGS=TRUE&amp;VAR:ID1=49005710&amp;VAR:RCODE=CPRD&amp;VAR:SDATE=20070399&amp;VAR:FREQ=QUARTERLY&amp;VAR:RELITEM=RF&amp;VAR:CURRENCY=LOCAL&amp;VAR:CURRSOUR","CE=EXSHARE&amp;VAR:NATFREQ=QUARTERLY&amp;VAR:RFIELD=FINALIZED&amp;VAR:DB_TYPE=L&amp;VAR:UNITS=MONTHLY&amp;window=popup&amp;width=450&amp;height=300&amp;START_MAXIMIZED=FALSE"}</definedName>
    <definedName name="_12026__FDSAUDITLINK__" hidden="1">{"fdsup://IBCentral/FAT Viewer?action=UPDATE&amp;creator=factset&amp;DOC_NAME=fat:reuters_qtrly_source_window.fat&amp;display_string=Audit&amp;DYN_ARGS=TRUE&amp;VAR:ID1=49005710&amp;VAR:RCODE=CPRD&amp;VAR:SDATE=20061299&amp;VAR:FREQ=QUARTERLY&amp;VAR:RELITEM=RF&amp;VAR:CURRENCY=LOCAL&amp;VAR:CURRSOUR","CE=EXSHARE&amp;VAR:NATFREQ=QUARTERLY&amp;VAR:RFIELD=FINALIZED&amp;VAR:DB_TYPE=L&amp;VAR:UNITS=MONTHLY&amp;window=popup&amp;width=450&amp;height=300&amp;START_MAXIMIZED=FALSE"}</definedName>
    <definedName name="_12026__FDSAUDITLINK___1" hidden="1">{"fdsup://IBCentral/FAT Viewer?action=UPDATE&amp;creator=factset&amp;DOC_NAME=fat:reuters_qtrly_source_window.fat&amp;display_string=Audit&amp;DYN_ARGS=TRUE&amp;VAR:ID1=49005710&amp;VAR:RCODE=CPRD&amp;VAR:SDATE=20061299&amp;VAR:FREQ=QUARTERLY&amp;VAR:RELITEM=RF&amp;VAR:CURRENCY=LOCAL&amp;VAR:CURRSOUR","CE=EXSHARE&amp;VAR:NATFREQ=QUARTERLY&amp;VAR:RFIELD=FINALIZED&amp;VAR:DB_TYPE=L&amp;VAR:UNITS=MONTHLY&amp;window=popup&amp;width=450&amp;height=300&amp;START_MAXIMIZED=FALSE"}</definedName>
    <definedName name="_12027__FDSAUDITLINK__" hidden="1">{"fdsup://IBCentral/FAT Viewer?action=UPDATE&amp;creator=factset&amp;DOC_NAME=fat:reuters_qtrly_source_window.fat&amp;display_string=Audit&amp;DYN_ARGS=TRUE&amp;VAR:ID1=49005710&amp;VAR:RCODE=CPRD&amp;VAR:SDATE=20060999&amp;VAR:FREQ=QUARTERLY&amp;VAR:RELITEM=RF&amp;VAR:CURRENCY=LOCAL&amp;VAR:CURRSOUR","CE=EXSHARE&amp;VAR:NATFREQ=QUARTERLY&amp;VAR:RFIELD=FINALIZED&amp;VAR:DB_TYPE=L&amp;VAR:UNITS=MONTHLY&amp;window=popup&amp;width=450&amp;height=300&amp;START_MAXIMIZED=FALSE"}</definedName>
    <definedName name="_12027__FDSAUDITLINK___1" hidden="1">{"fdsup://IBCentral/FAT Viewer?action=UPDATE&amp;creator=factset&amp;DOC_NAME=fat:reuters_qtrly_source_window.fat&amp;display_string=Audit&amp;DYN_ARGS=TRUE&amp;VAR:ID1=49005710&amp;VAR:RCODE=CPRD&amp;VAR:SDATE=20060999&amp;VAR:FREQ=QUARTERLY&amp;VAR:RELITEM=RF&amp;VAR:CURRENCY=LOCAL&amp;VAR:CURRSOUR","CE=EXSHARE&amp;VAR:NATFREQ=QUARTERLY&amp;VAR:RFIELD=FINALIZED&amp;VAR:DB_TYPE=L&amp;VAR:UNITS=MONTHLY&amp;window=popup&amp;width=450&amp;height=300&amp;START_MAXIMIZED=FALSE"}</definedName>
    <definedName name="_12028__FDSAUDITLINK__" hidden="1">{"fdsup://IBCentral/FAT Viewer?action=UPDATE&amp;creator=factset&amp;DOC_NAME=fat:reuters_qtrly_source_window.fat&amp;display_string=Audit&amp;DYN_ARGS=TRUE&amp;VAR:ID1=49005710&amp;VAR:RCODE=CPRD&amp;VAR:SDATE=20060699&amp;VAR:FREQ=QUARTERLY&amp;VAR:RELITEM=RF&amp;VAR:CURRENCY=LOCAL&amp;VAR:CURRSOUR","CE=EXSHARE&amp;VAR:NATFREQ=QUARTERLY&amp;VAR:RFIELD=FINALIZED&amp;VAR:DB_TYPE=L&amp;VAR:UNITS=MONTHLY&amp;window=popup&amp;width=450&amp;height=300&amp;START_MAXIMIZED=FALSE"}</definedName>
    <definedName name="_12028__FDSAUDITLINK___1" hidden="1">{"fdsup://IBCentral/FAT Viewer?action=UPDATE&amp;creator=factset&amp;DOC_NAME=fat:reuters_qtrly_source_window.fat&amp;display_string=Audit&amp;DYN_ARGS=TRUE&amp;VAR:ID1=49005710&amp;VAR:RCODE=CPRD&amp;VAR:SDATE=20060699&amp;VAR:FREQ=QUARTERLY&amp;VAR:RELITEM=RF&amp;VAR:CURRENCY=LOCAL&amp;VAR:CURRSOUR","CE=EXSHARE&amp;VAR:NATFREQ=QUARTERLY&amp;VAR:RFIELD=FINALIZED&amp;VAR:DB_TYPE=L&amp;VAR:UNITS=MONTHLY&amp;window=popup&amp;width=450&amp;height=300&amp;START_MAXIMIZED=FALSE"}</definedName>
    <definedName name="_12029__FDSAUDITLINK__" hidden="1">{"fdsup://IBCentral/FAT Viewer?action=UPDATE&amp;creator=factset&amp;DOC_NAME=fat:reuters_qtrly_source_window.fat&amp;display_string=Audit&amp;DYN_ARGS=TRUE&amp;VAR:ID1=49005710&amp;VAR:RCODE=CPRD&amp;VAR:SDATE=20060399&amp;VAR:FREQ=QUARTERLY&amp;VAR:RELITEM=RF&amp;VAR:CURRENCY=LOCAL&amp;VAR:CURRSOUR","CE=EXSHARE&amp;VAR:NATFREQ=QUARTERLY&amp;VAR:RFIELD=FINALIZED&amp;VAR:DB_TYPE=L&amp;VAR:UNITS=MONTHLY&amp;window=popup&amp;width=450&amp;height=300&amp;START_MAXIMIZED=FALSE"}</definedName>
    <definedName name="_12029__FDSAUDITLINK___1" hidden="1">{"fdsup://IBCentral/FAT Viewer?action=UPDATE&amp;creator=factset&amp;DOC_NAME=fat:reuters_qtrly_source_window.fat&amp;display_string=Audit&amp;DYN_ARGS=TRUE&amp;VAR:ID1=49005710&amp;VAR:RCODE=CPRD&amp;VAR:SDATE=20060399&amp;VAR:FREQ=QUARTERLY&amp;VAR:RELITEM=RF&amp;VAR:CURRENCY=LOCAL&amp;VAR:CURRSOUR","CE=EXSHARE&amp;VAR:NATFREQ=QUARTERLY&amp;VAR:RFIELD=FINALIZED&amp;VAR:DB_TYPE=L&amp;VAR:UNITS=MONTHLY&amp;window=popup&amp;width=450&amp;height=300&amp;START_MAXIMIZED=FALSE"}</definedName>
    <definedName name="_12030__FDSAUDITLINK__" hidden="1">{"fdsup://IBCentral/FAT Viewer?action=UPDATE&amp;creator=factset&amp;DOC_NAME=fat:reuters_qtrly_source_window.fat&amp;display_string=Audit&amp;DYN_ARGS=TRUE&amp;VAR:ID1=49005710&amp;VAR:RCODE=NINC&amp;VAR:SDATE=20080999&amp;VAR:FREQ=QUARTERLY&amp;VAR:RELITEM=RF&amp;VAR:CURRENCY=LOCAL&amp;VAR:CURRSOUR","CE=EXSHARE&amp;VAR:NATFREQ=QUARTERLY&amp;VAR:RFIELD=FINALIZED&amp;VAR:DB_TYPE=L&amp;VAR:UNITS=MONTHLY&amp;window=popup&amp;width=450&amp;height=300&amp;START_MAXIMIZED=FALSE"}</definedName>
    <definedName name="_12030__FDSAUDITLINK___1" hidden="1">{"fdsup://IBCentral/FAT Viewer?action=UPDATE&amp;creator=factset&amp;DOC_NAME=fat:reuters_qtrly_source_window.fat&amp;display_string=Audit&amp;DYN_ARGS=TRUE&amp;VAR:ID1=49005710&amp;VAR:RCODE=NINC&amp;VAR:SDATE=20080999&amp;VAR:FREQ=QUARTERLY&amp;VAR:RELITEM=RF&amp;VAR:CURRENCY=LOCAL&amp;VAR:CURRSOUR","CE=EXSHARE&amp;VAR:NATFREQ=QUARTERLY&amp;VAR:RFIELD=FINALIZED&amp;VAR:DB_TYPE=L&amp;VAR:UNITS=MONTHLY&amp;window=popup&amp;width=450&amp;height=300&amp;START_MAXIMIZED=FALSE"}</definedName>
    <definedName name="_12031__FDSAUDITLINK__" hidden="1">{"fdsup://IBCentral/FAT Viewer?action=UPDATE&amp;creator=factset&amp;DOC_NAME=fat:reuters_qtrly_source_window.fat&amp;display_string=Audit&amp;DYN_ARGS=TRUE&amp;VAR:ID1=49005710&amp;VAR:RCODE=NINC&amp;VAR:SDATE=20080699&amp;VAR:FREQ=QUARTERLY&amp;VAR:RELITEM=RF&amp;VAR:CURRENCY=LOCAL&amp;VAR:CURRSOUR","CE=EXSHARE&amp;VAR:NATFREQ=QUARTERLY&amp;VAR:RFIELD=FINALIZED&amp;VAR:DB_TYPE=L&amp;VAR:UNITS=MONTHLY&amp;window=popup&amp;width=450&amp;height=300&amp;START_MAXIMIZED=FALSE"}</definedName>
    <definedName name="_12031__FDSAUDITLINK___1" hidden="1">{"fdsup://IBCentral/FAT Viewer?action=UPDATE&amp;creator=factset&amp;DOC_NAME=fat:reuters_qtrly_source_window.fat&amp;display_string=Audit&amp;DYN_ARGS=TRUE&amp;VAR:ID1=49005710&amp;VAR:RCODE=NINC&amp;VAR:SDATE=20080699&amp;VAR:FREQ=QUARTERLY&amp;VAR:RELITEM=RF&amp;VAR:CURRENCY=LOCAL&amp;VAR:CURRSOUR","CE=EXSHARE&amp;VAR:NATFREQ=QUARTERLY&amp;VAR:RFIELD=FINALIZED&amp;VAR:DB_TYPE=L&amp;VAR:UNITS=MONTHLY&amp;window=popup&amp;width=450&amp;height=300&amp;START_MAXIMIZED=FALSE"}</definedName>
    <definedName name="_12032__FDSAUDITLINK__" hidden="1">{"fdsup://IBCentral/FAT Viewer?action=UPDATE&amp;creator=factset&amp;DOC_NAME=fat:reuters_qtrly_source_window.fat&amp;display_string=Audit&amp;DYN_ARGS=TRUE&amp;VAR:ID1=49005710&amp;VAR:RCODE=NINC&amp;VAR:SDATE=20080399&amp;VAR:FREQ=QUARTERLY&amp;VAR:RELITEM=RF&amp;VAR:CURRENCY=LOCAL&amp;VAR:CURRSOUR","CE=EXSHARE&amp;VAR:NATFREQ=QUARTERLY&amp;VAR:RFIELD=FINALIZED&amp;VAR:DB_TYPE=L&amp;VAR:UNITS=MONTHLY&amp;window=popup&amp;width=450&amp;height=300&amp;START_MAXIMIZED=FALSE"}</definedName>
    <definedName name="_12032__FDSAUDITLINK___1" hidden="1">{"fdsup://IBCentral/FAT Viewer?action=UPDATE&amp;creator=factset&amp;DOC_NAME=fat:reuters_qtrly_source_window.fat&amp;display_string=Audit&amp;DYN_ARGS=TRUE&amp;VAR:ID1=49005710&amp;VAR:RCODE=NINC&amp;VAR:SDATE=20080399&amp;VAR:FREQ=QUARTERLY&amp;VAR:RELITEM=RF&amp;VAR:CURRENCY=LOCAL&amp;VAR:CURRSOUR","CE=EXSHARE&amp;VAR:NATFREQ=QUARTERLY&amp;VAR:RFIELD=FINALIZED&amp;VAR:DB_TYPE=L&amp;VAR:UNITS=MONTHLY&amp;window=popup&amp;width=450&amp;height=300&amp;START_MAXIMIZED=FALSE"}</definedName>
    <definedName name="_12033__FDSAUDITLINK__" hidden="1">{"fdsup://IBCentral/FAT Viewer?action=UPDATE&amp;creator=factset&amp;DOC_NAME=fat:reuters_qtrly_source_window.fat&amp;display_string=Audit&amp;DYN_ARGS=TRUE&amp;VAR:ID1=49005710&amp;VAR:RCODE=NINC&amp;VAR:SDATE=20071299&amp;VAR:FREQ=QUARTERLY&amp;VAR:RELITEM=RF&amp;VAR:CURRENCY=LOCAL&amp;VAR:CURRSOUR","CE=EXSHARE&amp;VAR:NATFREQ=QUARTERLY&amp;VAR:RFIELD=FINALIZED&amp;VAR:DB_TYPE=L&amp;VAR:UNITS=MONTHLY&amp;window=popup&amp;width=450&amp;height=300&amp;START_MAXIMIZED=FALSE"}</definedName>
    <definedName name="_12033__FDSAUDITLINK___1" hidden="1">{"fdsup://IBCentral/FAT Viewer?action=UPDATE&amp;creator=factset&amp;DOC_NAME=fat:reuters_qtrly_source_window.fat&amp;display_string=Audit&amp;DYN_ARGS=TRUE&amp;VAR:ID1=49005710&amp;VAR:RCODE=NINC&amp;VAR:SDATE=20071299&amp;VAR:FREQ=QUARTERLY&amp;VAR:RELITEM=RF&amp;VAR:CURRENCY=LOCAL&amp;VAR:CURRSOUR","CE=EXSHARE&amp;VAR:NATFREQ=QUARTERLY&amp;VAR:RFIELD=FINALIZED&amp;VAR:DB_TYPE=L&amp;VAR:UNITS=MONTHLY&amp;window=popup&amp;width=450&amp;height=300&amp;START_MAXIMIZED=FALSE"}</definedName>
    <definedName name="_12034__FDSAUDITLINK__" hidden="1">{"fdsup://IBCentral/FAT Viewer?action=UPDATE&amp;creator=factset&amp;DOC_NAME=fat:reuters_qtrly_source_window.fat&amp;display_string=Audit&amp;DYN_ARGS=TRUE&amp;VAR:ID1=49005710&amp;VAR:RCODE=NINC&amp;VAR:SDATE=20070999&amp;VAR:FREQ=QUARTERLY&amp;VAR:RELITEM=RF&amp;VAR:CURRENCY=LOCAL&amp;VAR:CURRSOUR","CE=EXSHARE&amp;VAR:NATFREQ=QUARTERLY&amp;VAR:RFIELD=FINALIZED&amp;VAR:DB_TYPE=L&amp;VAR:UNITS=MONTHLY&amp;window=popup&amp;width=450&amp;height=300&amp;START_MAXIMIZED=FALSE"}</definedName>
    <definedName name="_12034__FDSAUDITLINK___1" hidden="1">{"fdsup://IBCentral/FAT Viewer?action=UPDATE&amp;creator=factset&amp;DOC_NAME=fat:reuters_qtrly_source_window.fat&amp;display_string=Audit&amp;DYN_ARGS=TRUE&amp;VAR:ID1=49005710&amp;VAR:RCODE=NINC&amp;VAR:SDATE=20070999&amp;VAR:FREQ=QUARTERLY&amp;VAR:RELITEM=RF&amp;VAR:CURRENCY=LOCAL&amp;VAR:CURRSOUR","CE=EXSHARE&amp;VAR:NATFREQ=QUARTERLY&amp;VAR:RFIELD=FINALIZED&amp;VAR:DB_TYPE=L&amp;VAR:UNITS=MONTHLY&amp;window=popup&amp;width=450&amp;height=300&amp;START_MAXIMIZED=FALSE"}</definedName>
    <definedName name="_12035__FDSAUDITLINK__" hidden="1">{"fdsup://IBCentral/FAT Viewer?action=UPDATE&amp;creator=factset&amp;DOC_NAME=fat:reuters_qtrly_source_window.fat&amp;display_string=Audit&amp;DYN_ARGS=TRUE&amp;VAR:ID1=49005710&amp;VAR:RCODE=NINC&amp;VAR:SDATE=20070699&amp;VAR:FREQ=QUARTERLY&amp;VAR:RELITEM=RF&amp;VAR:CURRENCY=LOCAL&amp;VAR:CURRSOUR","CE=EXSHARE&amp;VAR:NATFREQ=QUARTERLY&amp;VAR:RFIELD=FINALIZED&amp;VAR:DB_TYPE=L&amp;VAR:UNITS=MONTHLY&amp;window=popup&amp;width=450&amp;height=300&amp;START_MAXIMIZED=FALSE"}</definedName>
    <definedName name="_12035__FDSAUDITLINK___1" hidden="1">{"fdsup://IBCentral/FAT Viewer?action=UPDATE&amp;creator=factset&amp;DOC_NAME=fat:reuters_qtrly_source_window.fat&amp;display_string=Audit&amp;DYN_ARGS=TRUE&amp;VAR:ID1=49005710&amp;VAR:RCODE=NINC&amp;VAR:SDATE=20070699&amp;VAR:FREQ=QUARTERLY&amp;VAR:RELITEM=RF&amp;VAR:CURRENCY=LOCAL&amp;VAR:CURRSOUR","CE=EXSHARE&amp;VAR:NATFREQ=QUARTERLY&amp;VAR:RFIELD=FINALIZED&amp;VAR:DB_TYPE=L&amp;VAR:UNITS=MONTHLY&amp;window=popup&amp;width=450&amp;height=300&amp;START_MAXIMIZED=FALSE"}</definedName>
    <definedName name="_12036__FDSAUDITLINK__" hidden="1">{"fdsup://IBCentral/FAT Viewer?action=UPDATE&amp;creator=factset&amp;DOC_NAME=fat:reuters_qtrly_source_window.fat&amp;display_string=Audit&amp;DYN_ARGS=TRUE&amp;VAR:ID1=49005710&amp;VAR:RCODE=NINC&amp;VAR:SDATE=20070399&amp;VAR:FREQ=QUARTERLY&amp;VAR:RELITEM=RF&amp;VAR:CURRENCY=LOCAL&amp;VAR:CURRSOUR","CE=EXSHARE&amp;VAR:NATFREQ=QUARTERLY&amp;VAR:RFIELD=FINALIZED&amp;VAR:DB_TYPE=L&amp;VAR:UNITS=MONTHLY&amp;window=popup&amp;width=450&amp;height=300&amp;START_MAXIMIZED=FALSE"}</definedName>
    <definedName name="_12036__FDSAUDITLINK___1" hidden="1">{"fdsup://IBCentral/FAT Viewer?action=UPDATE&amp;creator=factset&amp;DOC_NAME=fat:reuters_qtrly_source_window.fat&amp;display_string=Audit&amp;DYN_ARGS=TRUE&amp;VAR:ID1=49005710&amp;VAR:RCODE=NINC&amp;VAR:SDATE=20070399&amp;VAR:FREQ=QUARTERLY&amp;VAR:RELITEM=RF&amp;VAR:CURRENCY=LOCAL&amp;VAR:CURRSOUR","CE=EXSHARE&amp;VAR:NATFREQ=QUARTERLY&amp;VAR:RFIELD=FINALIZED&amp;VAR:DB_TYPE=L&amp;VAR:UNITS=MONTHLY&amp;window=popup&amp;width=450&amp;height=300&amp;START_MAXIMIZED=FALSE"}</definedName>
    <definedName name="_12037__FDSAUDITLINK__" hidden="1">{"fdsup://IBCentral/FAT Viewer?action=UPDATE&amp;creator=factset&amp;DOC_NAME=fat:reuters_qtrly_source_window.fat&amp;display_string=Audit&amp;DYN_ARGS=TRUE&amp;VAR:ID1=49005710&amp;VAR:RCODE=NINC&amp;VAR:SDATE=20061299&amp;VAR:FREQ=QUARTERLY&amp;VAR:RELITEM=RF&amp;VAR:CURRENCY=LOCAL&amp;VAR:CURRSOUR","CE=EXSHARE&amp;VAR:NATFREQ=QUARTERLY&amp;VAR:RFIELD=FINALIZED&amp;VAR:DB_TYPE=L&amp;VAR:UNITS=MONTHLY&amp;window=popup&amp;width=450&amp;height=300&amp;START_MAXIMIZED=FALSE"}</definedName>
    <definedName name="_12037__FDSAUDITLINK___1" hidden="1">{"fdsup://IBCentral/FAT Viewer?action=UPDATE&amp;creator=factset&amp;DOC_NAME=fat:reuters_qtrly_source_window.fat&amp;display_string=Audit&amp;DYN_ARGS=TRUE&amp;VAR:ID1=49005710&amp;VAR:RCODE=NINC&amp;VAR:SDATE=20061299&amp;VAR:FREQ=QUARTERLY&amp;VAR:RELITEM=RF&amp;VAR:CURRENCY=LOCAL&amp;VAR:CURRSOUR","CE=EXSHARE&amp;VAR:NATFREQ=QUARTERLY&amp;VAR:RFIELD=FINALIZED&amp;VAR:DB_TYPE=L&amp;VAR:UNITS=MONTHLY&amp;window=popup&amp;width=450&amp;height=300&amp;START_MAXIMIZED=FALSE"}</definedName>
    <definedName name="_12038__FDSAUDITLINK__" hidden="1">{"fdsup://IBCentral/FAT Viewer?action=UPDATE&amp;creator=factset&amp;DOC_NAME=fat:reuters_qtrly_source_window.fat&amp;display_string=Audit&amp;DYN_ARGS=TRUE&amp;VAR:ID1=49005710&amp;VAR:RCODE=NINC&amp;VAR:SDATE=20060999&amp;VAR:FREQ=QUARTERLY&amp;VAR:RELITEM=RF&amp;VAR:CURRENCY=LOCAL&amp;VAR:CURRSOUR","CE=EXSHARE&amp;VAR:NATFREQ=QUARTERLY&amp;VAR:RFIELD=FINALIZED&amp;VAR:DB_TYPE=L&amp;VAR:UNITS=MONTHLY&amp;window=popup&amp;width=450&amp;height=300&amp;START_MAXIMIZED=FALSE"}</definedName>
    <definedName name="_12038__FDSAUDITLINK___1" hidden="1">{"fdsup://IBCentral/FAT Viewer?action=UPDATE&amp;creator=factset&amp;DOC_NAME=fat:reuters_qtrly_source_window.fat&amp;display_string=Audit&amp;DYN_ARGS=TRUE&amp;VAR:ID1=49005710&amp;VAR:RCODE=NINC&amp;VAR:SDATE=20060999&amp;VAR:FREQ=QUARTERLY&amp;VAR:RELITEM=RF&amp;VAR:CURRENCY=LOCAL&amp;VAR:CURRSOUR","CE=EXSHARE&amp;VAR:NATFREQ=QUARTERLY&amp;VAR:RFIELD=FINALIZED&amp;VAR:DB_TYPE=L&amp;VAR:UNITS=MONTHLY&amp;window=popup&amp;width=450&amp;height=300&amp;START_MAXIMIZED=FALSE"}</definedName>
    <definedName name="_12039__FDSAUDITLINK__" hidden="1">{"fdsup://IBCentral/FAT Viewer?action=UPDATE&amp;creator=factset&amp;DOC_NAME=fat:reuters_qtrly_source_window.fat&amp;display_string=Audit&amp;DYN_ARGS=TRUE&amp;VAR:ID1=49005710&amp;VAR:RCODE=NINC&amp;VAR:SDATE=20060699&amp;VAR:FREQ=QUARTERLY&amp;VAR:RELITEM=RF&amp;VAR:CURRENCY=LOCAL&amp;VAR:CURRSOUR","CE=EXSHARE&amp;VAR:NATFREQ=QUARTERLY&amp;VAR:RFIELD=FINALIZED&amp;VAR:DB_TYPE=L&amp;VAR:UNITS=MONTHLY&amp;window=popup&amp;width=450&amp;height=300&amp;START_MAXIMIZED=FALSE"}</definedName>
    <definedName name="_12039__FDSAUDITLINK___1" hidden="1">{"fdsup://IBCentral/FAT Viewer?action=UPDATE&amp;creator=factset&amp;DOC_NAME=fat:reuters_qtrly_source_window.fat&amp;display_string=Audit&amp;DYN_ARGS=TRUE&amp;VAR:ID1=49005710&amp;VAR:RCODE=NINC&amp;VAR:SDATE=20060699&amp;VAR:FREQ=QUARTERLY&amp;VAR:RELITEM=RF&amp;VAR:CURRENCY=LOCAL&amp;VAR:CURRSOUR","CE=EXSHARE&amp;VAR:NATFREQ=QUARTERLY&amp;VAR:RFIELD=FINALIZED&amp;VAR:DB_TYPE=L&amp;VAR:UNITS=MONTHLY&amp;window=popup&amp;width=450&amp;height=300&amp;START_MAXIMIZED=FALSE"}</definedName>
    <definedName name="_12040__FDSAUDITLINK__" hidden="1">{"fdsup://IBCentral/FAT Viewer?action=UPDATE&amp;creator=factset&amp;DOC_NAME=fat:reuters_qtrly_source_window.fat&amp;display_string=Audit&amp;DYN_ARGS=TRUE&amp;VAR:ID1=49005710&amp;VAR:RCODE=NINC&amp;VAR:SDATE=20060399&amp;VAR:FREQ=QUARTERLY&amp;VAR:RELITEM=RF&amp;VAR:CURRENCY=LOCAL&amp;VAR:CURRSOUR","CE=EXSHARE&amp;VAR:NATFREQ=QUARTERLY&amp;VAR:RFIELD=FINALIZED&amp;VAR:DB_TYPE=L&amp;VAR:UNITS=MONTHLY&amp;window=popup&amp;width=450&amp;height=300&amp;START_MAXIMIZED=FALSE"}</definedName>
    <definedName name="_12040__FDSAUDITLINK___1" hidden="1">{"fdsup://IBCentral/FAT Viewer?action=UPDATE&amp;creator=factset&amp;DOC_NAME=fat:reuters_qtrly_source_window.fat&amp;display_string=Audit&amp;DYN_ARGS=TRUE&amp;VAR:ID1=49005710&amp;VAR:RCODE=NINC&amp;VAR:SDATE=20060399&amp;VAR:FREQ=QUARTERLY&amp;VAR:RELITEM=RF&amp;VAR:CURRENCY=LOCAL&amp;VAR:CURRSOUR","CE=EXSHARE&amp;VAR:NATFREQ=QUARTERLY&amp;VAR:RFIELD=FINALIZED&amp;VAR:DB_TYPE=L&amp;VAR:UNITS=MONTHLY&amp;window=popup&amp;width=450&amp;height=300&amp;START_MAXIMIZED=FALSE"}</definedName>
    <definedName name="_12041__FDSAUDITLINK__" hidden="1">{"fdsup://IBCentral/FAT Viewer?action=UPDATE&amp;creator=factset&amp;DOC_NAME=fat:reuters_qtrly_source_window.fat&amp;display_string=Audit&amp;DYN_ARGS=TRUE&amp;VAR:ID1=49005710&amp;VAR:RCODE=STXI&amp;VAR:SDATE=20080999&amp;VAR:FREQ=QUARTERLY&amp;VAR:RELITEM=RF&amp;VAR:CURRENCY=LOCAL&amp;VAR:CURRSOUR","CE=EXSHARE&amp;VAR:NATFREQ=QUARTERLY&amp;VAR:RFIELD=FINALIZED&amp;VAR:DB_TYPE=L&amp;VAR:UNITS=MONTHLY&amp;window=popup&amp;width=450&amp;height=300&amp;START_MAXIMIZED=FALSE"}</definedName>
    <definedName name="_12041__FDSAUDITLINK___1" hidden="1">{"fdsup://IBCentral/FAT Viewer?action=UPDATE&amp;creator=factset&amp;DOC_NAME=fat:reuters_qtrly_source_window.fat&amp;display_string=Audit&amp;DYN_ARGS=TRUE&amp;VAR:ID1=49005710&amp;VAR:RCODE=STXI&amp;VAR:SDATE=20080999&amp;VAR:FREQ=QUARTERLY&amp;VAR:RELITEM=RF&amp;VAR:CURRENCY=LOCAL&amp;VAR:CURRSOUR","CE=EXSHARE&amp;VAR:NATFREQ=QUARTERLY&amp;VAR:RFIELD=FINALIZED&amp;VAR:DB_TYPE=L&amp;VAR:UNITS=MONTHLY&amp;window=popup&amp;width=450&amp;height=300&amp;START_MAXIMIZED=FALSE"}</definedName>
    <definedName name="_12042__FDSAUDITLINK__" hidden="1">{"fdsup://IBCentral/FAT Viewer?action=UPDATE&amp;creator=factset&amp;DOC_NAME=fat:reuters_qtrly_source_window.fat&amp;display_string=Audit&amp;DYN_ARGS=TRUE&amp;VAR:ID1=49005710&amp;VAR:RCODE=STXI&amp;VAR:SDATE=20080699&amp;VAR:FREQ=QUARTERLY&amp;VAR:RELITEM=RF&amp;VAR:CURRENCY=LOCAL&amp;VAR:CURRSOUR","CE=EXSHARE&amp;VAR:NATFREQ=QUARTERLY&amp;VAR:RFIELD=FINALIZED&amp;VAR:DB_TYPE=L&amp;VAR:UNITS=MONTHLY&amp;window=popup&amp;width=450&amp;height=300&amp;START_MAXIMIZED=FALSE"}</definedName>
    <definedName name="_12042__FDSAUDITLINK___1" hidden="1">{"fdsup://IBCentral/FAT Viewer?action=UPDATE&amp;creator=factset&amp;DOC_NAME=fat:reuters_qtrly_source_window.fat&amp;display_string=Audit&amp;DYN_ARGS=TRUE&amp;VAR:ID1=49005710&amp;VAR:RCODE=STXI&amp;VAR:SDATE=20080699&amp;VAR:FREQ=QUARTERLY&amp;VAR:RELITEM=RF&amp;VAR:CURRENCY=LOCAL&amp;VAR:CURRSOUR","CE=EXSHARE&amp;VAR:NATFREQ=QUARTERLY&amp;VAR:RFIELD=FINALIZED&amp;VAR:DB_TYPE=L&amp;VAR:UNITS=MONTHLY&amp;window=popup&amp;width=450&amp;height=300&amp;START_MAXIMIZED=FALSE"}</definedName>
    <definedName name="_12043__FDSAUDITLINK__" hidden="1">{"fdsup://IBCentral/FAT Viewer?action=UPDATE&amp;creator=factset&amp;DOC_NAME=fat:reuters_qtrly_source_window.fat&amp;display_string=Audit&amp;DYN_ARGS=TRUE&amp;VAR:ID1=49005710&amp;VAR:RCODE=STXI&amp;VAR:SDATE=20080399&amp;VAR:FREQ=QUARTERLY&amp;VAR:RELITEM=RF&amp;VAR:CURRENCY=LOCAL&amp;VAR:CURRSOUR","CE=EXSHARE&amp;VAR:NATFREQ=QUARTERLY&amp;VAR:RFIELD=FINALIZED&amp;VAR:DB_TYPE=L&amp;VAR:UNITS=MONTHLY&amp;window=popup&amp;width=450&amp;height=300&amp;START_MAXIMIZED=FALSE"}</definedName>
    <definedName name="_12043__FDSAUDITLINK___1" hidden="1">{"fdsup://IBCentral/FAT Viewer?action=UPDATE&amp;creator=factset&amp;DOC_NAME=fat:reuters_qtrly_source_window.fat&amp;display_string=Audit&amp;DYN_ARGS=TRUE&amp;VAR:ID1=49005710&amp;VAR:RCODE=STXI&amp;VAR:SDATE=20080399&amp;VAR:FREQ=QUARTERLY&amp;VAR:RELITEM=RF&amp;VAR:CURRENCY=LOCAL&amp;VAR:CURRSOUR","CE=EXSHARE&amp;VAR:NATFREQ=QUARTERLY&amp;VAR:RFIELD=FINALIZED&amp;VAR:DB_TYPE=L&amp;VAR:UNITS=MONTHLY&amp;window=popup&amp;width=450&amp;height=300&amp;START_MAXIMIZED=FALSE"}</definedName>
    <definedName name="_12044__FDSAUDITLINK__" hidden="1">{"fdsup://IBCentral/FAT Viewer?action=UPDATE&amp;creator=factset&amp;DOC_NAME=fat:reuters_qtrly_source_window.fat&amp;display_string=Audit&amp;DYN_ARGS=TRUE&amp;VAR:ID1=49005710&amp;VAR:RCODE=STXI&amp;VAR:SDATE=20071299&amp;VAR:FREQ=QUARTERLY&amp;VAR:RELITEM=RF&amp;VAR:CURRENCY=LOCAL&amp;VAR:CURRSOUR","CE=EXSHARE&amp;VAR:NATFREQ=QUARTERLY&amp;VAR:RFIELD=FINALIZED&amp;VAR:DB_TYPE=L&amp;VAR:UNITS=MONTHLY&amp;window=popup&amp;width=450&amp;height=300&amp;START_MAXIMIZED=FALSE"}</definedName>
    <definedName name="_12044__FDSAUDITLINK___1" hidden="1">{"fdsup://IBCentral/FAT Viewer?action=UPDATE&amp;creator=factset&amp;DOC_NAME=fat:reuters_qtrly_source_window.fat&amp;display_string=Audit&amp;DYN_ARGS=TRUE&amp;VAR:ID1=49005710&amp;VAR:RCODE=STXI&amp;VAR:SDATE=20071299&amp;VAR:FREQ=QUARTERLY&amp;VAR:RELITEM=RF&amp;VAR:CURRENCY=LOCAL&amp;VAR:CURRSOUR","CE=EXSHARE&amp;VAR:NATFREQ=QUARTERLY&amp;VAR:RFIELD=FINALIZED&amp;VAR:DB_TYPE=L&amp;VAR:UNITS=MONTHLY&amp;window=popup&amp;width=450&amp;height=300&amp;START_MAXIMIZED=FALSE"}</definedName>
    <definedName name="_12045__FDSAUDITLINK__" hidden="1">{"fdsup://IBCentral/FAT Viewer?action=UPDATE&amp;creator=factset&amp;DOC_NAME=fat:reuters_qtrly_source_window.fat&amp;display_string=Audit&amp;DYN_ARGS=TRUE&amp;VAR:ID1=49005710&amp;VAR:RCODE=STXI&amp;VAR:SDATE=20070999&amp;VAR:FREQ=QUARTERLY&amp;VAR:RELITEM=RF&amp;VAR:CURRENCY=LOCAL&amp;VAR:CURRSOUR","CE=EXSHARE&amp;VAR:NATFREQ=QUARTERLY&amp;VAR:RFIELD=FINALIZED&amp;VAR:DB_TYPE=L&amp;VAR:UNITS=MONTHLY&amp;window=popup&amp;width=450&amp;height=300&amp;START_MAXIMIZED=FALSE"}</definedName>
    <definedName name="_12045__FDSAUDITLINK___1" hidden="1">{"fdsup://IBCentral/FAT Viewer?action=UPDATE&amp;creator=factset&amp;DOC_NAME=fat:reuters_qtrly_source_window.fat&amp;display_string=Audit&amp;DYN_ARGS=TRUE&amp;VAR:ID1=49005710&amp;VAR:RCODE=STXI&amp;VAR:SDATE=20070999&amp;VAR:FREQ=QUARTERLY&amp;VAR:RELITEM=RF&amp;VAR:CURRENCY=LOCAL&amp;VAR:CURRSOUR","CE=EXSHARE&amp;VAR:NATFREQ=QUARTERLY&amp;VAR:RFIELD=FINALIZED&amp;VAR:DB_TYPE=L&amp;VAR:UNITS=MONTHLY&amp;window=popup&amp;width=450&amp;height=300&amp;START_MAXIMIZED=FALSE"}</definedName>
    <definedName name="_12046__FDSAUDITLINK__" hidden="1">{"fdsup://IBCentral/FAT Viewer?action=UPDATE&amp;creator=factset&amp;DOC_NAME=fat:reuters_qtrly_source_window.fat&amp;display_string=Audit&amp;DYN_ARGS=TRUE&amp;VAR:ID1=49005710&amp;VAR:RCODE=STXI&amp;VAR:SDATE=20070699&amp;VAR:FREQ=QUARTERLY&amp;VAR:RELITEM=RF&amp;VAR:CURRENCY=LOCAL&amp;VAR:CURRSOUR","CE=EXSHARE&amp;VAR:NATFREQ=QUARTERLY&amp;VAR:RFIELD=FINALIZED&amp;VAR:DB_TYPE=L&amp;VAR:UNITS=MONTHLY&amp;window=popup&amp;width=450&amp;height=300&amp;START_MAXIMIZED=FALSE"}</definedName>
    <definedName name="_12046__FDSAUDITLINK___1" hidden="1">{"fdsup://IBCentral/FAT Viewer?action=UPDATE&amp;creator=factset&amp;DOC_NAME=fat:reuters_qtrly_source_window.fat&amp;display_string=Audit&amp;DYN_ARGS=TRUE&amp;VAR:ID1=49005710&amp;VAR:RCODE=STXI&amp;VAR:SDATE=20070699&amp;VAR:FREQ=QUARTERLY&amp;VAR:RELITEM=RF&amp;VAR:CURRENCY=LOCAL&amp;VAR:CURRSOUR","CE=EXSHARE&amp;VAR:NATFREQ=QUARTERLY&amp;VAR:RFIELD=FINALIZED&amp;VAR:DB_TYPE=L&amp;VAR:UNITS=MONTHLY&amp;window=popup&amp;width=450&amp;height=300&amp;START_MAXIMIZED=FALSE"}</definedName>
    <definedName name="_12047__FDSAUDITLINK__" hidden="1">{"fdsup://IBCentral/FAT Viewer?action=UPDATE&amp;creator=factset&amp;DOC_NAME=fat:reuters_qtrly_source_window.fat&amp;display_string=Audit&amp;DYN_ARGS=TRUE&amp;VAR:ID1=49005710&amp;VAR:RCODE=STXI&amp;VAR:SDATE=20070399&amp;VAR:FREQ=QUARTERLY&amp;VAR:RELITEM=RF&amp;VAR:CURRENCY=LOCAL&amp;VAR:CURRSOUR","CE=EXSHARE&amp;VAR:NATFREQ=QUARTERLY&amp;VAR:RFIELD=FINALIZED&amp;VAR:DB_TYPE=L&amp;VAR:UNITS=MONTHLY&amp;window=popup&amp;width=450&amp;height=300&amp;START_MAXIMIZED=FALSE"}</definedName>
    <definedName name="_12047__FDSAUDITLINK___1" hidden="1">{"fdsup://IBCentral/FAT Viewer?action=UPDATE&amp;creator=factset&amp;DOC_NAME=fat:reuters_qtrly_source_window.fat&amp;display_string=Audit&amp;DYN_ARGS=TRUE&amp;VAR:ID1=49005710&amp;VAR:RCODE=STXI&amp;VAR:SDATE=20070399&amp;VAR:FREQ=QUARTERLY&amp;VAR:RELITEM=RF&amp;VAR:CURRENCY=LOCAL&amp;VAR:CURRSOUR","CE=EXSHARE&amp;VAR:NATFREQ=QUARTERLY&amp;VAR:RFIELD=FINALIZED&amp;VAR:DB_TYPE=L&amp;VAR:UNITS=MONTHLY&amp;window=popup&amp;width=450&amp;height=300&amp;START_MAXIMIZED=FALSE"}</definedName>
    <definedName name="_12048__FDSAUDITLINK__" hidden="1">{"fdsup://IBCentral/FAT Viewer?action=UPDATE&amp;creator=factset&amp;DOC_NAME=fat:reuters_qtrly_source_window.fat&amp;display_string=Audit&amp;DYN_ARGS=TRUE&amp;VAR:ID1=49005710&amp;VAR:RCODE=STXI&amp;VAR:SDATE=20061299&amp;VAR:FREQ=QUARTERLY&amp;VAR:RELITEM=RF&amp;VAR:CURRENCY=LOCAL&amp;VAR:CURRSOUR","CE=EXSHARE&amp;VAR:NATFREQ=QUARTERLY&amp;VAR:RFIELD=FINALIZED&amp;VAR:DB_TYPE=L&amp;VAR:UNITS=MONTHLY&amp;window=popup&amp;width=450&amp;height=300&amp;START_MAXIMIZED=FALSE"}</definedName>
    <definedName name="_12048__FDSAUDITLINK___1" hidden="1">{"fdsup://IBCentral/FAT Viewer?action=UPDATE&amp;creator=factset&amp;DOC_NAME=fat:reuters_qtrly_source_window.fat&amp;display_string=Audit&amp;DYN_ARGS=TRUE&amp;VAR:ID1=49005710&amp;VAR:RCODE=STXI&amp;VAR:SDATE=20061299&amp;VAR:FREQ=QUARTERLY&amp;VAR:RELITEM=RF&amp;VAR:CURRENCY=LOCAL&amp;VAR:CURRSOUR","CE=EXSHARE&amp;VAR:NATFREQ=QUARTERLY&amp;VAR:RFIELD=FINALIZED&amp;VAR:DB_TYPE=L&amp;VAR:UNITS=MONTHLY&amp;window=popup&amp;width=450&amp;height=300&amp;START_MAXIMIZED=FALSE"}</definedName>
    <definedName name="_12049__FDSAUDITLINK__" hidden="1">{"fdsup://IBCentral/FAT Viewer?action=UPDATE&amp;creator=factset&amp;DOC_NAME=fat:reuters_qtrly_source_window.fat&amp;display_string=Audit&amp;DYN_ARGS=TRUE&amp;VAR:ID1=49005710&amp;VAR:RCODE=STXI&amp;VAR:SDATE=20060999&amp;VAR:FREQ=QUARTERLY&amp;VAR:RELITEM=RF&amp;VAR:CURRENCY=LOCAL&amp;VAR:CURRSOUR","CE=EXSHARE&amp;VAR:NATFREQ=QUARTERLY&amp;VAR:RFIELD=FINALIZED&amp;VAR:DB_TYPE=L&amp;VAR:UNITS=MONTHLY&amp;window=popup&amp;width=450&amp;height=300&amp;START_MAXIMIZED=FALSE"}</definedName>
    <definedName name="_12049__FDSAUDITLINK___1" hidden="1">{"fdsup://IBCentral/FAT Viewer?action=UPDATE&amp;creator=factset&amp;DOC_NAME=fat:reuters_qtrly_source_window.fat&amp;display_string=Audit&amp;DYN_ARGS=TRUE&amp;VAR:ID1=49005710&amp;VAR:RCODE=STXI&amp;VAR:SDATE=20060999&amp;VAR:FREQ=QUARTERLY&amp;VAR:RELITEM=RF&amp;VAR:CURRENCY=LOCAL&amp;VAR:CURRSOUR","CE=EXSHARE&amp;VAR:NATFREQ=QUARTERLY&amp;VAR:RFIELD=FINALIZED&amp;VAR:DB_TYPE=L&amp;VAR:UNITS=MONTHLY&amp;window=popup&amp;width=450&amp;height=300&amp;START_MAXIMIZED=FALSE"}</definedName>
    <definedName name="_12050__FDSAUDITLINK__" hidden="1">{"fdsup://IBCentral/FAT Viewer?action=UPDATE&amp;creator=factset&amp;DOC_NAME=fat:reuters_qtrly_source_window.fat&amp;display_string=Audit&amp;DYN_ARGS=TRUE&amp;VAR:ID1=49005710&amp;VAR:RCODE=STXI&amp;VAR:SDATE=20060699&amp;VAR:FREQ=QUARTERLY&amp;VAR:RELITEM=RF&amp;VAR:CURRENCY=LOCAL&amp;VAR:CURRSOUR","CE=EXSHARE&amp;VAR:NATFREQ=QUARTERLY&amp;VAR:RFIELD=FINALIZED&amp;VAR:DB_TYPE=L&amp;VAR:UNITS=MONTHLY&amp;window=popup&amp;width=450&amp;height=300&amp;START_MAXIMIZED=FALSE"}</definedName>
    <definedName name="_12050__FDSAUDITLINK___1" hidden="1">{"fdsup://IBCentral/FAT Viewer?action=UPDATE&amp;creator=factset&amp;DOC_NAME=fat:reuters_qtrly_source_window.fat&amp;display_string=Audit&amp;DYN_ARGS=TRUE&amp;VAR:ID1=49005710&amp;VAR:RCODE=STXI&amp;VAR:SDATE=20060699&amp;VAR:FREQ=QUARTERLY&amp;VAR:RELITEM=RF&amp;VAR:CURRENCY=LOCAL&amp;VAR:CURRSOUR","CE=EXSHARE&amp;VAR:NATFREQ=QUARTERLY&amp;VAR:RFIELD=FINALIZED&amp;VAR:DB_TYPE=L&amp;VAR:UNITS=MONTHLY&amp;window=popup&amp;width=450&amp;height=300&amp;START_MAXIMIZED=FALSE"}</definedName>
    <definedName name="_12051__FDSAUDITLINK__" hidden="1">{"fdsup://IBCentral/FAT Viewer?action=UPDATE&amp;creator=factset&amp;DOC_NAME=fat:reuters_qtrly_source_window.fat&amp;display_string=Audit&amp;DYN_ARGS=TRUE&amp;VAR:ID1=49005710&amp;VAR:RCODE=NIBX&amp;VAR:SDATE=20080999&amp;VAR:FREQ=QUARTERLY&amp;VAR:RELITEM=RF&amp;VAR:CURRENCY=LOCAL&amp;VAR:CURRSOUR","CE=EXSHARE&amp;VAR:NATFREQ=QUARTERLY&amp;VAR:RFIELD=FINALIZED&amp;VAR:DB_TYPE=L&amp;VAR:UNITS=MONTHLY&amp;window=popup&amp;width=450&amp;height=300&amp;START_MAXIMIZED=FALSE"}</definedName>
    <definedName name="_12051__FDSAUDITLINK___1" hidden="1">{"fdsup://IBCentral/FAT Viewer?action=UPDATE&amp;creator=factset&amp;DOC_NAME=fat:reuters_qtrly_source_window.fat&amp;display_string=Audit&amp;DYN_ARGS=TRUE&amp;VAR:ID1=49005710&amp;VAR:RCODE=NIBX&amp;VAR:SDATE=20080999&amp;VAR:FREQ=QUARTERLY&amp;VAR:RELITEM=RF&amp;VAR:CURRENCY=LOCAL&amp;VAR:CURRSOUR","CE=EXSHARE&amp;VAR:NATFREQ=QUARTERLY&amp;VAR:RFIELD=FINALIZED&amp;VAR:DB_TYPE=L&amp;VAR:UNITS=MONTHLY&amp;window=popup&amp;width=450&amp;height=300&amp;START_MAXIMIZED=FALSE"}</definedName>
    <definedName name="_12052__FDSAUDITLINK__" hidden="1">{"fdsup://IBCentral/FAT Viewer?action=UPDATE&amp;creator=factset&amp;DOC_NAME=fat:reuters_qtrly_source_window.fat&amp;display_string=Audit&amp;DYN_ARGS=TRUE&amp;VAR:ID1=49005710&amp;VAR:RCODE=NIBX&amp;VAR:SDATE=20080699&amp;VAR:FREQ=QUARTERLY&amp;VAR:RELITEM=RF&amp;VAR:CURRENCY=LOCAL&amp;VAR:CURRSOUR","CE=EXSHARE&amp;VAR:NATFREQ=QUARTERLY&amp;VAR:RFIELD=FINALIZED&amp;VAR:DB_TYPE=L&amp;VAR:UNITS=MONTHLY&amp;window=popup&amp;width=450&amp;height=300&amp;START_MAXIMIZED=FALSE"}</definedName>
    <definedName name="_12052__FDSAUDITLINK___1" hidden="1">{"fdsup://IBCentral/FAT Viewer?action=UPDATE&amp;creator=factset&amp;DOC_NAME=fat:reuters_qtrly_source_window.fat&amp;display_string=Audit&amp;DYN_ARGS=TRUE&amp;VAR:ID1=49005710&amp;VAR:RCODE=NIBX&amp;VAR:SDATE=20080699&amp;VAR:FREQ=QUARTERLY&amp;VAR:RELITEM=RF&amp;VAR:CURRENCY=LOCAL&amp;VAR:CURRSOUR","CE=EXSHARE&amp;VAR:NATFREQ=QUARTERLY&amp;VAR:RFIELD=FINALIZED&amp;VAR:DB_TYPE=L&amp;VAR:UNITS=MONTHLY&amp;window=popup&amp;width=450&amp;height=300&amp;START_MAXIMIZED=FALSE"}</definedName>
    <definedName name="_12053__FDSAUDITLINK__" hidden="1">{"fdsup://IBCentral/FAT Viewer?action=UPDATE&amp;creator=factset&amp;DOC_NAME=fat:reuters_qtrly_source_window.fat&amp;display_string=Audit&amp;DYN_ARGS=TRUE&amp;VAR:ID1=49005710&amp;VAR:RCODE=NIBX&amp;VAR:SDATE=20080399&amp;VAR:FREQ=QUARTERLY&amp;VAR:RELITEM=RF&amp;VAR:CURRENCY=LOCAL&amp;VAR:CURRSOUR","CE=EXSHARE&amp;VAR:NATFREQ=QUARTERLY&amp;VAR:RFIELD=FINALIZED&amp;VAR:DB_TYPE=L&amp;VAR:UNITS=MONTHLY&amp;window=popup&amp;width=450&amp;height=300&amp;START_MAXIMIZED=FALSE"}</definedName>
    <definedName name="_12053__FDSAUDITLINK___1" hidden="1">{"fdsup://IBCentral/FAT Viewer?action=UPDATE&amp;creator=factset&amp;DOC_NAME=fat:reuters_qtrly_source_window.fat&amp;display_string=Audit&amp;DYN_ARGS=TRUE&amp;VAR:ID1=49005710&amp;VAR:RCODE=NIBX&amp;VAR:SDATE=20080399&amp;VAR:FREQ=QUARTERLY&amp;VAR:RELITEM=RF&amp;VAR:CURRENCY=LOCAL&amp;VAR:CURRSOUR","CE=EXSHARE&amp;VAR:NATFREQ=QUARTERLY&amp;VAR:RFIELD=FINALIZED&amp;VAR:DB_TYPE=L&amp;VAR:UNITS=MONTHLY&amp;window=popup&amp;width=450&amp;height=300&amp;START_MAXIMIZED=FALSE"}</definedName>
    <definedName name="_12054__FDSAUDITLINK__" hidden="1">{"fdsup://IBCentral/FAT Viewer?action=UPDATE&amp;creator=factset&amp;DOC_NAME=fat:reuters_qtrly_source_window.fat&amp;display_string=Audit&amp;DYN_ARGS=TRUE&amp;VAR:ID1=49005710&amp;VAR:RCODE=NIBX&amp;VAR:SDATE=20071299&amp;VAR:FREQ=QUARTERLY&amp;VAR:RELITEM=RF&amp;VAR:CURRENCY=LOCAL&amp;VAR:CURRSOUR","CE=EXSHARE&amp;VAR:NATFREQ=QUARTERLY&amp;VAR:RFIELD=FINALIZED&amp;VAR:DB_TYPE=L&amp;VAR:UNITS=MONTHLY&amp;window=popup&amp;width=450&amp;height=300&amp;START_MAXIMIZED=FALSE"}</definedName>
    <definedName name="_12054__FDSAUDITLINK___1" hidden="1">{"fdsup://IBCentral/FAT Viewer?action=UPDATE&amp;creator=factset&amp;DOC_NAME=fat:reuters_qtrly_source_window.fat&amp;display_string=Audit&amp;DYN_ARGS=TRUE&amp;VAR:ID1=49005710&amp;VAR:RCODE=NIBX&amp;VAR:SDATE=20071299&amp;VAR:FREQ=QUARTERLY&amp;VAR:RELITEM=RF&amp;VAR:CURRENCY=LOCAL&amp;VAR:CURRSOUR","CE=EXSHARE&amp;VAR:NATFREQ=QUARTERLY&amp;VAR:RFIELD=FINALIZED&amp;VAR:DB_TYPE=L&amp;VAR:UNITS=MONTHLY&amp;window=popup&amp;width=450&amp;height=300&amp;START_MAXIMIZED=FALSE"}</definedName>
    <definedName name="_12055__FDSAUDITLINK__" hidden="1">{"fdsup://IBCentral/FAT Viewer?action=UPDATE&amp;creator=factset&amp;DOC_NAME=fat:reuters_qtrly_source_window.fat&amp;display_string=Audit&amp;DYN_ARGS=TRUE&amp;VAR:ID1=49005710&amp;VAR:RCODE=NIBX&amp;VAR:SDATE=20070999&amp;VAR:FREQ=QUARTERLY&amp;VAR:RELITEM=RF&amp;VAR:CURRENCY=LOCAL&amp;VAR:CURRSOUR","CE=EXSHARE&amp;VAR:NATFREQ=QUARTERLY&amp;VAR:RFIELD=FINALIZED&amp;VAR:DB_TYPE=L&amp;VAR:UNITS=MONTHLY&amp;window=popup&amp;width=450&amp;height=300&amp;START_MAXIMIZED=FALSE"}</definedName>
    <definedName name="_12055__FDSAUDITLINK___1" hidden="1">{"fdsup://IBCentral/FAT Viewer?action=UPDATE&amp;creator=factset&amp;DOC_NAME=fat:reuters_qtrly_source_window.fat&amp;display_string=Audit&amp;DYN_ARGS=TRUE&amp;VAR:ID1=49005710&amp;VAR:RCODE=NIBX&amp;VAR:SDATE=20070999&amp;VAR:FREQ=QUARTERLY&amp;VAR:RELITEM=RF&amp;VAR:CURRENCY=LOCAL&amp;VAR:CURRSOUR","CE=EXSHARE&amp;VAR:NATFREQ=QUARTERLY&amp;VAR:RFIELD=FINALIZED&amp;VAR:DB_TYPE=L&amp;VAR:UNITS=MONTHLY&amp;window=popup&amp;width=450&amp;height=300&amp;START_MAXIMIZED=FALSE"}</definedName>
    <definedName name="_12056__FDSAUDITLINK__" hidden="1">{"fdsup://IBCentral/FAT Viewer?action=UPDATE&amp;creator=factset&amp;DOC_NAME=fat:reuters_qtrly_source_window.fat&amp;display_string=Audit&amp;DYN_ARGS=TRUE&amp;VAR:ID1=49005710&amp;VAR:RCODE=NIBX&amp;VAR:SDATE=20070699&amp;VAR:FREQ=QUARTERLY&amp;VAR:RELITEM=RF&amp;VAR:CURRENCY=LOCAL&amp;VAR:CURRSOUR","CE=EXSHARE&amp;VAR:NATFREQ=QUARTERLY&amp;VAR:RFIELD=FINALIZED&amp;VAR:DB_TYPE=L&amp;VAR:UNITS=MONTHLY&amp;window=popup&amp;width=450&amp;height=300&amp;START_MAXIMIZED=FALSE"}</definedName>
    <definedName name="_12056__FDSAUDITLINK___1" hidden="1">{"fdsup://IBCentral/FAT Viewer?action=UPDATE&amp;creator=factset&amp;DOC_NAME=fat:reuters_qtrly_source_window.fat&amp;display_string=Audit&amp;DYN_ARGS=TRUE&amp;VAR:ID1=49005710&amp;VAR:RCODE=NIBX&amp;VAR:SDATE=20070699&amp;VAR:FREQ=QUARTERLY&amp;VAR:RELITEM=RF&amp;VAR:CURRENCY=LOCAL&amp;VAR:CURRSOUR","CE=EXSHARE&amp;VAR:NATFREQ=QUARTERLY&amp;VAR:RFIELD=FINALIZED&amp;VAR:DB_TYPE=L&amp;VAR:UNITS=MONTHLY&amp;window=popup&amp;width=450&amp;height=300&amp;START_MAXIMIZED=FALSE"}</definedName>
    <definedName name="_12057__FDSAUDITLINK__" hidden="1">{"fdsup://IBCentral/FAT Viewer?action=UPDATE&amp;creator=factset&amp;DOC_NAME=fat:reuters_qtrly_source_window.fat&amp;display_string=Audit&amp;DYN_ARGS=TRUE&amp;VAR:ID1=49005710&amp;VAR:RCODE=NIBX&amp;VAR:SDATE=20070399&amp;VAR:FREQ=QUARTERLY&amp;VAR:RELITEM=RF&amp;VAR:CURRENCY=LOCAL&amp;VAR:CURRSOUR","CE=EXSHARE&amp;VAR:NATFREQ=QUARTERLY&amp;VAR:RFIELD=FINALIZED&amp;VAR:DB_TYPE=L&amp;VAR:UNITS=MONTHLY&amp;window=popup&amp;width=450&amp;height=300&amp;START_MAXIMIZED=FALSE"}</definedName>
    <definedName name="_12057__FDSAUDITLINK___1" hidden="1">{"fdsup://IBCentral/FAT Viewer?action=UPDATE&amp;creator=factset&amp;DOC_NAME=fat:reuters_qtrly_source_window.fat&amp;display_string=Audit&amp;DYN_ARGS=TRUE&amp;VAR:ID1=49005710&amp;VAR:RCODE=NIBX&amp;VAR:SDATE=20070399&amp;VAR:FREQ=QUARTERLY&amp;VAR:RELITEM=RF&amp;VAR:CURRENCY=LOCAL&amp;VAR:CURRSOUR","CE=EXSHARE&amp;VAR:NATFREQ=QUARTERLY&amp;VAR:RFIELD=FINALIZED&amp;VAR:DB_TYPE=L&amp;VAR:UNITS=MONTHLY&amp;window=popup&amp;width=450&amp;height=300&amp;START_MAXIMIZED=FALSE"}</definedName>
    <definedName name="_12058__FDSAUDITLINK__" hidden="1">{"fdsup://IBCentral/FAT Viewer?action=UPDATE&amp;creator=factset&amp;DOC_NAME=fat:reuters_qtrly_source_window.fat&amp;display_string=Audit&amp;DYN_ARGS=TRUE&amp;VAR:ID1=49005710&amp;VAR:RCODE=NIBX&amp;VAR:SDATE=20061299&amp;VAR:FREQ=QUARTERLY&amp;VAR:RELITEM=RF&amp;VAR:CURRENCY=LOCAL&amp;VAR:CURRSOUR","CE=EXSHARE&amp;VAR:NATFREQ=QUARTERLY&amp;VAR:RFIELD=FINALIZED&amp;VAR:DB_TYPE=L&amp;VAR:UNITS=MONTHLY&amp;window=popup&amp;width=450&amp;height=300&amp;START_MAXIMIZED=FALSE"}</definedName>
    <definedName name="_12058__FDSAUDITLINK___1" hidden="1">{"fdsup://IBCentral/FAT Viewer?action=UPDATE&amp;creator=factset&amp;DOC_NAME=fat:reuters_qtrly_source_window.fat&amp;display_string=Audit&amp;DYN_ARGS=TRUE&amp;VAR:ID1=49005710&amp;VAR:RCODE=NIBX&amp;VAR:SDATE=20061299&amp;VAR:FREQ=QUARTERLY&amp;VAR:RELITEM=RF&amp;VAR:CURRENCY=LOCAL&amp;VAR:CURRSOUR","CE=EXSHARE&amp;VAR:NATFREQ=QUARTERLY&amp;VAR:RFIELD=FINALIZED&amp;VAR:DB_TYPE=L&amp;VAR:UNITS=MONTHLY&amp;window=popup&amp;width=450&amp;height=300&amp;START_MAXIMIZED=FALSE"}</definedName>
    <definedName name="_12059__FDSAUDITLINK__" hidden="1">{"fdsup://IBCentral/FAT Viewer?action=UPDATE&amp;creator=factset&amp;DOC_NAME=fat:reuters_qtrly_source_window.fat&amp;display_string=Audit&amp;DYN_ARGS=TRUE&amp;VAR:ID1=49005710&amp;VAR:RCODE=NIBX&amp;VAR:SDATE=20060999&amp;VAR:FREQ=QUARTERLY&amp;VAR:RELITEM=RF&amp;VAR:CURRENCY=LOCAL&amp;VAR:CURRSOUR","CE=EXSHARE&amp;VAR:NATFREQ=QUARTERLY&amp;VAR:RFIELD=FINALIZED&amp;VAR:DB_TYPE=L&amp;VAR:UNITS=MONTHLY&amp;window=popup&amp;width=450&amp;height=300&amp;START_MAXIMIZED=FALSE"}</definedName>
    <definedName name="_12059__FDSAUDITLINK___1" hidden="1">{"fdsup://IBCentral/FAT Viewer?action=UPDATE&amp;creator=factset&amp;DOC_NAME=fat:reuters_qtrly_source_window.fat&amp;display_string=Audit&amp;DYN_ARGS=TRUE&amp;VAR:ID1=49005710&amp;VAR:RCODE=NIBX&amp;VAR:SDATE=20060999&amp;VAR:FREQ=QUARTERLY&amp;VAR:RELITEM=RF&amp;VAR:CURRENCY=LOCAL&amp;VAR:CURRSOUR","CE=EXSHARE&amp;VAR:NATFREQ=QUARTERLY&amp;VAR:RFIELD=FINALIZED&amp;VAR:DB_TYPE=L&amp;VAR:UNITS=MONTHLY&amp;window=popup&amp;width=450&amp;height=300&amp;START_MAXIMIZED=FALSE"}</definedName>
    <definedName name="_12060__FDSAUDITLINK__" hidden="1">{"fdsup://IBCentral/FAT Viewer?action=UPDATE&amp;creator=factset&amp;DOC_NAME=fat:reuters_qtrly_source_window.fat&amp;display_string=Audit&amp;DYN_ARGS=TRUE&amp;VAR:ID1=49005710&amp;VAR:RCODE=NIBX&amp;VAR:SDATE=20060699&amp;VAR:FREQ=QUARTERLY&amp;VAR:RELITEM=RF&amp;VAR:CURRENCY=LOCAL&amp;VAR:CURRSOUR","CE=EXSHARE&amp;VAR:NATFREQ=QUARTERLY&amp;VAR:RFIELD=FINALIZED&amp;VAR:DB_TYPE=L&amp;VAR:UNITS=MONTHLY&amp;window=popup&amp;width=450&amp;height=300&amp;START_MAXIMIZED=FALSE"}</definedName>
    <definedName name="_12060__FDSAUDITLINK___1" hidden="1">{"fdsup://IBCentral/FAT Viewer?action=UPDATE&amp;creator=factset&amp;DOC_NAME=fat:reuters_qtrly_source_window.fat&amp;display_string=Audit&amp;DYN_ARGS=TRUE&amp;VAR:ID1=49005710&amp;VAR:RCODE=NIBX&amp;VAR:SDATE=20060699&amp;VAR:FREQ=QUARTERLY&amp;VAR:RELITEM=RF&amp;VAR:CURRENCY=LOCAL&amp;VAR:CURRSOUR","CE=EXSHARE&amp;VAR:NATFREQ=QUARTERLY&amp;VAR:RFIELD=FINALIZED&amp;VAR:DB_TYPE=L&amp;VAR:UNITS=MONTHLY&amp;window=popup&amp;width=450&amp;height=300&amp;START_MAXIMIZED=FALSE"}</definedName>
    <definedName name="_12061__FDSAUDITLINK__" hidden="1">{"fdsup://IBCentral/FAT Viewer?action=UPDATE&amp;creator=factset&amp;DOC_NAME=fat:reuters_qtrly_source_window.fat&amp;display_string=Audit&amp;DYN_ARGS=TRUE&amp;VAR:ID1=49005710&amp;VAR:RCODE=NIBX&amp;VAR:SDATE=20060399&amp;VAR:FREQ=QUARTERLY&amp;VAR:RELITEM=RF&amp;VAR:CURRENCY=LOCAL&amp;VAR:CURRSOUR","CE=EXSHARE&amp;VAR:NATFREQ=QUARTERLY&amp;VAR:RFIELD=FINALIZED&amp;VAR:DB_TYPE=L&amp;VAR:UNITS=MONTHLY&amp;window=popup&amp;width=450&amp;height=300&amp;START_MAXIMIZED=FALSE"}</definedName>
    <definedName name="_12061__FDSAUDITLINK___1" hidden="1">{"fdsup://IBCentral/FAT Viewer?action=UPDATE&amp;creator=factset&amp;DOC_NAME=fat:reuters_qtrly_source_window.fat&amp;display_string=Audit&amp;DYN_ARGS=TRUE&amp;VAR:ID1=49005710&amp;VAR:RCODE=NIBX&amp;VAR:SDATE=20060399&amp;VAR:FREQ=QUARTERLY&amp;VAR:RELITEM=RF&amp;VAR:CURRENCY=LOCAL&amp;VAR:CURRSOUR","CE=EXSHARE&amp;VAR:NATFREQ=QUARTERLY&amp;VAR:RFIELD=FINALIZED&amp;VAR:DB_TYPE=L&amp;VAR:UNITS=MONTHLY&amp;window=popup&amp;width=450&amp;height=300&amp;START_MAXIMIZED=FALSE"}</definedName>
    <definedName name="_12062__FDSAUDITLINK__" hidden="1">{"fdsup://IBCentral/FAT Viewer?action=UPDATE&amp;creator=factset&amp;DOC_NAME=fat:reuters_qtrly_source_window.fat&amp;display_string=Audit&amp;DYN_ARGS=TRUE&amp;VAR:ID1=49005710&amp;VAR:RCODE=CGAP&amp;VAR:SDATE=20080999&amp;VAR:FREQ=QUARTERLY&amp;VAR:RELITEM=RF&amp;VAR:CURRENCY=LOCAL&amp;VAR:CURRSOUR","CE=EXSHARE&amp;VAR:NATFREQ=QUARTERLY&amp;VAR:RFIELD=FINALIZED&amp;VAR:DB_TYPE=L&amp;VAR:UNITS=MONTHLY&amp;window=popup&amp;width=450&amp;height=300&amp;START_MAXIMIZED=FALSE"}</definedName>
    <definedName name="_12062__FDSAUDITLINK___1" hidden="1">{"fdsup://IBCentral/FAT Viewer?action=UPDATE&amp;creator=factset&amp;DOC_NAME=fat:reuters_qtrly_source_window.fat&amp;display_string=Audit&amp;DYN_ARGS=TRUE&amp;VAR:ID1=49005710&amp;VAR:RCODE=CGAP&amp;VAR:SDATE=20080999&amp;VAR:FREQ=QUARTERLY&amp;VAR:RELITEM=RF&amp;VAR:CURRENCY=LOCAL&amp;VAR:CURRSOUR","CE=EXSHARE&amp;VAR:NATFREQ=QUARTERLY&amp;VAR:RFIELD=FINALIZED&amp;VAR:DB_TYPE=L&amp;VAR:UNITS=MONTHLY&amp;window=popup&amp;width=450&amp;height=300&amp;START_MAXIMIZED=FALSE"}</definedName>
    <definedName name="_12063__FDSAUDITLINK__" hidden="1">{"fdsup://IBCentral/FAT Viewer?action=UPDATE&amp;creator=factset&amp;DOC_NAME=fat:reuters_qtrly_source_window.fat&amp;display_string=Audit&amp;DYN_ARGS=TRUE&amp;VAR:ID1=49005710&amp;VAR:RCODE=CGAP&amp;VAR:SDATE=20080699&amp;VAR:FREQ=QUARTERLY&amp;VAR:RELITEM=RF&amp;VAR:CURRENCY=LOCAL&amp;VAR:CURRSOUR","CE=EXSHARE&amp;VAR:NATFREQ=QUARTERLY&amp;VAR:RFIELD=FINALIZED&amp;VAR:DB_TYPE=L&amp;VAR:UNITS=MONTHLY&amp;window=popup&amp;width=450&amp;height=300&amp;START_MAXIMIZED=FALSE"}</definedName>
    <definedName name="_12063__FDSAUDITLINK___1" hidden="1">{"fdsup://IBCentral/FAT Viewer?action=UPDATE&amp;creator=factset&amp;DOC_NAME=fat:reuters_qtrly_source_window.fat&amp;display_string=Audit&amp;DYN_ARGS=TRUE&amp;VAR:ID1=49005710&amp;VAR:RCODE=CGAP&amp;VAR:SDATE=20080699&amp;VAR:FREQ=QUARTERLY&amp;VAR:RELITEM=RF&amp;VAR:CURRENCY=LOCAL&amp;VAR:CURRSOUR","CE=EXSHARE&amp;VAR:NATFREQ=QUARTERLY&amp;VAR:RFIELD=FINALIZED&amp;VAR:DB_TYPE=L&amp;VAR:UNITS=MONTHLY&amp;window=popup&amp;width=450&amp;height=300&amp;START_MAXIMIZED=FALSE"}</definedName>
    <definedName name="_12064__FDSAUDITLINK__" hidden="1">{"fdsup://IBCentral/FAT Viewer?action=UPDATE&amp;creator=factset&amp;DOC_NAME=fat:reuters_qtrly_source_window.fat&amp;display_string=Audit&amp;DYN_ARGS=TRUE&amp;VAR:ID1=49005710&amp;VAR:RCODE=CGAP&amp;VAR:SDATE=20080399&amp;VAR:FREQ=QUARTERLY&amp;VAR:RELITEM=RF&amp;VAR:CURRENCY=LOCAL&amp;VAR:CURRSOUR","CE=EXSHARE&amp;VAR:NATFREQ=QUARTERLY&amp;VAR:RFIELD=FINALIZED&amp;VAR:DB_TYPE=L&amp;VAR:UNITS=MONTHLY&amp;window=popup&amp;width=450&amp;height=300&amp;START_MAXIMIZED=FALSE"}</definedName>
    <definedName name="_12064__FDSAUDITLINK___1" hidden="1">{"fdsup://IBCentral/FAT Viewer?action=UPDATE&amp;creator=factset&amp;DOC_NAME=fat:reuters_qtrly_source_window.fat&amp;display_string=Audit&amp;DYN_ARGS=TRUE&amp;VAR:ID1=49005710&amp;VAR:RCODE=CGAP&amp;VAR:SDATE=20080399&amp;VAR:FREQ=QUARTERLY&amp;VAR:RELITEM=RF&amp;VAR:CURRENCY=LOCAL&amp;VAR:CURRSOUR","CE=EXSHARE&amp;VAR:NATFREQ=QUARTERLY&amp;VAR:RFIELD=FINALIZED&amp;VAR:DB_TYPE=L&amp;VAR:UNITS=MONTHLY&amp;window=popup&amp;width=450&amp;height=300&amp;START_MAXIMIZED=FALSE"}</definedName>
    <definedName name="_12065__FDSAUDITLINK__" hidden="1">{"fdsup://IBCentral/FAT Viewer?action=UPDATE&amp;creator=factset&amp;DOC_NAME=fat:reuters_qtrly_source_window.fat&amp;display_string=Audit&amp;DYN_ARGS=TRUE&amp;VAR:ID1=49005710&amp;VAR:RCODE=CGAP&amp;VAR:SDATE=20071299&amp;VAR:FREQ=QUARTERLY&amp;VAR:RELITEM=RF&amp;VAR:CURRENCY=LOCAL&amp;VAR:CURRSOUR","CE=EXSHARE&amp;VAR:NATFREQ=QUARTERLY&amp;VAR:RFIELD=FINALIZED&amp;VAR:DB_TYPE=L&amp;VAR:UNITS=MONTHLY&amp;window=popup&amp;width=450&amp;height=300&amp;START_MAXIMIZED=FALSE"}</definedName>
    <definedName name="_12065__FDSAUDITLINK___1" hidden="1">{"fdsup://IBCentral/FAT Viewer?action=UPDATE&amp;creator=factset&amp;DOC_NAME=fat:reuters_qtrly_source_window.fat&amp;display_string=Audit&amp;DYN_ARGS=TRUE&amp;VAR:ID1=49005710&amp;VAR:RCODE=CGAP&amp;VAR:SDATE=20071299&amp;VAR:FREQ=QUARTERLY&amp;VAR:RELITEM=RF&amp;VAR:CURRENCY=LOCAL&amp;VAR:CURRSOUR","CE=EXSHARE&amp;VAR:NATFREQ=QUARTERLY&amp;VAR:RFIELD=FINALIZED&amp;VAR:DB_TYPE=L&amp;VAR:UNITS=MONTHLY&amp;window=popup&amp;width=450&amp;height=300&amp;START_MAXIMIZED=FALSE"}</definedName>
    <definedName name="_12066__FDSAUDITLINK__" hidden="1">{"fdsup://IBCentral/FAT Viewer?action=UPDATE&amp;creator=factset&amp;DOC_NAME=fat:reuters_qtrly_source_window.fat&amp;display_string=Audit&amp;DYN_ARGS=TRUE&amp;VAR:ID1=49005710&amp;VAR:RCODE=CGAP&amp;VAR:SDATE=20070999&amp;VAR:FREQ=QUARTERLY&amp;VAR:RELITEM=RF&amp;VAR:CURRENCY=LOCAL&amp;VAR:CURRSOUR","CE=EXSHARE&amp;VAR:NATFREQ=QUARTERLY&amp;VAR:RFIELD=FINALIZED&amp;VAR:DB_TYPE=L&amp;VAR:UNITS=MONTHLY&amp;window=popup&amp;width=450&amp;height=300&amp;START_MAXIMIZED=FALSE"}</definedName>
    <definedName name="_12066__FDSAUDITLINK___1" hidden="1">{"fdsup://IBCentral/FAT Viewer?action=UPDATE&amp;creator=factset&amp;DOC_NAME=fat:reuters_qtrly_source_window.fat&amp;display_string=Audit&amp;DYN_ARGS=TRUE&amp;VAR:ID1=49005710&amp;VAR:RCODE=CGAP&amp;VAR:SDATE=20070999&amp;VAR:FREQ=QUARTERLY&amp;VAR:RELITEM=RF&amp;VAR:CURRENCY=LOCAL&amp;VAR:CURRSOUR","CE=EXSHARE&amp;VAR:NATFREQ=QUARTERLY&amp;VAR:RFIELD=FINALIZED&amp;VAR:DB_TYPE=L&amp;VAR:UNITS=MONTHLY&amp;window=popup&amp;width=450&amp;height=300&amp;START_MAXIMIZED=FALSE"}</definedName>
    <definedName name="_12067__FDSAUDITLINK__" hidden="1">{"fdsup://IBCentral/FAT Viewer?action=UPDATE&amp;creator=factset&amp;DOC_NAME=fat:reuters_qtrly_source_window.fat&amp;display_string=Audit&amp;DYN_ARGS=TRUE&amp;VAR:ID1=49005710&amp;VAR:RCODE=CGAP&amp;VAR:SDATE=20070699&amp;VAR:FREQ=QUARTERLY&amp;VAR:RELITEM=RF&amp;VAR:CURRENCY=LOCAL&amp;VAR:CURRSOUR","CE=EXSHARE&amp;VAR:NATFREQ=QUARTERLY&amp;VAR:RFIELD=FINALIZED&amp;VAR:DB_TYPE=L&amp;VAR:UNITS=MONTHLY&amp;window=popup&amp;width=450&amp;height=300&amp;START_MAXIMIZED=FALSE"}</definedName>
    <definedName name="_12067__FDSAUDITLINK___1" hidden="1">{"fdsup://IBCentral/FAT Viewer?action=UPDATE&amp;creator=factset&amp;DOC_NAME=fat:reuters_qtrly_source_window.fat&amp;display_string=Audit&amp;DYN_ARGS=TRUE&amp;VAR:ID1=49005710&amp;VAR:RCODE=CGAP&amp;VAR:SDATE=20070699&amp;VAR:FREQ=QUARTERLY&amp;VAR:RELITEM=RF&amp;VAR:CURRENCY=LOCAL&amp;VAR:CURRSOUR","CE=EXSHARE&amp;VAR:NATFREQ=QUARTERLY&amp;VAR:RFIELD=FINALIZED&amp;VAR:DB_TYPE=L&amp;VAR:UNITS=MONTHLY&amp;window=popup&amp;width=450&amp;height=300&amp;START_MAXIMIZED=FALSE"}</definedName>
    <definedName name="_12068__FDSAUDITLINK__" hidden="1">{"fdsup://IBCentral/FAT Viewer?action=UPDATE&amp;creator=factset&amp;DOC_NAME=fat:reuters_qtrly_source_window.fat&amp;display_string=Audit&amp;DYN_ARGS=TRUE&amp;VAR:ID1=49005710&amp;VAR:RCODE=CGAP&amp;VAR:SDATE=20070399&amp;VAR:FREQ=QUARTERLY&amp;VAR:RELITEM=RF&amp;VAR:CURRENCY=LOCAL&amp;VAR:CURRSOUR","CE=EXSHARE&amp;VAR:NATFREQ=QUARTERLY&amp;VAR:RFIELD=FINALIZED&amp;VAR:DB_TYPE=L&amp;VAR:UNITS=MONTHLY&amp;window=popup&amp;width=450&amp;height=300&amp;START_MAXIMIZED=FALSE"}</definedName>
    <definedName name="_12068__FDSAUDITLINK___1" hidden="1">{"fdsup://IBCentral/FAT Viewer?action=UPDATE&amp;creator=factset&amp;DOC_NAME=fat:reuters_qtrly_source_window.fat&amp;display_string=Audit&amp;DYN_ARGS=TRUE&amp;VAR:ID1=49005710&amp;VAR:RCODE=CGAP&amp;VAR:SDATE=20070399&amp;VAR:FREQ=QUARTERLY&amp;VAR:RELITEM=RF&amp;VAR:CURRENCY=LOCAL&amp;VAR:CURRSOUR","CE=EXSHARE&amp;VAR:NATFREQ=QUARTERLY&amp;VAR:RFIELD=FINALIZED&amp;VAR:DB_TYPE=L&amp;VAR:UNITS=MONTHLY&amp;window=popup&amp;width=450&amp;height=300&amp;START_MAXIMIZED=FALSE"}</definedName>
    <definedName name="_12069__FDSAUDITLINK__" hidden="1">{"fdsup://IBCentral/FAT Viewer?action=UPDATE&amp;creator=factset&amp;DOC_NAME=fat:reuters_qtrly_source_window.fat&amp;display_string=Audit&amp;DYN_ARGS=TRUE&amp;VAR:ID1=49005710&amp;VAR:RCODE=CGAP&amp;VAR:SDATE=20061299&amp;VAR:FREQ=QUARTERLY&amp;VAR:RELITEM=RF&amp;VAR:CURRENCY=LOCAL&amp;VAR:CURRSOUR","CE=EXSHARE&amp;VAR:NATFREQ=QUARTERLY&amp;VAR:RFIELD=FINALIZED&amp;VAR:DB_TYPE=L&amp;VAR:UNITS=MONTHLY&amp;window=popup&amp;width=450&amp;height=300&amp;START_MAXIMIZED=FALSE"}</definedName>
    <definedName name="_12069__FDSAUDITLINK___1" hidden="1">{"fdsup://IBCentral/FAT Viewer?action=UPDATE&amp;creator=factset&amp;DOC_NAME=fat:reuters_qtrly_source_window.fat&amp;display_string=Audit&amp;DYN_ARGS=TRUE&amp;VAR:ID1=49005710&amp;VAR:RCODE=CGAP&amp;VAR:SDATE=20061299&amp;VAR:FREQ=QUARTERLY&amp;VAR:RELITEM=RF&amp;VAR:CURRENCY=LOCAL&amp;VAR:CURRSOUR","CE=EXSHARE&amp;VAR:NATFREQ=QUARTERLY&amp;VAR:RFIELD=FINALIZED&amp;VAR:DB_TYPE=L&amp;VAR:UNITS=MONTHLY&amp;window=popup&amp;width=450&amp;height=300&amp;START_MAXIMIZED=FALSE"}</definedName>
    <definedName name="_12070__FDSAUDITLINK__" hidden="1">{"fdsup://IBCentral/FAT Viewer?action=UPDATE&amp;creator=factset&amp;DOC_NAME=fat:reuters_qtrly_source_window.fat&amp;display_string=Audit&amp;DYN_ARGS=TRUE&amp;VAR:ID1=49005710&amp;VAR:RCODE=CGAP&amp;VAR:SDATE=20060999&amp;VAR:FREQ=QUARTERLY&amp;VAR:RELITEM=RF&amp;VAR:CURRENCY=LOCAL&amp;VAR:CURRSOUR","CE=EXSHARE&amp;VAR:NATFREQ=QUARTERLY&amp;VAR:RFIELD=FINALIZED&amp;VAR:DB_TYPE=L&amp;VAR:UNITS=MONTHLY&amp;window=popup&amp;width=450&amp;height=300&amp;START_MAXIMIZED=FALSE"}</definedName>
    <definedName name="_12070__FDSAUDITLINK___1" hidden="1">{"fdsup://IBCentral/FAT Viewer?action=UPDATE&amp;creator=factset&amp;DOC_NAME=fat:reuters_qtrly_source_window.fat&amp;display_string=Audit&amp;DYN_ARGS=TRUE&amp;VAR:ID1=49005710&amp;VAR:RCODE=CGAP&amp;VAR:SDATE=20060999&amp;VAR:FREQ=QUARTERLY&amp;VAR:RELITEM=RF&amp;VAR:CURRENCY=LOCAL&amp;VAR:CURRSOUR","CE=EXSHARE&amp;VAR:NATFREQ=QUARTERLY&amp;VAR:RFIELD=FINALIZED&amp;VAR:DB_TYPE=L&amp;VAR:UNITS=MONTHLY&amp;window=popup&amp;width=450&amp;height=300&amp;START_MAXIMIZED=FALSE"}</definedName>
    <definedName name="_12071__FDSAUDITLINK__" hidden="1">{"fdsup://IBCentral/FAT Viewer?action=UPDATE&amp;creator=factset&amp;DOC_NAME=fat:reuters_qtrly_source_window.fat&amp;display_string=Audit&amp;DYN_ARGS=TRUE&amp;VAR:ID1=49005710&amp;VAR:RCODE=CGAP&amp;VAR:SDATE=20060699&amp;VAR:FREQ=QUARTERLY&amp;VAR:RELITEM=RF&amp;VAR:CURRENCY=LOCAL&amp;VAR:CURRSOUR","CE=EXSHARE&amp;VAR:NATFREQ=QUARTERLY&amp;VAR:RFIELD=FINALIZED&amp;VAR:DB_TYPE=L&amp;VAR:UNITS=MONTHLY&amp;window=popup&amp;width=450&amp;height=300&amp;START_MAXIMIZED=FALSE"}</definedName>
    <definedName name="_12071__FDSAUDITLINK___1" hidden="1">{"fdsup://IBCentral/FAT Viewer?action=UPDATE&amp;creator=factset&amp;DOC_NAME=fat:reuters_qtrly_source_window.fat&amp;display_string=Audit&amp;DYN_ARGS=TRUE&amp;VAR:ID1=49005710&amp;VAR:RCODE=CGAP&amp;VAR:SDATE=20060699&amp;VAR:FREQ=QUARTERLY&amp;VAR:RELITEM=RF&amp;VAR:CURRENCY=LOCAL&amp;VAR:CURRSOUR","CE=EXSHARE&amp;VAR:NATFREQ=QUARTERLY&amp;VAR:RFIELD=FINALIZED&amp;VAR:DB_TYPE=L&amp;VAR:UNITS=MONTHLY&amp;window=popup&amp;width=450&amp;height=300&amp;START_MAXIMIZED=FALSE"}</definedName>
    <definedName name="_12072__FDSAUDITLINK__" hidden="1">{"fdsup://IBCentral/FAT Viewer?action=UPDATE&amp;creator=factset&amp;DOC_NAME=fat:reuters_qtrly_source_window.fat&amp;display_string=Audit&amp;DYN_ARGS=TRUE&amp;VAR:ID1=49005710&amp;VAR:RCODE=CEIA&amp;VAR:SDATE=20080999&amp;VAR:FREQ=QUARTERLY&amp;VAR:RELITEM=RF&amp;VAR:CURRENCY=LOCAL&amp;VAR:CURRSOUR","CE=EXSHARE&amp;VAR:NATFREQ=QUARTERLY&amp;VAR:RFIELD=FINALIZED&amp;VAR:DB_TYPE=L&amp;VAR:UNITS=MONTHLY&amp;window=popup&amp;width=450&amp;height=300&amp;START_MAXIMIZED=FALSE"}</definedName>
    <definedName name="_12072__FDSAUDITLINK___1" hidden="1">{"fdsup://IBCentral/FAT Viewer?action=UPDATE&amp;creator=factset&amp;DOC_NAME=fat:reuters_qtrly_source_window.fat&amp;display_string=Audit&amp;DYN_ARGS=TRUE&amp;VAR:ID1=49005710&amp;VAR:RCODE=CEIA&amp;VAR:SDATE=20080999&amp;VAR:FREQ=QUARTERLY&amp;VAR:RELITEM=RF&amp;VAR:CURRENCY=LOCAL&amp;VAR:CURRSOUR","CE=EXSHARE&amp;VAR:NATFREQ=QUARTERLY&amp;VAR:RFIELD=FINALIZED&amp;VAR:DB_TYPE=L&amp;VAR:UNITS=MONTHLY&amp;window=popup&amp;width=450&amp;height=300&amp;START_MAXIMIZED=FALSE"}</definedName>
    <definedName name="_12073__FDSAUDITLINK__" hidden="1">{"fdsup://IBCentral/FAT Viewer?action=UPDATE&amp;creator=factset&amp;DOC_NAME=fat:reuters_qtrly_source_window.fat&amp;display_string=Audit&amp;DYN_ARGS=TRUE&amp;VAR:ID1=49005710&amp;VAR:RCODE=CEIA&amp;VAR:SDATE=20080699&amp;VAR:FREQ=QUARTERLY&amp;VAR:RELITEM=RF&amp;VAR:CURRENCY=LOCAL&amp;VAR:CURRSOUR","CE=EXSHARE&amp;VAR:NATFREQ=QUARTERLY&amp;VAR:RFIELD=FINALIZED&amp;VAR:DB_TYPE=L&amp;VAR:UNITS=MONTHLY&amp;window=popup&amp;width=450&amp;height=300&amp;START_MAXIMIZED=FALSE"}</definedName>
    <definedName name="_12073__FDSAUDITLINK___1" hidden="1">{"fdsup://IBCentral/FAT Viewer?action=UPDATE&amp;creator=factset&amp;DOC_NAME=fat:reuters_qtrly_source_window.fat&amp;display_string=Audit&amp;DYN_ARGS=TRUE&amp;VAR:ID1=49005710&amp;VAR:RCODE=CEIA&amp;VAR:SDATE=20080699&amp;VAR:FREQ=QUARTERLY&amp;VAR:RELITEM=RF&amp;VAR:CURRENCY=LOCAL&amp;VAR:CURRSOUR","CE=EXSHARE&amp;VAR:NATFREQ=QUARTERLY&amp;VAR:RFIELD=FINALIZED&amp;VAR:DB_TYPE=L&amp;VAR:UNITS=MONTHLY&amp;window=popup&amp;width=450&amp;height=300&amp;START_MAXIMIZED=FALSE"}</definedName>
    <definedName name="_12074__FDSAUDITLINK__" hidden="1">{"fdsup://IBCentral/FAT Viewer?action=UPDATE&amp;creator=factset&amp;DOC_NAME=fat:reuters_qtrly_source_window.fat&amp;display_string=Audit&amp;DYN_ARGS=TRUE&amp;VAR:ID1=49005710&amp;VAR:RCODE=CEIA&amp;VAR:SDATE=20080399&amp;VAR:FREQ=QUARTERLY&amp;VAR:RELITEM=RF&amp;VAR:CURRENCY=LOCAL&amp;VAR:CURRSOUR","CE=EXSHARE&amp;VAR:NATFREQ=QUARTERLY&amp;VAR:RFIELD=FINALIZED&amp;VAR:DB_TYPE=L&amp;VAR:UNITS=MONTHLY&amp;window=popup&amp;width=450&amp;height=300&amp;START_MAXIMIZED=FALSE"}</definedName>
    <definedName name="_12074__FDSAUDITLINK___1" hidden="1">{"fdsup://IBCentral/FAT Viewer?action=UPDATE&amp;creator=factset&amp;DOC_NAME=fat:reuters_qtrly_source_window.fat&amp;display_string=Audit&amp;DYN_ARGS=TRUE&amp;VAR:ID1=49005710&amp;VAR:RCODE=CEIA&amp;VAR:SDATE=20080399&amp;VAR:FREQ=QUARTERLY&amp;VAR:RELITEM=RF&amp;VAR:CURRENCY=LOCAL&amp;VAR:CURRSOUR","CE=EXSHARE&amp;VAR:NATFREQ=QUARTERLY&amp;VAR:RFIELD=FINALIZED&amp;VAR:DB_TYPE=L&amp;VAR:UNITS=MONTHLY&amp;window=popup&amp;width=450&amp;height=300&amp;START_MAXIMIZED=FALSE"}</definedName>
    <definedName name="_12075__FDSAUDITLINK__" hidden="1">{"fdsup://IBCentral/FAT Viewer?action=UPDATE&amp;creator=factset&amp;DOC_NAME=fat:reuters_qtrly_source_window.fat&amp;display_string=Audit&amp;DYN_ARGS=TRUE&amp;VAR:ID1=49005710&amp;VAR:RCODE=CEIA&amp;VAR:SDATE=20071299&amp;VAR:FREQ=QUARTERLY&amp;VAR:RELITEM=RF&amp;VAR:CURRENCY=LOCAL&amp;VAR:CURRSOUR","CE=EXSHARE&amp;VAR:NATFREQ=QUARTERLY&amp;VAR:RFIELD=FINALIZED&amp;VAR:DB_TYPE=L&amp;VAR:UNITS=MONTHLY&amp;window=popup&amp;width=450&amp;height=300&amp;START_MAXIMIZED=FALSE"}</definedName>
    <definedName name="_12075__FDSAUDITLINK___1" hidden="1">{"fdsup://IBCentral/FAT Viewer?action=UPDATE&amp;creator=factset&amp;DOC_NAME=fat:reuters_qtrly_source_window.fat&amp;display_string=Audit&amp;DYN_ARGS=TRUE&amp;VAR:ID1=49005710&amp;VAR:RCODE=CEIA&amp;VAR:SDATE=20071299&amp;VAR:FREQ=QUARTERLY&amp;VAR:RELITEM=RF&amp;VAR:CURRENCY=LOCAL&amp;VAR:CURRSOUR","CE=EXSHARE&amp;VAR:NATFREQ=QUARTERLY&amp;VAR:RFIELD=FINALIZED&amp;VAR:DB_TYPE=L&amp;VAR:UNITS=MONTHLY&amp;window=popup&amp;width=450&amp;height=300&amp;START_MAXIMIZED=FALSE"}</definedName>
    <definedName name="_12076__FDSAUDITLINK__" hidden="1">{"fdsup://IBCentral/FAT Viewer?action=UPDATE&amp;creator=factset&amp;DOC_NAME=fat:reuters_qtrly_source_window.fat&amp;display_string=Audit&amp;DYN_ARGS=TRUE&amp;VAR:ID1=49005710&amp;VAR:RCODE=CEIA&amp;VAR:SDATE=20070999&amp;VAR:FREQ=QUARTERLY&amp;VAR:RELITEM=RF&amp;VAR:CURRENCY=LOCAL&amp;VAR:CURRSOUR","CE=EXSHARE&amp;VAR:NATFREQ=QUARTERLY&amp;VAR:RFIELD=FINALIZED&amp;VAR:DB_TYPE=L&amp;VAR:UNITS=MONTHLY&amp;window=popup&amp;width=450&amp;height=300&amp;START_MAXIMIZED=FALSE"}</definedName>
    <definedName name="_12076__FDSAUDITLINK___1" hidden="1">{"fdsup://IBCentral/FAT Viewer?action=UPDATE&amp;creator=factset&amp;DOC_NAME=fat:reuters_qtrly_source_window.fat&amp;display_string=Audit&amp;DYN_ARGS=TRUE&amp;VAR:ID1=49005710&amp;VAR:RCODE=CEIA&amp;VAR:SDATE=20070999&amp;VAR:FREQ=QUARTERLY&amp;VAR:RELITEM=RF&amp;VAR:CURRENCY=LOCAL&amp;VAR:CURRSOUR","CE=EXSHARE&amp;VAR:NATFREQ=QUARTERLY&amp;VAR:RFIELD=FINALIZED&amp;VAR:DB_TYPE=L&amp;VAR:UNITS=MONTHLY&amp;window=popup&amp;width=450&amp;height=300&amp;START_MAXIMIZED=FALSE"}</definedName>
    <definedName name="_12077__FDSAUDITLINK__" hidden="1">{"fdsup://IBCentral/FAT Viewer?action=UPDATE&amp;creator=factset&amp;DOC_NAME=fat:reuters_qtrly_source_window.fat&amp;display_string=Audit&amp;DYN_ARGS=TRUE&amp;VAR:ID1=49005710&amp;VAR:RCODE=CEIA&amp;VAR:SDATE=20070699&amp;VAR:FREQ=QUARTERLY&amp;VAR:RELITEM=RF&amp;VAR:CURRENCY=LOCAL&amp;VAR:CURRSOUR","CE=EXSHARE&amp;VAR:NATFREQ=QUARTERLY&amp;VAR:RFIELD=FINALIZED&amp;VAR:DB_TYPE=L&amp;VAR:UNITS=MONTHLY&amp;window=popup&amp;width=450&amp;height=300&amp;START_MAXIMIZED=FALSE"}</definedName>
    <definedName name="_12077__FDSAUDITLINK___1" hidden="1">{"fdsup://IBCentral/FAT Viewer?action=UPDATE&amp;creator=factset&amp;DOC_NAME=fat:reuters_qtrly_source_window.fat&amp;display_string=Audit&amp;DYN_ARGS=TRUE&amp;VAR:ID1=49005710&amp;VAR:RCODE=CEIA&amp;VAR:SDATE=20070699&amp;VAR:FREQ=QUARTERLY&amp;VAR:RELITEM=RF&amp;VAR:CURRENCY=LOCAL&amp;VAR:CURRSOUR","CE=EXSHARE&amp;VAR:NATFREQ=QUARTERLY&amp;VAR:RFIELD=FINALIZED&amp;VAR:DB_TYPE=L&amp;VAR:UNITS=MONTHLY&amp;window=popup&amp;width=450&amp;height=300&amp;START_MAXIMIZED=FALSE"}</definedName>
    <definedName name="_12078__FDSAUDITLINK__" hidden="1">{"fdsup://IBCentral/FAT Viewer?action=UPDATE&amp;creator=factset&amp;DOC_NAME=fat:reuters_qtrly_source_window.fat&amp;display_string=Audit&amp;DYN_ARGS=TRUE&amp;VAR:ID1=49005710&amp;VAR:RCODE=CEIA&amp;VAR:SDATE=20070399&amp;VAR:FREQ=QUARTERLY&amp;VAR:RELITEM=RF&amp;VAR:CURRENCY=LOCAL&amp;VAR:CURRSOUR","CE=EXSHARE&amp;VAR:NATFREQ=QUARTERLY&amp;VAR:RFIELD=FINALIZED&amp;VAR:DB_TYPE=L&amp;VAR:UNITS=MONTHLY&amp;window=popup&amp;width=450&amp;height=300&amp;START_MAXIMIZED=FALSE"}</definedName>
    <definedName name="_12078__FDSAUDITLINK___1" hidden="1">{"fdsup://IBCentral/FAT Viewer?action=UPDATE&amp;creator=factset&amp;DOC_NAME=fat:reuters_qtrly_source_window.fat&amp;display_string=Audit&amp;DYN_ARGS=TRUE&amp;VAR:ID1=49005710&amp;VAR:RCODE=CEIA&amp;VAR:SDATE=20070399&amp;VAR:FREQ=QUARTERLY&amp;VAR:RELITEM=RF&amp;VAR:CURRENCY=LOCAL&amp;VAR:CURRSOUR","CE=EXSHARE&amp;VAR:NATFREQ=QUARTERLY&amp;VAR:RFIELD=FINALIZED&amp;VAR:DB_TYPE=L&amp;VAR:UNITS=MONTHLY&amp;window=popup&amp;width=450&amp;height=300&amp;START_MAXIMIZED=FALSE"}</definedName>
    <definedName name="_12079__FDSAUDITLINK__" hidden="1">{"fdsup://IBCentral/FAT Viewer?action=UPDATE&amp;creator=factset&amp;DOC_NAME=fat:reuters_qtrly_source_window.fat&amp;display_string=Audit&amp;DYN_ARGS=TRUE&amp;VAR:ID1=49005710&amp;VAR:RCODE=CEIA&amp;VAR:SDATE=20061299&amp;VAR:FREQ=QUARTERLY&amp;VAR:RELITEM=RF&amp;VAR:CURRENCY=LOCAL&amp;VAR:CURRSOUR","CE=EXSHARE&amp;VAR:NATFREQ=QUARTERLY&amp;VAR:RFIELD=FINALIZED&amp;VAR:DB_TYPE=L&amp;VAR:UNITS=MONTHLY&amp;window=popup&amp;width=450&amp;height=300&amp;START_MAXIMIZED=FALSE"}</definedName>
    <definedName name="_12079__FDSAUDITLINK___1" hidden="1">{"fdsup://IBCentral/FAT Viewer?action=UPDATE&amp;creator=factset&amp;DOC_NAME=fat:reuters_qtrly_source_window.fat&amp;display_string=Audit&amp;DYN_ARGS=TRUE&amp;VAR:ID1=49005710&amp;VAR:RCODE=CEIA&amp;VAR:SDATE=20061299&amp;VAR:FREQ=QUARTERLY&amp;VAR:RELITEM=RF&amp;VAR:CURRENCY=LOCAL&amp;VAR:CURRSOUR","CE=EXSHARE&amp;VAR:NATFREQ=QUARTERLY&amp;VAR:RFIELD=FINALIZED&amp;VAR:DB_TYPE=L&amp;VAR:UNITS=MONTHLY&amp;window=popup&amp;width=450&amp;height=300&amp;START_MAXIMIZED=FALSE"}</definedName>
    <definedName name="_12080__FDSAUDITLINK__" hidden="1">{"fdsup://IBCentral/FAT Viewer?action=UPDATE&amp;creator=factset&amp;DOC_NAME=fat:reuters_qtrly_source_window.fat&amp;display_string=Audit&amp;DYN_ARGS=TRUE&amp;VAR:ID1=49005710&amp;VAR:RCODE=CEIA&amp;VAR:SDATE=20060999&amp;VAR:FREQ=QUARTERLY&amp;VAR:RELITEM=RF&amp;VAR:CURRENCY=LOCAL&amp;VAR:CURRSOUR","CE=EXSHARE&amp;VAR:NATFREQ=QUARTERLY&amp;VAR:RFIELD=FINALIZED&amp;VAR:DB_TYPE=L&amp;VAR:UNITS=MONTHLY&amp;window=popup&amp;width=450&amp;height=300&amp;START_MAXIMIZED=FALSE"}</definedName>
    <definedName name="_12080__FDSAUDITLINK___1" hidden="1">{"fdsup://IBCentral/FAT Viewer?action=UPDATE&amp;creator=factset&amp;DOC_NAME=fat:reuters_qtrly_source_window.fat&amp;display_string=Audit&amp;DYN_ARGS=TRUE&amp;VAR:ID1=49005710&amp;VAR:RCODE=CEIA&amp;VAR:SDATE=20060999&amp;VAR:FREQ=QUARTERLY&amp;VAR:RELITEM=RF&amp;VAR:CURRENCY=LOCAL&amp;VAR:CURRSOUR","CE=EXSHARE&amp;VAR:NATFREQ=QUARTERLY&amp;VAR:RFIELD=FINALIZED&amp;VAR:DB_TYPE=L&amp;VAR:UNITS=MONTHLY&amp;window=popup&amp;width=450&amp;height=300&amp;START_MAXIMIZED=FALSE"}</definedName>
    <definedName name="_12081__FDSAUDITLINK__" hidden="1">{"fdsup://IBCentral/FAT Viewer?action=UPDATE&amp;creator=factset&amp;DOC_NAME=fat:reuters_qtrly_source_window.fat&amp;display_string=Audit&amp;DYN_ARGS=TRUE&amp;VAR:ID1=49005710&amp;VAR:RCODE=CEIA&amp;VAR:SDATE=20060699&amp;VAR:FREQ=QUARTERLY&amp;VAR:RELITEM=RF&amp;VAR:CURRENCY=LOCAL&amp;VAR:CURRSOUR","CE=EXSHARE&amp;VAR:NATFREQ=QUARTERLY&amp;VAR:RFIELD=FINALIZED&amp;VAR:DB_TYPE=L&amp;VAR:UNITS=MONTHLY&amp;window=popup&amp;width=450&amp;height=300&amp;START_MAXIMIZED=FALSE"}</definedName>
    <definedName name="_12081__FDSAUDITLINK___1" hidden="1">{"fdsup://IBCentral/FAT Viewer?action=UPDATE&amp;creator=factset&amp;DOC_NAME=fat:reuters_qtrly_source_window.fat&amp;display_string=Audit&amp;DYN_ARGS=TRUE&amp;VAR:ID1=49005710&amp;VAR:RCODE=CEIA&amp;VAR:SDATE=20060699&amp;VAR:FREQ=QUARTERLY&amp;VAR:RELITEM=RF&amp;VAR:CURRENCY=LOCAL&amp;VAR:CURRSOUR","CE=EXSHARE&amp;VAR:NATFREQ=QUARTERLY&amp;VAR:RFIELD=FINALIZED&amp;VAR:DB_TYPE=L&amp;VAR:UNITS=MONTHLY&amp;window=popup&amp;width=450&amp;height=300&amp;START_MAXIMIZED=FALSE"}</definedName>
    <definedName name="_12082__FDSAUDITLINK__" hidden="1">{"fdsup://IBCentral/FAT Viewer?action=UPDATE&amp;creator=factset&amp;DOC_NAME=fat:reuters_qtrly_source_window.fat&amp;display_string=Audit&amp;DYN_ARGS=TRUE&amp;VAR:ID1=49005710&amp;VAR:RCODE=CEIA&amp;VAR:SDATE=20060399&amp;VAR:FREQ=QUARTERLY&amp;VAR:RELITEM=RF&amp;VAR:CURRENCY=LOCAL&amp;VAR:CURRSOUR","CE=EXSHARE&amp;VAR:NATFREQ=QUARTERLY&amp;VAR:RFIELD=FINALIZED&amp;VAR:DB_TYPE=L&amp;VAR:UNITS=MONTHLY&amp;window=popup&amp;width=450&amp;height=300&amp;START_MAXIMIZED=FALSE"}</definedName>
    <definedName name="_12082__FDSAUDITLINK___1" hidden="1">{"fdsup://IBCentral/FAT Viewer?action=UPDATE&amp;creator=factset&amp;DOC_NAME=fat:reuters_qtrly_source_window.fat&amp;display_string=Audit&amp;DYN_ARGS=TRUE&amp;VAR:ID1=49005710&amp;VAR:RCODE=CEIA&amp;VAR:SDATE=20060399&amp;VAR:FREQ=QUARTERLY&amp;VAR:RELITEM=RF&amp;VAR:CURRENCY=LOCAL&amp;VAR:CURRSOUR","CE=EXSHARE&amp;VAR:NATFREQ=QUARTERLY&amp;VAR:RFIELD=FINALIZED&amp;VAR:DB_TYPE=L&amp;VAR:UNITS=MONTHLY&amp;window=popup&amp;width=450&amp;height=300&amp;START_MAXIMIZED=FALSE"}</definedName>
    <definedName name="_12083__FDSAUDITLINK__" hidden="1">{"fdsup://IBCentral/FAT Viewer?action=UPDATE&amp;creator=factset&amp;DOC_NAME=fat:reuters_qtrly_source_window.fat&amp;display_string=Audit&amp;DYN_ARGS=TRUE&amp;VAR:ID1=49005710&amp;VAR:RCODE=CMIN&amp;VAR:SDATE=20080999&amp;VAR:FREQ=QUARTERLY&amp;VAR:RELITEM=RF&amp;VAR:CURRENCY=LOCAL&amp;VAR:CURRSOUR","CE=EXSHARE&amp;VAR:NATFREQ=QUARTERLY&amp;VAR:RFIELD=FINALIZED&amp;VAR:DB_TYPE=L&amp;VAR:UNITS=MONTHLY&amp;window=popup&amp;width=450&amp;height=300&amp;START_MAXIMIZED=FALSE"}</definedName>
    <definedName name="_12083__FDSAUDITLINK___1" hidden="1">{"fdsup://IBCentral/FAT Viewer?action=UPDATE&amp;creator=factset&amp;DOC_NAME=fat:reuters_qtrly_source_window.fat&amp;display_string=Audit&amp;DYN_ARGS=TRUE&amp;VAR:ID1=49005710&amp;VAR:RCODE=CMIN&amp;VAR:SDATE=20080999&amp;VAR:FREQ=QUARTERLY&amp;VAR:RELITEM=RF&amp;VAR:CURRENCY=LOCAL&amp;VAR:CURRSOUR","CE=EXSHARE&amp;VAR:NATFREQ=QUARTERLY&amp;VAR:RFIELD=FINALIZED&amp;VAR:DB_TYPE=L&amp;VAR:UNITS=MONTHLY&amp;window=popup&amp;width=450&amp;height=300&amp;START_MAXIMIZED=FALSE"}</definedName>
    <definedName name="_12084__FDSAUDITLINK__" hidden="1">{"fdsup://IBCentral/FAT Viewer?action=UPDATE&amp;creator=factset&amp;DOC_NAME=fat:reuters_qtrly_source_window.fat&amp;display_string=Audit&amp;DYN_ARGS=TRUE&amp;VAR:ID1=49005710&amp;VAR:RCODE=CMIN&amp;VAR:SDATE=20080699&amp;VAR:FREQ=QUARTERLY&amp;VAR:RELITEM=RF&amp;VAR:CURRENCY=LOCAL&amp;VAR:CURRSOUR","CE=EXSHARE&amp;VAR:NATFREQ=QUARTERLY&amp;VAR:RFIELD=FINALIZED&amp;VAR:DB_TYPE=L&amp;VAR:UNITS=MONTHLY&amp;window=popup&amp;width=450&amp;height=300&amp;START_MAXIMIZED=FALSE"}</definedName>
    <definedName name="_12084__FDSAUDITLINK___1" hidden="1">{"fdsup://IBCentral/FAT Viewer?action=UPDATE&amp;creator=factset&amp;DOC_NAME=fat:reuters_qtrly_source_window.fat&amp;display_string=Audit&amp;DYN_ARGS=TRUE&amp;VAR:ID1=49005710&amp;VAR:RCODE=CMIN&amp;VAR:SDATE=20080699&amp;VAR:FREQ=QUARTERLY&amp;VAR:RELITEM=RF&amp;VAR:CURRENCY=LOCAL&amp;VAR:CURRSOUR","CE=EXSHARE&amp;VAR:NATFREQ=QUARTERLY&amp;VAR:RFIELD=FINALIZED&amp;VAR:DB_TYPE=L&amp;VAR:UNITS=MONTHLY&amp;window=popup&amp;width=450&amp;height=300&amp;START_MAXIMIZED=FALSE"}</definedName>
    <definedName name="_12085__FDSAUDITLINK__" hidden="1">{"fdsup://IBCentral/FAT Viewer?action=UPDATE&amp;creator=factset&amp;DOC_NAME=fat:reuters_qtrly_source_window.fat&amp;display_string=Audit&amp;DYN_ARGS=TRUE&amp;VAR:ID1=49005710&amp;VAR:RCODE=CMIN&amp;VAR:SDATE=20080399&amp;VAR:FREQ=QUARTERLY&amp;VAR:RELITEM=RF&amp;VAR:CURRENCY=LOCAL&amp;VAR:CURRSOUR","CE=EXSHARE&amp;VAR:NATFREQ=QUARTERLY&amp;VAR:RFIELD=FINALIZED&amp;VAR:DB_TYPE=L&amp;VAR:UNITS=MONTHLY&amp;window=popup&amp;width=450&amp;height=300&amp;START_MAXIMIZED=FALSE"}</definedName>
    <definedName name="_12085__FDSAUDITLINK___1" hidden="1">{"fdsup://IBCentral/FAT Viewer?action=UPDATE&amp;creator=factset&amp;DOC_NAME=fat:reuters_qtrly_source_window.fat&amp;display_string=Audit&amp;DYN_ARGS=TRUE&amp;VAR:ID1=49005710&amp;VAR:RCODE=CMIN&amp;VAR:SDATE=20080399&amp;VAR:FREQ=QUARTERLY&amp;VAR:RELITEM=RF&amp;VAR:CURRENCY=LOCAL&amp;VAR:CURRSOUR","CE=EXSHARE&amp;VAR:NATFREQ=QUARTERLY&amp;VAR:RFIELD=FINALIZED&amp;VAR:DB_TYPE=L&amp;VAR:UNITS=MONTHLY&amp;window=popup&amp;width=450&amp;height=300&amp;START_MAXIMIZED=FALSE"}</definedName>
    <definedName name="_12086__FDSAUDITLINK__" hidden="1">{"fdsup://IBCentral/FAT Viewer?action=UPDATE&amp;creator=factset&amp;DOC_NAME=fat:reuters_qtrly_source_window.fat&amp;display_string=Audit&amp;DYN_ARGS=TRUE&amp;VAR:ID1=49005710&amp;VAR:RCODE=CMIN&amp;VAR:SDATE=20071299&amp;VAR:FREQ=QUARTERLY&amp;VAR:RELITEM=RF&amp;VAR:CURRENCY=LOCAL&amp;VAR:CURRSOUR","CE=EXSHARE&amp;VAR:NATFREQ=QUARTERLY&amp;VAR:RFIELD=FINALIZED&amp;VAR:DB_TYPE=L&amp;VAR:UNITS=MONTHLY&amp;window=popup&amp;width=450&amp;height=300&amp;START_MAXIMIZED=FALSE"}</definedName>
    <definedName name="_12086__FDSAUDITLINK___1" hidden="1">{"fdsup://IBCentral/FAT Viewer?action=UPDATE&amp;creator=factset&amp;DOC_NAME=fat:reuters_qtrly_source_window.fat&amp;display_string=Audit&amp;DYN_ARGS=TRUE&amp;VAR:ID1=49005710&amp;VAR:RCODE=CMIN&amp;VAR:SDATE=20071299&amp;VAR:FREQ=QUARTERLY&amp;VAR:RELITEM=RF&amp;VAR:CURRENCY=LOCAL&amp;VAR:CURRSOUR","CE=EXSHARE&amp;VAR:NATFREQ=QUARTERLY&amp;VAR:RFIELD=FINALIZED&amp;VAR:DB_TYPE=L&amp;VAR:UNITS=MONTHLY&amp;window=popup&amp;width=450&amp;height=300&amp;START_MAXIMIZED=FALSE"}</definedName>
    <definedName name="_12087__FDSAUDITLINK__" hidden="1">{"fdsup://IBCentral/FAT Viewer?action=UPDATE&amp;creator=factset&amp;DOC_NAME=fat:reuters_qtrly_source_window.fat&amp;display_string=Audit&amp;DYN_ARGS=TRUE&amp;VAR:ID1=49005710&amp;VAR:RCODE=CMIN&amp;VAR:SDATE=20070999&amp;VAR:FREQ=QUARTERLY&amp;VAR:RELITEM=RF&amp;VAR:CURRENCY=LOCAL&amp;VAR:CURRSOUR","CE=EXSHARE&amp;VAR:NATFREQ=QUARTERLY&amp;VAR:RFIELD=FINALIZED&amp;VAR:DB_TYPE=L&amp;VAR:UNITS=MONTHLY&amp;window=popup&amp;width=450&amp;height=300&amp;START_MAXIMIZED=FALSE"}</definedName>
    <definedName name="_12087__FDSAUDITLINK___1" hidden="1">{"fdsup://IBCentral/FAT Viewer?action=UPDATE&amp;creator=factset&amp;DOC_NAME=fat:reuters_qtrly_source_window.fat&amp;display_string=Audit&amp;DYN_ARGS=TRUE&amp;VAR:ID1=49005710&amp;VAR:RCODE=CMIN&amp;VAR:SDATE=20070999&amp;VAR:FREQ=QUARTERLY&amp;VAR:RELITEM=RF&amp;VAR:CURRENCY=LOCAL&amp;VAR:CURRSOUR","CE=EXSHARE&amp;VAR:NATFREQ=QUARTERLY&amp;VAR:RFIELD=FINALIZED&amp;VAR:DB_TYPE=L&amp;VAR:UNITS=MONTHLY&amp;window=popup&amp;width=450&amp;height=300&amp;START_MAXIMIZED=FALSE"}</definedName>
    <definedName name="_12088__FDSAUDITLINK__" hidden="1">{"fdsup://IBCentral/FAT Viewer?action=UPDATE&amp;creator=factset&amp;DOC_NAME=fat:reuters_qtrly_source_window.fat&amp;display_string=Audit&amp;DYN_ARGS=TRUE&amp;VAR:ID1=49005710&amp;VAR:RCODE=CMIN&amp;VAR:SDATE=20070699&amp;VAR:FREQ=QUARTERLY&amp;VAR:RELITEM=RF&amp;VAR:CURRENCY=LOCAL&amp;VAR:CURRSOUR","CE=EXSHARE&amp;VAR:NATFREQ=QUARTERLY&amp;VAR:RFIELD=FINALIZED&amp;VAR:DB_TYPE=L&amp;VAR:UNITS=MONTHLY&amp;window=popup&amp;width=450&amp;height=300&amp;START_MAXIMIZED=FALSE"}</definedName>
    <definedName name="_12088__FDSAUDITLINK___1" hidden="1">{"fdsup://IBCentral/FAT Viewer?action=UPDATE&amp;creator=factset&amp;DOC_NAME=fat:reuters_qtrly_source_window.fat&amp;display_string=Audit&amp;DYN_ARGS=TRUE&amp;VAR:ID1=49005710&amp;VAR:RCODE=CMIN&amp;VAR:SDATE=20070699&amp;VAR:FREQ=QUARTERLY&amp;VAR:RELITEM=RF&amp;VAR:CURRENCY=LOCAL&amp;VAR:CURRSOUR","CE=EXSHARE&amp;VAR:NATFREQ=QUARTERLY&amp;VAR:RFIELD=FINALIZED&amp;VAR:DB_TYPE=L&amp;VAR:UNITS=MONTHLY&amp;window=popup&amp;width=450&amp;height=300&amp;START_MAXIMIZED=FALSE"}</definedName>
    <definedName name="_12089__FDSAUDITLINK__" hidden="1">{"fdsup://IBCentral/FAT Viewer?action=UPDATE&amp;creator=factset&amp;DOC_NAME=fat:reuters_qtrly_source_window.fat&amp;display_string=Audit&amp;DYN_ARGS=TRUE&amp;VAR:ID1=49005710&amp;VAR:RCODE=CMIN&amp;VAR:SDATE=20070399&amp;VAR:FREQ=QUARTERLY&amp;VAR:RELITEM=RF&amp;VAR:CURRENCY=LOCAL&amp;VAR:CURRSOUR","CE=EXSHARE&amp;VAR:NATFREQ=QUARTERLY&amp;VAR:RFIELD=FINALIZED&amp;VAR:DB_TYPE=L&amp;VAR:UNITS=MONTHLY&amp;window=popup&amp;width=450&amp;height=300&amp;START_MAXIMIZED=FALSE"}</definedName>
    <definedName name="_12089__FDSAUDITLINK___1" hidden="1">{"fdsup://IBCentral/FAT Viewer?action=UPDATE&amp;creator=factset&amp;DOC_NAME=fat:reuters_qtrly_source_window.fat&amp;display_string=Audit&amp;DYN_ARGS=TRUE&amp;VAR:ID1=49005710&amp;VAR:RCODE=CMIN&amp;VAR:SDATE=20070399&amp;VAR:FREQ=QUARTERLY&amp;VAR:RELITEM=RF&amp;VAR:CURRENCY=LOCAL&amp;VAR:CURRSOUR","CE=EXSHARE&amp;VAR:NATFREQ=QUARTERLY&amp;VAR:RFIELD=FINALIZED&amp;VAR:DB_TYPE=L&amp;VAR:UNITS=MONTHLY&amp;window=popup&amp;width=450&amp;height=300&amp;START_MAXIMIZED=FALSE"}</definedName>
    <definedName name="_12090__FDSAUDITLINK__" hidden="1">{"fdsup://IBCentral/FAT Viewer?action=UPDATE&amp;creator=factset&amp;DOC_NAME=fat:reuters_qtrly_source_window.fat&amp;display_string=Audit&amp;DYN_ARGS=TRUE&amp;VAR:ID1=49005710&amp;VAR:RCODE=CMIN&amp;VAR:SDATE=20061299&amp;VAR:FREQ=QUARTERLY&amp;VAR:RELITEM=RF&amp;VAR:CURRENCY=LOCAL&amp;VAR:CURRSOUR","CE=EXSHARE&amp;VAR:NATFREQ=QUARTERLY&amp;VAR:RFIELD=FINALIZED&amp;VAR:DB_TYPE=L&amp;VAR:UNITS=MONTHLY&amp;window=popup&amp;width=450&amp;height=300&amp;START_MAXIMIZED=FALSE"}</definedName>
    <definedName name="_12090__FDSAUDITLINK___1" hidden="1">{"fdsup://IBCentral/FAT Viewer?action=UPDATE&amp;creator=factset&amp;DOC_NAME=fat:reuters_qtrly_source_window.fat&amp;display_string=Audit&amp;DYN_ARGS=TRUE&amp;VAR:ID1=49005710&amp;VAR:RCODE=CMIN&amp;VAR:SDATE=20061299&amp;VAR:FREQ=QUARTERLY&amp;VAR:RELITEM=RF&amp;VAR:CURRENCY=LOCAL&amp;VAR:CURRSOUR","CE=EXSHARE&amp;VAR:NATFREQ=QUARTERLY&amp;VAR:RFIELD=FINALIZED&amp;VAR:DB_TYPE=L&amp;VAR:UNITS=MONTHLY&amp;window=popup&amp;width=450&amp;height=300&amp;START_MAXIMIZED=FALSE"}</definedName>
    <definedName name="_12091__FDSAUDITLINK__" hidden="1">{"fdsup://IBCentral/FAT Viewer?action=UPDATE&amp;creator=factset&amp;DOC_NAME=fat:reuters_qtrly_source_window.fat&amp;display_string=Audit&amp;DYN_ARGS=TRUE&amp;VAR:ID1=49005710&amp;VAR:RCODE=CMIN&amp;VAR:SDATE=20060999&amp;VAR:FREQ=QUARTERLY&amp;VAR:RELITEM=RF&amp;VAR:CURRENCY=LOCAL&amp;VAR:CURRSOUR","CE=EXSHARE&amp;VAR:NATFREQ=QUARTERLY&amp;VAR:RFIELD=FINALIZED&amp;VAR:DB_TYPE=L&amp;VAR:UNITS=MONTHLY&amp;window=popup&amp;width=450&amp;height=300&amp;START_MAXIMIZED=FALSE"}</definedName>
    <definedName name="_12091__FDSAUDITLINK___1" hidden="1">{"fdsup://IBCentral/FAT Viewer?action=UPDATE&amp;creator=factset&amp;DOC_NAME=fat:reuters_qtrly_source_window.fat&amp;display_string=Audit&amp;DYN_ARGS=TRUE&amp;VAR:ID1=49005710&amp;VAR:RCODE=CMIN&amp;VAR:SDATE=20060999&amp;VAR:FREQ=QUARTERLY&amp;VAR:RELITEM=RF&amp;VAR:CURRENCY=LOCAL&amp;VAR:CURRSOUR","CE=EXSHARE&amp;VAR:NATFREQ=QUARTERLY&amp;VAR:RFIELD=FINALIZED&amp;VAR:DB_TYPE=L&amp;VAR:UNITS=MONTHLY&amp;window=popup&amp;width=450&amp;height=300&amp;START_MAXIMIZED=FALSE"}</definedName>
    <definedName name="_12092__FDSAUDITLINK__" hidden="1">{"fdsup://IBCentral/FAT Viewer?action=UPDATE&amp;creator=factset&amp;DOC_NAME=fat:reuters_qtrly_source_window.fat&amp;display_string=Audit&amp;DYN_ARGS=TRUE&amp;VAR:ID1=49005710&amp;VAR:RCODE=CMIN&amp;VAR:SDATE=20060699&amp;VAR:FREQ=QUARTERLY&amp;VAR:RELITEM=RF&amp;VAR:CURRENCY=LOCAL&amp;VAR:CURRSOUR","CE=EXSHARE&amp;VAR:NATFREQ=QUARTERLY&amp;VAR:RFIELD=FINALIZED&amp;VAR:DB_TYPE=L&amp;VAR:UNITS=MONTHLY&amp;window=popup&amp;width=450&amp;height=300&amp;START_MAXIMIZED=FALSE"}</definedName>
    <definedName name="_12092__FDSAUDITLINK___1" hidden="1">{"fdsup://IBCentral/FAT Viewer?action=UPDATE&amp;creator=factset&amp;DOC_NAME=fat:reuters_qtrly_source_window.fat&amp;display_string=Audit&amp;DYN_ARGS=TRUE&amp;VAR:ID1=49005710&amp;VAR:RCODE=CMIN&amp;VAR:SDATE=20060699&amp;VAR:FREQ=QUARTERLY&amp;VAR:RELITEM=RF&amp;VAR:CURRENCY=LOCAL&amp;VAR:CURRSOUR","CE=EXSHARE&amp;VAR:NATFREQ=QUARTERLY&amp;VAR:RFIELD=FINALIZED&amp;VAR:DB_TYPE=L&amp;VAR:UNITS=MONTHLY&amp;window=popup&amp;width=450&amp;height=300&amp;START_MAXIMIZED=FALSE"}</definedName>
    <definedName name="_12093__FDSAUDITLINK__" hidden="1">{"fdsup://IBCentral/FAT Viewer?action=UPDATE&amp;creator=factset&amp;DOC_NAME=fat:reuters_qtrly_source_window.fat&amp;display_string=Audit&amp;DYN_ARGS=TRUE&amp;VAR:ID1=49005710&amp;VAR:RCODE=CMIN&amp;VAR:SDATE=20060399&amp;VAR:FREQ=QUARTERLY&amp;VAR:RELITEM=RF&amp;VAR:CURRENCY=LOCAL&amp;VAR:CURRSOUR","CE=EXSHARE&amp;VAR:NATFREQ=QUARTERLY&amp;VAR:RFIELD=FINALIZED&amp;VAR:DB_TYPE=L&amp;VAR:UNITS=MONTHLY&amp;window=popup&amp;width=450&amp;height=300&amp;START_MAXIMIZED=FALSE"}</definedName>
    <definedName name="_12093__FDSAUDITLINK___1" hidden="1">{"fdsup://IBCentral/FAT Viewer?action=UPDATE&amp;creator=factset&amp;DOC_NAME=fat:reuters_qtrly_source_window.fat&amp;display_string=Audit&amp;DYN_ARGS=TRUE&amp;VAR:ID1=49005710&amp;VAR:RCODE=CMIN&amp;VAR:SDATE=20060399&amp;VAR:FREQ=QUARTERLY&amp;VAR:RELITEM=RF&amp;VAR:CURRENCY=LOCAL&amp;VAR:CURRSOUR","CE=EXSHARE&amp;VAR:NATFREQ=QUARTERLY&amp;VAR:RFIELD=FINALIZED&amp;VAR:DB_TYPE=L&amp;VAR:UNITS=MONTHLY&amp;window=popup&amp;width=450&amp;height=300&amp;START_MAXIMIZED=FALSE"}</definedName>
    <definedName name="_12094__FDSAUDITLINK__" hidden="1">{"fdsup://IBCentral/FAT Viewer?action=UPDATE&amp;creator=factset&amp;DOC_NAME=fat:reuters_qtrly_source_window.fat&amp;display_string=Audit&amp;DYN_ARGS=TRUE&amp;VAR:ID1=49005710&amp;VAR:RCODE=TIAT&amp;VAR:SDATE=20080999&amp;VAR:FREQ=QUARTERLY&amp;VAR:RELITEM=RF&amp;VAR:CURRENCY=LOCAL&amp;VAR:CURRSOUR","CE=EXSHARE&amp;VAR:NATFREQ=QUARTERLY&amp;VAR:RFIELD=FINALIZED&amp;VAR:DB_TYPE=L&amp;VAR:UNITS=MONTHLY&amp;window=popup&amp;width=450&amp;height=300&amp;START_MAXIMIZED=FALSE"}</definedName>
    <definedName name="_12094__FDSAUDITLINK___1" hidden="1">{"fdsup://IBCentral/FAT Viewer?action=UPDATE&amp;creator=factset&amp;DOC_NAME=fat:reuters_qtrly_source_window.fat&amp;display_string=Audit&amp;DYN_ARGS=TRUE&amp;VAR:ID1=49005710&amp;VAR:RCODE=TIAT&amp;VAR:SDATE=20080999&amp;VAR:FREQ=QUARTERLY&amp;VAR:RELITEM=RF&amp;VAR:CURRENCY=LOCAL&amp;VAR:CURRSOUR","CE=EXSHARE&amp;VAR:NATFREQ=QUARTERLY&amp;VAR:RFIELD=FINALIZED&amp;VAR:DB_TYPE=L&amp;VAR:UNITS=MONTHLY&amp;window=popup&amp;width=450&amp;height=300&amp;START_MAXIMIZED=FALSE"}</definedName>
    <definedName name="_12095__FDSAUDITLINK__" hidden="1">{"fdsup://IBCentral/FAT Viewer?action=UPDATE&amp;creator=factset&amp;DOC_NAME=fat:reuters_qtrly_source_window.fat&amp;display_string=Audit&amp;DYN_ARGS=TRUE&amp;VAR:ID1=49005710&amp;VAR:RCODE=TIAT&amp;VAR:SDATE=20080699&amp;VAR:FREQ=QUARTERLY&amp;VAR:RELITEM=RF&amp;VAR:CURRENCY=LOCAL&amp;VAR:CURRSOUR","CE=EXSHARE&amp;VAR:NATFREQ=QUARTERLY&amp;VAR:RFIELD=FINALIZED&amp;VAR:DB_TYPE=L&amp;VAR:UNITS=MONTHLY&amp;window=popup&amp;width=450&amp;height=300&amp;START_MAXIMIZED=FALSE"}</definedName>
    <definedName name="_12095__FDSAUDITLINK___1" hidden="1">{"fdsup://IBCentral/FAT Viewer?action=UPDATE&amp;creator=factset&amp;DOC_NAME=fat:reuters_qtrly_source_window.fat&amp;display_string=Audit&amp;DYN_ARGS=TRUE&amp;VAR:ID1=49005710&amp;VAR:RCODE=TIAT&amp;VAR:SDATE=20080699&amp;VAR:FREQ=QUARTERLY&amp;VAR:RELITEM=RF&amp;VAR:CURRENCY=LOCAL&amp;VAR:CURRSOUR","CE=EXSHARE&amp;VAR:NATFREQ=QUARTERLY&amp;VAR:RFIELD=FINALIZED&amp;VAR:DB_TYPE=L&amp;VAR:UNITS=MONTHLY&amp;window=popup&amp;width=450&amp;height=300&amp;START_MAXIMIZED=FALSE"}</definedName>
    <definedName name="_12096__FDSAUDITLINK__" hidden="1">{"fdsup://IBCentral/FAT Viewer?action=UPDATE&amp;creator=factset&amp;DOC_NAME=fat:reuters_qtrly_source_window.fat&amp;display_string=Audit&amp;DYN_ARGS=TRUE&amp;VAR:ID1=49005710&amp;VAR:RCODE=TIAT&amp;VAR:SDATE=20080399&amp;VAR:FREQ=QUARTERLY&amp;VAR:RELITEM=RF&amp;VAR:CURRENCY=LOCAL&amp;VAR:CURRSOUR","CE=EXSHARE&amp;VAR:NATFREQ=QUARTERLY&amp;VAR:RFIELD=FINALIZED&amp;VAR:DB_TYPE=L&amp;VAR:UNITS=MONTHLY&amp;window=popup&amp;width=450&amp;height=300&amp;START_MAXIMIZED=FALSE"}</definedName>
    <definedName name="_12096__FDSAUDITLINK___1" hidden="1">{"fdsup://IBCentral/FAT Viewer?action=UPDATE&amp;creator=factset&amp;DOC_NAME=fat:reuters_qtrly_source_window.fat&amp;display_string=Audit&amp;DYN_ARGS=TRUE&amp;VAR:ID1=49005710&amp;VAR:RCODE=TIAT&amp;VAR:SDATE=20080399&amp;VAR:FREQ=QUARTERLY&amp;VAR:RELITEM=RF&amp;VAR:CURRENCY=LOCAL&amp;VAR:CURRSOUR","CE=EXSHARE&amp;VAR:NATFREQ=QUARTERLY&amp;VAR:RFIELD=FINALIZED&amp;VAR:DB_TYPE=L&amp;VAR:UNITS=MONTHLY&amp;window=popup&amp;width=450&amp;height=300&amp;START_MAXIMIZED=FALSE"}</definedName>
    <definedName name="_12097__FDSAUDITLINK__" hidden="1">{"fdsup://IBCentral/FAT Viewer?action=UPDATE&amp;creator=factset&amp;DOC_NAME=fat:reuters_qtrly_source_window.fat&amp;display_string=Audit&amp;DYN_ARGS=TRUE&amp;VAR:ID1=49005710&amp;VAR:RCODE=TIAT&amp;VAR:SDATE=20071299&amp;VAR:FREQ=QUARTERLY&amp;VAR:RELITEM=RF&amp;VAR:CURRENCY=LOCAL&amp;VAR:CURRSOUR","CE=EXSHARE&amp;VAR:NATFREQ=QUARTERLY&amp;VAR:RFIELD=FINALIZED&amp;VAR:DB_TYPE=L&amp;VAR:UNITS=MONTHLY&amp;window=popup&amp;width=450&amp;height=300&amp;START_MAXIMIZED=FALSE"}</definedName>
    <definedName name="_12097__FDSAUDITLINK___1" hidden="1">{"fdsup://IBCentral/FAT Viewer?action=UPDATE&amp;creator=factset&amp;DOC_NAME=fat:reuters_qtrly_source_window.fat&amp;display_string=Audit&amp;DYN_ARGS=TRUE&amp;VAR:ID1=49005710&amp;VAR:RCODE=TIAT&amp;VAR:SDATE=20071299&amp;VAR:FREQ=QUARTERLY&amp;VAR:RELITEM=RF&amp;VAR:CURRENCY=LOCAL&amp;VAR:CURRSOUR","CE=EXSHARE&amp;VAR:NATFREQ=QUARTERLY&amp;VAR:RFIELD=FINALIZED&amp;VAR:DB_TYPE=L&amp;VAR:UNITS=MONTHLY&amp;window=popup&amp;width=450&amp;height=300&amp;START_MAXIMIZED=FALSE"}</definedName>
    <definedName name="_12098__FDSAUDITLINK__" hidden="1">{"fdsup://IBCentral/FAT Viewer?action=UPDATE&amp;creator=factset&amp;DOC_NAME=fat:reuters_qtrly_source_window.fat&amp;display_string=Audit&amp;DYN_ARGS=TRUE&amp;VAR:ID1=49005710&amp;VAR:RCODE=TIAT&amp;VAR:SDATE=20070999&amp;VAR:FREQ=QUARTERLY&amp;VAR:RELITEM=RF&amp;VAR:CURRENCY=LOCAL&amp;VAR:CURRSOUR","CE=EXSHARE&amp;VAR:NATFREQ=QUARTERLY&amp;VAR:RFIELD=FINALIZED&amp;VAR:DB_TYPE=L&amp;VAR:UNITS=MONTHLY&amp;window=popup&amp;width=450&amp;height=300&amp;START_MAXIMIZED=FALSE"}</definedName>
    <definedName name="_12098__FDSAUDITLINK___1" hidden="1">{"fdsup://IBCentral/FAT Viewer?action=UPDATE&amp;creator=factset&amp;DOC_NAME=fat:reuters_qtrly_source_window.fat&amp;display_string=Audit&amp;DYN_ARGS=TRUE&amp;VAR:ID1=49005710&amp;VAR:RCODE=TIAT&amp;VAR:SDATE=20070999&amp;VAR:FREQ=QUARTERLY&amp;VAR:RELITEM=RF&amp;VAR:CURRENCY=LOCAL&amp;VAR:CURRSOUR","CE=EXSHARE&amp;VAR:NATFREQ=QUARTERLY&amp;VAR:RFIELD=FINALIZED&amp;VAR:DB_TYPE=L&amp;VAR:UNITS=MONTHLY&amp;window=popup&amp;width=450&amp;height=300&amp;START_MAXIMIZED=FALSE"}</definedName>
    <definedName name="_12099__FDSAUDITLINK__" hidden="1">{"fdsup://IBCentral/FAT Viewer?action=UPDATE&amp;creator=factset&amp;DOC_NAME=fat:reuters_qtrly_source_window.fat&amp;display_string=Audit&amp;DYN_ARGS=TRUE&amp;VAR:ID1=49005710&amp;VAR:RCODE=TIAT&amp;VAR:SDATE=20070699&amp;VAR:FREQ=QUARTERLY&amp;VAR:RELITEM=RF&amp;VAR:CURRENCY=LOCAL&amp;VAR:CURRSOUR","CE=EXSHARE&amp;VAR:NATFREQ=QUARTERLY&amp;VAR:RFIELD=FINALIZED&amp;VAR:DB_TYPE=L&amp;VAR:UNITS=MONTHLY&amp;window=popup&amp;width=450&amp;height=300&amp;START_MAXIMIZED=FALSE"}</definedName>
    <definedName name="_12099__FDSAUDITLINK___1" hidden="1">{"fdsup://IBCentral/FAT Viewer?action=UPDATE&amp;creator=factset&amp;DOC_NAME=fat:reuters_qtrly_source_window.fat&amp;display_string=Audit&amp;DYN_ARGS=TRUE&amp;VAR:ID1=49005710&amp;VAR:RCODE=TIAT&amp;VAR:SDATE=20070699&amp;VAR:FREQ=QUARTERLY&amp;VAR:RELITEM=RF&amp;VAR:CURRENCY=LOCAL&amp;VAR:CURRSOUR","CE=EXSHARE&amp;VAR:NATFREQ=QUARTERLY&amp;VAR:RFIELD=FINALIZED&amp;VAR:DB_TYPE=L&amp;VAR:UNITS=MONTHLY&amp;window=popup&amp;width=450&amp;height=300&amp;START_MAXIMIZED=FALSE"}</definedName>
    <definedName name="_121__FDSAUDITLINK__" hidden="1">{"fdsup://directions/FAT Viewer?action=UPDATE&amp;creator=factset&amp;DYN_ARGS=TRUE&amp;DOC_NAME=FAT:FQL_AUDITING_CLIENT_TEMPLATE.FAT&amp;display_string=Audit&amp;VAR:KEY=IRARQNSLAN&amp;VAR:QUERY=UkdGX0JQUyhTRU1JLDAsLCwsLCxOT0FVRElUKQ==&amp;WINDOW=FIRST_POPUP&amp;HEIGHT=450&amp;WIDTH=450&amp;STAR","T_MAXIMIZED=FALSE&amp;VAR:CALENDAR=US&amp;VAR:SYMBOL=321430&amp;VAR:INDEX=0"}</definedName>
    <definedName name="_12100__FDSAUDITLINK__" hidden="1">{"fdsup://IBCentral/FAT Viewer?action=UPDATE&amp;creator=factset&amp;DOC_NAME=fat:reuters_qtrly_source_window.fat&amp;display_string=Audit&amp;DYN_ARGS=TRUE&amp;VAR:ID1=49005710&amp;VAR:RCODE=TIAT&amp;VAR:SDATE=20070399&amp;VAR:FREQ=QUARTERLY&amp;VAR:RELITEM=RF&amp;VAR:CURRENCY=LOCAL&amp;VAR:CURRSOUR","CE=EXSHARE&amp;VAR:NATFREQ=QUARTERLY&amp;VAR:RFIELD=FINALIZED&amp;VAR:DB_TYPE=L&amp;VAR:UNITS=MONTHLY&amp;window=popup&amp;width=450&amp;height=300&amp;START_MAXIMIZED=FALSE"}</definedName>
    <definedName name="_12100__FDSAUDITLINK___1" hidden="1">{"fdsup://IBCentral/FAT Viewer?action=UPDATE&amp;creator=factset&amp;DOC_NAME=fat:reuters_qtrly_source_window.fat&amp;display_string=Audit&amp;DYN_ARGS=TRUE&amp;VAR:ID1=49005710&amp;VAR:RCODE=TIAT&amp;VAR:SDATE=20070399&amp;VAR:FREQ=QUARTERLY&amp;VAR:RELITEM=RF&amp;VAR:CURRENCY=LOCAL&amp;VAR:CURRSOUR","CE=EXSHARE&amp;VAR:NATFREQ=QUARTERLY&amp;VAR:RFIELD=FINALIZED&amp;VAR:DB_TYPE=L&amp;VAR:UNITS=MONTHLY&amp;window=popup&amp;width=450&amp;height=300&amp;START_MAXIMIZED=FALSE"}</definedName>
    <definedName name="_12101__FDSAUDITLINK__" hidden="1">{"fdsup://IBCentral/FAT Viewer?action=UPDATE&amp;creator=factset&amp;DOC_NAME=fat:reuters_qtrly_source_window.fat&amp;display_string=Audit&amp;DYN_ARGS=TRUE&amp;VAR:ID1=49005710&amp;VAR:RCODE=TIAT&amp;VAR:SDATE=20061299&amp;VAR:FREQ=QUARTERLY&amp;VAR:RELITEM=RF&amp;VAR:CURRENCY=LOCAL&amp;VAR:CURRSOUR","CE=EXSHARE&amp;VAR:NATFREQ=QUARTERLY&amp;VAR:RFIELD=FINALIZED&amp;VAR:DB_TYPE=L&amp;VAR:UNITS=MONTHLY&amp;window=popup&amp;width=450&amp;height=300&amp;START_MAXIMIZED=FALSE"}</definedName>
    <definedName name="_12101__FDSAUDITLINK___1" hidden="1">{"fdsup://IBCentral/FAT Viewer?action=UPDATE&amp;creator=factset&amp;DOC_NAME=fat:reuters_qtrly_source_window.fat&amp;display_string=Audit&amp;DYN_ARGS=TRUE&amp;VAR:ID1=49005710&amp;VAR:RCODE=TIAT&amp;VAR:SDATE=20061299&amp;VAR:FREQ=QUARTERLY&amp;VAR:RELITEM=RF&amp;VAR:CURRENCY=LOCAL&amp;VAR:CURRSOUR","CE=EXSHARE&amp;VAR:NATFREQ=QUARTERLY&amp;VAR:RFIELD=FINALIZED&amp;VAR:DB_TYPE=L&amp;VAR:UNITS=MONTHLY&amp;window=popup&amp;width=450&amp;height=300&amp;START_MAXIMIZED=FALSE"}</definedName>
    <definedName name="_12102__FDSAUDITLINK__" hidden="1">{"fdsup://IBCentral/FAT Viewer?action=UPDATE&amp;creator=factset&amp;DOC_NAME=fat:reuters_qtrly_source_window.fat&amp;display_string=Audit&amp;DYN_ARGS=TRUE&amp;VAR:ID1=49005710&amp;VAR:RCODE=TIAT&amp;VAR:SDATE=20060999&amp;VAR:FREQ=QUARTERLY&amp;VAR:RELITEM=RF&amp;VAR:CURRENCY=LOCAL&amp;VAR:CURRSOUR","CE=EXSHARE&amp;VAR:NATFREQ=QUARTERLY&amp;VAR:RFIELD=FINALIZED&amp;VAR:DB_TYPE=L&amp;VAR:UNITS=MONTHLY&amp;window=popup&amp;width=450&amp;height=300&amp;START_MAXIMIZED=FALSE"}</definedName>
    <definedName name="_12102__FDSAUDITLINK___1" hidden="1">{"fdsup://IBCentral/FAT Viewer?action=UPDATE&amp;creator=factset&amp;DOC_NAME=fat:reuters_qtrly_source_window.fat&amp;display_string=Audit&amp;DYN_ARGS=TRUE&amp;VAR:ID1=49005710&amp;VAR:RCODE=TIAT&amp;VAR:SDATE=20060999&amp;VAR:FREQ=QUARTERLY&amp;VAR:RELITEM=RF&amp;VAR:CURRENCY=LOCAL&amp;VAR:CURRSOUR","CE=EXSHARE&amp;VAR:NATFREQ=QUARTERLY&amp;VAR:RFIELD=FINALIZED&amp;VAR:DB_TYPE=L&amp;VAR:UNITS=MONTHLY&amp;window=popup&amp;width=450&amp;height=300&amp;START_MAXIMIZED=FALSE"}</definedName>
    <definedName name="_12103__FDSAUDITLINK__" hidden="1">{"fdsup://IBCentral/FAT Viewer?action=UPDATE&amp;creator=factset&amp;DOC_NAME=fat:reuters_qtrly_source_window.fat&amp;display_string=Audit&amp;DYN_ARGS=TRUE&amp;VAR:ID1=49005710&amp;VAR:RCODE=TIAT&amp;VAR:SDATE=20060699&amp;VAR:FREQ=QUARTERLY&amp;VAR:RELITEM=RF&amp;VAR:CURRENCY=LOCAL&amp;VAR:CURRSOUR","CE=EXSHARE&amp;VAR:NATFREQ=QUARTERLY&amp;VAR:RFIELD=FINALIZED&amp;VAR:DB_TYPE=L&amp;VAR:UNITS=MONTHLY&amp;window=popup&amp;width=450&amp;height=300&amp;START_MAXIMIZED=FALSE"}</definedName>
    <definedName name="_12103__FDSAUDITLINK___1" hidden="1">{"fdsup://IBCentral/FAT Viewer?action=UPDATE&amp;creator=factset&amp;DOC_NAME=fat:reuters_qtrly_source_window.fat&amp;display_string=Audit&amp;DYN_ARGS=TRUE&amp;VAR:ID1=49005710&amp;VAR:RCODE=TIAT&amp;VAR:SDATE=20060699&amp;VAR:FREQ=QUARTERLY&amp;VAR:RELITEM=RF&amp;VAR:CURRENCY=LOCAL&amp;VAR:CURRSOUR","CE=EXSHARE&amp;VAR:NATFREQ=QUARTERLY&amp;VAR:RFIELD=FINALIZED&amp;VAR:DB_TYPE=L&amp;VAR:UNITS=MONTHLY&amp;window=popup&amp;width=450&amp;height=300&amp;START_MAXIMIZED=FALSE"}</definedName>
    <definedName name="_12104__FDSAUDITLINK__" hidden="1">{"fdsup://IBCentral/FAT Viewer?action=UPDATE&amp;creator=factset&amp;DOC_NAME=fat:reuters_qtrly_source_window.fat&amp;display_string=Audit&amp;DYN_ARGS=TRUE&amp;VAR:ID1=49005710&amp;VAR:RCODE=TIAT&amp;VAR:SDATE=20060399&amp;VAR:FREQ=QUARTERLY&amp;VAR:RELITEM=RF&amp;VAR:CURRENCY=LOCAL&amp;VAR:CURRSOUR","CE=EXSHARE&amp;VAR:NATFREQ=QUARTERLY&amp;VAR:RFIELD=FINALIZED&amp;VAR:DB_TYPE=L&amp;VAR:UNITS=MONTHLY&amp;window=popup&amp;width=450&amp;height=300&amp;START_MAXIMIZED=FALSE"}</definedName>
    <definedName name="_12104__FDSAUDITLINK___1" hidden="1">{"fdsup://IBCentral/FAT Viewer?action=UPDATE&amp;creator=factset&amp;DOC_NAME=fat:reuters_qtrly_source_window.fat&amp;display_string=Audit&amp;DYN_ARGS=TRUE&amp;VAR:ID1=49005710&amp;VAR:RCODE=TIAT&amp;VAR:SDATE=20060399&amp;VAR:FREQ=QUARTERLY&amp;VAR:RELITEM=RF&amp;VAR:CURRENCY=LOCAL&amp;VAR:CURRSOUR","CE=EXSHARE&amp;VAR:NATFREQ=QUARTERLY&amp;VAR:RFIELD=FINALIZED&amp;VAR:DB_TYPE=L&amp;VAR:UNITS=MONTHLY&amp;window=popup&amp;width=450&amp;height=300&amp;START_MAXIMIZED=FALSE"}</definedName>
    <definedName name="_12105__FDSAUDITLINK__" hidden="1">{"fdsup://IBCentral/FAT Viewer?action=UPDATE&amp;creator=factset&amp;DOC_NAME=fat:reuters_qtrly_source_window.fat&amp;display_string=Audit&amp;DYN_ARGS=TRUE&amp;VAR:ID1=49005710&amp;VAR:RCODE=TTAX&amp;VAR:SDATE=20080999&amp;VAR:FREQ=QUARTERLY&amp;VAR:RELITEM=RF&amp;VAR:CURRENCY=LOCAL&amp;VAR:CURRSOUR","CE=EXSHARE&amp;VAR:NATFREQ=QUARTERLY&amp;VAR:RFIELD=FINALIZED&amp;VAR:DB_TYPE=L&amp;VAR:UNITS=MONTHLY&amp;window=popup&amp;width=450&amp;height=300&amp;START_MAXIMIZED=FALSE"}</definedName>
    <definedName name="_12105__FDSAUDITLINK___1" hidden="1">{"fdsup://IBCentral/FAT Viewer?action=UPDATE&amp;creator=factset&amp;DOC_NAME=fat:reuters_qtrly_source_window.fat&amp;display_string=Audit&amp;DYN_ARGS=TRUE&amp;VAR:ID1=49005710&amp;VAR:RCODE=TTAX&amp;VAR:SDATE=20080999&amp;VAR:FREQ=QUARTERLY&amp;VAR:RELITEM=RF&amp;VAR:CURRENCY=LOCAL&amp;VAR:CURRSOUR","CE=EXSHARE&amp;VAR:NATFREQ=QUARTERLY&amp;VAR:RFIELD=FINALIZED&amp;VAR:DB_TYPE=L&amp;VAR:UNITS=MONTHLY&amp;window=popup&amp;width=450&amp;height=300&amp;START_MAXIMIZED=FALSE"}</definedName>
    <definedName name="_12106__FDSAUDITLINK__" hidden="1">{"fdsup://IBCentral/FAT Viewer?action=UPDATE&amp;creator=factset&amp;DOC_NAME=fat:reuters_qtrly_source_window.fat&amp;display_string=Audit&amp;DYN_ARGS=TRUE&amp;VAR:ID1=49005710&amp;VAR:RCODE=TTAX&amp;VAR:SDATE=20080699&amp;VAR:FREQ=QUARTERLY&amp;VAR:RELITEM=RF&amp;VAR:CURRENCY=LOCAL&amp;VAR:CURRSOUR","CE=EXSHARE&amp;VAR:NATFREQ=QUARTERLY&amp;VAR:RFIELD=FINALIZED&amp;VAR:DB_TYPE=L&amp;VAR:UNITS=MONTHLY&amp;window=popup&amp;width=450&amp;height=300&amp;START_MAXIMIZED=FALSE"}</definedName>
    <definedName name="_12106__FDSAUDITLINK___1" hidden="1">{"fdsup://IBCentral/FAT Viewer?action=UPDATE&amp;creator=factset&amp;DOC_NAME=fat:reuters_qtrly_source_window.fat&amp;display_string=Audit&amp;DYN_ARGS=TRUE&amp;VAR:ID1=49005710&amp;VAR:RCODE=TTAX&amp;VAR:SDATE=20080699&amp;VAR:FREQ=QUARTERLY&amp;VAR:RELITEM=RF&amp;VAR:CURRENCY=LOCAL&amp;VAR:CURRSOUR","CE=EXSHARE&amp;VAR:NATFREQ=QUARTERLY&amp;VAR:RFIELD=FINALIZED&amp;VAR:DB_TYPE=L&amp;VAR:UNITS=MONTHLY&amp;window=popup&amp;width=450&amp;height=300&amp;START_MAXIMIZED=FALSE"}</definedName>
    <definedName name="_12107__FDSAUDITLINK__" hidden="1">{"fdsup://IBCentral/FAT Viewer?action=UPDATE&amp;creator=factset&amp;DOC_NAME=fat:reuters_qtrly_source_window.fat&amp;display_string=Audit&amp;DYN_ARGS=TRUE&amp;VAR:ID1=49005710&amp;VAR:RCODE=TTAX&amp;VAR:SDATE=20080399&amp;VAR:FREQ=QUARTERLY&amp;VAR:RELITEM=RF&amp;VAR:CURRENCY=LOCAL&amp;VAR:CURRSOUR","CE=EXSHARE&amp;VAR:NATFREQ=QUARTERLY&amp;VAR:RFIELD=FINALIZED&amp;VAR:DB_TYPE=L&amp;VAR:UNITS=MONTHLY&amp;window=popup&amp;width=450&amp;height=300&amp;START_MAXIMIZED=FALSE"}</definedName>
    <definedName name="_12107__FDSAUDITLINK___1" hidden="1">{"fdsup://IBCentral/FAT Viewer?action=UPDATE&amp;creator=factset&amp;DOC_NAME=fat:reuters_qtrly_source_window.fat&amp;display_string=Audit&amp;DYN_ARGS=TRUE&amp;VAR:ID1=49005710&amp;VAR:RCODE=TTAX&amp;VAR:SDATE=20080399&amp;VAR:FREQ=QUARTERLY&amp;VAR:RELITEM=RF&amp;VAR:CURRENCY=LOCAL&amp;VAR:CURRSOUR","CE=EXSHARE&amp;VAR:NATFREQ=QUARTERLY&amp;VAR:RFIELD=FINALIZED&amp;VAR:DB_TYPE=L&amp;VAR:UNITS=MONTHLY&amp;window=popup&amp;width=450&amp;height=300&amp;START_MAXIMIZED=FALSE"}</definedName>
    <definedName name="_12108__FDSAUDITLINK__" hidden="1">{"fdsup://IBCentral/FAT Viewer?action=UPDATE&amp;creator=factset&amp;DOC_NAME=fat:reuters_qtrly_source_window.fat&amp;display_string=Audit&amp;DYN_ARGS=TRUE&amp;VAR:ID1=49005710&amp;VAR:RCODE=TTAX&amp;VAR:SDATE=20071299&amp;VAR:FREQ=QUARTERLY&amp;VAR:RELITEM=RF&amp;VAR:CURRENCY=LOCAL&amp;VAR:CURRSOUR","CE=EXSHARE&amp;VAR:NATFREQ=QUARTERLY&amp;VAR:RFIELD=FINALIZED&amp;VAR:DB_TYPE=L&amp;VAR:UNITS=MONTHLY&amp;window=popup&amp;width=450&amp;height=300&amp;START_MAXIMIZED=FALSE"}</definedName>
    <definedName name="_12108__FDSAUDITLINK___1" hidden="1">{"fdsup://IBCentral/FAT Viewer?action=UPDATE&amp;creator=factset&amp;DOC_NAME=fat:reuters_qtrly_source_window.fat&amp;display_string=Audit&amp;DYN_ARGS=TRUE&amp;VAR:ID1=49005710&amp;VAR:RCODE=TTAX&amp;VAR:SDATE=20071299&amp;VAR:FREQ=QUARTERLY&amp;VAR:RELITEM=RF&amp;VAR:CURRENCY=LOCAL&amp;VAR:CURRSOUR","CE=EXSHARE&amp;VAR:NATFREQ=QUARTERLY&amp;VAR:RFIELD=FINALIZED&amp;VAR:DB_TYPE=L&amp;VAR:UNITS=MONTHLY&amp;window=popup&amp;width=450&amp;height=300&amp;START_MAXIMIZED=FALSE"}</definedName>
    <definedName name="_12109__FDSAUDITLINK__" hidden="1">{"fdsup://IBCentral/FAT Viewer?action=UPDATE&amp;creator=factset&amp;DOC_NAME=fat:reuters_qtrly_source_window.fat&amp;display_string=Audit&amp;DYN_ARGS=TRUE&amp;VAR:ID1=49005710&amp;VAR:RCODE=TTAX&amp;VAR:SDATE=20070999&amp;VAR:FREQ=QUARTERLY&amp;VAR:RELITEM=RF&amp;VAR:CURRENCY=LOCAL&amp;VAR:CURRSOUR","CE=EXSHARE&amp;VAR:NATFREQ=QUARTERLY&amp;VAR:RFIELD=FINALIZED&amp;VAR:DB_TYPE=L&amp;VAR:UNITS=MONTHLY&amp;window=popup&amp;width=450&amp;height=300&amp;START_MAXIMIZED=FALSE"}</definedName>
    <definedName name="_12109__FDSAUDITLINK___1" hidden="1">{"fdsup://IBCentral/FAT Viewer?action=UPDATE&amp;creator=factset&amp;DOC_NAME=fat:reuters_qtrly_source_window.fat&amp;display_string=Audit&amp;DYN_ARGS=TRUE&amp;VAR:ID1=49005710&amp;VAR:RCODE=TTAX&amp;VAR:SDATE=20070999&amp;VAR:FREQ=QUARTERLY&amp;VAR:RELITEM=RF&amp;VAR:CURRENCY=LOCAL&amp;VAR:CURRSOUR","CE=EXSHARE&amp;VAR:NATFREQ=QUARTERLY&amp;VAR:RFIELD=FINALIZED&amp;VAR:DB_TYPE=L&amp;VAR:UNITS=MONTHLY&amp;window=popup&amp;width=450&amp;height=300&amp;START_MAXIMIZED=FALSE"}</definedName>
    <definedName name="_12110__FDSAUDITLINK__" hidden="1">{"fdsup://IBCentral/FAT Viewer?action=UPDATE&amp;creator=factset&amp;DOC_NAME=fat:reuters_qtrly_source_window.fat&amp;display_string=Audit&amp;DYN_ARGS=TRUE&amp;VAR:ID1=49005710&amp;VAR:RCODE=TTAX&amp;VAR:SDATE=20070699&amp;VAR:FREQ=QUARTERLY&amp;VAR:RELITEM=RF&amp;VAR:CURRENCY=LOCAL&amp;VAR:CURRSOUR","CE=EXSHARE&amp;VAR:NATFREQ=QUARTERLY&amp;VAR:RFIELD=FINALIZED&amp;VAR:DB_TYPE=L&amp;VAR:UNITS=MONTHLY&amp;window=popup&amp;width=450&amp;height=300&amp;START_MAXIMIZED=FALSE"}</definedName>
    <definedName name="_12110__FDSAUDITLINK___1" hidden="1">{"fdsup://IBCentral/FAT Viewer?action=UPDATE&amp;creator=factset&amp;DOC_NAME=fat:reuters_qtrly_source_window.fat&amp;display_string=Audit&amp;DYN_ARGS=TRUE&amp;VAR:ID1=49005710&amp;VAR:RCODE=TTAX&amp;VAR:SDATE=20070699&amp;VAR:FREQ=QUARTERLY&amp;VAR:RELITEM=RF&amp;VAR:CURRENCY=LOCAL&amp;VAR:CURRSOUR","CE=EXSHARE&amp;VAR:NATFREQ=QUARTERLY&amp;VAR:RFIELD=FINALIZED&amp;VAR:DB_TYPE=L&amp;VAR:UNITS=MONTHLY&amp;window=popup&amp;width=450&amp;height=300&amp;START_MAXIMIZED=FALSE"}</definedName>
    <definedName name="_12111__FDSAUDITLINK__" hidden="1">{"fdsup://IBCentral/FAT Viewer?action=UPDATE&amp;creator=factset&amp;DOC_NAME=fat:reuters_qtrly_source_window.fat&amp;display_string=Audit&amp;DYN_ARGS=TRUE&amp;VAR:ID1=49005710&amp;VAR:RCODE=TTAX&amp;VAR:SDATE=20070399&amp;VAR:FREQ=QUARTERLY&amp;VAR:RELITEM=RF&amp;VAR:CURRENCY=LOCAL&amp;VAR:CURRSOUR","CE=EXSHARE&amp;VAR:NATFREQ=QUARTERLY&amp;VAR:RFIELD=FINALIZED&amp;VAR:DB_TYPE=L&amp;VAR:UNITS=MONTHLY&amp;window=popup&amp;width=450&amp;height=300&amp;START_MAXIMIZED=FALSE"}</definedName>
    <definedName name="_12111__FDSAUDITLINK___1" hidden="1">{"fdsup://IBCentral/FAT Viewer?action=UPDATE&amp;creator=factset&amp;DOC_NAME=fat:reuters_qtrly_source_window.fat&amp;display_string=Audit&amp;DYN_ARGS=TRUE&amp;VAR:ID1=49005710&amp;VAR:RCODE=TTAX&amp;VAR:SDATE=20070399&amp;VAR:FREQ=QUARTERLY&amp;VAR:RELITEM=RF&amp;VAR:CURRENCY=LOCAL&amp;VAR:CURRSOUR","CE=EXSHARE&amp;VAR:NATFREQ=QUARTERLY&amp;VAR:RFIELD=FINALIZED&amp;VAR:DB_TYPE=L&amp;VAR:UNITS=MONTHLY&amp;window=popup&amp;width=450&amp;height=300&amp;START_MAXIMIZED=FALSE"}</definedName>
    <definedName name="_12112__FDSAUDITLINK__" hidden="1">{"fdsup://IBCentral/FAT Viewer?action=UPDATE&amp;creator=factset&amp;DOC_NAME=fat:reuters_qtrly_source_window.fat&amp;display_string=Audit&amp;DYN_ARGS=TRUE&amp;VAR:ID1=49005710&amp;VAR:RCODE=TTAX&amp;VAR:SDATE=20061299&amp;VAR:FREQ=QUARTERLY&amp;VAR:RELITEM=RF&amp;VAR:CURRENCY=LOCAL&amp;VAR:CURRSOUR","CE=EXSHARE&amp;VAR:NATFREQ=QUARTERLY&amp;VAR:RFIELD=FINALIZED&amp;VAR:DB_TYPE=L&amp;VAR:UNITS=MONTHLY&amp;window=popup&amp;width=450&amp;height=300&amp;START_MAXIMIZED=FALSE"}</definedName>
    <definedName name="_12112__FDSAUDITLINK___1" hidden="1">{"fdsup://IBCentral/FAT Viewer?action=UPDATE&amp;creator=factset&amp;DOC_NAME=fat:reuters_qtrly_source_window.fat&amp;display_string=Audit&amp;DYN_ARGS=TRUE&amp;VAR:ID1=49005710&amp;VAR:RCODE=TTAX&amp;VAR:SDATE=20061299&amp;VAR:FREQ=QUARTERLY&amp;VAR:RELITEM=RF&amp;VAR:CURRENCY=LOCAL&amp;VAR:CURRSOUR","CE=EXSHARE&amp;VAR:NATFREQ=QUARTERLY&amp;VAR:RFIELD=FINALIZED&amp;VAR:DB_TYPE=L&amp;VAR:UNITS=MONTHLY&amp;window=popup&amp;width=450&amp;height=300&amp;START_MAXIMIZED=FALSE"}</definedName>
    <definedName name="_12113__FDSAUDITLINK__" hidden="1">{"fdsup://IBCentral/FAT Viewer?action=UPDATE&amp;creator=factset&amp;DOC_NAME=fat:reuters_qtrly_source_window.fat&amp;display_string=Audit&amp;DYN_ARGS=TRUE&amp;VAR:ID1=49005710&amp;VAR:RCODE=TTAX&amp;VAR:SDATE=20060999&amp;VAR:FREQ=QUARTERLY&amp;VAR:RELITEM=RF&amp;VAR:CURRENCY=LOCAL&amp;VAR:CURRSOUR","CE=EXSHARE&amp;VAR:NATFREQ=QUARTERLY&amp;VAR:RFIELD=FINALIZED&amp;VAR:DB_TYPE=L&amp;VAR:UNITS=MONTHLY&amp;window=popup&amp;width=450&amp;height=300&amp;START_MAXIMIZED=FALSE"}</definedName>
    <definedName name="_12113__FDSAUDITLINK___1" hidden="1">{"fdsup://IBCentral/FAT Viewer?action=UPDATE&amp;creator=factset&amp;DOC_NAME=fat:reuters_qtrly_source_window.fat&amp;display_string=Audit&amp;DYN_ARGS=TRUE&amp;VAR:ID1=49005710&amp;VAR:RCODE=TTAX&amp;VAR:SDATE=20060999&amp;VAR:FREQ=QUARTERLY&amp;VAR:RELITEM=RF&amp;VAR:CURRENCY=LOCAL&amp;VAR:CURRSOUR","CE=EXSHARE&amp;VAR:NATFREQ=QUARTERLY&amp;VAR:RFIELD=FINALIZED&amp;VAR:DB_TYPE=L&amp;VAR:UNITS=MONTHLY&amp;window=popup&amp;width=450&amp;height=300&amp;START_MAXIMIZED=FALSE"}</definedName>
    <definedName name="_12114__FDSAUDITLINK__" hidden="1">{"fdsup://IBCentral/FAT Viewer?action=UPDATE&amp;creator=factset&amp;DOC_NAME=fat:reuters_qtrly_source_window.fat&amp;display_string=Audit&amp;DYN_ARGS=TRUE&amp;VAR:ID1=49005710&amp;VAR:RCODE=TTAX&amp;VAR:SDATE=20060699&amp;VAR:FREQ=QUARTERLY&amp;VAR:RELITEM=RF&amp;VAR:CURRENCY=LOCAL&amp;VAR:CURRSOUR","CE=EXSHARE&amp;VAR:NATFREQ=QUARTERLY&amp;VAR:RFIELD=FINALIZED&amp;VAR:DB_TYPE=L&amp;VAR:UNITS=MONTHLY&amp;window=popup&amp;width=450&amp;height=300&amp;START_MAXIMIZED=FALSE"}</definedName>
    <definedName name="_12114__FDSAUDITLINK___1" hidden="1">{"fdsup://IBCentral/FAT Viewer?action=UPDATE&amp;creator=factset&amp;DOC_NAME=fat:reuters_qtrly_source_window.fat&amp;display_string=Audit&amp;DYN_ARGS=TRUE&amp;VAR:ID1=49005710&amp;VAR:RCODE=TTAX&amp;VAR:SDATE=20060699&amp;VAR:FREQ=QUARTERLY&amp;VAR:RELITEM=RF&amp;VAR:CURRENCY=LOCAL&amp;VAR:CURRSOUR","CE=EXSHARE&amp;VAR:NATFREQ=QUARTERLY&amp;VAR:RFIELD=FINALIZED&amp;VAR:DB_TYPE=L&amp;VAR:UNITS=MONTHLY&amp;window=popup&amp;width=450&amp;height=300&amp;START_MAXIMIZED=FALSE"}</definedName>
    <definedName name="_12115__FDSAUDITLINK__" hidden="1">{"fdsup://IBCentral/FAT Viewer?action=UPDATE&amp;creator=factset&amp;DOC_NAME=fat:reuters_qtrly_source_window.fat&amp;display_string=Audit&amp;DYN_ARGS=TRUE&amp;VAR:ID1=49005710&amp;VAR:RCODE=TTAX&amp;VAR:SDATE=20060399&amp;VAR:FREQ=QUARTERLY&amp;VAR:RELITEM=RF&amp;VAR:CURRENCY=LOCAL&amp;VAR:CURRSOUR","CE=EXSHARE&amp;VAR:NATFREQ=QUARTERLY&amp;VAR:RFIELD=FINALIZED&amp;VAR:DB_TYPE=L&amp;VAR:UNITS=MONTHLY&amp;window=popup&amp;width=450&amp;height=300&amp;START_MAXIMIZED=FALSE"}</definedName>
    <definedName name="_12115__FDSAUDITLINK___1" hidden="1">{"fdsup://IBCentral/FAT Viewer?action=UPDATE&amp;creator=factset&amp;DOC_NAME=fat:reuters_qtrly_source_window.fat&amp;display_string=Audit&amp;DYN_ARGS=TRUE&amp;VAR:ID1=49005710&amp;VAR:RCODE=TTAX&amp;VAR:SDATE=20060399&amp;VAR:FREQ=QUARTERLY&amp;VAR:RELITEM=RF&amp;VAR:CURRENCY=LOCAL&amp;VAR:CURRSOUR","CE=EXSHARE&amp;VAR:NATFREQ=QUARTERLY&amp;VAR:RFIELD=FINALIZED&amp;VAR:DB_TYPE=L&amp;VAR:UNITS=MONTHLY&amp;window=popup&amp;width=450&amp;height=300&amp;START_MAXIMIZED=FALSE"}</definedName>
    <definedName name="_12116__FDSAUDITLINK__" hidden="1">{"fdsup://IBCentral/FAT Viewer?action=UPDATE&amp;creator=factset&amp;DOC_NAME=fat:reuters_qtrly_source_window.fat&amp;display_string=Audit&amp;DYN_ARGS=TRUE&amp;VAR:ID1=49005710&amp;VAR:RCODE=EIBT&amp;VAR:SDATE=20080999&amp;VAR:FREQ=QUARTERLY&amp;VAR:RELITEM=RF&amp;VAR:CURRENCY=LOCAL&amp;VAR:CURRSOUR","CE=EXSHARE&amp;VAR:NATFREQ=QUARTERLY&amp;VAR:RFIELD=FINALIZED&amp;VAR:DB_TYPE=L&amp;VAR:UNITS=MONTHLY&amp;window=popup&amp;width=450&amp;height=300&amp;START_MAXIMIZED=FALSE"}</definedName>
    <definedName name="_12116__FDSAUDITLINK___1" hidden="1">{"fdsup://IBCentral/FAT Viewer?action=UPDATE&amp;creator=factset&amp;DOC_NAME=fat:reuters_qtrly_source_window.fat&amp;display_string=Audit&amp;DYN_ARGS=TRUE&amp;VAR:ID1=49005710&amp;VAR:RCODE=EIBT&amp;VAR:SDATE=20080999&amp;VAR:FREQ=QUARTERLY&amp;VAR:RELITEM=RF&amp;VAR:CURRENCY=LOCAL&amp;VAR:CURRSOUR","CE=EXSHARE&amp;VAR:NATFREQ=QUARTERLY&amp;VAR:RFIELD=FINALIZED&amp;VAR:DB_TYPE=L&amp;VAR:UNITS=MONTHLY&amp;window=popup&amp;width=450&amp;height=300&amp;START_MAXIMIZED=FALSE"}</definedName>
    <definedName name="_12117__FDSAUDITLINK__" hidden="1">{"fdsup://IBCentral/FAT Viewer?action=UPDATE&amp;creator=factset&amp;DOC_NAME=fat:reuters_qtrly_source_window.fat&amp;display_string=Audit&amp;DYN_ARGS=TRUE&amp;VAR:ID1=49005710&amp;VAR:RCODE=EIBT&amp;VAR:SDATE=20080699&amp;VAR:FREQ=QUARTERLY&amp;VAR:RELITEM=RF&amp;VAR:CURRENCY=LOCAL&amp;VAR:CURRSOUR","CE=EXSHARE&amp;VAR:NATFREQ=QUARTERLY&amp;VAR:RFIELD=FINALIZED&amp;VAR:DB_TYPE=L&amp;VAR:UNITS=MONTHLY&amp;window=popup&amp;width=450&amp;height=300&amp;START_MAXIMIZED=FALSE"}</definedName>
    <definedName name="_12117__FDSAUDITLINK___1" hidden="1">{"fdsup://IBCentral/FAT Viewer?action=UPDATE&amp;creator=factset&amp;DOC_NAME=fat:reuters_qtrly_source_window.fat&amp;display_string=Audit&amp;DYN_ARGS=TRUE&amp;VAR:ID1=49005710&amp;VAR:RCODE=EIBT&amp;VAR:SDATE=20080699&amp;VAR:FREQ=QUARTERLY&amp;VAR:RELITEM=RF&amp;VAR:CURRENCY=LOCAL&amp;VAR:CURRSOUR","CE=EXSHARE&amp;VAR:NATFREQ=QUARTERLY&amp;VAR:RFIELD=FINALIZED&amp;VAR:DB_TYPE=L&amp;VAR:UNITS=MONTHLY&amp;window=popup&amp;width=450&amp;height=300&amp;START_MAXIMIZED=FALSE"}</definedName>
    <definedName name="_12118__FDSAUDITLINK__" hidden="1">{"fdsup://IBCentral/FAT Viewer?action=UPDATE&amp;creator=factset&amp;DOC_NAME=fat:reuters_qtrly_source_window.fat&amp;display_string=Audit&amp;DYN_ARGS=TRUE&amp;VAR:ID1=49005710&amp;VAR:RCODE=EIBT&amp;VAR:SDATE=20080399&amp;VAR:FREQ=QUARTERLY&amp;VAR:RELITEM=RF&amp;VAR:CURRENCY=LOCAL&amp;VAR:CURRSOUR","CE=EXSHARE&amp;VAR:NATFREQ=QUARTERLY&amp;VAR:RFIELD=FINALIZED&amp;VAR:DB_TYPE=L&amp;VAR:UNITS=MONTHLY&amp;window=popup&amp;width=450&amp;height=300&amp;START_MAXIMIZED=FALSE"}</definedName>
    <definedName name="_12118__FDSAUDITLINK___1" hidden="1">{"fdsup://IBCentral/FAT Viewer?action=UPDATE&amp;creator=factset&amp;DOC_NAME=fat:reuters_qtrly_source_window.fat&amp;display_string=Audit&amp;DYN_ARGS=TRUE&amp;VAR:ID1=49005710&amp;VAR:RCODE=EIBT&amp;VAR:SDATE=20080399&amp;VAR:FREQ=QUARTERLY&amp;VAR:RELITEM=RF&amp;VAR:CURRENCY=LOCAL&amp;VAR:CURRSOUR","CE=EXSHARE&amp;VAR:NATFREQ=QUARTERLY&amp;VAR:RFIELD=FINALIZED&amp;VAR:DB_TYPE=L&amp;VAR:UNITS=MONTHLY&amp;window=popup&amp;width=450&amp;height=300&amp;START_MAXIMIZED=FALSE"}</definedName>
    <definedName name="_12119__FDSAUDITLINK__" hidden="1">{"fdsup://IBCentral/FAT Viewer?action=UPDATE&amp;creator=factset&amp;DOC_NAME=fat:reuters_qtrly_source_window.fat&amp;display_string=Audit&amp;DYN_ARGS=TRUE&amp;VAR:ID1=49005710&amp;VAR:RCODE=EIBT&amp;VAR:SDATE=20071299&amp;VAR:FREQ=QUARTERLY&amp;VAR:RELITEM=RF&amp;VAR:CURRENCY=LOCAL&amp;VAR:CURRSOUR","CE=EXSHARE&amp;VAR:NATFREQ=QUARTERLY&amp;VAR:RFIELD=FINALIZED&amp;VAR:DB_TYPE=L&amp;VAR:UNITS=MONTHLY&amp;window=popup&amp;width=450&amp;height=300&amp;START_MAXIMIZED=FALSE"}</definedName>
    <definedName name="_12119__FDSAUDITLINK___1" hidden="1">{"fdsup://IBCentral/FAT Viewer?action=UPDATE&amp;creator=factset&amp;DOC_NAME=fat:reuters_qtrly_source_window.fat&amp;display_string=Audit&amp;DYN_ARGS=TRUE&amp;VAR:ID1=49005710&amp;VAR:RCODE=EIBT&amp;VAR:SDATE=20071299&amp;VAR:FREQ=QUARTERLY&amp;VAR:RELITEM=RF&amp;VAR:CURRENCY=LOCAL&amp;VAR:CURRSOUR","CE=EXSHARE&amp;VAR:NATFREQ=QUARTERLY&amp;VAR:RFIELD=FINALIZED&amp;VAR:DB_TYPE=L&amp;VAR:UNITS=MONTHLY&amp;window=popup&amp;width=450&amp;height=300&amp;START_MAXIMIZED=FALSE"}</definedName>
    <definedName name="_12120__FDSAUDITLINK__" hidden="1">{"fdsup://IBCentral/FAT Viewer?action=UPDATE&amp;creator=factset&amp;DOC_NAME=fat:reuters_qtrly_source_window.fat&amp;display_string=Audit&amp;DYN_ARGS=TRUE&amp;VAR:ID1=49005710&amp;VAR:RCODE=EIBT&amp;VAR:SDATE=20070999&amp;VAR:FREQ=QUARTERLY&amp;VAR:RELITEM=RF&amp;VAR:CURRENCY=LOCAL&amp;VAR:CURRSOUR","CE=EXSHARE&amp;VAR:NATFREQ=QUARTERLY&amp;VAR:RFIELD=FINALIZED&amp;VAR:DB_TYPE=L&amp;VAR:UNITS=MONTHLY&amp;window=popup&amp;width=450&amp;height=300&amp;START_MAXIMIZED=FALSE"}</definedName>
    <definedName name="_12120__FDSAUDITLINK___1" hidden="1">{"fdsup://IBCentral/FAT Viewer?action=UPDATE&amp;creator=factset&amp;DOC_NAME=fat:reuters_qtrly_source_window.fat&amp;display_string=Audit&amp;DYN_ARGS=TRUE&amp;VAR:ID1=49005710&amp;VAR:RCODE=EIBT&amp;VAR:SDATE=20070999&amp;VAR:FREQ=QUARTERLY&amp;VAR:RELITEM=RF&amp;VAR:CURRENCY=LOCAL&amp;VAR:CURRSOUR","CE=EXSHARE&amp;VAR:NATFREQ=QUARTERLY&amp;VAR:RFIELD=FINALIZED&amp;VAR:DB_TYPE=L&amp;VAR:UNITS=MONTHLY&amp;window=popup&amp;width=450&amp;height=300&amp;START_MAXIMIZED=FALSE"}</definedName>
    <definedName name="_12121__FDSAUDITLINK__" hidden="1">{"fdsup://IBCentral/FAT Viewer?action=UPDATE&amp;creator=factset&amp;DOC_NAME=fat:reuters_qtrly_source_window.fat&amp;display_string=Audit&amp;DYN_ARGS=TRUE&amp;VAR:ID1=49005710&amp;VAR:RCODE=EIBT&amp;VAR:SDATE=20070699&amp;VAR:FREQ=QUARTERLY&amp;VAR:RELITEM=RF&amp;VAR:CURRENCY=LOCAL&amp;VAR:CURRSOUR","CE=EXSHARE&amp;VAR:NATFREQ=QUARTERLY&amp;VAR:RFIELD=FINALIZED&amp;VAR:DB_TYPE=L&amp;VAR:UNITS=MONTHLY&amp;window=popup&amp;width=450&amp;height=300&amp;START_MAXIMIZED=FALSE"}</definedName>
    <definedName name="_12121__FDSAUDITLINK___1" hidden="1">{"fdsup://IBCentral/FAT Viewer?action=UPDATE&amp;creator=factset&amp;DOC_NAME=fat:reuters_qtrly_source_window.fat&amp;display_string=Audit&amp;DYN_ARGS=TRUE&amp;VAR:ID1=49005710&amp;VAR:RCODE=EIBT&amp;VAR:SDATE=20070699&amp;VAR:FREQ=QUARTERLY&amp;VAR:RELITEM=RF&amp;VAR:CURRENCY=LOCAL&amp;VAR:CURRSOUR","CE=EXSHARE&amp;VAR:NATFREQ=QUARTERLY&amp;VAR:RFIELD=FINALIZED&amp;VAR:DB_TYPE=L&amp;VAR:UNITS=MONTHLY&amp;window=popup&amp;width=450&amp;height=300&amp;START_MAXIMIZED=FALSE"}</definedName>
    <definedName name="_12122__FDSAUDITLINK__" hidden="1">{"fdsup://IBCentral/FAT Viewer?action=UPDATE&amp;creator=factset&amp;DOC_NAME=fat:reuters_qtrly_source_window.fat&amp;display_string=Audit&amp;DYN_ARGS=TRUE&amp;VAR:ID1=49005710&amp;VAR:RCODE=EIBT&amp;VAR:SDATE=20070399&amp;VAR:FREQ=QUARTERLY&amp;VAR:RELITEM=RF&amp;VAR:CURRENCY=LOCAL&amp;VAR:CURRSOUR","CE=EXSHARE&amp;VAR:NATFREQ=QUARTERLY&amp;VAR:RFIELD=FINALIZED&amp;VAR:DB_TYPE=L&amp;VAR:UNITS=MONTHLY&amp;window=popup&amp;width=450&amp;height=300&amp;START_MAXIMIZED=FALSE"}</definedName>
    <definedName name="_12122__FDSAUDITLINK___1" hidden="1">{"fdsup://IBCentral/FAT Viewer?action=UPDATE&amp;creator=factset&amp;DOC_NAME=fat:reuters_qtrly_source_window.fat&amp;display_string=Audit&amp;DYN_ARGS=TRUE&amp;VAR:ID1=49005710&amp;VAR:RCODE=EIBT&amp;VAR:SDATE=20070399&amp;VAR:FREQ=QUARTERLY&amp;VAR:RELITEM=RF&amp;VAR:CURRENCY=LOCAL&amp;VAR:CURRSOUR","CE=EXSHARE&amp;VAR:NATFREQ=QUARTERLY&amp;VAR:RFIELD=FINALIZED&amp;VAR:DB_TYPE=L&amp;VAR:UNITS=MONTHLY&amp;window=popup&amp;width=450&amp;height=300&amp;START_MAXIMIZED=FALSE"}</definedName>
    <definedName name="_12123__FDSAUDITLINK__" hidden="1">{"fdsup://IBCentral/FAT Viewer?action=UPDATE&amp;creator=factset&amp;DOC_NAME=fat:reuters_qtrly_source_window.fat&amp;display_string=Audit&amp;DYN_ARGS=TRUE&amp;VAR:ID1=49005710&amp;VAR:RCODE=EIBT&amp;VAR:SDATE=20061299&amp;VAR:FREQ=QUARTERLY&amp;VAR:RELITEM=RF&amp;VAR:CURRENCY=LOCAL&amp;VAR:CURRSOUR","CE=EXSHARE&amp;VAR:NATFREQ=QUARTERLY&amp;VAR:RFIELD=FINALIZED&amp;VAR:DB_TYPE=L&amp;VAR:UNITS=MONTHLY&amp;window=popup&amp;width=450&amp;height=300&amp;START_MAXIMIZED=FALSE"}</definedName>
    <definedName name="_12123__FDSAUDITLINK___1" hidden="1">{"fdsup://IBCentral/FAT Viewer?action=UPDATE&amp;creator=factset&amp;DOC_NAME=fat:reuters_qtrly_source_window.fat&amp;display_string=Audit&amp;DYN_ARGS=TRUE&amp;VAR:ID1=49005710&amp;VAR:RCODE=EIBT&amp;VAR:SDATE=20061299&amp;VAR:FREQ=QUARTERLY&amp;VAR:RELITEM=RF&amp;VAR:CURRENCY=LOCAL&amp;VAR:CURRSOUR","CE=EXSHARE&amp;VAR:NATFREQ=QUARTERLY&amp;VAR:RFIELD=FINALIZED&amp;VAR:DB_TYPE=L&amp;VAR:UNITS=MONTHLY&amp;window=popup&amp;width=450&amp;height=300&amp;START_MAXIMIZED=FALSE"}</definedName>
    <definedName name="_12124__FDSAUDITLINK__" hidden="1">{"fdsup://IBCentral/FAT Viewer?action=UPDATE&amp;creator=factset&amp;DOC_NAME=fat:reuters_qtrly_source_window.fat&amp;display_string=Audit&amp;DYN_ARGS=TRUE&amp;VAR:ID1=49005710&amp;VAR:RCODE=EIBT&amp;VAR:SDATE=20060999&amp;VAR:FREQ=QUARTERLY&amp;VAR:RELITEM=RF&amp;VAR:CURRENCY=LOCAL&amp;VAR:CURRSOUR","CE=EXSHARE&amp;VAR:NATFREQ=QUARTERLY&amp;VAR:RFIELD=FINALIZED&amp;VAR:DB_TYPE=L&amp;VAR:UNITS=MONTHLY&amp;window=popup&amp;width=450&amp;height=300&amp;START_MAXIMIZED=FALSE"}</definedName>
    <definedName name="_12124__FDSAUDITLINK___1" hidden="1">{"fdsup://IBCentral/FAT Viewer?action=UPDATE&amp;creator=factset&amp;DOC_NAME=fat:reuters_qtrly_source_window.fat&amp;display_string=Audit&amp;DYN_ARGS=TRUE&amp;VAR:ID1=49005710&amp;VAR:RCODE=EIBT&amp;VAR:SDATE=20060999&amp;VAR:FREQ=QUARTERLY&amp;VAR:RELITEM=RF&amp;VAR:CURRENCY=LOCAL&amp;VAR:CURRSOUR","CE=EXSHARE&amp;VAR:NATFREQ=QUARTERLY&amp;VAR:RFIELD=FINALIZED&amp;VAR:DB_TYPE=L&amp;VAR:UNITS=MONTHLY&amp;window=popup&amp;width=450&amp;height=300&amp;START_MAXIMIZED=FALSE"}</definedName>
    <definedName name="_12125__FDSAUDITLINK__" hidden="1">{"fdsup://IBCentral/FAT Viewer?action=UPDATE&amp;creator=factset&amp;DOC_NAME=fat:reuters_qtrly_source_window.fat&amp;display_string=Audit&amp;DYN_ARGS=TRUE&amp;VAR:ID1=49005710&amp;VAR:RCODE=EIBT&amp;VAR:SDATE=20060699&amp;VAR:FREQ=QUARTERLY&amp;VAR:RELITEM=RF&amp;VAR:CURRENCY=LOCAL&amp;VAR:CURRSOUR","CE=EXSHARE&amp;VAR:NATFREQ=QUARTERLY&amp;VAR:RFIELD=FINALIZED&amp;VAR:DB_TYPE=L&amp;VAR:UNITS=MONTHLY&amp;window=popup&amp;width=450&amp;height=300&amp;START_MAXIMIZED=FALSE"}</definedName>
    <definedName name="_12125__FDSAUDITLINK___1" hidden="1">{"fdsup://IBCentral/FAT Viewer?action=UPDATE&amp;creator=factset&amp;DOC_NAME=fat:reuters_qtrly_source_window.fat&amp;display_string=Audit&amp;DYN_ARGS=TRUE&amp;VAR:ID1=49005710&amp;VAR:RCODE=EIBT&amp;VAR:SDATE=20060699&amp;VAR:FREQ=QUARTERLY&amp;VAR:RELITEM=RF&amp;VAR:CURRENCY=LOCAL&amp;VAR:CURRSOUR","CE=EXSHARE&amp;VAR:NATFREQ=QUARTERLY&amp;VAR:RFIELD=FINALIZED&amp;VAR:DB_TYPE=L&amp;VAR:UNITS=MONTHLY&amp;window=popup&amp;width=450&amp;height=300&amp;START_MAXIMIZED=FALSE"}</definedName>
    <definedName name="_12126__FDSAUDITLINK__" hidden="1">{"fdsup://IBCentral/FAT Viewer?action=UPDATE&amp;creator=factset&amp;DOC_NAME=fat:reuters_qtrly_source_window.fat&amp;display_string=Audit&amp;DYN_ARGS=TRUE&amp;VAR:ID1=49005710&amp;VAR:RCODE=EIBT&amp;VAR:SDATE=20060399&amp;VAR:FREQ=QUARTERLY&amp;VAR:RELITEM=RF&amp;VAR:CURRENCY=LOCAL&amp;VAR:CURRSOUR","CE=EXSHARE&amp;VAR:NATFREQ=QUARTERLY&amp;VAR:RFIELD=FINALIZED&amp;VAR:DB_TYPE=L&amp;VAR:UNITS=MONTHLY&amp;window=popup&amp;width=450&amp;height=300&amp;START_MAXIMIZED=FALSE"}</definedName>
    <definedName name="_12126__FDSAUDITLINK___1" hidden="1">{"fdsup://IBCentral/FAT Viewer?action=UPDATE&amp;creator=factset&amp;DOC_NAME=fat:reuters_qtrly_source_window.fat&amp;display_string=Audit&amp;DYN_ARGS=TRUE&amp;VAR:ID1=49005710&amp;VAR:RCODE=EIBT&amp;VAR:SDATE=20060399&amp;VAR:FREQ=QUARTERLY&amp;VAR:RELITEM=RF&amp;VAR:CURRENCY=LOCAL&amp;VAR:CURRSOUR","CE=EXSHARE&amp;VAR:NATFREQ=QUARTERLY&amp;VAR:RFIELD=FINALIZED&amp;VAR:DB_TYPE=L&amp;VAR:UNITS=MONTHLY&amp;window=popup&amp;width=450&amp;height=300&amp;START_MAXIMIZED=FALSE"}</definedName>
    <definedName name="_12127__FDSAUDITLINK__" hidden="1">{"fdsup://IBCentral/FAT Viewer?action=UPDATE&amp;creator=factset&amp;DOC_NAME=fat:reuters_qtrly_source_window.fat&amp;display_string=Audit&amp;DYN_ARGS=TRUE&amp;VAR:ID1=49005710&amp;VAR:RCODE=SUIE&amp;VAR:SDATE=20080999&amp;VAR:FREQ=QUARTERLY&amp;VAR:RELITEM=RF&amp;VAR:CURRENCY=LOCAL&amp;VAR:CURRSOUR","CE=EXSHARE&amp;VAR:NATFREQ=QUARTERLY&amp;VAR:RFIELD=FINALIZED&amp;VAR:DB_TYPE=L&amp;VAR:UNITS=MONTHLY&amp;window=popup&amp;width=450&amp;height=300&amp;START_MAXIMIZED=FALSE"}</definedName>
    <definedName name="_12127__FDSAUDITLINK___1" hidden="1">{"fdsup://IBCentral/FAT Viewer?action=UPDATE&amp;creator=factset&amp;DOC_NAME=fat:reuters_qtrly_source_window.fat&amp;display_string=Audit&amp;DYN_ARGS=TRUE&amp;VAR:ID1=49005710&amp;VAR:RCODE=SUIE&amp;VAR:SDATE=20080999&amp;VAR:FREQ=QUARTERLY&amp;VAR:RELITEM=RF&amp;VAR:CURRENCY=LOCAL&amp;VAR:CURRSOUR","CE=EXSHARE&amp;VAR:NATFREQ=QUARTERLY&amp;VAR:RFIELD=FINALIZED&amp;VAR:DB_TYPE=L&amp;VAR:UNITS=MONTHLY&amp;window=popup&amp;width=450&amp;height=300&amp;START_MAXIMIZED=FALSE"}</definedName>
    <definedName name="_12128__FDSAUDITLINK__" hidden="1">{"fdsup://IBCentral/FAT Viewer?action=UPDATE&amp;creator=factset&amp;DOC_NAME=fat:reuters_qtrly_source_window.fat&amp;display_string=Audit&amp;DYN_ARGS=TRUE&amp;VAR:ID1=49005710&amp;VAR:RCODE=SUIE&amp;VAR:SDATE=20080699&amp;VAR:FREQ=QUARTERLY&amp;VAR:RELITEM=RF&amp;VAR:CURRENCY=LOCAL&amp;VAR:CURRSOUR","CE=EXSHARE&amp;VAR:NATFREQ=QUARTERLY&amp;VAR:RFIELD=FINALIZED&amp;VAR:DB_TYPE=L&amp;VAR:UNITS=MONTHLY&amp;window=popup&amp;width=450&amp;height=300&amp;START_MAXIMIZED=FALSE"}</definedName>
    <definedName name="_12128__FDSAUDITLINK___1" hidden="1">{"fdsup://IBCentral/FAT Viewer?action=UPDATE&amp;creator=factset&amp;DOC_NAME=fat:reuters_qtrly_source_window.fat&amp;display_string=Audit&amp;DYN_ARGS=TRUE&amp;VAR:ID1=49005710&amp;VAR:RCODE=SUIE&amp;VAR:SDATE=20080699&amp;VAR:FREQ=QUARTERLY&amp;VAR:RELITEM=RF&amp;VAR:CURRENCY=LOCAL&amp;VAR:CURRSOUR","CE=EXSHARE&amp;VAR:NATFREQ=QUARTERLY&amp;VAR:RFIELD=FINALIZED&amp;VAR:DB_TYPE=L&amp;VAR:UNITS=MONTHLY&amp;window=popup&amp;width=450&amp;height=300&amp;START_MAXIMIZED=FALSE"}</definedName>
    <definedName name="_12129__FDSAUDITLINK__" hidden="1">{"fdsup://IBCentral/FAT Viewer?action=UPDATE&amp;creator=factset&amp;DOC_NAME=fat:reuters_qtrly_source_window.fat&amp;display_string=Audit&amp;DYN_ARGS=TRUE&amp;VAR:ID1=49005710&amp;VAR:RCODE=SUIE&amp;VAR:SDATE=20080399&amp;VAR:FREQ=QUARTERLY&amp;VAR:RELITEM=RF&amp;VAR:CURRENCY=LOCAL&amp;VAR:CURRSOUR","CE=EXSHARE&amp;VAR:NATFREQ=QUARTERLY&amp;VAR:RFIELD=FINALIZED&amp;VAR:DB_TYPE=L&amp;VAR:UNITS=MONTHLY&amp;window=popup&amp;width=450&amp;height=300&amp;START_MAXIMIZED=FALSE"}</definedName>
    <definedName name="_12129__FDSAUDITLINK___1" hidden="1">{"fdsup://IBCentral/FAT Viewer?action=UPDATE&amp;creator=factset&amp;DOC_NAME=fat:reuters_qtrly_source_window.fat&amp;display_string=Audit&amp;DYN_ARGS=TRUE&amp;VAR:ID1=49005710&amp;VAR:RCODE=SUIE&amp;VAR:SDATE=20080399&amp;VAR:FREQ=QUARTERLY&amp;VAR:RELITEM=RF&amp;VAR:CURRENCY=LOCAL&amp;VAR:CURRSOUR","CE=EXSHARE&amp;VAR:NATFREQ=QUARTERLY&amp;VAR:RFIELD=FINALIZED&amp;VAR:DB_TYPE=L&amp;VAR:UNITS=MONTHLY&amp;window=popup&amp;width=450&amp;height=300&amp;START_MAXIMIZED=FALSE"}</definedName>
    <definedName name="_12130__FDSAUDITLINK__" hidden="1">{"fdsup://IBCentral/FAT Viewer?action=UPDATE&amp;creator=factset&amp;DOC_NAME=fat:reuters_qtrly_source_window.fat&amp;display_string=Audit&amp;DYN_ARGS=TRUE&amp;VAR:ID1=49005710&amp;VAR:RCODE=SUIE&amp;VAR:SDATE=20071299&amp;VAR:FREQ=QUARTERLY&amp;VAR:RELITEM=RF&amp;VAR:CURRENCY=LOCAL&amp;VAR:CURRSOUR","CE=EXSHARE&amp;VAR:NATFREQ=QUARTERLY&amp;VAR:RFIELD=FINALIZED&amp;VAR:DB_TYPE=L&amp;VAR:UNITS=MONTHLY&amp;window=popup&amp;width=450&amp;height=300&amp;START_MAXIMIZED=FALSE"}</definedName>
    <definedName name="_12130__FDSAUDITLINK___1" hidden="1">{"fdsup://IBCentral/FAT Viewer?action=UPDATE&amp;creator=factset&amp;DOC_NAME=fat:reuters_qtrly_source_window.fat&amp;display_string=Audit&amp;DYN_ARGS=TRUE&amp;VAR:ID1=49005710&amp;VAR:RCODE=SUIE&amp;VAR:SDATE=20071299&amp;VAR:FREQ=QUARTERLY&amp;VAR:RELITEM=RF&amp;VAR:CURRENCY=LOCAL&amp;VAR:CURRSOUR","CE=EXSHARE&amp;VAR:NATFREQ=QUARTERLY&amp;VAR:RFIELD=FINALIZED&amp;VAR:DB_TYPE=L&amp;VAR:UNITS=MONTHLY&amp;window=popup&amp;width=450&amp;height=300&amp;START_MAXIMIZED=FALSE"}</definedName>
    <definedName name="_12131__FDSAUDITLINK__" hidden="1">{"fdsup://IBCentral/FAT Viewer?action=UPDATE&amp;creator=factset&amp;DOC_NAME=fat:reuters_qtrly_source_window.fat&amp;display_string=Audit&amp;DYN_ARGS=TRUE&amp;VAR:ID1=49005710&amp;VAR:RCODE=SUIE&amp;VAR:SDATE=20070999&amp;VAR:FREQ=QUARTERLY&amp;VAR:RELITEM=RF&amp;VAR:CURRENCY=LOCAL&amp;VAR:CURRSOUR","CE=EXSHARE&amp;VAR:NATFREQ=QUARTERLY&amp;VAR:RFIELD=FINALIZED&amp;VAR:DB_TYPE=L&amp;VAR:UNITS=MONTHLY&amp;window=popup&amp;width=450&amp;height=300&amp;START_MAXIMIZED=FALSE"}</definedName>
    <definedName name="_12131__FDSAUDITLINK___1" hidden="1">{"fdsup://IBCentral/FAT Viewer?action=UPDATE&amp;creator=factset&amp;DOC_NAME=fat:reuters_qtrly_source_window.fat&amp;display_string=Audit&amp;DYN_ARGS=TRUE&amp;VAR:ID1=49005710&amp;VAR:RCODE=SUIE&amp;VAR:SDATE=20070999&amp;VAR:FREQ=QUARTERLY&amp;VAR:RELITEM=RF&amp;VAR:CURRENCY=LOCAL&amp;VAR:CURRSOUR","CE=EXSHARE&amp;VAR:NATFREQ=QUARTERLY&amp;VAR:RFIELD=FINALIZED&amp;VAR:DB_TYPE=L&amp;VAR:UNITS=MONTHLY&amp;window=popup&amp;width=450&amp;height=300&amp;START_MAXIMIZED=FALSE"}</definedName>
    <definedName name="_12132__FDSAUDITLINK__" hidden="1">{"fdsup://IBCentral/FAT Viewer?action=UPDATE&amp;creator=factset&amp;DOC_NAME=fat:reuters_qtrly_source_window.fat&amp;display_string=Audit&amp;DYN_ARGS=TRUE&amp;VAR:ID1=49005710&amp;VAR:RCODE=SUIE&amp;VAR:SDATE=20070699&amp;VAR:FREQ=QUARTERLY&amp;VAR:RELITEM=RF&amp;VAR:CURRENCY=LOCAL&amp;VAR:CURRSOUR","CE=EXSHARE&amp;VAR:NATFREQ=QUARTERLY&amp;VAR:RFIELD=FINALIZED&amp;VAR:DB_TYPE=L&amp;VAR:UNITS=MONTHLY&amp;window=popup&amp;width=450&amp;height=300&amp;START_MAXIMIZED=FALSE"}</definedName>
    <definedName name="_12132__FDSAUDITLINK___1" hidden="1">{"fdsup://IBCentral/FAT Viewer?action=UPDATE&amp;creator=factset&amp;DOC_NAME=fat:reuters_qtrly_source_window.fat&amp;display_string=Audit&amp;DYN_ARGS=TRUE&amp;VAR:ID1=49005710&amp;VAR:RCODE=SUIE&amp;VAR:SDATE=20070699&amp;VAR:FREQ=QUARTERLY&amp;VAR:RELITEM=RF&amp;VAR:CURRENCY=LOCAL&amp;VAR:CURRSOUR","CE=EXSHARE&amp;VAR:NATFREQ=QUARTERLY&amp;VAR:RFIELD=FINALIZED&amp;VAR:DB_TYPE=L&amp;VAR:UNITS=MONTHLY&amp;window=popup&amp;width=450&amp;height=300&amp;START_MAXIMIZED=FALSE"}</definedName>
    <definedName name="_12133__FDSAUDITLINK__" hidden="1">{"fdsup://IBCentral/FAT Viewer?action=UPDATE&amp;creator=factset&amp;DOC_NAME=fat:reuters_qtrly_source_window.fat&amp;display_string=Audit&amp;DYN_ARGS=TRUE&amp;VAR:ID1=49005710&amp;VAR:RCODE=SUIE&amp;VAR:SDATE=20070399&amp;VAR:FREQ=QUARTERLY&amp;VAR:RELITEM=RF&amp;VAR:CURRENCY=LOCAL&amp;VAR:CURRSOUR","CE=EXSHARE&amp;VAR:NATFREQ=QUARTERLY&amp;VAR:RFIELD=FINALIZED&amp;VAR:DB_TYPE=L&amp;VAR:UNITS=MONTHLY&amp;window=popup&amp;width=450&amp;height=300&amp;START_MAXIMIZED=FALSE"}</definedName>
    <definedName name="_12133__FDSAUDITLINK___1" hidden="1">{"fdsup://IBCentral/FAT Viewer?action=UPDATE&amp;creator=factset&amp;DOC_NAME=fat:reuters_qtrly_source_window.fat&amp;display_string=Audit&amp;DYN_ARGS=TRUE&amp;VAR:ID1=49005710&amp;VAR:RCODE=SUIE&amp;VAR:SDATE=20070399&amp;VAR:FREQ=QUARTERLY&amp;VAR:RELITEM=RF&amp;VAR:CURRENCY=LOCAL&amp;VAR:CURRSOUR","CE=EXSHARE&amp;VAR:NATFREQ=QUARTERLY&amp;VAR:RFIELD=FINALIZED&amp;VAR:DB_TYPE=L&amp;VAR:UNITS=MONTHLY&amp;window=popup&amp;width=450&amp;height=300&amp;START_MAXIMIZED=FALSE"}</definedName>
    <definedName name="_12134__FDSAUDITLINK__" hidden="1">{"fdsup://IBCentral/FAT Viewer?action=UPDATE&amp;creator=factset&amp;DOC_NAME=fat:reuters_qtrly_source_window.fat&amp;display_string=Audit&amp;DYN_ARGS=TRUE&amp;VAR:ID1=49005710&amp;VAR:RCODE=SUIE&amp;VAR:SDATE=20061299&amp;VAR:FREQ=QUARTERLY&amp;VAR:RELITEM=RF&amp;VAR:CURRENCY=LOCAL&amp;VAR:CURRSOUR","CE=EXSHARE&amp;VAR:NATFREQ=QUARTERLY&amp;VAR:RFIELD=FINALIZED&amp;VAR:DB_TYPE=L&amp;VAR:UNITS=MONTHLY&amp;window=popup&amp;width=450&amp;height=300&amp;START_MAXIMIZED=FALSE"}</definedName>
    <definedName name="_12134__FDSAUDITLINK___1" hidden="1">{"fdsup://IBCentral/FAT Viewer?action=UPDATE&amp;creator=factset&amp;DOC_NAME=fat:reuters_qtrly_source_window.fat&amp;display_string=Audit&amp;DYN_ARGS=TRUE&amp;VAR:ID1=49005710&amp;VAR:RCODE=SUIE&amp;VAR:SDATE=20061299&amp;VAR:FREQ=QUARTERLY&amp;VAR:RELITEM=RF&amp;VAR:CURRENCY=LOCAL&amp;VAR:CURRSOUR","CE=EXSHARE&amp;VAR:NATFREQ=QUARTERLY&amp;VAR:RFIELD=FINALIZED&amp;VAR:DB_TYPE=L&amp;VAR:UNITS=MONTHLY&amp;window=popup&amp;width=450&amp;height=300&amp;START_MAXIMIZED=FALSE"}</definedName>
    <definedName name="_12135__FDSAUDITLINK__" hidden="1">{"fdsup://IBCentral/FAT Viewer?action=UPDATE&amp;creator=factset&amp;DOC_NAME=fat:reuters_qtrly_source_window.fat&amp;display_string=Audit&amp;DYN_ARGS=TRUE&amp;VAR:ID1=49005710&amp;VAR:RCODE=SUIE&amp;VAR:SDATE=20060999&amp;VAR:FREQ=QUARTERLY&amp;VAR:RELITEM=RF&amp;VAR:CURRENCY=LOCAL&amp;VAR:CURRSOUR","CE=EXSHARE&amp;VAR:NATFREQ=QUARTERLY&amp;VAR:RFIELD=FINALIZED&amp;VAR:DB_TYPE=L&amp;VAR:UNITS=MONTHLY&amp;window=popup&amp;width=450&amp;height=300&amp;START_MAXIMIZED=FALSE"}</definedName>
    <definedName name="_12135__FDSAUDITLINK___1" hidden="1">{"fdsup://IBCentral/FAT Viewer?action=UPDATE&amp;creator=factset&amp;DOC_NAME=fat:reuters_qtrly_source_window.fat&amp;display_string=Audit&amp;DYN_ARGS=TRUE&amp;VAR:ID1=49005710&amp;VAR:RCODE=SUIE&amp;VAR:SDATE=20060999&amp;VAR:FREQ=QUARTERLY&amp;VAR:RELITEM=RF&amp;VAR:CURRENCY=LOCAL&amp;VAR:CURRSOUR","CE=EXSHARE&amp;VAR:NATFREQ=QUARTERLY&amp;VAR:RFIELD=FINALIZED&amp;VAR:DB_TYPE=L&amp;VAR:UNITS=MONTHLY&amp;window=popup&amp;width=450&amp;height=300&amp;START_MAXIMIZED=FALSE"}</definedName>
    <definedName name="_12136__FDSAUDITLINK__" hidden="1">{"fdsup://IBCentral/FAT Viewer?action=UPDATE&amp;creator=factset&amp;DOC_NAME=fat:reuters_qtrly_source_window.fat&amp;display_string=Audit&amp;DYN_ARGS=TRUE&amp;VAR:ID1=49005710&amp;VAR:RCODE=SUIE&amp;VAR:SDATE=20060699&amp;VAR:FREQ=QUARTERLY&amp;VAR:RELITEM=RF&amp;VAR:CURRENCY=LOCAL&amp;VAR:CURRSOUR","CE=EXSHARE&amp;VAR:NATFREQ=QUARTERLY&amp;VAR:RFIELD=FINALIZED&amp;VAR:DB_TYPE=L&amp;VAR:UNITS=MONTHLY&amp;window=popup&amp;width=450&amp;height=300&amp;START_MAXIMIZED=FALSE"}</definedName>
    <definedName name="_12136__FDSAUDITLINK___1" hidden="1">{"fdsup://IBCentral/FAT Viewer?action=UPDATE&amp;creator=factset&amp;DOC_NAME=fat:reuters_qtrly_source_window.fat&amp;display_string=Audit&amp;DYN_ARGS=TRUE&amp;VAR:ID1=49005710&amp;VAR:RCODE=SUIE&amp;VAR:SDATE=20060699&amp;VAR:FREQ=QUARTERLY&amp;VAR:RELITEM=RF&amp;VAR:CURRENCY=LOCAL&amp;VAR:CURRSOUR","CE=EXSHARE&amp;VAR:NATFREQ=QUARTERLY&amp;VAR:RFIELD=FINALIZED&amp;VAR:DB_TYPE=L&amp;VAR:UNITS=MONTHLY&amp;window=popup&amp;width=450&amp;height=300&amp;START_MAXIMIZED=FALSE"}</definedName>
    <definedName name="_12137__FDSAUDITLINK__" hidden="1">{"fdsup://IBCentral/FAT Viewer?action=UPDATE&amp;creator=factset&amp;DOC_NAME=fat:reuters_qtrly_source_window.fat&amp;display_string=Audit&amp;DYN_ARGS=TRUE&amp;VAR:ID1=49005710&amp;VAR:RCODE=EBITDA&amp;VAR:SDATE=20080999&amp;VAR:FREQ=QUARTERLY&amp;VAR:RELITEM=RF&amp;VAR:CURRENCY=LOCAL&amp;VAR:CURRSO","URCE=EXSHARE&amp;VAR:NATFREQ=QUARTERLY&amp;VAR:RFIELD=FINALIZED&amp;VAR:DB_TYPE=L&amp;VAR:UNITS=MONTHLY&amp;window=popup&amp;width=450&amp;height=300&amp;START_MAXIMIZED=FALSE"}</definedName>
    <definedName name="_12137__FDSAUDITLINK___1" hidden="1">{"fdsup://IBCentral/FAT Viewer?action=UPDATE&amp;creator=factset&amp;DOC_NAME=fat:reuters_qtrly_source_window.fat&amp;display_string=Audit&amp;DYN_ARGS=TRUE&amp;VAR:ID1=49005710&amp;VAR:RCODE=EBITDA&amp;VAR:SDATE=20080999&amp;VAR:FREQ=QUARTERLY&amp;VAR:RELITEM=RF&amp;VAR:CURRENCY=LOCAL&amp;VAR:CURRSO","URCE=EXSHARE&amp;VAR:NATFREQ=QUARTERLY&amp;VAR:RFIELD=FINALIZED&amp;VAR:DB_TYPE=L&amp;VAR:UNITS=MONTHLY&amp;window=popup&amp;width=450&amp;height=300&amp;START_MAXIMIZED=FALSE"}</definedName>
    <definedName name="_12138__FDSAUDITLINK__" hidden="1">{"fdsup://IBCentral/FAT Viewer?action=UPDATE&amp;creator=factset&amp;DOC_NAME=fat:reuters_qtrly_source_window.fat&amp;display_string=Audit&amp;DYN_ARGS=TRUE&amp;VAR:ID1=49005710&amp;VAR:RCODE=EBITDA&amp;VAR:SDATE=20080699&amp;VAR:FREQ=QUARTERLY&amp;VAR:RELITEM=RF&amp;VAR:CURRENCY=LOCAL&amp;VAR:CURRSO","URCE=EXSHARE&amp;VAR:NATFREQ=QUARTERLY&amp;VAR:RFIELD=FINALIZED&amp;VAR:DB_TYPE=L&amp;VAR:UNITS=MONTHLY&amp;window=popup&amp;width=450&amp;height=300&amp;START_MAXIMIZED=FALSE"}</definedName>
    <definedName name="_12138__FDSAUDITLINK___1" hidden="1">{"fdsup://IBCentral/FAT Viewer?action=UPDATE&amp;creator=factset&amp;DOC_NAME=fat:reuters_qtrly_source_window.fat&amp;display_string=Audit&amp;DYN_ARGS=TRUE&amp;VAR:ID1=49005710&amp;VAR:RCODE=EBITDA&amp;VAR:SDATE=20080699&amp;VAR:FREQ=QUARTERLY&amp;VAR:RELITEM=RF&amp;VAR:CURRENCY=LOCAL&amp;VAR:CURRSO","URCE=EXSHARE&amp;VAR:NATFREQ=QUARTERLY&amp;VAR:RFIELD=FINALIZED&amp;VAR:DB_TYPE=L&amp;VAR:UNITS=MONTHLY&amp;window=popup&amp;width=450&amp;height=300&amp;START_MAXIMIZED=FALSE"}</definedName>
    <definedName name="_12139__FDSAUDITLINK__" hidden="1">{"fdsup://IBCentral/FAT Viewer?action=UPDATE&amp;creator=factset&amp;DOC_NAME=fat:reuters_qtrly_source_window.fat&amp;display_string=Audit&amp;DYN_ARGS=TRUE&amp;VAR:ID1=49005710&amp;VAR:RCODE=EBITDA&amp;VAR:SDATE=20080399&amp;VAR:FREQ=QUARTERLY&amp;VAR:RELITEM=RF&amp;VAR:CURRENCY=LOCAL&amp;VAR:CURRSO","URCE=EXSHARE&amp;VAR:NATFREQ=QUARTERLY&amp;VAR:RFIELD=FINALIZED&amp;VAR:DB_TYPE=L&amp;VAR:UNITS=MONTHLY&amp;window=popup&amp;width=450&amp;height=300&amp;START_MAXIMIZED=FALSE"}</definedName>
    <definedName name="_12139__FDSAUDITLINK___1" hidden="1">{"fdsup://IBCentral/FAT Viewer?action=UPDATE&amp;creator=factset&amp;DOC_NAME=fat:reuters_qtrly_source_window.fat&amp;display_string=Audit&amp;DYN_ARGS=TRUE&amp;VAR:ID1=49005710&amp;VAR:RCODE=EBITDA&amp;VAR:SDATE=20080399&amp;VAR:FREQ=QUARTERLY&amp;VAR:RELITEM=RF&amp;VAR:CURRENCY=LOCAL&amp;VAR:CURRSO","URCE=EXSHARE&amp;VAR:NATFREQ=QUARTERLY&amp;VAR:RFIELD=FINALIZED&amp;VAR:DB_TYPE=L&amp;VAR:UNITS=MONTHLY&amp;window=popup&amp;width=450&amp;height=300&amp;START_MAXIMIZED=FALSE"}</definedName>
    <definedName name="_12140__FDSAUDITLINK__" hidden="1">{"fdsup://IBCentral/FAT Viewer?action=UPDATE&amp;creator=factset&amp;DOC_NAME=fat:reuters_qtrly_source_window.fat&amp;display_string=Audit&amp;DYN_ARGS=TRUE&amp;VAR:ID1=49005710&amp;VAR:RCODE=EBITDA&amp;VAR:SDATE=20071299&amp;VAR:FREQ=QUARTERLY&amp;VAR:RELITEM=RF&amp;VAR:CURRENCY=LOCAL&amp;VAR:CURRSO","URCE=EXSHARE&amp;VAR:NATFREQ=QUARTERLY&amp;VAR:RFIELD=FINALIZED&amp;VAR:DB_TYPE=L&amp;VAR:UNITS=MONTHLY&amp;window=popup&amp;width=450&amp;height=300&amp;START_MAXIMIZED=FALSE"}</definedName>
    <definedName name="_12140__FDSAUDITLINK___1" hidden="1">{"fdsup://IBCentral/FAT Viewer?action=UPDATE&amp;creator=factset&amp;DOC_NAME=fat:reuters_qtrly_source_window.fat&amp;display_string=Audit&amp;DYN_ARGS=TRUE&amp;VAR:ID1=49005710&amp;VAR:RCODE=EBITDA&amp;VAR:SDATE=20071299&amp;VAR:FREQ=QUARTERLY&amp;VAR:RELITEM=RF&amp;VAR:CURRENCY=LOCAL&amp;VAR:CURRSO","URCE=EXSHARE&amp;VAR:NATFREQ=QUARTERLY&amp;VAR:RFIELD=FINALIZED&amp;VAR:DB_TYPE=L&amp;VAR:UNITS=MONTHLY&amp;window=popup&amp;width=450&amp;height=300&amp;START_MAXIMIZED=FALSE"}</definedName>
    <definedName name="_12141__FDSAUDITLINK__" hidden="1">{"fdsup://IBCentral/FAT Viewer?action=UPDATE&amp;creator=factset&amp;DOC_NAME=fat:reuters_qtrly_source_window.fat&amp;display_string=Audit&amp;DYN_ARGS=TRUE&amp;VAR:ID1=49005710&amp;VAR:RCODE=EBITDA&amp;VAR:SDATE=20070999&amp;VAR:FREQ=QUARTERLY&amp;VAR:RELITEM=RF&amp;VAR:CURRENCY=LOCAL&amp;VAR:CURRSO","URCE=EXSHARE&amp;VAR:NATFREQ=QUARTERLY&amp;VAR:RFIELD=FINALIZED&amp;VAR:DB_TYPE=L&amp;VAR:UNITS=MONTHLY&amp;window=popup&amp;width=450&amp;height=300&amp;START_MAXIMIZED=FALSE"}</definedName>
    <definedName name="_12141__FDSAUDITLINK___1" hidden="1">{"fdsup://IBCentral/FAT Viewer?action=UPDATE&amp;creator=factset&amp;DOC_NAME=fat:reuters_qtrly_source_window.fat&amp;display_string=Audit&amp;DYN_ARGS=TRUE&amp;VAR:ID1=49005710&amp;VAR:RCODE=EBITDA&amp;VAR:SDATE=20070999&amp;VAR:FREQ=QUARTERLY&amp;VAR:RELITEM=RF&amp;VAR:CURRENCY=LOCAL&amp;VAR:CURRSO","URCE=EXSHARE&amp;VAR:NATFREQ=QUARTERLY&amp;VAR:RFIELD=FINALIZED&amp;VAR:DB_TYPE=L&amp;VAR:UNITS=MONTHLY&amp;window=popup&amp;width=450&amp;height=300&amp;START_MAXIMIZED=FALSE"}</definedName>
    <definedName name="_12142__FDSAUDITLINK__" hidden="1">{"fdsup://IBCentral/FAT Viewer?action=UPDATE&amp;creator=factset&amp;DOC_NAME=fat:reuters_qtrly_source_window.fat&amp;display_string=Audit&amp;DYN_ARGS=TRUE&amp;VAR:ID1=49005710&amp;VAR:RCODE=EBITDA&amp;VAR:SDATE=20070699&amp;VAR:FREQ=QUARTERLY&amp;VAR:RELITEM=RF&amp;VAR:CURRENCY=LOCAL&amp;VAR:CURRSO","URCE=EXSHARE&amp;VAR:NATFREQ=QUARTERLY&amp;VAR:RFIELD=FINALIZED&amp;VAR:DB_TYPE=L&amp;VAR:UNITS=MONTHLY&amp;window=popup&amp;width=450&amp;height=300&amp;START_MAXIMIZED=FALSE"}</definedName>
    <definedName name="_12142__FDSAUDITLINK___1" hidden="1">{"fdsup://IBCentral/FAT Viewer?action=UPDATE&amp;creator=factset&amp;DOC_NAME=fat:reuters_qtrly_source_window.fat&amp;display_string=Audit&amp;DYN_ARGS=TRUE&amp;VAR:ID1=49005710&amp;VAR:RCODE=EBITDA&amp;VAR:SDATE=20070699&amp;VAR:FREQ=QUARTERLY&amp;VAR:RELITEM=RF&amp;VAR:CURRENCY=LOCAL&amp;VAR:CURRSO","URCE=EXSHARE&amp;VAR:NATFREQ=QUARTERLY&amp;VAR:RFIELD=FINALIZED&amp;VAR:DB_TYPE=L&amp;VAR:UNITS=MONTHLY&amp;window=popup&amp;width=450&amp;height=300&amp;START_MAXIMIZED=FALSE"}</definedName>
    <definedName name="_12143__FDSAUDITLINK__" hidden="1">{"fdsup://IBCentral/FAT Viewer?action=UPDATE&amp;creator=factset&amp;DOC_NAME=fat:reuters_qtrly_source_window.fat&amp;display_string=Audit&amp;DYN_ARGS=TRUE&amp;VAR:ID1=49005710&amp;VAR:RCODE=EBITDA&amp;VAR:SDATE=20070399&amp;VAR:FREQ=QUARTERLY&amp;VAR:RELITEM=RF&amp;VAR:CURRENCY=LOCAL&amp;VAR:CURRSO","URCE=EXSHARE&amp;VAR:NATFREQ=QUARTERLY&amp;VAR:RFIELD=FINALIZED&amp;VAR:DB_TYPE=L&amp;VAR:UNITS=MONTHLY&amp;window=popup&amp;width=450&amp;height=300&amp;START_MAXIMIZED=FALSE"}</definedName>
    <definedName name="_12143__FDSAUDITLINK___1" hidden="1">{"fdsup://IBCentral/FAT Viewer?action=UPDATE&amp;creator=factset&amp;DOC_NAME=fat:reuters_qtrly_source_window.fat&amp;display_string=Audit&amp;DYN_ARGS=TRUE&amp;VAR:ID1=49005710&amp;VAR:RCODE=EBITDA&amp;VAR:SDATE=20070399&amp;VAR:FREQ=QUARTERLY&amp;VAR:RELITEM=RF&amp;VAR:CURRENCY=LOCAL&amp;VAR:CURRSO","URCE=EXSHARE&amp;VAR:NATFREQ=QUARTERLY&amp;VAR:RFIELD=FINALIZED&amp;VAR:DB_TYPE=L&amp;VAR:UNITS=MONTHLY&amp;window=popup&amp;width=450&amp;height=300&amp;START_MAXIMIZED=FALSE"}</definedName>
    <definedName name="_12144__FDSAUDITLINK__" hidden="1">{"fdsup://IBCentral/FAT Viewer?action=UPDATE&amp;creator=factset&amp;DOC_NAME=fat:reuters_qtrly_source_window.fat&amp;display_string=Audit&amp;DYN_ARGS=TRUE&amp;VAR:ID1=49005710&amp;VAR:RCODE=EBITDA&amp;VAR:SDATE=20061299&amp;VAR:FREQ=QUARTERLY&amp;VAR:RELITEM=RF&amp;VAR:CURRENCY=LOCAL&amp;VAR:CURRSO","URCE=EXSHARE&amp;VAR:NATFREQ=QUARTERLY&amp;VAR:RFIELD=FINALIZED&amp;VAR:DB_TYPE=L&amp;VAR:UNITS=MONTHLY&amp;window=popup&amp;width=450&amp;height=300&amp;START_MAXIMIZED=FALSE"}</definedName>
    <definedName name="_12144__FDSAUDITLINK___1" hidden="1">{"fdsup://IBCentral/FAT Viewer?action=UPDATE&amp;creator=factset&amp;DOC_NAME=fat:reuters_qtrly_source_window.fat&amp;display_string=Audit&amp;DYN_ARGS=TRUE&amp;VAR:ID1=49005710&amp;VAR:RCODE=EBITDA&amp;VAR:SDATE=20061299&amp;VAR:FREQ=QUARTERLY&amp;VAR:RELITEM=RF&amp;VAR:CURRENCY=LOCAL&amp;VAR:CURRSO","URCE=EXSHARE&amp;VAR:NATFREQ=QUARTERLY&amp;VAR:RFIELD=FINALIZED&amp;VAR:DB_TYPE=L&amp;VAR:UNITS=MONTHLY&amp;window=popup&amp;width=450&amp;height=300&amp;START_MAXIMIZED=FALSE"}</definedName>
    <definedName name="_12145__FDSAUDITLINK__" hidden="1">{"fdsup://IBCentral/FAT Viewer?action=UPDATE&amp;creator=factset&amp;DOC_NAME=fat:reuters_qtrly_source_window.fat&amp;display_string=Audit&amp;DYN_ARGS=TRUE&amp;VAR:ID1=49005710&amp;VAR:RCODE=EBITDA&amp;VAR:SDATE=20060999&amp;VAR:FREQ=QUARTERLY&amp;VAR:RELITEM=RF&amp;VAR:CURRENCY=LOCAL&amp;VAR:CURRSO","URCE=EXSHARE&amp;VAR:NATFREQ=QUARTERLY&amp;VAR:RFIELD=FINALIZED&amp;VAR:DB_TYPE=L&amp;VAR:UNITS=MONTHLY&amp;window=popup&amp;width=450&amp;height=300&amp;START_MAXIMIZED=FALSE"}</definedName>
    <definedName name="_12145__FDSAUDITLINK___1" hidden="1">{"fdsup://IBCentral/FAT Viewer?action=UPDATE&amp;creator=factset&amp;DOC_NAME=fat:reuters_qtrly_source_window.fat&amp;display_string=Audit&amp;DYN_ARGS=TRUE&amp;VAR:ID1=49005710&amp;VAR:RCODE=EBITDA&amp;VAR:SDATE=20060999&amp;VAR:FREQ=QUARTERLY&amp;VAR:RELITEM=RF&amp;VAR:CURRENCY=LOCAL&amp;VAR:CURRSO","URCE=EXSHARE&amp;VAR:NATFREQ=QUARTERLY&amp;VAR:RFIELD=FINALIZED&amp;VAR:DB_TYPE=L&amp;VAR:UNITS=MONTHLY&amp;window=popup&amp;width=450&amp;height=300&amp;START_MAXIMIZED=FALSE"}</definedName>
    <definedName name="_12146__FDSAUDITLINK__" hidden="1">{"fdsup://IBCentral/FAT Viewer?action=UPDATE&amp;creator=factset&amp;DOC_NAME=fat:reuters_qtrly_source_window.fat&amp;display_string=Audit&amp;DYN_ARGS=TRUE&amp;VAR:ID1=49005710&amp;VAR:RCODE=EBITDA&amp;VAR:SDATE=20060699&amp;VAR:FREQ=QUARTERLY&amp;VAR:RELITEM=RF&amp;VAR:CURRENCY=LOCAL&amp;VAR:CURRSO","URCE=EXSHARE&amp;VAR:NATFREQ=QUARTERLY&amp;VAR:RFIELD=FINALIZED&amp;VAR:DB_TYPE=L&amp;VAR:UNITS=MONTHLY&amp;window=popup&amp;width=450&amp;height=300&amp;START_MAXIMIZED=FALSE"}</definedName>
    <definedName name="_12146__FDSAUDITLINK___1" hidden="1">{"fdsup://IBCentral/FAT Viewer?action=UPDATE&amp;creator=factset&amp;DOC_NAME=fat:reuters_qtrly_source_window.fat&amp;display_string=Audit&amp;DYN_ARGS=TRUE&amp;VAR:ID1=49005710&amp;VAR:RCODE=EBITDA&amp;VAR:SDATE=20060699&amp;VAR:FREQ=QUARTERLY&amp;VAR:RELITEM=RF&amp;VAR:CURRENCY=LOCAL&amp;VAR:CURRSO","URCE=EXSHARE&amp;VAR:NATFREQ=QUARTERLY&amp;VAR:RFIELD=FINALIZED&amp;VAR:DB_TYPE=L&amp;VAR:UNITS=MONTHLY&amp;window=popup&amp;width=450&amp;height=300&amp;START_MAXIMIZED=FALSE"}</definedName>
    <definedName name="_12147__FDSAUDITLINK__" hidden="1">{"fdsup://IBCentral/FAT Viewer?action=UPDATE&amp;creator=factset&amp;DOC_NAME=fat:reuters_qtrly_source_window.fat&amp;display_string=Audit&amp;DYN_ARGS=TRUE&amp;VAR:ID1=49005710&amp;VAR:RCODE=EBITDA&amp;VAR:SDATE=20060399&amp;VAR:FREQ=QUARTERLY&amp;VAR:RELITEM=RF&amp;VAR:CURRENCY=LOCAL&amp;VAR:CURRSO","URCE=EXSHARE&amp;VAR:NATFREQ=QUARTERLY&amp;VAR:RFIELD=FINALIZED&amp;VAR:DB_TYPE=L&amp;VAR:UNITS=MONTHLY&amp;window=popup&amp;width=450&amp;height=300&amp;START_MAXIMIZED=FALSE"}</definedName>
    <definedName name="_12147__FDSAUDITLINK___1" hidden="1">{"fdsup://IBCentral/FAT Viewer?action=UPDATE&amp;creator=factset&amp;DOC_NAME=fat:reuters_qtrly_source_window.fat&amp;display_string=Audit&amp;DYN_ARGS=TRUE&amp;VAR:ID1=49005710&amp;VAR:RCODE=EBITDA&amp;VAR:SDATE=20060399&amp;VAR:FREQ=QUARTERLY&amp;VAR:RELITEM=RF&amp;VAR:CURRENCY=LOCAL&amp;VAR:CURRSO","URCE=EXSHARE&amp;VAR:NATFREQ=QUARTERLY&amp;VAR:RFIELD=FINALIZED&amp;VAR:DB_TYPE=L&amp;VAR:UNITS=MONTHLY&amp;window=popup&amp;width=450&amp;height=300&amp;START_MAXIMIZED=FALSE"}</definedName>
    <definedName name="_12148__FDSAUDITLINK__" hidden="1">{"fdsup://IBCentral/FAT Viewer?action=UPDATE&amp;creator=factset&amp;DOC_NAME=fat:reuters_qtrly_source_window.fat&amp;display_string=Audit&amp;DYN_ARGS=TRUE&amp;VAR:ID1=49005710&amp;VAR:RCODE=EBIT&amp;VAR:SDATE=20080999&amp;VAR:FREQ=QUARTERLY&amp;VAR:RELITEM=RF&amp;VAR:CURRENCY=LOCAL&amp;VAR:CURRSOUR","CE=EXSHARE&amp;VAR:NATFREQ=QUARTERLY&amp;VAR:RFIELD=FINALIZED&amp;VAR:DB_TYPE=L&amp;VAR:UNITS=MONTHLY&amp;window=popup&amp;width=450&amp;height=300&amp;START_MAXIMIZED=FALSE"}</definedName>
    <definedName name="_12148__FDSAUDITLINK___1" hidden="1">{"fdsup://IBCentral/FAT Viewer?action=UPDATE&amp;creator=factset&amp;DOC_NAME=fat:reuters_qtrly_source_window.fat&amp;display_string=Audit&amp;DYN_ARGS=TRUE&amp;VAR:ID1=49005710&amp;VAR:RCODE=EBIT&amp;VAR:SDATE=20080999&amp;VAR:FREQ=QUARTERLY&amp;VAR:RELITEM=RF&amp;VAR:CURRENCY=LOCAL&amp;VAR:CURRSOUR","CE=EXSHARE&amp;VAR:NATFREQ=QUARTERLY&amp;VAR:RFIELD=FINALIZED&amp;VAR:DB_TYPE=L&amp;VAR:UNITS=MONTHLY&amp;window=popup&amp;width=450&amp;height=300&amp;START_MAXIMIZED=FALSE"}</definedName>
    <definedName name="_12149__FDSAUDITLINK__" hidden="1">{"fdsup://IBCentral/FAT Viewer?action=UPDATE&amp;creator=factset&amp;DOC_NAME=fat:reuters_qtrly_source_window.fat&amp;display_string=Audit&amp;DYN_ARGS=TRUE&amp;VAR:ID1=49005710&amp;VAR:RCODE=EBIT&amp;VAR:SDATE=20080699&amp;VAR:FREQ=QUARTERLY&amp;VAR:RELITEM=RF&amp;VAR:CURRENCY=LOCAL&amp;VAR:CURRSOUR","CE=EXSHARE&amp;VAR:NATFREQ=QUARTERLY&amp;VAR:RFIELD=FINALIZED&amp;VAR:DB_TYPE=L&amp;VAR:UNITS=MONTHLY&amp;window=popup&amp;width=450&amp;height=300&amp;START_MAXIMIZED=FALSE"}</definedName>
    <definedName name="_12149__FDSAUDITLINK___1" hidden="1">{"fdsup://IBCentral/FAT Viewer?action=UPDATE&amp;creator=factset&amp;DOC_NAME=fat:reuters_qtrly_source_window.fat&amp;display_string=Audit&amp;DYN_ARGS=TRUE&amp;VAR:ID1=49005710&amp;VAR:RCODE=EBIT&amp;VAR:SDATE=20080699&amp;VAR:FREQ=QUARTERLY&amp;VAR:RELITEM=RF&amp;VAR:CURRENCY=LOCAL&amp;VAR:CURRSOUR","CE=EXSHARE&amp;VAR:NATFREQ=QUARTERLY&amp;VAR:RFIELD=FINALIZED&amp;VAR:DB_TYPE=L&amp;VAR:UNITS=MONTHLY&amp;window=popup&amp;width=450&amp;height=300&amp;START_MAXIMIZED=FALSE"}</definedName>
    <definedName name="_12150__FDSAUDITLINK__" hidden="1">{"fdsup://IBCentral/FAT Viewer?action=UPDATE&amp;creator=factset&amp;DOC_NAME=fat:reuters_qtrly_source_window.fat&amp;display_string=Audit&amp;DYN_ARGS=TRUE&amp;VAR:ID1=49005710&amp;VAR:RCODE=EBIT&amp;VAR:SDATE=20080399&amp;VAR:FREQ=QUARTERLY&amp;VAR:RELITEM=RF&amp;VAR:CURRENCY=LOCAL&amp;VAR:CURRSOUR","CE=EXSHARE&amp;VAR:NATFREQ=QUARTERLY&amp;VAR:RFIELD=FINALIZED&amp;VAR:DB_TYPE=L&amp;VAR:UNITS=MONTHLY&amp;window=popup&amp;width=450&amp;height=300&amp;START_MAXIMIZED=FALSE"}</definedName>
    <definedName name="_12150__FDSAUDITLINK___1" hidden="1">{"fdsup://IBCentral/FAT Viewer?action=UPDATE&amp;creator=factset&amp;DOC_NAME=fat:reuters_qtrly_source_window.fat&amp;display_string=Audit&amp;DYN_ARGS=TRUE&amp;VAR:ID1=49005710&amp;VAR:RCODE=EBIT&amp;VAR:SDATE=20080399&amp;VAR:FREQ=QUARTERLY&amp;VAR:RELITEM=RF&amp;VAR:CURRENCY=LOCAL&amp;VAR:CURRSOUR","CE=EXSHARE&amp;VAR:NATFREQ=QUARTERLY&amp;VAR:RFIELD=FINALIZED&amp;VAR:DB_TYPE=L&amp;VAR:UNITS=MONTHLY&amp;window=popup&amp;width=450&amp;height=300&amp;START_MAXIMIZED=FALSE"}</definedName>
    <definedName name="_12151__FDSAUDITLINK__" hidden="1">{"fdsup://IBCentral/FAT Viewer?action=UPDATE&amp;creator=factset&amp;DOC_NAME=fat:reuters_qtrly_source_window.fat&amp;display_string=Audit&amp;DYN_ARGS=TRUE&amp;VAR:ID1=49005710&amp;VAR:RCODE=EBIT&amp;VAR:SDATE=20071299&amp;VAR:FREQ=QUARTERLY&amp;VAR:RELITEM=RF&amp;VAR:CURRENCY=LOCAL&amp;VAR:CURRSOUR","CE=EXSHARE&amp;VAR:NATFREQ=QUARTERLY&amp;VAR:RFIELD=FINALIZED&amp;VAR:DB_TYPE=L&amp;VAR:UNITS=MONTHLY&amp;window=popup&amp;width=450&amp;height=300&amp;START_MAXIMIZED=FALSE"}</definedName>
    <definedName name="_12151__FDSAUDITLINK___1" hidden="1">{"fdsup://IBCentral/FAT Viewer?action=UPDATE&amp;creator=factset&amp;DOC_NAME=fat:reuters_qtrly_source_window.fat&amp;display_string=Audit&amp;DYN_ARGS=TRUE&amp;VAR:ID1=49005710&amp;VAR:RCODE=EBIT&amp;VAR:SDATE=20071299&amp;VAR:FREQ=QUARTERLY&amp;VAR:RELITEM=RF&amp;VAR:CURRENCY=LOCAL&amp;VAR:CURRSOUR","CE=EXSHARE&amp;VAR:NATFREQ=QUARTERLY&amp;VAR:RFIELD=FINALIZED&amp;VAR:DB_TYPE=L&amp;VAR:UNITS=MONTHLY&amp;window=popup&amp;width=450&amp;height=300&amp;START_MAXIMIZED=FALSE"}</definedName>
    <definedName name="_12152__FDSAUDITLINK__" hidden="1">{"fdsup://IBCentral/FAT Viewer?action=UPDATE&amp;creator=factset&amp;DOC_NAME=fat:reuters_qtrly_source_window.fat&amp;display_string=Audit&amp;DYN_ARGS=TRUE&amp;VAR:ID1=49005710&amp;VAR:RCODE=EBIT&amp;VAR:SDATE=20070999&amp;VAR:FREQ=QUARTERLY&amp;VAR:RELITEM=RF&amp;VAR:CURRENCY=LOCAL&amp;VAR:CURRSOUR","CE=EXSHARE&amp;VAR:NATFREQ=QUARTERLY&amp;VAR:RFIELD=FINALIZED&amp;VAR:DB_TYPE=L&amp;VAR:UNITS=MONTHLY&amp;window=popup&amp;width=450&amp;height=300&amp;START_MAXIMIZED=FALSE"}</definedName>
    <definedName name="_12152__FDSAUDITLINK___1" hidden="1">{"fdsup://IBCentral/FAT Viewer?action=UPDATE&amp;creator=factset&amp;DOC_NAME=fat:reuters_qtrly_source_window.fat&amp;display_string=Audit&amp;DYN_ARGS=TRUE&amp;VAR:ID1=49005710&amp;VAR:RCODE=EBIT&amp;VAR:SDATE=20070999&amp;VAR:FREQ=QUARTERLY&amp;VAR:RELITEM=RF&amp;VAR:CURRENCY=LOCAL&amp;VAR:CURRSOUR","CE=EXSHARE&amp;VAR:NATFREQ=QUARTERLY&amp;VAR:RFIELD=FINALIZED&amp;VAR:DB_TYPE=L&amp;VAR:UNITS=MONTHLY&amp;window=popup&amp;width=450&amp;height=300&amp;START_MAXIMIZED=FALSE"}</definedName>
    <definedName name="_12153__FDSAUDITLINK__" hidden="1">{"fdsup://IBCentral/FAT Viewer?action=UPDATE&amp;creator=factset&amp;DOC_NAME=fat:reuters_qtrly_source_window.fat&amp;display_string=Audit&amp;DYN_ARGS=TRUE&amp;VAR:ID1=49005710&amp;VAR:RCODE=EBIT&amp;VAR:SDATE=20070699&amp;VAR:FREQ=QUARTERLY&amp;VAR:RELITEM=RF&amp;VAR:CURRENCY=LOCAL&amp;VAR:CURRSOUR","CE=EXSHARE&amp;VAR:NATFREQ=QUARTERLY&amp;VAR:RFIELD=FINALIZED&amp;VAR:DB_TYPE=L&amp;VAR:UNITS=MONTHLY&amp;window=popup&amp;width=450&amp;height=300&amp;START_MAXIMIZED=FALSE"}</definedName>
    <definedName name="_12153__FDSAUDITLINK___1" hidden="1">{"fdsup://IBCentral/FAT Viewer?action=UPDATE&amp;creator=factset&amp;DOC_NAME=fat:reuters_qtrly_source_window.fat&amp;display_string=Audit&amp;DYN_ARGS=TRUE&amp;VAR:ID1=49005710&amp;VAR:RCODE=EBIT&amp;VAR:SDATE=20070699&amp;VAR:FREQ=QUARTERLY&amp;VAR:RELITEM=RF&amp;VAR:CURRENCY=LOCAL&amp;VAR:CURRSOUR","CE=EXSHARE&amp;VAR:NATFREQ=QUARTERLY&amp;VAR:RFIELD=FINALIZED&amp;VAR:DB_TYPE=L&amp;VAR:UNITS=MONTHLY&amp;window=popup&amp;width=450&amp;height=300&amp;START_MAXIMIZED=FALSE"}</definedName>
    <definedName name="_12154__FDSAUDITLINK__" hidden="1">{"fdsup://IBCentral/FAT Viewer?action=UPDATE&amp;creator=factset&amp;DOC_NAME=fat:reuters_qtrly_source_window.fat&amp;display_string=Audit&amp;DYN_ARGS=TRUE&amp;VAR:ID1=49005710&amp;VAR:RCODE=EBIT&amp;VAR:SDATE=20070399&amp;VAR:FREQ=QUARTERLY&amp;VAR:RELITEM=RF&amp;VAR:CURRENCY=LOCAL&amp;VAR:CURRSOUR","CE=EXSHARE&amp;VAR:NATFREQ=QUARTERLY&amp;VAR:RFIELD=FINALIZED&amp;VAR:DB_TYPE=L&amp;VAR:UNITS=MONTHLY&amp;window=popup&amp;width=450&amp;height=300&amp;START_MAXIMIZED=FALSE"}</definedName>
    <definedName name="_12154__FDSAUDITLINK___1" hidden="1">{"fdsup://IBCentral/FAT Viewer?action=UPDATE&amp;creator=factset&amp;DOC_NAME=fat:reuters_qtrly_source_window.fat&amp;display_string=Audit&amp;DYN_ARGS=TRUE&amp;VAR:ID1=49005710&amp;VAR:RCODE=EBIT&amp;VAR:SDATE=20070399&amp;VAR:FREQ=QUARTERLY&amp;VAR:RELITEM=RF&amp;VAR:CURRENCY=LOCAL&amp;VAR:CURRSOUR","CE=EXSHARE&amp;VAR:NATFREQ=QUARTERLY&amp;VAR:RFIELD=FINALIZED&amp;VAR:DB_TYPE=L&amp;VAR:UNITS=MONTHLY&amp;window=popup&amp;width=450&amp;height=300&amp;START_MAXIMIZED=FALSE"}</definedName>
    <definedName name="_12155__FDSAUDITLINK__" hidden="1">{"fdsup://IBCentral/FAT Viewer?action=UPDATE&amp;creator=factset&amp;DOC_NAME=fat:reuters_qtrly_source_window.fat&amp;display_string=Audit&amp;DYN_ARGS=TRUE&amp;VAR:ID1=49005710&amp;VAR:RCODE=EBIT&amp;VAR:SDATE=20061299&amp;VAR:FREQ=QUARTERLY&amp;VAR:RELITEM=RF&amp;VAR:CURRENCY=LOCAL&amp;VAR:CURRSOUR","CE=EXSHARE&amp;VAR:NATFREQ=QUARTERLY&amp;VAR:RFIELD=FINALIZED&amp;VAR:DB_TYPE=L&amp;VAR:UNITS=MONTHLY&amp;window=popup&amp;width=450&amp;height=300&amp;START_MAXIMIZED=FALSE"}</definedName>
    <definedName name="_12155__FDSAUDITLINK___1" hidden="1">{"fdsup://IBCentral/FAT Viewer?action=UPDATE&amp;creator=factset&amp;DOC_NAME=fat:reuters_qtrly_source_window.fat&amp;display_string=Audit&amp;DYN_ARGS=TRUE&amp;VAR:ID1=49005710&amp;VAR:RCODE=EBIT&amp;VAR:SDATE=20061299&amp;VAR:FREQ=QUARTERLY&amp;VAR:RELITEM=RF&amp;VAR:CURRENCY=LOCAL&amp;VAR:CURRSOUR","CE=EXSHARE&amp;VAR:NATFREQ=QUARTERLY&amp;VAR:RFIELD=FINALIZED&amp;VAR:DB_TYPE=L&amp;VAR:UNITS=MONTHLY&amp;window=popup&amp;width=450&amp;height=300&amp;START_MAXIMIZED=FALSE"}</definedName>
    <definedName name="_12156__FDSAUDITLINK__" hidden="1">{"fdsup://IBCentral/FAT Viewer?action=UPDATE&amp;creator=factset&amp;DOC_NAME=fat:reuters_qtrly_source_window.fat&amp;display_string=Audit&amp;DYN_ARGS=TRUE&amp;VAR:ID1=49005710&amp;VAR:RCODE=EBIT&amp;VAR:SDATE=20060999&amp;VAR:FREQ=QUARTERLY&amp;VAR:RELITEM=RF&amp;VAR:CURRENCY=LOCAL&amp;VAR:CURRSOUR","CE=EXSHARE&amp;VAR:NATFREQ=QUARTERLY&amp;VAR:RFIELD=FINALIZED&amp;VAR:DB_TYPE=L&amp;VAR:UNITS=MONTHLY&amp;window=popup&amp;width=450&amp;height=300&amp;START_MAXIMIZED=FALSE"}</definedName>
    <definedName name="_12156__FDSAUDITLINK___1" hidden="1">{"fdsup://IBCentral/FAT Viewer?action=UPDATE&amp;creator=factset&amp;DOC_NAME=fat:reuters_qtrly_source_window.fat&amp;display_string=Audit&amp;DYN_ARGS=TRUE&amp;VAR:ID1=49005710&amp;VAR:RCODE=EBIT&amp;VAR:SDATE=20060999&amp;VAR:FREQ=QUARTERLY&amp;VAR:RELITEM=RF&amp;VAR:CURRENCY=LOCAL&amp;VAR:CURRSOUR","CE=EXSHARE&amp;VAR:NATFREQ=QUARTERLY&amp;VAR:RFIELD=FINALIZED&amp;VAR:DB_TYPE=L&amp;VAR:UNITS=MONTHLY&amp;window=popup&amp;width=450&amp;height=300&amp;START_MAXIMIZED=FALSE"}</definedName>
    <definedName name="_12157__FDSAUDITLINK__" hidden="1">{"fdsup://IBCentral/FAT Viewer?action=UPDATE&amp;creator=factset&amp;DOC_NAME=fat:reuters_qtrly_source_window.fat&amp;display_string=Audit&amp;DYN_ARGS=TRUE&amp;VAR:ID1=49005710&amp;VAR:RCODE=EBIT&amp;VAR:SDATE=20060699&amp;VAR:FREQ=QUARTERLY&amp;VAR:RELITEM=RF&amp;VAR:CURRENCY=LOCAL&amp;VAR:CURRSOUR","CE=EXSHARE&amp;VAR:NATFREQ=QUARTERLY&amp;VAR:RFIELD=FINALIZED&amp;VAR:DB_TYPE=L&amp;VAR:UNITS=MONTHLY&amp;window=popup&amp;width=450&amp;height=300&amp;START_MAXIMIZED=FALSE"}</definedName>
    <definedName name="_12157__FDSAUDITLINK___1" hidden="1">{"fdsup://IBCentral/FAT Viewer?action=UPDATE&amp;creator=factset&amp;DOC_NAME=fat:reuters_qtrly_source_window.fat&amp;display_string=Audit&amp;DYN_ARGS=TRUE&amp;VAR:ID1=49005710&amp;VAR:RCODE=EBIT&amp;VAR:SDATE=20060699&amp;VAR:FREQ=QUARTERLY&amp;VAR:RELITEM=RF&amp;VAR:CURRENCY=LOCAL&amp;VAR:CURRSOUR","CE=EXSHARE&amp;VAR:NATFREQ=QUARTERLY&amp;VAR:RFIELD=FINALIZED&amp;VAR:DB_TYPE=L&amp;VAR:UNITS=MONTHLY&amp;window=popup&amp;width=450&amp;height=300&amp;START_MAXIMIZED=FALSE"}</definedName>
    <definedName name="_12158__FDSAUDITLINK__" hidden="1">{"fdsup://IBCentral/FAT Viewer?action=UPDATE&amp;creator=factset&amp;DOC_NAME=fat:reuters_qtrly_source_window.fat&amp;display_string=Audit&amp;DYN_ARGS=TRUE&amp;VAR:ID1=49005710&amp;VAR:RCODE=EBIT&amp;VAR:SDATE=20060399&amp;VAR:FREQ=QUARTERLY&amp;VAR:RELITEM=RF&amp;VAR:CURRENCY=LOCAL&amp;VAR:CURRSOUR","CE=EXSHARE&amp;VAR:NATFREQ=QUARTERLY&amp;VAR:RFIELD=FINALIZED&amp;VAR:DB_TYPE=L&amp;VAR:UNITS=MONTHLY&amp;window=popup&amp;width=450&amp;height=300&amp;START_MAXIMIZED=FALSE"}</definedName>
    <definedName name="_12158__FDSAUDITLINK___1" hidden="1">{"fdsup://IBCentral/FAT Viewer?action=UPDATE&amp;creator=factset&amp;DOC_NAME=fat:reuters_qtrly_source_window.fat&amp;display_string=Audit&amp;DYN_ARGS=TRUE&amp;VAR:ID1=49005710&amp;VAR:RCODE=EBIT&amp;VAR:SDATE=20060399&amp;VAR:FREQ=QUARTERLY&amp;VAR:RELITEM=RF&amp;VAR:CURRENCY=LOCAL&amp;VAR:CURRSOUR","CE=EXSHARE&amp;VAR:NATFREQ=QUARTERLY&amp;VAR:RFIELD=FINALIZED&amp;VAR:DB_TYPE=L&amp;VAR:UNITS=MONTHLY&amp;window=popup&amp;width=450&amp;height=300&amp;START_MAXIMIZED=FALSE"}</definedName>
    <definedName name="_12159__FDSAUDITLINK__" hidden="1">{"fdsup://IBCentral/FAT Viewer?action=UPDATE&amp;creator=factset&amp;DOC_NAME=fat:reuters_qtrly_source_window.fat&amp;display_string=Audit&amp;DYN_ARGS=TRUE&amp;VAR:ID1=49005710&amp;VAR:RCODE=FDSINTINCTOT&amp;VAR:SDATE=20080999&amp;VAR:FREQ=QUARTERLY&amp;VAR:RELITEM=RF&amp;VAR:CURRENCY=LOCAL&amp;VAR:","CURRSOURCE=EXSHARE&amp;VAR:NATFREQ=QUARTERLY&amp;VAR:RFIELD=FINALIZED&amp;VAR:DB_TYPE=L&amp;VAR:UNITS=MONTHLY&amp;window=popup&amp;width=450&amp;height=300&amp;START_MAXIMIZED=FALSE"}</definedName>
    <definedName name="_12159__FDSAUDITLINK___1" hidden="1">{"fdsup://IBCentral/FAT Viewer?action=UPDATE&amp;creator=factset&amp;DOC_NAME=fat:reuters_qtrly_source_window.fat&amp;display_string=Audit&amp;DYN_ARGS=TRUE&amp;VAR:ID1=49005710&amp;VAR:RCODE=FDSINTINCTOT&amp;VAR:SDATE=20080999&amp;VAR:FREQ=QUARTERLY&amp;VAR:RELITEM=RF&amp;VAR:CURRENCY=LOCAL&amp;VAR:","CURRSOURCE=EXSHARE&amp;VAR:NATFREQ=QUARTERLY&amp;VAR:RFIELD=FINALIZED&amp;VAR:DB_TYPE=L&amp;VAR:UNITS=MONTHLY&amp;window=popup&amp;width=450&amp;height=300&amp;START_MAXIMIZED=FALSE"}</definedName>
    <definedName name="_12160__FDSAUDITLINK__" hidden="1">{"fdsup://IBCentral/FAT Viewer?action=UPDATE&amp;creator=factset&amp;DOC_NAME=fat:reuters_qtrly_source_window.fat&amp;display_string=Audit&amp;DYN_ARGS=TRUE&amp;VAR:ID1=49005710&amp;VAR:RCODE=FDSINTINCTOT&amp;VAR:SDATE=20080699&amp;VAR:FREQ=QUARTERLY&amp;VAR:RELITEM=RF&amp;VAR:CURRENCY=LOCAL&amp;VAR:","CURRSOURCE=EXSHARE&amp;VAR:NATFREQ=QUARTERLY&amp;VAR:RFIELD=FINALIZED&amp;VAR:DB_TYPE=L&amp;VAR:UNITS=MONTHLY&amp;window=popup&amp;width=450&amp;height=300&amp;START_MAXIMIZED=FALSE"}</definedName>
    <definedName name="_12160__FDSAUDITLINK___1" hidden="1">{"fdsup://IBCentral/FAT Viewer?action=UPDATE&amp;creator=factset&amp;DOC_NAME=fat:reuters_qtrly_source_window.fat&amp;display_string=Audit&amp;DYN_ARGS=TRUE&amp;VAR:ID1=49005710&amp;VAR:RCODE=FDSINTINCTOT&amp;VAR:SDATE=20080699&amp;VAR:FREQ=QUARTERLY&amp;VAR:RELITEM=RF&amp;VAR:CURRENCY=LOCAL&amp;VAR:","CURRSOURCE=EXSHARE&amp;VAR:NATFREQ=QUARTERLY&amp;VAR:RFIELD=FINALIZED&amp;VAR:DB_TYPE=L&amp;VAR:UNITS=MONTHLY&amp;window=popup&amp;width=450&amp;height=300&amp;START_MAXIMIZED=FALSE"}</definedName>
    <definedName name="_12161__FDSAUDITLINK__" hidden="1">{"fdsup://IBCentral/FAT Viewer?action=UPDATE&amp;creator=factset&amp;DOC_NAME=fat:reuters_qtrly_source_window.fat&amp;display_string=Audit&amp;DYN_ARGS=TRUE&amp;VAR:ID1=49005710&amp;VAR:RCODE=FDSINTINCTOT&amp;VAR:SDATE=20080399&amp;VAR:FREQ=QUARTERLY&amp;VAR:RELITEM=RF&amp;VAR:CURRENCY=LOCAL&amp;VAR:","CURRSOURCE=EXSHARE&amp;VAR:NATFREQ=QUARTERLY&amp;VAR:RFIELD=FINALIZED&amp;VAR:DB_TYPE=L&amp;VAR:UNITS=MONTHLY&amp;window=popup&amp;width=450&amp;height=300&amp;START_MAXIMIZED=FALSE"}</definedName>
    <definedName name="_12161__FDSAUDITLINK___1" hidden="1">{"fdsup://IBCentral/FAT Viewer?action=UPDATE&amp;creator=factset&amp;DOC_NAME=fat:reuters_qtrly_source_window.fat&amp;display_string=Audit&amp;DYN_ARGS=TRUE&amp;VAR:ID1=49005710&amp;VAR:RCODE=FDSINTINCTOT&amp;VAR:SDATE=20080399&amp;VAR:FREQ=QUARTERLY&amp;VAR:RELITEM=RF&amp;VAR:CURRENCY=LOCAL&amp;VAR:","CURRSOURCE=EXSHARE&amp;VAR:NATFREQ=QUARTERLY&amp;VAR:RFIELD=FINALIZED&amp;VAR:DB_TYPE=L&amp;VAR:UNITS=MONTHLY&amp;window=popup&amp;width=450&amp;height=300&amp;START_MAXIMIZED=FALSE"}</definedName>
    <definedName name="_12162__FDSAUDITLINK__" hidden="1">{"fdsup://IBCentral/FAT Viewer?action=UPDATE&amp;creator=factset&amp;DOC_NAME=fat:reuters_qtrly_source_window.fat&amp;display_string=Audit&amp;DYN_ARGS=TRUE&amp;VAR:ID1=49005710&amp;VAR:RCODE=FDSINTINCTOT&amp;VAR:SDATE=20071299&amp;VAR:FREQ=QUARTERLY&amp;VAR:RELITEM=RF&amp;VAR:CURRENCY=LOCAL&amp;VAR:","CURRSOURCE=EXSHARE&amp;VAR:NATFREQ=QUARTERLY&amp;VAR:RFIELD=FINALIZED&amp;VAR:DB_TYPE=L&amp;VAR:UNITS=MONTHLY&amp;window=popup&amp;width=450&amp;height=300&amp;START_MAXIMIZED=FALSE"}</definedName>
    <definedName name="_12162__FDSAUDITLINK___1" hidden="1">{"fdsup://IBCentral/FAT Viewer?action=UPDATE&amp;creator=factset&amp;DOC_NAME=fat:reuters_qtrly_source_window.fat&amp;display_string=Audit&amp;DYN_ARGS=TRUE&amp;VAR:ID1=49005710&amp;VAR:RCODE=FDSINTINCTOT&amp;VAR:SDATE=20071299&amp;VAR:FREQ=QUARTERLY&amp;VAR:RELITEM=RF&amp;VAR:CURRENCY=LOCAL&amp;VAR:","CURRSOURCE=EXSHARE&amp;VAR:NATFREQ=QUARTERLY&amp;VAR:RFIELD=FINALIZED&amp;VAR:DB_TYPE=L&amp;VAR:UNITS=MONTHLY&amp;window=popup&amp;width=450&amp;height=300&amp;START_MAXIMIZED=FALSE"}</definedName>
    <definedName name="_12163__FDSAUDITLINK__" hidden="1">{"fdsup://IBCentral/FAT Viewer?action=UPDATE&amp;creator=factset&amp;DOC_NAME=fat:reuters_qtrly_source_window.fat&amp;display_string=Audit&amp;DYN_ARGS=TRUE&amp;VAR:ID1=49005710&amp;VAR:RCODE=FDSINTINCTOT&amp;VAR:SDATE=20070999&amp;VAR:FREQ=QUARTERLY&amp;VAR:RELITEM=RF&amp;VAR:CURRENCY=LOCAL&amp;VAR:","CURRSOURCE=EXSHARE&amp;VAR:NATFREQ=QUARTERLY&amp;VAR:RFIELD=FINALIZED&amp;VAR:DB_TYPE=L&amp;VAR:UNITS=MONTHLY&amp;window=popup&amp;width=450&amp;height=300&amp;START_MAXIMIZED=FALSE"}</definedName>
    <definedName name="_12163__FDSAUDITLINK___1" hidden="1">{"fdsup://IBCentral/FAT Viewer?action=UPDATE&amp;creator=factset&amp;DOC_NAME=fat:reuters_qtrly_source_window.fat&amp;display_string=Audit&amp;DYN_ARGS=TRUE&amp;VAR:ID1=49005710&amp;VAR:RCODE=FDSINTINCTOT&amp;VAR:SDATE=20070999&amp;VAR:FREQ=QUARTERLY&amp;VAR:RELITEM=RF&amp;VAR:CURRENCY=LOCAL&amp;VAR:","CURRSOURCE=EXSHARE&amp;VAR:NATFREQ=QUARTERLY&amp;VAR:RFIELD=FINALIZED&amp;VAR:DB_TYPE=L&amp;VAR:UNITS=MONTHLY&amp;window=popup&amp;width=450&amp;height=300&amp;START_MAXIMIZED=FALSE"}</definedName>
    <definedName name="_12164__FDSAUDITLINK__" hidden="1">{"fdsup://IBCentral/FAT Viewer?action=UPDATE&amp;creator=factset&amp;DOC_NAME=fat:reuters_qtrly_source_window.fat&amp;display_string=Audit&amp;DYN_ARGS=TRUE&amp;VAR:ID1=49005710&amp;VAR:RCODE=FDSINTINCTOT&amp;VAR:SDATE=20070699&amp;VAR:FREQ=QUARTERLY&amp;VAR:RELITEM=RF&amp;VAR:CURRENCY=LOCAL&amp;VAR:","CURRSOURCE=EXSHARE&amp;VAR:NATFREQ=QUARTERLY&amp;VAR:RFIELD=FINALIZED&amp;VAR:DB_TYPE=L&amp;VAR:UNITS=MONTHLY&amp;window=popup&amp;width=450&amp;height=300&amp;START_MAXIMIZED=FALSE"}</definedName>
    <definedName name="_12164__FDSAUDITLINK___1" hidden="1">{"fdsup://IBCentral/FAT Viewer?action=UPDATE&amp;creator=factset&amp;DOC_NAME=fat:reuters_qtrly_source_window.fat&amp;display_string=Audit&amp;DYN_ARGS=TRUE&amp;VAR:ID1=49005710&amp;VAR:RCODE=FDSINTINCTOT&amp;VAR:SDATE=20070699&amp;VAR:FREQ=QUARTERLY&amp;VAR:RELITEM=RF&amp;VAR:CURRENCY=LOCAL&amp;VAR:","CURRSOURCE=EXSHARE&amp;VAR:NATFREQ=QUARTERLY&amp;VAR:RFIELD=FINALIZED&amp;VAR:DB_TYPE=L&amp;VAR:UNITS=MONTHLY&amp;window=popup&amp;width=450&amp;height=300&amp;START_MAXIMIZED=FALSE"}</definedName>
    <definedName name="_12165__FDSAUDITLINK__" hidden="1">{"fdsup://IBCentral/FAT Viewer?action=UPDATE&amp;creator=factset&amp;DOC_NAME=fat:reuters_qtrly_source_window.fat&amp;display_string=Audit&amp;DYN_ARGS=TRUE&amp;VAR:ID1=49005710&amp;VAR:RCODE=FDSINTINCTOT&amp;VAR:SDATE=20070399&amp;VAR:FREQ=QUARTERLY&amp;VAR:RELITEM=RF&amp;VAR:CURRENCY=LOCAL&amp;VAR:","CURRSOURCE=EXSHARE&amp;VAR:NATFREQ=QUARTERLY&amp;VAR:RFIELD=FINALIZED&amp;VAR:DB_TYPE=L&amp;VAR:UNITS=MONTHLY&amp;window=popup&amp;width=450&amp;height=300&amp;START_MAXIMIZED=FALSE"}</definedName>
    <definedName name="_12165__FDSAUDITLINK___1" hidden="1">{"fdsup://IBCentral/FAT Viewer?action=UPDATE&amp;creator=factset&amp;DOC_NAME=fat:reuters_qtrly_source_window.fat&amp;display_string=Audit&amp;DYN_ARGS=TRUE&amp;VAR:ID1=49005710&amp;VAR:RCODE=FDSINTINCTOT&amp;VAR:SDATE=20070399&amp;VAR:FREQ=QUARTERLY&amp;VAR:RELITEM=RF&amp;VAR:CURRENCY=LOCAL&amp;VAR:","CURRSOURCE=EXSHARE&amp;VAR:NATFREQ=QUARTERLY&amp;VAR:RFIELD=FINALIZED&amp;VAR:DB_TYPE=L&amp;VAR:UNITS=MONTHLY&amp;window=popup&amp;width=450&amp;height=300&amp;START_MAXIMIZED=FALSE"}</definedName>
    <definedName name="_12166__FDSAUDITLINK__" hidden="1">{"fdsup://IBCentral/FAT Viewer?action=UPDATE&amp;creator=factset&amp;DOC_NAME=fat:reuters_qtrly_source_window.fat&amp;display_string=Audit&amp;DYN_ARGS=TRUE&amp;VAR:ID1=49005710&amp;VAR:RCODE=FDSINTINCTOT&amp;VAR:SDATE=20061299&amp;VAR:FREQ=QUARTERLY&amp;VAR:RELITEM=RF&amp;VAR:CURRENCY=LOCAL&amp;VAR:","CURRSOURCE=EXSHARE&amp;VAR:NATFREQ=QUARTERLY&amp;VAR:RFIELD=FINALIZED&amp;VAR:DB_TYPE=L&amp;VAR:UNITS=MONTHLY&amp;window=popup&amp;width=450&amp;height=300&amp;START_MAXIMIZED=FALSE"}</definedName>
    <definedName name="_12166__FDSAUDITLINK___1" hidden="1">{"fdsup://IBCentral/FAT Viewer?action=UPDATE&amp;creator=factset&amp;DOC_NAME=fat:reuters_qtrly_source_window.fat&amp;display_string=Audit&amp;DYN_ARGS=TRUE&amp;VAR:ID1=49005710&amp;VAR:RCODE=FDSINTINCTOT&amp;VAR:SDATE=20061299&amp;VAR:FREQ=QUARTERLY&amp;VAR:RELITEM=RF&amp;VAR:CURRENCY=LOCAL&amp;VAR:","CURRSOURCE=EXSHARE&amp;VAR:NATFREQ=QUARTERLY&amp;VAR:RFIELD=FINALIZED&amp;VAR:DB_TYPE=L&amp;VAR:UNITS=MONTHLY&amp;window=popup&amp;width=450&amp;height=300&amp;START_MAXIMIZED=FALSE"}</definedName>
    <definedName name="_12167__FDSAUDITLINK__" hidden="1">{"fdsup://IBCentral/FAT Viewer?action=UPDATE&amp;creator=factset&amp;DOC_NAME=fat:reuters_qtrly_source_window.fat&amp;display_string=Audit&amp;DYN_ARGS=TRUE&amp;VAR:ID1=49005710&amp;VAR:RCODE=FDSINTINCTOT&amp;VAR:SDATE=20060999&amp;VAR:FREQ=QUARTERLY&amp;VAR:RELITEM=RF&amp;VAR:CURRENCY=LOCAL&amp;VAR:","CURRSOURCE=EXSHARE&amp;VAR:NATFREQ=QUARTERLY&amp;VAR:RFIELD=FINALIZED&amp;VAR:DB_TYPE=L&amp;VAR:UNITS=MONTHLY&amp;window=popup&amp;width=450&amp;height=300&amp;START_MAXIMIZED=FALSE"}</definedName>
    <definedName name="_12167__FDSAUDITLINK___1" hidden="1">{"fdsup://IBCentral/FAT Viewer?action=UPDATE&amp;creator=factset&amp;DOC_NAME=fat:reuters_qtrly_source_window.fat&amp;display_string=Audit&amp;DYN_ARGS=TRUE&amp;VAR:ID1=49005710&amp;VAR:RCODE=FDSINTINCTOT&amp;VAR:SDATE=20060999&amp;VAR:FREQ=QUARTERLY&amp;VAR:RELITEM=RF&amp;VAR:CURRENCY=LOCAL&amp;VAR:","CURRSOURCE=EXSHARE&amp;VAR:NATFREQ=QUARTERLY&amp;VAR:RFIELD=FINALIZED&amp;VAR:DB_TYPE=L&amp;VAR:UNITS=MONTHLY&amp;window=popup&amp;width=450&amp;height=300&amp;START_MAXIMIZED=FALSE"}</definedName>
    <definedName name="_12168__FDSAUDITLINK__" hidden="1">{"fdsup://IBCentral/FAT Viewer?action=UPDATE&amp;creator=factset&amp;DOC_NAME=fat:reuters_qtrly_source_window.fat&amp;display_string=Audit&amp;DYN_ARGS=TRUE&amp;VAR:ID1=49005710&amp;VAR:RCODE=FDSINTINCTOT&amp;VAR:SDATE=20060699&amp;VAR:FREQ=QUARTERLY&amp;VAR:RELITEM=RF&amp;VAR:CURRENCY=LOCAL&amp;VAR:","CURRSOURCE=EXSHARE&amp;VAR:NATFREQ=QUARTERLY&amp;VAR:RFIELD=FINALIZED&amp;VAR:DB_TYPE=L&amp;VAR:UNITS=MONTHLY&amp;window=popup&amp;width=450&amp;height=300&amp;START_MAXIMIZED=FALSE"}</definedName>
    <definedName name="_12168__FDSAUDITLINK___1" hidden="1">{"fdsup://IBCentral/FAT Viewer?action=UPDATE&amp;creator=factset&amp;DOC_NAME=fat:reuters_qtrly_source_window.fat&amp;display_string=Audit&amp;DYN_ARGS=TRUE&amp;VAR:ID1=49005710&amp;VAR:RCODE=FDSINTINCTOT&amp;VAR:SDATE=20060699&amp;VAR:FREQ=QUARTERLY&amp;VAR:RELITEM=RF&amp;VAR:CURRENCY=LOCAL&amp;VAR:","CURRSOURCE=EXSHARE&amp;VAR:NATFREQ=QUARTERLY&amp;VAR:RFIELD=FINALIZED&amp;VAR:DB_TYPE=L&amp;VAR:UNITS=MONTHLY&amp;window=popup&amp;width=450&amp;height=300&amp;START_MAXIMIZED=FALSE"}</definedName>
    <definedName name="_12169__FDSAUDITLINK__" hidden="1">{"fdsup://IBCentral/FAT Viewer?action=UPDATE&amp;creator=factset&amp;DOC_NAME=fat:reuters_qtrly_source_window.fat&amp;display_string=Audit&amp;DYN_ARGS=TRUE&amp;VAR:ID1=49005710&amp;VAR:RCODE=FDSINTINCTOT&amp;VAR:SDATE=20060399&amp;VAR:FREQ=QUARTERLY&amp;VAR:RELITEM=RF&amp;VAR:CURRENCY=LOCAL&amp;VAR:","CURRSOURCE=EXSHARE&amp;VAR:NATFREQ=QUARTERLY&amp;VAR:RFIELD=FINALIZED&amp;VAR:DB_TYPE=L&amp;VAR:UNITS=MONTHLY&amp;window=popup&amp;width=450&amp;height=300&amp;START_MAXIMIZED=FALSE"}</definedName>
    <definedName name="_12169__FDSAUDITLINK___1" hidden="1">{"fdsup://IBCentral/FAT Viewer?action=UPDATE&amp;creator=factset&amp;DOC_NAME=fat:reuters_qtrly_source_window.fat&amp;display_string=Audit&amp;DYN_ARGS=TRUE&amp;VAR:ID1=49005710&amp;VAR:RCODE=FDSINTINCTOT&amp;VAR:SDATE=20060399&amp;VAR:FREQ=QUARTERLY&amp;VAR:RELITEM=RF&amp;VAR:CURRENCY=LOCAL&amp;VAR:","CURRSOURCE=EXSHARE&amp;VAR:NATFREQ=QUARTERLY&amp;VAR:RFIELD=FINALIZED&amp;VAR:DB_TYPE=L&amp;VAR:UNITS=MONTHLY&amp;window=popup&amp;width=450&amp;height=300&amp;START_MAXIMIZED=FALSE"}</definedName>
    <definedName name="_12170__FDSAUDITLINK__" hidden="1">{"fdsup://IBCentral/FAT Viewer?action=UPDATE&amp;creator=factset&amp;DOC_NAME=fat:reuters_qtrly_source_window.fat&amp;display_string=Audit&amp;DYN_ARGS=TRUE&amp;VAR:ID1=49005710&amp;VAR:RCODE=OPINC&amp;VAR:SDATE=20080999&amp;VAR:FREQ=QUARTERLY&amp;VAR:RELITEM=RF&amp;VAR:CURRENCY=LOCAL&amp;VAR:CURRSOU","RCE=EXSHARE&amp;VAR:NATFREQ=QUARTERLY&amp;VAR:RFIELD=FINALIZED&amp;VAR:DB_TYPE=L&amp;VAR:UNITS=MONTHLY&amp;window=popup&amp;width=450&amp;height=300&amp;START_MAXIMIZED=FALSE"}</definedName>
    <definedName name="_12170__FDSAUDITLINK___1" hidden="1">{"fdsup://IBCentral/FAT Viewer?action=UPDATE&amp;creator=factset&amp;DOC_NAME=fat:reuters_qtrly_source_window.fat&amp;display_string=Audit&amp;DYN_ARGS=TRUE&amp;VAR:ID1=49005710&amp;VAR:RCODE=OPINC&amp;VAR:SDATE=20080999&amp;VAR:FREQ=QUARTERLY&amp;VAR:RELITEM=RF&amp;VAR:CURRENCY=LOCAL&amp;VAR:CURRSOU","RCE=EXSHARE&amp;VAR:NATFREQ=QUARTERLY&amp;VAR:RFIELD=FINALIZED&amp;VAR:DB_TYPE=L&amp;VAR:UNITS=MONTHLY&amp;window=popup&amp;width=450&amp;height=300&amp;START_MAXIMIZED=FALSE"}</definedName>
    <definedName name="_12171__FDSAUDITLINK__" hidden="1">{"fdsup://IBCentral/FAT Viewer?action=UPDATE&amp;creator=factset&amp;DOC_NAME=fat:reuters_qtrly_source_window.fat&amp;display_string=Audit&amp;DYN_ARGS=TRUE&amp;VAR:ID1=49005710&amp;VAR:RCODE=OPINC&amp;VAR:SDATE=20080699&amp;VAR:FREQ=QUARTERLY&amp;VAR:RELITEM=RF&amp;VAR:CURRENCY=LOCAL&amp;VAR:CURRSOU","RCE=EXSHARE&amp;VAR:NATFREQ=QUARTERLY&amp;VAR:RFIELD=FINALIZED&amp;VAR:DB_TYPE=L&amp;VAR:UNITS=MONTHLY&amp;window=popup&amp;width=450&amp;height=300&amp;START_MAXIMIZED=FALSE"}</definedName>
    <definedName name="_12171__FDSAUDITLINK___1" hidden="1">{"fdsup://IBCentral/FAT Viewer?action=UPDATE&amp;creator=factset&amp;DOC_NAME=fat:reuters_qtrly_source_window.fat&amp;display_string=Audit&amp;DYN_ARGS=TRUE&amp;VAR:ID1=49005710&amp;VAR:RCODE=OPINC&amp;VAR:SDATE=20080699&amp;VAR:FREQ=QUARTERLY&amp;VAR:RELITEM=RF&amp;VAR:CURRENCY=LOCAL&amp;VAR:CURRSOU","RCE=EXSHARE&amp;VAR:NATFREQ=QUARTERLY&amp;VAR:RFIELD=FINALIZED&amp;VAR:DB_TYPE=L&amp;VAR:UNITS=MONTHLY&amp;window=popup&amp;width=450&amp;height=300&amp;START_MAXIMIZED=FALSE"}</definedName>
    <definedName name="_12172__FDSAUDITLINK__" hidden="1">{"fdsup://IBCentral/FAT Viewer?action=UPDATE&amp;creator=factset&amp;DOC_NAME=fat:reuters_qtrly_source_window.fat&amp;display_string=Audit&amp;DYN_ARGS=TRUE&amp;VAR:ID1=49005710&amp;VAR:RCODE=OPINC&amp;VAR:SDATE=20080399&amp;VAR:FREQ=QUARTERLY&amp;VAR:RELITEM=RF&amp;VAR:CURRENCY=LOCAL&amp;VAR:CURRSOU","RCE=EXSHARE&amp;VAR:NATFREQ=QUARTERLY&amp;VAR:RFIELD=FINALIZED&amp;VAR:DB_TYPE=L&amp;VAR:UNITS=MONTHLY&amp;window=popup&amp;width=450&amp;height=300&amp;START_MAXIMIZED=FALSE"}</definedName>
    <definedName name="_12172__FDSAUDITLINK___1" hidden="1">{"fdsup://IBCentral/FAT Viewer?action=UPDATE&amp;creator=factset&amp;DOC_NAME=fat:reuters_qtrly_source_window.fat&amp;display_string=Audit&amp;DYN_ARGS=TRUE&amp;VAR:ID1=49005710&amp;VAR:RCODE=OPINC&amp;VAR:SDATE=20080399&amp;VAR:FREQ=QUARTERLY&amp;VAR:RELITEM=RF&amp;VAR:CURRENCY=LOCAL&amp;VAR:CURRSOU","RCE=EXSHARE&amp;VAR:NATFREQ=QUARTERLY&amp;VAR:RFIELD=FINALIZED&amp;VAR:DB_TYPE=L&amp;VAR:UNITS=MONTHLY&amp;window=popup&amp;width=450&amp;height=300&amp;START_MAXIMIZED=FALSE"}</definedName>
    <definedName name="_12173__FDSAUDITLINK__" hidden="1">{"fdsup://IBCentral/FAT Viewer?action=UPDATE&amp;creator=factset&amp;DOC_NAME=fat:reuters_qtrly_source_window.fat&amp;display_string=Audit&amp;DYN_ARGS=TRUE&amp;VAR:ID1=49005710&amp;VAR:RCODE=OPINC&amp;VAR:SDATE=20071299&amp;VAR:FREQ=QUARTERLY&amp;VAR:RELITEM=RF&amp;VAR:CURRENCY=LOCAL&amp;VAR:CURRSOU","RCE=EXSHARE&amp;VAR:NATFREQ=QUARTERLY&amp;VAR:RFIELD=FINALIZED&amp;VAR:DB_TYPE=L&amp;VAR:UNITS=MONTHLY&amp;window=popup&amp;width=450&amp;height=300&amp;START_MAXIMIZED=FALSE"}</definedName>
    <definedName name="_12173__FDSAUDITLINK___1" hidden="1">{"fdsup://IBCentral/FAT Viewer?action=UPDATE&amp;creator=factset&amp;DOC_NAME=fat:reuters_qtrly_source_window.fat&amp;display_string=Audit&amp;DYN_ARGS=TRUE&amp;VAR:ID1=49005710&amp;VAR:RCODE=OPINC&amp;VAR:SDATE=20071299&amp;VAR:FREQ=QUARTERLY&amp;VAR:RELITEM=RF&amp;VAR:CURRENCY=LOCAL&amp;VAR:CURRSOU","RCE=EXSHARE&amp;VAR:NATFREQ=QUARTERLY&amp;VAR:RFIELD=FINALIZED&amp;VAR:DB_TYPE=L&amp;VAR:UNITS=MONTHLY&amp;window=popup&amp;width=450&amp;height=300&amp;START_MAXIMIZED=FALSE"}</definedName>
    <definedName name="_12174__FDSAUDITLINK__" hidden="1">{"fdsup://IBCentral/FAT Viewer?action=UPDATE&amp;creator=factset&amp;DOC_NAME=fat:reuters_qtrly_source_window.fat&amp;display_string=Audit&amp;DYN_ARGS=TRUE&amp;VAR:ID1=49005710&amp;VAR:RCODE=OPINC&amp;VAR:SDATE=20070999&amp;VAR:FREQ=QUARTERLY&amp;VAR:RELITEM=RF&amp;VAR:CURRENCY=LOCAL&amp;VAR:CURRSOU","RCE=EXSHARE&amp;VAR:NATFREQ=QUARTERLY&amp;VAR:RFIELD=FINALIZED&amp;VAR:DB_TYPE=L&amp;VAR:UNITS=MONTHLY&amp;window=popup&amp;width=450&amp;height=300&amp;START_MAXIMIZED=FALSE"}</definedName>
    <definedName name="_12174__FDSAUDITLINK___1" hidden="1">{"fdsup://IBCentral/FAT Viewer?action=UPDATE&amp;creator=factset&amp;DOC_NAME=fat:reuters_qtrly_source_window.fat&amp;display_string=Audit&amp;DYN_ARGS=TRUE&amp;VAR:ID1=49005710&amp;VAR:RCODE=OPINC&amp;VAR:SDATE=20070999&amp;VAR:FREQ=QUARTERLY&amp;VAR:RELITEM=RF&amp;VAR:CURRENCY=LOCAL&amp;VAR:CURRSOU","RCE=EXSHARE&amp;VAR:NATFREQ=QUARTERLY&amp;VAR:RFIELD=FINALIZED&amp;VAR:DB_TYPE=L&amp;VAR:UNITS=MONTHLY&amp;window=popup&amp;width=450&amp;height=300&amp;START_MAXIMIZED=FALSE"}</definedName>
    <definedName name="_12175__FDSAUDITLINK__" hidden="1">{"fdsup://IBCentral/FAT Viewer?action=UPDATE&amp;creator=factset&amp;DOC_NAME=fat:reuters_qtrly_source_window.fat&amp;display_string=Audit&amp;DYN_ARGS=TRUE&amp;VAR:ID1=49005710&amp;VAR:RCODE=OPINC&amp;VAR:SDATE=20070699&amp;VAR:FREQ=QUARTERLY&amp;VAR:RELITEM=RF&amp;VAR:CURRENCY=LOCAL&amp;VAR:CURRSOU","RCE=EXSHARE&amp;VAR:NATFREQ=QUARTERLY&amp;VAR:RFIELD=FINALIZED&amp;VAR:DB_TYPE=L&amp;VAR:UNITS=MONTHLY&amp;window=popup&amp;width=450&amp;height=300&amp;START_MAXIMIZED=FALSE"}</definedName>
    <definedName name="_12175__FDSAUDITLINK___1" hidden="1">{"fdsup://IBCentral/FAT Viewer?action=UPDATE&amp;creator=factset&amp;DOC_NAME=fat:reuters_qtrly_source_window.fat&amp;display_string=Audit&amp;DYN_ARGS=TRUE&amp;VAR:ID1=49005710&amp;VAR:RCODE=OPINC&amp;VAR:SDATE=20070699&amp;VAR:FREQ=QUARTERLY&amp;VAR:RELITEM=RF&amp;VAR:CURRENCY=LOCAL&amp;VAR:CURRSOU","RCE=EXSHARE&amp;VAR:NATFREQ=QUARTERLY&amp;VAR:RFIELD=FINALIZED&amp;VAR:DB_TYPE=L&amp;VAR:UNITS=MONTHLY&amp;window=popup&amp;width=450&amp;height=300&amp;START_MAXIMIZED=FALSE"}</definedName>
    <definedName name="_12176__FDSAUDITLINK__" hidden="1">{"fdsup://IBCentral/FAT Viewer?action=UPDATE&amp;creator=factset&amp;DOC_NAME=fat:reuters_qtrly_source_window.fat&amp;display_string=Audit&amp;DYN_ARGS=TRUE&amp;VAR:ID1=49005710&amp;VAR:RCODE=OPINC&amp;VAR:SDATE=20070399&amp;VAR:FREQ=QUARTERLY&amp;VAR:RELITEM=RF&amp;VAR:CURRENCY=LOCAL&amp;VAR:CURRSOU","RCE=EXSHARE&amp;VAR:NATFREQ=QUARTERLY&amp;VAR:RFIELD=FINALIZED&amp;VAR:DB_TYPE=L&amp;VAR:UNITS=MONTHLY&amp;window=popup&amp;width=450&amp;height=300&amp;START_MAXIMIZED=FALSE"}</definedName>
    <definedName name="_12176__FDSAUDITLINK___1" hidden="1">{"fdsup://IBCentral/FAT Viewer?action=UPDATE&amp;creator=factset&amp;DOC_NAME=fat:reuters_qtrly_source_window.fat&amp;display_string=Audit&amp;DYN_ARGS=TRUE&amp;VAR:ID1=49005710&amp;VAR:RCODE=OPINC&amp;VAR:SDATE=20070399&amp;VAR:FREQ=QUARTERLY&amp;VAR:RELITEM=RF&amp;VAR:CURRENCY=LOCAL&amp;VAR:CURRSOU","RCE=EXSHARE&amp;VAR:NATFREQ=QUARTERLY&amp;VAR:RFIELD=FINALIZED&amp;VAR:DB_TYPE=L&amp;VAR:UNITS=MONTHLY&amp;window=popup&amp;width=450&amp;height=300&amp;START_MAXIMIZED=FALSE"}</definedName>
    <definedName name="_12177__FDSAUDITLINK__" hidden="1">{"fdsup://IBCentral/FAT Viewer?action=UPDATE&amp;creator=factset&amp;DOC_NAME=fat:reuters_qtrly_source_window.fat&amp;display_string=Audit&amp;DYN_ARGS=TRUE&amp;VAR:ID1=49005710&amp;VAR:RCODE=OPINC&amp;VAR:SDATE=20061299&amp;VAR:FREQ=QUARTERLY&amp;VAR:RELITEM=RF&amp;VAR:CURRENCY=LOCAL&amp;VAR:CURRSOU","RCE=EXSHARE&amp;VAR:NATFREQ=QUARTERLY&amp;VAR:RFIELD=FINALIZED&amp;VAR:DB_TYPE=L&amp;VAR:UNITS=MONTHLY&amp;window=popup&amp;width=450&amp;height=300&amp;START_MAXIMIZED=FALSE"}</definedName>
    <definedName name="_12177__FDSAUDITLINK___1" hidden="1">{"fdsup://IBCentral/FAT Viewer?action=UPDATE&amp;creator=factset&amp;DOC_NAME=fat:reuters_qtrly_source_window.fat&amp;display_string=Audit&amp;DYN_ARGS=TRUE&amp;VAR:ID1=49005710&amp;VAR:RCODE=OPINC&amp;VAR:SDATE=20061299&amp;VAR:FREQ=QUARTERLY&amp;VAR:RELITEM=RF&amp;VAR:CURRENCY=LOCAL&amp;VAR:CURRSOU","RCE=EXSHARE&amp;VAR:NATFREQ=QUARTERLY&amp;VAR:RFIELD=FINALIZED&amp;VAR:DB_TYPE=L&amp;VAR:UNITS=MONTHLY&amp;window=popup&amp;width=450&amp;height=300&amp;START_MAXIMIZED=FALSE"}</definedName>
    <definedName name="_12178__FDSAUDITLINK__" hidden="1">{"fdsup://IBCentral/FAT Viewer?action=UPDATE&amp;creator=factset&amp;DOC_NAME=fat:reuters_qtrly_source_window.fat&amp;display_string=Audit&amp;DYN_ARGS=TRUE&amp;VAR:ID1=49005710&amp;VAR:RCODE=OPINC&amp;VAR:SDATE=20060999&amp;VAR:FREQ=QUARTERLY&amp;VAR:RELITEM=RF&amp;VAR:CURRENCY=LOCAL&amp;VAR:CURRSOU","RCE=EXSHARE&amp;VAR:NATFREQ=QUARTERLY&amp;VAR:RFIELD=FINALIZED&amp;VAR:DB_TYPE=L&amp;VAR:UNITS=MONTHLY&amp;window=popup&amp;width=450&amp;height=300&amp;START_MAXIMIZED=FALSE"}</definedName>
    <definedName name="_12178__FDSAUDITLINK___1" hidden="1">{"fdsup://IBCentral/FAT Viewer?action=UPDATE&amp;creator=factset&amp;DOC_NAME=fat:reuters_qtrly_source_window.fat&amp;display_string=Audit&amp;DYN_ARGS=TRUE&amp;VAR:ID1=49005710&amp;VAR:RCODE=OPINC&amp;VAR:SDATE=20060999&amp;VAR:FREQ=QUARTERLY&amp;VAR:RELITEM=RF&amp;VAR:CURRENCY=LOCAL&amp;VAR:CURRSOU","RCE=EXSHARE&amp;VAR:NATFREQ=QUARTERLY&amp;VAR:RFIELD=FINALIZED&amp;VAR:DB_TYPE=L&amp;VAR:UNITS=MONTHLY&amp;window=popup&amp;width=450&amp;height=300&amp;START_MAXIMIZED=FALSE"}</definedName>
    <definedName name="_12179__FDSAUDITLINK__" hidden="1">{"fdsup://IBCentral/FAT Viewer?action=UPDATE&amp;creator=factset&amp;DOC_NAME=fat:reuters_qtrly_source_window.fat&amp;display_string=Audit&amp;DYN_ARGS=TRUE&amp;VAR:ID1=49005710&amp;VAR:RCODE=OPINC&amp;VAR:SDATE=20060699&amp;VAR:FREQ=QUARTERLY&amp;VAR:RELITEM=RF&amp;VAR:CURRENCY=LOCAL&amp;VAR:CURRSOU","RCE=EXSHARE&amp;VAR:NATFREQ=QUARTERLY&amp;VAR:RFIELD=FINALIZED&amp;VAR:DB_TYPE=L&amp;VAR:UNITS=MONTHLY&amp;window=popup&amp;width=450&amp;height=300&amp;START_MAXIMIZED=FALSE"}</definedName>
    <definedName name="_12179__FDSAUDITLINK___1" hidden="1">{"fdsup://IBCentral/FAT Viewer?action=UPDATE&amp;creator=factset&amp;DOC_NAME=fat:reuters_qtrly_source_window.fat&amp;display_string=Audit&amp;DYN_ARGS=TRUE&amp;VAR:ID1=49005710&amp;VAR:RCODE=OPINC&amp;VAR:SDATE=20060699&amp;VAR:FREQ=QUARTERLY&amp;VAR:RELITEM=RF&amp;VAR:CURRENCY=LOCAL&amp;VAR:CURRSOU","RCE=EXSHARE&amp;VAR:NATFREQ=QUARTERLY&amp;VAR:RFIELD=FINALIZED&amp;VAR:DB_TYPE=L&amp;VAR:UNITS=MONTHLY&amp;window=popup&amp;width=450&amp;height=300&amp;START_MAXIMIZED=FALSE"}</definedName>
    <definedName name="_12180__FDSAUDITLINK__" hidden="1">{"fdsup://IBCentral/FAT Viewer?action=UPDATE&amp;creator=factset&amp;DOC_NAME=fat:reuters_qtrly_source_window.fat&amp;display_string=Audit&amp;DYN_ARGS=TRUE&amp;VAR:ID1=49005710&amp;VAR:RCODE=OPINC&amp;VAR:SDATE=20060399&amp;VAR:FREQ=QUARTERLY&amp;VAR:RELITEM=RF&amp;VAR:CURRENCY=LOCAL&amp;VAR:CURRSOU","RCE=EXSHARE&amp;VAR:NATFREQ=QUARTERLY&amp;VAR:RFIELD=FINALIZED&amp;VAR:DB_TYPE=L&amp;VAR:UNITS=MONTHLY&amp;window=popup&amp;width=450&amp;height=300&amp;START_MAXIMIZED=FALSE"}</definedName>
    <definedName name="_12180__FDSAUDITLINK___1" hidden="1">{"fdsup://IBCentral/FAT Viewer?action=UPDATE&amp;creator=factset&amp;DOC_NAME=fat:reuters_qtrly_source_window.fat&amp;display_string=Audit&amp;DYN_ARGS=TRUE&amp;VAR:ID1=49005710&amp;VAR:RCODE=OPINC&amp;VAR:SDATE=20060399&amp;VAR:FREQ=QUARTERLY&amp;VAR:RELITEM=RF&amp;VAR:CURRENCY=LOCAL&amp;VAR:CURRSOU","RCE=EXSHARE&amp;VAR:NATFREQ=QUARTERLY&amp;VAR:RFIELD=FINALIZED&amp;VAR:DB_TYPE=L&amp;VAR:UNITS=MONTHLY&amp;window=popup&amp;width=450&amp;height=300&amp;START_MAXIMIZED=FALSE"}</definedName>
    <definedName name="_12197__FDSAUDITLINK__" hidden="1">{"fdsup://IBCentral/FAT Viewer?action=UPDATE&amp;creator=factset&amp;DOC_NAME=fat:reuters_annual_source_window.fat&amp;display_string=Audit&amp;DYN_ARGS=TRUE&amp;VAR:ID1=45920010&amp;VAR:RCODE=FTLF&amp;VAR:SDATE=20071299&amp;VAR:FREQ=FISCAL_YEARLY&amp;VAR:RELITEM=RF&amp;VAR:CURRENCY=LOCAL&amp;VAR:CUR","RSOURCE=EXSHARE&amp;VAR:NATFREQ=ANNUAL&amp;VAR:RFIELD=FINALIZED&amp;VAR:DB_TYPE=L&amp;VAR:UNITS=MONTHLY&amp;window=popup&amp;width=450&amp;height=300&amp;START_MAXIMIZED=FALSE"}</definedName>
    <definedName name="_12197__FDSAUDITLINK___1" hidden="1">{"fdsup://IBCentral/FAT Viewer?action=UPDATE&amp;creator=factset&amp;DOC_NAME=fat:reuters_annual_source_window.fat&amp;display_string=Audit&amp;DYN_ARGS=TRUE&amp;VAR:ID1=45920010&amp;VAR:RCODE=FTLF&amp;VAR:SDATE=20071299&amp;VAR:FREQ=FISCAL_YEARLY&amp;VAR:RELITEM=RF&amp;VAR:CURRENCY=LOCAL&amp;VAR:CUR","RSOURCE=EXSHARE&amp;VAR:NATFREQ=ANNUAL&amp;VAR:RFIELD=FINALIZED&amp;VAR:DB_TYPE=L&amp;VAR:UNITS=MONTHLY&amp;window=popup&amp;width=450&amp;height=300&amp;START_MAXIMIZED=FALSE"}</definedName>
    <definedName name="_12198__FDSAUDITLINK__" hidden="1">{"fdsup://IBCentral/FAT Viewer?action=UPDATE&amp;creator=factset&amp;DOC_NAME=fat:reuters_annual_source_window.fat&amp;display_string=Audit&amp;DYN_ARGS=TRUE&amp;VAR:ID1=45920010&amp;VAR:RCODE=FTLF&amp;VAR:SDATE=20061299&amp;VAR:FREQ=FISCAL_YEARLY&amp;VAR:RELITEM=RF&amp;VAR:CURRENCY=LOCAL&amp;VAR:CUR","RSOURCE=EXSHARE&amp;VAR:NATFREQ=ANNUAL&amp;VAR:RFIELD=FINALIZED&amp;VAR:DB_TYPE=L&amp;VAR:UNITS=MONTHLY&amp;window=popup&amp;width=450&amp;height=300&amp;START_MAXIMIZED=FALSE"}</definedName>
    <definedName name="_12198__FDSAUDITLINK___1" hidden="1">{"fdsup://IBCentral/FAT Viewer?action=UPDATE&amp;creator=factset&amp;DOC_NAME=fat:reuters_annual_source_window.fat&amp;display_string=Audit&amp;DYN_ARGS=TRUE&amp;VAR:ID1=45920010&amp;VAR:RCODE=FTLF&amp;VAR:SDATE=20061299&amp;VAR:FREQ=FISCAL_YEARLY&amp;VAR:RELITEM=RF&amp;VAR:CURRENCY=LOCAL&amp;VAR:CUR","RSOURCE=EXSHARE&amp;VAR:NATFREQ=ANNUAL&amp;VAR:RFIELD=FINALIZED&amp;VAR:DB_TYPE=L&amp;VAR:UNITS=MONTHLY&amp;window=popup&amp;width=450&amp;height=300&amp;START_MAXIMIZED=FALSE"}</definedName>
    <definedName name="_122__FDSAUDITLINK__" hidden="1">{"fdsup://directions/FAT Viewer?action=UPDATE&amp;creator=factset&amp;DYN_ARGS=TRUE&amp;DOC_NAME=FAT:FQL_AUDITING_CLIENT_TEMPLATE.FAT&amp;display_string=Audit&amp;VAR:KEY=SHONCZCROV&amp;VAR:QUERY=UkdGX0JQU19UQU5HKFNFTUksMCwsLCwsLE5PQVVESVQp&amp;WINDOW=FIRST_POPUP&amp;HEIGHT=450&amp;WIDTH=450&amp;","START_MAXIMIZED=FALSE&amp;VAR:CALENDAR=US&amp;VAR:SYMBOL=B11FL2&amp;VAR:INDEX=0"}</definedName>
    <definedName name="_12205__FDSAUDITLINK__" hidden="1">{"fdsup://IBCentral/FAT Viewer?action=UPDATE&amp;creator=factset&amp;DOC_NAME=fat:reuters_annual_source_window.fat&amp;display_string=Audit&amp;DYN_ARGS=TRUE&amp;VAR:ID1=45920010&amp;VAR:RCODE=FTLF&amp;VAR:SDATE=20051299&amp;VAR:FREQ=FISCAL_YEARLY&amp;VAR:RELITEM=RF&amp;VAR:CURRENCY=LOCAL&amp;VAR:CUR","RSOURCE=EXSHARE&amp;VAR:NATFREQ=ANNUAL&amp;VAR:RFIELD=FINALIZED&amp;VAR:DB_TYPE=L&amp;VAR:UNITS=MONTHLY&amp;window=popup&amp;width=450&amp;height=300&amp;START_MAXIMIZED=FALSE"}</definedName>
    <definedName name="_12205__FDSAUDITLINK___1" hidden="1">{"fdsup://IBCentral/FAT Viewer?action=UPDATE&amp;creator=factset&amp;DOC_NAME=fat:reuters_annual_source_window.fat&amp;display_string=Audit&amp;DYN_ARGS=TRUE&amp;VAR:ID1=45920010&amp;VAR:RCODE=FTLF&amp;VAR:SDATE=20051299&amp;VAR:FREQ=FISCAL_YEARLY&amp;VAR:RELITEM=RF&amp;VAR:CURRENCY=LOCAL&amp;VAR:CUR","RSOURCE=EXSHARE&amp;VAR:NATFREQ=ANNUAL&amp;VAR:RFIELD=FINALIZED&amp;VAR:DB_TYPE=L&amp;VAR:UNITS=MONTHLY&amp;window=popup&amp;width=450&amp;height=300&amp;START_MAXIMIZED=FALSE"}</definedName>
    <definedName name="_12206__FDSAUDITLINK__" hidden="1">{"fdsup://IBCentral/FAT Viewer?action=UPDATE&amp;creator=factset&amp;DOC_NAME=fat:reuters_annual_source_window.fat&amp;display_string=Audit&amp;DYN_ARGS=TRUE&amp;VAR:ID1=45920010&amp;VAR:RCODE=FTLF&amp;VAR:SDATE=20041299&amp;VAR:FREQ=FISCAL_YEARLY&amp;VAR:RELITEM=RF&amp;VAR:CURRENCY=LOCAL&amp;VAR:CUR","RSOURCE=EXSHARE&amp;VAR:NATFREQ=ANNUAL&amp;VAR:RFIELD=FINALIZED&amp;VAR:DB_TYPE=L&amp;VAR:UNITS=MONTHLY&amp;window=popup&amp;width=450&amp;height=300&amp;START_MAXIMIZED=FALSE"}</definedName>
    <definedName name="_12206__FDSAUDITLINK___1" hidden="1">{"fdsup://IBCentral/FAT Viewer?action=UPDATE&amp;creator=factset&amp;DOC_NAME=fat:reuters_annual_source_window.fat&amp;display_string=Audit&amp;DYN_ARGS=TRUE&amp;VAR:ID1=45920010&amp;VAR:RCODE=FTLF&amp;VAR:SDATE=20041299&amp;VAR:FREQ=FISCAL_YEARLY&amp;VAR:RELITEM=RF&amp;VAR:CURRENCY=LOCAL&amp;VAR:CUR","RSOURCE=EXSHARE&amp;VAR:NATFREQ=ANNUAL&amp;VAR:RFIELD=FINALIZED&amp;VAR:DB_TYPE=L&amp;VAR:UNITS=MONTHLY&amp;window=popup&amp;width=450&amp;height=300&amp;START_MAXIMIZED=FALSE"}</definedName>
    <definedName name="_12213__FDSAUDITLINK__" hidden="1">{"fdsup://IBCentral/FAT Viewer?action=UPDATE&amp;creator=factset&amp;DOC_NAME=fat:reuters_annual_source_window.fat&amp;display_string=Audit&amp;DYN_ARGS=TRUE&amp;VAR:ID1=45920010&amp;VAR:RCODE=FTLF&amp;VAR:SDATE=20031299&amp;VAR:FREQ=FISCAL_YEARLY&amp;VAR:RELITEM=RF&amp;VAR:CURRENCY=LOCAL&amp;VAR:CUR","RSOURCE=EXSHARE&amp;VAR:NATFREQ=ANNUAL&amp;VAR:RFIELD=FINALIZED&amp;VAR:DB_TYPE=L&amp;VAR:UNITS=MONTHLY&amp;window=popup&amp;width=450&amp;height=300&amp;START_MAXIMIZED=FALSE"}</definedName>
    <definedName name="_12213__FDSAUDITLINK___1" hidden="1">{"fdsup://IBCentral/FAT Viewer?action=UPDATE&amp;creator=factset&amp;DOC_NAME=fat:reuters_annual_source_window.fat&amp;display_string=Audit&amp;DYN_ARGS=TRUE&amp;VAR:ID1=45920010&amp;VAR:RCODE=FTLF&amp;VAR:SDATE=20031299&amp;VAR:FREQ=FISCAL_YEARLY&amp;VAR:RELITEM=RF&amp;VAR:CURRENCY=LOCAL&amp;VAR:CUR","RSOURCE=EXSHARE&amp;VAR:NATFREQ=ANNUAL&amp;VAR:RFIELD=FINALIZED&amp;VAR:DB_TYPE=L&amp;VAR:UNITS=MONTHLY&amp;window=popup&amp;width=450&amp;height=300&amp;START_MAXIMIZED=FALSE"}</definedName>
    <definedName name="_12214__FDSAUDITLINK__" hidden="1">{"fdsup://IBCentral/FAT Viewer?action=UPDATE&amp;creator=factset&amp;DOC_NAME=fat:reuters_annual_source_window.fat&amp;display_string=Audit&amp;DYN_ARGS=TRUE&amp;VAR:ID1=45920010&amp;VAR:RCODE=FTLF&amp;VAR:SDATE=20021299&amp;VAR:FREQ=FISCAL_YEARLY&amp;VAR:RELITEM=RF&amp;VAR:CURRENCY=LOCAL&amp;VAR:CUR","RSOURCE=EXSHARE&amp;VAR:NATFREQ=ANNUAL&amp;VAR:RFIELD=FINALIZED&amp;VAR:DB_TYPE=L&amp;VAR:UNITS=MONTHLY&amp;window=popup&amp;width=450&amp;height=300&amp;START_MAXIMIZED=FALSE"}</definedName>
    <definedName name="_12214__FDSAUDITLINK___1" hidden="1">{"fdsup://IBCentral/FAT Viewer?action=UPDATE&amp;creator=factset&amp;DOC_NAME=fat:reuters_annual_source_window.fat&amp;display_string=Audit&amp;DYN_ARGS=TRUE&amp;VAR:ID1=45920010&amp;VAR:RCODE=FTLF&amp;VAR:SDATE=20021299&amp;VAR:FREQ=FISCAL_YEARLY&amp;VAR:RELITEM=RF&amp;VAR:CURRENCY=LOCAL&amp;VAR:CUR","RSOURCE=EXSHARE&amp;VAR:NATFREQ=ANNUAL&amp;VAR:RFIELD=FINALIZED&amp;VAR:DB_TYPE=L&amp;VAR:UNITS=MONTHLY&amp;window=popup&amp;width=450&amp;height=300&amp;START_MAXIMIZED=FALSE"}</definedName>
    <definedName name="_12215__FDSAUDITLINK__" hidden="1">{"fdsup://IBCentral/FAT Viewer?action=UPDATE&amp;creator=factset&amp;DOC_NAME=fat:reuters_annual_source_window.fat&amp;display_string=Audit&amp;DYN_ARGS=TRUE&amp;VAR:ID1=45920010&amp;VAR:RCODE=ITLI&amp;VAR:SDATE=20071299&amp;VAR:FREQ=FISCAL_YEARLY&amp;VAR:RELITEM=RF&amp;VAR:CURRENCY=LOCAL&amp;VAR:CUR","RSOURCE=EXSHARE&amp;VAR:NATFREQ=ANNUAL&amp;VAR:RFIELD=FINALIZED&amp;VAR:DB_TYPE=L&amp;VAR:UNITS=MONTHLY&amp;window=popup&amp;width=450&amp;height=300&amp;START_MAXIMIZED=FALSE"}</definedName>
    <definedName name="_12215__FDSAUDITLINK___1" hidden="1">{"fdsup://IBCentral/FAT Viewer?action=UPDATE&amp;creator=factset&amp;DOC_NAME=fat:reuters_annual_source_window.fat&amp;display_string=Audit&amp;DYN_ARGS=TRUE&amp;VAR:ID1=45920010&amp;VAR:RCODE=ITLI&amp;VAR:SDATE=20071299&amp;VAR:FREQ=FISCAL_YEARLY&amp;VAR:RELITEM=RF&amp;VAR:CURRENCY=LOCAL&amp;VAR:CUR","RSOURCE=EXSHARE&amp;VAR:NATFREQ=ANNUAL&amp;VAR:RFIELD=FINALIZED&amp;VAR:DB_TYPE=L&amp;VAR:UNITS=MONTHLY&amp;window=popup&amp;width=450&amp;height=300&amp;START_MAXIMIZED=FALSE"}</definedName>
    <definedName name="_12216__FDSAUDITLINK__" hidden="1">{"fdsup://IBCentral/FAT Viewer?action=UPDATE&amp;creator=factset&amp;DOC_NAME=fat:reuters_annual_source_window.fat&amp;display_string=Audit&amp;DYN_ARGS=TRUE&amp;VAR:ID1=45920010&amp;VAR:RCODE=ITLI&amp;VAR:SDATE=20061299&amp;VAR:FREQ=FISCAL_YEARLY&amp;VAR:RELITEM=RF&amp;VAR:CURRENCY=LOCAL&amp;VAR:CUR","RSOURCE=EXSHARE&amp;VAR:NATFREQ=ANNUAL&amp;VAR:RFIELD=FINALIZED&amp;VAR:DB_TYPE=L&amp;VAR:UNITS=MONTHLY&amp;window=popup&amp;width=450&amp;height=300&amp;START_MAXIMIZED=FALSE"}</definedName>
    <definedName name="_12216__FDSAUDITLINK___1" hidden="1">{"fdsup://IBCentral/FAT Viewer?action=UPDATE&amp;creator=factset&amp;DOC_NAME=fat:reuters_annual_source_window.fat&amp;display_string=Audit&amp;DYN_ARGS=TRUE&amp;VAR:ID1=45920010&amp;VAR:RCODE=ITLI&amp;VAR:SDATE=20061299&amp;VAR:FREQ=FISCAL_YEARLY&amp;VAR:RELITEM=RF&amp;VAR:CURRENCY=LOCAL&amp;VAR:CUR","RSOURCE=EXSHARE&amp;VAR:NATFREQ=ANNUAL&amp;VAR:RFIELD=FINALIZED&amp;VAR:DB_TYPE=L&amp;VAR:UNITS=MONTHLY&amp;window=popup&amp;width=450&amp;height=300&amp;START_MAXIMIZED=FALSE"}</definedName>
    <definedName name="_12217__FDSAUDITLINK__" hidden="1">{"fdsup://IBCentral/FAT Viewer?action=UPDATE&amp;creator=factset&amp;DOC_NAME=fat:reuters_annual_source_window.fat&amp;display_string=Audit&amp;DYN_ARGS=TRUE&amp;VAR:ID1=45920010&amp;VAR:RCODE=ITLI&amp;VAR:SDATE=20051299&amp;VAR:FREQ=FISCAL_YEARLY&amp;VAR:RELITEM=RF&amp;VAR:CURRENCY=LOCAL&amp;VAR:CUR","RSOURCE=EXSHARE&amp;VAR:NATFREQ=ANNUAL&amp;VAR:RFIELD=FINALIZED&amp;VAR:DB_TYPE=L&amp;VAR:UNITS=MONTHLY&amp;window=popup&amp;width=450&amp;height=300&amp;START_MAXIMIZED=FALSE"}</definedName>
    <definedName name="_12217__FDSAUDITLINK___1" hidden="1">{"fdsup://IBCentral/FAT Viewer?action=UPDATE&amp;creator=factset&amp;DOC_NAME=fat:reuters_annual_source_window.fat&amp;display_string=Audit&amp;DYN_ARGS=TRUE&amp;VAR:ID1=45920010&amp;VAR:RCODE=ITLI&amp;VAR:SDATE=20051299&amp;VAR:FREQ=FISCAL_YEARLY&amp;VAR:RELITEM=RF&amp;VAR:CURRENCY=LOCAL&amp;VAR:CUR","RSOURCE=EXSHARE&amp;VAR:NATFREQ=ANNUAL&amp;VAR:RFIELD=FINALIZED&amp;VAR:DB_TYPE=L&amp;VAR:UNITS=MONTHLY&amp;window=popup&amp;width=450&amp;height=300&amp;START_MAXIMIZED=FALSE"}</definedName>
    <definedName name="_12218__FDSAUDITLINK__" hidden="1">{"fdsup://IBCentral/FAT Viewer?action=UPDATE&amp;creator=factset&amp;DOC_NAME=fat:reuters_annual_source_window.fat&amp;display_string=Audit&amp;DYN_ARGS=TRUE&amp;VAR:ID1=45920010&amp;VAR:RCODE=ITLI&amp;VAR:SDATE=20041299&amp;VAR:FREQ=FISCAL_YEARLY&amp;VAR:RELITEM=RF&amp;VAR:CURRENCY=LOCAL&amp;VAR:CUR","RSOURCE=EXSHARE&amp;VAR:NATFREQ=ANNUAL&amp;VAR:RFIELD=FINALIZED&amp;VAR:DB_TYPE=L&amp;VAR:UNITS=MONTHLY&amp;window=popup&amp;width=450&amp;height=300&amp;START_MAXIMIZED=FALSE"}</definedName>
    <definedName name="_12218__FDSAUDITLINK___1" hidden="1">{"fdsup://IBCentral/FAT Viewer?action=UPDATE&amp;creator=factset&amp;DOC_NAME=fat:reuters_annual_source_window.fat&amp;display_string=Audit&amp;DYN_ARGS=TRUE&amp;VAR:ID1=45920010&amp;VAR:RCODE=ITLI&amp;VAR:SDATE=20041299&amp;VAR:FREQ=FISCAL_YEARLY&amp;VAR:RELITEM=RF&amp;VAR:CURRENCY=LOCAL&amp;VAR:CUR","RSOURCE=EXSHARE&amp;VAR:NATFREQ=ANNUAL&amp;VAR:RFIELD=FINALIZED&amp;VAR:DB_TYPE=L&amp;VAR:UNITS=MONTHLY&amp;window=popup&amp;width=450&amp;height=300&amp;START_MAXIMIZED=FALSE"}</definedName>
    <definedName name="_12219__FDSAUDITLINK__" hidden="1">{"fdsup://IBCentral/FAT Viewer?action=UPDATE&amp;creator=factset&amp;DOC_NAME=fat:reuters_annual_source_window.fat&amp;display_string=Audit&amp;DYN_ARGS=TRUE&amp;VAR:ID1=45920010&amp;VAR:RCODE=ITLI&amp;VAR:SDATE=20031299&amp;VAR:FREQ=FISCAL_YEARLY&amp;VAR:RELITEM=RF&amp;VAR:CURRENCY=LOCAL&amp;VAR:CUR","RSOURCE=EXSHARE&amp;VAR:NATFREQ=ANNUAL&amp;VAR:RFIELD=FINALIZED&amp;VAR:DB_TYPE=L&amp;VAR:UNITS=MONTHLY&amp;window=popup&amp;width=450&amp;height=300&amp;START_MAXIMIZED=FALSE"}</definedName>
    <definedName name="_12219__FDSAUDITLINK___1" hidden="1">{"fdsup://IBCentral/FAT Viewer?action=UPDATE&amp;creator=factset&amp;DOC_NAME=fat:reuters_annual_source_window.fat&amp;display_string=Audit&amp;DYN_ARGS=TRUE&amp;VAR:ID1=45920010&amp;VAR:RCODE=ITLI&amp;VAR:SDATE=20031299&amp;VAR:FREQ=FISCAL_YEARLY&amp;VAR:RELITEM=RF&amp;VAR:CURRENCY=LOCAL&amp;VAR:CUR","RSOURCE=EXSHARE&amp;VAR:NATFREQ=ANNUAL&amp;VAR:RFIELD=FINALIZED&amp;VAR:DB_TYPE=L&amp;VAR:UNITS=MONTHLY&amp;window=popup&amp;width=450&amp;height=300&amp;START_MAXIMIZED=FALSE"}</definedName>
    <definedName name="_12220__FDSAUDITLINK__" hidden="1">{"fdsup://IBCentral/FAT Viewer?action=UPDATE&amp;creator=factset&amp;DOC_NAME=fat:reuters_annual_source_window.fat&amp;display_string=Audit&amp;DYN_ARGS=TRUE&amp;VAR:ID1=45920010&amp;VAR:RCODE=ITLI&amp;VAR:SDATE=20021299&amp;VAR:FREQ=FISCAL_YEARLY&amp;VAR:RELITEM=RF&amp;VAR:CURRENCY=LOCAL&amp;VAR:CUR","RSOURCE=EXSHARE&amp;VAR:NATFREQ=ANNUAL&amp;VAR:RFIELD=FINALIZED&amp;VAR:DB_TYPE=L&amp;VAR:UNITS=MONTHLY&amp;window=popup&amp;width=450&amp;height=300&amp;START_MAXIMIZED=FALSE"}</definedName>
    <definedName name="_12220__FDSAUDITLINK___1" hidden="1">{"fdsup://IBCentral/FAT Viewer?action=UPDATE&amp;creator=factset&amp;DOC_NAME=fat:reuters_annual_source_window.fat&amp;display_string=Audit&amp;DYN_ARGS=TRUE&amp;VAR:ID1=45920010&amp;VAR:RCODE=ITLI&amp;VAR:SDATE=20021299&amp;VAR:FREQ=FISCAL_YEARLY&amp;VAR:RELITEM=RF&amp;VAR:CURRENCY=LOCAL&amp;VAR:CUR","RSOURCE=EXSHARE&amp;VAR:NATFREQ=ANNUAL&amp;VAR:RFIELD=FINALIZED&amp;VAR:DB_TYPE=L&amp;VAR:UNITS=MONTHLY&amp;window=popup&amp;width=450&amp;height=300&amp;START_MAXIMIZED=FALSE"}</definedName>
    <definedName name="_12221__FDSAUDITLINK__" hidden="1">{"fdsup://IBCentral/FAT Viewer?action=UPDATE&amp;creator=factset&amp;DOC_NAME=fat:reuters_annual_source_window.fat&amp;display_string=Audit&amp;DYN_ARGS=TRUE&amp;VAR:ID1=45920010&amp;VAR:RCODE=OTLO&amp;VAR:SDATE=20071299&amp;VAR:FREQ=FISCAL_YEARLY&amp;VAR:RELITEM=RF&amp;VAR:CURRENCY=LOCAL&amp;VAR:CUR","RSOURCE=EXSHARE&amp;VAR:NATFREQ=ANNUAL&amp;VAR:RFIELD=FINALIZED&amp;VAR:DB_TYPE=L&amp;VAR:UNITS=MONTHLY&amp;window=popup&amp;width=450&amp;height=300&amp;START_MAXIMIZED=FALSE"}</definedName>
    <definedName name="_12221__FDSAUDITLINK___1" hidden="1">{"fdsup://IBCentral/FAT Viewer?action=UPDATE&amp;creator=factset&amp;DOC_NAME=fat:reuters_annual_source_window.fat&amp;display_string=Audit&amp;DYN_ARGS=TRUE&amp;VAR:ID1=45920010&amp;VAR:RCODE=OTLO&amp;VAR:SDATE=20071299&amp;VAR:FREQ=FISCAL_YEARLY&amp;VAR:RELITEM=RF&amp;VAR:CURRENCY=LOCAL&amp;VAR:CUR","RSOURCE=EXSHARE&amp;VAR:NATFREQ=ANNUAL&amp;VAR:RFIELD=FINALIZED&amp;VAR:DB_TYPE=L&amp;VAR:UNITS=MONTHLY&amp;window=popup&amp;width=450&amp;height=300&amp;START_MAXIMIZED=FALSE"}</definedName>
    <definedName name="_12222__FDSAUDITLINK__" hidden="1">{"fdsup://IBCentral/FAT Viewer?action=UPDATE&amp;creator=factset&amp;DOC_NAME=fat:reuters_annual_source_window.fat&amp;display_string=Audit&amp;DYN_ARGS=TRUE&amp;VAR:ID1=45920010&amp;VAR:RCODE=OTLO&amp;VAR:SDATE=20061299&amp;VAR:FREQ=FISCAL_YEARLY&amp;VAR:RELITEM=RF&amp;VAR:CURRENCY=LOCAL&amp;VAR:CUR","RSOURCE=EXSHARE&amp;VAR:NATFREQ=ANNUAL&amp;VAR:RFIELD=FINALIZED&amp;VAR:DB_TYPE=L&amp;VAR:UNITS=MONTHLY&amp;window=popup&amp;width=450&amp;height=300&amp;START_MAXIMIZED=FALSE"}</definedName>
    <definedName name="_12222__FDSAUDITLINK___1" hidden="1">{"fdsup://IBCentral/FAT Viewer?action=UPDATE&amp;creator=factset&amp;DOC_NAME=fat:reuters_annual_source_window.fat&amp;display_string=Audit&amp;DYN_ARGS=TRUE&amp;VAR:ID1=45920010&amp;VAR:RCODE=OTLO&amp;VAR:SDATE=20061299&amp;VAR:FREQ=FISCAL_YEARLY&amp;VAR:RELITEM=RF&amp;VAR:CURRENCY=LOCAL&amp;VAR:CUR","RSOURCE=EXSHARE&amp;VAR:NATFREQ=ANNUAL&amp;VAR:RFIELD=FINALIZED&amp;VAR:DB_TYPE=L&amp;VAR:UNITS=MONTHLY&amp;window=popup&amp;width=450&amp;height=300&amp;START_MAXIMIZED=FALSE"}</definedName>
    <definedName name="_12223__FDSAUDITLINK__" hidden="1">{"fdsup://IBCentral/FAT Viewer?action=UPDATE&amp;creator=factset&amp;DOC_NAME=fat:reuters_annual_source_window.fat&amp;display_string=Audit&amp;DYN_ARGS=TRUE&amp;VAR:ID1=45920010&amp;VAR:RCODE=OTLO&amp;VAR:SDATE=20051299&amp;VAR:FREQ=FISCAL_YEARLY&amp;VAR:RELITEM=RF&amp;VAR:CURRENCY=LOCAL&amp;VAR:CUR","RSOURCE=EXSHARE&amp;VAR:NATFREQ=ANNUAL&amp;VAR:RFIELD=FINALIZED&amp;VAR:DB_TYPE=L&amp;VAR:UNITS=MONTHLY&amp;window=popup&amp;width=450&amp;height=300&amp;START_MAXIMIZED=FALSE"}</definedName>
    <definedName name="_12223__FDSAUDITLINK___1" hidden="1">{"fdsup://IBCentral/FAT Viewer?action=UPDATE&amp;creator=factset&amp;DOC_NAME=fat:reuters_annual_source_window.fat&amp;display_string=Audit&amp;DYN_ARGS=TRUE&amp;VAR:ID1=45920010&amp;VAR:RCODE=OTLO&amp;VAR:SDATE=20051299&amp;VAR:FREQ=FISCAL_YEARLY&amp;VAR:RELITEM=RF&amp;VAR:CURRENCY=LOCAL&amp;VAR:CUR","RSOURCE=EXSHARE&amp;VAR:NATFREQ=ANNUAL&amp;VAR:RFIELD=FINALIZED&amp;VAR:DB_TYPE=L&amp;VAR:UNITS=MONTHLY&amp;window=popup&amp;width=450&amp;height=300&amp;START_MAXIMIZED=FALSE"}</definedName>
    <definedName name="_12224__FDSAUDITLINK__" hidden="1">{"fdsup://IBCentral/FAT Viewer?action=UPDATE&amp;creator=factset&amp;DOC_NAME=fat:reuters_annual_source_window.fat&amp;display_string=Audit&amp;DYN_ARGS=TRUE&amp;VAR:ID1=45920010&amp;VAR:RCODE=OTLO&amp;VAR:SDATE=20041299&amp;VAR:FREQ=FISCAL_YEARLY&amp;VAR:RELITEM=RF&amp;VAR:CURRENCY=LOCAL&amp;VAR:CUR","RSOURCE=EXSHARE&amp;VAR:NATFREQ=ANNUAL&amp;VAR:RFIELD=FINALIZED&amp;VAR:DB_TYPE=L&amp;VAR:UNITS=MONTHLY&amp;window=popup&amp;width=450&amp;height=300&amp;START_MAXIMIZED=FALSE"}</definedName>
    <definedName name="_12224__FDSAUDITLINK___1" hidden="1">{"fdsup://IBCentral/FAT Viewer?action=UPDATE&amp;creator=factset&amp;DOC_NAME=fat:reuters_annual_source_window.fat&amp;display_string=Audit&amp;DYN_ARGS=TRUE&amp;VAR:ID1=45920010&amp;VAR:RCODE=OTLO&amp;VAR:SDATE=20041299&amp;VAR:FREQ=FISCAL_YEARLY&amp;VAR:RELITEM=RF&amp;VAR:CURRENCY=LOCAL&amp;VAR:CUR","RSOURCE=EXSHARE&amp;VAR:NATFREQ=ANNUAL&amp;VAR:RFIELD=FINALIZED&amp;VAR:DB_TYPE=L&amp;VAR:UNITS=MONTHLY&amp;window=popup&amp;width=450&amp;height=300&amp;START_MAXIMIZED=FALSE"}</definedName>
    <definedName name="_12225__FDSAUDITLINK__" hidden="1">{"fdsup://IBCentral/FAT Viewer?action=UPDATE&amp;creator=factset&amp;DOC_NAME=fat:reuters_annual_source_window.fat&amp;display_string=Audit&amp;DYN_ARGS=TRUE&amp;VAR:ID1=45920010&amp;VAR:RCODE=OTLO&amp;VAR:SDATE=20031299&amp;VAR:FREQ=FISCAL_YEARLY&amp;VAR:RELITEM=RF&amp;VAR:CURRENCY=LOCAL&amp;VAR:CUR","RSOURCE=EXSHARE&amp;VAR:NATFREQ=ANNUAL&amp;VAR:RFIELD=FINALIZED&amp;VAR:DB_TYPE=L&amp;VAR:UNITS=MONTHLY&amp;window=popup&amp;width=450&amp;height=300&amp;START_MAXIMIZED=FALSE"}</definedName>
    <definedName name="_12225__FDSAUDITLINK___1" hidden="1">{"fdsup://IBCentral/FAT Viewer?action=UPDATE&amp;creator=factset&amp;DOC_NAME=fat:reuters_annual_source_window.fat&amp;display_string=Audit&amp;DYN_ARGS=TRUE&amp;VAR:ID1=45920010&amp;VAR:RCODE=OTLO&amp;VAR:SDATE=20031299&amp;VAR:FREQ=FISCAL_YEARLY&amp;VAR:RELITEM=RF&amp;VAR:CURRENCY=LOCAL&amp;VAR:CUR","RSOURCE=EXSHARE&amp;VAR:NATFREQ=ANNUAL&amp;VAR:RFIELD=FINALIZED&amp;VAR:DB_TYPE=L&amp;VAR:UNITS=MONTHLY&amp;window=popup&amp;width=450&amp;height=300&amp;START_MAXIMIZED=FALSE"}</definedName>
    <definedName name="_12226__FDSAUDITLINK__" hidden="1">{"fdsup://IBCentral/FAT Viewer?action=UPDATE&amp;creator=factset&amp;DOC_NAME=fat:reuters_annual_source_window.fat&amp;display_string=Audit&amp;DYN_ARGS=TRUE&amp;VAR:ID1=45920010&amp;VAR:RCODE=OTLO&amp;VAR:SDATE=20021299&amp;VAR:FREQ=FISCAL_YEARLY&amp;VAR:RELITEM=RF&amp;VAR:CURRENCY=LOCAL&amp;VAR:CUR","RSOURCE=EXSHARE&amp;VAR:NATFREQ=ANNUAL&amp;VAR:RFIELD=FINALIZED&amp;VAR:DB_TYPE=L&amp;VAR:UNITS=MONTHLY&amp;window=popup&amp;width=450&amp;height=300&amp;START_MAXIMIZED=FALSE"}</definedName>
    <definedName name="_12226__FDSAUDITLINK___1" hidden="1">{"fdsup://IBCentral/FAT Viewer?action=UPDATE&amp;creator=factset&amp;DOC_NAME=fat:reuters_annual_source_window.fat&amp;display_string=Audit&amp;DYN_ARGS=TRUE&amp;VAR:ID1=45920010&amp;VAR:RCODE=OTLO&amp;VAR:SDATE=20021299&amp;VAR:FREQ=FISCAL_YEARLY&amp;VAR:RELITEM=RF&amp;VAR:CURRENCY=LOCAL&amp;VAR:CUR","RSOURCE=EXSHARE&amp;VAR:NATFREQ=ANNUAL&amp;VAR:RFIELD=FINALIZED&amp;VAR:DB_TYPE=L&amp;VAR:UNITS=MONTHLY&amp;window=popup&amp;width=450&amp;height=300&amp;START_MAXIMIZED=FALSE"}</definedName>
    <definedName name="_12227__FDSAUDITLINK__" hidden="1">{"fdsup://IBCentral/FAT Viewer?action=UPDATE&amp;creator=factset&amp;DOC_NAME=fat:reuters_annual_source_window.fat&amp;display_string=Audit&amp;DYN_ARGS=TRUE&amp;VAR:ID1=45920010&amp;VAR:RCODE=QTEL&amp;VAR:SDATE=20071299&amp;VAR:FREQ=FISCAL_YEARLY&amp;VAR:RELITEM=RF&amp;VAR:CURRENCY=LOCAL&amp;VAR:CUR","RSOURCE=EXSHARE&amp;VAR:NATFREQ=ANNUAL&amp;VAR:RFIELD=FINALIZED&amp;VAR:DB_TYPE=L&amp;VAR:UNITS=MONTHLY&amp;window=popup&amp;width=450&amp;height=300&amp;START_MAXIMIZED=FALSE"}</definedName>
    <definedName name="_12227__FDSAUDITLINK___1" hidden="1">{"fdsup://IBCentral/FAT Viewer?action=UPDATE&amp;creator=factset&amp;DOC_NAME=fat:reuters_annual_source_window.fat&amp;display_string=Audit&amp;DYN_ARGS=TRUE&amp;VAR:ID1=45920010&amp;VAR:RCODE=QTEL&amp;VAR:SDATE=20071299&amp;VAR:FREQ=FISCAL_YEARLY&amp;VAR:RELITEM=RF&amp;VAR:CURRENCY=LOCAL&amp;VAR:CUR","RSOURCE=EXSHARE&amp;VAR:NATFREQ=ANNUAL&amp;VAR:RFIELD=FINALIZED&amp;VAR:DB_TYPE=L&amp;VAR:UNITS=MONTHLY&amp;window=popup&amp;width=450&amp;height=300&amp;START_MAXIMIZED=FALSE"}</definedName>
    <definedName name="_12228__FDSAUDITLINK__" hidden="1">{"fdsup://IBCentral/FAT Viewer?action=UPDATE&amp;creator=factset&amp;DOC_NAME=fat:reuters_annual_source_window.fat&amp;display_string=Audit&amp;DYN_ARGS=TRUE&amp;VAR:ID1=45920010&amp;VAR:RCODE=QTEL&amp;VAR:SDATE=20061299&amp;VAR:FREQ=FISCAL_YEARLY&amp;VAR:RELITEM=RF&amp;VAR:CURRENCY=LOCAL&amp;VAR:CUR","RSOURCE=EXSHARE&amp;VAR:NATFREQ=ANNUAL&amp;VAR:RFIELD=FINALIZED&amp;VAR:DB_TYPE=L&amp;VAR:UNITS=MONTHLY&amp;window=popup&amp;width=450&amp;height=300&amp;START_MAXIMIZED=FALSE"}</definedName>
    <definedName name="_12228__FDSAUDITLINK___1" hidden="1">{"fdsup://IBCentral/FAT Viewer?action=UPDATE&amp;creator=factset&amp;DOC_NAME=fat:reuters_annual_source_window.fat&amp;display_string=Audit&amp;DYN_ARGS=TRUE&amp;VAR:ID1=45920010&amp;VAR:RCODE=QTEL&amp;VAR:SDATE=20061299&amp;VAR:FREQ=FISCAL_YEARLY&amp;VAR:RELITEM=RF&amp;VAR:CURRENCY=LOCAL&amp;VAR:CUR","RSOURCE=EXSHARE&amp;VAR:NATFREQ=ANNUAL&amp;VAR:RFIELD=FINALIZED&amp;VAR:DB_TYPE=L&amp;VAR:UNITS=MONTHLY&amp;window=popup&amp;width=450&amp;height=300&amp;START_MAXIMIZED=FALSE"}</definedName>
    <definedName name="_12229__FDSAUDITLINK__" hidden="1">{"fdsup://IBCentral/FAT Viewer?action=UPDATE&amp;creator=factset&amp;DOC_NAME=fat:reuters_annual_source_window.fat&amp;display_string=Audit&amp;DYN_ARGS=TRUE&amp;VAR:ID1=45920010&amp;VAR:RCODE=QTEL&amp;VAR:SDATE=20051299&amp;VAR:FREQ=FISCAL_YEARLY&amp;VAR:RELITEM=RF&amp;VAR:CURRENCY=LOCAL&amp;VAR:CUR","RSOURCE=EXSHARE&amp;VAR:NATFREQ=ANNUAL&amp;VAR:RFIELD=FINALIZED&amp;VAR:DB_TYPE=L&amp;VAR:UNITS=MONTHLY&amp;window=popup&amp;width=450&amp;height=300&amp;START_MAXIMIZED=FALSE"}</definedName>
    <definedName name="_12229__FDSAUDITLINK___1" hidden="1">{"fdsup://IBCentral/FAT Viewer?action=UPDATE&amp;creator=factset&amp;DOC_NAME=fat:reuters_annual_source_window.fat&amp;display_string=Audit&amp;DYN_ARGS=TRUE&amp;VAR:ID1=45920010&amp;VAR:RCODE=QTEL&amp;VAR:SDATE=20051299&amp;VAR:FREQ=FISCAL_YEARLY&amp;VAR:RELITEM=RF&amp;VAR:CURRENCY=LOCAL&amp;VAR:CUR","RSOURCE=EXSHARE&amp;VAR:NATFREQ=ANNUAL&amp;VAR:RFIELD=FINALIZED&amp;VAR:DB_TYPE=L&amp;VAR:UNITS=MONTHLY&amp;window=popup&amp;width=450&amp;height=300&amp;START_MAXIMIZED=FALSE"}</definedName>
    <definedName name="_12230__FDSAUDITLINK__" hidden="1">{"fdsup://IBCentral/FAT Viewer?action=UPDATE&amp;creator=factset&amp;DOC_NAME=fat:reuters_annual_source_window.fat&amp;display_string=Audit&amp;DYN_ARGS=TRUE&amp;VAR:ID1=45920010&amp;VAR:RCODE=QTEL&amp;VAR:SDATE=20041299&amp;VAR:FREQ=FISCAL_YEARLY&amp;VAR:RELITEM=RF&amp;VAR:CURRENCY=LOCAL&amp;VAR:CUR","RSOURCE=EXSHARE&amp;VAR:NATFREQ=ANNUAL&amp;VAR:RFIELD=FINALIZED&amp;VAR:DB_TYPE=L&amp;VAR:UNITS=MONTHLY&amp;window=popup&amp;width=450&amp;height=300&amp;START_MAXIMIZED=FALSE"}</definedName>
    <definedName name="_12230__FDSAUDITLINK___1" hidden="1">{"fdsup://IBCentral/FAT Viewer?action=UPDATE&amp;creator=factset&amp;DOC_NAME=fat:reuters_annual_source_window.fat&amp;display_string=Audit&amp;DYN_ARGS=TRUE&amp;VAR:ID1=45920010&amp;VAR:RCODE=QTEL&amp;VAR:SDATE=20041299&amp;VAR:FREQ=FISCAL_YEARLY&amp;VAR:RELITEM=RF&amp;VAR:CURRENCY=LOCAL&amp;VAR:CUR","RSOURCE=EXSHARE&amp;VAR:NATFREQ=ANNUAL&amp;VAR:RFIELD=FINALIZED&amp;VAR:DB_TYPE=L&amp;VAR:UNITS=MONTHLY&amp;window=popup&amp;width=450&amp;height=300&amp;START_MAXIMIZED=FALSE"}</definedName>
    <definedName name="_12231__FDSAUDITLINK__" hidden="1">{"fdsup://IBCentral/FAT Viewer?action=UPDATE&amp;creator=factset&amp;DOC_NAME=fat:reuters_annual_source_window.fat&amp;display_string=Audit&amp;DYN_ARGS=TRUE&amp;VAR:ID1=45920010&amp;VAR:RCODE=QTEL&amp;VAR:SDATE=20031299&amp;VAR:FREQ=FISCAL_YEARLY&amp;VAR:RELITEM=RF&amp;VAR:CURRENCY=LOCAL&amp;VAR:CUR","RSOURCE=EXSHARE&amp;VAR:NATFREQ=ANNUAL&amp;VAR:RFIELD=FINALIZED&amp;VAR:DB_TYPE=L&amp;VAR:UNITS=MONTHLY&amp;window=popup&amp;width=450&amp;height=300&amp;START_MAXIMIZED=FALSE"}</definedName>
    <definedName name="_12231__FDSAUDITLINK___1" hidden="1">{"fdsup://IBCentral/FAT Viewer?action=UPDATE&amp;creator=factset&amp;DOC_NAME=fat:reuters_annual_source_window.fat&amp;display_string=Audit&amp;DYN_ARGS=TRUE&amp;VAR:ID1=45920010&amp;VAR:RCODE=QTEL&amp;VAR:SDATE=20031299&amp;VAR:FREQ=FISCAL_YEARLY&amp;VAR:RELITEM=RF&amp;VAR:CURRENCY=LOCAL&amp;VAR:CUR","RSOURCE=EXSHARE&amp;VAR:NATFREQ=ANNUAL&amp;VAR:RFIELD=FINALIZED&amp;VAR:DB_TYPE=L&amp;VAR:UNITS=MONTHLY&amp;window=popup&amp;width=450&amp;height=300&amp;START_MAXIMIZED=FALSE"}</definedName>
    <definedName name="_12232__FDSAUDITLINK__" hidden="1">{"fdsup://IBCentral/FAT Viewer?action=UPDATE&amp;creator=factset&amp;DOC_NAME=fat:reuters_annual_source_window.fat&amp;display_string=Audit&amp;DYN_ARGS=TRUE&amp;VAR:ID1=45920010&amp;VAR:RCODE=QTEL&amp;VAR:SDATE=20021299&amp;VAR:FREQ=FISCAL_YEARLY&amp;VAR:RELITEM=RF&amp;VAR:CURRENCY=LOCAL&amp;VAR:CUR","RSOURCE=EXSHARE&amp;VAR:NATFREQ=ANNUAL&amp;VAR:RFIELD=FINALIZED&amp;VAR:DB_TYPE=L&amp;VAR:UNITS=MONTHLY&amp;window=popup&amp;width=450&amp;height=300&amp;START_MAXIMIZED=FALSE"}</definedName>
    <definedName name="_12232__FDSAUDITLINK___1" hidden="1">{"fdsup://IBCentral/FAT Viewer?action=UPDATE&amp;creator=factset&amp;DOC_NAME=fat:reuters_annual_source_window.fat&amp;display_string=Audit&amp;DYN_ARGS=TRUE&amp;VAR:ID1=45920010&amp;VAR:RCODE=QTEL&amp;VAR:SDATE=20021299&amp;VAR:FREQ=FISCAL_YEARLY&amp;VAR:RELITEM=RF&amp;VAR:CURRENCY=LOCAL&amp;VAR:CUR","RSOURCE=EXSHARE&amp;VAR:NATFREQ=ANNUAL&amp;VAR:RFIELD=FINALIZED&amp;VAR:DB_TYPE=L&amp;VAR:UNITS=MONTHLY&amp;window=popup&amp;width=450&amp;height=300&amp;START_MAXIMIZED=FALSE"}</definedName>
    <definedName name="_12234__FDSAUDITLINK__" hidden="1">{"fdsup://IBCentral/FAT Viewer?action=UPDATE&amp;creator=factset&amp;DOC_NAME=fat:reuters_qtrly_source_window.fat&amp;display_string=Audit&amp;DYN_ARGS=TRUE&amp;VAR:ID1=45920010&amp;VAR:RCODE=NIBX&amp;VAR:SDATE=20070399&amp;VAR:FREQ=QUARTERLY&amp;VAR:RELITEM=RF&amp;VAR:CURRENCY=LOCAL&amp;VAR:CURRSOUR","CE=EXSHARE&amp;VAR:NATFREQ=QUARTERLY&amp;VAR:RFIELD=FINALIZED&amp;VAR:DB_TYPE=L&amp;VAR:UNITS=MONTHLY&amp;window=popup&amp;width=450&amp;height=300&amp;START_MAXIMIZED=FALSE"}</definedName>
    <definedName name="_12234__FDSAUDITLINK___1" hidden="1">{"fdsup://IBCentral/FAT Viewer?action=UPDATE&amp;creator=factset&amp;DOC_NAME=fat:reuters_qtrly_source_window.fat&amp;display_string=Audit&amp;DYN_ARGS=TRUE&amp;VAR:ID1=45920010&amp;VAR:RCODE=NIBX&amp;VAR:SDATE=20070399&amp;VAR:FREQ=QUARTERLY&amp;VAR:RELITEM=RF&amp;VAR:CURRENCY=LOCAL&amp;VAR:CURRSOUR","CE=EXSHARE&amp;VAR:NATFREQ=QUARTERLY&amp;VAR:RFIELD=FINALIZED&amp;VAR:DB_TYPE=L&amp;VAR:UNITS=MONTHLY&amp;window=popup&amp;width=450&amp;height=300&amp;START_MAXIMIZED=FALSE"}</definedName>
    <definedName name="_12235__FDSAUDITLINK__" hidden="1">{"fdsup://IBCentral/FAT Viewer?action=UPDATE&amp;creator=factset&amp;DOC_NAME=fat:reuters_qtrly_source_window.fat&amp;display_string=Audit&amp;DYN_ARGS=TRUE&amp;VAR:ID1=45920010&amp;VAR:RCODE=NIBX&amp;VAR:SDATE=20061299&amp;VAR:FREQ=QUARTERLY&amp;VAR:RELITEM=RF&amp;VAR:CURRENCY=LOCAL&amp;VAR:CURRSOUR","CE=EXSHARE&amp;VAR:NATFREQ=QUARTERLY&amp;VAR:RFIELD=FINALIZED&amp;VAR:DB_TYPE=L&amp;VAR:UNITS=MONTHLY&amp;window=popup&amp;width=450&amp;height=300&amp;START_MAXIMIZED=FALSE"}</definedName>
    <definedName name="_12235__FDSAUDITLINK___1" hidden="1">{"fdsup://IBCentral/FAT Viewer?action=UPDATE&amp;creator=factset&amp;DOC_NAME=fat:reuters_qtrly_source_window.fat&amp;display_string=Audit&amp;DYN_ARGS=TRUE&amp;VAR:ID1=45920010&amp;VAR:RCODE=NIBX&amp;VAR:SDATE=20061299&amp;VAR:FREQ=QUARTERLY&amp;VAR:RELITEM=RF&amp;VAR:CURRENCY=LOCAL&amp;VAR:CURRSOUR","CE=EXSHARE&amp;VAR:NATFREQ=QUARTERLY&amp;VAR:RFIELD=FINALIZED&amp;VAR:DB_TYPE=L&amp;VAR:UNITS=MONTHLY&amp;window=popup&amp;width=450&amp;height=300&amp;START_MAXIMIZED=FALSE"}</definedName>
    <definedName name="_123__FDSAUDITLINK__" hidden="1">{"fdsup://directions/FAT Viewer?action=UPDATE&amp;creator=factset&amp;DYN_ARGS=TRUE&amp;DOC_NAME=FAT:FQL_AUDITING_CLIENT_TEMPLATE.FAT&amp;display_string=Audit&amp;VAR:KEY=WZIDQFYBAR&amp;VAR:QUERY=UkdGX0JQUyhTRU1JLDAsLCwsLCxOT0FVRElUKQ==&amp;WINDOW=FIRST_POPUP&amp;HEIGHT=450&amp;WIDTH=450&amp;STAR","T_MAXIMIZED=FALSE&amp;VAR:CALENDAR=US&amp;VAR:SYMBOL=B11FL2&amp;VAR:INDEX=0"}</definedName>
    <definedName name="_12334__FDSAUDITLINK__" hidden="1">{"fdsup://IBCentral/FAT Viewer?action=UPDATE&amp;creator=factset&amp;DOC_NAME=fat:reuters_qtrly_source_window.fat&amp;display_string=Audit&amp;DYN_ARGS=TRUE&amp;VAR:ID1=68554V10&amp;VAR:RCODE=SALES&amp;VAR:SDATE=20080999&amp;VAR:FREQ=QUARTERLY&amp;VAR:RELITEM=RF&amp;VAR:CURRENCY=LOCAL&amp;VAR:CURRSOU","RCE=EXSHARE&amp;VAR:NATFREQ=QUARTERLY&amp;VAR:RFIELD=FINALIZED&amp;VAR:DB_TYPE=L&amp;VAR:UNITS=MONTHLY&amp;window=popup&amp;width=450&amp;height=300&amp;START_MAXIMIZED=FALSE"}</definedName>
    <definedName name="_12334__FDSAUDITLINK___1" hidden="1">{"fdsup://IBCentral/FAT Viewer?action=UPDATE&amp;creator=factset&amp;DOC_NAME=fat:reuters_qtrly_source_window.fat&amp;display_string=Audit&amp;DYN_ARGS=TRUE&amp;VAR:ID1=68554V10&amp;VAR:RCODE=SALES&amp;VAR:SDATE=20080999&amp;VAR:FREQ=QUARTERLY&amp;VAR:RELITEM=RF&amp;VAR:CURRENCY=LOCAL&amp;VAR:CURRSOU","RCE=EXSHARE&amp;VAR:NATFREQ=QUARTERLY&amp;VAR:RFIELD=FINALIZED&amp;VAR:DB_TYPE=L&amp;VAR:UNITS=MONTHLY&amp;window=popup&amp;width=450&amp;height=300&amp;START_MAXIMIZED=FALSE"}</definedName>
    <definedName name="_12335__FDSAUDITLINK__" hidden="1">{"fdsup://IBCentral/FAT Viewer?action=UPDATE&amp;creator=factset&amp;DOC_NAME=fat:reuters_qtrly_source_window.fat&amp;display_string=Audit&amp;DYN_ARGS=TRUE&amp;VAR:ID1=68554V10&amp;VAR:RCODE=SALES&amp;VAR:SDATE=20080699&amp;VAR:FREQ=QUARTERLY&amp;VAR:RELITEM=RF&amp;VAR:CURRENCY=LOCAL&amp;VAR:CURRSOU","RCE=EXSHARE&amp;VAR:NATFREQ=QUARTERLY&amp;VAR:RFIELD=FINALIZED&amp;VAR:DB_TYPE=L&amp;VAR:UNITS=MONTHLY&amp;window=popup&amp;width=450&amp;height=300&amp;START_MAXIMIZED=FALSE"}</definedName>
    <definedName name="_12335__FDSAUDITLINK___1" hidden="1">{"fdsup://IBCentral/FAT Viewer?action=UPDATE&amp;creator=factset&amp;DOC_NAME=fat:reuters_qtrly_source_window.fat&amp;display_string=Audit&amp;DYN_ARGS=TRUE&amp;VAR:ID1=68554V10&amp;VAR:RCODE=SALES&amp;VAR:SDATE=20080699&amp;VAR:FREQ=QUARTERLY&amp;VAR:RELITEM=RF&amp;VAR:CURRENCY=LOCAL&amp;VAR:CURRSOU","RCE=EXSHARE&amp;VAR:NATFREQ=QUARTERLY&amp;VAR:RFIELD=FINALIZED&amp;VAR:DB_TYPE=L&amp;VAR:UNITS=MONTHLY&amp;window=popup&amp;width=450&amp;height=300&amp;START_MAXIMIZED=FALSE"}</definedName>
    <definedName name="_12336__FDSAUDITLINK__" hidden="1">{"fdsup://IBCentral/FAT Viewer?action=UPDATE&amp;creator=factset&amp;DOC_NAME=fat:reuters_qtrly_source_window.fat&amp;display_string=Audit&amp;DYN_ARGS=TRUE&amp;VAR:ID1=68554V10&amp;VAR:RCODE=SALES&amp;VAR:SDATE=20080399&amp;VAR:FREQ=QUARTERLY&amp;VAR:RELITEM=RF&amp;VAR:CURRENCY=LOCAL&amp;VAR:CURRSOU","RCE=EXSHARE&amp;VAR:NATFREQ=QUARTERLY&amp;VAR:RFIELD=FINALIZED&amp;VAR:DB_TYPE=L&amp;VAR:UNITS=MONTHLY&amp;window=popup&amp;width=450&amp;height=300&amp;START_MAXIMIZED=FALSE"}</definedName>
    <definedName name="_12336__FDSAUDITLINK___1" hidden="1">{"fdsup://IBCentral/FAT Viewer?action=UPDATE&amp;creator=factset&amp;DOC_NAME=fat:reuters_qtrly_source_window.fat&amp;display_string=Audit&amp;DYN_ARGS=TRUE&amp;VAR:ID1=68554V10&amp;VAR:RCODE=SALES&amp;VAR:SDATE=20080399&amp;VAR:FREQ=QUARTERLY&amp;VAR:RELITEM=RF&amp;VAR:CURRENCY=LOCAL&amp;VAR:CURRSOU","RCE=EXSHARE&amp;VAR:NATFREQ=QUARTERLY&amp;VAR:RFIELD=FINALIZED&amp;VAR:DB_TYPE=L&amp;VAR:UNITS=MONTHLY&amp;window=popup&amp;width=450&amp;height=300&amp;START_MAXIMIZED=FALSE"}</definedName>
    <definedName name="_12337__FDSAUDITLINK__" hidden="1">{"fdsup://IBCentral/FAT Viewer?action=UPDATE&amp;creator=factset&amp;DOC_NAME=fat:reuters_qtrly_source_window.fat&amp;display_string=Audit&amp;DYN_ARGS=TRUE&amp;VAR:ID1=68554V10&amp;VAR:RCODE=SALES&amp;VAR:SDATE=20071299&amp;VAR:FREQ=QUARTERLY&amp;VAR:RELITEM=RF&amp;VAR:CURRENCY=LOCAL&amp;VAR:CURRSOU","RCE=EXSHARE&amp;VAR:NATFREQ=QUARTERLY&amp;VAR:RFIELD=FINALIZED&amp;VAR:DB_TYPE=L&amp;VAR:UNITS=MONTHLY&amp;window=popup&amp;width=450&amp;height=300&amp;START_MAXIMIZED=FALSE"}</definedName>
    <definedName name="_12337__FDSAUDITLINK___1" hidden="1">{"fdsup://IBCentral/FAT Viewer?action=UPDATE&amp;creator=factset&amp;DOC_NAME=fat:reuters_qtrly_source_window.fat&amp;display_string=Audit&amp;DYN_ARGS=TRUE&amp;VAR:ID1=68554V10&amp;VAR:RCODE=SALES&amp;VAR:SDATE=20071299&amp;VAR:FREQ=QUARTERLY&amp;VAR:RELITEM=RF&amp;VAR:CURRENCY=LOCAL&amp;VAR:CURRSOU","RCE=EXSHARE&amp;VAR:NATFREQ=QUARTERLY&amp;VAR:RFIELD=FINALIZED&amp;VAR:DB_TYPE=L&amp;VAR:UNITS=MONTHLY&amp;window=popup&amp;width=450&amp;height=300&amp;START_MAXIMIZED=FALSE"}</definedName>
    <definedName name="_12338__FDSAUDITLINK__" hidden="1">{"fdsup://IBCentral/FAT Viewer?action=UPDATE&amp;creator=factset&amp;DOC_NAME=fat:reuters_qtrly_source_window.fat&amp;display_string=Audit&amp;DYN_ARGS=TRUE&amp;VAR:ID1=68554V10&amp;VAR:RCODE=SALES&amp;VAR:SDATE=20070999&amp;VAR:FREQ=QUARTERLY&amp;VAR:RELITEM=RF&amp;VAR:CURRENCY=LOCAL&amp;VAR:CURRSOU","RCE=EXSHARE&amp;VAR:NATFREQ=QUARTERLY&amp;VAR:RFIELD=FINALIZED&amp;VAR:DB_TYPE=L&amp;VAR:UNITS=MONTHLY&amp;window=popup&amp;width=450&amp;height=300&amp;START_MAXIMIZED=FALSE"}</definedName>
    <definedName name="_12338__FDSAUDITLINK___1" hidden="1">{"fdsup://IBCentral/FAT Viewer?action=UPDATE&amp;creator=factset&amp;DOC_NAME=fat:reuters_qtrly_source_window.fat&amp;display_string=Audit&amp;DYN_ARGS=TRUE&amp;VAR:ID1=68554V10&amp;VAR:RCODE=SALES&amp;VAR:SDATE=20070999&amp;VAR:FREQ=QUARTERLY&amp;VAR:RELITEM=RF&amp;VAR:CURRENCY=LOCAL&amp;VAR:CURRSOU","RCE=EXSHARE&amp;VAR:NATFREQ=QUARTERLY&amp;VAR:RFIELD=FINALIZED&amp;VAR:DB_TYPE=L&amp;VAR:UNITS=MONTHLY&amp;window=popup&amp;width=450&amp;height=300&amp;START_MAXIMIZED=FALSE"}</definedName>
    <definedName name="_12339__FDSAUDITLINK__" hidden="1">{"fdsup://IBCentral/FAT Viewer?action=UPDATE&amp;creator=factset&amp;DOC_NAME=fat:reuters_qtrly_source_window.fat&amp;display_string=Audit&amp;DYN_ARGS=TRUE&amp;VAR:ID1=68554V10&amp;VAR:RCODE=SALES&amp;VAR:SDATE=20070699&amp;VAR:FREQ=QUARTERLY&amp;VAR:RELITEM=RF&amp;VAR:CURRENCY=LOCAL&amp;VAR:CURRSOU","RCE=EXSHARE&amp;VAR:NATFREQ=QUARTERLY&amp;VAR:RFIELD=FINALIZED&amp;VAR:DB_TYPE=L&amp;VAR:UNITS=MONTHLY&amp;window=popup&amp;width=450&amp;height=300&amp;START_MAXIMIZED=FALSE"}</definedName>
    <definedName name="_12339__FDSAUDITLINK___1" hidden="1">{"fdsup://IBCentral/FAT Viewer?action=UPDATE&amp;creator=factset&amp;DOC_NAME=fat:reuters_qtrly_source_window.fat&amp;display_string=Audit&amp;DYN_ARGS=TRUE&amp;VAR:ID1=68554V10&amp;VAR:RCODE=SALES&amp;VAR:SDATE=20070699&amp;VAR:FREQ=QUARTERLY&amp;VAR:RELITEM=RF&amp;VAR:CURRENCY=LOCAL&amp;VAR:CURRSOU","RCE=EXSHARE&amp;VAR:NATFREQ=QUARTERLY&amp;VAR:RFIELD=FINALIZED&amp;VAR:DB_TYPE=L&amp;VAR:UNITS=MONTHLY&amp;window=popup&amp;width=450&amp;height=300&amp;START_MAXIMIZED=FALSE"}</definedName>
    <definedName name="_12340__FDSAUDITLINK__" hidden="1">{"fdsup://IBCentral/FAT Viewer?action=UPDATE&amp;creator=factset&amp;DOC_NAME=fat:reuters_qtrly_source_window.fat&amp;display_string=Audit&amp;DYN_ARGS=TRUE&amp;VAR:ID1=68554V10&amp;VAR:RCODE=SALES&amp;VAR:SDATE=20070399&amp;VAR:FREQ=QUARTERLY&amp;VAR:RELITEM=RF&amp;VAR:CURRENCY=LOCAL&amp;VAR:CURRSOU","RCE=EXSHARE&amp;VAR:NATFREQ=QUARTERLY&amp;VAR:RFIELD=FINALIZED&amp;VAR:DB_TYPE=L&amp;VAR:UNITS=MONTHLY&amp;window=popup&amp;width=450&amp;height=300&amp;START_MAXIMIZED=FALSE"}</definedName>
    <definedName name="_12340__FDSAUDITLINK___1" hidden="1">{"fdsup://IBCentral/FAT Viewer?action=UPDATE&amp;creator=factset&amp;DOC_NAME=fat:reuters_qtrly_source_window.fat&amp;display_string=Audit&amp;DYN_ARGS=TRUE&amp;VAR:ID1=68554V10&amp;VAR:RCODE=SALES&amp;VAR:SDATE=20070399&amp;VAR:FREQ=QUARTERLY&amp;VAR:RELITEM=RF&amp;VAR:CURRENCY=LOCAL&amp;VAR:CURRSOU","RCE=EXSHARE&amp;VAR:NATFREQ=QUARTERLY&amp;VAR:RFIELD=FINALIZED&amp;VAR:DB_TYPE=L&amp;VAR:UNITS=MONTHLY&amp;window=popup&amp;width=450&amp;height=300&amp;START_MAXIMIZED=FALSE"}</definedName>
    <definedName name="_12341__FDSAUDITLINK__" hidden="1">{"fdsup://IBCentral/FAT Viewer?action=UPDATE&amp;creator=factset&amp;DOC_NAME=fat:reuters_qtrly_source_window.fat&amp;display_string=Audit&amp;DYN_ARGS=TRUE&amp;VAR:ID1=68554V10&amp;VAR:RCODE=SALES&amp;VAR:SDATE=20061299&amp;VAR:FREQ=QUARTERLY&amp;VAR:RELITEM=RF&amp;VAR:CURRENCY=LOCAL&amp;VAR:CURRSOU","RCE=EXSHARE&amp;VAR:NATFREQ=QUARTERLY&amp;VAR:RFIELD=FINALIZED&amp;VAR:DB_TYPE=L&amp;VAR:UNITS=MONTHLY&amp;window=popup&amp;width=450&amp;height=300&amp;START_MAXIMIZED=FALSE"}</definedName>
    <definedName name="_12341__FDSAUDITLINK___1" hidden="1">{"fdsup://IBCentral/FAT Viewer?action=UPDATE&amp;creator=factset&amp;DOC_NAME=fat:reuters_qtrly_source_window.fat&amp;display_string=Audit&amp;DYN_ARGS=TRUE&amp;VAR:ID1=68554V10&amp;VAR:RCODE=SALES&amp;VAR:SDATE=20061299&amp;VAR:FREQ=QUARTERLY&amp;VAR:RELITEM=RF&amp;VAR:CURRENCY=LOCAL&amp;VAR:CURRSOU","RCE=EXSHARE&amp;VAR:NATFREQ=QUARTERLY&amp;VAR:RFIELD=FINALIZED&amp;VAR:DB_TYPE=L&amp;VAR:UNITS=MONTHLY&amp;window=popup&amp;width=450&amp;height=300&amp;START_MAXIMIZED=FALSE"}</definedName>
    <definedName name="_12342__FDSAUDITLINK__" hidden="1">{"fdsup://IBCentral/FAT Viewer?action=UPDATE&amp;creator=factset&amp;DOC_NAME=fat:reuters_qtrly_source_window.fat&amp;display_string=Audit&amp;DYN_ARGS=TRUE&amp;VAR:ID1=68554V10&amp;VAR:RCODE=SALES&amp;VAR:SDATE=20060999&amp;VAR:FREQ=QUARTERLY&amp;VAR:RELITEM=RF&amp;VAR:CURRENCY=LOCAL&amp;VAR:CURRSOU","RCE=EXSHARE&amp;VAR:NATFREQ=QUARTERLY&amp;VAR:RFIELD=FINALIZED&amp;VAR:DB_TYPE=L&amp;VAR:UNITS=MONTHLY&amp;window=popup&amp;width=450&amp;height=300&amp;START_MAXIMIZED=FALSE"}</definedName>
    <definedName name="_12342__FDSAUDITLINK___1" hidden="1">{"fdsup://IBCentral/FAT Viewer?action=UPDATE&amp;creator=factset&amp;DOC_NAME=fat:reuters_qtrly_source_window.fat&amp;display_string=Audit&amp;DYN_ARGS=TRUE&amp;VAR:ID1=68554V10&amp;VAR:RCODE=SALES&amp;VAR:SDATE=20060999&amp;VAR:FREQ=QUARTERLY&amp;VAR:RELITEM=RF&amp;VAR:CURRENCY=LOCAL&amp;VAR:CURRSOU","RCE=EXSHARE&amp;VAR:NATFREQ=QUARTERLY&amp;VAR:RFIELD=FINALIZED&amp;VAR:DB_TYPE=L&amp;VAR:UNITS=MONTHLY&amp;window=popup&amp;width=450&amp;height=300&amp;START_MAXIMIZED=FALSE"}</definedName>
    <definedName name="_12343__FDSAUDITLINK__" hidden="1">{"fdsup://IBCentral/FAT Viewer?action=UPDATE&amp;creator=factset&amp;DOC_NAME=fat:reuters_qtrly_source_window.fat&amp;display_string=Audit&amp;DYN_ARGS=TRUE&amp;VAR:ID1=68554V10&amp;VAR:RCODE=SALES&amp;VAR:SDATE=20060699&amp;VAR:FREQ=QUARTERLY&amp;VAR:RELITEM=RF&amp;VAR:CURRENCY=LOCAL&amp;VAR:CURRSOU","RCE=EXSHARE&amp;VAR:NATFREQ=QUARTERLY&amp;VAR:RFIELD=FINALIZED&amp;VAR:DB_TYPE=L&amp;VAR:UNITS=MONTHLY&amp;window=popup&amp;width=450&amp;height=300&amp;START_MAXIMIZED=FALSE"}</definedName>
    <definedName name="_12343__FDSAUDITLINK___1" hidden="1">{"fdsup://IBCentral/FAT Viewer?action=UPDATE&amp;creator=factset&amp;DOC_NAME=fat:reuters_qtrly_source_window.fat&amp;display_string=Audit&amp;DYN_ARGS=TRUE&amp;VAR:ID1=68554V10&amp;VAR:RCODE=SALES&amp;VAR:SDATE=20060699&amp;VAR:FREQ=QUARTERLY&amp;VAR:RELITEM=RF&amp;VAR:CURRENCY=LOCAL&amp;VAR:CURRSOU","RCE=EXSHARE&amp;VAR:NATFREQ=QUARTERLY&amp;VAR:RFIELD=FINALIZED&amp;VAR:DB_TYPE=L&amp;VAR:UNITS=MONTHLY&amp;window=popup&amp;width=450&amp;height=300&amp;START_MAXIMIZED=FALSE"}</definedName>
    <definedName name="_12344__FDSAUDITLINK__" hidden="1">{"fdsup://IBCentral/FAT Viewer?action=UPDATE&amp;creator=factset&amp;DOC_NAME=fat:reuters_qtrly_source_window.fat&amp;display_string=Audit&amp;DYN_ARGS=TRUE&amp;VAR:ID1=68554V10&amp;VAR:RCODE=SALES&amp;VAR:SDATE=20060399&amp;VAR:FREQ=QUARTERLY&amp;VAR:RELITEM=RF&amp;VAR:CURRENCY=LOCAL&amp;VAR:CURRSOU","RCE=EXSHARE&amp;VAR:NATFREQ=QUARTERLY&amp;VAR:RFIELD=FINALIZED&amp;VAR:DB_TYPE=L&amp;VAR:UNITS=MONTHLY&amp;window=popup&amp;width=450&amp;height=300&amp;START_MAXIMIZED=FALSE"}</definedName>
    <definedName name="_12344__FDSAUDITLINK___1" hidden="1">{"fdsup://IBCentral/FAT Viewer?action=UPDATE&amp;creator=factset&amp;DOC_NAME=fat:reuters_qtrly_source_window.fat&amp;display_string=Audit&amp;DYN_ARGS=TRUE&amp;VAR:ID1=68554V10&amp;VAR:RCODE=SALES&amp;VAR:SDATE=20060399&amp;VAR:FREQ=QUARTERLY&amp;VAR:RELITEM=RF&amp;VAR:CURRENCY=LOCAL&amp;VAR:CURRSOU","RCE=EXSHARE&amp;VAR:NATFREQ=QUARTERLY&amp;VAR:RFIELD=FINALIZED&amp;VAR:DB_TYPE=L&amp;VAR:UNITS=MONTHLY&amp;window=popup&amp;width=450&amp;height=300&amp;START_MAXIMIZED=FALSE"}</definedName>
    <definedName name="_12345__FDSAUDITLINK__" hidden="1">{"fdsup://IBCentral/FAT Viewer?action=UPDATE&amp;creator=factset&amp;DOC_NAME=fat:reuters_annual_source_window.fat&amp;display_string=Audit&amp;DYN_ARGS=TRUE&amp;VAR:ID1=68554V10&amp;VAR:RCODE=SALES&amp;VAR:SDATE=20071299&amp;VAR:FREQ=FISCAL_YEARLY&amp;VAR:RELITEM=RF&amp;VAR:CURRENCY=LOCAL&amp;VAR:CU","RRSOURCE=EXSHARE&amp;VAR:NATFREQ=ANNUAL&amp;VAR:RFIELD=FINALIZED&amp;VAR:DB_TYPE=L&amp;VAR:UNITS=MONTHLY&amp;window=popup&amp;width=450&amp;height=300&amp;START_MAXIMIZED=FALSE"}</definedName>
    <definedName name="_12345__FDSAUDITLINK___1" hidden="1">{"fdsup://IBCentral/FAT Viewer?action=UPDATE&amp;creator=factset&amp;DOC_NAME=fat:reuters_annual_source_window.fat&amp;display_string=Audit&amp;DYN_ARGS=TRUE&amp;VAR:ID1=68554V10&amp;VAR:RCODE=SALES&amp;VAR:SDATE=20071299&amp;VAR:FREQ=FISCAL_YEARLY&amp;VAR:RELITEM=RF&amp;VAR:CURRENCY=LOCAL&amp;VAR:CU","RRSOURCE=EXSHARE&amp;VAR:NATFREQ=ANNUAL&amp;VAR:RFIELD=FINALIZED&amp;VAR:DB_TYPE=L&amp;VAR:UNITS=MONTHLY&amp;window=popup&amp;width=450&amp;height=300&amp;START_MAXIMIZED=FALSE"}</definedName>
    <definedName name="_12346__FDSAUDITLINK__" hidden="1">{"fdsup://IBCentral/FAT Viewer?action=UPDATE&amp;creator=factset&amp;DOC_NAME=fat:reuters_annual_source_window.fat&amp;display_string=Audit&amp;DYN_ARGS=TRUE&amp;VAR:ID1=68554V10&amp;VAR:RCODE=SALES&amp;VAR:SDATE=20061299&amp;VAR:FREQ=FISCAL_YEARLY&amp;VAR:RELITEM=RF&amp;VAR:CURRENCY=LOCAL&amp;VAR:CU","RRSOURCE=EXSHARE&amp;VAR:NATFREQ=ANNUAL&amp;VAR:RFIELD=FINALIZED&amp;VAR:DB_TYPE=L&amp;VAR:UNITS=MONTHLY&amp;window=popup&amp;width=450&amp;height=300&amp;START_MAXIMIZED=FALSE"}</definedName>
    <definedName name="_12346__FDSAUDITLINK___1" hidden="1">{"fdsup://IBCentral/FAT Viewer?action=UPDATE&amp;creator=factset&amp;DOC_NAME=fat:reuters_annual_source_window.fat&amp;display_string=Audit&amp;DYN_ARGS=TRUE&amp;VAR:ID1=68554V10&amp;VAR:RCODE=SALES&amp;VAR:SDATE=20061299&amp;VAR:FREQ=FISCAL_YEARLY&amp;VAR:RELITEM=RF&amp;VAR:CURRENCY=LOCAL&amp;VAR:CU","RRSOURCE=EXSHARE&amp;VAR:NATFREQ=ANNUAL&amp;VAR:RFIELD=FINALIZED&amp;VAR:DB_TYPE=L&amp;VAR:UNITS=MONTHLY&amp;window=popup&amp;width=450&amp;height=300&amp;START_MAXIMIZED=FALSE"}</definedName>
    <definedName name="_12347__FDSAUDITLINK__" hidden="1">{"fdsup://IBCentral/FAT Viewer?action=UPDATE&amp;creator=factset&amp;DOC_NAME=fat:reuters_annual_source_window.fat&amp;display_string=Audit&amp;DYN_ARGS=TRUE&amp;VAR:ID1=68554V10&amp;VAR:RCODE=SALES&amp;VAR:SDATE=20051299&amp;VAR:FREQ=FISCAL_YEARLY&amp;VAR:RELITEM=RF&amp;VAR:CURRENCY=LOCAL&amp;VAR:CU","RRSOURCE=EXSHARE&amp;VAR:NATFREQ=ANNUAL&amp;VAR:RFIELD=FINALIZED&amp;VAR:DB_TYPE=L&amp;VAR:UNITS=MONTHLY&amp;window=popup&amp;width=450&amp;height=300&amp;START_MAXIMIZED=FALSE"}</definedName>
    <definedName name="_12347__FDSAUDITLINK___1" hidden="1">{"fdsup://IBCentral/FAT Viewer?action=UPDATE&amp;creator=factset&amp;DOC_NAME=fat:reuters_annual_source_window.fat&amp;display_string=Audit&amp;DYN_ARGS=TRUE&amp;VAR:ID1=68554V10&amp;VAR:RCODE=SALES&amp;VAR:SDATE=20051299&amp;VAR:FREQ=FISCAL_YEARLY&amp;VAR:RELITEM=RF&amp;VAR:CURRENCY=LOCAL&amp;VAR:CU","RRSOURCE=EXSHARE&amp;VAR:NATFREQ=ANNUAL&amp;VAR:RFIELD=FINALIZED&amp;VAR:DB_TYPE=L&amp;VAR:UNITS=MONTHLY&amp;window=popup&amp;width=450&amp;height=300&amp;START_MAXIMIZED=FALSE"}</definedName>
    <definedName name="_12348__FDSAUDITLINK__" hidden="1">{"fdsup://IBCentral/FAT Viewer?action=UPDATE&amp;creator=factset&amp;DOC_NAME=fat:reuters_annual_source_window.fat&amp;display_string=Audit&amp;DYN_ARGS=TRUE&amp;VAR:ID1=68554V10&amp;VAR:RCODE=SALES&amp;VAR:SDATE=20041299&amp;VAR:FREQ=FISCAL_YEARLY&amp;VAR:RELITEM=RF&amp;VAR:CURRENCY=LOCAL&amp;VAR:CU","RRSOURCE=EXSHARE&amp;VAR:NATFREQ=ANNUAL&amp;VAR:RFIELD=FINALIZED&amp;VAR:DB_TYPE=L&amp;VAR:UNITS=MONTHLY&amp;window=popup&amp;width=450&amp;height=300&amp;START_MAXIMIZED=FALSE"}</definedName>
    <definedName name="_12348__FDSAUDITLINK___1" hidden="1">{"fdsup://IBCentral/FAT Viewer?action=UPDATE&amp;creator=factset&amp;DOC_NAME=fat:reuters_annual_source_window.fat&amp;display_string=Audit&amp;DYN_ARGS=TRUE&amp;VAR:ID1=68554V10&amp;VAR:RCODE=SALES&amp;VAR:SDATE=20041299&amp;VAR:FREQ=FISCAL_YEARLY&amp;VAR:RELITEM=RF&amp;VAR:CURRENCY=LOCAL&amp;VAR:CU","RRSOURCE=EXSHARE&amp;VAR:NATFREQ=ANNUAL&amp;VAR:RFIELD=FINALIZED&amp;VAR:DB_TYPE=L&amp;VAR:UNITS=MONTHLY&amp;window=popup&amp;width=450&amp;height=300&amp;START_MAXIMIZED=FALSE"}</definedName>
    <definedName name="_12349__FDSAUDITLINK__" hidden="1">{"fdsup://IBCentral/FAT Viewer?action=UPDATE&amp;creator=factset&amp;DOC_NAME=fat:reuters_annual_source_window.fat&amp;display_string=Audit&amp;DYN_ARGS=TRUE&amp;VAR:ID1=68554V10&amp;VAR:RCODE=SALES&amp;VAR:SDATE=20031299&amp;VAR:FREQ=FISCAL_YEARLY&amp;VAR:RELITEM=RF&amp;VAR:CURRENCY=LOCAL&amp;VAR:CU","RRSOURCE=EXSHARE&amp;VAR:NATFREQ=ANNUAL&amp;VAR:RFIELD=FINALIZED&amp;VAR:DB_TYPE=L&amp;VAR:UNITS=MONTHLY&amp;window=popup&amp;width=450&amp;height=300&amp;START_MAXIMIZED=FALSE"}</definedName>
    <definedName name="_12349__FDSAUDITLINK___1" hidden="1">{"fdsup://IBCentral/FAT Viewer?action=UPDATE&amp;creator=factset&amp;DOC_NAME=fat:reuters_annual_source_window.fat&amp;display_string=Audit&amp;DYN_ARGS=TRUE&amp;VAR:ID1=68554V10&amp;VAR:RCODE=SALES&amp;VAR:SDATE=20031299&amp;VAR:FREQ=FISCAL_YEARLY&amp;VAR:RELITEM=RF&amp;VAR:CURRENCY=LOCAL&amp;VAR:CU","RRSOURCE=EXSHARE&amp;VAR:NATFREQ=ANNUAL&amp;VAR:RFIELD=FINALIZED&amp;VAR:DB_TYPE=L&amp;VAR:UNITS=MONTHLY&amp;window=popup&amp;width=450&amp;height=300&amp;START_MAXIMIZED=FALSE"}</definedName>
    <definedName name="_12350__FDSAUDITLINK__" hidden="1">{"fdsup://IBCentral/FAT Viewer?action=UPDATE&amp;creator=factset&amp;DOC_NAME=fat:reuters_annual_source_window.fat&amp;display_string=Audit&amp;DYN_ARGS=TRUE&amp;VAR:ID1=68554V10&amp;VAR:RCODE=SALES&amp;VAR:SDATE=20021299&amp;VAR:FREQ=FISCAL_YEARLY&amp;VAR:RELITEM=RF&amp;VAR:CURRENCY=LOCAL&amp;VAR:CU","RRSOURCE=EXSHARE&amp;VAR:NATFREQ=ANNUAL&amp;VAR:RFIELD=FINALIZED&amp;VAR:DB_TYPE=L&amp;VAR:UNITS=MONTHLY&amp;window=popup&amp;width=450&amp;height=300&amp;START_MAXIMIZED=FALSE"}</definedName>
    <definedName name="_12350__FDSAUDITLINK___1" hidden="1">{"fdsup://IBCentral/FAT Viewer?action=UPDATE&amp;creator=factset&amp;DOC_NAME=fat:reuters_annual_source_window.fat&amp;display_string=Audit&amp;DYN_ARGS=TRUE&amp;VAR:ID1=68554V10&amp;VAR:RCODE=SALES&amp;VAR:SDATE=20021299&amp;VAR:FREQ=FISCAL_YEARLY&amp;VAR:RELITEM=RF&amp;VAR:CURRENCY=LOCAL&amp;VAR:CU","RRSOURCE=EXSHARE&amp;VAR:NATFREQ=ANNUAL&amp;VAR:RFIELD=FINALIZED&amp;VAR:DB_TYPE=L&amp;VAR:UNITS=MONTHLY&amp;window=popup&amp;width=450&amp;height=300&amp;START_MAXIMIZED=FALSE"}</definedName>
    <definedName name="_12351__FDSAUDITLINK__" hidden="1">{"fdsup://IBCentral/FAT Viewer?action=UPDATE&amp;creator=factset&amp;DOC_NAME=fat:reuters_annual_source_window.fat&amp;display_string=Audit&amp;DYN_ARGS=TRUE&amp;VAR:ID1=68554V10&amp;VAR:RCODE=ATOT&amp;VAR:SDATE=20071299&amp;VAR:FREQ=FISCAL_YEARLY&amp;VAR:RELITEM=RF&amp;VAR:CURRENCY=LOCAL&amp;VAR:CUR","RSOURCE=EXSHARE&amp;VAR:NATFREQ=ANNUAL&amp;VAR:RFIELD=FINALIZED&amp;VAR:DB_TYPE=L&amp;VAR:UNITS=MONTHLY&amp;window=popup&amp;width=450&amp;height=300&amp;START_MAXIMIZED=FALSE"}</definedName>
    <definedName name="_12351__FDSAUDITLINK___1" hidden="1">{"fdsup://IBCentral/FAT Viewer?action=UPDATE&amp;creator=factset&amp;DOC_NAME=fat:reuters_annual_source_window.fat&amp;display_string=Audit&amp;DYN_ARGS=TRUE&amp;VAR:ID1=68554V10&amp;VAR:RCODE=ATOT&amp;VAR:SDATE=20071299&amp;VAR:FREQ=FISCAL_YEARLY&amp;VAR:RELITEM=RF&amp;VAR:CURRENCY=LOCAL&amp;VAR:CUR","RSOURCE=EXSHARE&amp;VAR:NATFREQ=ANNUAL&amp;VAR:RFIELD=FINALIZED&amp;VAR:DB_TYPE=L&amp;VAR:UNITS=MONTHLY&amp;window=popup&amp;width=450&amp;height=300&amp;START_MAXIMIZED=FALSE"}</definedName>
    <definedName name="_12352__FDSAUDITLINK__" hidden="1">{"fdsup://IBCentral/FAT Viewer?action=UPDATE&amp;creator=factset&amp;DOC_NAME=fat:reuters_annual_source_window.fat&amp;display_string=Audit&amp;DYN_ARGS=TRUE&amp;VAR:ID1=68554V10&amp;VAR:RCODE=ATOT&amp;VAR:SDATE=20061299&amp;VAR:FREQ=FISCAL_YEARLY&amp;VAR:RELITEM=RF&amp;VAR:CURRENCY=LOCAL&amp;VAR:CUR","RSOURCE=EXSHARE&amp;VAR:NATFREQ=ANNUAL&amp;VAR:RFIELD=FINALIZED&amp;VAR:DB_TYPE=L&amp;VAR:UNITS=MONTHLY&amp;window=popup&amp;width=450&amp;height=300&amp;START_MAXIMIZED=FALSE"}</definedName>
    <definedName name="_12352__FDSAUDITLINK___1" hidden="1">{"fdsup://IBCentral/FAT Viewer?action=UPDATE&amp;creator=factset&amp;DOC_NAME=fat:reuters_annual_source_window.fat&amp;display_string=Audit&amp;DYN_ARGS=TRUE&amp;VAR:ID1=68554V10&amp;VAR:RCODE=ATOT&amp;VAR:SDATE=20061299&amp;VAR:FREQ=FISCAL_YEARLY&amp;VAR:RELITEM=RF&amp;VAR:CURRENCY=LOCAL&amp;VAR:CUR","RSOURCE=EXSHARE&amp;VAR:NATFREQ=ANNUAL&amp;VAR:RFIELD=FINALIZED&amp;VAR:DB_TYPE=L&amp;VAR:UNITS=MONTHLY&amp;window=popup&amp;width=450&amp;height=300&amp;START_MAXIMIZED=FALSE"}</definedName>
    <definedName name="_12353__FDSAUDITLINK__" hidden="1">{"fdsup://IBCentral/FAT Viewer?action=UPDATE&amp;creator=factset&amp;DOC_NAME=fat:reuters_annual_source_window.fat&amp;display_string=Audit&amp;DYN_ARGS=TRUE&amp;VAR:ID1=68554V10&amp;VAR:RCODE=ATOT&amp;VAR:SDATE=20051299&amp;VAR:FREQ=FISCAL_YEARLY&amp;VAR:RELITEM=RF&amp;VAR:CURRENCY=LOCAL&amp;VAR:CUR","RSOURCE=EXSHARE&amp;VAR:NATFREQ=ANNUAL&amp;VAR:RFIELD=FINALIZED&amp;VAR:DB_TYPE=L&amp;VAR:UNITS=MONTHLY&amp;window=popup&amp;width=450&amp;height=300&amp;START_MAXIMIZED=FALSE"}</definedName>
    <definedName name="_12353__FDSAUDITLINK___1" hidden="1">{"fdsup://IBCentral/FAT Viewer?action=UPDATE&amp;creator=factset&amp;DOC_NAME=fat:reuters_annual_source_window.fat&amp;display_string=Audit&amp;DYN_ARGS=TRUE&amp;VAR:ID1=68554V10&amp;VAR:RCODE=ATOT&amp;VAR:SDATE=20051299&amp;VAR:FREQ=FISCAL_YEARLY&amp;VAR:RELITEM=RF&amp;VAR:CURRENCY=LOCAL&amp;VAR:CUR","RSOURCE=EXSHARE&amp;VAR:NATFREQ=ANNUAL&amp;VAR:RFIELD=FINALIZED&amp;VAR:DB_TYPE=L&amp;VAR:UNITS=MONTHLY&amp;window=popup&amp;width=450&amp;height=300&amp;START_MAXIMIZED=FALSE"}</definedName>
    <definedName name="_12354__FDSAUDITLINK__" hidden="1">{"fdsup://IBCentral/FAT Viewer?action=UPDATE&amp;creator=factset&amp;DOC_NAME=fat:reuters_annual_source_window.fat&amp;display_string=Audit&amp;DYN_ARGS=TRUE&amp;VAR:ID1=68554V10&amp;VAR:RCODE=ATOT&amp;VAR:SDATE=20041299&amp;VAR:FREQ=FISCAL_YEARLY&amp;VAR:RELITEM=RF&amp;VAR:CURRENCY=LOCAL&amp;VAR:CUR","RSOURCE=EXSHARE&amp;VAR:NATFREQ=ANNUAL&amp;VAR:RFIELD=FINALIZED&amp;VAR:DB_TYPE=L&amp;VAR:UNITS=MONTHLY&amp;window=popup&amp;width=450&amp;height=300&amp;START_MAXIMIZED=FALSE"}</definedName>
    <definedName name="_12354__FDSAUDITLINK___1" hidden="1">{"fdsup://IBCentral/FAT Viewer?action=UPDATE&amp;creator=factset&amp;DOC_NAME=fat:reuters_annual_source_window.fat&amp;display_string=Audit&amp;DYN_ARGS=TRUE&amp;VAR:ID1=68554V10&amp;VAR:RCODE=ATOT&amp;VAR:SDATE=20041299&amp;VAR:FREQ=FISCAL_YEARLY&amp;VAR:RELITEM=RF&amp;VAR:CURRENCY=LOCAL&amp;VAR:CUR","RSOURCE=EXSHARE&amp;VAR:NATFREQ=ANNUAL&amp;VAR:RFIELD=FINALIZED&amp;VAR:DB_TYPE=L&amp;VAR:UNITS=MONTHLY&amp;window=popup&amp;width=450&amp;height=300&amp;START_MAXIMIZED=FALSE"}</definedName>
    <definedName name="_12355__FDSAUDITLINK__" hidden="1">{"fdsup://IBCentral/FAT Viewer?action=UPDATE&amp;creator=factset&amp;DOC_NAME=fat:reuters_annual_source_window.fat&amp;display_string=Audit&amp;DYN_ARGS=TRUE&amp;VAR:ID1=68554V10&amp;VAR:RCODE=ATOT&amp;VAR:SDATE=20031299&amp;VAR:FREQ=FISCAL_YEARLY&amp;VAR:RELITEM=RF&amp;VAR:CURRENCY=LOCAL&amp;VAR:CUR","RSOURCE=EXSHARE&amp;VAR:NATFREQ=ANNUAL&amp;VAR:RFIELD=FINALIZED&amp;VAR:DB_TYPE=L&amp;VAR:UNITS=MONTHLY&amp;window=popup&amp;width=450&amp;height=300&amp;START_MAXIMIZED=FALSE"}</definedName>
    <definedName name="_12355__FDSAUDITLINK___1" hidden="1">{"fdsup://IBCentral/FAT Viewer?action=UPDATE&amp;creator=factset&amp;DOC_NAME=fat:reuters_annual_source_window.fat&amp;display_string=Audit&amp;DYN_ARGS=TRUE&amp;VAR:ID1=68554V10&amp;VAR:RCODE=ATOT&amp;VAR:SDATE=20031299&amp;VAR:FREQ=FISCAL_YEARLY&amp;VAR:RELITEM=RF&amp;VAR:CURRENCY=LOCAL&amp;VAR:CUR","RSOURCE=EXSHARE&amp;VAR:NATFREQ=ANNUAL&amp;VAR:RFIELD=FINALIZED&amp;VAR:DB_TYPE=L&amp;VAR:UNITS=MONTHLY&amp;window=popup&amp;width=450&amp;height=300&amp;START_MAXIMIZED=FALSE"}</definedName>
    <definedName name="_12356__FDSAUDITLINK__" hidden="1">{"fdsup://IBCentral/FAT Viewer?action=UPDATE&amp;creator=factset&amp;DOC_NAME=fat:reuters_annual_source_window.fat&amp;display_string=Audit&amp;DYN_ARGS=TRUE&amp;VAR:ID1=68554V10&amp;VAR:RCODE=ATOT&amp;VAR:SDATE=20021299&amp;VAR:FREQ=FISCAL_YEARLY&amp;VAR:RELITEM=RF&amp;VAR:CURRENCY=LOCAL&amp;VAR:CUR","RSOURCE=EXSHARE&amp;VAR:NATFREQ=ANNUAL&amp;VAR:RFIELD=FINALIZED&amp;VAR:DB_TYPE=L&amp;VAR:UNITS=MONTHLY&amp;window=popup&amp;width=450&amp;height=300&amp;START_MAXIMIZED=FALSE"}</definedName>
    <definedName name="_12356__FDSAUDITLINK___1" hidden="1">{"fdsup://IBCentral/FAT Viewer?action=UPDATE&amp;creator=factset&amp;DOC_NAME=fat:reuters_annual_source_window.fat&amp;display_string=Audit&amp;DYN_ARGS=TRUE&amp;VAR:ID1=68554V10&amp;VAR:RCODE=ATOT&amp;VAR:SDATE=20021299&amp;VAR:FREQ=FISCAL_YEARLY&amp;VAR:RELITEM=RF&amp;VAR:CURRENCY=LOCAL&amp;VAR:CUR","RSOURCE=EXSHARE&amp;VAR:NATFREQ=ANNUAL&amp;VAR:RFIELD=FINALIZED&amp;VAR:DB_TYPE=L&amp;VAR:UNITS=MONTHLY&amp;window=popup&amp;width=450&amp;height=300&amp;START_MAXIMIZED=FALSE"}</definedName>
    <definedName name="_123Graph_XRET_ANAL1" hidden="1">[8]Premiums!#REF!</definedName>
    <definedName name="_124" hidden="1">[9]Premiums!#REF!</definedName>
    <definedName name="_124__FDSAUDITLINK__" hidden="1">{"fdsup://directions/FAT Viewer?action=UPDATE&amp;creator=factset&amp;DYN_ARGS=TRUE&amp;DOC_NAME=FAT:FQL_AUDITING_CLIENT_TEMPLATE.FAT&amp;display_string=Audit&amp;VAR:KEY=GRYRWJEBGP&amp;VAR:QUERY=UkdGX0JQU19UQU5HKFNFTUksMCwsLCwsLE5PQVVESVQp&amp;WINDOW=FIRST_POPUP&amp;HEIGHT=450&amp;WIDTH=450&amp;","START_MAXIMIZED=FALSE&amp;VAR:CALENDAR=US&amp;VAR:SYMBOL=003195&amp;VAR:INDEX=0"}</definedName>
    <definedName name="_12487__FDSAUDITLINK__"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87__FDSAUDITLINK___1"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88__FDSAUDITLINK__"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88__FDSAUDITLINK___1"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89__FDSAUDITLINK__"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89__FDSAUDITLINK___1"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90__FDSAUDITLINK__" hidden="1">{"fdsup://IBCentral/FAT Viewer?action=UPDATE&amp;creator=factset&amp;DOC_NAME=fat:reuters_ytd_source_window.fat&amp;display_string=Audit&amp;DYN_ARGS=TRUE&amp;VAR:ID1=38480210&amp;VAR:RCODE=SBBF&amp;VAR:SDATE=20080999&amp;VAR:FREQ=Quarterly&amp;VAR:RELITEM=RP&amp;VAR:CURRENCY=LOCAL&amp;VAR:CURRSOURCE","=EXSHARE&amp;VAR:NATFREQ=Quarterly&amp;VAR:RFIELD=FINALIZED&amp;VAR:DB_TYPE=L&amp;VAR:UNITS=M&amp;window=popup&amp;width=450&amp;height=300&amp;START_MAXIMIZED=FALSE"}</definedName>
    <definedName name="_12490__FDSAUDITLINK___1" hidden="1">{"fdsup://IBCentral/FAT Viewer?action=UPDATE&amp;creator=factset&amp;DOC_NAME=fat:reuters_ytd_source_window.fat&amp;display_string=Audit&amp;DYN_ARGS=TRUE&amp;VAR:ID1=38480210&amp;VAR:RCODE=SBBF&amp;VAR:SDATE=20080999&amp;VAR:FREQ=Quarterly&amp;VAR:RELITEM=RP&amp;VAR:CURRENCY=LOCAL&amp;VAR:CURRSOURCE","=EXSHARE&amp;VAR:NATFREQ=Quarterly&amp;VAR:RFIELD=FINALIZED&amp;VAR:DB_TYPE=L&amp;VAR:UNITS=M&amp;window=popup&amp;width=450&amp;height=300&amp;START_MAXIMIZED=FALSE"}</definedName>
    <definedName name="_12491__FDSAUDITLINK__" hidden="1">{"fdsup://IBCentral/FAT Viewer?action=UPDATE&amp;creator=factset&amp;DOC_NAME=fat:reuters_ltm_source_window.fat&amp;display_string=Audit&amp;DYN_ARGS=TRUE&amp;VAR:ID1=GWW&amp;VAR:RCODE=IBCEBITDA&amp;VAR:SDATE=20080999 &amp;VAR:FREQ=Quarterly&amp;VAR:RELITEM=RP&amp;VAR:CURRENCY=&amp;VAR:CURRSOURCE=EXS","HARE&amp;VAR:NATFREQ=QUARTERLY&amp;VAR:RFIELD=FINALIZED&amp;VAR:DB_TYPE=&amp;VAR:UNITS=M&amp;window=popup&amp;width=540&amp;height=300&amp;START_MAXIMIZED=FALSE"}</definedName>
    <definedName name="_12491__FDSAUDITLINK___1" hidden="1">{"fdsup://IBCentral/FAT Viewer?action=UPDATE&amp;creator=factset&amp;DOC_NAME=fat:reuters_ltm_source_window.fat&amp;display_string=Audit&amp;DYN_ARGS=TRUE&amp;VAR:ID1=GWW&amp;VAR:RCODE=IBCEBITDA&amp;VAR:SDATE=20080999 &amp;VAR:FREQ=Quarterly&amp;VAR:RELITEM=RP&amp;VAR:CURRENCY=&amp;VAR:CURRSOURCE=EXS","HARE&amp;VAR:NATFREQ=QUARTERLY&amp;VAR:RFIELD=FINALIZED&amp;VAR:DB_TYPE=&amp;VAR:UNITS=M&amp;window=popup&amp;width=540&amp;height=300&amp;START_MAXIMIZED=FALSE"}</definedName>
    <definedName name="_12492__FDSAUDITLINK__"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92__FDSAUDITLINK___1"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93__FDSAUDITLINK__"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93__FDSAUDITLINK___1"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94__FDSAUDITLINK__"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94__FDSAUDITLINK___1" hidden="1">{"fdsup://IBCentral/FAT Viewer?action=UPDATE&amp;creator=factset&amp;DOC_NAME=fat:reuters_ytd_source_window.fat&amp;display_string=Audit&amp;DYN_ARGS=TRUE&amp;VAR:ID1=38480210&amp;VAR:RCODE=SDBF&amp;VAR:SDATE=20080999&amp;VAR:FREQ=Quarterly&amp;VAR:RELITEM=RP&amp;VAR:CURRENCY=LOCAL&amp;VAR:CURRSOURCE","=EXSHARE&amp;VAR:NATFREQ=Quarterly&amp;VAR:RFIELD=FINALIZED&amp;VAR:DB_TYPE=L&amp;VAR:UNITS=M&amp;window=popup&amp;width=450&amp;height=300&amp;START_MAXIMIZED=FALSE"}</definedName>
    <definedName name="_12495__FDSAUDITLINK__" hidden="1">{"fdsup://IBCentral/FAT Viewer?action=UPDATE&amp;creator=factset&amp;DOC_NAME=fat:reuters_ytd_source_window.fat&amp;display_string=Audit&amp;DYN_ARGS=TRUE&amp;VAR:ID1=38480210&amp;VAR:RCODE=SBBF&amp;VAR:SDATE=20080999&amp;VAR:FREQ=Quarterly&amp;VAR:RELITEM=RP&amp;VAR:CURRENCY=LOCAL&amp;VAR:CURRSOURCE","=EXSHARE&amp;VAR:NATFREQ=Quarterly&amp;VAR:RFIELD=FINALIZED&amp;VAR:DB_TYPE=L&amp;VAR:UNITS=M&amp;window=popup&amp;width=450&amp;height=300&amp;START_MAXIMIZED=FALSE"}</definedName>
    <definedName name="_12495__FDSAUDITLINK___1" hidden="1">{"fdsup://IBCentral/FAT Viewer?action=UPDATE&amp;creator=factset&amp;DOC_NAME=fat:reuters_ytd_source_window.fat&amp;display_string=Audit&amp;DYN_ARGS=TRUE&amp;VAR:ID1=38480210&amp;VAR:RCODE=SBBF&amp;VAR:SDATE=20080999&amp;VAR:FREQ=Quarterly&amp;VAR:RELITEM=RP&amp;VAR:CURRENCY=LOCAL&amp;VAR:CURRSOURCE","=EXSHARE&amp;VAR:NATFREQ=Quarterly&amp;VAR:RFIELD=FINALIZED&amp;VAR:DB_TYPE=L&amp;VAR:UNITS=M&amp;window=popup&amp;width=450&amp;height=300&amp;START_MAXIMIZED=FALSE"}</definedName>
    <definedName name="_12496__FDSAUDITLINK__" hidden="1">{"fdsup://IBCentral/FAT Viewer?action=UPDATE&amp;creator=factset&amp;DOC_NAME=fat:reuters_ltm_source_window.fat&amp;display_string=Audit&amp;DYN_ARGS=TRUE&amp;VAR:ID1=GWW&amp;VAR:RCODE=IBCEBITDA&amp;VAR:SDATE=20080999 &amp;VAR:FREQ=Quarterly&amp;VAR:RELITEM=RP&amp;VAR:CURRENCY=&amp;VAR:CURRSOURCE=EXS","HARE&amp;VAR:NATFREQ=QUARTERLY&amp;VAR:RFIELD=FINALIZED&amp;VAR:DB_TYPE=&amp;VAR:UNITS=M&amp;window=popup&amp;width=540&amp;height=300&amp;START_MAXIMIZED=FALSE"}</definedName>
    <definedName name="_12496__FDSAUDITLINK___1" hidden="1">{"fdsup://IBCentral/FAT Viewer?action=UPDATE&amp;creator=factset&amp;DOC_NAME=fat:reuters_ltm_source_window.fat&amp;display_string=Audit&amp;DYN_ARGS=TRUE&amp;VAR:ID1=GWW&amp;VAR:RCODE=IBCEBITDA&amp;VAR:SDATE=20080999 &amp;VAR:FREQ=Quarterly&amp;VAR:RELITEM=RP&amp;VAR:CURRENCY=&amp;VAR:CURRSOURCE=EXS","HARE&amp;VAR:NATFREQ=QUARTERLY&amp;VAR:RFIELD=FINALIZED&amp;VAR:DB_TYPE=&amp;VAR:UNITS=M&amp;window=popup&amp;width=540&amp;height=300&amp;START_MAXIMIZED=FALSE"}</definedName>
    <definedName name="_125__FDSAUDITLINK__" hidden="1">{"fdsup://directions/FAT Viewer?action=UPDATE&amp;creator=factset&amp;DYN_ARGS=TRUE&amp;DOC_NAME=FAT:FQL_AUDITING_CLIENT_TEMPLATE.FAT&amp;display_string=Audit&amp;VAR:KEY=OHWLWRETCX&amp;VAR:QUERY=UkdGX0JQUyhTRU1JLDAsLCwsLCxOT0FVRElUKQ==&amp;WINDOW=FIRST_POPUP&amp;HEIGHT=450&amp;WIDTH=450&amp;STAR","T_MAXIMIZED=FALSE&amp;VAR:CALENDAR=US&amp;VAR:SYMBOL=003195&amp;VAR:INDEX=0"}</definedName>
    <definedName name="_12503__FDSAUDITLINK__" hidden="1">{"fdsup://IBCentral/FAT Viewer?action=UPDATE&amp;creator=factset&amp;DOC_NAME=fat:reuters_ytd_source_window.fat&amp;display_string=Audit&amp;DYN_ARGS=TRUE&amp;VAR:ID1=88355610&amp;VAR:RCODE=SDBF&amp;VAR:SDATE=20080699&amp;VAR:FREQ=Quarterly&amp;VAR:RELITEM=RP&amp;VAR:CURRENCY=LOCAL&amp;VAR:CURRSOURCE","=EXSHARE&amp;VAR:NATFREQ=Quarterly&amp;VAR:RFIELD=FINALIZED&amp;VAR:DB_TYPE=L&amp;VAR:UNITS=M&amp;window=popup&amp;width=450&amp;height=300&amp;START_MAXIMIZED=FALSE"}</definedName>
    <definedName name="_12503__FDSAUDITLINK___1" hidden="1">{"fdsup://IBCentral/FAT Viewer?action=UPDATE&amp;creator=factset&amp;DOC_NAME=fat:reuters_ytd_source_window.fat&amp;display_string=Audit&amp;DYN_ARGS=TRUE&amp;VAR:ID1=88355610&amp;VAR:RCODE=SDBF&amp;VAR:SDATE=20080699&amp;VAR:FREQ=Quarterly&amp;VAR:RELITEM=RP&amp;VAR:CURRENCY=LOCAL&amp;VAR:CURRSOURCE","=EXSHARE&amp;VAR:NATFREQ=Quarterly&amp;VAR:RFIELD=FINALIZED&amp;VAR:DB_TYPE=L&amp;VAR:UNITS=M&amp;window=popup&amp;width=450&amp;height=300&amp;START_MAXIMIZED=FALSE"}</definedName>
    <definedName name="_12504__FDSAUDITLINK__" hidden="1">{"fdsup://IBCentral/FAT Viewer?action=UPDATE&amp;creator=factset&amp;DOC_NAME=fat:reuters_ytd_source_window.fat&amp;display_string=Audit&amp;DYN_ARGS=TRUE&amp;VAR:ID1=88355610&amp;VAR:RCODE=SDBF&amp;VAR:SDATE=20080699&amp;VAR:FREQ=Quarterly&amp;VAR:RELITEM=RP&amp;VAR:CURRENCY=LOCAL&amp;VAR:CURRSOURCE","=EXSHARE&amp;VAR:NATFREQ=Quarterly&amp;VAR:RFIELD=FINALIZED&amp;VAR:DB_TYPE=L&amp;VAR:UNITS=M&amp;window=popup&amp;width=450&amp;height=300&amp;START_MAXIMIZED=FALSE"}</definedName>
    <definedName name="_12504__FDSAUDITLINK___1" hidden="1">{"fdsup://IBCentral/FAT Viewer?action=UPDATE&amp;creator=factset&amp;DOC_NAME=fat:reuters_ytd_source_window.fat&amp;display_string=Audit&amp;DYN_ARGS=TRUE&amp;VAR:ID1=88355610&amp;VAR:RCODE=SDBF&amp;VAR:SDATE=20080699&amp;VAR:FREQ=Quarterly&amp;VAR:RELITEM=RP&amp;VAR:CURRENCY=LOCAL&amp;VAR:CURRSOURCE","=EXSHARE&amp;VAR:NATFREQ=Quarterly&amp;VAR:RFIELD=FINALIZED&amp;VAR:DB_TYPE=L&amp;VAR:UNITS=M&amp;window=popup&amp;width=450&amp;height=300&amp;START_MAXIMIZED=FALSE"}</definedName>
    <definedName name="_12505__FDSAUDITLINK__" hidden="1">{"fdsup://IBCentral/FAT Viewer?action=UPDATE&amp;creator=factset&amp;DOC_NAME=fat:reuters_qtrly_source_window.fat&amp;display_string=Audit&amp;DYN_ARGS=TRUE&amp;VAR:ID1=80640710&amp;VAR:RCODE=SALES&amp;VAR:SDATE=20070999&amp;VAR:FREQ=QUARTERLY&amp;VAR:RELITEM=RF&amp;VAR:CURRENCY=LOCAL&amp;VAR:CURRSOU","RCE=EXSHARE&amp;VAR:NATFREQ=QUARTERLY&amp;VAR:RFIELD=FINALIZED&amp;VAR:DB_TYPE=L&amp;VAR:UNITS=MONTHLY&amp;window=popup&amp;width=450&amp;height=300&amp;START_MAXIMIZED=FALSE"}</definedName>
    <definedName name="_12505__FDSAUDITLINK___1" hidden="1">{"fdsup://IBCentral/FAT Viewer?action=UPDATE&amp;creator=factset&amp;DOC_NAME=fat:reuters_qtrly_source_window.fat&amp;display_string=Audit&amp;DYN_ARGS=TRUE&amp;VAR:ID1=80640710&amp;VAR:RCODE=SALES&amp;VAR:SDATE=20070999&amp;VAR:FREQ=QUARTERLY&amp;VAR:RELITEM=RF&amp;VAR:CURRENCY=LOCAL&amp;VAR:CURRSOU","RCE=EXSHARE&amp;VAR:NATFREQ=QUARTERLY&amp;VAR:RFIELD=FINALIZED&amp;VAR:DB_TYPE=L&amp;VAR:UNITS=MONTHLY&amp;window=popup&amp;width=450&amp;height=300&amp;START_MAXIMIZED=FALSE"}</definedName>
    <definedName name="_12506__FDSAUDITLINK__" hidden="1">{"fdsup://IBCentral/FAT Viewer?action=UPDATE&amp;creator=factset&amp;DOC_NAME=fat:reuters_qtrly_source_window.fat&amp;display_string=Audit&amp;DYN_ARGS=TRUE&amp;VAR:ID1=80640710&amp;VAR:RCODE=SALES&amp;VAR:SDATE=20070999&amp;VAR:FREQ=QUARTERLY&amp;VAR:RELITEM=RF&amp;VAR:CURRENCY=LOCAL&amp;VAR:CURRSOU","RCE=EXSHARE&amp;VAR:NATFREQ=QUARTERLY&amp;VAR:RFIELD=FINALIZED&amp;VAR:DB_TYPE=L&amp;VAR:UNITS=MONTHLY&amp;window=popup&amp;width=450&amp;height=300&amp;START_MAXIMIZED=FALSE"}</definedName>
    <definedName name="_12506__FDSAUDITLINK___1" hidden="1">{"fdsup://IBCentral/FAT Viewer?action=UPDATE&amp;creator=factset&amp;DOC_NAME=fat:reuters_qtrly_source_window.fat&amp;display_string=Audit&amp;DYN_ARGS=TRUE&amp;VAR:ID1=80640710&amp;VAR:RCODE=SALES&amp;VAR:SDATE=20070999&amp;VAR:FREQ=QUARTERLY&amp;VAR:RELITEM=RF&amp;VAR:CURRENCY=LOCAL&amp;VAR:CURRSOU","RCE=EXSHARE&amp;VAR:NATFREQ=QUARTERLY&amp;VAR:RFIELD=FINALIZED&amp;VAR:DB_TYPE=L&amp;VAR:UNITS=MONTHLY&amp;window=popup&amp;width=450&amp;height=300&amp;START_MAXIMIZED=FALSE"}</definedName>
    <definedName name="_12507__FDSAUDITLINK__" hidden="1">{"fdsup://IBCentral/FAT Viewer?action=UPDATE&amp;creator=factset&amp;DOC_NAME=fat:reuters_qtrly_source_window.fat&amp;display_string=Audit&amp;DYN_ARGS=TRUE&amp;VAR:ID1=80640710&amp;VAR:RCODE=SALES&amp;VAR:SDATE=20070699&amp;VAR:FREQ=QUARTERLY&amp;VAR:RELITEM=RF&amp;VAR:CURRENCY=LOCAL&amp;VAR:CURRSOU","RCE=EXSHARE&amp;VAR:NATFREQ=QUARTERLY&amp;VAR:RFIELD=FINALIZED&amp;VAR:DB_TYPE=L&amp;VAR:UNITS=MONTHLY&amp;window=popup&amp;width=450&amp;height=300&amp;START_MAXIMIZED=FALSE"}</definedName>
    <definedName name="_12507__FDSAUDITLINK___1" hidden="1">{"fdsup://IBCentral/FAT Viewer?action=UPDATE&amp;creator=factset&amp;DOC_NAME=fat:reuters_qtrly_source_window.fat&amp;display_string=Audit&amp;DYN_ARGS=TRUE&amp;VAR:ID1=80640710&amp;VAR:RCODE=SALES&amp;VAR:SDATE=20070699&amp;VAR:FREQ=QUARTERLY&amp;VAR:RELITEM=RF&amp;VAR:CURRENCY=LOCAL&amp;VAR:CURRSOU","RCE=EXSHARE&amp;VAR:NATFREQ=QUARTERLY&amp;VAR:RFIELD=FINALIZED&amp;VAR:DB_TYPE=L&amp;VAR:UNITS=MONTHLY&amp;window=popup&amp;width=450&amp;height=300&amp;START_MAXIMIZED=FALSE"}</definedName>
    <definedName name="_12508__FDSAUDITLINK__" hidden="1">{"fdsup://IBCentral/FAT Viewer?action=UPDATE&amp;creator=factset&amp;DOC_NAME=fat:reuters_qtrly_source_window.fat&amp;display_string=Audit&amp;DYN_ARGS=TRUE&amp;VAR:ID1=80640710&amp;VAR:RCODE=SALES&amp;VAR:SDATE=20070399&amp;VAR:FREQ=QUARTERLY&amp;VAR:RELITEM=RF&amp;VAR:CURRENCY=LOCAL&amp;VAR:CURRSOU","RCE=EXSHARE&amp;VAR:NATFREQ=QUARTERLY&amp;VAR:RFIELD=FINALIZED&amp;VAR:DB_TYPE=L&amp;VAR:UNITS=MONTHLY&amp;window=popup&amp;width=450&amp;height=300&amp;START_MAXIMIZED=FALSE"}</definedName>
    <definedName name="_12508__FDSAUDITLINK___1" hidden="1">{"fdsup://IBCentral/FAT Viewer?action=UPDATE&amp;creator=factset&amp;DOC_NAME=fat:reuters_qtrly_source_window.fat&amp;display_string=Audit&amp;DYN_ARGS=TRUE&amp;VAR:ID1=80640710&amp;VAR:RCODE=SALES&amp;VAR:SDATE=20070399&amp;VAR:FREQ=QUARTERLY&amp;VAR:RELITEM=RF&amp;VAR:CURRENCY=LOCAL&amp;VAR:CURRSOU","RCE=EXSHARE&amp;VAR:NATFREQ=QUARTERLY&amp;VAR:RFIELD=FINALIZED&amp;VAR:DB_TYPE=L&amp;VAR:UNITS=MONTHLY&amp;window=popup&amp;width=450&amp;height=300&amp;START_MAXIMIZED=FALSE"}</definedName>
    <definedName name="_12509__FDSAUDITLINK__" hidden="1">{"fdsup://IBCentral/FAT Viewer?action=UPDATE&amp;creator=factset&amp;DOC_NAME=fat:reuters_qtrly_source_window.fat&amp;display_string=Audit&amp;DYN_ARGS=TRUE&amp;VAR:ID1=80640710&amp;VAR:RCODE=SALES&amp;VAR:SDATE=20061299&amp;VAR:FREQ=QUARTERLY&amp;VAR:RELITEM=RF&amp;VAR:CURRENCY=LOCAL&amp;VAR:CURRSOU","RCE=EXSHARE&amp;VAR:NATFREQ=QUARTERLY&amp;VAR:RFIELD=FINALIZED&amp;VAR:DB_TYPE=L&amp;VAR:UNITS=MONTHLY&amp;window=popup&amp;width=450&amp;height=300&amp;START_MAXIMIZED=FALSE"}</definedName>
    <definedName name="_12509__FDSAUDITLINK___1" hidden="1">{"fdsup://IBCentral/FAT Viewer?action=UPDATE&amp;creator=factset&amp;DOC_NAME=fat:reuters_qtrly_source_window.fat&amp;display_string=Audit&amp;DYN_ARGS=TRUE&amp;VAR:ID1=80640710&amp;VAR:RCODE=SALES&amp;VAR:SDATE=20061299&amp;VAR:FREQ=QUARTERLY&amp;VAR:RELITEM=RF&amp;VAR:CURRENCY=LOCAL&amp;VAR:CURRSOU","RCE=EXSHARE&amp;VAR:NATFREQ=QUARTERLY&amp;VAR:RFIELD=FINALIZED&amp;VAR:DB_TYPE=L&amp;VAR:UNITS=MONTHLY&amp;window=popup&amp;width=450&amp;height=300&amp;START_MAXIMIZED=FALSE"}</definedName>
    <definedName name="_12510__FDSAUDITLINK__" hidden="1">{"fdsup://IBCentral/FAT Viewer?action=UPDATE&amp;creator=factset&amp;DOC_NAME=fat:reuters_qtrly_source_window.fat&amp;display_string=Audit&amp;DYN_ARGS=TRUE&amp;VAR:ID1=80640710&amp;VAR:RCODE=SALES&amp;VAR:SDATE=20060999&amp;VAR:FREQ=QUARTERLY&amp;VAR:RELITEM=RF&amp;VAR:CURRENCY=LOCAL&amp;VAR:CURRSOU","RCE=EXSHARE&amp;VAR:NATFREQ=QUARTERLY&amp;VAR:RFIELD=FINALIZED&amp;VAR:DB_TYPE=L&amp;VAR:UNITS=MONTHLY&amp;window=popup&amp;width=450&amp;height=300&amp;START_MAXIMIZED=FALSE"}</definedName>
    <definedName name="_12510__FDSAUDITLINK___1" hidden="1">{"fdsup://IBCentral/FAT Viewer?action=UPDATE&amp;creator=factset&amp;DOC_NAME=fat:reuters_qtrly_source_window.fat&amp;display_string=Audit&amp;DYN_ARGS=TRUE&amp;VAR:ID1=80640710&amp;VAR:RCODE=SALES&amp;VAR:SDATE=20060999&amp;VAR:FREQ=QUARTERLY&amp;VAR:RELITEM=RF&amp;VAR:CURRENCY=LOCAL&amp;VAR:CURRSOU","RCE=EXSHARE&amp;VAR:NATFREQ=QUARTERLY&amp;VAR:RFIELD=FINALIZED&amp;VAR:DB_TYPE=L&amp;VAR:UNITS=MONTHLY&amp;window=popup&amp;width=450&amp;height=300&amp;START_MAXIMIZED=FALSE"}</definedName>
    <definedName name="_12511__FDSAUDITLINK__" hidden="1">{"fdsup://IBCentral/FAT Viewer?action=UPDATE&amp;creator=factset&amp;DOC_NAME=fat:reuters_qtrly_source_window.fat&amp;display_string=Audit&amp;DYN_ARGS=TRUE&amp;VAR:ID1=80640710&amp;VAR:RCODE=SALES&amp;VAR:SDATE=20060699&amp;VAR:FREQ=QUARTERLY&amp;VAR:RELITEM=RF&amp;VAR:CURRENCY=LOCAL&amp;VAR:CURRSOU","RCE=EXSHARE&amp;VAR:NATFREQ=QUARTERLY&amp;VAR:RFIELD=FINALIZED&amp;VAR:DB_TYPE=L&amp;VAR:UNITS=MONTHLY&amp;window=popup&amp;width=450&amp;height=300&amp;START_MAXIMIZED=FALSE"}</definedName>
    <definedName name="_12511__FDSAUDITLINK___1" hidden="1">{"fdsup://IBCentral/FAT Viewer?action=UPDATE&amp;creator=factset&amp;DOC_NAME=fat:reuters_qtrly_source_window.fat&amp;display_string=Audit&amp;DYN_ARGS=TRUE&amp;VAR:ID1=80640710&amp;VAR:RCODE=SALES&amp;VAR:SDATE=20060699&amp;VAR:FREQ=QUARTERLY&amp;VAR:RELITEM=RF&amp;VAR:CURRENCY=LOCAL&amp;VAR:CURRSOU","RCE=EXSHARE&amp;VAR:NATFREQ=QUARTERLY&amp;VAR:RFIELD=FINALIZED&amp;VAR:DB_TYPE=L&amp;VAR:UNITS=MONTHLY&amp;window=popup&amp;width=450&amp;height=300&amp;START_MAXIMIZED=FALSE"}</definedName>
    <definedName name="_12512__FDSAUDITLINK__" hidden="1">{"fdsup://IBCentral/FAT Viewer?action=UPDATE&amp;creator=factset&amp;DOC_NAME=fat:reuters_qtrly_source_window.fat&amp;display_string=Audit&amp;DYN_ARGS=TRUE&amp;VAR:ID1=80640710&amp;VAR:RCODE=SALES&amp;VAR:SDATE=20060399&amp;VAR:FREQ=QUARTERLY&amp;VAR:RELITEM=RF&amp;VAR:CURRENCY=LOCAL&amp;VAR:CURRSOU","RCE=EXSHARE&amp;VAR:NATFREQ=QUARTERLY&amp;VAR:RFIELD=FINALIZED&amp;VAR:DB_TYPE=L&amp;VAR:UNITS=MONTHLY&amp;window=popup&amp;width=450&amp;height=300&amp;START_MAXIMIZED=FALSE"}</definedName>
    <definedName name="_12512__FDSAUDITLINK___1" hidden="1">{"fdsup://IBCentral/FAT Viewer?action=UPDATE&amp;creator=factset&amp;DOC_NAME=fat:reuters_qtrly_source_window.fat&amp;display_string=Audit&amp;DYN_ARGS=TRUE&amp;VAR:ID1=80640710&amp;VAR:RCODE=SALES&amp;VAR:SDATE=20060399&amp;VAR:FREQ=QUARTERLY&amp;VAR:RELITEM=RF&amp;VAR:CURRENCY=LOCAL&amp;VAR:CURRSOU","RCE=EXSHARE&amp;VAR:NATFREQ=QUARTERLY&amp;VAR:RFIELD=FINALIZED&amp;VAR:DB_TYPE=L&amp;VAR:UNITS=MONTHLY&amp;window=popup&amp;width=450&amp;height=300&amp;START_MAXIMIZED=FALSE"}</definedName>
    <definedName name="_12514__FDSAUDITLINK__" hidden="1">{"fdsup://IBCentral/FAT Viewer?action=UPDATE&amp;creator=factset&amp;DOC_NAME=fat:reuters_qtrly_source_window.fat&amp;display_string=Audit&amp;DYN_ARGS=TRUE&amp;VAR:ID1=80640710&amp;VAR:RCODE=SALES&amp;VAR:SDATE=20060399&amp;VAR:FREQ=QUARTERLY&amp;VAR:RELITEM=RF&amp;VAR:CURRENCY=LOCAL&amp;VAR:CURRSOU","RCE=EXSHARE&amp;VAR:NATFREQ=QUARTERLY&amp;VAR:RFIELD=FINALIZED&amp;VAR:DB_TYPE=L&amp;VAR:UNITS=MONTHLY&amp;window=popup&amp;width=450&amp;height=300&amp;START_MAXIMIZED=FALSE"}</definedName>
    <definedName name="_12514__FDSAUDITLINK___1" hidden="1">{"fdsup://IBCentral/FAT Viewer?action=UPDATE&amp;creator=factset&amp;DOC_NAME=fat:reuters_qtrly_source_window.fat&amp;display_string=Audit&amp;DYN_ARGS=TRUE&amp;VAR:ID1=80640710&amp;VAR:RCODE=SALES&amp;VAR:SDATE=20060399&amp;VAR:FREQ=QUARTERLY&amp;VAR:RELITEM=RF&amp;VAR:CURRENCY=LOCAL&amp;VAR:CURRSOU","RCE=EXSHARE&amp;VAR:NATFREQ=QUARTERLY&amp;VAR:RFIELD=FINALIZED&amp;VAR:DB_TYPE=L&amp;VAR:UNITS=MONTHLY&amp;window=popup&amp;width=450&amp;height=300&amp;START_MAXIMIZED=FALSE"}</definedName>
    <definedName name="_12515__FDSAUDITLINK__" hidden="1">{"fdsup://IBCentral/FAT Viewer?action=UPDATE&amp;creator=factset&amp;DOC_NAME=fat:reuters_qtrly_source_window.fat&amp;display_string=Audit&amp;DYN_ARGS=TRUE&amp;VAR:ID1=80640710&amp;VAR:RCODE=SALES&amp;VAR:SDATE=20060399&amp;VAR:FREQ=QUARTERLY&amp;VAR:RELITEM=RF&amp;VAR:CURRENCY=LOCAL&amp;VAR:CURRSOU","RCE=EXSHARE&amp;VAR:NATFREQ=QUARTERLY&amp;VAR:RFIELD=FINALIZED&amp;VAR:DB_TYPE=L&amp;VAR:UNITS=MONTHLY&amp;window=popup&amp;width=450&amp;height=300&amp;START_MAXIMIZED=FALSE"}</definedName>
    <definedName name="_12515__FDSAUDITLINK___1" hidden="1">{"fdsup://IBCentral/FAT Viewer?action=UPDATE&amp;creator=factset&amp;DOC_NAME=fat:reuters_qtrly_source_window.fat&amp;display_string=Audit&amp;DYN_ARGS=TRUE&amp;VAR:ID1=80640710&amp;VAR:RCODE=SALES&amp;VAR:SDATE=20060399&amp;VAR:FREQ=QUARTERLY&amp;VAR:RELITEM=RF&amp;VAR:CURRENCY=LOCAL&amp;VAR:CURRSOU","RCE=EXSHARE&amp;VAR:NATFREQ=QUARTERLY&amp;VAR:RFIELD=FINALIZED&amp;VAR:DB_TYPE=L&amp;VAR:UNITS=MONTHLY&amp;window=popup&amp;width=450&amp;height=300&amp;START_MAXIMIZED=FALSE"}</definedName>
    <definedName name="_12516__FDSAUDITLINK__" hidden="1">{"fdsup://IBCentral/FAT Viewer?action=UPDATE&amp;creator=factset&amp;DOC_NAME=fat:reuters_qtrly_source_window.fat&amp;display_string=Audit&amp;DYN_ARGS=TRUE&amp;VAR:ID1=80640710&amp;VAR:RCODE=COGSFDS&amp;VAR:SDATE=20080999&amp;VAR:FREQ=QUARTERLY&amp;VAR:RELITEM=RF&amp;VAR:CURRENCY=LOCAL&amp;VAR:CURRS","OURCE=EXSHARE&amp;VAR:NATFREQ=QUARTERLY&amp;VAR:RFIELD=FINALIZED&amp;VAR:DB_TYPE=L&amp;VAR:UNITS=MONTHLY&amp;window=popup&amp;width=450&amp;height=300&amp;START_MAXIMIZED=FALSE"}</definedName>
    <definedName name="_12516__FDSAUDITLINK___1" hidden="1">{"fdsup://IBCentral/FAT Viewer?action=UPDATE&amp;creator=factset&amp;DOC_NAME=fat:reuters_qtrly_source_window.fat&amp;display_string=Audit&amp;DYN_ARGS=TRUE&amp;VAR:ID1=80640710&amp;VAR:RCODE=COGSFDS&amp;VAR:SDATE=20080999&amp;VAR:FREQ=QUARTERLY&amp;VAR:RELITEM=RF&amp;VAR:CURRENCY=LOCAL&amp;VAR:CURRS","OURCE=EXSHARE&amp;VAR:NATFREQ=QUARTERLY&amp;VAR:RFIELD=FINALIZED&amp;VAR:DB_TYPE=L&amp;VAR:UNITS=MONTHLY&amp;window=popup&amp;width=450&amp;height=300&amp;START_MAXIMIZED=FALSE"}</definedName>
    <definedName name="_126__FDSAUDITLINK__" hidden="1">{"fdsup://directions/FAT Viewer?action=UPDATE&amp;creator=factset&amp;DYN_ARGS=TRUE&amp;DOC_NAME=FAT:FQL_AUDITING_CLIENT_TEMPLATE.FAT&amp;display_string=Audit&amp;VAR:KEY=GHWVMZAJQZ&amp;VAR:QUERY=UkdGX0JQU19UQU5HKFFUUiwwLCwsLCwsTk9BVURJVCk=&amp;WINDOW=FIRST_POPUP&amp;HEIGHT=450&amp;WIDTH=450&amp;","START_MAXIMIZED=FALSE&amp;VAR:CALENDAR=US&amp;VAR:SYMBOL=598381&amp;VAR:INDEX=0"}</definedName>
    <definedName name="_127__FDSAUDITLINK__" hidden="1">{"fdsup://directions/FAT Viewer?action=UPDATE&amp;creator=factset&amp;DYN_ARGS=TRUE&amp;DOC_NAME=FAT:FQL_AUDITING_CLIENT_TEMPLATE.FAT&amp;display_string=Audit&amp;VAR:KEY=GHYJGDUBQN&amp;VAR:QUERY=UkdGX0JQUyhRVFIsMCwsLCwsLE5PQVVESVQp&amp;WINDOW=FIRST_POPUP&amp;HEIGHT=450&amp;WIDTH=450&amp;START_MA","XIMIZED=FALSE&amp;VAR:CALENDAR=US&amp;VAR:SYMBOL=598381&amp;VAR:INDEX=0"}</definedName>
    <definedName name="_12751__FDSAUDITLINK__" hidden="1">{"fdsup://IBCentral/FAT Viewer?action=UPDATE&amp;creator=factset&amp;DOC_NAME=fat:reuters_qtrly_source_window.fat&amp;display_string=Audit&amp;DYN_ARGS=TRUE&amp;VAR:ID1=57308310&amp;VAR:RCODE=SALES&amp;VAR:SDATE=20060399&amp;VAR:FREQ=QUARTERLY&amp;VAR:RELITEM=RF&amp;VAR:CURRENCY=LOCAL&amp;VAR:CURRSOU","RCE=EXSHARE&amp;VAR:NATFREQ=QUARTERLY&amp;VAR:RFIELD=FINALIZED&amp;VAR:DB_TYPE=L&amp;VAR:UNITS=MONTHLY&amp;window=popup&amp;width=450&amp;height=300&amp;START_MAXIMIZED=FALSE"}</definedName>
    <definedName name="_12751__FDSAUDITLINK___1" hidden="1">{"fdsup://IBCentral/FAT Viewer?action=UPDATE&amp;creator=factset&amp;DOC_NAME=fat:reuters_qtrly_source_window.fat&amp;display_string=Audit&amp;DYN_ARGS=TRUE&amp;VAR:ID1=57308310&amp;VAR:RCODE=SALES&amp;VAR:SDATE=20060399&amp;VAR:FREQ=QUARTERLY&amp;VAR:RELITEM=RF&amp;VAR:CURRENCY=LOCAL&amp;VAR:CURRSOU","RCE=EXSHARE&amp;VAR:NATFREQ=QUARTERLY&amp;VAR:RFIELD=FINALIZED&amp;VAR:DB_TYPE=L&amp;VAR:UNITS=MONTHLY&amp;window=popup&amp;width=450&amp;height=300&amp;START_MAXIMIZED=FALSE"}</definedName>
    <definedName name="_12752__FDSAUDITLINK__" hidden="1">{"fdsup://IBCentral/FAT Viewer?action=UPDATE&amp;creator=factset&amp;DOC_NAME=fat:reuters_qtrly_source_window.fat&amp;display_string=Audit&amp;DYN_ARGS=TRUE&amp;VAR:ID1=57308310&amp;VAR:RCODE=SALES&amp;VAR:SDATE=20060699&amp;VAR:FREQ=QUARTERLY&amp;VAR:RELITEM=RF&amp;VAR:CURRENCY=LOCAL&amp;VAR:CURRSOU","RCE=EXSHARE&amp;VAR:NATFREQ=QUARTERLY&amp;VAR:RFIELD=FINALIZED&amp;VAR:DB_TYPE=L&amp;VAR:UNITS=MONTHLY&amp;window=popup&amp;width=450&amp;height=300&amp;START_MAXIMIZED=FALSE"}</definedName>
    <definedName name="_12752__FDSAUDITLINK___1" hidden="1">{"fdsup://IBCentral/FAT Viewer?action=UPDATE&amp;creator=factset&amp;DOC_NAME=fat:reuters_qtrly_source_window.fat&amp;display_string=Audit&amp;DYN_ARGS=TRUE&amp;VAR:ID1=57308310&amp;VAR:RCODE=SALES&amp;VAR:SDATE=20060699&amp;VAR:FREQ=QUARTERLY&amp;VAR:RELITEM=RF&amp;VAR:CURRENCY=LOCAL&amp;VAR:CURRSOU","RCE=EXSHARE&amp;VAR:NATFREQ=QUARTERLY&amp;VAR:RFIELD=FINALIZED&amp;VAR:DB_TYPE=L&amp;VAR:UNITS=MONTHLY&amp;window=popup&amp;width=450&amp;height=300&amp;START_MAXIMIZED=FALSE"}</definedName>
    <definedName name="_12753__FDSAUDITLINK__" hidden="1">{"fdsup://IBCentral/FAT Viewer?action=UPDATE&amp;creator=factset&amp;DOC_NAME=fat:reuters_qtrly_source_window.fat&amp;display_string=Audit&amp;DYN_ARGS=TRUE&amp;VAR:ID1=57308310&amp;VAR:RCODE=SALES&amp;VAR:SDATE=20060999&amp;VAR:FREQ=QUARTERLY&amp;VAR:RELITEM=RF&amp;VAR:CURRENCY=LOCAL&amp;VAR:CURRSOU","RCE=EXSHARE&amp;VAR:NATFREQ=QUARTERLY&amp;VAR:RFIELD=FINALIZED&amp;VAR:DB_TYPE=L&amp;VAR:UNITS=MONTHLY&amp;window=popup&amp;width=450&amp;height=300&amp;START_MAXIMIZED=FALSE"}</definedName>
    <definedName name="_12753__FDSAUDITLINK___1" hidden="1">{"fdsup://IBCentral/FAT Viewer?action=UPDATE&amp;creator=factset&amp;DOC_NAME=fat:reuters_qtrly_source_window.fat&amp;display_string=Audit&amp;DYN_ARGS=TRUE&amp;VAR:ID1=57308310&amp;VAR:RCODE=SALES&amp;VAR:SDATE=20060999&amp;VAR:FREQ=QUARTERLY&amp;VAR:RELITEM=RF&amp;VAR:CURRENCY=LOCAL&amp;VAR:CURRSOU","RCE=EXSHARE&amp;VAR:NATFREQ=QUARTERLY&amp;VAR:RFIELD=FINALIZED&amp;VAR:DB_TYPE=L&amp;VAR:UNITS=MONTHLY&amp;window=popup&amp;width=450&amp;height=300&amp;START_MAXIMIZED=FALSE"}</definedName>
    <definedName name="_12754__FDSAUDITLINK__" hidden="1">{"fdsup://IBCentral/FAT Viewer?action=UPDATE&amp;creator=factset&amp;DOC_NAME=fat:reuters_qtrly_source_window.fat&amp;display_string=Audit&amp;DYN_ARGS=TRUE&amp;VAR:ID1=57308310&amp;VAR:RCODE=SALES&amp;VAR:SDATE=20061299&amp;VAR:FREQ=QUARTERLY&amp;VAR:RELITEM=RF&amp;VAR:CURRENCY=LOCAL&amp;VAR:CURRSOU","RCE=EXSHARE&amp;VAR:NATFREQ=QUARTERLY&amp;VAR:RFIELD=FINALIZED&amp;VAR:DB_TYPE=L&amp;VAR:UNITS=MONTHLY&amp;window=popup&amp;width=450&amp;height=300&amp;START_MAXIMIZED=FALSE"}</definedName>
    <definedName name="_12754__FDSAUDITLINK___1" hidden="1">{"fdsup://IBCentral/FAT Viewer?action=UPDATE&amp;creator=factset&amp;DOC_NAME=fat:reuters_qtrly_source_window.fat&amp;display_string=Audit&amp;DYN_ARGS=TRUE&amp;VAR:ID1=57308310&amp;VAR:RCODE=SALES&amp;VAR:SDATE=20061299&amp;VAR:FREQ=QUARTERLY&amp;VAR:RELITEM=RF&amp;VAR:CURRENCY=LOCAL&amp;VAR:CURRSOU","RCE=EXSHARE&amp;VAR:NATFREQ=QUARTERLY&amp;VAR:RFIELD=FINALIZED&amp;VAR:DB_TYPE=L&amp;VAR:UNITS=MONTHLY&amp;window=popup&amp;width=450&amp;height=300&amp;START_MAXIMIZED=FALSE"}</definedName>
    <definedName name="_12755__FDSAUDITLINK__" hidden="1">{"fdsup://IBCentral/FAT Viewer?action=UPDATE&amp;creator=factset&amp;DOC_NAME=fat:reuters_qtrly_source_window.fat&amp;display_string=Audit&amp;DYN_ARGS=TRUE&amp;VAR:ID1=57308310&amp;VAR:RCODE=SALES&amp;VAR:SDATE=20070399&amp;VAR:FREQ=QUARTERLY&amp;VAR:RELITEM=RF&amp;VAR:CURRENCY=LOCAL&amp;VAR:CURRSOU","RCE=EXSHARE&amp;VAR:NATFREQ=QUARTERLY&amp;VAR:RFIELD=FINALIZED&amp;VAR:DB_TYPE=L&amp;VAR:UNITS=MONTHLY&amp;window=popup&amp;width=450&amp;height=300&amp;START_MAXIMIZED=FALSE"}</definedName>
    <definedName name="_12755__FDSAUDITLINK___1" hidden="1">{"fdsup://IBCentral/FAT Viewer?action=UPDATE&amp;creator=factset&amp;DOC_NAME=fat:reuters_qtrly_source_window.fat&amp;display_string=Audit&amp;DYN_ARGS=TRUE&amp;VAR:ID1=57308310&amp;VAR:RCODE=SALES&amp;VAR:SDATE=20070399&amp;VAR:FREQ=QUARTERLY&amp;VAR:RELITEM=RF&amp;VAR:CURRENCY=LOCAL&amp;VAR:CURRSOU","RCE=EXSHARE&amp;VAR:NATFREQ=QUARTERLY&amp;VAR:RFIELD=FINALIZED&amp;VAR:DB_TYPE=L&amp;VAR:UNITS=MONTHLY&amp;window=popup&amp;width=450&amp;height=300&amp;START_MAXIMIZED=FALSE"}</definedName>
    <definedName name="_12756__FDSAUDITLINK__" hidden="1">{"fdsup://IBCentral/FAT Viewer?action=UPDATE&amp;creator=factset&amp;DOC_NAME=fat:reuters_qtrly_source_window.fat&amp;display_string=Audit&amp;DYN_ARGS=TRUE&amp;VAR:ID1=57308310&amp;VAR:RCODE=SALES&amp;VAR:SDATE=20070699&amp;VAR:FREQ=QUARTERLY&amp;VAR:RELITEM=RF&amp;VAR:CURRENCY=LOCAL&amp;VAR:CURRSOU","RCE=EXSHARE&amp;VAR:NATFREQ=QUARTERLY&amp;VAR:RFIELD=FINALIZED&amp;VAR:DB_TYPE=L&amp;VAR:UNITS=MONTHLY&amp;window=popup&amp;width=450&amp;height=300&amp;START_MAXIMIZED=FALSE"}</definedName>
    <definedName name="_12756__FDSAUDITLINK___1" hidden="1">{"fdsup://IBCentral/FAT Viewer?action=UPDATE&amp;creator=factset&amp;DOC_NAME=fat:reuters_qtrly_source_window.fat&amp;display_string=Audit&amp;DYN_ARGS=TRUE&amp;VAR:ID1=57308310&amp;VAR:RCODE=SALES&amp;VAR:SDATE=20070699&amp;VAR:FREQ=QUARTERLY&amp;VAR:RELITEM=RF&amp;VAR:CURRENCY=LOCAL&amp;VAR:CURRSOU","RCE=EXSHARE&amp;VAR:NATFREQ=QUARTERLY&amp;VAR:RFIELD=FINALIZED&amp;VAR:DB_TYPE=L&amp;VAR:UNITS=MONTHLY&amp;window=popup&amp;width=450&amp;height=300&amp;START_MAXIMIZED=FALSE"}</definedName>
    <definedName name="_12757__FDSAUDITLINK__" hidden="1">{"fdsup://IBCentral/FAT Viewer?action=UPDATE&amp;creator=factset&amp;DOC_NAME=fat:reuters_qtrly_source_window.fat&amp;display_string=Audit&amp;DYN_ARGS=TRUE&amp;VAR:ID1=58064510&amp;VAR:RCODE=SALES&amp;VAR:SDATE=20060399&amp;VAR:FREQ=QUARTERLY&amp;VAR:RELITEM=RF&amp;VAR:CURRENCY=LOCAL&amp;VAR:CURRSOU","RCE=EXSHARE&amp;VAR:NATFREQ=QUARTERLY&amp;VAR:RFIELD=FINALIZED&amp;VAR:DB_TYPE=L&amp;VAR:UNITS=MONTHLY&amp;window=popup&amp;width=450&amp;height=300&amp;START_MAXIMIZED=FALSE"}</definedName>
    <definedName name="_12757__FDSAUDITLINK___1" hidden="1">{"fdsup://IBCentral/FAT Viewer?action=UPDATE&amp;creator=factset&amp;DOC_NAME=fat:reuters_qtrly_source_window.fat&amp;display_string=Audit&amp;DYN_ARGS=TRUE&amp;VAR:ID1=58064510&amp;VAR:RCODE=SALES&amp;VAR:SDATE=20060399&amp;VAR:FREQ=QUARTERLY&amp;VAR:RELITEM=RF&amp;VAR:CURRENCY=LOCAL&amp;VAR:CURRSOU","RCE=EXSHARE&amp;VAR:NATFREQ=QUARTERLY&amp;VAR:RFIELD=FINALIZED&amp;VAR:DB_TYPE=L&amp;VAR:UNITS=MONTHLY&amp;window=popup&amp;width=450&amp;height=300&amp;START_MAXIMIZED=FALSE"}</definedName>
    <definedName name="_12758__FDSAUDITLINK__" hidden="1">{"fdsup://IBCentral/FAT Viewer?action=UPDATE&amp;creator=factset&amp;DOC_NAME=fat:reuters_qtrly_source_window.fat&amp;display_string=Audit&amp;DYN_ARGS=TRUE&amp;VAR:ID1=58064510&amp;VAR:RCODE=SALES&amp;VAR:SDATE=20060699&amp;VAR:FREQ=QUARTERLY&amp;VAR:RELITEM=RF&amp;VAR:CURRENCY=LOCAL&amp;VAR:CURRSOU","RCE=EXSHARE&amp;VAR:NATFREQ=QUARTERLY&amp;VAR:RFIELD=FINALIZED&amp;VAR:DB_TYPE=L&amp;VAR:UNITS=MONTHLY&amp;window=popup&amp;width=450&amp;height=300&amp;START_MAXIMIZED=FALSE"}</definedName>
    <definedName name="_12758__FDSAUDITLINK___1" hidden="1">{"fdsup://IBCentral/FAT Viewer?action=UPDATE&amp;creator=factset&amp;DOC_NAME=fat:reuters_qtrly_source_window.fat&amp;display_string=Audit&amp;DYN_ARGS=TRUE&amp;VAR:ID1=58064510&amp;VAR:RCODE=SALES&amp;VAR:SDATE=20060699&amp;VAR:FREQ=QUARTERLY&amp;VAR:RELITEM=RF&amp;VAR:CURRENCY=LOCAL&amp;VAR:CURRSOU","RCE=EXSHARE&amp;VAR:NATFREQ=QUARTERLY&amp;VAR:RFIELD=FINALIZED&amp;VAR:DB_TYPE=L&amp;VAR:UNITS=MONTHLY&amp;window=popup&amp;width=450&amp;height=300&amp;START_MAXIMIZED=FALSE"}</definedName>
    <definedName name="_12759__FDSAUDITLINK__" hidden="1">{"fdsup://IBCentral/FAT Viewer?action=UPDATE&amp;creator=factset&amp;DOC_NAME=fat:reuters_qtrly_source_window.fat&amp;display_string=Audit&amp;DYN_ARGS=TRUE&amp;VAR:ID1=58064510&amp;VAR:RCODE=SALES&amp;VAR:SDATE=20060999&amp;VAR:FREQ=QUARTERLY&amp;VAR:RELITEM=RF&amp;VAR:CURRENCY=LOCAL&amp;VAR:CURRSOU","RCE=EXSHARE&amp;VAR:NATFREQ=QUARTERLY&amp;VAR:RFIELD=FINALIZED&amp;VAR:DB_TYPE=L&amp;VAR:UNITS=MONTHLY&amp;window=popup&amp;width=450&amp;height=300&amp;START_MAXIMIZED=FALSE"}</definedName>
    <definedName name="_12759__FDSAUDITLINK___1" hidden="1">{"fdsup://IBCentral/FAT Viewer?action=UPDATE&amp;creator=factset&amp;DOC_NAME=fat:reuters_qtrly_source_window.fat&amp;display_string=Audit&amp;DYN_ARGS=TRUE&amp;VAR:ID1=58064510&amp;VAR:RCODE=SALES&amp;VAR:SDATE=20060999&amp;VAR:FREQ=QUARTERLY&amp;VAR:RELITEM=RF&amp;VAR:CURRENCY=LOCAL&amp;VAR:CURRSOU","RCE=EXSHARE&amp;VAR:NATFREQ=QUARTERLY&amp;VAR:RFIELD=FINALIZED&amp;VAR:DB_TYPE=L&amp;VAR:UNITS=MONTHLY&amp;window=popup&amp;width=450&amp;height=300&amp;START_MAXIMIZED=FALSE"}</definedName>
    <definedName name="_12760__FDSAUDITLINK__" hidden="1">{"fdsup://IBCentral/FAT Viewer?action=UPDATE&amp;creator=factset&amp;DOC_NAME=fat:reuters_qtrly_source_window.fat&amp;display_string=Audit&amp;DYN_ARGS=TRUE&amp;VAR:ID1=58064510&amp;VAR:RCODE=SALES&amp;VAR:SDATE=20061299&amp;VAR:FREQ=QUARTERLY&amp;VAR:RELITEM=RF&amp;VAR:CURRENCY=LOCAL&amp;VAR:CURRSOU","RCE=EXSHARE&amp;VAR:NATFREQ=QUARTERLY&amp;VAR:RFIELD=FINALIZED&amp;VAR:DB_TYPE=L&amp;VAR:UNITS=MONTHLY&amp;window=popup&amp;width=450&amp;height=300&amp;START_MAXIMIZED=FALSE"}</definedName>
    <definedName name="_12760__FDSAUDITLINK___1" hidden="1">{"fdsup://IBCentral/FAT Viewer?action=UPDATE&amp;creator=factset&amp;DOC_NAME=fat:reuters_qtrly_source_window.fat&amp;display_string=Audit&amp;DYN_ARGS=TRUE&amp;VAR:ID1=58064510&amp;VAR:RCODE=SALES&amp;VAR:SDATE=20061299&amp;VAR:FREQ=QUARTERLY&amp;VAR:RELITEM=RF&amp;VAR:CURRENCY=LOCAL&amp;VAR:CURRSOU","RCE=EXSHARE&amp;VAR:NATFREQ=QUARTERLY&amp;VAR:RFIELD=FINALIZED&amp;VAR:DB_TYPE=L&amp;VAR:UNITS=MONTHLY&amp;window=popup&amp;width=450&amp;height=300&amp;START_MAXIMIZED=FALSE"}</definedName>
    <definedName name="_12761__FDSAUDITLINK__" hidden="1">{"fdsup://IBCentral/FAT Viewer?action=UPDATE&amp;creator=factset&amp;DOC_NAME=fat:reuters_qtrly_source_window.fat&amp;display_string=Audit&amp;DYN_ARGS=TRUE&amp;VAR:ID1=58064510&amp;VAR:RCODE=SALES&amp;VAR:SDATE=20070399&amp;VAR:FREQ=QUARTERLY&amp;VAR:RELITEM=RF&amp;VAR:CURRENCY=LOCAL&amp;VAR:CURRSOU","RCE=EXSHARE&amp;VAR:NATFREQ=QUARTERLY&amp;VAR:RFIELD=FINALIZED&amp;VAR:DB_TYPE=L&amp;VAR:UNITS=MONTHLY&amp;window=popup&amp;width=450&amp;height=300&amp;START_MAXIMIZED=FALSE"}</definedName>
    <definedName name="_12761__FDSAUDITLINK___1" hidden="1">{"fdsup://IBCentral/FAT Viewer?action=UPDATE&amp;creator=factset&amp;DOC_NAME=fat:reuters_qtrly_source_window.fat&amp;display_string=Audit&amp;DYN_ARGS=TRUE&amp;VAR:ID1=58064510&amp;VAR:RCODE=SALES&amp;VAR:SDATE=20070399&amp;VAR:FREQ=QUARTERLY&amp;VAR:RELITEM=RF&amp;VAR:CURRENCY=LOCAL&amp;VAR:CURRSOU","RCE=EXSHARE&amp;VAR:NATFREQ=QUARTERLY&amp;VAR:RFIELD=FINALIZED&amp;VAR:DB_TYPE=L&amp;VAR:UNITS=MONTHLY&amp;window=popup&amp;width=450&amp;height=300&amp;START_MAXIMIZED=FALSE"}</definedName>
    <definedName name="_12762__FDSAUDITLINK__" hidden="1">{"fdsup://IBCentral/FAT Viewer?action=UPDATE&amp;creator=factset&amp;DOC_NAME=fat:reuters_qtrly_source_window.fat&amp;display_string=Audit&amp;DYN_ARGS=TRUE&amp;VAR:ID1=58064510&amp;VAR:RCODE=SALES&amp;VAR:SDATE=20070699&amp;VAR:FREQ=QUARTERLY&amp;VAR:RELITEM=RF&amp;VAR:CURRENCY=LOCAL&amp;VAR:CURRSOU","RCE=EXSHARE&amp;VAR:NATFREQ=QUARTERLY&amp;VAR:RFIELD=FINALIZED&amp;VAR:DB_TYPE=L&amp;VAR:UNITS=MONTHLY&amp;window=popup&amp;width=450&amp;height=300&amp;START_MAXIMIZED=FALSE"}</definedName>
    <definedName name="_12762__FDSAUDITLINK___1" hidden="1">{"fdsup://IBCentral/FAT Viewer?action=UPDATE&amp;creator=factset&amp;DOC_NAME=fat:reuters_qtrly_source_window.fat&amp;display_string=Audit&amp;DYN_ARGS=TRUE&amp;VAR:ID1=58064510&amp;VAR:RCODE=SALES&amp;VAR:SDATE=20070699&amp;VAR:FREQ=QUARTERLY&amp;VAR:RELITEM=RF&amp;VAR:CURRENCY=LOCAL&amp;VAR:CURRSOU","RCE=EXSHARE&amp;VAR:NATFREQ=QUARTERLY&amp;VAR:RFIELD=FINALIZED&amp;VAR:DB_TYPE=L&amp;VAR:UNITS=MONTHLY&amp;window=popup&amp;width=450&amp;height=300&amp;START_MAXIMIZED=FALSE"}</definedName>
    <definedName name="_12763__FDSAUDITLINK__" hidden="1">{"fdsup://IBCentral/FAT Viewer?action=UPDATE&amp;creator=factset&amp;DOC_NAME=fat:reuters_qtrly_source_window.fat&amp;display_string=Audit&amp;DYN_ARGS=TRUE&amp;VAR:ID1=58064510&amp;VAR:RCODE=SALES&amp;VAR:SDATE=20070999&amp;VAR:FREQ=QUARTERLY&amp;VAR:RELITEM=RF&amp;VAR:CURRENCY=LOCAL&amp;VAR:CURRSOU","RCE=EXSHARE&amp;VAR:NATFREQ=QUARTERLY&amp;VAR:RFIELD=FINALIZED&amp;VAR:DB_TYPE=L&amp;VAR:UNITS=MONTHLY&amp;window=popup&amp;width=450&amp;height=300&amp;START_MAXIMIZED=FALSE"}</definedName>
    <definedName name="_12763__FDSAUDITLINK___1" hidden="1">{"fdsup://IBCentral/FAT Viewer?action=UPDATE&amp;creator=factset&amp;DOC_NAME=fat:reuters_qtrly_source_window.fat&amp;display_string=Audit&amp;DYN_ARGS=TRUE&amp;VAR:ID1=58064510&amp;VAR:RCODE=SALES&amp;VAR:SDATE=20070999&amp;VAR:FREQ=QUARTERLY&amp;VAR:RELITEM=RF&amp;VAR:CURRENCY=LOCAL&amp;VAR:CURRSOU","RCE=EXSHARE&amp;VAR:NATFREQ=QUARTERLY&amp;VAR:RFIELD=FINALIZED&amp;VAR:DB_TYPE=L&amp;VAR:UNITS=MONTHLY&amp;window=popup&amp;width=450&amp;height=300&amp;START_MAXIMIZED=FALSE"}</definedName>
    <definedName name="_12764__FDSAUDITLINK__" hidden="1">{"fdsup://IBCentral/FAT Viewer?action=UPDATE&amp;creator=factset&amp;DOC_NAME=fat:reuters_qtrly_source_window.fat&amp;display_string=Audit&amp;DYN_ARGS=TRUE&amp;VAR:ID1=58064510&amp;VAR:RCODE=SALES&amp;VAR:SDATE=20071299&amp;VAR:FREQ=QUARTERLY&amp;VAR:RELITEM=RF&amp;VAR:CURRENCY=LOCAL&amp;VAR:CURRSOU","RCE=EXSHARE&amp;VAR:NATFREQ=QUARTERLY&amp;VAR:RFIELD=FINALIZED&amp;VAR:DB_TYPE=L&amp;VAR:UNITS=MONTHLY&amp;window=popup&amp;width=450&amp;height=300&amp;START_MAXIMIZED=FALSE"}</definedName>
    <definedName name="_12764__FDSAUDITLINK___1" hidden="1">{"fdsup://IBCentral/FAT Viewer?action=UPDATE&amp;creator=factset&amp;DOC_NAME=fat:reuters_qtrly_source_window.fat&amp;display_string=Audit&amp;DYN_ARGS=TRUE&amp;VAR:ID1=58064510&amp;VAR:RCODE=SALES&amp;VAR:SDATE=20071299&amp;VAR:FREQ=QUARTERLY&amp;VAR:RELITEM=RF&amp;VAR:CURRENCY=LOCAL&amp;VAR:CURRSOU","RCE=EXSHARE&amp;VAR:NATFREQ=QUARTERLY&amp;VAR:RFIELD=FINALIZED&amp;VAR:DB_TYPE=L&amp;VAR:UNITS=MONTHLY&amp;window=popup&amp;width=450&amp;height=300&amp;START_MAXIMIZED=FALSE"}</definedName>
    <definedName name="_12765__FDSAUDITLINK__" hidden="1">{"fdsup://IBCentral/FAT Viewer?action=UPDATE&amp;creator=factset&amp;DOC_NAME=fat:reuters_qtrly_source_window.fat&amp;display_string=Audit&amp;DYN_ARGS=TRUE&amp;VAR:ID1=58064510&amp;VAR:RCODE=SALES&amp;VAR:SDATE=20080399&amp;VAR:FREQ=QUARTERLY&amp;VAR:RELITEM=RF&amp;VAR:CURRENCY=LOCAL&amp;VAR:CURRSOU","RCE=EXSHARE&amp;VAR:NATFREQ=QUARTERLY&amp;VAR:RFIELD=FINALIZED&amp;VAR:DB_TYPE=L&amp;VAR:UNITS=MONTHLY&amp;window=popup&amp;width=450&amp;height=300&amp;START_MAXIMIZED=FALSE"}</definedName>
    <definedName name="_12765__FDSAUDITLINK___1" hidden="1">{"fdsup://IBCentral/FAT Viewer?action=UPDATE&amp;creator=factset&amp;DOC_NAME=fat:reuters_qtrly_source_window.fat&amp;display_string=Audit&amp;DYN_ARGS=TRUE&amp;VAR:ID1=58064510&amp;VAR:RCODE=SALES&amp;VAR:SDATE=20080399&amp;VAR:FREQ=QUARTERLY&amp;VAR:RELITEM=RF&amp;VAR:CURRENCY=LOCAL&amp;VAR:CURRSOU","RCE=EXSHARE&amp;VAR:NATFREQ=QUARTERLY&amp;VAR:RFIELD=FINALIZED&amp;VAR:DB_TYPE=L&amp;VAR:UNITS=MONTHLY&amp;window=popup&amp;width=450&amp;height=300&amp;START_MAXIMIZED=FALSE"}</definedName>
    <definedName name="_12766__FDSAUDITLINK__" hidden="1">{"fdsup://IBCentral/FAT Viewer?action=UPDATE&amp;creator=factset&amp;DOC_NAME=fat:reuters_qtrly_source_window.fat&amp;display_string=Audit&amp;DYN_ARGS=TRUE&amp;VAR:ID1=58064510&amp;VAR:RCODE=SALES&amp;VAR:SDATE=20080699&amp;VAR:FREQ=QUARTERLY&amp;VAR:RELITEM=RF&amp;VAR:CURRENCY=LOCAL&amp;VAR:CURRSOU","RCE=EXSHARE&amp;VAR:NATFREQ=QUARTERLY&amp;VAR:RFIELD=FINALIZED&amp;VAR:DB_TYPE=L&amp;VAR:UNITS=MONTHLY&amp;window=popup&amp;width=450&amp;height=300&amp;START_MAXIMIZED=FALSE"}</definedName>
    <definedName name="_12766__FDSAUDITLINK___1" hidden="1">{"fdsup://IBCentral/FAT Viewer?action=UPDATE&amp;creator=factset&amp;DOC_NAME=fat:reuters_qtrly_source_window.fat&amp;display_string=Audit&amp;DYN_ARGS=TRUE&amp;VAR:ID1=58064510&amp;VAR:RCODE=SALES&amp;VAR:SDATE=20080699&amp;VAR:FREQ=QUARTERLY&amp;VAR:RELITEM=RF&amp;VAR:CURRENCY=LOCAL&amp;VAR:CURRSOU","RCE=EXSHARE&amp;VAR:NATFREQ=QUARTERLY&amp;VAR:RFIELD=FINALIZED&amp;VAR:DB_TYPE=L&amp;VAR:UNITS=MONTHLY&amp;window=popup&amp;width=450&amp;height=300&amp;START_MAXIMIZED=FALSE"}</definedName>
    <definedName name="_12767__FDSAUDITLINK__" hidden="1">{"fdsup://IBCentral/FAT Viewer?action=UPDATE&amp;creator=factset&amp;DOC_NAME=fat:reuters_qtrly_source_window.fat&amp;display_string=Audit&amp;DYN_ARGS=TRUE&amp;VAR:ID1=58064510&amp;VAR:RCODE=SALES&amp;VAR:SDATE=20080999&amp;VAR:FREQ=QUARTERLY&amp;VAR:RELITEM=RF&amp;VAR:CURRENCY=LOCAL&amp;VAR:CURRSOU","RCE=EXSHARE&amp;VAR:NATFREQ=QUARTERLY&amp;VAR:RFIELD=FINALIZED&amp;VAR:DB_TYPE=L&amp;VAR:UNITS=MONTHLY&amp;window=popup&amp;width=450&amp;height=300&amp;START_MAXIMIZED=FALSE"}</definedName>
    <definedName name="_12767__FDSAUDITLINK___1" hidden="1">{"fdsup://IBCentral/FAT Viewer?action=UPDATE&amp;creator=factset&amp;DOC_NAME=fat:reuters_qtrly_source_window.fat&amp;display_string=Audit&amp;DYN_ARGS=TRUE&amp;VAR:ID1=58064510&amp;VAR:RCODE=SALES&amp;VAR:SDATE=20080999&amp;VAR:FREQ=QUARTERLY&amp;VAR:RELITEM=RF&amp;VAR:CURRENCY=LOCAL&amp;VAR:CURRSOU","RCE=EXSHARE&amp;VAR:NATFREQ=QUARTERLY&amp;VAR:RFIELD=FINALIZED&amp;VAR:DB_TYPE=L&amp;VAR:UNITS=MONTHLY&amp;window=popup&amp;width=450&amp;height=300&amp;START_MAXIMIZED=FALSE"}</definedName>
    <definedName name="_12768__FDSAUDITLINK__" hidden="1">{"fdsup://IBCentral/FAT Viewer?action=UPDATE&amp;creator=factset&amp;DOC_NAME=fat:reuters_qtrly_source_window.fat&amp;display_string=Audit&amp;DYN_ARGS=TRUE&amp;VAR:ID1=58064510&amp;VAR:RCODE=SALES&amp;VAR:SDATE=20081299&amp;VAR:FREQ=QUARTERLY&amp;VAR:RELITEM=RF&amp;VAR:CURRENCY=LOCAL&amp;VAR:CURRSOU","RCE=EXSHARE&amp;VAR:NATFREQ=QUARTERLY&amp;VAR:RFIELD=FINALIZED&amp;VAR:DB_TYPE=L&amp;VAR:UNITS=MONTHLY&amp;window=popup&amp;width=450&amp;height=300&amp;START_MAXIMIZED=FALSE"}</definedName>
    <definedName name="_12768__FDSAUDITLINK___1" hidden="1">{"fdsup://IBCentral/FAT Viewer?action=UPDATE&amp;creator=factset&amp;DOC_NAME=fat:reuters_qtrly_source_window.fat&amp;display_string=Audit&amp;DYN_ARGS=TRUE&amp;VAR:ID1=58064510&amp;VAR:RCODE=SALES&amp;VAR:SDATE=20081299&amp;VAR:FREQ=QUARTERLY&amp;VAR:RELITEM=RF&amp;VAR:CURRENCY=LOCAL&amp;VAR:CURRSOU","RCE=EXSHARE&amp;VAR:NATFREQ=QUARTERLY&amp;VAR:RFIELD=FINALIZED&amp;VAR:DB_TYPE=L&amp;VAR:UNITS=MONTHLY&amp;window=popup&amp;width=450&amp;height=300&amp;START_MAXIMIZED=FALSE"}</definedName>
    <definedName name="_12769__FDSAUDITLINK__" hidden="1">{"fdsup://IBCentral/FAT Viewer?action=UPDATE&amp;creator=factset&amp;DOC_NAME=fat:reuters_qtrly_source_window.fat&amp;display_string=Audit&amp;DYN_ARGS=TRUE&amp;VAR:ID1=80706610&amp;VAR:RCODE=SALES&amp;VAR:SDATE=20060299&amp;VAR:FREQ=QUARTERLY&amp;VAR:RELITEM=RF&amp;VAR:CURRENCY=LOCAL&amp;VAR:CURRSOU","RCE=EXSHARE&amp;VAR:NATFREQ=QUARTERLY&amp;VAR:RFIELD=FINALIZED&amp;VAR:DB_TYPE=L&amp;VAR:UNITS=MONTHLY&amp;window=popup&amp;width=450&amp;height=300&amp;START_MAXIMIZED=FALSE"}</definedName>
    <definedName name="_12769__FDSAUDITLINK___1" hidden="1">{"fdsup://IBCentral/FAT Viewer?action=UPDATE&amp;creator=factset&amp;DOC_NAME=fat:reuters_qtrly_source_window.fat&amp;display_string=Audit&amp;DYN_ARGS=TRUE&amp;VAR:ID1=80706610&amp;VAR:RCODE=SALES&amp;VAR:SDATE=20060299&amp;VAR:FREQ=QUARTERLY&amp;VAR:RELITEM=RF&amp;VAR:CURRENCY=LOCAL&amp;VAR:CURRSOU","RCE=EXSHARE&amp;VAR:NATFREQ=QUARTERLY&amp;VAR:RFIELD=FINALIZED&amp;VAR:DB_TYPE=L&amp;VAR:UNITS=MONTHLY&amp;window=popup&amp;width=450&amp;height=300&amp;START_MAXIMIZED=FALSE"}</definedName>
    <definedName name="_12770__FDSAUDITLINK__" hidden="1">{"fdsup://IBCentral/FAT Viewer?action=UPDATE&amp;creator=factset&amp;DOC_NAME=fat:reuters_qtrly_source_window.fat&amp;display_string=Audit&amp;DYN_ARGS=TRUE&amp;VAR:ID1=80706610&amp;VAR:RCODE=SALES&amp;VAR:SDATE=20060599&amp;VAR:FREQ=QUARTERLY&amp;VAR:RELITEM=RF&amp;VAR:CURRENCY=LOCAL&amp;VAR:CURRSOU","RCE=EXSHARE&amp;VAR:NATFREQ=QUARTERLY&amp;VAR:RFIELD=FINALIZED&amp;VAR:DB_TYPE=L&amp;VAR:UNITS=MONTHLY&amp;window=popup&amp;width=450&amp;height=300&amp;START_MAXIMIZED=FALSE"}</definedName>
    <definedName name="_12770__FDSAUDITLINK___1" hidden="1">{"fdsup://IBCentral/FAT Viewer?action=UPDATE&amp;creator=factset&amp;DOC_NAME=fat:reuters_qtrly_source_window.fat&amp;display_string=Audit&amp;DYN_ARGS=TRUE&amp;VAR:ID1=80706610&amp;VAR:RCODE=SALES&amp;VAR:SDATE=20060599&amp;VAR:FREQ=QUARTERLY&amp;VAR:RELITEM=RF&amp;VAR:CURRENCY=LOCAL&amp;VAR:CURRSOU","RCE=EXSHARE&amp;VAR:NATFREQ=QUARTERLY&amp;VAR:RFIELD=FINALIZED&amp;VAR:DB_TYPE=L&amp;VAR:UNITS=MONTHLY&amp;window=popup&amp;width=450&amp;height=300&amp;START_MAXIMIZED=FALSE"}</definedName>
    <definedName name="_12771__FDSAUDITLINK__" hidden="1">{"fdsup://IBCentral/FAT Viewer?action=UPDATE&amp;creator=factset&amp;DOC_NAME=fat:reuters_qtrly_source_window.fat&amp;display_string=Audit&amp;DYN_ARGS=TRUE&amp;VAR:ID1=80706610&amp;VAR:RCODE=SALES&amp;VAR:SDATE=20060899&amp;VAR:FREQ=QUARTERLY&amp;VAR:RELITEM=RF&amp;VAR:CURRENCY=LOCAL&amp;VAR:CURRSOU","RCE=EXSHARE&amp;VAR:NATFREQ=QUARTERLY&amp;VAR:RFIELD=FINALIZED&amp;VAR:DB_TYPE=L&amp;VAR:UNITS=MONTHLY&amp;window=popup&amp;width=450&amp;height=300&amp;START_MAXIMIZED=FALSE"}</definedName>
    <definedName name="_12771__FDSAUDITLINK___1" hidden="1">{"fdsup://IBCentral/FAT Viewer?action=UPDATE&amp;creator=factset&amp;DOC_NAME=fat:reuters_qtrly_source_window.fat&amp;display_string=Audit&amp;DYN_ARGS=TRUE&amp;VAR:ID1=80706610&amp;VAR:RCODE=SALES&amp;VAR:SDATE=20060899&amp;VAR:FREQ=QUARTERLY&amp;VAR:RELITEM=RF&amp;VAR:CURRENCY=LOCAL&amp;VAR:CURRSOU","RCE=EXSHARE&amp;VAR:NATFREQ=QUARTERLY&amp;VAR:RFIELD=FINALIZED&amp;VAR:DB_TYPE=L&amp;VAR:UNITS=MONTHLY&amp;window=popup&amp;width=450&amp;height=300&amp;START_MAXIMIZED=FALSE"}</definedName>
    <definedName name="_12772__FDSAUDITLINK__" hidden="1">{"fdsup://IBCentral/FAT Viewer?action=UPDATE&amp;creator=factset&amp;DOC_NAME=fat:reuters_qtrly_source_window.fat&amp;display_string=Audit&amp;DYN_ARGS=TRUE&amp;VAR:ID1=80706610&amp;VAR:RCODE=SALES&amp;VAR:SDATE=20061199&amp;VAR:FREQ=QUARTERLY&amp;VAR:RELITEM=RF&amp;VAR:CURRENCY=LOCAL&amp;VAR:CURRSOU","RCE=EXSHARE&amp;VAR:NATFREQ=QUARTERLY&amp;VAR:RFIELD=FINALIZED&amp;VAR:DB_TYPE=L&amp;VAR:UNITS=MONTHLY&amp;window=popup&amp;width=450&amp;height=300&amp;START_MAXIMIZED=FALSE"}</definedName>
    <definedName name="_12772__FDSAUDITLINK___1" hidden="1">{"fdsup://IBCentral/FAT Viewer?action=UPDATE&amp;creator=factset&amp;DOC_NAME=fat:reuters_qtrly_source_window.fat&amp;display_string=Audit&amp;DYN_ARGS=TRUE&amp;VAR:ID1=80706610&amp;VAR:RCODE=SALES&amp;VAR:SDATE=20061199&amp;VAR:FREQ=QUARTERLY&amp;VAR:RELITEM=RF&amp;VAR:CURRENCY=LOCAL&amp;VAR:CURRSOU","RCE=EXSHARE&amp;VAR:NATFREQ=QUARTERLY&amp;VAR:RFIELD=FINALIZED&amp;VAR:DB_TYPE=L&amp;VAR:UNITS=MONTHLY&amp;window=popup&amp;width=450&amp;height=300&amp;START_MAXIMIZED=FALSE"}</definedName>
    <definedName name="_12773__FDSAUDITLINK__" hidden="1">{"fdsup://IBCentral/FAT Viewer?action=UPDATE&amp;creator=factset&amp;DOC_NAME=fat:reuters_qtrly_source_window.fat&amp;display_string=Audit&amp;DYN_ARGS=TRUE&amp;VAR:ID1=80706610&amp;VAR:RCODE=SALES&amp;VAR:SDATE=20070299&amp;VAR:FREQ=QUARTERLY&amp;VAR:RELITEM=RF&amp;VAR:CURRENCY=LOCAL&amp;VAR:CURRSOU","RCE=EXSHARE&amp;VAR:NATFREQ=QUARTERLY&amp;VAR:RFIELD=FINALIZED&amp;VAR:DB_TYPE=L&amp;VAR:UNITS=MONTHLY&amp;window=popup&amp;width=450&amp;height=300&amp;START_MAXIMIZED=FALSE"}</definedName>
    <definedName name="_12773__FDSAUDITLINK___1" hidden="1">{"fdsup://IBCentral/FAT Viewer?action=UPDATE&amp;creator=factset&amp;DOC_NAME=fat:reuters_qtrly_source_window.fat&amp;display_string=Audit&amp;DYN_ARGS=TRUE&amp;VAR:ID1=80706610&amp;VAR:RCODE=SALES&amp;VAR:SDATE=20070299&amp;VAR:FREQ=QUARTERLY&amp;VAR:RELITEM=RF&amp;VAR:CURRENCY=LOCAL&amp;VAR:CURRSOU","RCE=EXSHARE&amp;VAR:NATFREQ=QUARTERLY&amp;VAR:RFIELD=FINALIZED&amp;VAR:DB_TYPE=L&amp;VAR:UNITS=MONTHLY&amp;window=popup&amp;width=450&amp;height=300&amp;START_MAXIMIZED=FALSE"}</definedName>
    <definedName name="_12774__FDSAUDITLINK__" hidden="1">{"fdsup://IBCentral/FAT Viewer?action=UPDATE&amp;creator=factset&amp;DOC_NAME=fat:reuters_qtrly_source_window.fat&amp;display_string=Audit&amp;DYN_ARGS=TRUE&amp;VAR:ID1=80706610&amp;VAR:RCODE=SALES&amp;VAR:SDATE=20070599&amp;VAR:FREQ=QUARTERLY&amp;VAR:RELITEM=RF&amp;VAR:CURRENCY=LOCAL&amp;VAR:CURRSOU","RCE=EXSHARE&amp;VAR:NATFREQ=QUARTERLY&amp;VAR:RFIELD=FINALIZED&amp;VAR:DB_TYPE=L&amp;VAR:UNITS=MONTHLY&amp;window=popup&amp;width=450&amp;height=300&amp;START_MAXIMIZED=FALSE"}</definedName>
    <definedName name="_12774__FDSAUDITLINK___1" hidden="1">{"fdsup://IBCentral/FAT Viewer?action=UPDATE&amp;creator=factset&amp;DOC_NAME=fat:reuters_qtrly_source_window.fat&amp;display_string=Audit&amp;DYN_ARGS=TRUE&amp;VAR:ID1=80706610&amp;VAR:RCODE=SALES&amp;VAR:SDATE=20070599&amp;VAR:FREQ=QUARTERLY&amp;VAR:RELITEM=RF&amp;VAR:CURRENCY=LOCAL&amp;VAR:CURRSOU","RCE=EXSHARE&amp;VAR:NATFREQ=QUARTERLY&amp;VAR:RFIELD=FINALIZED&amp;VAR:DB_TYPE=L&amp;VAR:UNITS=MONTHLY&amp;window=popup&amp;width=450&amp;height=300&amp;START_MAXIMIZED=FALSE"}</definedName>
    <definedName name="_12775__FDSAUDITLINK__" hidden="1">{"fdsup://IBCentral/FAT Viewer?action=UPDATE&amp;creator=factset&amp;DOC_NAME=fat:reuters_qtrly_source_window.fat&amp;display_string=Audit&amp;DYN_ARGS=TRUE&amp;VAR:ID1=80706610&amp;VAR:RCODE=SALES&amp;VAR:SDATE=20070899&amp;VAR:FREQ=QUARTERLY&amp;VAR:RELITEM=RF&amp;VAR:CURRENCY=LOCAL&amp;VAR:CURRSOU","RCE=EXSHARE&amp;VAR:NATFREQ=QUARTERLY&amp;VAR:RFIELD=FINALIZED&amp;VAR:DB_TYPE=L&amp;VAR:UNITS=MONTHLY&amp;window=popup&amp;width=450&amp;height=300&amp;START_MAXIMIZED=FALSE"}</definedName>
    <definedName name="_12775__FDSAUDITLINK___1" hidden="1">{"fdsup://IBCentral/FAT Viewer?action=UPDATE&amp;creator=factset&amp;DOC_NAME=fat:reuters_qtrly_source_window.fat&amp;display_string=Audit&amp;DYN_ARGS=TRUE&amp;VAR:ID1=80706610&amp;VAR:RCODE=SALES&amp;VAR:SDATE=20070899&amp;VAR:FREQ=QUARTERLY&amp;VAR:RELITEM=RF&amp;VAR:CURRENCY=LOCAL&amp;VAR:CURRSOU","RCE=EXSHARE&amp;VAR:NATFREQ=QUARTERLY&amp;VAR:RFIELD=FINALIZED&amp;VAR:DB_TYPE=L&amp;VAR:UNITS=MONTHLY&amp;window=popup&amp;width=450&amp;height=300&amp;START_MAXIMIZED=FALSE"}</definedName>
    <definedName name="_12776__FDSAUDITLINK__" hidden="1">{"fdsup://IBCentral/FAT Viewer?action=UPDATE&amp;creator=factset&amp;DOC_NAME=fat:reuters_qtrly_source_window.fat&amp;display_string=Audit&amp;DYN_ARGS=TRUE&amp;VAR:ID1=80706610&amp;VAR:RCODE=SALES&amp;VAR:SDATE=20071199&amp;VAR:FREQ=QUARTERLY&amp;VAR:RELITEM=RF&amp;VAR:CURRENCY=LOCAL&amp;VAR:CURRSOU","RCE=EXSHARE&amp;VAR:NATFREQ=QUARTERLY&amp;VAR:RFIELD=FINALIZED&amp;VAR:DB_TYPE=L&amp;VAR:UNITS=MONTHLY&amp;window=popup&amp;width=450&amp;height=300&amp;START_MAXIMIZED=FALSE"}</definedName>
    <definedName name="_12776__FDSAUDITLINK___1" hidden="1">{"fdsup://IBCentral/FAT Viewer?action=UPDATE&amp;creator=factset&amp;DOC_NAME=fat:reuters_qtrly_source_window.fat&amp;display_string=Audit&amp;DYN_ARGS=TRUE&amp;VAR:ID1=80706610&amp;VAR:RCODE=SALES&amp;VAR:SDATE=20071199&amp;VAR:FREQ=QUARTERLY&amp;VAR:RELITEM=RF&amp;VAR:CURRENCY=LOCAL&amp;VAR:CURRSOU","RCE=EXSHARE&amp;VAR:NATFREQ=QUARTERLY&amp;VAR:RFIELD=FINALIZED&amp;VAR:DB_TYPE=L&amp;VAR:UNITS=MONTHLY&amp;window=popup&amp;width=450&amp;height=300&amp;START_MAXIMIZED=FALSE"}</definedName>
    <definedName name="_12777__FDSAUDITLINK__" hidden="1">{"fdsup://IBCentral/FAT Viewer?action=UPDATE&amp;creator=factset&amp;DOC_NAME=fat:reuters_qtrly_source_window.fat&amp;display_string=Audit&amp;DYN_ARGS=TRUE&amp;VAR:ID1=80706610&amp;VAR:RCODE=SALES&amp;VAR:SDATE=20080299&amp;VAR:FREQ=QUARTERLY&amp;VAR:RELITEM=RF&amp;VAR:CURRENCY=LOCAL&amp;VAR:CURRSOU","RCE=EXSHARE&amp;VAR:NATFREQ=QUARTERLY&amp;VAR:RFIELD=FINALIZED&amp;VAR:DB_TYPE=L&amp;VAR:UNITS=MONTHLY&amp;window=popup&amp;width=450&amp;height=300&amp;START_MAXIMIZED=FALSE"}</definedName>
    <definedName name="_12777__FDSAUDITLINK___1" hidden="1">{"fdsup://IBCentral/FAT Viewer?action=UPDATE&amp;creator=factset&amp;DOC_NAME=fat:reuters_qtrly_source_window.fat&amp;display_string=Audit&amp;DYN_ARGS=TRUE&amp;VAR:ID1=80706610&amp;VAR:RCODE=SALES&amp;VAR:SDATE=20080299&amp;VAR:FREQ=QUARTERLY&amp;VAR:RELITEM=RF&amp;VAR:CURRENCY=LOCAL&amp;VAR:CURRSOU","RCE=EXSHARE&amp;VAR:NATFREQ=QUARTERLY&amp;VAR:RFIELD=FINALIZED&amp;VAR:DB_TYPE=L&amp;VAR:UNITS=MONTHLY&amp;window=popup&amp;width=450&amp;height=300&amp;START_MAXIMIZED=FALSE"}</definedName>
    <definedName name="_12778__FDSAUDITLINK__" hidden="1">{"fdsup://IBCentral/FAT Viewer?action=UPDATE&amp;creator=factset&amp;DOC_NAME=fat:reuters_qtrly_source_window.fat&amp;display_string=Audit&amp;DYN_ARGS=TRUE&amp;VAR:ID1=80706610&amp;VAR:RCODE=SALES&amp;VAR:SDATE=20080599&amp;VAR:FREQ=QUARTERLY&amp;VAR:RELITEM=RF&amp;VAR:CURRENCY=LOCAL&amp;VAR:CURRSOU","RCE=EXSHARE&amp;VAR:NATFREQ=QUARTERLY&amp;VAR:RFIELD=FINALIZED&amp;VAR:DB_TYPE=L&amp;VAR:UNITS=MONTHLY&amp;window=popup&amp;width=450&amp;height=300&amp;START_MAXIMIZED=FALSE"}</definedName>
    <definedName name="_12778__FDSAUDITLINK___1" hidden="1">{"fdsup://IBCentral/FAT Viewer?action=UPDATE&amp;creator=factset&amp;DOC_NAME=fat:reuters_qtrly_source_window.fat&amp;display_string=Audit&amp;DYN_ARGS=TRUE&amp;VAR:ID1=80706610&amp;VAR:RCODE=SALES&amp;VAR:SDATE=20080599&amp;VAR:FREQ=QUARTERLY&amp;VAR:RELITEM=RF&amp;VAR:CURRENCY=LOCAL&amp;VAR:CURRSOU","RCE=EXSHARE&amp;VAR:NATFREQ=QUARTERLY&amp;VAR:RFIELD=FINALIZED&amp;VAR:DB_TYPE=L&amp;VAR:UNITS=MONTHLY&amp;window=popup&amp;width=450&amp;height=300&amp;START_MAXIMIZED=FALSE"}</definedName>
    <definedName name="_12779__FDSAUDITLINK__" hidden="1">{"fdsup://IBCentral/FAT Viewer?action=UPDATE&amp;creator=factset&amp;DOC_NAME=fat:reuters_qtrly_source_window.fat&amp;display_string=Audit&amp;DYN_ARGS=TRUE&amp;VAR:ID1=80706610&amp;VAR:RCODE=SALES&amp;VAR:SDATE=20080899&amp;VAR:FREQ=QUARTERLY&amp;VAR:RELITEM=RF&amp;VAR:CURRENCY=LOCAL&amp;VAR:CURRSOU","RCE=EXSHARE&amp;VAR:NATFREQ=QUARTERLY&amp;VAR:RFIELD=FINALIZED&amp;VAR:DB_TYPE=L&amp;VAR:UNITS=MONTHLY&amp;window=popup&amp;width=450&amp;height=300&amp;START_MAXIMIZED=FALSE"}</definedName>
    <definedName name="_12779__FDSAUDITLINK___1" hidden="1">{"fdsup://IBCentral/FAT Viewer?action=UPDATE&amp;creator=factset&amp;DOC_NAME=fat:reuters_qtrly_source_window.fat&amp;display_string=Audit&amp;DYN_ARGS=TRUE&amp;VAR:ID1=80706610&amp;VAR:RCODE=SALES&amp;VAR:SDATE=20080899&amp;VAR:FREQ=QUARTERLY&amp;VAR:RELITEM=RF&amp;VAR:CURRENCY=LOCAL&amp;VAR:CURRSOU","RCE=EXSHARE&amp;VAR:NATFREQ=QUARTERLY&amp;VAR:RFIELD=FINALIZED&amp;VAR:DB_TYPE=L&amp;VAR:UNITS=MONTHLY&amp;window=popup&amp;width=450&amp;height=300&amp;START_MAXIMIZED=FALSE"}</definedName>
    <definedName name="_12780__FDSAUDITLINK__" hidden="1">{"fdsup://IBCentral/FAT Viewer?action=UPDATE&amp;creator=factset&amp;DOC_NAME=fat:reuters_qtrly_source_window.fat&amp;display_string=Audit&amp;DYN_ARGS=TRUE&amp;VAR:ID1=80706610&amp;VAR:RCODE=SALES&amp;VAR:SDATE=20081199&amp;VAR:FREQ=QUARTERLY&amp;VAR:RELITEM=RF&amp;VAR:CURRENCY=LOCAL&amp;VAR:CURRSOU","RCE=EXSHARE&amp;VAR:NATFREQ=QUARTERLY&amp;VAR:RFIELD=FINALIZED&amp;VAR:DB_TYPE=L&amp;VAR:UNITS=MONTHLY&amp;window=popup&amp;width=450&amp;height=300&amp;START_MAXIMIZED=FALSE"}</definedName>
    <definedName name="_12780__FDSAUDITLINK___1" hidden="1">{"fdsup://IBCentral/FAT Viewer?action=UPDATE&amp;creator=factset&amp;DOC_NAME=fat:reuters_qtrly_source_window.fat&amp;display_string=Audit&amp;DYN_ARGS=TRUE&amp;VAR:ID1=80706610&amp;VAR:RCODE=SALES&amp;VAR:SDATE=20081199&amp;VAR:FREQ=QUARTERLY&amp;VAR:RELITEM=RF&amp;VAR:CURRENCY=LOCAL&amp;VAR:CURRSOU","RCE=EXSHARE&amp;VAR:NATFREQ=QUARTERLY&amp;VAR:RFIELD=FINALIZED&amp;VAR:DB_TYPE=L&amp;VAR:UNITS=MONTHLY&amp;window=popup&amp;width=450&amp;height=300&amp;START_MAXIMIZED=FALSE"}</definedName>
    <definedName name="_12781__FDSAUDITLINK__" hidden="1">{"fdsup://IBCentral/FAT Viewer?action=UPDATE&amp;creator=factset&amp;DOC_NAME=fat:reuters_qtrly_source_window.fat&amp;display_string=Audit&amp;DYN_ARGS=TRUE&amp;VAR:ID1=74235210&amp;VAR:RCODE=SALES&amp;VAR:SDATE=20051299&amp;VAR:FREQ=QUARTERLY&amp;VAR:RELITEM=RF&amp;VAR:CURRENCY=LOCAL&amp;VAR:CURRSOU","RCE=EXSHARE&amp;VAR:NATFREQ=QUARTERLY&amp;VAR:RFIELD=FINALIZED&amp;VAR:DB_TYPE=L&amp;VAR:UNITS=MONTHLY&amp;window=popup&amp;width=450&amp;height=300&amp;START_MAXIMIZED=FALSE"}</definedName>
    <definedName name="_12781__FDSAUDITLINK___1" hidden="1">{"fdsup://IBCentral/FAT Viewer?action=UPDATE&amp;creator=factset&amp;DOC_NAME=fat:reuters_qtrly_source_window.fat&amp;display_string=Audit&amp;DYN_ARGS=TRUE&amp;VAR:ID1=74235210&amp;VAR:RCODE=SALES&amp;VAR:SDATE=20051299&amp;VAR:FREQ=QUARTERLY&amp;VAR:RELITEM=RF&amp;VAR:CURRENCY=LOCAL&amp;VAR:CURRSOU","RCE=EXSHARE&amp;VAR:NATFREQ=QUARTERLY&amp;VAR:RFIELD=FINALIZED&amp;VAR:DB_TYPE=L&amp;VAR:UNITS=MONTHLY&amp;window=popup&amp;width=450&amp;height=300&amp;START_MAXIMIZED=FALSE"}</definedName>
    <definedName name="_12782__FDSAUDITLINK__" hidden="1">{"fdsup://IBCentral/FAT Viewer?action=UPDATE&amp;creator=factset&amp;DOC_NAME=fat:reuters_qtrly_source_window.fat&amp;display_string=Audit&amp;DYN_ARGS=TRUE&amp;VAR:ID1=74235210&amp;VAR:RCODE=SALES&amp;VAR:SDATE=20060399&amp;VAR:FREQ=QUARTERLY&amp;VAR:RELITEM=RF&amp;VAR:CURRENCY=LOCAL&amp;VAR:CURRSOU","RCE=EXSHARE&amp;VAR:NATFREQ=QUARTERLY&amp;VAR:RFIELD=FINALIZED&amp;VAR:DB_TYPE=L&amp;VAR:UNITS=MONTHLY&amp;window=popup&amp;width=450&amp;height=300&amp;START_MAXIMIZED=FALSE"}</definedName>
    <definedName name="_12782__FDSAUDITLINK___1" hidden="1">{"fdsup://IBCentral/FAT Viewer?action=UPDATE&amp;creator=factset&amp;DOC_NAME=fat:reuters_qtrly_source_window.fat&amp;display_string=Audit&amp;DYN_ARGS=TRUE&amp;VAR:ID1=74235210&amp;VAR:RCODE=SALES&amp;VAR:SDATE=20060399&amp;VAR:FREQ=QUARTERLY&amp;VAR:RELITEM=RF&amp;VAR:CURRENCY=LOCAL&amp;VAR:CURRSOU","RCE=EXSHARE&amp;VAR:NATFREQ=QUARTERLY&amp;VAR:RFIELD=FINALIZED&amp;VAR:DB_TYPE=L&amp;VAR:UNITS=MONTHLY&amp;window=popup&amp;width=450&amp;height=300&amp;START_MAXIMIZED=FALSE"}</definedName>
    <definedName name="_12783__FDSAUDITLINK__" hidden="1">{"fdsup://IBCentral/FAT Viewer?action=UPDATE&amp;creator=factset&amp;DOC_NAME=fat:reuters_qtrly_source_window.fat&amp;display_string=Audit&amp;DYN_ARGS=TRUE&amp;VAR:ID1=74235210&amp;VAR:RCODE=SALES&amp;VAR:SDATE=20060699&amp;VAR:FREQ=QUARTERLY&amp;VAR:RELITEM=RF&amp;VAR:CURRENCY=LOCAL&amp;VAR:CURRSOU","RCE=EXSHARE&amp;VAR:NATFREQ=QUARTERLY&amp;VAR:RFIELD=FINALIZED&amp;VAR:DB_TYPE=L&amp;VAR:UNITS=MONTHLY&amp;window=popup&amp;width=450&amp;height=300&amp;START_MAXIMIZED=FALSE"}</definedName>
    <definedName name="_12783__FDSAUDITLINK___1" hidden="1">{"fdsup://IBCentral/FAT Viewer?action=UPDATE&amp;creator=factset&amp;DOC_NAME=fat:reuters_qtrly_source_window.fat&amp;display_string=Audit&amp;DYN_ARGS=TRUE&amp;VAR:ID1=74235210&amp;VAR:RCODE=SALES&amp;VAR:SDATE=20060699&amp;VAR:FREQ=QUARTERLY&amp;VAR:RELITEM=RF&amp;VAR:CURRENCY=LOCAL&amp;VAR:CURRSOU","RCE=EXSHARE&amp;VAR:NATFREQ=QUARTERLY&amp;VAR:RFIELD=FINALIZED&amp;VAR:DB_TYPE=L&amp;VAR:UNITS=MONTHLY&amp;window=popup&amp;width=450&amp;height=300&amp;START_MAXIMIZED=FALSE"}</definedName>
    <definedName name="_12784__FDSAUDITLINK__" hidden="1">{"fdsup://IBCentral/FAT Viewer?action=UPDATE&amp;creator=factset&amp;DOC_NAME=fat:reuters_qtrly_source_window.fat&amp;display_string=Audit&amp;DYN_ARGS=TRUE&amp;VAR:ID1=74235210&amp;VAR:RCODE=SALES&amp;VAR:SDATE=20060999&amp;VAR:FREQ=QUARTERLY&amp;VAR:RELITEM=RF&amp;VAR:CURRENCY=LOCAL&amp;VAR:CURRSOU","RCE=EXSHARE&amp;VAR:NATFREQ=QUARTERLY&amp;VAR:RFIELD=FINALIZED&amp;VAR:DB_TYPE=L&amp;VAR:UNITS=MONTHLY&amp;window=popup&amp;width=450&amp;height=300&amp;START_MAXIMIZED=FALSE"}</definedName>
    <definedName name="_12784__FDSAUDITLINK___1" hidden="1">{"fdsup://IBCentral/FAT Viewer?action=UPDATE&amp;creator=factset&amp;DOC_NAME=fat:reuters_qtrly_source_window.fat&amp;display_string=Audit&amp;DYN_ARGS=TRUE&amp;VAR:ID1=74235210&amp;VAR:RCODE=SALES&amp;VAR:SDATE=20060999&amp;VAR:FREQ=QUARTERLY&amp;VAR:RELITEM=RF&amp;VAR:CURRENCY=LOCAL&amp;VAR:CURRSOU","RCE=EXSHARE&amp;VAR:NATFREQ=QUARTERLY&amp;VAR:RFIELD=FINALIZED&amp;VAR:DB_TYPE=L&amp;VAR:UNITS=MONTHLY&amp;window=popup&amp;width=450&amp;height=300&amp;START_MAXIMIZED=FALSE"}</definedName>
    <definedName name="_12785__FDSAUDITLINK__" hidden="1">{"fdsup://IBCentral/FAT Viewer?action=UPDATE&amp;creator=factset&amp;DOC_NAME=fat:reuters_qtrly_source_window.fat&amp;display_string=Audit&amp;DYN_ARGS=TRUE&amp;VAR:ID1=74235210&amp;VAR:RCODE=SALES&amp;VAR:SDATE=20061299&amp;VAR:FREQ=QUARTERLY&amp;VAR:RELITEM=RF&amp;VAR:CURRENCY=LOCAL&amp;VAR:CURRSOU","RCE=EXSHARE&amp;VAR:NATFREQ=QUARTERLY&amp;VAR:RFIELD=FINALIZED&amp;VAR:DB_TYPE=L&amp;VAR:UNITS=MONTHLY&amp;window=popup&amp;width=450&amp;height=300&amp;START_MAXIMIZED=FALSE"}</definedName>
    <definedName name="_12785__FDSAUDITLINK___1" hidden="1">{"fdsup://IBCentral/FAT Viewer?action=UPDATE&amp;creator=factset&amp;DOC_NAME=fat:reuters_qtrly_source_window.fat&amp;display_string=Audit&amp;DYN_ARGS=TRUE&amp;VAR:ID1=74235210&amp;VAR:RCODE=SALES&amp;VAR:SDATE=20061299&amp;VAR:FREQ=QUARTERLY&amp;VAR:RELITEM=RF&amp;VAR:CURRENCY=LOCAL&amp;VAR:CURRSOU","RCE=EXSHARE&amp;VAR:NATFREQ=QUARTERLY&amp;VAR:RFIELD=FINALIZED&amp;VAR:DB_TYPE=L&amp;VAR:UNITS=MONTHLY&amp;window=popup&amp;width=450&amp;height=300&amp;START_MAXIMIZED=FALSE"}</definedName>
    <definedName name="_12786__FDSAUDITLINK__" hidden="1">{"fdsup://IBCentral/FAT Viewer?action=UPDATE&amp;creator=factset&amp;DOC_NAME=fat:reuters_qtrly_source_window.fat&amp;display_string=Audit&amp;DYN_ARGS=TRUE&amp;VAR:ID1=74235210&amp;VAR:RCODE=SALES&amp;VAR:SDATE=20070399&amp;VAR:FREQ=QUARTERLY&amp;VAR:RELITEM=RF&amp;VAR:CURRENCY=LOCAL&amp;VAR:CURRSOU","RCE=EXSHARE&amp;VAR:NATFREQ=QUARTERLY&amp;VAR:RFIELD=FINALIZED&amp;VAR:DB_TYPE=L&amp;VAR:UNITS=MONTHLY&amp;window=popup&amp;width=450&amp;height=300&amp;START_MAXIMIZED=FALSE"}</definedName>
    <definedName name="_12786__FDSAUDITLINK___1" hidden="1">{"fdsup://IBCentral/FAT Viewer?action=UPDATE&amp;creator=factset&amp;DOC_NAME=fat:reuters_qtrly_source_window.fat&amp;display_string=Audit&amp;DYN_ARGS=TRUE&amp;VAR:ID1=74235210&amp;VAR:RCODE=SALES&amp;VAR:SDATE=20070399&amp;VAR:FREQ=QUARTERLY&amp;VAR:RELITEM=RF&amp;VAR:CURRENCY=LOCAL&amp;VAR:CURRSOU","RCE=EXSHARE&amp;VAR:NATFREQ=QUARTERLY&amp;VAR:RFIELD=FINALIZED&amp;VAR:DB_TYPE=L&amp;VAR:UNITS=MONTHLY&amp;window=popup&amp;width=450&amp;height=300&amp;START_MAXIMIZED=FALSE"}</definedName>
    <definedName name="_128__FDSAUDITLINK__" hidden="1">{"fdsup://directions/FAT Viewer?action=UPDATE&amp;creator=factset&amp;DYN_ARGS=TRUE&amp;DOC_NAME=FAT:FQL_AUDITING_CLIENT_TEMPLATE.FAT&amp;display_string=Audit&amp;VAR:KEY=EXKVMLAZOR&amp;VAR:QUERY=UkdGX0JQU19UQU5HKFFUUiwwLCwsLCwsTk9BVURJVCk=&amp;WINDOW=FIRST_POPUP&amp;HEIGHT=450&amp;WIDTH=450&amp;","START_MAXIMIZED=FALSE&amp;VAR:CALENDAR=US&amp;VAR:SYMBOL=8766&amp;VAR:INDEX=0"}</definedName>
    <definedName name="_129__FDSAUDITLINK__" hidden="1">{"fdsup://directions/FAT Viewer?action=UPDATE&amp;creator=factset&amp;DYN_ARGS=TRUE&amp;DOC_NAME=FAT:FQL_AUDITING_CLIENT_TEMPLATE.FAT&amp;display_string=Audit&amp;VAR:KEY=ARKNGVULMH&amp;VAR:QUERY=UkdGX0JQUyhRVFIsMCwsLCwsLE5PQVVESVQp&amp;WINDOW=FIRST_POPUP&amp;HEIGHT=450&amp;WIDTH=450&amp;START_MA","XIMIZED=FALSE&amp;VAR:CALENDAR=US&amp;VAR:SYMBOL=8766&amp;VAR:INDEX=0"}</definedName>
    <definedName name="_13__123Graph_ACHART_26" hidden="1">[6]Menu!$D$83:$M$83</definedName>
    <definedName name="_130__FDSAUDITLINK__" hidden="1">{"fdsup://directions/FAT Viewer?action=UPDATE&amp;creator=factset&amp;DYN_ARGS=TRUE&amp;DOC_NAME=FAT:FQL_AUDITING_CLIENT_TEMPLATE.FAT&amp;display_string=Audit&amp;VAR:KEY=UZIFAHUZSN&amp;VAR:QUERY=UkdGX0JQU19UQU5HKFFUUiwwLCwsLCwsTk9BVURJVCk=&amp;WINDOW=FIRST_POPUP&amp;HEIGHT=450&amp;WIDTH=450&amp;","START_MAXIMIZED=FALSE&amp;VAR:CALENDAR=US&amp;VAR:SYMBOL=718981&amp;VAR:INDEX=0"}</definedName>
    <definedName name="_13063__FDSAUDITLINK__" hidden="1">{"fdsup://IBCentral/FAT Viewer?action=UPDATE&amp;creator=factset&amp;DOC_NAME=fat:reuters_annual_source_window.fat&amp;display_string=Audit&amp;DYN_ARGS=TRUE&amp;VAR:ID1=87889520&amp;VAR:RCODE=FSALE&amp;VAR:SDATE=20081299&amp;VAR:FREQ=FISCAL_YEARLY&amp;VAR:RELITEM=RF&amp;VAR:CURRENCY=LOCAL&amp;VAR:CU","RRSOURCE=EXSHARE&amp;VAR:NATFREQ=ANNUAL&amp;VAR:RFIELD=FINALIZED&amp;VAR:DB_TYPE=L&amp;VAR:UNITS=MONTHLY&amp;window=popup&amp;width=450&amp;height=300&amp;START_MAXIMIZED=FALSE"}</definedName>
    <definedName name="_13063__FDSAUDITLINK___1" hidden="1">{"fdsup://IBCentral/FAT Viewer?action=UPDATE&amp;creator=factset&amp;DOC_NAME=fat:reuters_annual_source_window.fat&amp;display_string=Audit&amp;DYN_ARGS=TRUE&amp;VAR:ID1=87889520&amp;VAR:RCODE=FSALE&amp;VAR:SDATE=20081299&amp;VAR:FREQ=FISCAL_YEARLY&amp;VAR:RELITEM=RF&amp;VAR:CURRENCY=LOCAL&amp;VAR:CU","RRSOURCE=EXSHARE&amp;VAR:NATFREQ=ANNUAL&amp;VAR:RFIELD=FINALIZED&amp;VAR:DB_TYPE=L&amp;VAR:UNITS=MONTHLY&amp;window=popup&amp;width=450&amp;height=300&amp;START_MAXIMIZED=FALSE"}</definedName>
    <definedName name="_13064__FDSAUDITLINK__" hidden="1">{"fdsup://IBCentral/FAT Viewer?action=UPDATE&amp;creator=factset&amp;DOC_NAME=fat:reuters_annual_source_window.fat&amp;display_string=Audit&amp;DYN_ARGS=TRUE&amp;VAR:ID1=87889520&amp;VAR:RCODE=FSALE&amp;VAR:SDATE=20071299&amp;VAR:FREQ=FISCAL_YEARLY&amp;VAR:RELITEM=RF&amp;VAR:CURRENCY=LOCAL&amp;VAR:CU","RRSOURCE=EXSHARE&amp;VAR:NATFREQ=ANNUAL&amp;VAR:RFIELD=FINALIZED&amp;VAR:DB_TYPE=L&amp;VAR:UNITS=MONTHLY&amp;window=popup&amp;width=450&amp;height=300&amp;START_MAXIMIZED=FALSE"}</definedName>
    <definedName name="_13064__FDSAUDITLINK___1" hidden="1">{"fdsup://IBCentral/FAT Viewer?action=UPDATE&amp;creator=factset&amp;DOC_NAME=fat:reuters_annual_source_window.fat&amp;display_string=Audit&amp;DYN_ARGS=TRUE&amp;VAR:ID1=87889520&amp;VAR:RCODE=FSALE&amp;VAR:SDATE=20071299&amp;VAR:FREQ=FISCAL_YEARLY&amp;VAR:RELITEM=RF&amp;VAR:CURRENCY=LOCAL&amp;VAR:CU","RRSOURCE=EXSHARE&amp;VAR:NATFREQ=ANNUAL&amp;VAR:RFIELD=FINALIZED&amp;VAR:DB_TYPE=L&amp;VAR:UNITS=MONTHLY&amp;window=popup&amp;width=450&amp;height=300&amp;START_MAXIMIZED=FALSE"}</definedName>
    <definedName name="_13065__FDSAUDITLINK__" hidden="1">{"fdsup://IBCentral/FAT Viewer?action=UPDATE&amp;creator=factset&amp;DOC_NAME=fat:reuters_annual_source_window.fat&amp;display_string=Audit&amp;DYN_ARGS=TRUE&amp;VAR:ID1=87889520&amp;VAR:RCODE=FSALE&amp;VAR:SDATE=20061299&amp;VAR:FREQ=FISCAL_YEARLY&amp;VAR:RELITEM=RF&amp;VAR:CURRENCY=LOCAL&amp;VAR:CU","RRSOURCE=EXSHARE&amp;VAR:NATFREQ=ANNUAL&amp;VAR:RFIELD=FINALIZED&amp;VAR:DB_TYPE=L&amp;VAR:UNITS=MONTHLY&amp;window=popup&amp;width=450&amp;height=300&amp;START_MAXIMIZED=FALSE"}</definedName>
    <definedName name="_13065__FDSAUDITLINK___1" hidden="1">{"fdsup://IBCentral/FAT Viewer?action=UPDATE&amp;creator=factset&amp;DOC_NAME=fat:reuters_annual_source_window.fat&amp;display_string=Audit&amp;DYN_ARGS=TRUE&amp;VAR:ID1=87889520&amp;VAR:RCODE=FSALE&amp;VAR:SDATE=20061299&amp;VAR:FREQ=FISCAL_YEARLY&amp;VAR:RELITEM=RF&amp;VAR:CURRENCY=LOCAL&amp;VAR:CU","RRSOURCE=EXSHARE&amp;VAR:NATFREQ=ANNUAL&amp;VAR:RFIELD=FINALIZED&amp;VAR:DB_TYPE=L&amp;VAR:UNITS=MONTHLY&amp;window=popup&amp;width=450&amp;height=300&amp;START_MAXIMIZED=FALSE"}</definedName>
    <definedName name="_13066__FDSAUDITLINK__" hidden="1">{"fdsup://IBCentral/FAT Viewer?action=UPDATE&amp;creator=factset&amp;DOC_NAME=fat:reuters_annual_source_window.fat&amp;display_string=Audit&amp;DYN_ARGS=TRUE&amp;VAR:ID1=87889520&amp;VAR:RCODE=FSALE&amp;VAR:SDATE=20051299&amp;VAR:FREQ=FISCAL_YEARLY&amp;VAR:RELITEM=RF&amp;VAR:CURRENCY=LOCAL&amp;VAR:CU","RRSOURCE=EXSHARE&amp;VAR:NATFREQ=ANNUAL&amp;VAR:RFIELD=FINALIZED&amp;VAR:DB_TYPE=L&amp;VAR:UNITS=MONTHLY&amp;window=popup&amp;width=450&amp;height=300&amp;START_MAXIMIZED=FALSE"}</definedName>
    <definedName name="_13066__FDSAUDITLINK___1" hidden="1">{"fdsup://IBCentral/FAT Viewer?action=UPDATE&amp;creator=factset&amp;DOC_NAME=fat:reuters_annual_source_window.fat&amp;display_string=Audit&amp;DYN_ARGS=TRUE&amp;VAR:ID1=87889520&amp;VAR:RCODE=FSALE&amp;VAR:SDATE=20051299&amp;VAR:FREQ=FISCAL_YEARLY&amp;VAR:RELITEM=RF&amp;VAR:CURRENCY=LOCAL&amp;VAR:CU","RRSOURCE=EXSHARE&amp;VAR:NATFREQ=ANNUAL&amp;VAR:RFIELD=FINALIZED&amp;VAR:DB_TYPE=L&amp;VAR:UNITS=MONTHLY&amp;window=popup&amp;width=450&amp;height=300&amp;START_MAXIMIZED=FALSE"}</definedName>
    <definedName name="_13067__FDSAUDITLINK__" hidden="1">{"fdsup://IBCentral/FAT Viewer?action=UPDATE&amp;creator=factset&amp;DOC_NAME=fat:reuters_annual_source_window.fat&amp;display_string=Audit&amp;DYN_ARGS=TRUE&amp;VAR:ID1=87889520&amp;VAR:RCODE=FSALE&amp;VAR:SDATE=20041299&amp;VAR:FREQ=FISCAL_YEARLY&amp;VAR:RELITEM=RF&amp;VAR:CURRENCY=LOCAL&amp;VAR:CU","RRSOURCE=EXSHARE&amp;VAR:NATFREQ=ANNUAL&amp;VAR:RFIELD=FINALIZED&amp;VAR:DB_TYPE=L&amp;VAR:UNITS=MONTHLY&amp;window=popup&amp;width=450&amp;height=300&amp;START_MAXIMIZED=FALSE"}</definedName>
    <definedName name="_13067__FDSAUDITLINK___1" hidden="1">{"fdsup://IBCentral/FAT Viewer?action=UPDATE&amp;creator=factset&amp;DOC_NAME=fat:reuters_annual_source_window.fat&amp;display_string=Audit&amp;DYN_ARGS=TRUE&amp;VAR:ID1=87889520&amp;VAR:RCODE=FSALE&amp;VAR:SDATE=20041299&amp;VAR:FREQ=FISCAL_YEARLY&amp;VAR:RELITEM=RF&amp;VAR:CURRENCY=LOCAL&amp;VAR:CU","RRSOURCE=EXSHARE&amp;VAR:NATFREQ=ANNUAL&amp;VAR:RFIELD=FINALIZED&amp;VAR:DB_TYPE=L&amp;VAR:UNITS=MONTHLY&amp;window=popup&amp;width=450&amp;height=300&amp;START_MAXIMIZED=FALSE"}</definedName>
    <definedName name="_13068__FDSAUDITLINK__" hidden="1">{"fdsup://IBCentral/FAT Viewer?action=UPDATE&amp;creator=factset&amp;DOC_NAME=fat:reuters_annual_source_window.fat&amp;display_string=Audit&amp;DYN_ARGS=TRUE&amp;VAR:ID1=87889520&amp;VAR:RCODE=FSALE&amp;VAR:SDATE=20031299&amp;VAR:FREQ=FISCAL_YEARLY&amp;VAR:RELITEM=RF&amp;VAR:CURRENCY=LOCAL&amp;VAR:CU","RRSOURCE=EXSHARE&amp;VAR:NATFREQ=ANNUAL&amp;VAR:RFIELD=FINALIZED&amp;VAR:DB_TYPE=L&amp;VAR:UNITS=MONTHLY&amp;window=popup&amp;width=450&amp;height=300&amp;START_MAXIMIZED=FALSE"}</definedName>
    <definedName name="_13068__FDSAUDITLINK___1" hidden="1">{"fdsup://IBCentral/FAT Viewer?action=UPDATE&amp;creator=factset&amp;DOC_NAME=fat:reuters_annual_source_window.fat&amp;display_string=Audit&amp;DYN_ARGS=TRUE&amp;VAR:ID1=87889520&amp;VAR:RCODE=FSALE&amp;VAR:SDATE=20031299&amp;VAR:FREQ=FISCAL_YEARLY&amp;VAR:RELITEM=RF&amp;VAR:CURRENCY=LOCAL&amp;VAR:CU","RRSOURCE=EXSHARE&amp;VAR:NATFREQ=ANNUAL&amp;VAR:RFIELD=FINALIZED&amp;VAR:DB_TYPE=L&amp;VAR:UNITS=MONTHLY&amp;window=popup&amp;width=450&amp;height=300&amp;START_MAXIMIZED=FALSE"}</definedName>
    <definedName name="_13069__FDSAUDITLINK__" hidden="1">{"fdsup://IBCentral/FAT Viewer?action=UPDATE&amp;creator=factset&amp;DOC_NAME=fat:reuters_qtrly_source_window.fat&amp;display_string=Audit&amp;DYN_ARGS=TRUE&amp;VAR:ID1=87889520&amp;VAR:RCODE=FSALE&amp;VAR:SDATE=20070999&amp;VAR:FREQ=QUARTERLY&amp;VAR:RELITEM=RF&amp;VAR:CURRENCY=LOCAL&amp;VAR:CURRSOU","RCE=EXSHARE&amp;VAR:NATFREQ=QUARTERLY&amp;VAR:RFIELD=FINALIZED&amp;VAR:DB_TYPE=L&amp;VAR:UNITS=MONTHLY&amp;window=popup&amp;width=450&amp;height=300&amp;START_MAXIMIZED=FALSE"}</definedName>
    <definedName name="_13069__FDSAUDITLINK___1" hidden="1">{"fdsup://IBCentral/FAT Viewer?action=UPDATE&amp;creator=factset&amp;DOC_NAME=fat:reuters_qtrly_source_window.fat&amp;display_string=Audit&amp;DYN_ARGS=TRUE&amp;VAR:ID1=87889520&amp;VAR:RCODE=FSALE&amp;VAR:SDATE=20070999&amp;VAR:FREQ=QUARTERLY&amp;VAR:RELITEM=RF&amp;VAR:CURRENCY=LOCAL&amp;VAR:CURRSOU","RCE=EXSHARE&amp;VAR:NATFREQ=QUARTERLY&amp;VAR:RFIELD=FINALIZED&amp;VAR:DB_TYPE=L&amp;VAR:UNITS=MONTHLY&amp;window=popup&amp;width=450&amp;height=300&amp;START_MAXIMIZED=FALSE"}</definedName>
    <definedName name="_13070__FDSAUDITLINK__" hidden="1">{"fdsup://IBCentral/FAT Viewer?action=UPDATE&amp;creator=factset&amp;DOC_NAME=fat:reuters_qtrly_source_window.fat&amp;display_string=Audit&amp;DYN_ARGS=TRUE&amp;VAR:ID1=87889520&amp;VAR:RCODE=FSALE&amp;VAR:SDATE=20071299&amp;VAR:FREQ=QUARTERLY&amp;VAR:RELITEM=RF&amp;VAR:CURRENCY=LOCAL&amp;VAR:CURRSOU","RCE=EXSHARE&amp;VAR:NATFREQ=QUARTERLY&amp;VAR:RFIELD=FINALIZED&amp;VAR:DB_TYPE=L&amp;VAR:UNITS=MONTHLY&amp;window=popup&amp;width=450&amp;height=300&amp;START_MAXIMIZED=FALSE"}</definedName>
    <definedName name="_13070__FDSAUDITLINK___1" hidden="1">{"fdsup://IBCentral/FAT Viewer?action=UPDATE&amp;creator=factset&amp;DOC_NAME=fat:reuters_qtrly_source_window.fat&amp;display_string=Audit&amp;DYN_ARGS=TRUE&amp;VAR:ID1=87889520&amp;VAR:RCODE=FSALE&amp;VAR:SDATE=20071299&amp;VAR:FREQ=QUARTERLY&amp;VAR:RELITEM=RF&amp;VAR:CURRENCY=LOCAL&amp;VAR:CURRSOU","RCE=EXSHARE&amp;VAR:NATFREQ=QUARTERLY&amp;VAR:RFIELD=FINALIZED&amp;VAR:DB_TYPE=L&amp;VAR:UNITS=MONTHLY&amp;window=popup&amp;width=450&amp;height=300&amp;START_MAXIMIZED=FALSE"}</definedName>
    <definedName name="_13071__FDSAUDITLINK__" hidden="1">{"fdsup://IBCentral/FAT Viewer?action=UPDATE&amp;creator=factset&amp;DOC_NAME=fat:reuters_qtrly_source_window.fat&amp;display_string=Audit&amp;DYN_ARGS=TRUE&amp;VAR:ID1=87889520&amp;VAR:RCODE=FSALE&amp;VAR:SDATE=20080399&amp;VAR:FREQ=QUARTERLY&amp;VAR:RELITEM=RF&amp;VAR:CURRENCY=LOCAL&amp;VAR:CURRSOU","RCE=EXSHARE&amp;VAR:NATFREQ=QUARTERLY&amp;VAR:RFIELD=FINALIZED&amp;VAR:DB_TYPE=L&amp;VAR:UNITS=MONTHLY&amp;window=popup&amp;width=450&amp;height=300&amp;START_MAXIMIZED=FALSE"}</definedName>
    <definedName name="_13071__FDSAUDITLINK___1" hidden="1">{"fdsup://IBCentral/FAT Viewer?action=UPDATE&amp;creator=factset&amp;DOC_NAME=fat:reuters_qtrly_source_window.fat&amp;display_string=Audit&amp;DYN_ARGS=TRUE&amp;VAR:ID1=87889520&amp;VAR:RCODE=FSALE&amp;VAR:SDATE=20080399&amp;VAR:FREQ=QUARTERLY&amp;VAR:RELITEM=RF&amp;VAR:CURRENCY=LOCAL&amp;VAR:CURRSOU","RCE=EXSHARE&amp;VAR:NATFREQ=QUARTERLY&amp;VAR:RFIELD=FINALIZED&amp;VAR:DB_TYPE=L&amp;VAR:UNITS=MONTHLY&amp;window=popup&amp;width=450&amp;height=300&amp;START_MAXIMIZED=FALSE"}</definedName>
    <definedName name="_13072__FDSAUDITLINK__" hidden="1">{"fdsup://IBCentral/FAT Viewer?action=UPDATE&amp;creator=factset&amp;DOC_NAME=fat:reuters_qtrly_source_window.fat&amp;display_string=Audit&amp;DYN_ARGS=TRUE&amp;VAR:ID1=87889520&amp;VAR:RCODE=FSALE&amp;VAR:SDATE=20080699&amp;VAR:FREQ=QUARTERLY&amp;VAR:RELITEM=RF&amp;VAR:CURRENCY=LOCAL&amp;VAR:CURRSOU","RCE=EXSHARE&amp;VAR:NATFREQ=QUARTERLY&amp;VAR:RFIELD=FINALIZED&amp;VAR:DB_TYPE=L&amp;VAR:UNITS=MONTHLY&amp;window=popup&amp;width=450&amp;height=300&amp;START_MAXIMIZED=FALSE"}</definedName>
    <definedName name="_13072__FDSAUDITLINK___1" hidden="1">{"fdsup://IBCentral/FAT Viewer?action=UPDATE&amp;creator=factset&amp;DOC_NAME=fat:reuters_qtrly_source_window.fat&amp;display_string=Audit&amp;DYN_ARGS=TRUE&amp;VAR:ID1=87889520&amp;VAR:RCODE=FSALE&amp;VAR:SDATE=20080699&amp;VAR:FREQ=QUARTERLY&amp;VAR:RELITEM=RF&amp;VAR:CURRENCY=LOCAL&amp;VAR:CURRSOU","RCE=EXSHARE&amp;VAR:NATFREQ=QUARTERLY&amp;VAR:RFIELD=FINALIZED&amp;VAR:DB_TYPE=L&amp;VAR:UNITS=MONTHLY&amp;window=popup&amp;width=450&amp;height=300&amp;START_MAXIMIZED=FALSE"}</definedName>
    <definedName name="_13073__FDSAUDITLINK__" hidden="1">{"fdsup://IBCentral/FAT Viewer?action=UPDATE&amp;creator=factset&amp;DOC_NAME=fat:reuters_qtrly_source_window.fat&amp;display_string=Audit&amp;DYN_ARGS=TRUE&amp;VAR:ID1=87889520&amp;VAR:RCODE=FSALE&amp;VAR:SDATE=20080999&amp;VAR:FREQ=QUARTERLY&amp;VAR:RELITEM=RF&amp;VAR:CURRENCY=LOCAL&amp;VAR:CURRSOU","RCE=EXSHARE&amp;VAR:NATFREQ=QUARTERLY&amp;VAR:RFIELD=FINALIZED&amp;VAR:DB_TYPE=L&amp;VAR:UNITS=MONTHLY&amp;window=popup&amp;width=450&amp;height=300&amp;START_MAXIMIZED=FALSE"}</definedName>
    <definedName name="_13073__FDSAUDITLINK___1" hidden="1">{"fdsup://IBCentral/FAT Viewer?action=UPDATE&amp;creator=factset&amp;DOC_NAME=fat:reuters_qtrly_source_window.fat&amp;display_string=Audit&amp;DYN_ARGS=TRUE&amp;VAR:ID1=87889520&amp;VAR:RCODE=FSALE&amp;VAR:SDATE=20080999&amp;VAR:FREQ=QUARTERLY&amp;VAR:RELITEM=RF&amp;VAR:CURRENCY=LOCAL&amp;VAR:CURRSOU","RCE=EXSHARE&amp;VAR:NATFREQ=QUARTERLY&amp;VAR:RFIELD=FINALIZED&amp;VAR:DB_TYPE=L&amp;VAR:UNITS=MONTHLY&amp;window=popup&amp;width=450&amp;height=300&amp;START_MAXIMIZED=FALSE"}</definedName>
    <definedName name="_13074__FDSAUDITLINK__" hidden="1">{"fdsup://IBCentral/FAT Viewer?action=UPDATE&amp;creator=factset&amp;DOC_NAME=fat:reuters_qtrly_source_window.fat&amp;display_string=Audit&amp;DYN_ARGS=TRUE&amp;VAR:ID1=87889520&amp;VAR:RCODE=FSALE&amp;VAR:SDATE=20081299&amp;VAR:FREQ=QUARTERLY&amp;VAR:RELITEM=RF&amp;VAR:CURRENCY=LOCAL&amp;VAR:CURRSOU","RCE=EXSHARE&amp;VAR:NATFREQ=QUARTERLY&amp;VAR:RFIELD=FINALIZED&amp;VAR:DB_TYPE=L&amp;VAR:UNITS=MONTHLY&amp;window=popup&amp;width=450&amp;height=300&amp;START_MAXIMIZED=FALSE"}</definedName>
    <definedName name="_13074__FDSAUDITLINK___1" hidden="1">{"fdsup://IBCentral/FAT Viewer?action=UPDATE&amp;creator=factset&amp;DOC_NAME=fat:reuters_qtrly_source_window.fat&amp;display_string=Audit&amp;DYN_ARGS=TRUE&amp;VAR:ID1=87889520&amp;VAR:RCODE=FSALE&amp;VAR:SDATE=20081299&amp;VAR:FREQ=QUARTERLY&amp;VAR:RELITEM=RF&amp;VAR:CURRENCY=LOCAL&amp;VAR:CURRSOU","RCE=EXSHARE&amp;VAR:NATFREQ=QUARTERLY&amp;VAR:RFIELD=FINALIZED&amp;VAR:DB_TYPE=L&amp;VAR:UNITS=MONTHLY&amp;window=popup&amp;width=450&amp;height=300&amp;START_MAXIMIZED=FALSE"}</definedName>
    <definedName name="_13075__FDSAUDITLINK__" hidden="1">{"fdsup://IBCentral/FAT Viewer?action=UPDATE&amp;creator=factset&amp;DOC_NAME=fat:reuters_qtrly_source_window.fat&amp;display_string=Audit&amp;DYN_ARGS=TRUE&amp;VAR:ID1=87889520&amp;VAR:RCODE=FSALE&amp;VAR:SDATE=20090399&amp;VAR:FREQ=QUARTERLY&amp;VAR:RELITEM=RF&amp;VAR:CURRENCY=LOCAL&amp;VAR:CURRSOU","RCE=EXSHARE&amp;VAR:NATFREQ=QUARTERLY&amp;VAR:RFIELD=FINALIZED&amp;VAR:DB_TYPE=L&amp;VAR:UNITS=MONTHLY&amp;window=popup&amp;width=450&amp;height=300&amp;START_MAXIMIZED=FALSE"}</definedName>
    <definedName name="_13075__FDSAUDITLINK___1" hidden="1">{"fdsup://IBCentral/FAT Viewer?action=UPDATE&amp;creator=factset&amp;DOC_NAME=fat:reuters_qtrly_source_window.fat&amp;display_string=Audit&amp;DYN_ARGS=TRUE&amp;VAR:ID1=87889520&amp;VAR:RCODE=FSALE&amp;VAR:SDATE=20090399&amp;VAR:FREQ=QUARTERLY&amp;VAR:RELITEM=RF&amp;VAR:CURRENCY=LOCAL&amp;VAR:CURRSOU","RCE=EXSHARE&amp;VAR:NATFREQ=QUARTERLY&amp;VAR:RFIELD=FINALIZED&amp;VAR:DB_TYPE=L&amp;VAR:UNITS=MONTHLY&amp;window=popup&amp;width=450&amp;height=300&amp;START_MAXIMIZED=FALSE"}</definedName>
    <definedName name="_13076__FDSAUDITLINK__" hidden="1">{"fdsup://IBCentral/FAT Viewer?action=UPDATE&amp;creator=factset&amp;DOC_NAME=fat:reuters_qtrly_source_window.fat&amp;display_string=Audit&amp;DYN_ARGS=TRUE&amp;VAR:ID1=87889520&amp;VAR:RCODE=FSALE&amp;VAR:SDATE=20090699&amp;VAR:FREQ=QUARTERLY&amp;VAR:RELITEM=RF&amp;VAR:CURRENCY=LOCAL&amp;VAR:CURRSOU","RCE=EXSHARE&amp;VAR:NATFREQ=QUARTERLY&amp;VAR:RFIELD=FINALIZED&amp;VAR:DB_TYPE=L&amp;VAR:UNITS=MONTHLY&amp;window=popup&amp;width=450&amp;height=300&amp;START_MAXIMIZED=FALSE"}</definedName>
    <definedName name="_13076__FDSAUDITLINK___1" hidden="1">{"fdsup://IBCentral/FAT Viewer?action=UPDATE&amp;creator=factset&amp;DOC_NAME=fat:reuters_qtrly_source_window.fat&amp;display_string=Audit&amp;DYN_ARGS=TRUE&amp;VAR:ID1=87889520&amp;VAR:RCODE=FSALE&amp;VAR:SDATE=20090699&amp;VAR:FREQ=QUARTERLY&amp;VAR:RELITEM=RF&amp;VAR:CURRENCY=LOCAL&amp;VAR:CURRSOU","RCE=EXSHARE&amp;VAR:NATFREQ=QUARTERLY&amp;VAR:RFIELD=FINALIZED&amp;VAR:DB_TYPE=L&amp;VAR:UNITS=MONTHLY&amp;window=popup&amp;width=450&amp;height=300&amp;START_MAXIMIZED=FALSE"}</definedName>
    <definedName name="_131__FDSAUDITLINK__" hidden="1">{"fdsup://directions/FAT Viewer?action=UPDATE&amp;creator=factset&amp;DYN_ARGS=TRUE&amp;DOC_NAME=FAT:FQL_AUDITING_CLIENT_TEMPLATE.FAT&amp;display_string=Audit&amp;VAR:KEY=YLENILSFAX&amp;VAR:QUERY=UkdGX0JQUyhRVFIsMCwsLCwsLE5PQVVESVQp&amp;WINDOW=FIRST_POPUP&amp;HEIGHT=450&amp;WIDTH=450&amp;START_MA","XIMIZED=FALSE&amp;VAR:CALENDAR=US&amp;VAR:SYMBOL=718981&amp;VAR:INDEX=0"}</definedName>
    <definedName name="_132__FDSAUDITLINK__" hidden="1">{"fdsup://directions/FAT Viewer?action=UPDATE&amp;creator=factset&amp;DYN_ARGS=TRUE&amp;DOC_NAME=FAT:FQL_AUDITING_CLIENT_TEMPLATE.FAT&amp;display_string=Audit&amp;VAR:KEY=CLCPWTSJKD&amp;VAR:QUERY=UkdGX0JQU19UQU5HKFFUUiwwLCwsLCwsTk9BVURJVCk=&amp;WINDOW=FIRST_POPUP&amp;HEIGHT=450&amp;WIDTH=450&amp;","START_MAXIMIZED=FALSE&amp;VAR:CALENDAR=US&amp;VAR:SYMBOL=*SLF&amp;VAR:INDEX=0"}</definedName>
    <definedName name="_133__FDSAUDITLINK__" hidden="1">{"fdsup://directions/FAT Viewer?action=UPDATE&amp;creator=factset&amp;DYN_ARGS=TRUE&amp;DOC_NAME=FAT:FQL_AUDITING_CLIENT_TEMPLATE.FAT&amp;display_string=Audit&amp;VAR:KEY=GDEHMRKNWP&amp;VAR:QUERY=UkdGX0JQUyhRVFIsMCwsLCwsLE5PQVVESVQp&amp;WINDOW=FIRST_POPUP&amp;HEIGHT=450&amp;WIDTH=450&amp;START_MA","XIMIZED=FALSE&amp;VAR:CALENDAR=US&amp;VAR:SYMBOL=*SLF&amp;VAR:INDEX=0"}</definedName>
    <definedName name="_134__FDSAUDITLINK__" hidden="1">{"fdsup://directions/FAT Viewer?action=UPDATE&amp;creator=factset&amp;DYN_ARGS=TRUE&amp;DOC_NAME=FAT:FQL_AUDITING_CLIENT_TEMPLATE.FAT&amp;display_string=Audit&amp;VAR:KEY=ILEXKLMZGT&amp;VAR:QUERY=UkdGX0JQU19UQU5HKFNFTUksMCwsLCwsLE5PQVVESVQp&amp;WINDOW=FIRST_POPUP&amp;HEIGHT=450&amp;WIDTH=450&amp;","START_MAXIMIZED=FALSE&amp;VAR:CALENDAR=US&amp;VAR:SYMBOL=B1LB9P&amp;VAR:INDEX=0"}</definedName>
    <definedName name="_135__FDSAUDITLINK__" hidden="1">{"fdsup://directions/FAT Viewer?action=UPDATE&amp;creator=factset&amp;DYN_ARGS=TRUE&amp;DOC_NAME=FAT:FQL_AUDITING_CLIENT_TEMPLATE.FAT&amp;display_string=Audit&amp;VAR:KEY=WHQVOVUZCL&amp;VAR:QUERY=UkdGX0JQUyhTRU1JLDAsLCwsLCxOT0FVRElUKQ==&amp;WINDOW=FIRST_POPUP&amp;HEIGHT=450&amp;WIDTH=450&amp;STAR","T_MAXIMIZED=FALSE&amp;VAR:CALENDAR=US&amp;VAR:SYMBOL=B1LB9P&amp;VAR:INDEX=0"}</definedName>
    <definedName name="_136__FDSAUDITLINK__" hidden="1">{"fdsup://directions/FAT Viewer?action=UPDATE&amp;creator=factset&amp;DYN_ARGS=TRUE&amp;DOC_NAME=FAT:FQL_AUDITING_CLIENT_TEMPLATE.FAT&amp;display_string=Audit&amp;VAR:KEY=MLCRSXMLQX&amp;VAR:QUERY=UkdGX0JQU19UQU5HKFNFTUksMCwsLCwsLE5PQVVESVQp&amp;WINDOW=FIRST_POPUP&amp;HEIGHT=450&amp;WIDTH=450&amp;","START_MAXIMIZED=FALSE&amp;VAR:CALENDAR=US&amp;VAR:SYMBOL=066168&amp;VAR:INDEX=0"}</definedName>
    <definedName name="_137__FDSAUDITLINK__" hidden="1">{"fdsup://directions/FAT Viewer?action=UPDATE&amp;creator=factset&amp;DYN_ARGS=TRUE&amp;DOC_NAME=FAT:FQL_AUDITING_CLIENT_TEMPLATE.FAT&amp;display_string=Audit&amp;VAR:KEY=UXOXSLKJAJ&amp;VAR:QUERY=UkdGX0JQUyhTRU1JLDAsLCwsLCxOT0FVRElUKQ==&amp;WINDOW=FIRST_POPUP&amp;HEIGHT=450&amp;WIDTH=450&amp;STAR","T_MAXIMIZED=FALSE&amp;VAR:CALENDAR=US&amp;VAR:SYMBOL=066168&amp;VAR:INDEX=0"}</definedName>
    <definedName name="_138__FDSAUDITLINK__" hidden="1">{"fdsup://directions/FAT Viewer?action=UPDATE&amp;creator=factset&amp;DYN_ARGS=TRUE&amp;DOC_NAME=FAT:FQL_AUDITING_CLIENT_TEMPLATE.FAT&amp;display_string=Audit&amp;VAR:KEY=QRMZITEROX&amp;VAR:QUERY=UkdGX0JQU19UQU5HKFNFTUksMCwsLCwsLE5PQVVESVQp&amp;WINDOW=FIRST_POPUP&amp;HEIGHT=450&amp;WIDTH=450&amp;","START_MAXIMIZED=FALSE&amp;VAR:CALENDAR=US&amp;VAR:SYMBOL=671574&amp;VAR:INDEX=0"}</definedName>
    <definedName name="_139__FDSAUDITLINK__" hidden="1">{"fdsup://directions/FAT Viewer?action=UPDATE&amp;creator=factset&amp;DYN_ARGS=TRUE&amp;DOC_NAME=FAT:FQL_AUDITING_CLIENT_TEMPLATE.FAT&amp;display_string=Audit&amp;VAR:KEY=WJKNEDWHUZ&amp;VAR:QUERY=UkdGX0JQUyhTRU1JLDAsLCwsLCxOT0FVRElUKQ==&amp;WINDOW=FIRST_POPUP&amp;HEIGHT=450&amp;WIDTH=450&amp;STAR","T_MAXIMIZED=FALSE&amp;VAR:CALENDAR=US&amp;VAR:SYMBOL=671574&amp;VAR:INDEX=0"}</definedName>
    <definedName name="_13IQ_F_LB_DUE_CY3" hidden="1">"c2083"</definedName>
    <definedName name="_14__123Graph_ACHART_29" hidden="1">[6]Menu!#REF!</definedName>
    <definedName name="_140__FDSAUDITLINK__" hidden="1">{"fdsup://directions/FAT Viewer?action=UPDATE&amp;creator=factset&amp;DYN_ARGS=TRUE&amp;DOC_NAME=FAT:FQL_AUDITING_CLIENT_TEMPLATE.FAT&amp;display_string=Audit&amp;VAR:KEY=SLUHGTAXGN&amp;VAR:QUERY=UkdGX0JQU19UQU5HKFNFTUksMCwsLCwsLE5PQVVESVQp&amp;WINDOW=FIRST_POPUP&amp;HEIGHT=450&amp;WIDTH=450&amp;","START_MAXIMIZED=FALSE&amp;VAR:CALENDAR=US&amp;VAR:SYMBOL=070995&amp;VAR:INDEX=0"}</definedName>
    <definedName name="_141__FDSAUDITLINK__" hidden="1">{"fdsup://directions/FAT Viewer?action=UPDATE&amp;creator=factset&amp;DYN_ARGS=TRUE&amp;DOC_NAME=FAT:FQL_AUDITING_CLIENT_TEMPLATE.FAT&amp;display_string=Audit&amp;VAR:KEY=AFCDURGZYB&amp;VAR:QUERY=UkdGX0JQUyhTRU1JLDAsLCwsLCxOT0FVRElUKQ==&amp;WINDOW=FIRST_POPUP&amp;HEIGHT=450&amp;WIDTH=450&amp;STAR","T_MAXIMIZED=FALSE&amp;VAR:CALENDAR=US&amp;VAR:SYMBOL=070995&amp;VAR:INDEX=0"}</definedName>
    <definedName name="_142__FDSAUDITLINK__" hidden="1">{"fdsup://directions/FAT Viewer?action=UPDATE&amp;creator=factset&amp;DYN_ARGS=TRUE&amp;DOC_NAME=FAT:FQL_AUDITING_CLIENT_TEMPLATE.FAT&amp;display_string=Audit&amp;VAR:KEY=KPWDYLCJAT&amp;VAR:QUERY=UkdGX0JQU19UQU5HKFNFTUksMCwsLCwsLE5PQVVESVQp&amp;WINDOW=FIRST_POPUP&amp;HEIGHT=450&amp;WIDTH=450&amp;","START_MAXIMIZED=FALSE&amp;VAR:CALENDAR=US&amp;VAR:SYMBOL=B01FLR&amp;VAR:INDEX=0"}</definedName>
    <definedName name="_143__FDSAUDITLINK__" hidden="1">{"fdsup://directions/FAT Viewer?action=UPDATE&amp;creator=factset&amp;DYN_ARGS=TRUE&amp;DOC_NAME=FAT:FQL_AUDITING_CLIENT_TEMPLATE.FAT&amp;display_string=Audit&amp;VAR:KEY=MJARSHCLAL&amp;VAR:QUERY=UkdGX0JQUyhTRU1JLDAsLCwsLCxOT0FVRElUKQ==&amp;WINDOW=FIRST_POPUP&amp;HEIGHT=450&amp;WIDTH=450&amp;STAR","T_MAXIMIZED=FALSE&amp;VAR:CALENDAR=US&amp;VAR:SYMBOL=B01FLR&amp;VAR:INDEX=0"}</definedName>
    <definedName name="_144__FDSAUDITLINK__" hidden="1">{"fdsup://directions/FAT Viewer?action=UPDATE&amp;creator=factset&amp;DYN_ARGS=TRUE&amp;DOC_NAME=FAT:FQL_AUDITING_CLIENT_TEMPLATE.FAT&amp;display_string=Audit&amp;VAR:KEY=QDYHIJURIT&amp;VAR:QUERY=UkdGX0JQU19UQU5HKFFUUiwwLCwsLCwsTk9BVURJVCk=&amp;WINDOW=FIRST_POPUP&amp;HEIGHT=450&amp;WIDTH=450&amp;","START_MAXIMIZED=FALSE&amp;VAR:CALENDAR=US&amp;VAR:SYMBOL=B1YYQJ&amp;VAR:INDEX=0"}</definedName>
    <definedName name="_145__FDSAUDITLINK__" hidden="1">{"fdsup://directions/FAT Viewer?action=UPDATE&amp;creator=factset&amp;DYN_ARGS=TRUE&amp;DOC_NAME=FAT:FQL_AUDITING_CLIENT_TEMPLATE.FAT&amp;display_string=Audit&amp;VAR:KEY=YPEBEXENYJ&amp;VAR:QUERY=UkdGX0JQUyhRVFIsMCwsLCwsLE5PQVVESVQp&amp;WINDOW=FIRST_POPUP&amp;HEIGHT=450&amp;WIDTH=450&amp;START_MA","XIMIZED=FALSE&amp;VAR:CALENDAR=US&amp;VAR:SYMBOL=B1YYQJ&amp;VAR:INDEX=0"}</definedName>
    <definedName name="_146__FDSAUDITLINK__" hidden="1">{"fdsup://directions/FAT Viewer?action=UPDATE&amp;creator=factset&amp;DYN_ARGS=TRUE&amp;DOC_NAME=FAT:FQL_AUDITING_CLIENT_TEMPLATE.FAT&amp;display_string=Audit&amp;VAR:KEY=SJGTGPUREJ&amp;VAR:QUERY=UkdGX0JQU19UQU5HKFFUUiwwLCwsLCwsTk9BVURJVCk=&amp;WINDOW=FIRST_POPUP&amp;HEIGHT=450&amp;WIDTH=450&amp;","START_MAXIMIZED=FALSE&amp;VAR:CALENDAR=US&amp;VAR:SYMBOL=529412&amp;VAR:INDEX=0"}</definedName>
    <definedName name="_147__FDSAUDITLINK__" hidden="1">{"fdsup://directions/FAT Viewer?action=UPDATE&amp;creator=factset&amp;DYN_ARGS=TRUE&amp;DOC_NAME=FAT:FQL_AUDITING_CLIENT_TEMPLATE.FAT&amp;display_string=Audit&amp;VAR:KEY=QVMXMJILWL&amp;VAR:QUERY=UkdGX0JQUyhRVFIsMCwsLCwsLE5PQVVESVQp&amp;WINDOW=FIRST_POPUP&amp;HEIGHT=450&amp;WIDTH=450&amp;START_MA","XIMIZED=FALSE&amp;VAR:CALENDAR=US&amp;VAR:SYMBOL=529412&amp;VAR:INDEX=0"}</definedName>
    <definedName name="_148__FDSAUDITLINK__" hidden="1">{"fdsup://directions/FAT Viewer?action=UPDATE&amp;creator=factset&amp;DYN_ARGS=TRUE&amp;DOC_NAME=FAT:FQL_AUDITING_CLIENT_TEMPLATE.FAT&amp;display_string=Audit&amp;VAR:KEY=CJWHGZYFCN&amp;VAR:QUERY=UkdGX0JQU19UQU5HKFFUUiwwLCwsLCwsTk9BVURJVCk=&amp;WINDOW=FIRST_POPUP&amp;HEIGHT=450&amp;WIDTH=450&amp;","START_MAXIMIZED=FALSE&amp;VAR:CALENDAR=US&amp;VAR:SYMBOL=*MFC&amp;VAR:INDEX=0"}</definedName>
    <definedName name="_149__FDSAUDITLINK__" hidden="1">{"fdsup://directions/FAT Viewer?action=UPDATE&amp;creator=factset&amp;DYN_ARGS=TRUE&amp;DOC_NAME=FAT:FQL_AUDITING_CLIENT_TEMPLATE.FAT&amp;display_string=Audit&amp;VAR:KEY=MZMJKZMBQP&amp;VAR:QUERY=UkdGX0JQUyhRVFIsMCwsLCwsLE5PQVVESVQp&amp;WINDOW=FIRST_POPUP&amp;HEIGHT=450&amp;WIDTH=450&amp;START_MA","XIMIZED=FALSE&amp;VAR:CALENDAR=US&amp;VAR:SYMBOL=*MFC&amp;VAR:INDEX=0"}</definedName>
    <definedName name="_14IQ_FHLB_DUE_CY" hidden="1">"c2082"</definedName>
    <definedName name="_15__123Graph_AChart_2A" hidden="1">#REF!</definedName>
    <definedName name="_150__FDSAUDITLINK__" hidden="1">{"fdsup://directions/FAT Viewer?action=UPDATE&amp;creator=factset&amp;DYN_ARGS=TRUE&amp;DOC_NAME=FAT:FQL_AUDITING_CLIENT_TEMPLATE.FAT&amp;display_string=Audit&amp;VAR:KEY=MHCJQLSBCB&amp;VAR:QUERY=UkdGX0JQU19UQU5HKFFUUiwwLCwsLCwsTk9BVURJVCk=&amp;WINDOW=FIRST_POPUP&amp;HEIGHT=450&amp;WIDTH=450&amp;","START_MAXIMIZED=FALSE&amp;VAR:CALENDAR=US&amp;VAR:SYMBOL=715418&amp;VAR:INDEX=0"}</definedName>
    <definedName name="_151__FDSAUDITLINK__" hidden="1">{"fdsup://directions/FAT Viewer?action=UPDATE&amp;creator=factset&amp;DYN_ARGS=TRUE&amp;DOC_NAME=FAT:FQL_AUDITING_CLIENT_TEMPLATE.FAT&amp;display_string=Audit&amp;VAR:KEY=CBYHKNQTED&amp;VAR:QUERY=UkdGX0JQUyhRVFIsMCwsLCwsLE5PQVVESVQp&amp;WINDOW=FIRST_POPUP&amp;HEIGHT=450&amp;WIDTH=450&amp;START_MA","XIMIZED=FALSE&amp;VAR:CALENDAR=US&amp;VAR:SYMBOL=715418&amp;VAR:INDEX=0"}</definedName>
    <definedName name="_152__FDSAUDITLINK__" hidden="1">{"fdsup://directions/FAT Viewer?action=UPDATE&amp;creator=factset&amp;DYN_ARGS=TRUE&amp;DOC_NAME=FAT:FQL_AUDITING_CLIENT_TEMPLATE.FAT&amp;display_string=Audit&amp;VAR:KEY=GXERODGHOD&amp;VAR:QUERY=UkdGX0JQU19UQU5HKFFUUiwwLCwsLCwsTk9BVURJVCk=&amp;WINDOW=FIRST_POPUP&amp;HEIGHT=450&amp;WIDTH=450&amp;","START_MAXIMIZED=FALSE&amp;VAR:CALENDAR=US&amp;VAR:SYMBOL=*GWO&amp;VAR:INDEX=0"}</definedName>
    <definedName name="_153__FDSAUDITLINK__" hidden="1">{"fdsup://directions/FAT Viewer?action=UPDATE&amp;creator=factset&amp;DYN_ARGS=TRUE&amp;DOC_NAME=FAT:FQL_AUDITING_CLIENT_TEMPLATE.FAT&amp;display_string=Audit&amp;VAR:KEY=KLGVSDOJUB&amp;VAR:QUERY=UkdGX0JQUyhRVFIsMCwsLCwsLE5PQVVESVQp&amp;WINDOW=FIRST_POPUP&amp;HEIGHT=450&amp;WIDTH=450&amp;START_MA","XIMIZED=FALSE&amp;VAR:CALENDAR=US&amp;VAR:SYMBOL=*GWO&amp;VAR:INDEX=0"}</definedName>
    <definedName name="_154__FDSAUDITLINK__" hidden="1">{"fdsup://directions/FAT Viewer?action=UPDATE&amp;creator=factset&amp;DYN_ARGS=TRUE&amp;DOC_NAME=FAT:FQL_AUDITING_CLIENT_TEMPLATE.FAT&amp;display_string=Audit&amp;VAR:KEY=OTGNALQTMF&amp;VAR:QUERY=UkdGX0JQU19UQU5HKFFUUiwwLCwsLCwsTk9BVURJVCk=&amp;WINDOW=FIRST_POPUP&amp;HEIGHT=450&amp;WIDTH=450&amp;","START_MAXIMIZED=FALSE&amp;VAR:CALENDAR=US&amp;VAR:SYMBOL=405671&amp;VAR:INDEX=0"}</definedName>
    <definedName name="_155__FDSAUDITLINK__" hidden="1">{"fdsup://directions/FAT Viewer?action=UPDATE&amp;creator=factset&amp;DYN_ARGS=TRUE&amp;DOC_NAME=FAT:FQL_AUDITING_CLIENT_TEMPLATE.FAT&amp;display_string=Audit&amp;VAR:KEY=YHAXOXCZUJ&amp;VAR:QUERY=UkdGX0JQUyhRVFIsMCwsLCwsLE5PQVVESVQp&amp;WINDOW=FIRST_POPUP&amp;HEIGHT=450&amp;WIDTH=450&amp;START_MA","XIMIZED=FALSE&amp;VAR:CALENDAR=US&amp;VAR:SYMBOL=405671&amp;VAR:INDEX=0"}</definedName>
    <definedName name="_156__FDSAUDITLINK__" hidden="1">{"fdsup://directions/FAT Viewer?action=UPDATE&amp;creator=factset&amp;DYN_ARGS=TRUE&amp;DOC_NAME=FAT:FQL_AUDITING_CLIENT_TEMPLATE.FAT&amp;display_string=Audit&amp;VAR:KEY=WVADCDUDAD&amp;VAR:QUERY=UkdGX0JQU19UQU5HKFFUUiwwLCwsLCwsTk9BVURJVCk=&amp;WINDOW=FIRST_POPUP&amp;HEIGHT=450&amp;WIDTH=450&amp;","START_MAXIMIZED=FALSE&amp;VAR:CALENDAR=US&amp;VAR:SYMBOL=B29WFR&amp;VAR:INDEX=0"}</definedName>
    <definedName name="_157__FDSAUDITLINK__" hidden="1">{"fdsup://directions/FAT Viewer?action=UPDATE&amp;creator=factset&amp;DYN_ARGS=TRUE&amp;DOC_NAME=FAT:FQL_AUDITING_CLIENT_TEMPLATE.FAT&amp;display_string=Audit&amp;VAR:KEY=IFORWPMZYJ&amp;VAR:QUERY=UkdGX0JQUyhRVFIsMCwsLCwsLE5PQVVESVQp&amp;WINDOW=FIRST_POPUP&amp;HEIGHT=450&amp;WIDTH=450&amp;START_MA","XIMIZED=FALSE&amp;VAR:CALENDAR=US&amp;VAR:SYMBOL=B29WFR&amp;VAR:INDEX=0"}</definedName>
    <definedName name="_158__FDSAUDITLINK__" hidden="1">{"fdsup://directions/FAT Viewer?action=UPDATE&amp;creator=factset&amp;DYN_ARGS=TRUE&amp;DOC_NAME=FAT:FQL_AUDITING_CLIENT_TEMPLATE.FAT&amp;display_string=Audit&amp;VAR:KEY=KZUZYNWLAV&amp;VAR:QUERY=UkdGX0JQU19UQU5HKFNFTUksMCwsLCwsLE5PQVVESVQp&amp;WINDOW=FIRST_POPUP&amp;HEIGHT=450&amp;WIDTH=450&amp;","START_MAXIMIZED=FALSE&amp;VAR:CALENDAR=US&amp;VAR:SYMBOL=671897&amp;VAR:INDEX=0"}</definedName>
    <definedName name="_159__FDSAUDITLINK__" hidden="1">{"fdsup://directions/FAT Viewer?action=UPDATE&amp;creator=factset&amp;DYN_ARGS=TRUE&amp;DOC_NAME=FAT:FQL_AUDITING_CLIENT_TEMPLATE.FAT&amp;display_string=Audit&amp;VAR:KEY=WTMDKBGRSN&amp;VAR:QUERY=UkdGX0JQUyhTRU1JLDAsLCwsLCxOT0FVRElUKQ==&amp;WINDOW=FIRST_POPUP&amp;HEIGHT=450&amp;WIDTH=450&amp;STAR","T_MAXIMIZED=FALSE&amp;VAR:CALENDAR=US&amp;VAR:SYMBOL=671897&amp;VAR:INDEX=0"}</definedName>
    <definedName name="_16__123Graph_ACHART_30" hidden="1">[6]Menu!$D$11:$M$11</definedName>
    <definedName name="_160__FDSAUDITLINK__" hidden="1">{"fdsup://directions/FAT Viewer?action=UPDATE&amp;creator=factset&amp;DYN_ARGS=TRUE&amp;DOC_NAME=FAT:FQL_AUDITING_CLIENT_TEMPLATE.FAT&amp;display_string=Audit&amp;VAR:KEY=KBGPYBULSF&amp;VAR:QUERY=UkdGX0JQU19UQU5HKFNFTUksMCwsLCwsLE5PQVVESVQp&amp;WINDOW=FIRST_POPUP&amp;HEIGHT=450&amp;WIDTH=450&amp;","START_MAXIMIZED=FALSE&amp;VAR:CALENDAR=US&amp;VAR:SYMBOL=708842&amp;VAR:INDEX=0"}</definedName>
    <definedName name="_161__FDSAUDITLINK__" hidden="1">{"fdsup://directions/FAT Viewer?action=UPDATE&amp;creator=factset&amp;DYN_ARGS=TRUE&amp;DOC_NAME=FAT:FQL_AUDITING_CLIENT_TEMPLATE.FAT&amp;display_string=Audit&amp;VAR:KEY=ADKRQBMZCZ&amp;VAR:QUERY=UkdGX0JQUyhTRU1JLDAsLCwsLCxOT0FVRElUKQ==&amp;WINDOW=FIRST_POPUP&amp;HEIGHT=450&amp;WIDTH=450&amp;STAR","T_MAXIMIZED=FALSE&amp;VAR:CALENDAR=US&amp;VAR:SYMBOL=708842&amp;VAR:INDEX=0"}</definedName>
    <definedName name="_162__FDSAUDITLINK__" hidden="1">{"fdsup://directions/FAT Viewer?action=UPDATE&amp;creator=factset&amp;DYN_ARGS=TRUE&amp;DOC_NAME=FAT:FQL_AUDITING_CLIENT_TEMPLATE.FAT&amp;display_string=Audit&amp;VAR:KEY=KNOJUBEBAZ&amp;VAR:QUERY=UkdGX0JQU19UQU5HKFNFTUksMCwsLCwsLE5PQVVESVQp&amp;WINDOW=FIRST_POPUP&amp;HEIGHT=450&amp;WIDTH=450&amp;","START_MAXIMIZED=FALSE&amp;VAR:CALENDAR=US&amp;VAR:SYMBOL=021623&amp;VAR:INDEX=0"}</definedName>
    <definedName name="_163__FDSAUDITLINK__" hidden="1">{"fdsup://directions/FAT Viewer?action=UPDATE&amp;creator=factset&amp;DYN_ARGS=TRUE&amp;DOC_NAME=FAT:FQL_AUDITING_CLIENT_TEMPLATE.FAT&amp;display_string=Audit&amp;VAR:KEY=CNUDYRUREF&amp;VAR:QUERY=UkdGX0JQUyhTRU1JLDAsLCwsLCxOT0FVRElUKQ==&amp;WINDOW=FIRST_POPUP&amp;HEIGHT=450&amp;WIDTH=450&amp;STAR","T_MAXIMIZED=FALSE&amp;VAR:CALENDAR=US&amp;VAR:SYMBOL=021623&amp;VAR:INDEX=0"}</definedName>
    <definedName name="_164__FDSAUDITLINK__" hidden="1">{"fdsup://directions/FAT Viewer?action=UPDATE&amp;creator=factset&amp;DYN_ARGS=TRUE&amp;DOC_NAME=FAT:FQL_AUDITING_CLIENT_TEMPLATE.FAT&amp;display_string=Audit&amp;VAR:KEY=ATSPIVAVCT&amp;VAR:QUERY=UkdGX0JQU19UQU5HKFFUUiwwLCwsLCwsTk9BVURJVCk=&amp;WINDOW=FIRST_POPUP&amp;HEIGHT=450&amp;WIDTH=450&amp;","START_MAXIMIZED=FALSE&amp;VAR:CALENDAR=US&amp;VAR:SYMBOL=523148&amp;VAR:INDEX=0"}</definedName>
    <definedName name="_165__FDSAUDITLINK__" hidden="1">{"fdsup://directions/FAT Viewer?action=UPDATE&amp;creator=factset&amp;DYN_ARGS=TRUE&amp;DOC_NAME=FAT:FQL_AUDITING_CLIENT_TEMPLATE.FAT&amp;display_string=Audit&amp;VAR:KEY=MHEZYVITGV&amp;VAR:QUERY=UkdGX0JQUyhRVFIsMCwsLCwsLE5PQVVESVQp&amp;WINDOW=FIRST_POPUP&amp;HEIGHT=450&amp;WIDTH=450&amp;START_MA","XIMIZED=FALSE&amp;VAR:CALENDAR=US&amp;VAR:SYMBOL=523148&amp;VAR:INDEX=0"}</definedName>
    <definedName name="_166__FDSAUDITLINK__" hidden="1">{"fdsup://directions/FAT Viewer?action=UPDATE&amp;creator=factset&amp;DYN_ARGS=TRUE&amp;DOC_NAME=FAT:FQL_AUDITING_CLIENT_TEMPLATE.FAT&amp;display_string=Audit&amp;VAR:KEY=OBUFGTATGJ&amp;VAR:QUERY=UkdGX0JQU19UQU5HKFNFTUksMCwsLCwsLE5PQVVESVQp&amp;WINDOW=FIRST_POPUP&amp;HEIGHT=450&amp;WIDTH=450&amp;","START_MAXIMIZED=FALSE&amp;VAR:CALENDAR=US&amp;VAR:SYMBOL=B4TX8S&amp;VAR:INDEX=0"}</definedName>
    <definedName name="_167__FDSAUDITLINK__" hidden="1">{"fdsup://directions/FAT Viewer?action=UPDATE&amp;creator=factset&amp;DYN_ARGS=TRUE&amp;DOC_NAME=FAT:FQL_AUDITING_CLIENT_TEMPLATE.FAT&amp;display_string=Audit&amp;VAR:KEY=UBOXOXMPMT&amp;VAR:QUERY=UkdGX0JQUyhTRU1JLDAsLCwsLCxOT0FVRElUKQ==&amp;WINDOW=FIRST_POPUP&amp;HEIGHT=450&amp;WIDTH=450&amp;STAR","T_MAXIMIZED=FALSE&amp;VAR:CALENDAR=US&amp;VAR:SYMBOL=B4TX8S&amp;VAR:INDEX=0"}</definedName>
    <definedName name="_168__FDSAUDITLINK__" hidden="1">{"fdsup://directions/FAT Viewer?action=UPDATE&amp;creator=factset&amp;DYN_ARGS=TRUE&amp;DOC_NAME=FAT:FQL_AUDITING_CLIENT_TEMPLATE.FAT&amp;display_string=Audit&amp;VAR:KEY=ILWXWZERGT&amp;VAR:QUERY=UkdGX0JQU19UQU5HKFFUUiwwLCwsLCwsTk9BVURJVCk=&amp;WINDOW=FIRST_POPUP&amp;HEIGHT=450&amp;WIDTH=450&amp;","START_MAXIMIZED=FALSE&amp;VAR:CALENDAR=US&amp;VAR:SYMBOL=592737&amp;VAR:INDEX=0"}</definedName>
    <definedName name="_169__FDSAUDITLINK__" hidden="1">{"fdsup://directions/FAT Viewer?action=UPDATE&amp;creator=factset&amp;DYN_ARGS=TRUE&amp;DOC_NAME=FAT:FQL_AUDITING_CLIENT_TEMPLATE.FAT&amp;display_string=Audit&amp;VAR:KEY=YPIHGBMLKJ&amp;VAR:QUERY=UkdGX0JQUyhRVFIsMCwsLCwsLE5PQVVESVQp&amp;WINDOW=FIRST_POPUP&amp;HEIGHT=450&amp;WIDTH=450&amp;START_MA","XIMIZED=FALSE&amp;VAR:CALENDAR=US&amp;VAR:SYMBOL=592737&amp;VAR:INDEX=0"}</definedName>
    <definedName name="_17__123Graph_AGROSS_MARGINS" hidden="1">#REF!</definedName>
    <definedName name="_18__123Graph_AGROWTH_REVS_A" hidden="1">#REF!</definedName>
    <definedName name="_18__123Graph_XCHART_1" hidden="1">'[7]Dimeco Financials'!#REF!</definedName>
    <definedName name="_19__123Graph_AGROWTH_REVS_B" hidden="1">#REF!</definedName>
    <definedName name="_2__123Graph_ACHART_1" hidden="1">'[7]Dimeco Financials'!#REF!</definedName>
    <definedName name="_2__123Graph_BCHART_1" hidden="1">#N/A</definedName>
    <definedName name="_2__FDSAUDITLINK__" hidden="1">{"fdsup://directions/FAT Viewer?action=UPDATE&amp;creator=factset&amp;DYN_ARGS=TRUE&amp;DOC_NAME=FAT:FQL_AUDITING_CLIENT_TEMPLATE.FAT&amp;display_string=Audit&amp;VAR:KEY=GRSXOPYDYR&amp;VAR:QUERY=SlVMSUFOKEZDQ19BQ1RVQUwoJ0VQUycsJ0FOTlVBTCcsJ0ZZMCcsJycpLmRhdGVzKQ==&amp;WINDOW=FIRST_POP","UP&amp;HEIGHT=450&amp;WIDTH=450&amp;START_MAXIMIZED=FALSE&amp;VAR:CALENDAR=US&amp;VAR:SYMBOL=03738910&amp;VAR:INDEX=0"}</definedName>
    <definedName name="_2__FDSAUDITLINK___1" hidden="1">{"fdsup://IBCentral/FAT Viewer?action=UPDATE&amp;creator=factset&amp;DOC_NAME=fat:reuters_ytd_source_window.fat&amp;display_string=Audit&amp;DYN_ARGS=TRUE&amp;VAR:ID1=07181310&amp;VAR:RCODE=SDBF&amp;VAR:SDATE=20071299&amp;VAR:FREQ=Quarterly&amp;VAR:RELITEM=RP&amp;VAR:CURRENCY=LOCAL&amp;VAR:CURRSOURCE","=EXSHARE&amp;VAR:NATFREQ=Quarterly&amp;VAR:RFIELD=FINALIZED&amp;VAR:DB_TYPE=L&amp;VAR:UNITS=M&amp;window=popup&amp;width=450&amp;height=300&amp;START_MAXIMIZED=FALSE"}</definedName>
    <definedName name="_20__123Graph_BCHART_111" hidden="1">[6]Menu!$D$24:$M$24</definedName>
    <definedName name="_2018" hidden="1">#REF!</definedName>
    <definedName name="_21__123Graph_BCHART_112" hidden="1">[6]Menu!$D$18:$M$18</definedName>
    <definedName name="_22__123Graph_BCHART_26" hidden="1">[6]Menu!$D$88:$M$88</definedName>
    <definedName name="_23__123Graph_BCHART_29" hidden="1">[6]Menu!#REF!</definedName>
    <definedName name="_234_x" hidden="1">'[10]OPERATING EXPS.'!#REF!</definedName>
    <definedName name="_24__123Graph_BGROSS_MARGINS" hidden="1">#REF!</definedName>
    <definedName name="_25__123Graph_BGROWTH_REVS_A" hidden="1">#REF!</definedName>
    <definedName name="_26__123Graph_BGROWTH_REVS_B" hidden="1">#REF!</definedName>
    <definedName name="_27__123Graph_CCHART_111" hidden="1">[6]Menu!$D$25:$M$25</definedName>
    <definedName name="_28__123Graph_CCHART_112" hidden="1">[6]Menu!$D$19:$M$19</definedName>
    <definedName name="_29__123Graph_CCHART_26" hidden="1">[6]Menu!$D$92:$M$92</definedName>
    <definedName name="_3__123Graph_ACHART_1" hidden="1">#N/A</definedName>
    <definedName name="_3__123Graph_XCHART_1" hidden="1">#N/A</definedName>
    <definedName name="_3__FDSAUDITLINK__" hidden="1">{"fdsup://IBCentral/FAT Viewer?action=UPDATE&amp;creator=factset&amp;DOC_NAME=fat:reuters_ytd_source_window.fat&amp;display_string=Audit&amp;DYN_ARGS=TRUE&amp;VAR:ID1=07181310&amp;VAR:RCODE=SDBF&amp;VAR:SDATE=20071299&amp;VAR:FREQ=Quarterly&amp;VAR:RELITEM=RP&amp;VAR:CURRENCY=LOCAL&amp;VAR:CURRSOURCE","=EXSHARE&amp;VAR:NATFREQ=Quarterly&amp;VAR:RFIELD=FINALIZED&amp;VAR:DB_TYPE=L&amp;VAR:UNITS=M&amp;window=popup&amp;width=450&amp;height=300&amp;START_MAXIMIZED=FALSE"}</definedName>
    <definedName name="_3__FDSAUDITLINK___1" hidden="1">{"fdsup://IBCentral/FAT Viewer?action=UPDATE&amp;creator=factset&amp;DOC_NAME=fat:reuters_ytd_source_window.fat&amp;display_string=Audit&amp;DYN_ARGS=TRUE&amp;VAR:ID1=07181310&amp;VAR:RCODE=SDBF&amp;VAR:SDATE=20071299&amp;VAR:FREQ=Quarterly&amp;VAR:RELITEM=RP&amp;VAR:CURRENCY=LOCAL&amp;VAR:CURRSOURCE","=EXSHARE&amp;VAR:NATFREQ=Quarterly&amp;VAR:RFIELD=FINALIZED&amp;VAR:DB_TYPE=L&amp;VAR:UNITS=M&amp;window=popup&amp;width=450&amp;height=300&amp;START_MAXIMIZED=FALSE"}</definedName>
    <definedName name="_30__123Graph_CCHART_30" hidden="1">[6]Menu!$D$12:$M$12</definedName>
    <definedName name="_31__123Graph_CGROWTH_REVS_A" hidden="1">#REF!</definedName>
    <definedName name="_32__123Graph_CGROWTH_REVS_B" hidden="1">#REF!</definedName>
    <definedName name="_33__123Graph_DCHART_112" hidden="1">[6]Menu!$D$16:$M$16</definedName>
    <definedName name="_34__123Graph_DGROWTH_REVS_A" hidden="1">#REF!</definedName>
    <definedName name="_35__123Graph_DGROWTH_REVS_B" hidden="1">#REF!</definedName>
    <definedName name="_36__123Graph_XCHART_112" hidden="1">[6]Menu!$AF$15:$AO$15</definedName>
    <definedName name="_37__123Graph_XChart_1A" hidden="1">#REF!</definedName>
    <definedName name="_38__123Graph_XChart_2A" hidden="1">#REF!</definedName>
    <definedName name="_39__123Graph_XCHART_30" hidden="1">[6]Menu!$AF$15:$AO$15</definedName>
    <definedName name="_4__123Graph_BCHART_1" hidden="1">'[7]Dimeco Financials'!#REF!</definedName>
    <definedName name="_4__FDSAUDITLINK__" hidden="1">{"fdsup://IBCentral/FAT Viewer?action=UPDATE&amp;creator=factset&amp;DOC_NAME=fat:reuters_ytd_source_window.fat&amp;display_string=Audit&amp;DYN_ARGS=TRUE&amp;VAR:ID1=07181310&amp;VAR:RCODE=SBBF&amp;VAR:SDATE=20071299&amp;VAR:FREQ=Quarterly&amp;VAR:RELITEM=RP&amp;VAR:CURRENCY=LOCAL&amp;VAR:CURRSOURCE","=EXSHARE&amp;VAR:NATFREQ=Quarterly&amp;VAR:RFIELD=FINALIZED&amp;VAR:DB_TYPE=L&amp;VAR:UNITS=M&amp;window=popup&amp;width=450&amp;height=300&amp;START_MAXIMIZED=FALSE"}</definedName>
    <definedName name="_4__FDSAUDITLINK___1" hidden="1">{"fdsup://IBCentral/FAT Viewer?action=UPDATE&amp;creator=factset&amp;DOC_NAME=fat:reuters_ytd_source_window.fat&amp;display_string=Audit&amp;DYN_ARGS=TRUE&amp;VAR:ID1=07181310&amp;VAR:RCODE=SBBF&amp;VAR:SDATE=20071299&amp;VAR:FREQ=Quarterly&amp;VAR:RELITEM=RP&amp;VAR:CURRENCY=LOCAL&amp;VAR:CURRSOURCE","=EXSHARE&amp;VAR:NATFREQ=Quarterly&amp;VAR:RFIELD=FINALIZED&amp;VAR:DB_TYPE=L&amp;VAR:UNITS=M&amp;window=popup&amp;width=450&amp;height=300&amp;START_MAXIMIZED=FALSE"}</definedName>
    <definedName name="_41__FDSAUDITLINK__" hidden="1">{"fdsup://IBCentral/FAT Viewer?action=UPDATE&amp;creator=factset&amp;DOC_NAME=fat:reuters_ytd_source_window.fat&amp;display_string=Audit&amp;DYN_ARGS=TRUE&amp;VAR:ID1=45920010&amp;VAR:RCODE=VEEV&amp;VAR:SDATE=20080699&amp;VAR:FREQ=QUARTERLY&amp;VAR:RELITEM=RF&amp;VAR:CURRENCY=LOCAL&amp;VAR:CURRSOURCE","=EXSHARE&amp;VAR:NATFREQ=Quarterly&amp;VAR:RFIELD=FINALIZED&amp;VAR:DB_TYPE=L&amp;VAR:UNITS=MONTHLY&amp;window=popup&amp;width=450&amp;height=300&amp;START_MAXIMIZED=FALSE"}</definedName>
    <definedName name="_41__FDSAUDITLINK___1" hidden="1">{"fdsup://IBCentral/FAT Viewer?action=UPDATE&amp;creator=factset&amp;DOC_NAME=fat:reuters_ytd_source_window.fat&amp;display_string=Audit&amp;DYN_ARGS=TRUE&amp;VAR:ID1=45920010&amp;VAR:RCODE=VEEV&amp;VAR:SDATE=20080699&amp;VAR:FREQ=QUARTERLY&amp;VAR:RELITEM=RF&amp;VAR:CURRENCY=LOCAL&amp;VAR:CURRSOURCE","=EXSHARE&amp;VAR:NATFREQ=Quarterly&amp;VAR:RFIELD=FINALIZED&amp;VAR:DB_TYPE=L&amp;VAR:UNITS=MONTHLY&amp;window=popup&amp;width=450&amp;height=300&amp;START_MAXIMIZED=FALSE"}</definedName>
    <definedName name="_42__FDSAUDITLINK__" hidden="1">{"fdsup://IBCentral/FAT Viewer?action=UPDATE&amp;creator=factset&amp;DOC_NAME=fat:reuters_ytd_source_window.fat&amp;display_string=Audit&amp;DYN_ARGS=TRUE&amp;VAR:ID1=70109410&amp;VAR:RCODE=SBBF&amp;VAR:SDATE=20080699&amp;VAR:FREQ=Quarterly&amp;VAR:RELITEM=RP&amp;VAR:CURRENCY=LOCAL&amp;VAR:CURRSOURCE","=EXSHARE&amp;VAR:NATFREQ=Quarterly&amp;VAR:RFIELD=FINALIZED&amp;VAR:DB_TYPE=L&amp;VAR:UNITS=M&amp;window=popup&amp;width=450&amp;height=300&amp;START_MAXIMIZED=FALSE"}</definedName>
    <definedName name="_42__FDSAUDITLINK___1" hidden="1">{"fdsup://IBCentral/FAT Viewer?action=UPDATE&amp;creator=factset&amp;DOC_NAME=fat:reuters_ytd_source_window.fat&amp;display_string=Audit&amp;DYN_ARGS=TRUE&amp;VAR:ID1=70109410&amp;VAR:RCODE=SBBF&amp;VAR:SDATE=20080699&amp;VAR:FREQ=Quarterly&amp;VAR:RELITEM=RP&amp;VAR:CURRENCY=LOCAL&amp;VAR:CURRSOURCE","=EXSHARE&amp;VAR:NATFREQ=Quarterly&amp;VAR:RFIELD=FINALIZED&amp;VAR:DB_TYPE=L&amp;VAR:UNITS=M&amp;window=popup&amp;width=450&amp;height=300&amp;START_MAXIMIZED=FALSE"}</definedName>
    <definedName name="_43__FDSAUDITLINK__" hidden="1">{"fdsup://IBCentral/FAT Viewer?action=UPDATE&amp;creator=factset&amp;DOC_NAME=fat:reuters_ytd_source_window.fat&amp;display_string=Audit&amp;DYN_ARGS=TRUE&amp;VAR:ID1=59491810&amp;VAR:RCODE=VEEV&amp;VAR:SDATE=20080699&amp;VAR:FREQ=QUARTERLY&amp;VAR:RELITEM=RF&amp;VAR:CURRENCY=LOCAL&amp;VAR:CURRSOURCE","=EXSHARE&amp;VAR:NATFREQ=Quarterly&amp;VAR:RFIELD=FINALIZED&amp;VAR:DB_TYPE=L&amp;VAR:UNITS=MONTHLY&amp;window=popup&amp;width=450&amp;height=300&amp;START_MAXIMIZED=FALSE"}</definedName>
    <definedName name="_43__FDSAUDITLINK___1" hidden="1">{"fdsup://IBCentral/FAT Viewer?action=UPDATE&amp;creator=factset&amp;DOC_NAME=fat:reuters_ytd_source_window.fat&amp;display_string=Audit&amp;DYN_ARGS=TRUE&amp;VAR:ID1=59491810&amp;VAR:RCODE=VEEV&amp;VAR:SDATE=20080699&amp;VAR:FREQ=QUARTERLY&amp;VAR:RELITEM=RF&amp;VAR:CURRENCY=LOCAL&amp;VAR:CURRSOURCE","=EXSHARE&amp;VAR:NATFREQ=Quarterly&amp;VAR:RFIELD=FINALIZED&amp;VAR:DB_TYPE=L&amp;VAR:UNITS=MONTHLY&amp;window=popup&amp;width=450&amp;height=300&amp;START_MAXIMIZED=FALSE"}</definedName>
    <definedName name="_44__FDSAUDITLINK__" hidden="1">{"fdsup://IBCentral/FAT Viewer?action=UPDATE&amp;creator=factset&amp;DOC_NAME=fat:reuters_ytd_source_window.fat&amp;display_string=Audit&amp;DYN_ARGS=TRUE&amp;VAR:ID1=70109410&amp;VAR:RCODE=SDBF&amp;VAR:SDATE=20080699&amp;VAR:FREQ=Quarterly&amp;VAR:RELITEM=RP&amp;VAR:CURRENCY=LOCAL&amp;VAR:CURRSOURCE","=EXSHARE&amp;VAR:NATFREQ=Quarterly&amp;VAR:RFIELD=FINALIZED&amp;VAR:DB_TYPE=L&amp;VAR:UNITS=M&amp;window=popup&amp;width=450&amp;height=300&amp;START_MAXIMIZED=FALSE"}</definedName>
    <definedName name="_44__FDSAUDITLINK___1" hidden="1">{"fdsup://IBCentral/FAT Viewer?action=UPDATE&amp;creator=factset&amp;DOC_NAME=fat:reuters_ytd_source_window.fat&amp;display_string=Audit&amp;DYN_ARGS=TRUE&amp;VAR:ID1=70109410&amp;VAR:RCODE=SDBF&amp;VAR:SDATE=20080699&amp;VAR:FREQ=Quarterly&amp;VAR:RELITEM=RP&amp;VAR:CURRENCY=LOCAL&amp;VAR:CURRSOURCE","=EXSHARE&amp;VAR:NATFREQ=Quarterly&amp;VAR:RFIELD=FINALIZED&amp;VAR:DB_TYPE=L&amp;VAR:UNITS=M&amp;window=popup&amp;width=450&amp;height=300&amp;START_MAXIMIZED=FALSE"}</definedName>
    <definedName name="_45__FDSAUDITLINK__" hidden="1">{"fdsup://IBCentral/FAT Viewer?action=UPDATE&amp;creator=factset&amp;DOC_NAME=fat:reuters_ytd_source_window.fat&amp;display_string=Audit&amp;DYN_ARGS=TRUE&amp;VAR:ID1=38238810&amp;VAR:RCODE=SDBF&amp;VAR:SDATE=20080699&amp;VAR:FREQ=Quarterly&amp;VAR:RELITEM=RP&amp;VAR:CURRENCY=LOCAL&amp;VAR:CURRSOURCE","=EXSHARE&amp;VAR:NATFREQ=Quarterly&amp;VAR:RFIELD=FINALIZED&amp;VAR:DB_TYPE=L&amp;VAR:UNITS=M&amp;window=popup&amp;width=450&amp;height=300&amp;START_MAXIMIZED=FALSE"}</definedName>
    <definedName name="_45__FDSAUDITLINK___1" hidden="1">{"fdsup://IBCentral/FAT Viewer?action=UPDATE&amp;creator=factset&amp;DOC_NAME=fat:reuters_ytd_source_window.fat&amp;display_string=Audit&amp;DYN_ARGS=TRUE&amp;VAR:ID1=38238810&amp;VAR:RCODE=SDBF&amp;VAR:SDATE=20080699&amp;VAR:FREQ=Quarterly&amp;VAR:RELITEM=RP&amp;VAR:CURRENCY=LOCAL&amp;VAR:CURRSOURCE","=EXSHARE&amp;VAR:NATFREQ=Quarterly&amp;VAR:RFIELD=FINALIZED&amp;VAR:DB_TYPE=L&amp;VAR:UNITS=M&amp;window=popup&amp;width=450&amp;height=300&amp;START_MAXIMIZED=FALSE"}</definedName>
    <definedName name="_46__FDSAUDITLINK__" hidden="1">{"fdsup://IBCentral/FAT Viewer?action=UPDATE&amp;creator=factset&amp;DOC_NAME=fat:reuters_ytd_source_window.fat&amp;display_string=Audit&amp;DYN_ARGS=TRUE&amp;VAR:ID1=38238810&amp;VAR:RCODE=SDBF&amp;VAR:SDATE=20080699&amp;VAR:FREQ=Quarterly&amp;VAR:RELITEM=RP&amp;VAR:CURRENCY=LOCAL&amp;VAR:CURRSOURCE","=EXSHARE&amp;VAR:NATFREQ=Quarterly&amp;VAR:RFIELD=FINALIZED&amp;VAR:DB_TYPE=L&amp;VAR:UNITS=M&amp;window=popup&amp;width=450&amp;height=300&amp;START_MAXIMIZED=FALSE"}</definedName>
    <definedName name="_46__FDSAUDITLINK___1" hidden="1">{"fdsup://IBCentral/FAT Viewer?action=UPDATE&amp;creator=factset&amp;DOC_NAME=fat:reuters_ytd_source_window.fat&amp;display_string=Audit&amp;DYN_ARGS=TRUE&amp;VAR:ID1=38238810&amp;VAR:RCODE=SDBF&amp;VAR:SDATE=20080699&amp;VAR:FREQ=Quarterly&amp;VAR:RELITEM=RP&amp;VAR:CURRENCY=LOCAL&amp;VAR:CURRSOURCE","=EXSHARE&amp;VAR:NATFREQ=Quarterly&amp;VAR:RFIELD=FINALIZED&amp;VAR:DB_TYPE=L&amp;VAR:UNITS=M&amp;window=popup&amp;width=450&amp;height=300&amp;START_MAXIMIZED=FALSE"}</definedName>
    <definedName name="_46_0_S" hidden="1">#REF!</definedName>
    <definedName name="_47__FDSAUDITLINK__" hidden="1">{"fdsup://IBCentral/FAT Viewer?action=UPDATE&amp;creator=factset&amp;DOC_NAME=fat:reuters_ytd_source_window.fat&amp;display_string=Audit&amp;DYN_ARGS=TRUE&amp;VAR:ID1=45920010&amp;VAR:RCODE=SBBF&amp;VAR:SDATE=20080699&amp;VAR:FREQ=Quarterly&amp;VAR:RELITEM=RP&amp;VAR:CURRENCY=LOCAL&amp;VAR:CURRSOURCE","=EXSHARE&amp;VAR:NATFREQ=Quarterly&amp;VAR:RFIELD=FINALIZED&amp;VAR:DB_TYPE=L&amp;VAR:UNITS=M&amp;window=popup&amp;width=450&amp;height=300&amp;START_MAXIMIZED=FALSE"}</definedName>
    <definedName name="_47__FDSAUDITLINK___1" hidden="1">{"fdsup://IBCentral/FAT Viewer?action=UPDATE&amp;creator=factset&amp;DOC_NAME=fat:reuters_ytd_source_window.fat&amp;display_string=Audit&amp;DYN_ARGS=TRUE&amp;VAR:ID1=45920010&amp;VAR:RCODE=SBBF&amp;VAR:SDATE=20080699&amp;VAR:FREQ=Quarterly&amp;VAR:RELITEM=RP&amp;VAR:CURRENCY=LOCAL&amp;VAR:CURRSOURCE","=EXSHARE&amp;VAR:NATFREQ=Quarterly&amp;VAR:RFIELD=FINALIZED&amp;VAR:DB_TYPE=L&amp;VAR:UNITS=M&amp;window=popup&amp;width=450&amp;height=300&amp;START_MAXIMIZED=FALSE"}</definedName>
    <definedName name="_47_0_S" hidden="1">#REF!</definedName>
    <definedName name="_48_0_S" hidden="1">#REF!</definedName>
    <definedName name="_49__FDSAUDITLINK__" hidden="1">{"fdsup://IBCentral/FAT Viewer?action=UPDATE&amp;creator=factset&amp;DOC_NAME=fat:reuters_ytd_source_window.fat&amp;display_string=Audit&amp;DYN_ARGS=TRUE&amp;VAR:ID1=45920010&amp;VAR:RCODE=SDBF&amp;VAR:SDATE=20080699&amp;VAR:FREQ=Quarterly&amp;VAR:RELITEM=RP&amp;VAR:CURRENCY=LOCAL&amp;VAR:CURRSOURCE","=EXSHARE&amp;VAR:NATFREQ=Quarterly&amp;VAR:RFIELD=FINALIZED&amp;VAR:DB_TYPE=L&amp;VAR:UNITS=M&amp;window=popup&amp;width=450&amp;height=300&amp;START_MAXIMIZED=FALSE"}</definedName>
    <definedName name="_49__FDSAUDITLINK___1" hidden="1">{"fdsup://IBCentral/FAT Viewer?action=UPDATE&amp;creator=factset&amp;DOC_NAME=fat:reuters_ytd_source_window.fat&amp;display_string=Audit&amp;DYN_ARGS=TRUE&amp;VAR:ID1=45920010&amp;VAR:RCODE=SDBF&amp;VAR:SDATE=20080699&amp;VAR:FREQ=Quarterly&amp;VAR:RELITEM=RP&amp;VAR:CURRENCY=LOCAL&amp;VAR:CURRSOURCE","=EXSHARE&amp;VAR:NATFREQ=Quarterly&amp;VAR:RFIELD=FINALIZED&amp;VAR:DB_TYPE=L&amp;VAR:UNITS=M&amp;window=popup&amp;width=450&amp;height=300&amp;START_MAXIMIZED=FALSE"}</definedName>
    <definedName name="_5__FDSAUDITLINK__" hidden="1">{"fdsup://IBCentral/FAT Viewer?action=UPDATE&amp;creator=factset&amp;DOC_NAME=fat:reuters_ytd_source_window.fat&amp;display_string=Audit&amp;DYN_ARGS=TRUE&amp;VAR:ID1=07181310&amp;VAR:RCODE=VEEV&amp;VAR:SDATE=20071299&amp;VAR:FREQ=QUARTERLY&amp;VAR:RELITEM=RF&amp;VAR:CURRENCY=LOCAL&amp;VAR:CURRSOURCE","=EXSHARE&amp;VAR:NATFREQ=Quarterly&amp;VAR:RFIELD=FINALIZED&amp;VAR:DB_TYPE=L&amp;VAR:UNITS=MONTHLY&amp;window=popup&amp;width=450&amp;height=300&amp;START_MAXIMIZED=FALSE"}</definedName>
    <definedName name="_5__FDSAUDITLINK___1" hidden="1">{"fdsup://IBCentral/FAT Viewer?action=UPDATE&amp;creator=factset&amp;DOC_NAME=fat:reuters_ytd_source_window.fat&amp;display_string=Audit&amp;DYN_ARGS=TRUE&amp;VAR:ID1=07181310&amp;VAR:RCODE=VEEV&amp;VAR:SDATE=20071299&amp;VAR:FREQ=QUARTERLY&amp;VAR:RELITEM=RF&amp;VAR:CURRENCY=LOCAL&amp;VAR:CURRSOURCE","=EXSHARE&amp;VAR:NATFREQ=Quarterly&amp;VAR:RFIELD=FINALIZED&amp;VAR:DB_TYPE=L&amp;VAR:UNITS=MONTHLY&amp;window=popup&amp;width=450&amp;height=300&amp;START_MAXIMIZED=FALSE"}</definedName>
    <definedName name="_51__FDSAUDITLINK__" hidden="1">{"fdsup://IBCentral/FAT Viewer?action=UPDATE&amp;creator=factset&amp;DOC_NAME=fat:reuters_ytd_source_window.fat&amp;display_string=Audit&amp;DYN_ARGS=TRUE&amp;VAR:ID1=38238810&amp;VAR:RCODE=SDBF&amp;VAR:SDATE=20080699&amp;VAR:FREQ=Quarterly&amp;VAR:RELITEM=RP&amp;VAR:CURRENCY=LOCAL&amp;VAR:CURRSOURCE","=EXSHARE&amp;VAR:NATFREQ=Quarterly&amp;VAR:RFIELD=FINALIZED&amp;VAR:DB_TYPE=L&amp;VAR:UNITS=M&amp;window=popup&amp;width=450&amp;height=300&amp;START_MAXIMIZED=FALSE"}</definedName>
    <definedName name="_51__FDSAUDITLINK___1" hidden="1">{"fdsup://IBCentral/FAT Viewer?action=UPDATE&amp;creator=factset&amp;DOC_NAME=fat:reuters_ytd_source_window.fat&amp;display_string=Audit&amp;DYN_ARGS=TRUE&amp;VAR:ID1=38238810&amp;VAR:RCODE=SDBF&amp;VAR:SDATE=20080699&amp;VAR:FREQ=Quarterly&amp;VAR:RELITEM=RP&amp;VAR:CURRENCY=LOCAL&amp;VAR:CURRSOURCE","=EXSHARE&amp;VAR:NATFREQ=Quarterly&amp;VAR:RFIELD=FINALIZED&amp;VAR:DB_TYPE=L&amp;VAR:UNITS=M&amp;window=popup&amp;width=450&amp;height=300&amp;START_MAXIMIZED=FALSE"}</definedName>
    <definedName name="_52__FDSAUDITLINK__" hidden="1">{"fdsup://IBCentral/FAT Viewer?action=UPDATE&amp;creator=factset&amp;DOC_NAME=fat:reuters_ytd_source_window.fat&amp;display_string=Audit&amp;DYN_ARGS=TRUE&amp;VAR:ID1=38238810&amp;VAR:RCODE=SDBF&amp;VAR:SDATE=20080699&amp;VAR:FREQ=Quarterly&amp;VAR:RELITEM=RP&amp;VAR:CURRENCY=LOCAL&amp;VAR:CURRSOURCE","=EXSHARE&amp;VAR:NATFREQ=Quarterly&amp;VAR:RFIELD=FINALIZED&amp;VAR:DB_TYPE=L&amp;VAR:UNITS=M&amp;window=popup&amp;width=450&amp;height=300&amp;START_MAXIMIZED=FALSE"}</definedName>
    <definedName name="_52__FDSAUDITLINK___1" hidden="1">{"fdsup://IBCentral/FAT Viewer?action=UPDATE&amp;creator=factset&amp;DOC_NAME=fat:reuters_ytd_source_window.fat&amp;display_string=Audit&amp;DYN_ARGS=TRUE&amp;VAR:ID1=38238810&amp;VAR:RCODE=SDBF&amp;VAR:SDATE=20080699&amp;VAR:FREQ=Quarterly&amp;VAR:RELITEM=RP&amp;VAR:CURRENCY=LOCAL&amp;VAR:CURRSOURCE","=EXSHARE&amp;VAR:NATFREQ=Quarterly&amp;VAR:RFIELD=FINALIZED&amp;VAR:DB_TYPE=L&amp;VAR:UNITS=M&amp;window=popup&amp;width=450&amp;height=300&amp;START_MAXIMIZED=FALSE"}</definedName>
    <definedName name="_53__FDSAUDITLINK__" hidden="1">{"fdsup://IBCentral/FAT Viewer?action=UPDATE&amp;creator=factset&amp;DOC_NAME=fat:reuters_ytd_source_window.fat&amp;display_string=Audit&amp;DYN_ARGS=TRUE&amp;VAR:ID1=38238810&amp;VAR:RCODE=SBBF&amp;VAR:SDATE=20080699&amp;VAR:FREQ=Quarterly&amp;VAR:RELITEM=RP&amp;VAR:CURRENCY=LOCAL&amp;VAR:CURRSOURCE","=EXSHARE&amp;VAR:NATFREQ=Quarterly&amp;VAR:RFIELD=FINALIZED&amp;VAR:DB_TYPE=L&amp;VAR:UNITS=M&amp;window=popup&amp;width=450&amp;height=300&amp;START_MAXIMIZED=FALSE"}</definedName>
    <definedName name="_53__FDSAUDITLINK___1" hidden="1">{"fdsup://IBCentral/FAT Viewer?action=UPDATE&amp;creator=factset&amp;DOC_NAME=fat:reuters_ytd_source_window.fat&amp;display_string=Audit&amp;DYN_ARGS=TRUE&amp;VAR:ID1=38238810&amp;VAR:RCODE=SBBF&amp;VAR:SDATE=20080699&amp;VAR:FREQ=Quarterly&amp;VAR:RELITEM=RP&amp;VAR:CURRENCY=LOCAL&amp;VAR:CURRSOURCE","=EXSHARE&amp;VAR:NATFREQ=Quarterly&amp;VAR:RFIELD=FINALIZED&amp;VAR:DB_TYPE=L&amp;VAR:UNITS=M&amp;window=popup&amp;width=450&amp;height=300&amp;START_MAXIMIZED=FALSE"}</definedName>
    <definedName name="_54__FDSAUDITLINK__" hidden="1">{"fdsup://IBCentral/FAT Viewer?action=UPDATE&amp;creator=factset&amp;DOC_NAME=fat:reuters_ytd_source_window.fat&amp;display_string=Audit&amp;DYN_ARGS=TRUE&amp;VAR:ID1=38238810&amp;VAR:RCODE=VEEV&amp;VAR:SDATE=20080699&amp;VAR:FREQ=QUARTERLY&amp;VAR:RELITEM=RF&amp;VAR:CURRENCY=LOCAL&amp;VAR:CURRSOURCE","=EXSHARE&amp;VAR:NATFREQ=Quarterly&amp;VAR:RFIELD=FINALIZED&amp;VAR:DB_TYPE=L&amp;VAR:UNITS=MONTHLY&amp;window=popup&amp;width=450&amp;height=300&amp;START_MAXIMIZED=FALSE"}</definedName>
    <definedName name="_54__FDSAUDITLINK___1" hidden="1">{"fdsup://IBCentral/FAT Viewer?action=UPDATE&amp;creator=factset&amp;DOC_NAME=fat:reuters_ytd_source_window.fat&amp;display_string=Audit&amp;DYN_ARGS=TRUE&amp;VAR:ID1=38238810&amp;VAR:RCODE=VEEV&amp;VAR:SDATE=20080699&amp;VAR:FREQ=QUARTERLY&amp;VAR:RELITEM=RF&amp;VAR:CURRENCY=LOCAL&amp;VAR:CURRSOURCE","=EXSHARE&amp;VAR:NATFREQ=Quarterly&amp;VAR:RFIELD=FINALIZED&amp;VAR:DB_TYPE=L&amp;VAR:UNITS=MONTHLY&amp;window=popup&amp;width=450&amp;height=300&amp;START_MAXIMIZED=FALSE"}</definedName>
    <definedName name="_55__FDSAUDITLINK__" hidden="1">{"fdsup://IBCentral/FAT Viewer?action=UPDATE&amp;creator=factset&amp;DOC_NAME=fat:reuters_ltm_source_window.fat&amp;display_string=Audit&amp;DYN_ARGS=TRUE&amp;VAR:ID1=IBM&amp;VAR:RCODE=IBCEBITDA&amp;VAR:SDATE=20080999 &amp;VAR:FREQ=Quarterly&amp;VAR:RELITEM=RP&amp;VAR:CURRENCY=&amp;VAR:CURRSOURCE=EXS","HARE&amp;VAR:NATFREQ=QUARTERLY&amp;VAR:RFIELD=FINALIZED&amp;VAR:DB_TYPE=&amp;VAR:UNITS=M&amp;window=popup&amp;width=540&amp;height=300&amp;START_MAXIMIZED=FALSE"}</definedName>
    <definedName name="_55__FDSAUDITLINK___1" hidden="1">{"fdsup://IBCentral/FAT Viewer?action=UPDATE&amp;creator=factset&amp;DOC_NAME=fat:reuters_ltm_source_window.fat&amp;display_string=Audit&amp;DYN_ARGS=TRUE&amp;VAR:ID1=IBM&amp;VAR:RCODE=IBCEBITDA&amp;VAR:SDATE=20080999 &amp;VAR:FREQ=Quarterly&amp;VAR:RELITEM=RP&amp;VAR:CURRENCY=&amp;VAR:CURRSOURCE=EXS","HARE&amp;VAR:NATFREQ=QUARTERLY&amp;VAR:RFIELD=FINALIZED&amp;VAR:DB_TYPE=&amp;VAR:UNITS=M&amp;window=popup&amp;width=540&amp;height=300&amp;START_MAXIMIZED=FALSE"}</definedName>
    <definedName name="_55_0_Table2_" hidden="1">#REF!</definedName>
    <definedName name="_56_0_Table2_" hidden="1">#REF!</definedName>
    <definedName name="_57_0_Table2_" hidden="1">#REF!</definedName>
    <definedName name="_6__123Graph_ACHART_1" hidden="1">'[7]Dimeco Financials'!#REF!</definedName>
    <definedName name="_6__123Graph_BCHART_1" hidden="1">#N/A</definedName>
    <definedName name="_6__123Graph_XCHART_1" hidden="1">'[7]Dimeco Financials'!#REF!</definedName>
    <definedName name="_6__FDSAUDITLINK__" hidden="1">{"fdsup://IBCentral/FAT Viewer?action=UPDATE&amp;creator=factset&amp;DOC_NAME=fat:reuters_annual_source_window.fat&amp;display_string=Audit&amp;DYN_ARGS=TRUE&amp;VAR:ID1=07181310&amp;VAR:RCODE=IBCEBITDA&amp;VAR:SDATE=20071299&amp;VAR:FREQ=Quarterly&amp;VAR:RELITEM=RP&amp;VAR:CURRENCY=&amp;VAR:CURRSOU","RCE=EXSHARE&amp;VAR:NATFREQ=ANNUAL&amp;VAR:RFIELD=FINALIZED&amp;VAR:DB_TYPE=&amp;VAR:UNITS=M&amp;window=popup&amp;width=450&amp;height=300&amp;START_MAXIMIZED=FALSE"}</definedName>
    <definedName name="_6__FDSAUDITLINK___1" hidden="1">{"fdsup://IBCentral/FAT Viewer?action=UPDATE&amp;creator=factset&amp;DOC_NAME=fat:reuters_annual_source_window.fat&amp;display_string=Audit&amp;DYN_ARGS=TRUE&amp;VAR:ID1=07181310&amp;VAR:RCODE=IBCEBITDA&amp;VAR:SDATE=20071299&amp;VAR:FREQ=Quarterly&amp;VAR:RELITEM=RP&amp;VAR:CURRENCY=&amp;VAR:CURRSOU","RCE=EXSHARE&amp;VAR:NATFREQ=ANNUAL&amp;VAR:RFIELD=FINALIZED&amp;VAR:DB_TYPE=&amp;VAR:UNITS=M&amp;window=popup&amp;width=450&amp;height=300&amp;START_MAXIMIZED=FALSE"}</definedName>
    <definedName name="_61__FDSAUDITLINK__" hidden="1">{"fdsup://directions/FAT Viewer?action=UPDATE&amp;creator=factset&amp;DYN_ARGS=TRUE&amp;DOC_NAME=FAT:FQL_AUDITING_CLIENT_TEMPLATE.FAT&amp;display_string=Audit&amp;VAR:KEY=URKDMBAJUP&amp;VAR:QUERY=UkdGX0JQU19UQU5HKFFUUiwwLCwsLCwsTk9BVURJVCk=&amp;WINDOW=FIRST_POPUP&amp;HEIGHT=450&amp;WIDTH=450&amp;","START_MAXIMIZED=FALSE&amp;VAR:CALENDAR=US&amp;VAR:SYMBOL=B114L0&amp;VAR:INDEX=0"}</definedName>
    <definedName name="_62__FDSAUDITLINK__" hidden="1">{"fdsup://directions/FAT Viewer?action=UPDATE&amp;creator=factset&amp;DYN_ARGS=TRUE&amp;DOC_NAME=FAT:FQL_AUDITING_CLIENT_TEMPLATE.FAT&amp;display_string=Audit&amp;VAR:KEY=UDQPYZYBSX&amp;VAR:QUERY=UkdGX0JQU19UQU5HKFFUUiwwLCwsLCwsTk9BVURJVCk=&amp;WINDOW=FIRST_POPUP&amp;HEIGHT=450&amp;WIDTH=450&amp;","START_MAXIMIZED=FALSE&amp;VAR:CALENDAR=US&amp;VAR:SYMBOL=B1SN2C&amp;VAR:INDEX=0"}</definedName>
    <definedName name="_63__FDSAUDITLINK__" hidden="1">{"fdsup://directions/FAT Viewer?action=UPDATE&amp;creator=factset&amp;DYN_ARGS=TRUE&amp;DOC_NAME=FAT:FQL_AUDITING_CLIENT_TEMPLATE.FAT&amp;display_string=Audit&amp;VAR:KEY=QZELMPIJWV&amp;VAR:QUERY=UkdGX0JQU19UQU5HKFFUUiwwLCwsLCwsTk9BVURJVCk=&amp;WINDOW=FIRST_POPUP&amp;HEIGHT=450&amp;WIDTH=450&amp;","START_MAXIMIZED=FALSE&amp;VAR:CALENDAR=US&amp;VAR:SYMBOL=B1G4YS&amp;VAR:INDEX=0"}</definedName>
    <definedName name="_64__FDSAUDITLINK__" hidden="1">{"fdsup://directions/FAT Viewer?action=UPDATE&amp;creator=factset&amp;DYN_ARGS=TRUE&amp;DOC_NAME=FAT:FQL_AUDITING_CLIENT_TEMPLATE.FAT&amp;display_string=Audit&amp;VAR:KEY=QPGJAJKRGB&amp;VAR:QUERY=UkdGX0JQU19UQU5HKFFUUiwwLCwsLCwsTk9BVURJVCk=&amp;WINDOW=FIRST_POPUP&amp;HEIGHT=450&amp;WIDTH=450&amp;","START_MAXIMIZED=FALSE&amp;VAR:CALENDAR=US&amp;VAR:SYMBOL=002939&amp;VAR:INDEX=0"}</definedName>
    <definedName name="_64_0_Table2_" hidden="1">#REF!</definedName>
    <definedName name="_65__FDSAUDITLINK__" hidden="1">{"fdsup://directions/FAT Viewer?action=UPDATE&amp;creator=factset&amp;DYN_ARGS=TRUE&amp;DOC_NAME=FAT:FQL_AUDITING_CLIENT_TEMPLATE.FAT&amp;display_string=Audit&amp;VAR:KEY=WVMTKTAVMD&amp;VAR:QUERY=UkdGX0JQU19UQU5HKFFUUiwwLCwsLCwsTk9BVURJVCk=&amp;WINDOW=FIRST_POPUP&amp;HEIGHT=450&amp;WIDTH=450&amp;","START_MAXIMIZED=FALSE&amp;VAR:CALENDAR=US&amp;VAR:SYMBOL=B00LBS&amp;VAR:INDEX=0"}</definedName>
    <definedName name="_65_0_Table2_" hidden="1">#REF!</definedName>
    <definedName name="_66__FDSAUDITLINK__" hidden="1">{"fdsup://directions/FAT Viewer?action=UPDATE&amp;creator=factset&amp;DYN_ARGS=TRUE&amp;DOC_NAME=FAT:FQL_AUDITING_CLIENT_TEMPLATE.FAT&amp;display_string=Audit&amp;VAR:KEY=EDIDOPUXOZ&amp;VAR:QUERY=UkdGX0JQU19UQU5HKFFUUiwwLCwsLCwsTk9BVURJVCk=&amp;WINDOW=FIRST_POPUP&amp;HEIGHT=450&amp;WIDTH=450&amp;","START_MAXIMIZED=FALSE&amp;VAR:CALENDAR=US&amp;VAR:SYMBOL=321430&amp;VAR:INDEX=0"}</definedName>
    <definedName name="_66_0_Table2_" hidden="1">#REF!</definedName>
    <definedName name="_67__FDSAUDITLINK__" hidden="1">{"fdsup://directions/FAT Viewer?action=UPDATE&amp;creator=factset&amp;DYN_ARGS=TRUE&amp;DOC_NAME=FAT:FQL_AUDITING_CLIENT_TEMPLATE.FAT&amp;display_string=Audit&amp;VAR:KEY=URATSXUXCV&amp;VAR:QUERY=UkdGX0JQU19UQU5HKFFUUiwwLCwsLCwsTk9BVURJVCk=&amp;WINDOW=FIRST_POPUP&amp;HEIGHT=450&amp;WIDTH=450&amp;","START_MAXIMIZED=FALSE&amp;VAR:CALENDAR=US&amp;VAR:SYMBOL=B11FL2&amp;VAR:INDEX=0"}</definedName>
    <definedName name="_68__FDSAUDITLINK__" hidden="1">{"fdsup://directions/FAT Viewer?action=UPDATE&amp;creator=factset&amp;DYN_ARGS=TRUE&amp;DOC_NAME=FAT:FQL_AUDITING_CLIENT_TEMPLATE.FAT&amp;display_string=Audit&amp;VAR:KEY=QHEXQHKHAZ&amp;VAR:QUERY=UkdGX0JQU19UQU5HKFFUUiwwLCwsLCwsTk9BVURJVCk=&amp;WINDOW=FIRST_POPUP&amp;HEIGHT=450&amp;WIDTH=450&amp;","START_MAXIMIZED=FALSE&amp;VAR:CALENDAR=US&amp;VAR:SYMBOL=003195&amp;VAR:INDEX=0"}</definedName>
    <definedName name="_69__FDSAUDITLINK__" hidden="1">{"fdsup://directions/FAT Viewer?action=UPDATE&amp;creator=factset&amp;DYN_ARGS=TRUE&amp;DOC_NAME=FAT:FQL_AUDITING_CLIENT_TEMPLATE.FAT&amp;display_string=Audit&amp;VAR:KEY=WBGNQZQXGH&amp;VAR:QUERY=UkdGX0JQU19UQU5HKFFUUiwwLCwsLCwsTk9BVURJVCk=&amp;WINDOW=FIRST_POPUP&amp;HEIGHT=450&amp;WIDTH=450&amp;","START_MAXIMIZED=FALSE&amp;VAR:CALENDAR=US&amp;VAR:SYMBOL=598381&amp;VAR:INDEX=0"}</definedName>
    <definedName name="_7__FDSAUDITLINK__" hidden="1">{"fdsup://IBCentral/FAT Viewer?action=UPDATE&amp;creator=factset&amp;DOC_NAME=fat:reuters_annual_source_window.fat&amp;display_string=Audit&amp;DYN_ARGS=TRUE&amp;VAR:ID1=71429010&amp;VAR:RCODE=SALES&amp;VAR:SDATE=20060699&amp;VAR:FREQ=Y&amp;VAR:RELITEM=RP&amp;VAR:CURRENCY=&amp;VAR:CURRSOURCE=EXSHARE&amp;","VAR:NATFREQ=ANNUAL&amp;VAR:RFIELD=FINALIZED&amp;VAR:DB_TYPE=&amp;VAR:UNITS=M&amp;window=popup&amp;width=450&amp;height=300&amp;START_MAXIMIZED=FALSE"}</definedName>
    <definedName name="_7_0_Table2_" hidden="1">#REF!</definedName>
    <definedName name="_70__FDSAUDITLINK__" hidden="1">{"fdsup://directions/FAT Viewer?action=UPDATE&amp;creator=factset&amp;DYN_ARGS=TRUE&amp;DOC_NAME=FAT:FQL_AUDITING_CLIENT_TEMPLATE.FAT&amp;display_string=Audit&amp;VAR:KEY=EHIFUZQBQJ&amp;VAR:QUERY=UkdGX0JQU19UQU5HKFFUUiwwLCwsLCwsTk9BVURJVCk=&amp;WINDOW=FIRST_POPUP&amp;HEIGHT=450&amp;WIDTH=450&amp;","START_MAXIMIZED=FALSE&amp;VAR:CALENDAR=US&amp;VAR:SYMBOL=8766&amp;VAR:INDEX=0"}</definedName>
    <definedName name="_71__FDSAUDITLINK__" hidden="1">{"fdsup://directions/FAT Viewer?action=UPDATE&amp;creator=factset&amp;DYN_ARGS=TRUE&amp;DOC_NAME=FAT:FQL_AUDITING_CLIENT_TEMPLATE.FAT&amp;display_string=Audit&amp;VAR:KEY=IFCFSPMVUZ&amp;VAR:QUERY=UkdGX0JQU19UQU5HKFFUUiwwLCwsLCwsTk9BVURJVCk=&amp;WINDOW=FIRST_POPUP&amp;HEIGHT=450&amp;WIDTH=450&amp;","START_MAXIMIZED=FALSE&amp;VAR:CALENDAR=US&amp;VAR:SYMBOL=718981&amp;VAR:INDEX=0"}</definedName>
    <definedName name="_72__FDSAUDITLINK__" hidden="1">{"fdsup://directions/FAT Viewer?action=UPDATE&amp;creator=factset&amp;DYN_ARGS=TRUE&amp;DOC_NAME=FAT:FQL_AUDITING_CLIENT_TEMPLATE.FAT&amp;display_string=Audit&amp;VAR:KEY=IRSRQFMLEH&amp;VAR:QUERY=UkdGX0JQU19UQU5HKFFUUiwwLCwsLCwsTk9BVURJVCk=&amp;WINDOW=FIRST_POPUP&amp;HEIGHT=450&amp;WIDTH=450&amp;","START_MAXIMIZED=FALSE&amp;VAR:CALENDAR=US&amp;VAR:SYMBOL=*SLF&amp;VAR:INDEX=0"}</definedName>
    <definedName name="_73__FDSAUDITLINK__" hidden="1">{"fdsup://directions/FAT Viewer?action=UPDATE&amp;creator=factset&amp;DYN_ARGS=TRUE&amp;DOC_NAME=FAT:FQL_AUDITING_CLIENT_TEMPLATE.FAT&amp;display_string=Audit&amp;VAR:KEY=QJYVCVOBQL&amp;VAR:QUERY=UkdGX0JQU19UQU5HKFFUUiwwLCwsLCwsTk9BVURJVCk=&amp;WINDOW=FIRST_POPUP&amp;HEIGHT=450&amp;WIDTH=450&amp;","START_MAXIMIZED=FALSE&amp;VAR:CALENDAR=US&amp;VAR:SYMBOL=B1LB9P&amp;VAR:INDEX=0"}</definedName>
    <definedName name="_74__FDSAUDITLINK__" hidden="1">{"fdsup://directions/FAT Viewer?action=UPDATE&amp;creator=factset&amp;DYN_ARGS=TRUE&amp;DOC_NAME=FAT:FQL_AUDITING_CLIENT_TEMPLATE.FAT&amp;display_string=Audit&amp;VAR:KEY=SBQDUZYLEF&amp;VAR:QUERY=UkdGX0JQU19UQU5HKFFUUiwwLCwsLCwsTk9BVURJVCk=&amp;WINDOW=FIRST_POPUP&amp;HEIGHT=450&amp;WIDTH=450&amp;","START_MAXIMIZED=FALSE&amp;VAR:CALENDAR=US&amp;VAR:SYMBOL=066168&amp;VAR:INDEX=0"}</definedName>
    <definedName name="_75__FDSAUDITLINK__" hidden="1">{"fdsup://directions/FAT Viewer?action=UPDATE&amp;creator=factset&amp;DYN_ARGS=TRUE&amp;DOC_NAME=FAT:FQL_AUDITING_CLIENT_TEMPLATE.FAT&amp;display_string=Audit&amp;VAR:KEY=IXMHUNMXWZ&amp;VAR:QUERY=UkdGX0JQU19UQU5HKFFUUiwwLCwsLCwsTk9BVURJVCk=&amp;WINDOW=FIRST_POPUP&amp;HEIGHT=450&amp;WIDTH=450&amp;","START_MAXIMIZED=FALSE&amp;VAR:CALENDAR=US&amp;VAR:SYMBOL=671574&amp;VAR:INDEX=0"}</definedName>
    <definedName name="_76__FDSAUDITLINK__" hidden="1">{"fdsup://directions/FAT Viewer?action=UPDATE&amp;creator=factset&amp;DYN_ARGS=TRUE&amp;DOC_NAME=FAT:FQL_AUDITING_CLIENT_TEMPLATE.FAT&amp;display_string=Audit&amp;VAR:KEY=AZYNOXKTUJ&amp;VAR:QUERY=UkdGX0JQU19UQU5HKFFUUiwwLCwsLCwsTk9BVURJVCk=&amp;WINDOW=FIRST_POPUP&amp;HEIGHT=450&amp;WIDTH=450&amp;","START_MAXIMIZED=FALSE&amp;VAR:CALENDAR=US&amp;VAR:SYMBOL=070995&amp;VAR:INDEX=0"}</definedName>
    <definedName name="_77__FDSAUDITLINK__" hidden="1">{"fdsup://directions/FAT Viewer?action=UPDATE&amp;creator=factset&amp;DYN_ARGS=TRUE&amp;DOC_NAME=FAT:FQL_AUDITING_CLIENT_TEMPLATE.FAT&amp;display_string=Audit&amp;VAR:KEY=APGVIFUTWH&amp;VAR:QUERY=UkdGX0JQU19UQU5HKFFUUiwwLCwsLCwsTk9BVURJVCk=&amp;WINDOW=FIRST_POPUP&amp;HEIGHT=450&amp;WIDTH=450&amp;","START_MAXIMIZED=FALSE&amp;VAR:CALENDAR=US&amp;VAR:SYMBOL=B01FLR&amp;VAR:INDEX=0"}</definedName>
    <definedName name="_78__FDSAUDITLINK__" hidden="1">{"fdsup://directions/FAT Viewer?action=UPDATE&amp;creator=factset&amp;DYN_ARGS=TRUE&amp;DOC_NAME=FAT:FQL_AUDITING_CLIENT_TEMPLATE.FAT&amp;display_string=Audit&amp;VAR:KEY=QJGBGFMZYV&amp;VAR:QUERY=UkdGX0JQU19UQU5HKFFUUiwwLCwsLCwsTk9BVURJVCk=&amp;WINDOW=FIRST_POPUP&amp;HEIGHT=450&amp;WIDTH=450&amp;","START_MAXIMIZED=FALSE&amp;VAR:CALENDAR=US&amp;VAR:SYMBOL=B1YYQJ&amp;VAR:INDEX=0"}</definedName>
    <definedName name="_79__FDSAUDITLINK__" hidden="1">{"fdsup://directions/FAT Viewer?action=UPDATE&amp;creator=factset&amp;DYN_ARGS=TRUE&amp;DOC_NAME=FAT:FQL_AUDITING_CLIENT_TEMPLATE.FAT&amp;display_string=Audit&amp;VAR:KEY=GVWBERADGT&amp;VAR:QUERY=UkdGX0JQU19UQU5HKFFUUiwwLCwsLCwsTk9BVURJVCk=&amp;WINDOW=FIRST_POPUP&amp;HEIGHT=450&amp;WIDTH=450&amp;","START_MAXIMIZED=FALSE&amp;VAR:CALENDAR=US&amp;VAR:SYMBOL=529412&amp;VAR:INDEX=0"}</definedName>
    <definedName name="_8__FDSAUDITLINK__" hidden="1">{"fdsup://IBCentral/FAT Viewer?action=UPDATE&amp;creator=factset&amp;DOC_NAME=fat:reuters_annual_source_window.fat&amp;display_string=Audit&amp;DYN_ARGS=TRUE&amp;VAR:ID1=71429010&amp;VAR:RCODE=COGSFDS&amp;VAR:SDATE=20070699&amp;VAR:FREQ=Y&amp;VAR:RELITEM=RP&amp;VAR:CURRENCY=&amp;VAR:CURRSOURCE=EXSHAR","E&amp;VAR:NATFREQ=ANNUAL&amp;VAR:RFIELD=FINALIZED&amp;VAR:DB_TYPE=&amp;VAR:UNITS=M&amp;window=popup&amp;width=450&amp;height=300&amp;START_MAXIMIZED=FALSE"}</definedName>
    <definedName name="_8_0_Table2_" hidden="1">#REF!</definedName>
    <definedName name="_80__FDSAUDITLINK__" hidden="1">{"fdsup://directions/FAT Viewer?action=UPDATE&amp;creator=factset&amp;DYN_ARGS=TRUE&amp;DOC_NAME=FAT:FQL_AUDITING_CLIENT_TEMPLATE.FAT&amp;display_string=Audit&amp;VAR:KEY=YBSVQDSVAB&amp;VAR:QUERY=UkdGX0JQU19UQU5HKFFUUiwwLCwsLCwsTk9BVURJVCk=&amp;WINDOW=FIRST_POPUP&amp;HEIGHT=450&amp;WIDTH=450&amp;","START_MAXIMIZED=FALSE&amp;VAR:CALENDAR=US&amp;VAR:SYMBOL=*MFC&amp;VAR:INDEX=0"}</definedName>
    <definedName name="_81__FDSAUDITLINK__" hidden="1">{"fdsup://directions/FAT Viewer?action=UPDATE&amp;creator=factset&amp;DYN_ARGS=TRUE&amp;DOC_NAME=FAT:FQL_AUDITING_CLIENT_TEMPLATE.FAT&amp;display_string=Audit&amp;VAR:KEY=IBMVIRGJYD&amp;VAR:QUERY=UkdGX0JQU19UQU5HKFFUUiwwLCwsLCwsTk9BVURJVCk=&amp;WINDOW=FIRST_POPUP&amp;HEIGHT=450&amp;WIDTH=450&amp;","START_MAXIMIZED=FALSE&amp;VAR:CALENDAR=US&amp;VAR:SYMBOL=715418&amp;VAR:INDEX=0"}</definedName>
    <definedName name="_82__FDSAUDITLINK__" hidden="1">{"fdsup://directions/FAT Viewer?action=UPDATE&amp;creator=factset&amp;DYN_ARGS=TRUE&amp;DOC_NAME=FAT:FQL_AUDITING_CLIENT_TEMPLATE.FAT&amp;display_string=Audit&amp;VAR:KEY=AJATITGTUF&amp;VAR:QUERY=UkdGX0JQU19UQU5HKFFUUiwwLCwsLCwsTk9BVURJVCk=&amp;WINDOW=FIRST_POPUP&amp;HEIGHT=450&amp;WIDTH=450&amp;","START_MAXIMIZED=FALSE&amp;VAR:CALENDAR=US&amp;VAR:SYMBOL=*GWO&amp;VAR:INDEX=0"}</definedName>
    <definedName name="_8271__FDSAUDITLINK__" hidden="1">{"fdsup://IBCentral/FAT Viewer?action=UPDATE&amp;creator=factset&amp;DOC_NAME=fat:reuters_ytd_source_window.fat&amp;display_string=Audit&amp;DYN_ARGS=TRUE&amp;VAR:ID1=35958N10&amp;VAR:RCODE=SDBF&amp;VAR:SDATE=20080999&amp;VAR:FREQ=Quarterly&amp;VAR:RELITEM=RP&amp;VAR:CURRENCY=LOCAL&amp;VAR:CURRSOURCE","=EXSHARE&amp;VAR:NATFREQ=Quarterly&amp;VAR:RFIELD=FINALIZED&amp;VAR:DB_TYPE=L&amp;VAR:UNITS=M&amp;window=popup&amp;width=450&amp;height=300&amp;START_MAXIMIZED=FALSE"}</definedName>
    <definedName name="_8271__FDSAUDITLINK___1" hidden="1">{"fdsup://IBCentral/FAT Viewer?action=UPDATE&amp;creator=factset&amp;DOC_NAME=fat:reuters_ytd_source_window.fat&amp;display_string=Audit&amp;DYN_ARGS=TRUE&amp;VAR:ID1=35958N10&amp;VAR:RCODE=SDBF&amp;VAR:SDATE=20080999&amp;VAR:FREQ=Quarterly&amp;VAR:RELITEM=RP&amp;VAR:CURRENCY=LOCAL&amp;VAR:CURRSOURCE","=EXSHARE&amp;VAR:NATFREQ=Quarterly&amp;VAR:RFIELD=FINALIZED&amp;VAR:DB_TYPE=L&amp;VAR:UNITS=M&amp;window=popup&amp;width=450&amp;height=300&amp;START_MAXIMIZED=FALSE"}</definedName>
    <definedName name="_8272__FDSAUDITLINK__" hidden="1">{"fdsup://IBCentral/FAT Viewer?action=UPDATE&amp;creator=factset&amp;DOC_NAME=fat:reuters_ytd_source_window.fat&amp;display_string=Audit&amp;DYN_ARGS=TRUE&amp;VAR:ID1=35958N10&amp;VAR:RCODE=SDBF&amp;VAR:SDATE=20080999&amp;VAR:FREQ=Quarterly&amp;VAR:RELITEM=RP&amp;VAR:CURRENCY=LOCAL&amp;VAR:CURRSOURCE","=EXSHARE&amp;VAR:NATFREQ=Quarterly&amp;VAR:RFIELD=FINALIZED&amp;VAR:DB_TYPE=L&amp;VAR:UNITS=M&amp;window=popup&amp;width=450&amp;height=300&amp;START_MAXIMIZED=FALSE"}</definedName>
    <definedName name="_8272__FDSAUDITLINK___1" hidden="1">{"fdsup://IBCentral/FAT Viewer?action=UPDATE&amp;creator=factset&amp;DOC_NAME=fat:reuters_ytd_source_window.fat&amp;display_string=Audit&amp;DYN_ARGS=TRUE&amp;VAR:ID1=35958N10&amp;VAR:RCODE=SDBF&amp;VAR:SDATE=20080999&amp;VAR:FREQ=Quarterly&amp;VAR:RELITEM=RP&amp;VAR:CURRENCY=LOCAL&amp;VAR:CURRSOURCE","=EXSHARE&amp;VAR:NATFREQ=Quarterly&amp;VAR:RFIELD=FINALIZED&amp;VAR:DB_TYPE=L&amp;VAR:UNITS=M&amp;window=popup&amp;width=450&amp;height=300&amp;START_MAXIMIZED=FALSE"}</definedName>
    <definedName name="_8273__FDSAUDITLINK__" hidden="1">{"fdsup://IBCentral/FAT Viewer?action=UPDATE&amp;creator=factset&amp;DOC_NAME=fat:reuters_ytd_source_window.fat&amp;display_string=Audit&amp;DYN_ARGS=TRUE&amp;VAR:ID1=35958N10&amp;VAR:RCODE=SDBF&amp;VAR:SDATE=20080999&amp;VAR:FREQ=Quarterly&amp;VAR:RELITEM=RP&amp;VAR:CURRENCY=LOCAL&amp;VAR:CURRSOURCE","=EXSHARE&amp;VAR:NATFREQ=Quarterly&amp;VAR:RFIELD=FINALIZED&amp;VAR:DB_TYPE=L&amp;VAR:UNITS=M&amp;window=popup&amp;width=450&amp;height=300&amp;START_MAXIMIZED=FALSE"}</definedName>
    <definedName name="_8273__FDSAUDITLINK___1" hidden="1">{"fdsup://IBCentral/FAT Viewer?action=UPDATE&amp;creator=factset&amp;DOC_NAME=fat:reuters_ytd_source_window.fat&amp;display_string=Audit&amp;DYN_ARGS=TRUE&amp;VAR:ID1=35958N10&amp;VAR:RCODE=SDBF&amp;VAR:SDATE=20080999&amp;VAR:FREQ=Quarterly&amp;VAR:RELITEM=RP&amp;VAR:CURRENCY=LOCAL&amp;VAR:CURRSOURCE","=EXSHARE&amp;VAR:NATFREQ=Quarterly&amp;VAR:RFIELD=FINALIZED&amp;VAR:DB_TYPE=L&amp;VAR:UNITS=M&amp;window=popup&amp;width=450&amp;height=300&amp;START_MAXIMIZED=FALSE"}</definedName>
    <definedName name="_8274__FDSAUDITLINK__" hidden="1">{"fdsup://IBCentral/FAT Viewer?action=UPDATE&amp;creator=factset&amp;DOC_NAME=fat:reuters_ytd_source_window.fat&amp;display_string=Audit&amp;DYN_ARGS=TRUE&amp;VAR:ID1=35958N10&amp;VAR:RCODE=SBBF&amp;VAR:SDATE=20080999&amp;VAR:FREQ=Quarterly&amp;VAR:RELITEM=RP&amp;VAR:CURRENCY=LOCAL&amp;VAR:CURRSOURCE","=EXSHARE&amp;VAR:NATFREQ=Quarterly&amp;VAR:RFIELD=FINALIZED&amp;VAR:DB_TYPE=L&amp;VAR:UNITS=M&amp;window=popup&amp;width=450&amp;height=300&amp;START_MAXIMIZED=FALSE"}</definedName>
    <definedName name="_8274__FDSAUDITLINK___1" hidden="1">{"fdsup://IBCentral/FAT Viewer?action=UPDATE&amp;creator=factset&amp;DOC_NAME=fat:reuters_ytd_source_window.fat&amp;display_string=Audit&amp;DYN_ARGS=TRUE&amp;VAR:ID1=35958N10&amp;VAR:RCODE=SBBF&amp;VAR:SDATE=20080999&amp;VAR:FREQ=Quarterly&amp;VAR:RELITEM=RP&amp;VAR:CURRENCY=LOCAL&amp;VAR:CURRSOURCE","=EXSHARE&amp;VAR:NATFREQ=Quarterly&amp;VAR:RFIELD=FINALIZED&amp;VAR:DB_TYPE=L&amp;VAR:UNITS=M&amp;window=popup&amp;width=450&amp;height=300&amp;START_MAXIMIZED=FALSE"}</definedName>
    <definedName name="_8275__FDSAUDITLINK__" hidden="1">{"fdsup://IBCentral/FAT Viewer?action=UPDATE&amp;creator=factset&amp;DOC_NAME=fat:reuters_ytd_source_window.fat&amp;display_string=Audit&amp;DYN_ARGS=TRUE&amp;VAR:ID1=35958N10&amp;VAR:RCODE=VEEV&amp;VAR:SDATE=20080999&amp;VAR:FREQ=QUARTERLY&amp;VAR:RELITEM=RF&amp;VAR:CURRENCY=LOCAL&amp;VAR:CURRSOURCE","=EXSHARE&amp;VAR:NATFREQ=Quarterly&amp;VAR:RFIELD=FINALIZED&amp;VAR:DB_TYPE=L&amp;VAR:UNITS=MONTHLY&amp;window=popup&amp;width=450&amp;height=300&amp;START_MAXIMIZED=FALSE"}</definedName>
    <definedName name="_8275__FDSAUDITLINK___1" hidden="1">{"fdsup://IBCentral/FAT Viewer?action=UPDATE&amp;creator=factset&amp;DOC_NAME=fat:reuters_ytd_source_window.fat&amp;display_string=Audit&amp;DYN_ARGS=TRUE&amp;VAR:ID1=35958N10&amp;VAR:RCODE=VEEV&amp;VAR:SDATE=20080999&amp;VAR:FREQ=QUARTERLY&amp;VAR:RELITEM=RF&amp;VAR:CURRENCY=LOCAL&amp;VAR:CURRSOURCE","=EXSHARE&amp;VAR:NATFREQ=Quarterly&amp;VAR:RFIELD=FINALIZED&amp;VAR:DB_TYPE=L&amp;VAR:UNITS=MONTHLY&amp;window=popup&amp;width=450&amp;height=300&amp;START_MAXIMIZED=FALSE"}</definedName>
    <definedName name="_8276__FDSAUDITLINK__" hidden="1">{"fdsup://IBCentral/FAT Viewer?action=UPDATE&amp;creator=factset&amp;DOC_NAME=fat:reuters_ltm_source_window.fat&amp;display_string=Audit&amp;DYN_ARGS=TRUE&amp;VAR:ID1=FUJI&amp;VAR:RCODE=IBCEBITDA&amp;VAR:SDATE=20080999 &amp;VAR:FREQ=Quarterly&amp;VAR:RELITEM=RP&amp;VAR:CURRENCY=&amp;VAR:CURRSOURCE=EX","SHARE&amp;VAR:NATFREQ=QUARTERLY&amp;VAR:RFIELD=FINALIZED&amp;VAR:DB_TYPE=&amp;VAR:UNITS=M&amp;window=popup&amp;width=540&amp;height=300&amp;START_MAXIMIZED=FALSE"}</definedName>
    <definedName name="_8276__FDSAUDITLINK___1" hidden="1">{"fdsup://IBCentral/FAT Viewer?action=UPDATE&amp;creator=factset&amp;DOC_NAME=fat:reuters_ltm_source_window.fat&amp;display_string=Audit&amp;DYN_ARGS=TRUE&amp;VAR:ID1=FUJI&amp;VAR:RCODE=IBCEBITDA&amp;VAR:SDATE=20080999 &amp;VAR:FREQ=Quarterly&amp;VAR:RELITEM=RP&amp;VAR:CURRENCY=&amp;VAR:CURRSOURCE=EX","SHARE&amp;VAR:NATFREQ=QUARTERLY&amp;VAR:RFIELD=FINALIZED&amp;VAR:DB_TYPE=&amp;VAR:UNITS=M&amp;window=popup&amp;width=540&amp;height=300&amp;START_MAXIMIZED=FALSE"}</definedName>
    <definedName name="_83__FDSAUDITLINK__" hidden="1">{"fdsup://directions/FAT Viewer?action=UPDATE&amp;creator=factset&amp;DYN_ARGS=TRUE&amp;DOC_NAME=FAT:FQL_AUDITING_CLIENT_TEMPLATE.FAT&amp;display_string=Audit&amp;VAR:KEY=MVANWPGTGN&amp;VAR:QUERY=UkdGX0JQU19UQU5HKFFUUiwwLCwsLCwsTk9BVURJVCk=&amp;WINDOW=FIRST_POPUP&amp;HEIGHT=450&amp;WIDTH=450&amp;","START_MAXIMIZED=FALSE&amp;VAR:CALENDAR=US&amp;VAR:SYMBOL=405671&amp;VAR:INDEX=0"}</definedName>
    <definedName name="_84__FDSAUDITLINK__" hidden="1">{"fdsup://directions/FAT Viewer?action=UPDATE&amp;creator=factset&amp;DYN_ARGS=TRUE&amp;DOC_NAME=FAT:FQL_AUDITING_CLIENT_TEMPLATE.FAT&amp;display_string=Audit&amp;VAR:KEY=YPONMRUBMZ&amp;VAR:QUERY=UkdGX0JQU19UQU5HKFFUUiwwLCwsLCwsTk9BVURJVCk=&amp;WINDOW=FIRST_POPUP&amp;HEIGHT=450&amp;WIDTH=450&amp;","START_MAXIMIZED=FALSE&amp;VAR:CALENDAR=US&amp;VAR:SYMBOL=B29WFR&amp;VAR:INDEX=0"}</definedName>
    <definedName name="_85__FDSAUDITLINK__" hidden="1">{"fdsup://directions/FAT Viewer?action=UPDATE&amp;creator=factset&amp;DYN_ARGS=TRUE&amp;DOC_NAME=FAT:FQL_AUDITING_CLIENT_TEMPLATE.FAT&amp;display_string=Audit&amp;VAR:KEY=UXQXYLQNKT&amp;VAR:QUERY=UkdGX0JQU19UQU5HKFFUUiwwLCwsLCwsTk9BVURJVCk=&amp;WINDOW=FIRST_POPUP&amp;HEIGHT=450&amp;WIDTH=450&amp;","START_MAXIMIZED=FALSE&amp;VAR:CALENDAR=US&amp;VAR:SYMBOL=671897&amp;VAR:INDEX=0"}</definedName>
    <definedName name="_86__FDSAUDITLINK__" hidden="1">{"fdsup://directions/FAT Viewer?action=UPDATE&amp;creator=factset&amp;DYN_ARGS=TRUE&amp;DOC_NAME=FAT:FQL_AUDITING_CLIENT_TEMPLATE.FAT&amp;display_string=Audit&amp;VAR:KEY=MFOXARKDGD&amp;VAR:QUERY=UkdGX0JQU19UQU5HKFFUUiwwLCwsLCwsTk9BVURJVCk=&amp;WINDOW=FIRST_POPUP&amp;HEIGHT=450&amp;WIDTH=450&amp;","START_MAXIMIZED=FALSE&amp;VAR:CALENDAR=US&amp;VAR:SYMBOL=708842&amp;VAR:INDEX=0"}</definedName>
    <definedName name="_87__FDSAUDITLINK__" hidden="1">{"fdsup://directions/FAT Viewer?action=UPDATE&amp;creator=factset&amp;DYN_ARGS=TRUE&amp;DOC_NAME=FAT:FQL_AUDITING_CLIENT_TEMPLATE.FAT&amp;display_string=Audit&amp;VAR:KEY=UBUFOBMZSL&amp;VAR:QUERY=UkdGX0JQU19UQU5HKFFUUiwwLCwsLCwsTk9BVURJVCk=&amp;WINDOW=FIRST_POPUP&amp;HEIGHT=450&amp;WIDTH=450&amp;","START_MAXIMIZED=FALSE&amp;VAR:CALENDAR=US&amp;VAR:SYMBOL=021623&amp;VAR:INDEX=0"}</definedName>
    <definedName name="_88__FDSAUDITLINK__" hidden="1">{"fdsup://directions/FAT Viewer?action=UPDATE&amp;creator=factset&amp;DYN_ARGS=TRUE&amp;DOC_NAME=FAT:FQL_AUDITING_CLIENT_TEMPLATE.FAT&amp;display_string=Audit&amp;VAR:KEY=GFYHQFYXAV&amp;VAR:QUERY=UkdGX0JQU19UQU5HKFFUUiwwLCwsLCwsTk9BVURJVCk=&amp;WINDOW=FIRST_POPUP&amp;HEIGHT=450&amp;WIDTH=450&amp;","START_MAXIMIZED=FALSE&amp;VAR:CALENDAR=US&amp;VAR:SYMBOL=523148&amp;VAR:INDEX=0"}</definedName>
    <definedName name="_89__FDSAUDITLINK__" hidden="1">{"fdsup://directions/FAT Viewer?action=UPDATE&amp;creator=factset&amp;DYN_ARGS=TRUE&amp;DOC_NAME=FAT:FQL_AUDITING_CLIENT_TEMPLATE.FAT&amp;display_string=Audit&amp;VAR:KEY=MBSPMFKTQD&amp;VAR:QUERY=UkdGX0JQU19UQU5HKFFUUiwwLCwsLCwsTk9BVURJVCk=&amp;WINDOW=FIRST_POPUP&amp;HEIGHT=450&amp;WIDTH=450&amp;","START_MAXIMIZED=FALSE&amp;VAR:CALENDAR=US&amp;VAR:SYMBOL=B4TX8S&amp;VAR:INDEX=0"}</definedName>
    <definedName name="_9__123Graph_XCHART_1" hidden="1">#N/A</definedName>
    <definedName name="_9__FDSAUDITLINK__" hidden="1">{"fdsup://IBCentral/FAT Viewer?action=UPDATE&amp;creator=factset&amp;DOC_NAME=fat:reuters_annual_source_window.fat&amp;display_string=Audit&amp;DYN_ARGS=TRUE&amp;VAR:ID1=71429010&amp;VAR:RCODE=COGSFDS&amp;VAR:SDATE=20060699&amp;VAR:FREQ=Y&amp;VAR:RELITEM=RP&amp;VAR:CURRENCY=&amp;VAR:CURRSOURCE=EXSHAR","E&amp;VAR:NATFREQ=ANNUAL&amp;VAR:RFIELD=FINALIZED&amp;VAR:DB_TYPE=&amp;VAR:UNITS=M&amp;window=popup&amp;width=450&amp;height=300&amp;START_MAXIMIZED=FALSE"}</definedName>
    <definedName name="_9_0_Table2_" hidden="1">#REF!</definedName>
    <definedName name="_90__FDSAUDITLINK__" hidden="1">{"fdsup://directions/FAT Viewer?action=UPDATE&amp;creator=factset&amp;DYN_ARGS=TRUE&amp;DOC_NAME=FAT:FQL_AUDITING_CLIENT_TEMPLATE.FAT&amp;display_string=Audit&amp;VAR:KEY=ABOVSDEPSJ&amp;VAR:QUERY=UkdGX0JQU19UQU5HKFFUUiwwLCwsLCwsTk9BVURJVCk=&amp;WINDOW=FIRST_POPUP&amp;HEIGHT=450&amp;WIDTH=450&amp;","START_MAXIMIZED=FALSE&amp;VAR:CALENDAR=US&amp;VAR:SYMBOL=592737&amp;VAR:INDEX=0"}</definedName>
    <definedName name="_91__FDSAUDITLINK__" hidden="1">{"fdsup://directions/FAT Viewer?action=UPDATE&amp;creator=factset&amp;DYN_ARGS=TRUE&amp;DOC_NAME=FAT:FQL_AUDITING_CLIENT_TEMPLATE.FAT&amp;display_string=Audit&amp;VAR:KEY=IHOVUXMRMR&amp;VAR:QUERY=UkdGX0JQU19UQU5HKFNFTUksMCwsLCwsLE5PQVVESVQp&amp;WINDOW=FIRST_POPUP&amp;HEIGHT=450&amp;WIDTH=450&amp;","START_MAXIMIZED=FALSE&amp;VAR:CALENDAR=US&amp;VAR:SYMBOL=B4TX8S&amp;VAR:INDEX=0"}</definedName>
    <definedName name="_92__FDSAUDITLINK__" hidden="1">{"fdsup://directions/FAT Viewer?action=UPDATE&amp;creator=factset&amp;DYN_ARGS=TRUE&amp;DOC_NAME=FAT:FQL_AUDITING_CLIENT_TEMPLATE.FAT&amp;display_string=Audit&amp;VAR:KEY=IHOVUXMRMR&amp;VAR:QUERY=UkdGX0JQU19UQU5HKFNFTUksMCwsLCwsLE5PQVVESVQp&amp;WINDOW=FIRST_POPUP&amp;HEIGHT=450&amp;WIDTH=450&amp;","START_MAXIMIZED=FALSE&amp;VAR:CALENDAR=US&amp;VAR:SYMBOL=B4TX8S&amp;VAR:INDEX=0"}</definedName>
    <definedName name="_93__FDSAUDITLINK__" hidden="1">{"fdsup://directions/FAT Viewer?action=UPDATE&amp;creator=factset&amp;DYN_ARGS=TRUE&amp;DOC_NAME=FAT:FQL_AUDITING_CLIENT_TEMPLATE.FAT&amp;display_string=Audit&amp;VAR:KEY=IHOVUXMRMR&amp;VAR:QUERY=UkdGX0JQU19UQU5HKFNFTUksMCwsLCwsLE5PQVVESVQp&amp;WINDOW=FIRST_POPUP&amp;HEIGHT=450&amp;WIDTH=450&amp;","START_MAXIMIZED=FALSE&amp;VAR:CALENDAR=US&amp;VAR:SYMBOL=B4TX8S&amp;VAR:INDEX=0"}</definedName>
    <definedName name="_94__FDSAUDITLINK__" hidden="1">{"fdsup://directions/FAT Viewer?action=UPDATE&amp;creator=factset&amp;DYN_ARGS=TRUE&amp;DOC_NAME=FAT:FQL_AUDITING_CLIENT_TEMPLATE.FAT&amp;display_string=Audit&amp;VAR:KEY=GBOPCBYHOJ&amp;VAR:QUERY=UkdGX0JQU19UQU5HKFNFTUksMCwsLCwsLE5PQVVESVQp&amp;WINDOW=FIRST_POPUP&amp;HEIGHT=450&amp;WIDTH=450&amp;","START_MAXIMIZED=FALSE&amp;VAR:CALENDAR=US&amp;VAR:SYMBOL=021623&amp;VAR:INDEX=0"}</definedName>
    <definedName name="_95__FDSAUDITLINK__" hidden="1">{"fdsup://directions/FAT Viewer?action=UPDATE&amp;creator=factset&amp;DYN_ARGS=TRUE&amp;DOC_NAME=FAT:FQL_AUDITING_CLIENT_TEMPLATE.FAT&amp;display_string=Audit&amp;VAR:KEY=UFOVCTENGL&amp;VAR:QUERY=UkdGX0JQU19UQU5HKFNFTUksMCwsLCwsLE5PQVVESVQp&amp;WINDOW=FIRST_POPUP&amp;HEIGHT=450&amp;WIDTH=450&amp;","START_MAXIMIZED=FALSE&amp;VAR:CALENDAR=US&amp;VAR:SYMBOL=708842&amp;VAR:INDEX=0"}</definedName>
    <definedName name="_96__FDSAUDITLINK__" hidden="1">{"fdsup://directions/FAT Viewer?action=UPDATE&amp;creator=factset&amp;DYN_ARGS=TRUE&amp;DOC_NAME=FAT:FQL_AUDITING_CLIENT_TEMPLATE.FAT&amp;display_string=Audit&amp;VAR:KEY=MHIZCLERGF&amp;VAR:QUERY=UkdGX0JQU19UQU5HKFNFTUksMCwsLCwsLE5PQVVESVQp&amp;WINDOW=FIRST_POPUP&amp;HEIGHT=450&amp;WIDTH=450&amp;","START_MAXIMIZED=FALSE&amp;VAR:CALENDAR=US&amp;VAR:SYMBOL=671897&amp;VAR:INDEX=0"}</definedName>
    <definedName name="_97__FDSAUDITLINK__" hidden="1">{"fdsup://directions/FAT Viewer?action=UPDATE&amp;creator=factset&amp;DYN_ARGS=TRUE&amp;DOC_NAME=FAT:FQL_AUDITING_CLIENT_TEMPLATE.FAT&amp;display_string=Audit&amp;VAR:KEY=CZYFGXGBMX&amp;VAR:QUERY=UkdGX0JQU19UQU5HKFNFTUksMCwsLCwsLE5PQVVESVQp&amp;WINDOW=FIRST_POPUP&amp;HEIGHT=450&amp;WIDTH=450&amp;","START_MAXIMIZED=FALSE&amp;VAR:CALENDAR=US&amp;VAR:SYMBOL=B01FLR&amp;VAR:INDEX=0"}</definedName>
    <definedName name="_98__FDSAUDITLINK__" hidden="1">{"fdsup://directions/FAT Viewer?action=UPDATE&amp;creator=factset&amp;DYN_ARGS=TRUE&amp;DOC_NAME=FAT:FQL_AUDITING_CLIENT_TEMPLATE.FAT&amp;display_string=Audit&amp;VAR:KEY=CPEHERMRSZ&amp;VAR:QUERY=UkdGX0JQU19UQU5HKFNFTUksMCwsLCwsLE5PQVVESVQp&amp;WINDOW=FIRST_POPUP&amp;HEIGHT=450&amp;WIDTH=450&amp;","START_MAXIMIZED=FALSE&amp;VAR:CALENDAR=US&amp;VAR:SYMBOL=070995&amp;VAR:INDEX=0"}</definedName>
    <definedName name="_99__FDSAUDITLINK__" hidden="1">{"fdsup://directions/FAT Viewer?action=UPDATE&amp;creator=factset&amp;DYN_ARGS=TRUE&amp;DOC_NAME=FAT:FQL_AUDITING_CLIENT_TEMPLATE.FAT&amp;display_string=Audit&amp;VAR:KEY=OXUHYBQNQL&amp;VAR:QUERY=UkdGX0JQU19UQU5HKFNFTUksMCwsLCwsLE5PQVVESVQp&amp;WINDOW=FIRST_POPUP&amp;HEIGHT=450&amp;WIDTH=450&amp;","START_MAXIMIZED=FALSE&amp;VAR:CALENDAR=US&amp;VAR:SYMBOL=671574&amp;VAR:INDEX=0"}</definedName>
    <definedName name="_a1" hidden="1">{#N/A,#N/A,FALSE,"Synth";"parc_DC",#N/A,FALSE,"parc";#N/A,#N/A,FALSE,"CA prest";#N/A,#N/A,FALSE,"Ratio CA";#N/A,#N/A,FALSE,"Trafic";"CR_GSM_acté_DC",#N/A,FALSE,"CR GSM_acté";#N/A,#N/A,FALSE,"Abonnés";#N/A,#N/A,FALSE,"Créances";#N/A,#N/A,FALSE,"Effectifs"}</definedName>
    <definedName name="_ad1" hidden="1">{"pg4 Finished Goods",#N/A,FALSE,"Pg 4";"pg4 Paste",#N/A,FALSE,"Pg 4";"pg4 Total",#N/A,FALSE,"Pg 4"}</definedName>
    <definedName name="_ad1_1" hidden="1">{"pg4 Finished Goods",#N/A,FALSE,"Pg 4";"pg4 Paste",#N/A,FALSE,"Pg 4";"pg4 Total",#N/A,FALSE,"Pg 4"}</definedName>
    <definedName name="_ad1_2" hidden="1">{"pg4 Finished Goods",#N/A,FALSE,"Pg 4";"pg4 Paste",#N/A,FALSE,"Pg 4";"pg4 Total",#N/A,FALSE,"Pg 4"}</definedName>
    <definedName name="_bdm.00774EF9CFF34A7D8DAC2A54189B68DC.edm" hidden="1">#REF!</definedName>
    <definedName name="_bdm.018B1B1187B741BDACF7D70732E9691E.edm" hidden="1">#REF!</definedName>
    <definedName name="_bdm.024ABF3311A14FC890453D70F49D17B9.edm" hidden="1">#REF!</definedName>
    <definedName name="_bdm.02984F0949AE4C018E4BDB4BDE2C541A.edm" hidden="1" xml:space="preserve">           [11]Charts!$A:$IV</definedName>
    <definedName name="_bdm.02A6A333C842462C8F1A62FCE035C0D5.edm" hidden="1">'[12]Figure 37'!$A:$IV</definedName>
    <definedName name="_bdm.0393F4DF711E41A79BE06222CD9C3490.edm" hidden="1">#REF!</definedName>
    <definedName name="_bdm.03DEB914BC39465AAF6E39A48234B29D.edm" hidden="1">#REF!</definedName>
    <definedName name="_bdm.03ED9E2AB5D04F46844A4311AD486A6B.edm" hidden="1">#REF!</definedName>
    <definedName name="_bdm.04158DBE1D58411183E9B517151430D4.edm" hidden="1">'[13]Suppliers (2)'!$A:$IV</definedName>
    <definedName name="_bdm.041A73D38D434CDF9EA658E726F40DEE.edm" hidden="1">#REF!</definedName>
    <definedName name="_bdm.0461F1C09D204CF6AA12F87F60DB9C0F.edm" hidden="1">'[14]Financial Summary'!$A:$IV</definedName>
    <definedName name="_bdm.047321C47ECB4E63A8EA04E25E887790.edm" hidden="1">#REF!</definedName>
    <definedName name="_bdm.047E36A2DB8341C19A4EE0CBF974D8EB.edm" hidden="1">#REF!</definedName>
    <definedName name="_bdm.0484965B91164A2B8B56A3ECB04F39D5.edm" hidden="1" xml:space="preserve">        [15]Equity_19!$A:$IV</definedName>
    <definedName name="_bdm.04D31BEFC0644DBA942946AAC90DEE17.edm" hidden="1">#REF!</definedName>
    <definedName name="_bdm.067130B6A270430DB437DC4CAF105DD2.edm" hidden="1">'[16]HRLY Multiples'!$A:$IV</definedName>
    <definedName name="_bdm.06FC4CDBADE946D8BDCA086BCE59CA7C.edm" hidden="1">'[17]Cap Sheet'!$A:$IV</definedName>
    <definedName name="_bdm.073D52DD03DB42B7BEEA198B3DC2E04A.edm" hidden="1">#N/A</definedName>
    <definedName name="_bdm.0777FDBE8B3F4E21A27C62A2DE893264.edm" hidden="1" xml:space="preserve">    '[18]CIM_New Store Model 4-Wall'!$A:$IV</definedName>
    <definedName name="_bdm.07A0452CF4754491A2A29B6D38B8256A.edm" hidden="1">#REF!</definedName>
    <definedName name="_bdm.07DDC45F08264482A9115B7DBD361CD6.edm" hidden="1" xml:space="preserve">      '[19]Seg P&amp;L'!$A:$IV</definedName>
    <definedName name="_bdm.0850A03CEA154AB08AEC2701CB88C6F3.edm" hidden="1">#REF!</definedName>
    <definedName name="_bdm.0864D43358A74FE2B67F88136E1AFD02.edm" hidden="1">#REF!</definedName>
    <definedName name="_bdm.08D06D87A575459AB9BD17E4426EC97E.edm" hidden="1">#REF!</definedName>
    <definedName name="_bdm.08ED4FA6B75744A299D0109409ABDDB2.edm" hidden="1">'[20]Bank Template'!$A:$IV</definedName>
    <definedName name="_bdm.091FD9E2A52E43A98DF4D9908E8285D6.edm" hidden="1">#REF!</definedName>
    <definedName name="_bdm.09208A554EE24CCFB13E744B3FE3EAF9.edm" hidden="1">#REF!</definedName>
    <definedName name="_bdm.097427B733F4484A9AB6BD04D0833FCA.edm" hidden="1">#REF!</definedName>
    <definedName name="_bdm.098C85B8820140B6918DF95AB97159D5.edm" hidden="1">#REF!</definedName>
    <definedName name="_bdm.09FF308430834A478A69FC98B29B4DDB.edm" hidden="1">'[21]A - Football field'!$A:$IV</definedName>
    <definedName name="_bdm.0A36825D40E44A6E8B0A7BCC12106CDB.edm" hidden="1">'[22]PF Income Statement'!$A:$IV</definedName>
    <definedName name="_bdm.0A91378A1B394A6E867FDB9E1A30D1F4.edm" hidden="1" xml:space="preserve">                                                                                                                 [23]Model!$A:$IV</definedName>
    <definedName name="_bdm.0ABD27290B724CB3B25ED1BE1870FBF2.edm" hidden="1">#REF!</definedName>
    <definedName name="_bdm.0AFA060A623E4D7F8F8BEE40EF9DB79C.edm" hidden="1">'[24]PV of Stock Price_Standalone'!$A:$IV</definedName>
    <definedName name="_bdm.0B2EF5764B0748B2ADDA781FF5EB77F9.edm" hidden="1">#REF!</definedName>
    <definedName name="_bdm.0B4E7C16708143ABB997E9DB54FE61B7.edm" hidden="1">[20]IS!$A:$IV</definedName>
    <definedName name="_bdm.0B793352FC144E01A01DB822D54367EF.edm" hidden="1">'[25]FWRD Stats'!$A:$IV</definedName>
    <definedName name="_bdm.0BA4B13291DE4A73B8E676A734938DDB.edm" hidden="1" xml:space="preserve">                     [26]Output!$A:$IV</definedName>
    <definedName name="_bdm.0CA4AE11522F44BEBF82E6DBA207A65F.edm" hidden="1">'[27]Valuation Charts - Kr Stndalone'!$A:$IV</definedName>
    <definedName name="_bdm.0CB2D9F87E2A4E5EBF4A22BC3918E52B.edm" hidden="1">#REF!</definedName>
    <definedName name="_bdm.0CB2DCD9582F4B82AAB98B2AD658CC5E.edm" hidden="1">#REF!</definedName>
    <definedName name="_bdm.0CC4C10109734FBDA3DAA4CDC896C9D0.edm" hidden="1">#REF!</definedName>
    <definedName name="_bdm.0CC8F23A529442C7A7E819F1CE8BAD7C.edm" hidden="1">#REF!</definedName>
    <definedName name="_bdm.0D36997B78AB466394832F21270DBFC5.edm" hidden="1">'[28]Service Offerings to Top-20'!$A:$IV</definedName>
    <definedName name="_bdm.0DBAAF4BFD464DCAB64CD42179290A5B.edm" hidden="1">'[29]Feeder IS'!$A:$IV</definedName>
    <definedName name="_bdm.0E405AF79E4A4661AC4E356D3AF2B179.edm" hidden="1">[30]p32!$IV$1</definedName>
    <definedName name="_bdm.0E47DB289E3241D1B3EE2A642F9A8673.edm" hidden="1" xml:space="preserve">     [31]LBO!$A:$IV</definedName>
    <definedName name="_bdm.0E8279F7A28C464DB42BBC06145ED97C.edm" hidden="1" xml:space="preserve">   '[31]P&amp;L'!$A:$IV</definedName>
    <definedName name="_bdm.0EA7D8C455BF41A08FEC5A07BA67DB4A.edm" hidden="1" xml:space="preserve">                     [26]Output!$A:$IV</definedName>
    <definedName name="_bdm.0EE9D8C177DE41F5A75BFCEB11CC670B.edm" hidden="1">'[12]Figure 29'!$A:$IV</definedName>
    <definedName name="_bdm.0F42319FB3084940A99C38BD63979732.edm" hidden="1">#REF!</definedName>
    <definedName name="_bdm.0F89DF1CB6CF4DF78AE57C9939AD6925.edm" hidden="1">[30]p32!$IV$1</definedName>
    <definedName name="_bdm.0FAA381BF33A4E59AB7E99380D6AEE92.edm" hidden="1">#REF!</definedName>
    <definedName name="_bdm.0FDD692A5A054082B627EEDB1320A76D.edm" hidden="1">#REF!</definedName>
    <definedName name="_bdm.10794734B49749A1BD591FC1E855146B.edm" hidden="1">#REF!</definedName>
    <definedName name="_bdm.1094A8166BF74DB0A5C7E58457F751CA.edm" hidden="1" xml:space="preserve">                     '[32]PEM Valuation'!$A:$IV</definedName>
    <definedName name="_bdm.11214C719BE04FE4BA14A837D0589970.edm" hidden="1">#REF!</definedName>
    <definedName name="_bdm.112DBF864D67464C9F2DDA9D7D7DB219.edm" hidden="1" xml:space="preserve"> '[33]Free Cash Flow'!$A:$IV</definedName>
    <definedName name="_bdm.1169718887DD4DFCAA0C0A77FBB6A0DB.edm" hidden="1" xml:space="preserve">    '[34]New Store Model'!$A:$IV</definedName>
    <definedName name="_bdm.1182A9D9D1CE4829A7E4DC1ED438152E.edm" hidden="1">#REF!</definedName>
    <definedName name="_bdm.120CAB8A39B941F9978AFFD4A70529BE.edm" hidden="1">#REF!</definedName>
    <definedName name="_bdm.1295137A605540E784ECAC8B05DB2512.edm" hidden="1" xml:space="preserve">   [31]DCF!$A:$IV</definedName>
    <definedName name="_bdm.1296BDBAAAA54FA4BFBA1CBEA38888A1.edm" hidden="1">'[27]Acquire Jewel &amp; Acme'!$A:$IV</definedName>
    <definedName name="_bdm.12A7D76FEFAF44D0809D513B9F23710F.edm" hidden="1">#REF!</definedName>
    <definedName name="_bdm.12A7FE68E3D347989C430289F1E18C19.edm" hidden="1">#REF!</definedName>
    <definedName name="_bdm.12B2DEDBFCE34F2FB524F7AE3066CF61.edm" hidden="1">#REF!</definedName>
    <definedName name="_bdm.12D17856334E4033A900BA3DBE2BC146.edm" hidden="1" xml:space="preserve">    '[34]Financial Summary'!$A:$IV</definedName>
    <definedName name="_bdm.12E485BBD668473080F097CD2AFA3B0E.edm" hidden="1">#REF!</definedName>
    <definedName name="_bdm.12F21C5BA7DB48C6A55C43E895A832EB.edm" hidden="1">#REF!</definedName>
    <definedName name="_bdm.12F259D41C744973A6BDB2B4E5139624.edm" hidden="1" xml:space="preserve">   '[31]P&amp;L'!$A:$IV</definedName>
    <definedName name="_bdm.13261CAAAE2F434389F8D2FF22464A29.edm" hidden="1">[30]Sheet6!$IV$1</definedName>
    <definedName name="_bdm.1342FBAC436D49058A60BB38DB85549F.edm" hidden="1">'[20]Achievability Tables'!$A:$IV</definedName>
    <definedName name="_bdm.13841A2AD92E4D81AB961A53EF8E5244.edm" hidden="1">#REF!</definedName>
    <definedName name="_bdm.13C0EF40C70841C7AAFEDBFF7CB800C8.edm" hidden="1">#REF!</definedName>
    <definedName name="_bdm.13DDB2E78C0247C88D1DFFC76BEBBDF0.edm" hidden="1">'[35]Summary FS'!$A:$IV</definedName>
    <definedName name="_bdm.1419CDA0160D4B95BAEC920D4F10C0F7.edm" hidden="1">#REF!</definedName>
    <definedName name="_bdm.1440DBCDF00B4DF281293275C6F121E9.edm" hidden="1">[36]Sheet1!$A:$IV</definedName>
    <definedName name="_bdm.14C46B460131440D81F97EA9A04EF3FA.edm" hidden="1">#REF!</definedName>
    <definedName name="_bdm.14C87480AEB549EB8CAB9510332C617D.edm" hidden="1">#REF!</definedName>
    <definedName name="_bdm.14F5C1ACDBD949D28BBEB5EC41EEF82A.edm" hidden="1">[14]Mgmt!$A:$IV</definedName>
    <definedName name="_bdm.15012A07AF3843E4A8CBE2A66AB9A9FD.edm" hidden="1">#REF!</definedName>
    <definedName name="_bdm.151F5AD1B0BC41A39A4090D15CD807EC.edm" hidden="1">#REF!</definedName>
    <definedName name="_bdm.15ABE087A048481EBEA34B1C474A1904.edm" hidden="1">#REF!</definedName>
    <definedName name="_bdm.15BDA077A9B44C628832E680555548C2.edm" hidden="1">#REF!</definedName>
    <definedName name="_bdm.15D1C3CC3C6F4888852A0C7E937CCFBC.edm" hidden="1">#REF!</definedName>
    <definedName name="_bdm.16380b27796a4b88a8d0fcee06c8ba3a.edm" hidden="1">#REF!</definedName>
    <definedName name="_bdm.1654B370B4AA400EB204FBEF908D7061.edm" hidden="1">#REF!</definedName>
    <definedName name="_bdm.1687EDBB94084DFE9C8FC20FFF8E9E88.edm" hidden="1">#REF!</definedName>
    <definedName name="_bdm.169157B0CCB542F1BCEEBCA9612AEB3B.edm" hidden="1" xml:space="preserve">  '[37]Gross Profit Build'!$A:$IV</definedName>
    <definedName name="_bdm.16919097729B4328B0C534FEAD8E3E7F.edm" hidden="1">#REF!</definedName>
    <definedName name="_bdm.16E64E0522A043E9B328C4FBB1651526.edm" hidden="1">#REF!</definedName>
    <definedName name="_bdm.170A6E480AA2475DBCF47D6CDC967689.edm" hidden="1">[38]PriceVolume!$A:$IV</definedName>
    <definedName name="_bdm.171DB9927CB04DA0A34634F5C57D2EDB.edm" hidden="1" xml:space="preserve">                              '[39]Balance Sheet'!$A:$IV</definedName>
    <definedName name="_bdm.176110B039C443E5B84DB46F463A6EC7.edm" hidden="1">#REF!</definedName>
    <definedName name="_bdm.17C6DB35F253421CA37F6DECBB53CB09.edm" hidden="1">[40]Ownership!$A:$IV</definedName>
    <definedName name="_bdm.182FE103CA23429DB8D0C292BF03F9F4.edm" hidden="1">[41]Coverage!$A:$IV</definedName>
    <definedName name="_bdm.18BB476DBAE6463EB992432FB84A9F1F.edm" hidden="1" xml:space="preserve">    [31]LBO!$A:$IV</definedName>
    <definedName name="_bdm.194C545B2DEE4A4EBB8B8D3D072275AC.edm" hidden="1">#REF!</definedName>
    <definedName name="_bdm.1996C737F6164EAAB71E6F2768D7C981.edm" hidden="1">#REF!</definedName>
    <definedName name="_bdm.19D1BCAD40DB4571ACE566130F68C789.edm" hidden="1">'[42]Regression 3'!$A:$IV</definedName>
    <definedName name="_bdm.19E04F25BDA644A5BFA0B16F67F75944.edm" hidden="1">#REF!</definedName>
    <definedName name="_bdm.1A1EC2A9AF464AF3930E7E5789D9A971.edm" hidden="1">#REF!</definedName>
    <definedName name="_bdm.1A4EF81848F246D6A9CFDBB2DE97920B.edm" hidden="1">[43]Sheet2!$A:$IV</definedName>
    <definedName name="_bdm.1A6B242E60CF4216A3B1B0EFE80E463F.edm" hidden="1">#REF!</definedName>
    <definedName name="_bdm.1B34157A9DCB4CAC8384B13FA057D77B.edm" hidden="1" xml:space="preserve">  '[37]Control - Formula'!$A:$IV</definedName>
    <definedName name="_bdm.1BC72EFB51E8414C99036B2DBC771BFD.edm" hidden="1" xml:space="preserve">                '[44]Consolidated SVU Margins'!$A:$IV</definedName>
    <definedName name="_bdm.1BD29EBF94DB440981173243030973C9.edm" hidden="1">'[45]NAS IS Template'!$A:$IV</definedName>
    <definedName name="_bdm.1CBF66BC5DDC468CB9B501A3D8AAD069.edm" hidden="1">#REF!</definedName>
    <definedName name="_bdm.1D2B0F29B63E47E8944E1A4BD39DBA4E.edm" hidden="1">#REF!</definedName>
    <definedName name="_bdm.1D35083243464E079DABCFFAB61EDB8C.edm" hidden="1">#REF!</definedName>
    <definedName name="_bdm.1D506FA8CFCA4DF08EAB128B7FB47A53.edm" hidden="1">#REF!</definedName>
    <definedName name="_bdm.1DB78D80C1F94D7C8DA10507EBE0747E.edm" hidden="1">'[46]Cap Table'!$A:$IV</definedName>
    <definedName name="_bdm.1DBCB5DBFB5B4D10B879CFD663528916.edm" hidden="1">'[47]Lima Stock Exchange'!$A:$IV</definedName>
    <definedName name="_bdm.1DBFA3D6F6694DB9886C9242E07F2D6A.edm" hidden="1">'[48]Post Tax Free Cash Flow'!$A:$IV</definedName>
    <definedName name="_bdm.1DCEF000BF4847DC8BF0B6B280EBBD57.edm" hidden="1">#REF!</definedName>
    <definedName name="_bdm.1DE32E84B5774781AB313F3ADBE71E5D.edm" hidden="1" xml:space="preserve">    '[34]New Store Model'!$A:$IV</definedName>
    <definedName name="_bdm.1DF628F0FCAF451A8B3A06DBE4A7159B.edm" hidden="1" xml:space="preserve">                     [26]Output!$A:$IV</definedName>
    <definedName name="_bdm.1E26F7B28B51474DB1D69B92C74BB9E3.edm" hidden="1" xml:space="preserve">    '[49]PV VSP'!$A:$IV</definedName>
    <definedName name="_bdm.1E829F7936B34F84A1A768F00B24E379.edm" hidden="1">#REF!</definedName>
    <definedName name="_bdm.1EA4AD5ABA7543EDBCF52ACEC6F335FF.edm" hidden="1" xml:space="preserve">    '[34]New Store Model'!$A:$IV</definedName>
    <definedName name="_bdm.1F1157B2998B41F7939085CAA88CDBED.edm" hidden="1" xml:space="preserve">                     [26]Output!$A:$IV</definedName>
    <definedName name="_bdm.1F1CE5CEB9D84DF8829247728CEB62AD.edm" hidden="1">#REF!</definedName>
    <definedName name="_bdm.1F5DD8D93FBF493FBB2F8AA689A8B163.edm" hidden="1">#REF!</definedName>
    <definedName name="_bdm.1F6EC2181A774F3988BD1EF7135F1597.edm" hidden="1">#REF!</definedName>
    <definedName name="_bdm.1F7CC0EEDB8C4542BF4D5D37EBE8695D.edm" hidden="1">#N/A</definedName>
    <definedName name="_bdm.1F8050B9C7F041E5975F958DB55C098C.edm" hidden="1">#REF!</definedName>
    <definedName name="_bdm.2005D2BE8AA54D8DBCC561C284D79743.edm" hidden="1">'[50]08 PE (small)'!$A:$IV</definedName>
    <definedName name="_bdm.2029A08EC6B4455085692DF384A60984.edm" hidden="1">[30]p35!$IV$1</definedName>
    <definedName name="_bdm.2076C40BD6594F5988DA37D504689BD2.edm" hidden="1">#REF!</definedName>
    <definedName name="_bdm.207DD8DBFB9F4D318B750634C4036DA7.edm" hidden="1">#REF!</definedName>
    <definedName name="_bdm.20A4C5CECE7E4CC7A858F35BE109498D.edm" hidden="1">#REF!</definedName>
    <definedName name="_bdm.20BE81673F294025A7788CF2E843BD95.edm" hidden="1">[30]p35!$IV$1</definedName>
    <definedName name="_bdm.2125512AEBCB4CD4B4E0D08E86DC7843.edm" hidden="1">#REF!</definedName>
    <definedName name="_bdm.2135CBB0442D41158A25B0CD0F322C6C.edm" hidden="1">#REF!</definedName>
    <definedName name="_bdm.217F2D1544A24D568043252CAB86DA6C.edm" hidden="1">#REF!</definedName>
    <definedName name="_bdm.21863E9F5ABD4FA8B71703B5B7101BEE.edm" hidden="1">#REF!</definedName>
    <definedName name="_bdm.218FC2502F2042DBAA48A34C2C2E472A.edm" hidden="1">'[51]Operating Expenses'!$A:$IV</definedName>
    <definedName name="_bdm.21C90514033D46B5B4E0E2A0FD410312.edm" hidden="1">#REF!</definedName>
    <definedName name="_bdm.21DDCA7AA0574E0C935DB8A9A73A156F.edm" hidden="1">#REF!</definedName>
    <definedName name="_bdm.21E8C1A315894592B34B74D93BA9957A.edm" hidden="1">#REF!</definedName>
    <definedName name="_bdm.2227E706AF6E4E9DB994053B93447B66.edm" hidden="1">#REF!</definedName>
    <definedName name="_bdm.22AD675AC94D4AFDB265799534DA88B6.edm" hidden="1">'[40]Pres. Spreads'!$A:$IV</definedName>
    <definedName name="_bdm.22C83DDF3B6A4A0CBD67DBF7B705FAF6.edm" hidden="1">'[52]HL&amp;CAC'!$A:$IV</definedName>
    <definedName name="_bdm.22CCA68A1A614865830BAF488FEC91F1.edm" hidden="1">#REF!</definedName>
    <definedName name="_bdm.23C5E599B72C4B07AAB18076FC5695FD.edm" hidden="1">#REF!</definedName>
    <definedName name="_bdm.252939A26DBF4678AEF855076F3675BE.edm" hidden="1">#REF!</definedName>
    <definedName name="_bdm.2540C11620DC43ADB483539DEB1CE0C6.edm" hidden="1">'[53]Production Profile'!$A:$IV</definedName>
    <definedName name="_bdm.255C783C91034A3CBE76EC67BAF580A8.edm" hidden="1">#REF!</definedName>
    <definedName name="_bdm.257E5E40D4DF4DBB9D34CE6DF0387479.edm" hidden="1">'[42]Leverage Ratios'!$A:$IV</definedName>
    <definedName name="_bdm.25F70D8A37DA460AAC81940029A2FECF.edm" hidden="1">#REF!</definedName>
    <definedName name="_bdm.267874C1EA19449F80B09B1E7C3AB43C.edm" hidden="1">#REF!</definedName>
    <definedName name="_bdm.26A6FD4B794D4DA9B8C74B9559B40BC8.edm" hidden="1">#REF!</definedName>
    <definedName name="_bdm.26B43E20C5134E14B3C12C7B59E3327F.edm" hidden="1">#REF!</definedName>
    <definedName name="_bdm.273ADC51DB0F4821A7EFE40FCF4D2899.edm" hidden="1">[54]IS!$A:$IV</definedName>
    <definedName name="_bdm.27466141121B4F2EB297B60186AEC258.edm" hidden="1">[30]p32!$IV$1</definedName>
    <definedName name="_bdm.274B86467C3C4D11B5D7875FD53AAB2A.edm" hidden="1">#REF!</definedName>
    <definedName name="_bdm.278B1C85DCE84942BABDA620E9307B5E.edm" hidden="1">#REF!</definedName>
    <definedName name="_bdm.27993E07E31D4C7386254CBFC295B6E5.edm" hidden="1">#REF!</definedName>
    <definedName name="_bdm.279B03B209144381A24843F2EBC02D9B.edm" hidden="1">#REF!</definedName>
    <definedName name="_bdm.27E0E182FE814A0EB205BA017487DBCC.edm" hidden="1" xml:space="preserve">           [11]Charts!$A:$IV</definedName>
    <definedName name="_bdm.27F2120E09E74269A5BE66DB4F850E0F.edm" hidden="1" xml:space="preserve">    '[55]Income Statement'!$A:$IV</definedName>
    <definedName name="_bdm.2800953456A549BD8B00DB3037B9D2ED.edm" hidden="1">[56]Essential!$IV$1</definedName>
    <definedName name="_bdm.284E86EA9ED24DE9BFD779414E3223D8.edm" hidden="1">#REF!</definedName>
    <definedName name="_bdm.288147481D41496686FFD6E2B405CB32.edm" hidden="1">#REF!</definedName>
    <definedName name="_bdm.288DA60B6E2E4B36B22DB23619F9450F.edm" hidden="1">#REF!</definedName>
    <definedName name="_bdm.28A3FC8AC8824B5497DBE300D113BF29.edm" hidden="1" xml:space="preserve">                     '[32]PEM Valuation'!$A:$IV</definedName>
    <definedName name="_bdm.28C9727FAE5A44318696B247EB7FB979.edm" hidden="1">'[12]Figure 47'!$A:$IV</definedName>
    <definedName name="_bdm.28D19B81DF294B4686D72443102A3A6E.edm" hidden="1">'[12]Figure 35'!$A:$IV</definedName>
    <definedName name="_bdm.28EA521F48F246DB89D9A0B095520F54.edm" hidden="1" xml:space="preserve">                                                                                                            '[23]FBF2 (2)'!$A:$IV</definedName>
    <definedName name="_bdm.28F3C3B79E43484AA41A87D12ADB61B5.edm" hidden="1">'[57]2003 to 2005 Debt Maturities'!$A:$IV</definedName>
    <definedName name="_bdm.2908671A7BCF466F99FBD5DA2729B1ED.edm" hidden="1">#REF!</definedName>
    <definedName name="_bdm.299BAF03A0E74CF89812DA52CC0AFF11.edm" hidden="1">'[12]Figure 9'!$A:$IV</definedName>
    <definedName name="_bdm.29A3A11BA99A4D799E29A2B355172F6D.edm" hidden="1">#REF!</definedName>
    <definedName name="_bdm.2A04401CF73140A18BB4A2584647BEB6.edm" hidden="1">#REF!</definedName>
    <definedName name="_bdm.2A2712512C274E409E700BA728149249.edm" hidden="1">#REF!</definedName>
    <definedName name="_bdm.2A4422936DBD4C72BDE4B0215924FAF9.edm" hidden="1">[41]Assumptions!$A:$IV</definedName>
    <definedName name="_bdm.2A657DD7E67E4A7B9152CDA101DB4FF6.edm" hidden="1" xml:space="preserve">                     [26]Output!$A:$IV</definedName>
    <definedName name="_bdm.2B29317A47524940ABE9112F4394376A.edm" hidden="1">#REF!</definedName>
    <definedName name="_bdm.2B934CBD703D4321B997C2155DB96B47.edm" hidden="1" xml:space="preserve">   '[31]P&amp;L'!$A:$IV</definedName>
    <definedName name="_bdm.2B94C13AFF7141DB9A506AB411380A7B.edm" hidden="1">'[58]Per Capita Consumption'!$A:$IV</definedName>
    <definedName name="_bdm.2BB2F1F77AE64BB891F61199B9A6FDD3.edm" hidden="1">#REF!</definedName>
    <definedName name="_bdm.2BE0D214795F46B8BD67918AE8195E74.edm" hidden="1">[30]Sheet6!$IV$1</definedName>
    <definedName name="_bdm.2BF7E2F7BA98488AAE153A6DB786B464.edm" hidden="1">[41]BCAR!$A:$IV</definedName>
    <definedName name="_bdm.2CA0244BCA1F4EF485973CFB1EBB5712.edm" hidden="1">#REF!</definedName>
    <definedName name="_bdm.2CD65A40A23049579BD14D30BC1DA3F3.edm" hidden="1">#REF!</definedName>
    <definedName name="_bdm.2CE5E7FC3CFC49C1A7A0A075C80B1204.edm" hidden="1">#REF!</definedName>
    <definedName name="_bdm.2D1CC18822D94114A72A3A13FC65777D.edm" hidden="1">#REF!</definedName>
    <definedName name="_bdm.2D1CF08799E54D68BE86BDD62EAC8878.edm" hidden="1">#REF!</definedName>
    <definedName name="_bdm.2D6E0F91DB49457EB066178E1218EF1B.edm" hidden="1" xml:space="preserve">                '[44]Consolidated SVU Margins'!$A:$IV</definedName>
    <definedName name="_bdm.2D8930CE90AC4A3BB44FDB55B0DD6BF3.edm" hidden="1">'[59]Side-by-Sides Strats'!$A:$IV</definedName>
    <definedName name="_bdm.2DD4FBD481614DCE80DFE18698BA3DC8.edm" hidden="1">#REF!</definedName>
    <definedName name="_bdm.2DDB2874CD704CF392A4CF5A1899B788.edm" hidden="1" xml:space="preserve">                                                            '[60]19. Shrink'!$A:$IV</definedName>
    <definedName name="_bdm.2DE453111A7148BFB011BF9834CD7880.edm" hidden="1" xml:space="preserve">      [30]p32!$A:$IV</definedName>
    <definedName name="_bdm.2E17119F3F6B46DCA9411EADB2E6A45B.edm" hidden="1" xml:space="preserve">    '[18]Existing Store Model'!$A:$IV</definedName>
    <definedName name="_bdm.2E428D2EC9814B68ADCCB9B19DB22E22.edm" hidden="1">'[20]Achievability Tables'!$A:$IV</definedName>
    <definedName name="_bdm.2E4C70889132453DBC237A20360DBFCC.edm" hidden="1">'[61]Beta Chart'!$A:$IV</definedName>
    <definedName name="_bdm.2E5B2BDB3E0F499AADA7002E9CB9F18C.edm" hidden="1">#REF!</definedName>
    <definedName name="_bdm.2E7295E1D9DE487A96A2459821FC5043.edm" hidden="1">#REF!</definedName>
    <definedName name="_bdm.2EBE47A1D61E415D9ED068B9119F0770.edm" hidden="1">#REF!</definedName>
    <definedName name="_bdm.2EFD6600E04F46C08CBA964C26E3B344.edm" hidden="1">#REF!</definedName>
    <definedName name="_bdm.2F492C274677423A91B80B9CF69F94D6.edm" hidden="1">#REF!</definedName>
    <definedName name="_bdm.2FBD35920A034987B5FDE5E12CA6FFC9.edm" hidden="1">#REF!</definedName>
    <definedName name="_bdm.2FE888A529C24B0DA15E523D2CB56302.edm" hidden="1">#REF!</definedName>
    <definedName name="_bdm.2FEDBF6A3365484BBB774A02356BDB30.edm" hidden="1">'[62]TWGP Price'!$A:$IV</definedName>
    <definedName name="_bdm.307CD99D4FFA4F8E81C9312F5CD9C086.edm" hidden="1">#REF!</definedName>
    <definedName name="_bdm.3092CE638887429AAD17C509BEB36833.edm" hidden="1">#REF!</definedName>
    <definedName name="_bdm.30F4E440FFA843AC868323EA883C2A73.edm" hidden="1">#REF!</definedName>
    <definedName name="_bdm.3147C7289D364132A5F733CDE1E0E1FA.edm" hidden="1">#REF!</definedName>
    <definedName name="_bdm.31874DAB11254AECA49006F2825988DA.edm" hidden="1">#REF!</definedName>
    <definedName name="_bdm.3190D17F99BD4A36AA80FA8D5B65FB8E.edm" hidden="1">#REF!</definedName>
    <definedName name="_bdm.31E23C806AAD4900972C7B57615271CE.edm" hidden="1">#REF!</definedName>
    <definedName name="_bdm.31F0305C25714125957A400489646EFE.edm" hidden="1">#REF!</definedName>
    <definedName name="_bdm.328D5FA235FC4E44BF39C9578EC17DB0.edm" hidden="1" xml:space="preserve">                     '[32]PEM Valuation'!$A:$IV</definedName>
    <definedName name="_bdm.32D78C8F9A58465688F1BB7C08D7DBA5.edm" hidden="1">#REF!</definedName>
    <definedName name="_bdm.3300779734E541E68C6E32B5254741C8.edm" hidden="1">#REF!</definedName>
    <definedName name="_bdm.332B2404CFE4441796AA1544CF40DB4E.edm" hidden="1">'[63]Bank Template1'!$A:$IV</definedName>
    <definedName name="_bdm.33DAD4F24D75468094912A92439522EE.edm" hidden="1">#REF!</definedName>
    <definedName name="_bdm.33E5912383B84A6A848060AF81C24ED8.edm" hidden="1">#REF!</definedName>
    <definedName name="_bdm.342AD362ACD24C93BD8C837EB4DF89B3.edm" hidden="1">#REF!</definedName>
    <definedName name="_bdm.344D267672BF47E7A85C6E3F88D05483.edm" hidden="1">#REF!</definedName>
    <definedName name="_bdm.3464A2687D444863A16A9287A70DB360.edm" hidden="1">#REF!</definedName>
    <definedName name="_bdm.34AC541DB255449BAB16C38BB0070634.edm" hidden="1" xml:space="preserve">   '[23]S&amp;Us'!$A:$IV</definedName>
    <definedName name="_bdm.356008A63FF3495A984B4A9F58DB9AC3.edm" hidden="1" xml:space="preserve">   [23]FBF2!$A:$IV</definedName>
    <definedName name="_bdm.356B8BC172084AA0A501DEEEBC943059.edm" hidden="1">#REF!</definedName>
    <definedName name="_bdm.35E2C657C7114F77897EF34532E11D84.edm" hidden="1">#REF!</definedName>
    <definedName name="_bdm.361A9A36F2BF4DC09160CE67DB22EADA.edm" hidden="1">'[63]Hardees Corp. Development'!$A:$IV</definedName>
    <definedName name="_bdm.374AA19C9BDE49A6B6DA1ECDB195CEE9.edm" hidden="1" xml:space="preserve">      '[64]Output PL'!$A:$IV</definedName>
    <definedName name="_bdm.3772A3C9E9DB4CD3AD658C23E60B63D6.edm" hidden="1">'[65]Payor Pie'!$A:$IV</definedName>
    <definedName name="_bdm.37B95C8AF9E24CDE9C95736D0DE7FBC2.edm" hidden="1">#REF!</definedName>
    <definedName name="_bdm.383C36ABC7FA4BC7A6A6EBFE3D1977C8.edm" hidden="1">#REF!</definedName>
    <definedName name="_bdm.3846CE4F2A684B59AFF11B52AEB8DBE0.edm" hidden="1">'[66]Slide 12'!$A:$IV</definedName>
    <definedName name="_bdm.38D171A330E14DBFB79DEE90DCA88817.edm" hidden="1">'[27]LBO Output - Sensitivities'!$A:$IV</definedName>
    <definedName name="_bdm.38ED59C564A54A91971D72FA9DF209FB.edm" hidden="1" xml:space="preserve">  [30]p60!$A:$IV</definedName>
    <definedName name="_bdm.3948AA262692442C9A164DE567822050.edm" hidden="1">#REF!</definedName>
    <definedName name="_bdm.39A5D84CA3924753B0F249DFA3D75660.edm" hidden="1">#REF!</definedName>
    <definedName name="_bdm.39AFB584615944B991444515ACE68121.edm" hidden="1" xml:space="preserve">  '[37]Other Expenses'!$A:$IV</definedName>
    <definedName name="_bdm.39CC1DBD7E9B478EB40914A3ABA04CC0.edm" hidden="1">[67]Accuride!$A:$IV</definedName>
    <definedName name="_bdm.39E06D2F85EA48B6896214BC1BB0F614.edm" hidden="1">#REF!</definedName>
    <definedName name="_bdm.3A2EF620F8DB4284A1F628F54778BDF0.edm" hidden="1">'[68]IPO AVP'!$A:$IV</definedName>
    <definedName name="_bdm.3A33F5DB41CF47F49D4C33F7B20190AB.edm" hidden="1">'[69]Alamos Situation Overview'!$A:$IV</definedName>
    <definedName name="_bdm.3A5003ACBABD4CB18345D152F74213C1.edm" hidden="1">#REF!</definedName>
    <definedName name="_bdm.3A77BDA67A4C424CB15C67A8F9440F6B.edm" hidden="1">#REF!</definedName>
    <definedName name="_bdm.3AB5F914E3804B43803B0BDBDA034056.edm" hidden="1" xml:space="preserve">                     [26]Output!$A:$IV</definedName>
    <definedName name="_bdm.3AF084C0B5FD4276B3966D1BE46BBF85.edm" hidden="1" xml:space="preserve">  '[37]Income Statement'!$A:$IV</definedName>
    <definedName name="_bdm.3B37039139EF4B50A374F04E8F2B2122.edm" hidden="1">#REF!</definedName>
    <definedName name="_bdm.3BAD14737C3A49268B139C84051E6F73.edm" hidden="1" xml:space="preserve">  [70]Overview!$A:$IV</definedName>
    <definedName name="_bdm.3C87C8C094B747C18FA2C340E507DF97.edm" hidden="1">#REF!</definedName>
    <definedName name="_bdm.3D3DB1145C2246D2BDAF6045E334B7D7.edm" hidden="1">#REF!</definedName>
    <definedName name="_bdm.3D4AF6E5CA0A47B6B832D42CDBE1E82F.edm" hidden="1" xml:space="preserve">      [31]LBO!$A:$IV</definedName>
    <definedName name="_bdm.3D5B9DBDCFBD48939FEF32B074DCD57A.edm" hidden="1">'[27]SVU Projections'!$A:$IV</definedName>
    <definedName name="_bdm.3D9E4D108CCC41D5B566EE515DBF5A2B.edm" hidden="1">#REF!</definedName>
    <definedName name="_bdm.3DB21F9961BE465CAFD6B5AC04EC8F85.edm" hidden="1" xml:space="preserve">           '[71]Vulcan DCF wo Acq'!$A:$IV</definedName>
    <definedName name="_bdm.3DBC805536D0424E8C45B5A367B578C8.edm" hidden="1" xml:space="preserve">      '[64]Basic CF'!$A:$IV</definedName>
    <definedName name="_bdm.3DF0E3E56434445DB3723FD09E1501FE.edm" hidden="1">#REF!</definedName>
    <definedName name="_bdm.3E358F35B5A34CDFA6D59C287E14802E.edm" hidden="1">#REF!</definedName>
    <definedName name="_bdm.3E3779A9978C468A9E6E53027D018ADB.edm" hidden="1" xml:space="preserve">                     '[32]PEM Valuation'!$A:$IV</definedName>
    <definedName name="_bdm.3E684B18804A410FBB73F7B056FF9F26.edm" hidden="1">#REF!</definedName>
    <definedName name="_bdm.3E8BE3DAFD3147BBB820F26F70B1EE58.edm" hidden="1">#REF!</definedName>
    <definedName name="_bdm.3F11D696F4F1428BA2C5D8F30EB7DDA1.edm" hidden="1">#REF!</definedName>
    <definedName name="_bdm.3F8BE6F226CD493DBF9913BD77A85667.edm" hidden="1" xml:space="preserve">                     '[32]PEM Valuation'!$A:$IV</definedName>
    <definedName name="_bdm.3FCD2AC483F4404488EA5BA2363B7D4D.edm" hidden="1">#REF!</definedName>
    <definedName name="_bdm.3FD08C8F9D3F41F1AAF3D3D0D83CC090.edm" hidden="1">'[12]Figure 36'!$A:$IV</definedName>
    <definedName name="_bdm.4047FC5380BE4C2CA7AFA4C5DF2DCB56.edm" hidden="1">#REF!</definedName>
    <definedName name="_bdm.40D7A7DD0267458E8A60C19151ED04B8.edm" hidden="1" xml:space="preserve">        [15]Equity_19!$A:$IV</definedName>
    <definedName name="_bdm.40DE0E9829BF4EC9936CA0EF01D0A81A.edm" hidden="1">#REF!</definedName>
    <definedName name="_bdm.41000BA1120B4789AC86800934684568.edm" hidden="1">#REF!</definedName>
    <definedName name="_bdm.411951DA6EEC493BB31DE27FF19B4199.edm" hidden="1">#REF!</definedName>
    <definedName name="_bdm.4145BDF942294F10B6F9A0452C4FA0B2.edm" hidden="1">#REF!</definedName>
    <definedName name="_bdm.41646AD673C54372B439FBDFF189A31B.edm" hidden="1">#REF!</definedName>
    <definedName name="_bdm.41689F62176848B5905EEFA40B5DB3F5.edm" hidden="1" xml:space="preserve">      [64]PL!$A:$IV</definedName>
    <definedName name="_bdm.418B2141C5DB40D7AF315A36A362F6E6.edm" hidden="1">'[47]Alicorp and Gloria - Dairy'!$A:$IV</definedName>
    <definedName name="_bdm.41D8A2FDBE5049FE9D1C9D49AF03595F.edm" hidden="1" xml:space="preserve">           [11]Cover!$A:$IV</definedName>
    <definedName name="_bdm.41EE7E3D55D941F99095F18C641F6040.edm" hidden="1">#REF!</definedName>
    <definedName name="_bdm.423934F673DD48209355E273DC7B828C.edm" hidden="1">#REF!</definedName>
    <definedName name="_bdm.42ACEC3E8B21415DBE05025B1AFC07B3.edm" hidden="1">'[72]PF Production'!$A:$IV</definedName>
    <definedName name="_bdm.42F62266FE054A3DBB278A392C610474.edm" hidden="1">'[73]Ex. 5'!$A:$IV</definedName>
    <definedName name="_bdm.432EAF8E12FA425BB1E6DDF209048A93.edm" hidden="1">#REF!</definedName>
    <definedName name="_bdm.43AB2ABDBA534462978A923EF8D92578.edm" hidden="1">[74]Targets!$A:$IV</definedName>
    <definedName name="_bdm.43C089367F414F678D4C714DCEAD89D7.edm" hidden="1">#REF!</definedName>
    <definedName name="_bdm.44ED1CCD1A74448DB17CCAD1EF6CAE9C.edm" hidden="1">'[75]Sales_EBITDA_Peer Comparsion'!$A:$IV</definedName>
    <definedName name="_bdm.4597AFBF778849A6B4432D481FCDB6D6.edm" hidden="1">'[76]Slide 7  '!$A:$IV</definedName>
    <definedName name="_bdm.45A4A537F5CC407A8B27A4D8D1DB5B9D.edm" hidden="1">#REF!</definedName>
    <definedName name="_bdm.4607D719A5C940D2AA196F03ABD4F6BB.edm" hidden="1">#REF!</definedName>
    <definedName name="_bdm.46BEDBB43B6C4C988EA50FE3414E291C.edm" hidden="1">[30]p60!$IV$1</definedName>
    <definedName name="_bdm.46D24ADBCDCC4A1480354FBC85BE6063.edm" hidden="1" xml:space="preserve">           [11]Cover!$A:$IV</definedName>
    <definedName name="_bdm.471D7297AE8341FBB8637EF94A39792E.edm" hidden="1">#REF!</definedName>
    <definedName name="_bdm.472880AE0D49407DB4BE62738AFF62DA.edm" hidden="1" xml:space="preserve">  [77]Seasonality!$A:$IV</definedName>
    <definedName name="_bdm.481EE702C817485EA22FF8DB7EF1C46C.edm" hidden="1">[78]Geography!$A:$IV</definedName>
    <definedName name="_bdm.483BF287ED1649A080AD0355B31DB609.edm" hidden="1">#REF!</definedName>
    <definedName name="_bdm.484DC9A1A8894490840E480811127936.edm" hidden="1">'[12]Figure 15'!$A:$IV</definedName>
    <definedName name="_bdm.486D409F07E14A8E80D006944C1AB3E6.edm" hidden="1">[30]p32!$IV$1</definedName>
    <definedName name="_bdm.48EB9556216D4E1E8D44CD6A50E47B74.edm" hidden="1" xml:space="preserve">  [70]Overview!$A:$IV</definedName>
    <definedName name="_bdm.49141DB005014B9A842029B989F5C304.edm" hidden="1">'[79]Historical Liquidity Analysis'!$A:$IV</definedName>
    <definedName name="_bdm.499ADAEA28B94A46863BAA6692720D1C.edm" hidden="1">#REF!</definedName>
    <definedName name="_bdm.49ED843AAC014A3AA4B38AAA93B15B19.edm" hidden="1">#REF!</definedName>
    <definedName name="_bdm.4A194DD0923545FD8E4FD5931973E697.edm" hidden="1">#REF!</definedName>
    <definedName name="_bdm.4A2035D6B58E4E769FB856DA26B3A9CB.edm" hidden="1">#REF!</definedName>
    <definedName name="_bdm.4A72EE2A0BB147548B1D807EC16A855D.edm" hidden="1">#REF!</definedName>
    <definedName name="_bdm.4A8DB79577CB4F4A99D273C27556A1A1.edm" hidden="1">'[80]Shrs Traded 6mos'!$A:$IV</definedName>
    <definedName name="_bdm.4A9ECF8B2D5941B8B1B207461744E578.edm" hidden="1" xml:space="preserve">  '[37]Income Statement'!$A:$IV</definedName>
    <definedName name="_bdm.4B15198DCB5C4D1DB70536F37A9D986C.edm" hidden="1">'[44]SVU PV FSP'!$IV$1</definedName>
    <definedName name="_bdm.4BAAAFCC4ECC4368BAA5A0FD46D7C6FF.edm" hidden="1">#REF!</definedName>
    <definedName name="_bdm.4BC4A7ED76824F96B2865EEF8F7CD390.edm" hidden="1">#REF!</definedName>
    <definedName name="_bdm.4C8B9327B5E74835B72D0F6402A13B4D.edm" hidden="1">#REF!</definedName>
    <definedName name="_bdm.4D072CB1FFD74E709681306764AE1EF3.edm" hidden="1">#REF!</definedName>
    <definedName name="_bdm.4D32C6302BA24AF9AF3CDD85DB46AD79.edm" hidden="1">#REF!</definedName>
    <definedName name="_bdm.4D3B7A9DF05E43A2AA9B9228A352E643.edm" hidden="1">#REF!</definedName>
    <definedName name="_bdm.4D3E16DB19C5488FBA540F19461C6273.edm" hidden="1">'[20]Achievability Tables'!$A:$IV</definedName>
    <definedName name="_bdm.4DB87EBF478C4AD6AB3F0CEA0D215FAB.edm" hidden="1">#REF!</definedName>
    <definedName name="_bdm.4DF7505413154C9594458A16246FB548.edm" hidden="1">#REF!</definedName>
    <definedName name="_bdm.4E12BAFD8DB048D9A86BE44F24318795.edm" hidden="1">[81]Sum!$A:$IV</definedName>
    <definedName name="_bdm.4E6AA1A2226A4BC48B49BA18362653E5.edm" hidden="1">#REF!</definedName>
    <definedName name="_bdm.4E83A7759FD34EBD92B77FBE6E83ECA4.edm" hidden="1">#REF!</definedName>
    <definedName name="_bdm.4EB33673EF2649189708F362842C4674.edm" hidden="1">#REF!</definedName>
    <definedName name="_bdm.4EEE4D86254B4BDBAD1682436428D4C8.edm" hidden="1">'[82]Margin Chart'!$A:$IV</definedName>
    <definedName name="_bdm.4F32E5729FB7408F8258BC38B0D32435.edm" hidden="1">#REF!</definedName>
    <definedName name="_bdm.4F46560AA8D1401D8058F43C5050DB2C.edm" hidden="1" xml:space="preserve">    '[18]Existing Store Model'!$A:$IV</definedName>
    <definedName name="_bdm.4F4DA9435D634A5AADB9E415BA54E446.edm" hidden="1">'[83]DB Charts'!$A:$IV</definedName>
    <definedName name="_bdm.4F83CECDCF264C82A703EA539B704B87.edm" hidden="1">'[12] Figure 33'!$A:$IV</definedName>
    <definedName name="_bdm.4F88A9A2E48946F08259A7536BFB3B40.edm" hidden="1">'[12]Figure 46'!$A:$IV</definedName>
    <definedName name="_bdm.4FC7FE3AA7334C6E9033F0B96AD16041.edm" hidden="1">#REF!</definedName>
    <definedName name="_bdm.4FD0F6F729C4487DB9F1E08414F19457.edm" hidden="1" xml:space="preserve"> '[84]EBITDA Analysis'!$A:$IV</definedName>
    <definedName name="_bdm.4FF038F9961942DBB552481B5B74E819.edm" hidden="1">#REF!</definedName>
    <definedName name="_bdm.4FF62725B74F44EAAEE6333974CDB208.edm" hidden="1">'[24]Sensitivity Output'!$A:$IV</definedName>
    <definedName name="_bdm.50006C4F55DA4D97B751176FB6E32D61.edm" hidden="1">#REF!</definedName>
    <definedName name="_bdm.5007AA17D070490C9036694DFF9ABB36.edm" hidden="1">#REF!</definedName>
    <definedName name="_bdm.505163B68DBE464594203F802665FC1A.edm" hidden="1">#REF!</definedName>
    <definedName name="_bdm.50B120E01DF341E898A66E74B7100C13.edm" hidden="1">#REF!</definedName>
    <definedName name="_bdm.50DB39E8564747F7BEA7D6CA5D2F62CD.edm" hidden="1" xml:space="preserve">  '[56]Private Co Comparison'!$A:$IV</definedName>
    <definedName name="_bdm.5172547468FA4887AF01C52D22F50C5C.edm" hidden="1">#REF!</definedName>
    <definedName name="_bdm.519DD357BA314D7E8E7D7C6FC1C6B800.edm" hidden="1" xml:space="preserve">  [70]Overview!$A:$IV</definedName>
    <definedName name="_bdm.51B96939080B482EAE8E3DB9C3AFE869.edm" hidden="1">'[66]Slide 16'!$A:$IV</definedName>
    <definedName name="_bdm.51DF56CAD76C4F0C8C99DB347C0EE592.edm" hidden="1">[85]RBC!$A:$IV</definedName>
    <definedName name="_bdm.52197EFE6DE347B2BEA40D1917917FE9.edm" hidden="1">[30]p32!$IV$1</definedName>
    <definedName name="_bdm.522C14D41A00476CAC93B8270965E6AD.edm" hidden="1">#REF!</definedName>
    <definedName name="_bdm.522CBDC4A81A4BDBA64DF5BB716DD163.edm" hidden="1">#REF!</definedName>
    <definedName name="_bdm.524D828B34B4448B9E4EE4FE2B4B8E6F.edm" hidden="1">#REF!</definedName>
    <definedName name="_bdm.529275CFF7484869A2A23B6737BFEFEB.edm" hidden="1">#REF!</definedName>
    <definedName name="_bdm.53B1B09CA1C04252ADE61E8A65296CC9.edm" hidden="1">#REF!</definedName>
    <definedName name="_bdm.53BF8ED48F8444CDA4AF604864EC2ECE.edm" hidden="1">#REF!</definedName>
    <definedName name="_bdm.53BF991C7FC34759B732C010D01338EA.edm" hidden="1">#REF!</definedName>
    <definedName name="_bdm.53C6D6BEBC014EC893245C7382651D13.edm" hidden="1">#REF!</definedName>
    <definedName name="_bdm.53E95D570F0E450199C885D6AB439EDB.edm" hidden="1">[86]Expeditors!$A:$IV</definedName>
    <definedName name="_bdm.543B6FF047A6435F9760409F3FE55789.edm" hidden="1">#REF!</definedName>
    <definedName name="_bdm.54417B67DD534D718D2415FFE1236E64.edm" hidden="1">[30]p57!$IV$1</definedName>
    <definedName name="_bdm.552D76151C2F4669B1302C0CA0A9D4D3.edm" hidden="1">#REF!</definedName>
    <definedName name="_bdm.556324B4C2EE44F79666E77678BF906D.edm" hidden="1">#REF!</definedName>
    <definedName name="_bdm.560F9EBDA3DB4C3A8E9A25820572E3AE.edm" hidden="1" xml:space="preserve">   '[31]P&amp;L'!$A:$IV</definedName>
    <definedName name="_bdm.562257E94F1842F9B0A498FBF59B942D.edm" hidden="1">#REF!</definedName>
    <definedName name="_bdm.563B2F7AE7874451B5D9D27D1AE19C0A.edm" hidden="1" xml:space="preserve">  '[37]Gross Profit Build'!$A:$IV</definedName>
    <definedName name="_bdm.5692089D6E064F6480BD1811CBB8982C.edm" hidden="1">#REF!</definedName>
    <definedName name="_bdm.56B8715CA26A4BE291808BDBDEB3F829.edm" hidden="1">'[87]Float Charts'!$A:$IV</definedName>
    <definedName name="_bdm.57A80047574643938F115B16D2920993.edm" hidden="1">#REF!</definedName>
    <definedName name="_bdm.57FAF79DDB26488CBF6F468AAD102F27.edm" hidden="1">'[88]Capex table'!$A:$IV</definedName>
    <definedName name="_bdm.584315B11E8341A095BED6CCF4ED1A8D.edm" hidden="1">[30]p45!$IV$1</definedName>
    <definedName name="_bdm.58ADB6E06D26437B85D90C3D13B93F20.edm" hidden="1">'[78]Net Operating Income'!$A:$IV</definedName>
    <definedName name="_bdm.58C7DAEB0FCD47EAA6F911F11A80E4FF.edm" hidden="1">#REF!</definedName>
    <definedName name="_bdm.58D70F06EB3840739F7EE754DD9090D5.edm" hidden="1">#REF!</definedName>
    <definedName name="_bdm.595B702B2DE744B9B677F5CA0563D89C.edm" hidden="1">#REF!</definedName>
    <definedName name="_bdm.595C2146A7564DA884DF8099CBA65F0D.edm" hidden="1">#REF!</definedName>
    <definedName name="_bdm.59F1235487AC455490DB77C65BA42CA5.edm" hidden="1">'[89]American Tower Stats'!$A:$IV</definedName>
    <definedName name="_bdm.5A5C7084F81C4B56B24279EF80DC06B7.edm" hidden="1">#REF!</definedName>
    <definedName name="_bdm.5A7350263EA84F73B531778898101D2A.edm" hidden="1">#REF!</definedName>
    <definedName name="_bdm.5AB07F08597F44CDB3BEA7A889AAC2A3.edm" hidden="1" xml:space="preserve">                [44]Other!$A:$IV</definedName>
    <definedName name="_bdm.5ABE0BDAB7B34FEC8F3CDD4CED6346B2.edm" hidden="1">#REF!</definedName>
    <definedName name="_bdm.5AD32E84572E4019806DCB1670BF8105.edm" hidden="1">#REF!</definedName>
    <definedName name="_bdm.5B174F708FE344DEA141D8AA09F55104.edm" hidden="1">#REF!</definedName>
    <definedName name="_bdm.5B224280DDE24615A35225511B9A76D5.edm" hidden="1">#REF!</definedName>
    <definedName name="_bdm.5B9A8C770A6D4265930708F86D2CCDF7.edm" hidden="1">[30]p32!$IV$1</definedName>
    <definedName name="_bdm.5C246E6A145C45FDB8711F19BC36780B.edm" hidden="1">#REF!</definedName>
    <definedName name="_bdm.5C2F16D04DB641429C2ECC2FD4C1CF38.edm" hidden="1">'[20]New Tables'!$A:$IV</definedName>
    <definedName name="_bdm.5C42D6541E4844C9AFF6F95AB8F7E0DF.edm" hidden="1">#REF!</definedName>
    <definedName name="_bdm.5C6703E490814010B01A9D70A265D338.edm" hidden="1">#REF!</definedName>
    <definedName name="_bdm.5CC20ABFDBB34A959586B8B3DBE91C62.edm" hidden="1">#REF!</definedName>
    <definedName name="_bdm.5CCA8FF6297840888FBF1811C916B61C.edm" hidden="1">#REF!</definedName>
    <definedName name="_bdm.5CEB849486C44358B4361EC34A9EEA24.edm" hidden="1">#REF!</definedName>
    <definedName name="_bdm.5CFE4807DB824C5C94369C4D23BB4AA1.edm" hidden="1" xml:space="preserve">     [31]LBO!$A:$IV</definedName>
    <definedName name="_bdm.5D19BCD286C0461BBFD6220475244031.edm" hidden="1">#REF!</definedName>
    <definedName name="_bdm.5D407E80A52C4DD9ADB2632CF5336CF7.edm" hidden="1">'[90]Geographic Mix'!$A:$IV</definedName>
    <definedName name="_bdm.5DA0FE47AD154804B82D572A95173793.edm" hidden="1">#REF!</definedName>
    <definedName name="_bdm.5DC37504F74546F1BFB3AEA9FB726033.edm" hidden="1">[30]p32!$IV$1</definedName>
    <definedName name="_bdm.5EBACF3E18DB4F40AA29EB2130570DA3.edm" hidden="1">'[75]CIM_EBITDA Bridge_Rec'!$IV$1</definedName>
    <definedName name="_bdm.5ED7AEEF7C6345A488401DE974DBFFB5.edm" hidden="1">'[29]SU-Cap'!$A:$IV</definedName>
    <definedName name="_bdm.5EE3209941444EEDBEB3A5FA3DCAA2F1.edm" hidden="1" xml:space="preserve">    '[18]CIM_Financial Summary'!$A:$IV</definedName>
    <definedName name="_bdm.5EE7843A8FCE42B0ADBF5FBD4707C67E.edm" hidden="1" xml:space="preserve">                                                  '[60]19_28. FY 2012 Avg. Trans'!$A:$IV</definedName>
    <definedName name="_bdm.5EF23A1F5D194781879447440B32B29B.edm" hidden="1">#REF!</definedName>
    <definedName name="_bdm.5F1359F7D843424A9C90F398CE88D6DE.edm" hidden="1">#REF!</definedName>
    <definedName name="_bdm.5F6667A5A713476889985F5AAB4E9476.edm" hidden="1">#REF!</definedName>
    <definedName name="_bdm.5F8DC9B9AC8D4FC391DB93A0C37E512D.edm" hidden="1" xml:space="preserve">     '[91]Summary Financials'!$A:$IV</definedName>
    <definedName name="_bdm.5F9200390059472DB4B20FD784D9B5DF.edm" hidden="1">[30]p48!$IV$1</definedName>
    <definedName name="_bdm.5F940CAEB43847248BECAED88B53745B.edm" hidden="1">#REF!</definedName>
    <definedName name="_bdm.5FB93465C3C54DEA94A63E5B5E89013B.edm" hidden="1" xml:space="preserve">  '[37]Gross Profit Build'!$A:$IV</definedName>
    <definedName name="_bdm.5FFC988D199C4DB184B0E8C9029549B0.edm" hidden="1">#REF!</definedName>
    <definedName name="_bdm.6011FF47FCD246738DDFCF3D941A1E0A.edm" hidden="1">#REF!</definedName>
    <definedName name="_bdm.601F61ABF05C42FDB4FD0FE4755FD705.edm" hidden="1">'[92]Trading Stats_WLT'!$A:$IV</definedName>
    <definedName name="_bdm.6047E747908043E0A40306766C9B4884.edm" hidden="1">'[12]NAP by Product'!$A:$IV</definedName>
    <definedName name="_bdm.606E4B98B37A4AA0B8794A45CFEA1C6F.edm" hidden="1">#REF!</definedName>
    <definedName name="_bdm.60DBE7E0EDEE44AA8490A5D1759D75CA.edm" hidden="1" xml:space="preserve">                     [26]Output!$A:$IV</definedName>
    <definedName name="_bdm.60ECAADA94844C619D99C59E1BB6BEEB.edm" hidden="1" xml:space="preserve">  '[37]Income Statement'!$A:$IV</definedName>
    <definedName name="_bdm.610626E767B14320B707D4AE24378C5E.edm" hidden="1">#REF!</definedName>
    <definedName name="_bdm.6120D18E022444249351471884E26908.edm" hidden="1">#REF!</definedName>
    <definedName name="_bdm.61429A342B8E451783DB1C053D5C8DFD.edm" hidden="1" xml:space="preserve">    '[49]PV VSP'!$A:$IV</definedName>
    <definedName name="_bdm.61674CEF2F4F4A5CAFA3509639077DB6.edm" hidden="1">#REF!</definedName>
    <definedName name="_bdm.61A3E4CB215C4E1F8B1D9EC7C1488899.edm" hidden="1">#REF!</definedName>
    <definedName name="_bdm.61F103B931BF4970BA5A5493A125A51A.edm" hidden="1">#REF!</definedName>
    <definedName name="_bdm.62CD30FF1C11415582F34F1672D1D88A.edm" hidden="1">#REF!</definedName>
    <definedName name="_bdm.633AEE2677964CEB94C4CA5370B37E5C.edm" hidden="1">#REF!</definedName>
    <definedName name="_bdm.635C911DB72B44ADA5E5C2AFC4E58E98.edm" hidden="1">[93]Ownership!$A:$IV</definedName>
    <definedName name="_bdm.637586A990774DDDAD438E49EB40C1EB.edm" hidden="1">#REF!</definedName>
    <definedName name="_bdm.638FD3AEE4414ACDA88DBFADF16640DD.edm" hidden="1">#REF!</definedName>
    <definedName name="_bdm.63CF029FCDAC4265ADB0AA3ACF3A7EEA.edm" hidden="1">#REF!</definedName>
    <definedName name="_bdm.63FD44819802429EBCB3B0FDB6C64442.edm" hidden="1" xml:space="preserve">                '[44]SVU PV FSP'!$A:$IV</definedName>
    <definedName name="_bdm.6400FE33A7A94045844683D0DF9DD44C.edm" hidden="1">#REF!</definedName>
    <definedName name="_bdm.640E73A7C83C4A23AD6F84241E42A726.edm" hidden="1">[30]Sheet6!#REF!</definedName>
    <definedName name="_bdm.6454EE9E872948FB9CA95446F9FD2842.edm" hidden="1">#REF!</definedName>
    <definedName name="_bdm.64927E8CFA004A32A2634A8B5D2898CD.edm" hidden="1">[30]p32!$IV$1</definedName>
    <definedName name="_bdm.64D614DDB67C44FCA255FD5046A3DF6E.edm" hidden="1" xml:space="preserve"> '[84]CIM Model '!$A:$IV</definedName>
    <definedName name="_bdm.65359B2ACEF842B2A980C9CFEAB0DF3D.edm" hidden="1">#REF!</definedName>
    <definedName name="_bdm.6540508BC97B433E8960A7F8B58F9BFD.edm" hidden="1">#REF!</definedName>
    <definedName name="_bdm.6544EE415DBC4CD5A326B4FA58620B62.edm" hidden="1">#REF!</definedName>
    <definedName name="_bdm.6574E7389A8E4BCFA360AC844DA7DB4D.edm" hidden="1">'[94]All P&amp;C - deal values only'!$A:$IV</definedName>
    <definedName name="_bdm.657BE7D3548C472E83E13AFFDA642E36.edm" hidden="1">#REF!</definedName>
    <definedName name="_bdm.659259622C964C69ADFD048F5C0B54A6.edm" hidden="1" xml:space="preserve">  '[37]Control - Formula'!$A:$IV</definedName>
    <definedName name="_bdm.65935FCFF4414D5E800597572884FE57.edm" hidden="1">[30]Sheet6!$IV$1</definedName>
    <definedName name="_bdm.6598F473D5DB4BB5B5EC52A04FFCDC12.edm" hidden="1">'[63]Carls Jr Development'!$A:$IV</definedName>
    <definedName name="_bdm.65BB37836EB0426EA844F17D1E8E8096.edm" hidden="1">#REF!</definedName>
    <definedName name="_bdm.65C08850AE2F4EB398F9876223E8BD69.edm" hidden="1">'[30]p3 - p20'!$A:$IV</definedName>
    <definedName name="_bdm.65CFC872BAD443968D9282854E304A4A.edm" hidden="1">#REF!</definedName>
    <definedName name="_bdm.65E45162282845EDBAC926617876E467.edm" hidden="1">'[95]IS - RSM Format'!$A:$IV</definedName>
    <definedName name="_bdm.65ED059BA8514ECA9517E3014EDDAE6D.edm" hidden="1">#REF!</definedName>
    <definedName name="_bdm.66147F0CEB464FACA5A65C88DF9407CE.edm" hidden="1">#REF!</definedName>
    <definedName name="_bdm.6660C0EA249D47DBA5DE9F07624C9895.edm" hidden="1">#REF!</definedName>
    <definedName name="_bdm.668782A9C1A143708DBF3BD1F84F677D.edm" hidden="1">'[96]Cash Flow'!$A:$IV</definedName>
    <definedName name="_bdm.669D4D24090D4755B89BBD0D9C34ADB9.edm" hidden="1">'[97]Tour Econ II'!$A:$IV</definedName>
    <definedName name="_bdm.669E03D999FC49EB993534F9A826F1DB.edm" hidden="1">'[20]Achievability Tables'!$A:$IV</definedName>
    <definedName name="_bdm.6720A743CB84422BB35F76BD0400AE89.edm" hidden="1">#REF!</definedName>
    <definedName name="_bdm.672409166EA841C594665E80ADBDCBDB.edm" hidden="1">'[98]Revenue Dynamics'!$A:$IV</definedName>
    <definedName name="_bdm.6724589DB22244158C1298097E83964F.edm" hidden="1" xml:space="preserve">  [99]Model_Base!$A:$IV</definedName>
    <definedName name="_bdm.672DFF43450140BB9803E39AEE1B5DDF.edm" hidden="1">#REF!</definedName>
    <definedName name="_bdm.6779000EFADB4E8CA01EADB3AAC13FF6.edm" hidden="1">'[61]Production Profile'!$A:$IV</definedName>
    <definedName name="_bdm.67A7DAE671444438BBF1B93D1CAA5C26.edm" hidden="1">#REF!</definedName>
    <definedName name="_bdm.67C569A0CBB54280B1C2A07DB5813261.edm" hidden="1">#REF!</definedName>
    <definedName name="_bdm.67F95BEC66AB40CDB9061A1D560068AA.edm" hidden="1">'[100]IS Out'!$A:$IV</definedName>
    <definedName name="_bdm.68AA62ACFF3D49D8835CF11F30575D53.edm" hidden="1" xml:space="preserve">  [70]Overview!$A:$IV</definedName>
    <definedName name="_bdm.68DE4C10F6994E50A77361E10FDBE68F.edm" hidden="1">'[101]Credit Stats'!$A:$IV</definedName>
    <definedName name="_bdm.6987A664C7C74D7F81ECB7E7EFFEE5F1.edm" hidden="1">#REF!</definedName>
    <definedName name="_bdm.6A001487A0684A4E8C01AB7D3F75272A.edm" hidden="1">'[12]Fin. Highlights'!$A:$IV</definedName>
    <definedName name="_bdm.6A48791230AD46F881ED0408F77D47DB.edm" hidden="1">[61]run!$A:$IV</definedName>
    <definedName name="_bdm.6A50835460CB4462886536646456F99E.edm" hidden="1">#REF!</definedName>
    <definedName name="_bdm.6A826B90E82744DE9A7118CF91BD148F.edm" hidden="1">#REF!</definedName>
    <definedName name="_bdm.6A8C119F701A4A8CAD625ED02695BD6E.edm" hidden="1" xml:space="preserve">  [70]Overview!$A:$IV</definedName>
    <definedName name="_bdm.6AB3DBB241904531ADEFC4708EB812AE.edm" hidden="1">'[102]Oleo Capex Summary Output'!$A:$IV</definedName>
    <definedName name="_bdm.6AD627697D38492D9AE7EF3AF2932700.edm" hidden="1">'[12]Sales by Distribution'!$A:$IV</definedName>
    <definedName name="_bdm.6B2998399A774DB3B6CF1032AD1B89E9.edm" hidden="1">'[103]IS Parent'!$A:$IV</definedName>
    <definedName name="_bdm.6B47351E2F684D22BD2246070ECAE41A.edm" hidden="1">#REF!</definedName>
    <definedName name="_bdm.6B5BB50AFE9D45DCBC69F4B1A64B776A.edm" hidden="1">#REF!</definedName>
    <definedName name="_bdm.6BB623B799D348B2AD13FD4D021B4006.edm" hidden="1">'[104]Output_ 2009 Expense Summary'!$A:$IV</definedName>
    <definedName name="_bdm.6BBAA9F19C0E4D869F6B7A12F4A363DB.edm" hidden="1">'[66]Slide 9'!$A:$IV</definedName>
    <definedName name="_bdm.6BC07BD2B4B74CFCA05B55555C29CC67.edm" hidden="1">#REF!</definedName>
    <definedName name="_bdm.6C24D3B11067414BB9FDA6BC2CD21222.edm" hidden="1">#REF!</definedName>
    <definedName name="_bdm.6C3A7AADE64B427A9C6840A9B7B6E5E9.edm" hidden="1">#REF!</definedName>
    <definedName name="_bdm.6C4D05780C1443419597034FA23CC472.edm" hidden="1">#REF!</definedName>
    <definedName name="_bdm.6CB81948EE95454DBC6B5BAAB0E7C9FC.edm" hidden="1">#REF!</definedName>
    <definedName name="_bdm.6CDF18D5A2DF47ADBF0876A7BAE4094D.edm" hidden="1" xml:space="preserve">                                          '[32]PEM Valuation'!$A:$IV</definedName>
    <definedName name="_bdm.6D1F8BD7DC3F4A25A35CCF67C5E87B08.edm" hidden="1">#REF!</definedName>
    <definedName name="_bdm.6D348D18EA004825912779C33887048F.edm" hidden="1">#REF!</definedName>
    <definedName name="_bdm.6DB3BF88B041462D97F665FC2306DBB5.edm" hidden="1" xml:space="preserve">                     [26]Output!$A:$IV</definedName>
    <definedName name="_bdm.6DB862F53222487BB3D724877F6B3AF5.edm" hidden="1">'[61]De-Linking from Gold Price'!$A:$IV</definedName>
    <definedName name="_bdm.6DBC9CF889894DB491E94F67CC9B8CB5.edm" hidden="1">#REF!</definedName>
    <definedName name="_bdm.6DE413A9BA664C1D8F98ADCE2624CE31.edm" hidden="1">#REF!</definedName>
    <definedName name="_bdm.6DF451EE8366425DBB0262E2A654676E.edm" hidden="1" xml:space="preserve">  '[84]CIM Model '!$A:$IV</definedName>
    <definedName name="_bdm.6DFEDB81B32544C59D3C8EEEB576F3F7.edm" hidden="1" xml:space="preserve">                      '[105]2008 Revenue Walk TS Version'!$A:$IV</definedName>
    <definedName name="_bdm.6E4F18222B0047E58AB99585D68C189F.edm" hidden="1">'[12]Figure 26'!$A:$IV</definedName>
    <definedName name="_bdm.6E8A888903074D4495FD945671BA2986.edm" hidden="1">'[106]IRR Analysis'!$A:$IV</definedName>
    <definedName name="_bdm.6F0D5EC0311C4CF79D098A675FFDBF6C.edm" hidden="1">#REF!</definedName>
    <definedName name="_bdm.6F183189A1CD444F819229F059C502AB.edm" hidden="1">#REF!</definedName>
    <definedName name="_bdm.6F56C4D9B7914F879F25918DBE500C4A.edm" hidden="1" xml:space="preserve">       '[49]RSH PMO'!$A:$IV</definedName>
    <definedName name="_bdm.6F9DA68CA2794D84B8C78A66E3497223.edm" hidden="1">#REF!</definedName>
    <definedName name="_bdm.6FA928897FA8484F825CCD9E7DB9901C.edm" hidden="1" xml:space="preserve">    '[34]Financial Summary'!$A:$IV</definedName>
    <definedName name="_bdm.703DCCA3EC1F471B86ED2F21DB610B58.edm" hidden="1" xml:space="preserve">                              '[39]Balance Sheet'!$A:$IV</definedName>
    <definedName name="_bdm.7087822E275148518B638BE6E51DBAE8.edm" hidden="1">#REF!</definedName>
    <definedName name="_bdm.70F00F84930D4DBEA612F42756831AC6.edm" hidden="1">#REF!</definedName>
    <definedName name="_bdm.70FB5B895A094D128D71950A78FDDFE6.edm" hidden="1">#REF!</definedName>
    <definedName name="_bdm.712C9175C7F749CCB30F6FD5D535D413.edm" hidden="1">#REF!</definedName>
    <definedName name="_bdm.7139621D374F45728B089E5C25C7E448.edm" hidden="1">#REF!</definedName>
    <definedName name="_bdm.7240E7B0CDBA4EFB861409E65E45C1DB.edm" hidden="1">'[107]Ocean Marine Market Share'!$A:$IV</definedName>
    <definedName name="_bdm.726992C7A0884F208D405E797D3CEB6F.edm" hidden="1">#REF!</definedName>
    <definedName name="_bdm.7275D11753444B5F919125474DBBEE85.edm" hidden="1">[83]Allocations!$A:$IV</definedName>
    <definedName name="_bdm.727A136AAAA644D4A545ADDB341CB9E6.edm" hidden="1">'[108]S&amp;P Graph'!$A:$IV</definedName>
    <definedName name="_bdm.730BDEC2C0674C1DB9FA02F73610A500.edm" hidden="1" xml:space="preserve">     [31]LBO!$A:$IV</definedName>
    <definedName name="_bdm.732B9FFD61D44291B22AB2695D9F42AD.edm" hidden="1">#REF!</definedName>
    <definedName name="_bdm.733D827F10E04CBF800B5279C166F6B0.edm" hidden="1" xml:space="preserve">  '[37]Gross Profit Build'!$A:$IV</definedName>
    <definedName name="_bdm.735A695C6A794392B82C027FE68B2FDC.edm" hidden="1">#REF!</definedName>
    <definedName name="_bdm.7372C4A273CE40C9AC58EF8169FD7A05.edm" hidden="1">#REF!</definedName>
    <definedName name="_bdm.739FF18B64784DBB8FB754B1DFCCC0B4.edm" hidden="1">[109]Sheet2!$A:$IV</definedName>
    <definedName name="_bdm.73EA1BDB23D14F06AEF930EF2427E28B.edm" hidden="1">'[16]SYPR IS'!$A:$IV</definedName>
    <definedName name="_bdm.73F13DD7674D445092F45F0137A606B2.edm" hidden="1">#REF!</definedName>
    <definedName name="_bdm.74074010235044C892777D48C0AEF66D.edm" hidden="1" xml:space="preserve">  '[37]Income Statement'!$A:$IV</definedName>
    <definedName name="_bdm.742204E8E1DB456D9AAF9CF5DBD19C43.edm" hidden="1">#REF!</definedName>
    <definedName name="_bdm.74CE66FBA5854DBA89B1ECA0C2D0AB92.edm" hidden="1">[90]DPW!$A:$IV</definedName>
    <definedName name="_bdm.753AFBA540254FFAA16847F3FFDBD242.edm" hidden="1">'[110]Valuation Matrix'!$A:$IV</definedName>
    <definedName name="_bdm.7595ED9FB8164F6B8A8262CFFDA36DB7.edm" hidden="1">'[12]Figure 49'!$A:$IV</definedName>
    <definedName name="_bdm.75E8FCB886F641A0A7DBFA942606B30B.edm" hidden="1">[111]proceeds!$A:$IV</definedName>
    <definedName name="_bdm.76065BEBF8314C4D8EA1DBE94278A56E.edm" hidden="1">[112]DCF!$A:$IV</definedName>
    <definedName name="_bdm.76220A53D0E04F7BB8D850F8552EABA2.edm" hidden="1">#REF!</definedName>
    <definedName name="_bdm.7626AB06EA724992A44BECD3B31DB1CF.edm" hidden="1" xml:space="preserve">  '[56]Private Co Comparison'!$A:$IV</definedName>
    <definedName name="_bdm.765023A59F444210905DBBDC12B40EAC.edm" hidden="1" xml:space="preserve">    '[18]Existing Store Model'!$A:$IV</definedName>
    <definedName name="_bdm.7666A2824B8E4E0E94394441565C9110.edm" hidden="1">'[12]Income Distribution'!$A:$IV</definedName>
    <definedName name="_bdm.76AF172AB454407DBA75527D325D92DC.edm" hidden="1">#REF!</definedName>
    <definedName name="_bdm.76C1C8601913451D838B60DF8F2FEDB6.edm" hidden="1">'[88]S&amp;U'!$A:$IV</definedName>
    <definedName name="_bdm.77553CEB1A7D4EC9893AED4DDA92FC0A.edm" hidden="1">#REF!</definedName>
    <definedName name="_bdm.779BFBAD24DA46B2AEF176332757A63B.edm" hidden="1">#REF!</definedName>
    <definedName name="_bdm.77E3DB1B6A6448A88B71EC33708EDC78.edm" hidden="1">[113]Claims!$A:$IV</definedName>
    <definedName name="_bdm.782410492F854DBE9BE60D67DFEAD66F.edm" hidden="1">'[89]Tower Financial Charts'!$A:$IV</definedName>
    <definedName name="_bdm.7830DE5902B945DDBF94B9608D89270B.edm" hidden="1" xml:space="preserve">                     '[32]PEM Valuation'!$A:$IV</definedName>
    <definedName name="_bdm.783EF5F54F4041A3BAE36EBE4E42D295.edm" hidden="1" xml:space="preserve">  '[37]Gross Profit Build'!$A:$IV</definedName>
    <definedName name="_bdm.79080FA8B1DB44C2BDDC6DA897E8B8FB.edm" hidden="1" xml:space="preserve">                                                                                                                        '[60]35. Store Openings Summary'!$A:$IV</definedName>
    <definedName name="_bdm.796AE814080041BCA3BC53FF1CE51D34.edm" hidden="1">#REF!</definedName>
    <definedName name="_bdm.79B0AB2BAEB44F289CE343E5E1C08B3F.edm" hidden="1">#REF!</definedName>
    <definedName name="_bdm.79B6D497654D44FBA881C3D8AA3B63F9.edm" hidden="1">#REF!</definedName>
    <definedName name="_bdm.7A33A880F62945EEA64270D0F510E218.edm" hidden="1">#REF!</definedName>
    <definedName name="_bdm.7AA35837E9BE473F9581DDE4E78CFAD4.edm" hidden="1">#REF!</definedName>
    <definedName name="_bdm.7AA537CF545849EFB9FA1A812013BD0A.edm" hidden="1">#REF!</definedName>
    <definedName name="_bdm.7AADA008FAA944ECB62C86F32546BA14.edm" hidden="1">#REF!</definedName>
    <definedName name="_bdm.7ABDAB9DEE104EC69DB66AABDE154025.edm" hidden="1">#REF!</definedName>
    <definedName name="_bdm.7AF5E984D3974F42B53D55900CB328A4.edm" hidden="1">#REF!</definedName>
    <definedName name="_bdm.7AFE872FEB9745C593A6EB077054BA94.edm" hidden="1">#REF!</definedName>
    <definedName name="_bdm.7B0E8BC053264C19A9E8DB3A976B4C6E.edm" hidden="1">'[114]Shrs Traded 1yr'!$A:$IV</definedName>
    <definedName name="_bdm.7B208DCE929F48EDB5B1AB94252FF044.edm" hidden="1">'[115]AQF Customers'!$A:$IV</definedName>
    <definedName name="_bdm.7B6DC272DBD04EEF953C462C10541B02.edm" hidden="1">'[102]Consol Cost Savings Output'!$A:$IV</definedName>
    <definedName name="_bdm.7BA238811A734A47BD880E0B06C2CD92.edm" hidden="1">#REF!</definedName>
    <definedName name="_bdm.7BB62556582249158C773167AE0C7809.edm" hidden="1">#REF!</definedName>
    <definedName name="_bdm.7BF313DF106A4B849839E623970CD7A0.edm" hidden="1">#REF!</definedName>
    <definedName name="_bdm.7C749916E551493BB7C9FF439561BCD7.edm" hidden="1">#REF!</definedName>
    <definedName name="_bdm.7C898A109DB546C7819A9338FA03A299.edm" hidden="1" xml:space="preserve">    [91]Model!$A:$IV</definedName>
    <definedName name="_bdm.7CA971A2F5B847B19CF5DBB8EB9356DB.edm" hidden="1" xml:space="preserve">                                                                                           '[23]P&amp;L'!$A:$IV</definedName>
    <definedName name="_bdm.7CEF1E995DCB4F09B0BD6A5ADB031A07.edm" hidden="1">'[45]Charts - 500'!$A:$IV</definedName>
    <definedName name="_bdm.7D6217A4E6BF42A2ACE345BC47B88AF3.edm" hidden="1">#REF!</definedName>
    <definedName name="_bdm.7DB43D3E6ACD4380BFFC72287CA80B54.edm" hidden="1" xml:space="preserve">                                                                                            [116]Sheet1!$A:$IV</definedName>
    <definedName name="_bdm.7DBDA030E1AD41FC9FDB644EC8B70ECF.edm" hidden="1">'[117]Personal Savings Rate'!$A:$IV</definedName>
    <definedName name="_bdm.7E09A38C349E498ABEE9DF14363D1D17.edm" hidden="1">'[12]Figure 56'!$A:$IV</definedName>
    <definedName name="_bdm.7E329A9A452146018D5D36BBDF0C728B.edm" hidden="1">#REF!</definedName>
    <definedName name="_bdm.7E59AE8D5C1E474B809356A3EA7A7CDF.edm" hidden="1">#REF!</definedName>
    <definedName name="_bdm.7ED310DA85DF469285602FDBD5FE264F.edm" hidden="1">[118]AUTO!$A:$IV</definedName>
    <definedName name="_bdm.7FB5BE1659764F0DB7F0C405DAF5A8CC.edm" hidden="1">'[119]BS FCST'!$A:$IV</definedName>
    <definedName name="_bdm.7FE39E273F1F459DBE5C5711814F1E93.edm" hidden="1">'[120]CITP Output'!$A:$IV</definedName>
    <definedName name="_bdm.80180030FA9948F69BD0F06377802259.edm" hidden="1">#REF!</definedName>
    <definedName name="_bdm.801C2BB797A44587921039AAA4167F1B.edm" hidden="1">#REF!</definedName>
    <definedName name="_bdm.80340559CE674F58943D8E7EC86DBA4F.edm" hidden="1" xml:space="preserve">               '[121]FY2012 Merchandise Gross Margin'!$A:$IV</definedName>
    <definedName name="_bdm.80A27D8DB03D4AB89531118A55B17BA1.edm" hidden="1" xml:space="preserve">                     [26]Output!$A:$IV</definedName>
    <definedName name="_bdm.8101B6D1528349099D9235D515E6BB7D.edm" hidden="1">#REF!</definedName>
    <definedName name="_bdm.81610608FC8F4634BA84EFB277BAAE8D.edm" hidden="1">#REF!</definedName>
    <definedName name="_bdm.81AE6B040B394E0089909DDEF0ABFF74.edm" hidden="1">#REF!</definedName>
    <definedName name="_bdm.8237B52786FC456EAA55E18B9D518407.edm" hidden="1">#REF!</definedName>
    <definedName name="_bdm.824A7708C928423D8BE37BE10AF1D35F.edm" hidden="1">#REF!</definedName>
    <definedName name="_bdm.8259494E36F242138B7156C8FFFC5948.edm" hidden="1">#REF!</definedName>
    <definedName name="_bdm.827E41FA525B45D7B9F2E4A8EE7DB11E.edm" hidden="1">'[67]Affinia Bond'!$A:$IV</definedName>
    <definedName name="_bdm.82839B7DCC2A463CA200B05A30D18C31.edm" hidden="1">'[12]Figure 6'!$A:$IV</definedName>
    <definedName name="_bdm.82E88ADBA1F74B398032AB52708370A8.edm" hidden="1" xml:space="preserve">       '[44]FY08 SOTP data'!$A:$IV</definedName>
    <definedName name="_bdm.82F0E86F92A24B8C9513542F0834BE6A.edm" hidden="1">#REF!</definedName>
    <definedName name="_bdm.8344530077DB4AD9A135CD8714686870.edm" hidden="1">[47]Molinos!$A:$IV</definedName>
    <definedName name="_bdm.8353B998804F454DA91E67E99EB9F5D0.edm" hidden="1">#REF!</definedName>
    <definedName name="_bdm.83FC62B51CC04A2E9B48AF6481DB9F0D.edm" hidden="1">[122]HLFChart1!$A:$IV</definedName>
    <definedName name="_bdm.845E0203939945468D317DBE4773DD0C.edm" hidden="1">'[123]Valuation and Shareholders'!$A:$IV</definedName>
    <definedName name="_bdm.84DEC1EE57D5433F8B1B414C5B188B3C.edm" hidden="1">#REF!</definedName>
    <definedName name="_bdm.851C19CF9AD64D7986D0D5E248D0DDBC.edm" hidden="1">'[56]Private Co Comparison'!$IV$1</definedName>
    <definedName name="_bdm.853233EFFE32443393582DC14E2A6BC2.edm" hidden="1">#REF!</definedName>
    <definedName name="_bdm.8540C382A0ED478EA0F9D53DBAB064CD.edm" hidden="1">'[124]Dollar Store FV LTM '!$IV$1</definedName>
    <definedName name="_bdm.8546E80DB6B24D4FA0FDCCF841AF0687.edm" hidden="1">'[125]Pro Forma New Stores'!$A:$IV</definedName>
    <definedName name="_bdm.857520269A0F4FB7BCFD5432AC88A959.edm" hidden="1">#REF!</definedName>
    <definedName name="_bdm.85975BB3D8F74C909826CDB01BFD679C.edm" hidden="1">#REF!</definedName>
    <definedName name="_bdm.85C03FEFEE06456BB447A35C14F9C01C.edm" hidden="1">#REF!</definedName>
    <definedName name="_bdm.85DA61FC0EA04187A7851D1538970419.edm" hidden="1">#REF!</definedName>
    <definedName name="_bdm.85DD8F379C9345608080D3B1D2241A4C.edm" hidden="1">#REF!</definedName>
    <definedName name="_bdm.8618E7C665C04B4FA3366CB41C1A2B5C.edm" hidden="1">#REF!</definedName>
    <definedName name="_bdm.865FC689EDBE497295F426AC07A3B3D3.edm" hidden="1">'[42]JM LTG to 06 PE ex RUTX_PROS'!$A:$IV</definedName>
    <definedName name="_bdm.8661E45B37E44AD68D725287CFE9CBDD.edm" hidden="1">#REF!</definedName>
    <definedName name="_bdm.8675DB842C634C98AF6C76069F789CF2.edm" hidden="1">[65]Calendar!$A:$IV</definedName>
    <definedName name="_bdm.86764CD89A824C1B8F87714E69B35EA5.edm" hidden="1">#REF!</definedName>
    <definedName name="_bdm.8698A8ADEE7F4B6089B0B15C74D0B353.edm" hidden="1" xml:space="preserve">  [70]Overview!$A:$IV</definedName>
    <definedName name="_bdm.86D5A36739FF4F4BB6A711BCFB5F7075.edm" hidden="1">#REF!</definedName>
    <definedName name="_bdm.874C134A6CCD45FDB4752CBF33836524.edm" hidden="1" xml:space="preserve">    '[75]CIM_EBITDA Bridge_Rec'!$A:$IV</definedName>
    <definedName name="_bdm.8790DBFBD4874FC0928AE6C2D405F883.edm" hidden="1">#REF!</definedName>
    <definedName name="_bdm.87F77AF4CF574346B1F36DCCB8E7BDB2.edm" hidden="1">#REF!</definedName>
    <definedName name="_bdm.8819168CE7114246A09C78BBE869E4CD.edm" hidden="1">#REF!</definedName>
    <definedName name="_bdm.8A1E99531A6E45C8B9E869E253CCAC03.edm" hidden="1">#REF!</definedName>
    <definedName name="_bdm.8A3A3718C22643AF9C5E85AE53DEDB78.edm" hidden="1">[126]Output2!$A:$IV</definedName>
    <definedName name="_bdm.8A40E9ED9E3F404097767045187A792B.edm" hidden="1">#REF!</definedName>
    <definedName name="_bdm.8A9C51402A724472BA53E2C87E9D4465.edm" hidden="1">#REF!</definedName>
    <definedName name="_bdm.8B017423DA1F48DB8E89D6915EF9AB7E.edm" hidden="1">'[103]BS Parent'!$A:$IV</definedName>
    <definedName name="_bdm.8B0BD0253BA8420C9276A8D03EA0F559.edm" hidden="1">#REF!</definedName>
    <definedName name="_bdm.8B3D2C39422642E19D7DBA938D7D0C19.edm" hidden="1" xml:space="preserve">   [31]DCF!$A:$IV</definedName>
    <definedName name="_bdm.8B603C07C4504ECB84B2BDD6D9A4A61E.edm" hidden="1">#REF!</definedName>
    <definedName name="_bdm.8B6A3F9B66334120804DB28EE2982DEA.edm" hidden="1" xml:space="preserve">                                                            '[60]19. Shrink'!$A:$IV</definedName>
    <definedName name="_bdm.8B9E09E748D3402DB430023E2583F2EA.edm" hidden="1">'[127] Mix_Output Exposure'!$A:$IV</definedName>
    <definedName name="_bdm.8BCD35C4D7134812AA822841253E442D.edm" hidden="1">'[128]EBITDA &amp; Margin Summary'!$A:$IV</definedName>
    <definedName name="_bdm.8BE64269C5E0442FA04EED9B45AD3B0C.edm" hidden="1">#REF!</definedName>
    <definedName name="_bdm.8C12C4E3086A40A88D127B0841A4F89C.edm" hidden="1">[30]Sheet6!$IV$1</definedName>
    <definedName name="_bdm.8C30BD0B679440CE8C0ED5C4D0D68C58.edm" hidden="1">#REF!</definedName>
    <definedName name="_bdm.8C5FD8DBE4694E7FB6DA77E4D28DF791.edm" hidden="1">'[72]NUE Cap Table '!$A:$IV</definedName>
    <definedName name="_bdm.8C96CA006B1748B6A09D521A5BF02357.edm" hidden="1">#REF!</definedName>
    <definedName name="_bdm.8CA6FDFDB18B4C1599DBC98725C05695.edm" hidden="1" xml:space="preserve">                     '[32]PEM Valuation'!$A:$IV</definedName>
    <definedName name="_bdm.8CDE530FDB314B88942CED6D5F0675DD.edm" hidden="1">[30]p32!$IV$1</definedName>
    <definedName name="_bdm.8CFAEC8490A74EA0B3B268AAD313A311.edm" hidden="1">#REF!</definedName>
    <definedName name="_bdm.8D348DD950DB48D6846CDC6BF68203E4.edm" hidden="1">'[27]Football Field Charts'!$A:$IV</definedName>
    <definedName name="_bdm.8DC1042BDDBD4E1A81D49363446535DF.edm" hidden="1" xml:space="preserve">                     '[32]PEM Valuation'!$A:$IV</definedName>
    <definedName name="_bdm.8DCF6D2C7BD148F89C07E830C233D337.edm" hidden="1">#REF!</definedName>
    <definedName name="_bdm.8DF29546FED04098B9DD5FF21599B714.edm" hidden="1">#REF!</definedName>
    <definedName name="_bdm.8E2BD2F098AC417A9729992F8F5C9DB5.edm" hidden="1" xml:space="preserve">                     '[32]PEM Valuation'!$A:$IV</definedName>
    <definedName name="_bdm.8F0454FEFB944ADBB44E37E4ABDEA1EA.edm" hidden="1" xml:space="preserve">    '[49]RSH PMO'!$A:$IV</definedName>
    <definedName name="_bdm.8FAFACB73C514DE39916858E84093179.edm" hidden="1" xml:space="preserve">  '[37]Income Statement'!$A:$IV</definedName>
    <definedName name="_bdm.8FEE7839CF6344478DBBCCB40A1168E0.edm" hidden="1" xml:space="preserve">                                                                                                                '[129]Q1 -08'!$A:$IV</definedName>
    <definedName name="_bdm.905C455BB1454FA4A4F660E3F11A7018.edm" hidden="1" xml:space="preserve">  [70]Overview!$A:$IV</definedName>
    <definedName name="_bdm.90D01844D7164D86A6644DC3125758D5.edm" hidden="1">#REF!</definedName>
    <definedName name="_bdm.90F2DEDB95DA45589656AC2F94C269E3.edm" hidden="1" xml:space="preserve">    '[34]Historical Audited P&amp;L'!$A:$IV</definedName>
    <definedName name="_bdm.919F9A4E4E3543E19293A4E383503768.edm" hidden="1">#REF!</definedName>
    <definedName name="_bdm.9203FDB55772480DA8C1C4B984AC6413.edm" hidden="1">'[61]Then vs. Now'!$A:$IV</definedName>
    <definedName name="_bdm.922D68B584784A03BA5BC2E29DECD475.edm" hidden="1">#REF!</definedName>
    <definedName name="_bdm.92448CC366DB4E97A635BF26AB664400.edm" hidden="1" xml:space="preserve">   [130]Retail!$A:$IV</definedName>
    <definedName name="_bdm.92E3435C656543F28351A12EC54C6689.edm" hidden="1">#REF!</definedName>
    <definedName name="_bdm.936EFC90ECE64EB298CD833E5EA92203.edm" hidden="1">#REF!</definedName>
    <definedName name="_bdm.937F2C2A79424961B41BF48EC255CF01.edm" hidden="1">#REF!</definedName>
    <definedName name="_bdm.938AB465E9A84DAB86DE08D79794D810.edm" hidden="1">'[12] Figure 46'!$A:$IV</definedName>
    <definedName name="_bdm.93D056B6AB024C5F97F60DA634BF5517.edm" hidden="1">[30]p61!$IV$1</definedName>
    <definedName name="_bdm.93EC300EC67440768C3799D8663F2A4A.edm" hidden="1">#REF!</definedName>
    <definedName name="_bdm.9454834070F445B9980B5FAE8F375582.edm" hidden="1">#REF!</definedName>
    <definedName name="_bdm.94C662853B404CF9861983DB28AB794C.edm" hidden="1">[131]Summary!$A:$IV</definedName>
    <definedName name="_bdm.957607E15F7241F1BB0F7316BAFB520D.edm" hidden="1">#REF!</definedName>
    <definedName name="_bdm.9589FB38A9A64DB7960E94F4269A216B.edm" hidden="1">[132]COMPS!$A:$IV</definedName>
    <definedName name="_bdm.9598009899FE4B518C0C2CF6F2EE037F.edm" hidden="1">#REF!</definedName>
    <definedName name="_bdm.95DDB134A9554193999C8B0FC030162E.edm" hidden="1">'[133]Table 1'!$A:$IV</definedName>
    <definedName name="_bdm.97574EBB7DCA4C0294C9B1FE0FB24721.edm" hidden="1">[30]p45!$IV$1</definedName>
    <definedName name="_bdm.97A437FB8DA34E828906E5F783530058.edm" hidden="1">#REF!</definedName>
    <definedName name="_bdm.97FC9042476546BCA56993CB6B861B4B.edm" hidden="1">'[12]Figure 48'!$A:$IV</definedName>
    <definedName name="_bdm.984C17E3446E49F6AD2DA24E7F0E50B1.edm" hidden="1">#REF!</definedName>
    <definedName name="_bdm.987A49FB17F94968B5AF8CB4933B0056.edm" hidden="1">#REF!</definedName>
    <definedName name="_bdm.987A79D37ADB48B190D43DA79B7265E1.edm" hidden="1">'[74]TL Calculator'!$A:$IV</definedName>
    <definedName name="_bdm.98D0C8EB4C354AB981D66A79FA4DC895.edm" hidden="1">#REF!</definedName>
    <definedName name="_bdm.98F30D3685CD4AB1BC6EF156F487585B.edm" hidden="1">#REF!</definedName>
    <definedName name="_bdm.99360D89E3C540ADBF0AA7B20E277903.edm" hidden="1">[20]Template!$A:$IV</definedName>
    <definedName name="_bdm.9940707ADCE243CC82A4C88545A6BDAF.edm" hidden="1">#REF!</definedName>
    <definedName name="_bdm.998E7FC0CE3F4ACA8CA8AEB04D156DB5.edm" hidden="1">'[134]HUM-indexed'!$A:$IV</definedName>
    <definedName name="_bdm.99E5D26DBEC540A8AFB9807185EE3C13.edm" hidden="1">#REF!</definedName>
    <definedName name="_bdm.9A601B5811DF49C8AADBC8B4FF99C3E8.edm" hidden="1">'[54]S&amp;U Cases 2&amp;3'!$A:$IV</definedName>
    <definedName name="_bdm.9A98B2384F174F2DBFB0E91208919D44.edm" hidden="1">#REF!</definedName>
    <definedName name="_bdm.9AD6B69603B7489AADB8B69EB68D4A8E.edm" hidden="1">'[20]Achievability Tables'!$A:$IV</definedName>
    <definedName name="_bdm.9ADBCCCC484F401A9C391B352F83091E.edm" hidden="1">[22]MGAM!$A:$IV</definedName>
    <definedName name="_bdm.9B2CD2CA10214ED1AA09AB6A729AEF5A.edm" hidden="1">#REF!</definedName>
    <definedName name="_bdm.9B3A5B7FB2794DB798AD56302595A423.edm" hidden="1">'[117]Unemployment rate'!$A:$IV</definedName>
    <definedName name="_bdm.9B3D5DB4FA0E4954A195AD093CFEFE23.edm" hidden="1">'[27]SVU Projections OUTPUT'!$A:$IV</definedName>
    <definedName name="_bdm.9B4936BC7D6C4DB79EABC4B9B4F0FD58.edm" hidden="1">#REF!</definedName>
    <definedName name="_bdm.9B6BEF8D5F844DD399F6AE6E9DB27C54.edm" hidden="1">'[98]Metrics - Pharma'!$A:$IV</definedName>
    <definedName name="_bdm.9BAC978A44DB478C9E25E7ED981B4EEF.edm" hidden="1">#REF!</definedName>
    <definedName name="_bdm.9BF7CD8DF2AB4D44BC97575CE5C9BF4A.edm" hidden="1">[30]p32!$IV$1</definedName>
    <definedName name="_bdm.9C6C8B206EC142948D7E40B495E559E8.edm" hidden="1">#REF!</definedName>
    <definedName name="_bdm.9CDC35CDB7B143079762F320F757C403.edm" hidden="1">#REF!</definedName>
    <definedName name="_bdm.9D0ECAE0E839426CB44B2414DE2FB239.edm" hidden="1">#REF!</definedName>
    <definedName name="_bdm.9D2EBEB41631403CAD4E4BD438B868F9.edm" hidden="1">#REF!</definedName>
    <definedName name="_bdm.9D2F03BA7A8A4BA1A89EAB30E902297A.edm" hidden="1">#REF!</definedName>
    <definedName name="_bdm.9DB6B94C6FF24153B44DCA52DBEC3E35.edm" hidden="1">'[135]2008E EBITDA'!$A:$IV</definedName>
    <definedName name="_bdm.9DBE8D17632C47EB8E0FB1251C7FB091.edm" hidden="1" xml:space="preserve">   [130]DCF!$A:$IV</definedName>
    <definedName name="_bdm.9E16D1F1709B48B0A7591B883BFB6B1E.edm" hidden="1">#REF!</definedName>
    <definedName name="_bdm.9E1C14D654D04F3DA8408E9F9945377B.edm" hidden="1">#REF!</definedName>
    <definedName name="_bdm.9E24454ED6274A99B0C77BC739840D27.edm" hidden="1">#REF!</definedName>
    <definedName name="_bdm.9EA6DE0CADDB4633933E62BD5A305EFC.edm" hidden="1" xml:space="preserve">                                                  '[60]45. Historical Financials'!$A:$IV</definedName>
    <definedName name="_bdm.9EA9BAD3B78740FD82EE7871E3DDA03B.edm" hidden="1">#REF!</definedName>
    <definedName name="_bdm.9EBB0BFC6BCC4CCE9F4EC64B4F32FDA2.edm" hidden="1">#REF!</definedName>
    <definedName name="_bdm.9F49B659818E4F8DB537CBAD556706A7.edm" hidden="1">'[20]Achievability Tables'!$A:$IV</definedName>
    <definedName name="_bdm.9FC63258A80D422DB0384AC7A3B30463.edm" hidden="1" xml:space="preserve">   [31]ATP!$A:$IV</definedName>
    <definedName name="_bdm.9FC6C33B6F374433BF6C08E218794924.edm" hidden="1">#REF!</definedName>
    <definedName name="_bdm.9FD9131660A9410B8C07B50C31925F7F.edm" hidden="1">#REF!</definedName>
    <definedName name="_bdm.A003F6DBDBA64F50BC18571ACAE96FF2.edm" hidden="1">'[136]DCF Output - Perpetual'!$A:$IV</definedName>
    <definedName name="_bdm.A02B514ED67344FD9B13237F5E2DE861.edm" hidden="1">#REF!</definedName>
    <definedName name="_bdm.A0A57ABF82F24D64A8A98899A86C6F53.edm" hidden="1">#REF!</definedName>
    <definedName name="_bdm.A0DBF49C20F1460F824E64AC8E2BA476.edm" hidden="1">[137]CVH_MLR_SGA!$A:$IV</definedName>
    <definedName name="_bdm.a0dc7546fac84c2eaf3a8339d8411961.edm" hidden="1">#REF!</definedName>
    <definedName name="_bdm.A0DD5966C2D941E48917C25911DBF659.edm" hidden="1">'[138]Path to Profit'!$A:$IV</definedName>
    <definedName name="_bdm.A0EFDB1509CD4825ABFB61433F6C7A18.edm" hidden="1">'[61]Pro Forma Kinross'!$A:$IV</definedName>
    <definedName name="_bdm.A0FC95D084484F4CB0DB8065802DAEC2.edm" hidden="1">'[20]New Tables'!$A:$IV</definedName>
    <definedName name="_bdm.A10E0F13A00D43F2A9C6765AE484B271.edm" hidden="1">#REF!</definedName>
    <definedName name="_bdm.A11F6C145B0C4F2DBEE465D05C590AFF.edm" hidden="1">#REF!</definedName>
    <definedName name="_bdm.A164270F83004E4DA1B6E6DFA49927A8.edm" hidden="1">#REF!</definedName>
    <definedName name="_bdm.A186F40BC883499DB9A1EB8BBE569A39.edm" hidden="1">'[117]ABI Non Res Correl'!$A:$IV</definedName>
    <definedName name="_bdm.A199272620C24DD0BA7E855A77A5B8E1.edm" hidden="1">#REF!</definedName>
    <definedName name="_bdm.A1AD8E29F0E34AE18253728558314C48.edm" hidden="1">#REF!</definedName>
    <definedName name="_bdm.A1BAEFE926DB458297B8F72F3198289D.edm" hidden="1" xml:space="preserve">                              '[39]Balance Sheet'!$A:$IV</definedName>
    <definedName name="_bdm.A1C52FB63E9D48DAA24CBDD287DE5F66.edm" hidden="1">#REF!</definedName>
    <definedName name="_bdm.A29DEDB6AC6D4C028B495E53BF84E21C.edm" hidden="1">[30]p57!$IV$1</definedName>
    <definedName name="_bdm.A315336154EB41E3B118E48FF4EF0249.edm" hidden="1">#REF!</definedName>
    <definedName name="_bdm.A336CD8FD52B4D138BC3656CC83BD63C.edm" hidden="1">#REF!</definedName>
    <definedName name="_bdm.A351743572894B088B7A8C9AA4F2C775.edm" hidden="1">#REF!</definedName>
    <definedName name="_bdm.A37CB6DB2EEF4B64809EE166D354F11F.edm" hidden="1">'[73]EX. 28'!$A:$IV</definedName>
    <definedName name="_bdm.A3EC27C3CB464FB8B6314F305C27495B.edm" hidden="1">#REF!</definedName>
    <definedName name="_bdm.A44D3F2040B3461591929329ED77CCAE.edm" hidden="1">#REF!</definedName>
    <definedName name="_bdm.A4D75F64BD9F450EB50EBE34C68F4B70.edm" hidden="1">#REF!</definedName>
    <definedName name="_bdm.A4E4B57D0D32413A91634960D44FDDB3.edm" hidden="1">'[139]pe and ltg_use'!$A:$IV</definedName>
    <definedName name="_bdm.A522F1ECC740495E870A59257DDBFD1B.edm" hidden="1">[81]DCF!$A:$IV</definedName>
    <definedName name="_bdm.A58A01DDA1C049AEA04D745D5706582C.edm" hidden="1">[30]Sheet6!#REF!</definedName>
    <definedName name="_bdm.A62CFDF0981A4B3E9A3A2310CACDB3CD.edm" hidden="1">'[140]NAS Multiples'!$A:$IV</definedName>
    <definedName name="_bdm.A66998A024784C31AD2D9D0BB7AE754F.edm" hidden="1">#REF!</definedName>
    <definedName name="_bdm.A678D174742B4D2AA82CCC531A1FAD7F.edm" hidden="1">#REF!</definedName>
    <definedName name="_bdm.A69EA90CC7FB4ADC89904B12E9D351D4.edm" hidden="1">#REF!</definedName>
    <definedName name="_bdm.A7CE24B55E984EEDBCB1C09A98DBB1FA.edm" hidden="1">'[141]Slide 4, 5, 9, 13 &amp; 14'!$A:$IV</definedName>
    <definedName name="_bdm.A7D2557C963D45F2AACEA470CCD5DB57.edm" hidden="1">'[62]LT Growth Rate'!$A:$IV</definedName>
    <definedName name="_bdm.A826524E9B4A4A46B8EBF316ADB9482D.edm" hidden="1">[96]SumIS!$A:$IV</definedName>
    <definedName name="_bdm.A82EA8A14F0842E8B71811C69447C4B4.edm" hidden="1">#REF!</definedName>
    <definedName name="_bdm.A830980945F046EBB24D33EA8DB68F60.edm" hidden="1">'[42]FAKE Regression LTG Growth'!$A:$IV</definedName>
    <definedName name="_bdm.A88379641BF04090A34623AA076B78D8.edm" hidden="1">#REF!</definedName>
    <definedName name="_bdm.A88CEF1DB6FE488ABEFF7517DE43BE84.edm" hidden="1">'[142]2009 Purchasing Detail 2'!$A:$IV</definedName>
    <definedName name="_bdm.A8A700DE07014EB7BD3715947D03237C.edm" hidden="1">#REF!</definedName>
    <definedName name="_bdm.A8BF5B5471E144E6BB8A557EFC594795.edm" hidden="1" xml:space="preserve">  [70]Overview!$A:$IV</definedName>
    <definedName name="_bdm.A8C2046258D2446495D0F90DB0EC29D5.edm" hidden="1">'[143]Debt Comparison'!$A:$IV</definedName>
    <definedName name="_bdm.A9082300F1F64C199C2B91CB5EA4A07B.edm" hidden="1">#REF!</definedName>
    <definedName name="_bdm.A9812113319A422EA08AB6285FBFE7D6.edm" hidden="1">#REF!</definedName>
    <definedName name="_bdm.A98FC3FD0C7F4F64806A56FF56F7C8D6.edm" hidden="1">#REF!</definedName>
    <definedName name="_bdm.A9E87A1873AD47CD95456D7EE323A094.edm" hidden="1">#REF!</definedName>
    <definedName name="_bdm.AA13DF8448CE46D090CE651EE8AE4B73.edm" hidden="1">#REF!</definedName>
    <definedName name="_bdm.AA21185748A04CDB9F8733A1DC2D0BD3.edm" hidden="1">'[117]Mortgage Loan tightening stds'!$A:$IV</definedName>
    <definedName name="_bdm.AA8437F86E70473E9C0FA1D677C1EC26.edm" hidden="1">#REF!</definedName>
    <definedName name="_bdm.AA86A0D74DBF4D65BB9144097A47F7CC.edm" hidden="1">#REF!</definedName>
    <definedName name="_bdm.AB2104A94C7C48909EF379EEC699DB0F.edm" hidden="1">'[119]S&amp;U'!$A:$IV</definedName>
    <definedName name="_bdm.AB44070EABF243E094848185BA8235E9.edm" hidden="1" xml:space="preserve">  [70]Overview!$A:$IV</definedName>
    <definedName name="_bdm.AB7622FDBCFA476FBEB8CF42EBA6E2EE.edm" hidden="1" xml:space="preserve">    '[18]Existing Store Model'!$A:$IV</definedName>
    <definedName name="_bdm.ABEDC2A84E204F5AA6DADEB6B33A447F.edm" hidden="1">#REF!</definedName>
    <definedName name="_bdm.ABF86A15CD964FEFACDDC74DEC91FD2C.edm" hidden="1">#REF!</definedName>
    <definedName name="_bdm.AC3EF2A423B14530B310449DA9B0CF30.edm" hidden="1">#REF!</definedName>
    <definedName name="_bdm.AC3F9394891D4102867B3646B1E520E0.edm" hidden="1">#REF!</definedName>
    <definedName name="_bdm.AC5C5060094B41668A85AE0E064C59CB.edm" hidden="1">#REF!</definedName>
    <definedName name="_bdm.AC5EBB0DCCC4405E93602D6912865C16.edm" hidden="1">#REF!</definedName>
    <definedName name="_bdm.AC651712D058413E9DE66743F40B39DA.edm" hidden="1">#REF!</definedName>
    <definedName name="_bdm.AC65919EF55B49AA80A2FB937EDB3256.edm" hidden="1">'[144]Industry Position'!$A:$IV</definedName>
    <definedName name="_bdm.ACC772DA36B84B86822F439B409410F8.edm" hidden="1">#REF!</definedName>
    <definedName name="_bdm.ACD2CC0CD20845F6802D402944F1AD03.edm" hidden="1">#REF!</definedName>
    <definedName name="_bdm.ACFDFAA9B1884DF7996CC0384CC21BF2.edm" hidden="1">#REF!</definedName>
    <definedName name="_bdm.AD2D88D025A449ABAB8C314094910A49.edm" hidden="1">#REF!</definedName>
    <definedName name="_bdm.AD61C4D3F5E1407AA49E872A7AA08A1B.edm" hidden="1">#REF!</definedName>
    <definedName name="_bdm.AD864B46FEFF4FCDBA3F4BEC984110BE.edm" hidden="1">#N/A</definedName>
    <definedName name="_bdm.ADB7D3013F70400CBF89579543BDD551.edm" hidden="1" xml:space="preserve">                              '[39]Balance Sheet'!$A:$IV</definedName>
    <definedName name="_bdm.ADB940A66E2749788864A3684385E5D8.edm" hidden="1">[145]KentuckyMetrics!$A:$IV</definedName>
    <definedName name="_bdm.ADE63A88559244DBA6492ADE6B9297B3.edm" hidden="1" xml:space="preserve">                              '[60]45. Historical Financials'!$A:$IV</definedName>
    <definedName name="_bdm.AE5C6A3E3C554141AF1F51BF4E35AFF2.edm" hidden="1">#REF!</definedName>
    <definedName name="_bdm.AEA8C0B793D3498289BF8918C0003020.edm" hidden="1">[146]Commissions!$A:$IV</definedName>
    <definedName name="_bdm.AEB623791FCC45E2B7D00405B13120FA.edm" hidden="1">'[12]Figure 17'!$A:$IV</definedName>
    <definedName name="_bdm.B05649BCEF354585B169AA505E35574B.edm" hidden="1">#REF!</definedName>
    <definedName name="_bdm.B0AD5E4D7B2E4D64A2DBD132983C4D26.edm" hidden="1">'[147]Consol view'!$A:$IV</definedName>
    <definedName name="_bdm.B12A7A04FDDB47A1A0E9129625990829.edm" hidden="1">'[148]Price Performance Output'!$A:$IV</definedName>
    <definedName name="_bdm.B152DD73442B48B1BB8396094FDDBC98.edm" hidden="1" xml:space="preserve">    '[49]RSH Fin. Sum and PMO'!$A:$IV</definedName>
    <definedName name="_bdm.B17018407E39480DADDB8CF9F9E7767F.edm" hidden="1" xml:space="preserve">   [130]FBF2!$A:$IV</definedName>
    <definedName name="_bdm.B1BF91105E6D4F0EB722B7E88119133D.edm" hidden="1">#REF!</definedName>
    <definedName name="_bdm.B29156B70549490DBD705BC237B1AB63.edm" hidden="1">'[149]Ownership Summary'!$A:$IV</definedName>
    <definedName name="_bdm.B2C0B10EED934BEF9A0259FD88BC0AF7.edm" hidden="1">#REF!</definedName>
    <definedName name="_bdm.B2CAAE9A27624FDDB9416C82BA0AB2CF.edm" hidden="1" xml:space="preserve">                '[44]Consolidated SVU Standalone'!$A:$IV</definedName>
    <definedName name="_bdm.B2E2D914D03E4C47A47F78100B51B504.edm" hidden="1">#REF!</definedName>
    <definedName name="_bdm.B33E7C0F39154DE2BB513D9929D03418.edm" hidden="1">#REF!</definedName>
    <definedName name="_bdm.B360D3CB21304679A3775E23DF1C2098.edm" hidden="1">#REF!</definedName>
    <definedName name="_bdm.B365FCF947894F198CC1BE9304199BFD.edm" hidden="1">#REF!</definedName>
    <definedName name="_bdm.B3A0218ED7A5453DB87C425EF3204C1A.edm" hidden="1">#REF!</definedName>
    <definedName name="_bdm.B3DE611F6F1F4B64840F5A65FDB7A905.edm" hidden="1" xml:space="preserve">  '[56]Private Co Comparison'!$A:$IV</definedName>
    <definedName name="_bdm.B4367CE3B149429698EFDB6B3E697924.edm" hidden="1">'[20]New Tables'!$A:$IV</definedName>
    <definedName name="_bdm.B49C3D77B5674F21BD7C2222DF601AF0.edm" hidden="1">#REF!</definedName>
    <definedName name="_bdm.B4A3A943416744FA92F0DDFD23C53DB8.edm" hidden="1">'[98]FCF Detail'!$A:$IV</definedName>
    <definedName name="_bdm.B50DBE9AADE34358B744C89AD6446EF9.edm" hidden="1" xml:space="preserve">            '[150]Sources-Uses'!$A:$IV</definedName>
    <definedName name="_bdm.B52120C858B24CFCAB6FF7B0E1B4A546.edm" hidden="1">#REF!</definedName>
    <definedName name="_bdm.B5637F213E89450389A6B13F1DB2F883.edm" hidden="1">'[20]Credit Stats'!$A:$IV</definedName>
    <definedName name="_bdm.B5E1CE290D664EC9908CE120B7DDB7AD.edm" hidden="1">'[151]Output_Revenue Bridge'!$A:$IV</definedName>
    <definedName name="_bdm.B601AD7814964F719A6D0FD97337291C.edm" hidden="1">[30]Sheet6!$IV$1</definedName>
    <definedName name="_bdm.B661B29B149F4CFDB338C971DE18AA19.edm" hidden="1">'[152]Financial Projections'!$A:$IV</definedName>
    <definedName name="_bdm.B68AC8880BD849AD9BB641D67D190C43.edm" hidden="1">#REF!</definedName>
    <definedName name="_bdm.B694A8498176486BA436F872026AE92F.edm" hidden="1" xml:space="preserve">  [70]Mults!$A:$IV</definedName>
    <definedName name="_bdm.B69D438D2A6B4C53A61355E972DD1896.edm" hidden="1">#REF!</definedName>
    <definedName name="_bdm.B6FF8923866E4F3E81EBB82C4D0CCA30.edm" hidden="1">'[128]EBITDA Summary'!$A:$IV</definedName>
    <definedName name="_bdm.B769CAC036DC45DBB970020E867F2755.edm" hidden="1">[145]VictoriaMetrics!$A:$IV</definedName>
    <definedName name="_bdm.B78C77D6D94045EFBB81C88D6FA7151D.edm" hidden="1">#REF!</definedName>
    <definedName name="_bdm.B792377D0E30473DB622429AB4C9F0C4.edm" hidden="1" xml:space="preserve">                                                                                                                     '[129]Q1 -08'!$A:$IV</definedName>
    <definedName name="_bdm.B7A20D684B1F40A98960F6ED32FBDF46.edm" hidden="1">#REF!</definedName>
    <definedName name="_bdm.B7ACEBB15C8B444DBDCFEDF3D56AD28D.edm" hidden="1">'[153]Bad Debt Charts'!$A:$IV</definedName>
    <definedName name="_bdm.B7C0991E2E57402BAE74FE495691C32A.edm" hidden="1">#REF!</definedName>
    <definedName name="_bdm.B7E7CCEAEEC1407DB07FB1B3F29B6539.edm" hidden="1">'[154]Headcount and Oil Price'!$A:$IV</definedName>
    <definedName name="_bdm.B8863C154B9148058AD9CB0FF11F8620.edm" hidden="1">#REF!</definedName>
    <definedName name="_bdm.B8C865D79CD041398ACAB058F3702640.edm" hidden="1">#REF!</definedName>
    <definedName name="_bdm.B8EAE2B6C23C4E4AB537D81C8FC731BE.edm" hidden="1" xml:space="preserve">  [30]p62!$A:$IV</definedName>
    <definedName name="_bdm.B8F752EFE6604C60BE58043118EA18D8.edm" hidden="1">#REF!</definedName>
    <definedName name="_bdm.B99FA4DBAFE547A78BA09A85EF346D39.edm" hidden="1">'[73]Ex. 8'!$A:$IV</definedName>
    <definedName name="_bdm.B9FA95D6D00F41EB928AE119EFAF1DB8.edm" hidden="1">#REF!</definedName>
    <definedName name="_bdm.BA50D6A3689C42848449F0684EC16838.edm" hidden="1">#REF!</definedName>
    <definedName name="_bdm.BA6BBF95E5194F6785A264C5AB5B6ED2.edm" hidden="1">[30]Sheet6!#REF!</definedName>
    <definedName name="_bdm.BA7FA7EC1B29469FB453186B37AFDF5A.edm" hidden="1">#REF!</definedName>
    <definedName name="_bdm.BA8F0CA9E7CB45628D0079A7C467FDD4.edm" hidden="1">#REF!</definedName>
    <definedName name="_bdm.BB0FD5C5B0F34AABA19E0005BDB2C580.edm" hidden="1" xml:space="preserve">            '[150]Sources-Uses'!$A:$IV</definedName>
    <definedName name="_bdm.BB4B8EDE42714D3A94BF51EA09324DC8.edm" hidden="1">#REF!</definedName>
    <definedName name="_bdm.BB617BC64D2448559B27CB5B01793D2D.edm" hidden="1">[30]p51!$IV$1</definedName>
    <definedName name="_bdm.BB8DB5F771B340DA8B7AB25CD1C713EA.edm" hidden="1" xml:space="preserve">   [31]FBF!$A:$IV</definedName>
    <definedName name="_bdm.BBFF05FE82934ECCA40898B1D366C4A2.edm" hidden="1">[30]p35!$IV$1</definedName>
    <definedName name="_bdm.BC2465417CDF4FCD8CB7E800404B3885.edm" hidden="1">#REF!</definedName>
    <definedName name="_bdm.BCF13E35357D4183B87BE16F0FEEEE95.edm" hidden="1">#REF!</definedName>
    <definedName name="_bdm.BD293C4FDCD74DD0898B0EE617B3E69F.edm" hidden="1">'[12]Figure 52'!$A:$IV</definedName>
    <definedName name="_bdm.BD858A70F0874D5C98A261B706E0CF1B.edm" hidden="1">#REF!</definedName>
    <definedName name="_bdm.BD8E58C583424BDEA66590793891207B.edm" hidden="1" xml:space="preserve">  '[37]Other Expenses'!$A:$IV</definedName>
    <definedName name="_bdm.BDB9018F394B4D619CA288E2B170F24A.edm" hidden="1">#REF!</definedName>
    <definedName name="_bdm.BDBC42CF4CB7451092245D0A1D86B483.edm" hidden="1" xml:space="preserve">    '[49]BBY Val Summary'!$A:$IV</definedName>
    <definedName name="_bdm.BDEFAA0153BB4342894364EA1857DB0D.edm" hidden="1">'[155]9-30 Cap Table'!$A:$IV</definedName>
    <definedName name="_bdm.BE5DBB1534FB4C7EAE47A5D81D20E425.edm" hidden="1">'[156]Cont (not linked)'!$A:$IV</definedName>
    <definedName name="_bdm.BEDCBD64EEB14CF79476E3EAF2AAEBDF.edm" hidden="1">#REF!</definedName>
    <definedName name="_bdm.BEEB1F9C9B084496BB91E20EFF4342FE.edm" hidden="1">#REF!</definedName>
    <definedName name="_bdm.BF8CF546520B4B928900C87D58CAB038.edm" hidden="1">#REF!</definedName>
    <definedName name="_bdm.bf9c159b115945cb89ef0e0ef33327d8.edm" hidden="1">#REF!</definedName>
    <definedName name="_bdm.BFB20551509843B281397BEAC8D81540.edm" hidden="1">#REF!</definedName>
    <definedName name="_bdm.BFF072200F5D47E49F664AB99D92975A.edm" hidden="1">#REF!</definedName>
    <definedName name="_bdm.BFFCC49963084B87AF88E7FEDC1D6B97.edm" hidden="1" xml:space="preserve">  [30]p60!$A:$IV</definedName>
    <definedName name="_bdm.C035A20E03324D608309E54462988749.edm" hidden="1">[30]p55!$IV$1</definedName>
    <definedName name="_bdm.C0686447F23541A6A69E16647D65B1B0.edm" hidden="1">#REF!</definedName>
    <definedName name="_bdm.C0F4C83F20EE4914995B151F2CE948D0.edm" hidden="1">#REF!</definedName>
    <definedName name="_bdm.C1059D7FF7F34908AED79CF7BEDBB3FD.edm" hidden="1" xml:space="preserve">    '[18]Existing Store Model'!$A:$IV</definedName>
    <definedName name="_bdm.C1400822A3EB4DDBA1850EE3887F4C67.edm" hidden="1">'[157]Various Prices'!$A:$IV</definedName>
    <definedName name="_bdm.C148F29DB9F84B13854BE0D03D5241E6.edm" hidden="1">#REF!</definedName>
    <definedName name="_bdm.C1C9DB90A90F4EDEADC2020181064055.edm" hidden="1">'[158]Football Field'!$A:$IV</definedName>
    <definedName name="_bdm.C1D350834D3040A3BA948DF11618FAD6.edm" hidden="1">#REF!</definedName>
    <definedName name="_bdm.C2E996BDACEA46D09C297A49570C0452.edm" hidden="1">#REF!</definedName>
    <definedName name="_bdm.C349F26FC1F544AE8E3FDC294B14F8EF.edm" hidden="1">#REF!</definedName>
    <definedName name="_bdm.C37B6A47F3F249E7ABDF877C12F451C8.edm" hidden="1">#REF!</definedName>
    <definedName name="_bdm.C4434E8BB876487DB064D997092AF5AE.edm" hidden="1">'[159]Income Statements'!$A:$IV</definedName>
    <definedName name="_bdm.C46C0EC9B47E481394B0C7F84DE06A55.edm" hidden="1">#REF!</definedName>
    <definedName name="_bdm.C47ACFB491434660986582693857E645.edm" hidden="1">#REF!</definedName>
    <definedName name="_bdm.C4ABE5B68C0B4B3DAA3363E0E7E7A970.edm" hidden="1">#REF!</definedName>
    <definedName name="_bdm.C4B1850CE1A74ED6B79DD71244E18C95.edm" hidden="1">'[12]Figure 42'!$A:$IV</definedName>
    <definedName name="_bdm.C50222DB9A544570842BD03C0213CD20.edm" hidden="1">[160]GCOM!$A:$IV</definedName>
    <definedName name="_bdm.C50277B2C4CB43F38385BE83CA6DB767.edm" hidden="1" xml:space="preserve">            '[150]Sources-Uses'!$A:$IV</definedName>
    <definedName name="_bdm.C525BCE857A94D6D91F9C178DBBB7A78.edm" hidden="1" xml:space="preserve">                         [31]AVP!$A:$IV</definedName>
    <definedName name="_bdm.C55AD1ECDD9642A89159E032F5B17903.edm" hidden="1">#REF!</definedName>
    <definedName name="_bdm.C5DBACA85DED48339A640388347A0422.edm" hidden="1">'[40]Rev._EBITDA by biz seg.'!$A:$IV</definedName>
    <definedName name="_bdm.C5EDB231EACF4933A91709BEAB7F261C.edm" hidden="1">'[161]WACC Analysis Output'!$A:$IV</definedName>
    <definedName name="_bdm.C70878331FDA4588BE552FA0BB4DE19B.edm" hidden="1">#REF!</definedName>
    <definedName name="_bdm.C75C218C86FF40C5B9AD50CC8A040EC9.edm" hidden="1">#REF!</definedName>
    <definedName name="_bdm.C7ACB20484D9434AB7166ADF315CE898.edm" hidden="1">#REF!</definedName>
    <definedName name="_bdm.C7E4DB1BD0774A93BCBF5E0CEF36116C.edm" hidden="1">#REF!</definedName>
    <definedName name="_bdm.C7EADD884AB94CDDBF2F9A578FF8109B.edm" hidden="1">#REF!</definedName>
    <definedName name="_bdm.C8112FE510514C1DBC311A759B918953.edm" hidden="1" xml:space="preserve">   [130]Retail!$A:$IV</definedName>
    <definedName name="_bdm.C896EB285AE64E0A83F1E3B8BDA1A92B.edm" hidden="1">#REF!</definedName>
    <definedName name="_bdm.C8DA67D0078B4A01A67299BE93FC4F6C.edm" hidden="1">#REF!</definedName>
    <definedName name="_bdm.C901F1D284624CFDAE0D362EE2B3DB08.edm" hidden="1">'[96]ProForma EBITDA'!$A:$IV</definedName>
    <definedName name="_bdm.C9A6A78E0DB545A5A0154D66C571EEC7.edm" hidden="1" xml:space="preserve">   [31]DCF!$A:$IV</definedName>
    <definedName name="_bdm.C9FC40CDBC2B459FA7574C335671BBEF.edm" hidden="1">'[162]Contribution Analysis'!$A:$IV</definedName>
    <definedName name="_bdm.CA59C709F4EF43E3974296E50056901B.edm" hidden="1">#REF!</definedName>
    <definedName name="_bdm.CA6280A2B2534DFC9D676DB1D63360F2.edm" hidden="1">[163]Sheet2!$A:$IV</definedName>
    <definedName name="_bdm.CAC364072D3648199B87B4DBA23019DC.edm" hidden="1" xml:space="preserve">   [31]LBO!$A:$IV</definedName>
    <definedName name="_bdm.CB2465B583CA4016919E618DAF939EDB.edm" hidden="1">#REF!</definedName>
    <definedName name="_bdm.CB4C82FFB89E4EFE94771E3DB5250221.edm" hidden="1">'[164]3months'!$A:$IV</definedName>
    <definedName name="_bdm.CBA406E2D15A409C8C1953A1AB346B5E.edm" hidden="1">#REF!</definedName>
    <definedName name="_bdm.CCA0EE27F36047CDB5D6E16EBF9F40F6.edm" hidden="1">'[134]as % of Rev'!$A:$IV</definedName>
    <definedName name="_bdm.CCD7E4EFF54E4A20BF2027CDB6FBCE63.edm" hidden="1">'[20]Achievability Tables'!$A:$IV</definedName>
    <definedName name="_bdm.CCDC33BB3DAC4A0CBEC6056F882AA691.edm" hidden="1">#REF!</definedName>
    <definedName name="_bdm.CD0B14AA4E244825B5D53817E833F0DB.edm" hidden="1">#REF!</definedName>
    <definedName name="_bdm.CD10907891D3414CA936DDDE75091745.edm" hidden="1">#REF!</definedName>
    <definedName name="_bdm.CD2AF29E42E548A69FF8BC4567255579.edm" hidden="1">#REF!</definedName>
    <definedName name="_bdm.CD345816CF57490BA6D958C21FBC9A6B.edm" hidden="1">#REF!</definedName>
    <definedName name="_bdm.CD55D300CAAA49A8867B0C5B956A821A.edm" hidden="1">#REF!</definedName>
    <definedName name="_bdm.CD8C401CCBEE48639850004D2DB59C9C.edm" hidden="1">#REF!</definedName>
    <definedName name="_bdm.CDFA0D1A9788491CA20FE771EF5606AD.edm" hidden="1">[165]Historical!$A:$IV</definedName>
    <definedName name="_bdm.CEACD67C453A4F428DBCAA24CD709A75.edm" hidden="1">'[147]EPS Growth'!$A:$IV</definedName>
    <definedName name="_bdm.CEFA4373143C4BF9B542401C8A00933F.edm" hidden="1">#REF!</definedName>
    <definedName name="_bdm.CF7FFCCB04E9489A86D14C408A6D2F2B.edm" hidden="1">#REF!</definedName>
    <definedName name="_bdm.CF8E9C4BAC044BE384C844F6E04A40DA.edm" hidden="1">'[12]Business Success Plan'!$A:$IV</definedName>
    <definedName name="_bdm.CF9D368F8A1B46A08A89329899690507.edm" hidden="1">[30]p55!$IV$1</definedName>
    <definedName name="_bdm.D00C07B7586043F190D8DB5D098A2D4D.edm" hidden="1">[38]VWAP!$A:$IV</definedName>
    <definedName name="_bdm.D07BEFC867CD44EC9A17025495A16E4C.edm" hidden="1" xml:space="preserve">        [15]Equity_19!$A:$IV</definedName>
    <definedName name="_bdm.D0C0236D4D96476598BBDBF04859246C.edm" hidden="1" xml:space="preserve">                     '[32]Gump''s table'!$A:$IV</definedName>
    <definedName name="_bdm.D0D3C21E30564608BF9E73E6E2A3C353.edm" hidden="1">[30]p56!$IV$1</definedName>
    <definedName name="_bdm.D102AF3DDB3D4384AC4BFB0A4221B9F0.edm" hidden="1">'[114]Stock Data'!$A:$IV</definedName>
    <definedName name="_bdm.D1EA35877D4A422384716CFC327DB269.edm" hidden="1" xml:space="preserve">   [130]Retail!$A:$IV</definedName>
    <definedName name="_bdm.D2A25C144ECA4E429074036612E11039.edm" hidden="1">'[12]Figure 4, 10, 17'!$A:$IV</definedName>
    <definedName name="_bdm.D2C3B0C1B0B84BE19A1FB8471F1D0B1A.edm" hidden="1">#REF!</definedName>
    <definedName name="_bdm.D2CE41F9FF9B4DB1BE51626E339D9B93.edm" hidden="1">'[12]Figure 32'!$A:$IV</definedName>
    <definedName name="_bdm.D2DB4F463E2C47BFB8A1350A1D25B32F.edm" hidden="1" xml:space="preserve">                     '[32]PEM Valuation'!$A:$IV</definedName>
    <definedName name="_bdm.D2EBF627CE894E9D9B8A26B78DD245EC.edm" hidden="1">#REF!</definedName>
    <definedName name="_bdm.D36448EBBD054C49A1688FC30901914C.edm" hidden="1">#REF!</definedName>
    <definedName name="_bdm.D38A1BDA335F42F5AF0A66DCE2E6A004.edm" hidden="1">#REF!</definedName>
    <definedName name="_bdm.D3A7DB21C85649A8A6B9F73C9315ACC5.edm" hidden="1">[147]TTA!$A:$IV</definedName>
    <definedName name="_bdm.D3B57792D3334486A6A3CDA00CABD0FD.edm" hidden="1">#REF!</definedName>
    <definedName name="_bdm.D41980E0C7F14E1B824FB7109473FE34.edm" hidden="1">#REF!</definedName>
    <definedName name="_bdm.D42890956ADB462D819C58AE56C0A353.edm" hidden="1">#N/A</definedName>
    <definedName name="_bdm.D431AC123FE14DB380F6F5E79479F93E.edm" hidden="1" xml:space="preserve">                '[44]Consolidated SVU Standalone'!$A:$IV</definedName>
    <definedName name="_bdm.D46077BD25B743D2A9F40DEA739BBF7B.edm" hidden="1">#REF!</definedName>
    <definedName name="_bdm.D4CE90069FC84C2C9E8A8EE46ED9FAD7.edm" hidden="1">#REF!</definedName>
    <definedName name="_bdm.D507E980A4324EE997A4C95674C6D15E.edm" hidden="1">#REF!</definedName>
    <definedName name="_bdm.D5E561EBD92B4887A1BB5A944ECDBDFA.edm" hidden="1" xml:space="preserve">                                                                  '[60]35. Store Openings Summary'!$A:$IV</definedName>
    <definedName name="_bdm.D631D611DBB34A98A26D75F934E51EDC.edm" hidden="1" xml:space="preserve">    '[49]PV VSP'!$A:$IV</definedName>
    <definedName name="_bdm.D6DBAD9CF0C944A18D0FA51AC85D3DF6.edm" hidden="1">#REF!</definedName>
    <definedName name="_bdm.D739DF58C0B34BCE9BE17FE6E9E889CF.edm" hidden="1">#REF!</definedName>
    <definedName name="_bdm.D7825680A7864A178B543AAC7DC5741D.edm" hidden="1">'[12]Figure 40'!$A:$IV</definedName>
    <definedName name="_bdm.D78D772C319F4982AB07ED35774A8BCD.edm" hidden="1">#REF!</definedName>
    <definedName name="_bdm.D78EB28C1423478486DD7FBD83EA001D.edm" hidden="1">#REF!</definedName>
    <definedName name="_bdm.D7CCBA88A5CA456C9784B251AC53F97B.edm" hidden="1">#REF!</definedName>
    <definedName name="_bdm.D7E8E67249DD4C1DB11330B76CF742E8.edm" hidden="1" xml:space="preserve">                                                                                                           [23]ATP!$A:$IV</definedName>
    <definedName name="_bdm.D87C1D52176F4335B6E07AF10C50EBA2.edm" hidden="1">#REF!</definedName>
    <definedName name="_bdm.D8940532EFF24B6DAC59A87018D4F03B.edm" hidden="1">#REF!</definedName>
    <definedName name="_bdm.D8A8AED6C35A451DBD164C72F71E65B2.edm" hidden="1" xml:space="preserve">                              '[39]Balance Sheet'!$A:$IV</definedName>
    <definedName name="_bdm.D92EE136F20C4524BD00933CB2D9CEC7.edm" hidden="1">#REF!</definedName>
    <definedName name="_bdm.D93D366818BC4BCE8117A017134FAFD7.edm" hidden="1">#REF!</definedName>
    <definedName name="_bdm.D9AC944AEC96437E813D1F5715445F79.edm" hidden="1">#REF!</definedName>
    <definedName name="_bdm.D9DF486CFDC04312AF676D5C6FAAE186.edm" hidden="1" xml:space="preserve">  '[37]Income Statement'!$A:$IV</definedName>
    <definedName name="_bdm.D9E6F7E2FBDB4FF6A6D632BFBE3A1A0F.edm" hidden="1">'[28]Logistics Out. by Region'!$A:$IV</definedName>
    <definedName name="_bdm.DA415163A32E47008FFB1E51B71271D7.edm" hidden="1">'[106]Status Quo Projections'!$A:$IV</definedName>
    <definedName name="_bdm.DA6C38D694C74753AAE7EFC459C54A14.edm" hidden="1">#REF!</definedName>
    <definedName name="_bdm.DADBDB95D35D4652A496419BEBD121A4.edm" hidden="1">'[166]Projections - SSL'!$A:$IV</definedName>
    <definedName name="_bdm.DAF0A41B22CC404DB729B1E0B5072801.edm" hidden="1" xml:space="preserve">                     '[32]PEM Valuation'!$A:$IV</definedName>
    <definedName name="_bdm.DAFED7E170574DB3BED1F0A157712877.edm" hidden="1" xml:space="preserve">                     '[32]PEM Valuation'!$A:$IV</definedName>
    <definedName name="_bdm.DB02710D24314D63ADB3EEFD3AC7DEFA.edm" hidden="1" xml:space="preserve">                     [26]Output!$A:$IV</definedName>
    <definedName name="_bdm.DB25E126B6D34EEDA091EADB96E4BEAE.edm" hidden="1">'[133]Chart 1 (2)'!$A:$IV</definedName>
    <definedName name="_bdm.DB3F3353749542AEB2BA4FE23968A3BA.edm" hidden="1" xml:space="preserve">       '[150]Sources-Uses'!$A:$IV</definedName>
    <definedName name="_bdm.DB41A22353144C56981D817F6014D5F4.edm" hidden="1" xml:space="preserve">                     '[32]PEM Valuation'!$A:$IV</definedName>
    <definedName name="_bdm.DB5B840FA3BF4F00B39410567FEEA43B.edm" hidden="1">#REF!</definedName>
    <definedName name="_bdm.DB751545F42A4A529B877DEEF50F59ED.edm" hidden="1" xml:space="preserve">                     '[32]PEM Valuation'!$A:$IV</definedName>
    <definedName name="_bdm.DB79D0914E0147ED86F684B6D3E9F358.edm" hidden="1">#REF!</definedName>
    <definedName name="_bdm.DB88199C4CFE4EB297EF58F64E9C9597.edm" hidden="1" xml:space="preserve">   [31]FBF!$A:$IV</definedName>
    <definedName name="_bdm.DB8FE099AB7E488FA29D41FF8ACA9EB7.edm" hidden="1">'[73]EX. 25'!$A:$IV</definedName>
    <definedName name="_bdm.DBBF9FBD34A64A70B4890FF770A27979.edm" hidden="1">'[27]Valuation Summary'!$A:$IV</definedName>
    <definedName name="_bdm.DBCFB0531D6E4D3087DD282836EDA948.edm" hidden="1">[72]Precedents!$A:$IV</definedName>
    <definedName name="_bdm.DBE0095149FA4B3795E2310FCEA98086.edm" hidden="1">#REF!</definedName>
    <definedName name="_bdm.DBE1272AFA18457C896F79A2C6BCD46F.edm" hidden="1">'[73]Ex. 1'!$A:$IV</definedName>
    <definedName name="_bdm.DBED0FF28B7F46BF836FE32D4DE46B03.edm" hidden="1" xml:space="preserve">                                                                             '[60]35. Store Openings (New Capex)'!$A:$IV</definedName>
    <definedName name="_bdm.DBF118B3FDF34427BAE90EA780EFA492.edm" hidden="1">[167]Profitability!$A:$IV</definedName>
    <definedName name="_bdm.DBF8F79D2FE244698C14155A4A3CFA25.edm" hidden="1">'[28]Revenue by Segment'!$A:$IV</definedName>
    <definedName name="_bdm.DC2A6BFF8FDB4CF2AC4D3ABA1006C2A8.edm" hidden="1">'[45]Earnings Table'!$A:$IV</definedName>
    <definedName name="_bdm.DC30BA158C2E433DBCE63DA3282CC581.edm" hidden="1" xml:space="preserve">                     [26]Output!$A:$IV</definedName>
    <definedName name="_bdm.DC59E11096EA46E583147B64C93DB116.edm" hidden="1">'[20]Achievability Tables'!$A:$IV</definedName>
    <definedName name="_bdm.DC5AE6B691394FEBA83B52C93EB2F504.edm" hidden="1">#REF!</definedName>
    <definedName name="_bdm.DCA60D54C5FB495FB7AD0AD6FD5E74E5.edm" hidden="1">#REF!</definedName>
    <definedName name="_bdm.DCC8C6071DDB420188B9244866FECDA9.edm" hidden="1" xml:space="preserve">                '[44]Consolidated SVU Margins'!$A:$IV</definedName>
    <definedName name="_bdm.DCE83B0612DE4054B03F794AD38F9647.edm" hidden="1">#REF!</definedName>
    <definedName name="_bdm.DCFB7C4FE6474DE89176A801A201F7DB.edm" hidden="1">#REF!</definedName>
    <definedName name="_bdm.DD7F7EEDCFA343E49227C17F17837510.edm" hidden="1" xml:space="preserve">  '[37]Income Statement'!$A:$IV</definedName>
    <definedName name="_bdm.DDBC0994A02C48ABA497F30A840995F8.edm" hidden="1">'[152]M&amp;A Comps Output'!$A:$IV</definedName>
    <definedName name="_bdm.DDCB7B7C5DDB49298745B73CC6562DE0.edm" hidden="1" xml:space="preserve">                     '[32]PEM Valuation'!$A:$IV</definedName>
    <definedName name="_bdm.DDF7F3CF36CF42EC956C6632741B5DE5.edm" hidden="1">#REF!</definedName>
    <definedName name="_bdm.DE36447502D54441BE37B2861EDD5494.edm" hidden="1">#REF!</definedName>
    <definedName name="_bdm.DEA02B8DB9594F51BA561009BFB2731A.edm" hidden="1">#REF!</definedName>
    <definedName name="_bdm.DEB4D18E25554E9B9A5DB29485574589.edm" hidden="1">#REF!</definedName>
    <definedName name="_bdm.DEBE549BD642462EAA9614117887D66F.edm" hidden="1">#REF!</definedName>
    <definedName name="_bdm.DEC225BD0DB44C35A09CD872A31EF7AA.edm" hidden="1">'[168]Histogram - 11-9-2006'!$A:$IV</definedName>
    <definedName name="_bdm.DEE630B3A2634A799CF66107285339CC.edm" hidden="1">#REF!</definedName>
    <definedName name="_bdm.DF271C45A0A546339E22E5DB9002217B.edm" hidden="1">[41]AVP!$A:$IV</definedName>
    <definedName name="_bdm.DFB9D6A27EB344E5878E5A29C4872707.edm" hidden="1">'[169]Figure 46'!$A:$IV</definedName>
    <definedName name="_bdm.E000228B3A574A1EBE95F5B57CBC5410.edm" hidden="1">[30]p57!$IV$1</definedName>
    <definedName name="_bdm.E01F656E100C477C8769C1AB730DDAC5.edm" hidden="1">#REF!</definedName>
    <definedName name="_bdm.E02CAA7E3FCF4220BCE19B0B3EBBFE00.edm" hidden="1">#REF!</definedName>
    <definedName name="_bdm.E03FAA860CC44B1C87C17397326C33E9.edm" hidden="1">#REF!</definedName>
    <definedName name="_bdm.E0A7C52405E04F7FA38FB0E2CE495DE1.edm" hidden="1">#REF!</definedName>
    <definedName name="_bdm.E0E82DCE5FEC4D9ABD49106848C1472A.edm" hidden="1">[30]Sheet6!$IV$1</definedName>
    <definedName name="_bdm.E0E9245D36A640929806473B368F44A3.edm" hidden="1">#REF!</definedName>
    <definedName name="_bdm.E109DEC80AD44FF88C8173A3865215E9.edm" hidden="1">#REF!</definedName>
    <definedName name="_bdm.E1258B4FF8E84C9A8F561792B1CC48CF.edm" hidden="1">#REF!</definedName>
    <definedName name="_bdm.E15FEE8FFC694DBB8DC91D006CCA4E50.edm" hidden="1">#REF!</definedName>
    <definedName name="_bdm.E175BEC1250642069FFABABF0152A98A.edm" hidden="1">#REF!</definedName>
    <definedName name="_bdm.E196C6C829914D51A512DB825391ED87.edm" hidden="1">'[170]Historical PE'!$A:$IV</definedName>
    <definedName name="_bdm.E19727813F4F4EEA9CFFFD34157DC456.edm" hidden="1">#REF!</definedName>
    <definedName name="_bdm.E1E32242A3E246AAAA83A5C6DAC3ABFE.edm" hidden="1">#REF!</definedName>
    <definedName name="_bdm.E202FBF034CD4E108A3A6616F62C1F3F.edm" hidden="1">#REF!</definedName>
    <definedName name="_bdm.E27CDB54B4B94795A050FFC32F6D3E03.edm" hidden="1" xml:space="preserve">      '[64]Covenants - Old'!$A:$IV</definedName>
    <definedName name="_bdm.E27FCCAF4ECB434A825F2AE11B9B0B02.edm" hidden="1">#REF!</definedName>
    <definedName name="_bdm.E2885D4763B5403A9390CFDAEB3BD016.edm" hidden="1" xml:space="preserve">  '[37]Other Expenses'!$A:$IV</definedName>
    <definedName name="_bdm.E28A4F9930014C4F821275A3915A1941.edm" hidden="1">#REF!</definedName>
    <definedName name="_bdm.E292B2ACB3764BCD8CF2713D9E013B80.edm" hidden="1">#REF!</definedName>
    <definedName name="_bdm.E2B9195E0B0A42AA957911488E709DC9.edm" hidden="1">#REF!</definedName>
    <definedName name="_bdm.E2BAE6C6218D4D73A8CA3EF8E2EB4198.edm" hidden="1">#REF!</definedName>
    <definedName name="_bdm.E2C8EA4882C5452B9DFF2FE9F8A9640A.edm" hidden="1">#REF!</definedName>
    <definedName name="_bdm.E30D1B8604664D2CBFACD2147FFD5DC0.edm" hidden="1">#REF!</definedName>
    <definedName name="_bdm.E341C0D6C2B042EC986500E9EA89213A.edm" hidden="1">#REF!</definedName>
    <definedName name="_bdm.E3792F1A396F4ADBBEECAD320E41FE7A.edm" hidden="1">[171]AVP!$A:$IV</definedName>
    <definedName name="_bdm.E39616B34ACA4AFB9FFC7CCC6CFF37FD.edm" hidden="1">#REF!</definedName>
    <definedName name="_bdm.E42805BD7F5E401C8B2E1686D7A640CF.edm" hidden="1">'[12]Figure 2'!$A:$IV</definedName>
    <definedName name="_bdm.E472B88BDB2C45C2BF0C699B09804764.edm" hidden="1">[172]outputs!$A:$IV</definedName>
    <definedName name="_bdm.E4E3827DB93149728E3683B84B57D4A1.edm" hidden="1">[53]Premium!$A:$IV</definedName>
    <definedName name="_bdm.E4EACF2F9B1D411DB6CD9999843D5FFF.edm" hidden="1" xml:space="preserve">  [70]Overview!$A:$IV</definedName>
    <definedName name="_bdm.E6072EEB519F4DB09011A3183BA1B4DD.edm" hidden="1">'[136]EPS Bridge'!$A:$IV</definedName>
    <definedName name="_bdm.E62D600F6A5541FEBE33F0AFE5673DD1.edm" hidden="1">#REF!</definedName>
    <definedName name="_bdm.E6739969AB044A489F0B06CDB63ABB46.edm" hidden="1" xml:space="preserve">            '[150]Sources-Uses'!$A:$IV</definedName>
    <definedName name="_bdm.E68A40638F0C45B4AD2A56DD17C85F90.edm" hidden="1">#REF!</definedName>
    <definedName name="_bdm.E69E55E9507D4B3E85DF876BAF2130F9.edm" hidden="1">#REF!</definedName>
    <definedName name="_bdm.E6A98D14FF234CE996362D1407162D9D.edm" hidden="1" xml:space="preserve">  '[37]Control - Formula'!$A:$IV</definedName>
    <definedName name="_bdm.E6AA9E0853EC4B19A5430CD09AD321FA.edm" hidden="1">#REF!</definedName>
    <definedName name="_bdm.E6B44164148D4F0491B023773131DFD4.edm" hidden="1">[30]Sheet6!#REF!</definedName>
    <definedName name="_bdm.E6E0DB0B5A064057AE567ADB769917FF.edm" hidden="1">[173]Sheet4!$A:$IV</definedName>
    <definedName name="_bdm.E726D06E96F74520BF5887C94EBFBC82.edm" hidden="1">#REF!</definedName>
    <definedName name="_bdm.E7F5A98F930C4EA5A20096353DBA8F4F.edm" hidden="1">[174]Valuation!$A:$IV</definedName>
    <definedName name="_bdm.E86CFCB3CDE845E6B1F97EBE9F77860B.edm" hidden="1">#REF!</definedName>
    <definedName name="_bdm.E8749AAE1EF347B189FBBBA44C707F4F.edm" hidden="1">#REF!</definedName>
    <definedName name="_bdm.E89C7C1FB71144C8AB130AB719CA1FF6.edm" hidden="1">#REF!</definedName>
    <definedName name="_bdm.E9296F76F4394C0F9EDC5CAE38AF9540.edm" hidden="1">#REF!</definedName>
    <definedName name="_bdm.E94BD635F7D44368A99F0A54B8DFB58D.edm" hidden="1">#REF!</definedName>
    <definedName name="_bdm.E97E201273CE4191A669765E1CA3C2CC.edm" hidden="1">#REF!</definedName>
    <definedName name="_bdm.E984340342364FE7AEA793E2BED17E27.edm" hidden="1">#REF!</definedName>
    <definedName name="_bdm.E99D4268CDB746CF8F28D0E00AEAED31.edm" hidden="1" xml:space="preserve">                     '[32]PEM Valuation'!$A:$IV</definedName>
    <definedName name="_bdm.EA06360A20434EBD86D112EEF5A53A3C.edm" hidden="1">#REF!</definedName>
    <definedName name="_bdm.EA164CCEB66C408B9A35245C9C75C947.edm" hidden="1" xml:space="preserve">  [70]Overview!$A:$IV</definedName>
    <definedName name="_bdm.EA467C3FF79A48EA8DBB7D8A7493DCD4.edm" hidden="1">'[175]05L-06Pivot'!$A:$IV</definedName>
    <definedName name="_bdm.EACC43BFDBDA45808BFEBBA8C0E7C87B.edm" hidden="1" xml:space="preserve">   '[31]P&amp;L'!$A:$IV</definedName>
    <definedName name="_bdm.EAD8CB3E23794F438A080E6D707D069E.edm" hidden="1">#REF!</definedName>
    <definedName name="_bdm.EAE9F3664D4E4B80B684B7E7730B97DB.edm" hidden="1">'[176]Slides 1-3'!$A:$IV</definedName>
    <definedName name="_bdm.EAEC9C3D50474F6CA7AEE5FBEDB1FC8E.edm" hidden="1">'[28]Facilities Overview'!$A:$IV</definedName>
    <definedName name="_bdm.EB702D6F10D84C47A75DB5398DAC3225.edm" hidden="1">'[177]Sources &amp; Uses'!$A:$IV</definedName>
    <definedName name="_bdm.EBC4FE03058148DB99363C4BB8D1CF74.edm" hidden="1">[30]p32!$IV$1</definedName>
    <definedName name="_bdm.EC4AD64B8A7A44EDA7DB034E5DD3FA9C.edm" hidden="1">'[27]Scenario 3'!$A:$IV</definedName>
    <definedName name="_bdm.ED4882D3B1544BDBB4C8E22CC5049187.edm" hidden="1">#REF!</definedName>
    <definedName name="_bdm.ED5C45D4EBCF42AAA574E7F83783DB16.edm" hidden="1">'[20]Achievability Tables'!$A:$IV</definedName>
    <definedName name="_bdm.ED648EC00D964CA5B3D67565033EE597.edm" hidden="1">#REF!</definedName>
    <definedName name="_bdm.ED7785B6E5C047C494A167298E21F74B.edm" hidden="1">'[12]Figure 38'!$A:$IV</definedName>
    <definedName name="_bdm.ED89D511B4464DBA9D8EA4A5892C8EFC.edm" hidden="1">'[178]Pitch OUTPUT'!$A:$IV</definedName>
    <definedName name="_bdm.ED8FDCC4E92346EEBE3DB9006AFA094B.edm" hidden="1">'[179]Acquisition Opportunities'!$A:$IV</definedName>
    <definedName name="_bdm.EDB591441A3248EFAC480620A9466411.edm" hidden="1">'[114]VAL MATRIX'!$A:$IV</definedName>
    <definedName name="_bdm.EDB6F5E2826F4BFE840180EB83CF9A61.edm" hidden="1" xml:space="preserve">    '[55]Income Statement'!$A:$IV</definedName>
    <definedName name="_bdm.EDD533823C3A4A928E4329C084A7ECA2.edm" hidden="1">#REF!</definedName>
    <definedName name="_bdm.EDD5D0B6FD374D50BC976734DB322D93.edm" hidden="1">'[152]Public Comps'!$A:$IV</definedName>
    <definedName name="_bdm.EE0FB59DB0B249099918E2675FA629EC.edm" hidden="1">'[154]BOE Stats'!$A:$IV</definedName>
    <definedName name="_bdm.EE45A561F03043B581B23DC7F007A680.edm" hidden="1">#REF!</definedName>
    <definedName name="_bdm.EE5273584EFC4DC4AFBBE922C5CFCFDB.edm" hidden="1">[145]HaywardMetrics!$A:$IV</definedName>
    <definedName name="_bdm.EEA2BB5661A045AD8C8DC0377D23EE3D.edm" hidden="1">#REF!</definedName>
    <definedName name="_bdm.EECBCEC68D024FBEA4A9EE9CDF99B734.edm" hidden="1">#REF!</definedName>
    <definedName name="_bdm.EEEFBFF686D4485B922AC29BFB1300EB.edm" hidden="1">#REF!</definedName>
    <definedName name="_bdm.EF04E9344B5F4A0B814AADBD0AD95363.edm" hidden="1">'[20]Base vs Sensitivity'!$A:$IV</definedName>
    <definedName name="_bdm.EF3D11D9EB90486A8CAC7391A29D8E7D.edm" hidden="1">#REF!</definedName>
    <definedName name="_bdm.EF516F1D054947699308361ABA406791.edm" hidden="1">#REF!</definedName>
    <definedName name="_bdm.EF878009936A494E9EDB0CB864B15FE5.edm" hidden="1">#REF!</definedName>
    <definedName name="_bdm.EFC8C47572F24A23A2D1DF11DBA33452.edm" hidden="1">'[147]SBU Summaries'!$A:$IV</definedName>
    <definedName name="_bdm.EFF7108FB2CF486CB02CDB3D036B8F4C.edm" hidden="1">'[138]Exch Ratio'!$A:$IV</definedName>
    <definedName name="_bdm.EFF9F9EE83BB41D49A3A7116F763A48E.edm" hidden="1">#REF!</definedName>
    <definedName name="_bdm.F044AA0BCBF84BEDAB186DBBCBBA3424.edm" hidden="1">#REF!</definedName>
    <definedName name="_bdm.F0C377915F9044CEA10113EBBFEC1E5F.edm" hidden="1">#REF!</definedName>
    <definedName name="_bdm.F10BE4AFD68747F8A366B6E7086797A6.edm" hidden="1">#REF!</definedName>
    <definedName name="_bdm.F11318174FF04C50B364079847964B42.edm" hidden="1">#REF!</definedName>
    <definedName name="_bdm.F13EF1222E5948ADBA4AB5BD95B9A551.edm" hidden="1">'[180]Historical and Projected Stores'!$IV$1</definedName>
    <definedName name="_bdm.F14E3D43E6D8437FAA98B86BC4A0A11F.edm" hidden="1">#REF!</definedName>
    <definedName name="_bdm.F1634FEED0BA4B129D182F3E4CFFE6C7.edm" hidden="1">#REF!</definedName>
    <definedName name="_bdm.F19CC1CCCDC84ACDA717C15CFBD330FF.edm" hidden="1" xml:space="preserve">  '[37]Formula Manufacturing Margin'!$A:$IV</definedName>
    <definedName name="_bdm.F1B272E0DBF3464B932DC636D8D7C1E8.edm" hidden="1">'[181]SQ Analysis of FSP'!$A:$IV</definedName>
    <definedName name="_bdm.F1BCB3FA08894C66AFD282B7152BCDEE.edm" hidden="1">#REF!</definedName>
    <definedName name="_bdm.F1CC71DB0ABD45E79622486C7591ECBF.edm" hidden="1">'[88]Capex table'!$A:$IV</definedName>
    <definedName name="_bdm.F22AF9ACE44C464893F4FD584C26846D.edm" hidden="1">#REF!</definedName>
    <definedName name="_bdm.F26BBD8958EE4FECAE74321D2EF4A6DB.edm" hidden="1">#REF!</definedName>
    <definedName name="_bdm.F289BB85805949C4A2DB02778B66B1FC.edm" hidden="1">'[86]Def. Air Frt.'!$A:$IV</definedName>
    <definedName name="_bdm.F2A3404078BA4D43A320AFEE732C084F.edm" hidden="1" xml:space="preserve">  '[37]Income Statement'!$A:$IV</definedName>
    <definedName name="_bdm.F2B5D96200E64C6A9DBDF04EFCF1D487.edm" hidden="1">'[182]Management Projections'!$A:$IV</definedName>
    <definedName name="_bdm.F34AA5AC0BE1480EBDD8C43727DAF82A.edm" hidden="1">#REF!</definedName>
    <definedName name="_bdm.F34F651034444F6D890D874CA88DEF8C.edm" hidden="1">#REF!</definedName>
    <definedName name="_bdm.F3D7FFA63FDF4C0E9B5A2DB694489711.edm" hidden="1">#REF!</definedName>
    <definedName name="_bdm.F3E1746B59FC44A2BDD3FE2CE633FAC2.edm" hidden="1">#REF!</definedName>
    <definedName name="_bdm.F4084B50A3A644D5978894FBEFD9FDB7.edm" hidden="1">#REF!</definedName>
    <definedName name="_bdm.F478951A3998463A9CC11AA968D20C6C.edm" hidden="1">#REF!</definedName>
    <definedName name="_bdm.F49F5DCE5D2B489EBA24BEC3BD293DA8.edm" hidden="1">#REF!</definedName>
    <definedName name="_bdm.F4EA291F1B2F44E7B9868EECFEEA2C6D.edm" hidden="1">#REF!</definedName>
    <definedName name="_bdm.F52D112DB8DF469F890973278C701DD1.edm" hidden="1">[20]Fees!$A:$IV</definedName>
    <definedName name="_bdm.F5706A93685C4C3DBAC1C38185D912D0.edm" hidden="1">#REF!</definedName>
    <definedName name="_bdm.F57D20DEF8EF4755B325E8AF68564669.edm" hidden="1">#REF!</definedName>
    <definedName name="_bdm.F5AC429CA6244412AAE55DE7E9B9B7BB.edm" hidden="1">#REF!</definedName>
    <definedName name="_bdm.F5D2E35AAEBD432DB25543ABA8C05ADF.edm" hidden="1">'[20]Achievability Tables'!$A:$IV</definedName>
    <definedName name="_bdm.F663A26FB06D461E82284BACBCD1F8DA.edm" hidden="1">#REF!</definedName>
    <definedName name="_bdm.F69FBDB7BCA94DF0A522DE00D0BB7ED9.edm" hidden="1">'[63]YTD SSS'!$A:$IV</definedName>
    <definedName name="_bdm.F6A569FC23234E86837C4DBAD9E7EBD2.edm" hidden="1">[183]Europe!$A:$IV</definedName>
    <definedName name="_bdm.F6E7CE759FFC476A830B76BE46183F5D.edm" hidden="1">[30]p57!$IV$1</definedName>
    <definedName name="_bdm.F7887284F770486EAA356E6170B632E4.edm" hidden="1">#REF!</definedName>
    <definedName name="_bdm.F7F4C49C418C445595FD3754DB1194A8.edm" hidden="1">'[102]Comparison vs. Prior Budget'!$A:$IV</definedName>
    <definedName name="_bdm.F83622DF55DB48B4AF847BF6A7359FEB.edm" hidden="1" xml:space="preserve">                                                                                                           [23]ATP!$A:$IV</definedName>
    <definedName name="_bdm.F8E971B61D3E46DD9AF2128ACBC687F5.edm" hidden="1">'[30]p56 - Bridge'!$IV$1</definedName>
    <definedName name="_bdm.F91A51A5FFD141BD821009884766DBC6.edm" hidden="1">'[167]IS (I)'!$A:$IV</definedName>
    <definedName name="_bdm.F99620898B0D471AB44D996DBE1BB511.edm" hidden="1">[56]Essential!$IV$1</definedName>
    <definedName name="_bdm.F9C723F9DE6A4CAF844C670BD0F65FC2.edm" hidden="1">#REF!</definedName>
    <definedName name="_bdm.FA5DC2630F7643DB9250EC785A6031CC.edm" hidden="1" xml:space="preserve">    '[34]New Store Model'!$A:$IV</definedName>
    <definedName name="_bdm.FA763BCF0EB542DDA7A257EAE5DB2A0E.edm" hidden="1">'[53]Analyst Recommendations'!$A:$IV</definedName>
    <definedName name="_bdm.FA88AF7149194504BED80E7884C48790.edm" hidden="1">#REF!</definedName>
    <definedName name="_bdm.FA8C54D7FDB44E1DA614F26177595A76.edm" hidden="1" xml:space="preserve">    '[71]Football Field'!$A:$IV</definedName>
    <definedName name="_bdm.FAA43AF139F14D89B400DBE6794BF8BA.edm" hidden="1" xml:space="preserve">      '[19]Seg P&amp;L'!$A:$IV</definedName>
    <definedName name="_bdm.FAAA4EEB66964F05A4A84365DE5BE188.edm" hidden="1">#REF!</definedName>
    <definedName name="_bdm.FAD21FBF974A4D6C845B8671F17FDD25.edm" hidden="1">#REF!</definedName>
    <definedName name="_bdm.FastTrackBookmark.8_19_2005_5_44_15_PM.edm" hidden="1">#REF!</definedName>
    <definedName name="_bdm.FastTrackBookmark.8_19_2005_5_44_19_PM.edm" hidden="1">#REF!</definedName>
    <definedName name="_bdm.FB0F6EE14A6049ADA05ACADA1F5C5611.edm" hidden="1">#REF!</definedName>
    <definedName name="_bdm.FB39860B4528467FB664FDB79105DAF8.edm" hidden="1">#REF!</definedName>
    <definedName name="_bdm.FBDF9BBD4B324EE8934F666D705D1063.edm" hidden="1">[30]p32!$IV$1</definedName>
    <definedName name="_bdm.FC09009C75A5495C917633F8736E152B.edm" hidden="1">#REF!</definedName>
    <definedName name="_bdm.FC5BF21561AD494C97F2C9BFA32ACEBE.edm" hidden="1">#REF!</definedName>
    <definedName name="_bdm.FCEFC223805A4E8FBDC4208DAE9EF44C.edm" hidden="1">#REF!</definedName>
    <definedName name="_bdm.FDAE8BA0542F41F2822FF52DAE92E7F5.edm" hidden="1">#REF!</definedName>
    <definedName name="_bdm.FDAFB6D582BB4955AA46CD36502BCDBE.edm" hidden="1" xml:space="preserve">    '[34]Financial Summary'!$A:$IV</definedName>
    <definedName name="_bdm.FDBB81F3339240CC9758779596063872.edm" hidden="1">'[184]MS model'!$A:$IV</definedName>
    <definedName name="_bdm.FE44A7ED0850401B8DB5026120241593.edm" hidden="1">#REF!</definedName>
    <definedName name="_bdm.FE68959A495C4702B9A851D45C2547EF.edm" hidden="1">[106]Model!$A:$IV</definedName>
    <definedName name="_bdm.FE7E760CE0A64CDB874A7FCCEE8B15B0.edm" hidden="1" xml:space="preserve">        [15]Equity_19!$A:$IV</definedName>
    <definedName name="_bdm.FE9CB33526BB440C8547AA4C4BC09D20.edm" hidden="1">#REF!</definedName>
    <definedName name="_bdm.FF44F51680F94619BB8E76F25E8AB975.edm" hidden="1">#REF!</definedName>
    <definedName name="_bdm.FF52E63E1F2E4210B0426DA219EEA362.edm" hidden="1">#REF!</definedName>
    <definedName name="_bdm.FF85CAAB95E0401DB5286097073CEA44.edm" hidden="1" xml:space="preserve">            '[150]Sources-Uses'!$A:$IV</definedName>
    <definedName name="_bdm.FF9095FD6CD34EF1A02014107BE08616.edm" hidden="1">#REF!</definedName>
    <definedName name="_bdm.FFBC391987DB4F1B9B9D847AE7076005.edm" hidden="1">#REF!</definedName>
    <definedName name="_bdm.FFC06C5A9962442AAB76281D5A60B195.edm" hidden="1">[30]Sheet6!#REF!</definedName>
    <definedName name="_bdm.ToolkitBookmark.6_17_2004_9_35_05_AM.edm" hidden="1">'[185]Financial model'!$E$362:$O$362</definedName>
    <definedName name="_BQ4.1" hidden="1">#REF!</definedName>
    <definedName name="_BQ4.2" hidden="1">#REF!</definedName>
    <definedName name="_D33" hidden="1">{"Olk by Qtr Full",#N/A,FALSE,"Tot PalmPalm";"Olk by Qtr Full",#N/A,FALSE,"Tot Device";"Olk by Qtr Full",#N/A,FALSE,"Platform";"Olk by Qtr Full",#N/A,FALSE,"Palm.Net";"Olk by Qtr Full",#N/A,FALSE,"Elim"}</definedName>
    <definedName name="_D33_1" hidden="1">{"Olk by Qtr Full",#N/A,FALSE,"Tot PalmPalm";"Olk by Qtr Full",#N/A,FALSE,"Tot Device";"Olk by Qtr Full",#N/A,FALSE,"Platform";"Olk by Qtr Full",#N/A,FALSE,"Palm.Net";"Olk by Qtr Full",#N/A,FALSE,"Elim"}</definedName>
    <definedName name="_D33_2" hidden="1">{"Olk by Qtr Full",#N/A,FALSE,"Tot PalmPalm";"Olk by Qtr Full",#N/A,FALSE,"Tot Device";"Olk by Qtr Full",#N/A,FALSE,"Platform";"Olk by Qtr Full",#N/A,FALSE,"Palm.Net";"Olk by Qtr Full",#N/A,FALSE,"Elim"}</definedName>
    <definedName name="_Dist_Values" hidden="1">#REF!</definedName>
    <definedName name="_Fill" hidden="1">#REF!</definedName>
    <definedName name="_xlnm._FilterDatabase" localSheetId="7" hidden="1">'Salary &amp; Benefits'!$B$9:$CR$24</definedName>
    <definedName name="_xlnm._FilterDatabase" hidden="1">#REF!</definedName>
    <definedName name="_GR3" hidden="1">{"Informes",#N/A,FALSE,"CA";"Informes",#N/A,FALSE,"CN";"Informes",#N/A,FALSE,"INVERSIONES";"Informes",#N/A,FALSE,"CN Oficial";"Informes",#N/A,FALSE,"CA Oficial";"Informes",#N/A,FALSE,"Res Datos Areas"}</definedName>
    <definedName name="_GR3_1" hidden="1">{"Informes",#N/A,FALSE,"CA";"Informes",#N/A,FALSE,"CN";"Informes",#N/A,FALSE,"INVERSIONES";"Informes",#N/A,FALSE,"CN Oficial";"Informes",#N/A,FALSE,"CA Oficial";"Informes",#N/A,FALSE,"Res Datos Areas"}</definedName>
    <definedName name="_GR3_2" hidden="1">{"Informes",#N/A,FALSE,"CA";"Informes",#N/A,FALSE,"CN";"Informes",#N/A,FALSE,"INVERSIONES";"Informes",#N/A,FALSE,"CN Oficial";"Informes",#N/A,FALSE,"CA Oficial";"Informes",#N/A,FALSE,"Res Datos Areas"}</definedName>
    <definedName name="_GSRATES_1" hidden="1">"CT300001Latest          "</definedName>
    <definedName name="_GSRATES_COUNT" hidden="1">1</definedName>
    <definedName name="_GSRATESR_1" hidden="1">#REF!</definedName>
    <definedName name="_hod2" hidden="1">{#N/A,#N/A,FALSE,"TS";#N/A,#N/A,FALSE,"Combo";#N/A,#N/A,FALSE,"FAIR";#N/A,#N/A,FALSE,"RBC";#N/A,#N/A,FALSE,"xxxx";#N/A,#N/A,FALSE,"A_D";#N/A,#N/A,FALSE,"WACC";#N/A,#N/A,FALSE,"DCF";#N/A,#N/A,FALSE,"LBO";#N/A,#N/A,FALSE,"AcqMults";#N/A,#N/A,FALSE,"CompMults"}</definedName>
    <definedName name="_hod2_1" hidden="1">{#N/A,#N/A,FALSE,"TS";#N/A,#N/A,FALSE,"Combo";#N/A,#N/A,FALSE,"FAIR";#N/A,#N/A,FALSE,"RBC";#N/A,#N/A,FALSE,"xxxx";#N/A,#N/A,FALSE,"A_D";#N/A,#N/A,FALSE,"WACC";#N/A,#N/A,FALSE,"DCF";#N/A,#N/A,FALSE,"LBO";#N/A,#N/A,FALSE,"AcqMults";#N/A,#N/A,FALSE,"CompMults"}</definedName>
    <definedName name="_hod2_2" hidden="1">{#N/A,#N/A,FALSE,"TS";#N/A,#N/A,FALSE,"Combo";#N/A,#N/A,FALSE,"FAIR";#N/A,#N/A,FALSE,"RBC";#N/A,#N/A,FALSE,"xxxx";#N/A,#N/A,FALSE,"A_D";#N/A,#N/A,FALSE,"WACC";#N/A,#N/A,FALSE,"DCF";#N/A,#N/A,FALSE,"LBO";#N/A,#N/A,FALSE,"AcqMults";#N/A,#N/A,FALSE,"CompMults"}</definedName>
    <definedName name="_ibo2" hidden="1">{#N/A,#N/A,FALSE,"Summary";#N/A,#N/A,FALSE,"Projections";#N/A,#N/A,FALSE,"Mkt Mults";#N/A,#N/A,FALSE,"DCF";#N/A,#N/A,FALSE,"Accr Dil";#N/A,#N/A,FALSE,"PIC LBO";#N/A,#N/A,FALSE,"MULT10_4";#N/A,#N/A,FALSE,"CBI LBO"}</definedName>
    <definedName name="_ibo2_1" hidden="1">{#N/A,#N/A,FALSE,"Summary";#N/A,#N/A,FALSE,"Projections";#N/A,#N/A,FALSE,"Mkt Mults";#N/A,#N/A,FALSE,"DCF";#N/A,#N/A,FALSE,"Accr Dil";#N/A,#N/A,FALSE,"PIC LBO";#N/A,#N/A,FALSE,"MULT10_4";#N/A,#N/A,FALSE,"CBI LBO"}</definedName>
    <definedName name="_ibo2_2" hidden="1">{#N/A,#N/A,FALSE,"Summary";#N/A,#N/A,FALSE,"Projections";#N/A,#N/A,FALSE,"Mkt Mults";#N/A,#N/A,FALSE,"DCF";#N/A,#N/A,FALSE,"Accr Dil";#N/A,#N/A,FALSE,"PIC LBO";#N/A,#N/A,FALSE,"MULT10_4";#N/A,#N/A,FALSE,"CBI LBO"}</definedName>
    <definedName name="_Jim1" hidden="1">{#N/A,#N/A,FALSE,"L&amp;M Performance";#N/A,#N/A,FALSE,"Brand Performance";#N/A,#N/A,FALSE,"Marlboro Performance"}</definedName>
    <definedName name="_Jim1_1" hidden="1">{#N/A,#N/A,FALSE,"L&amp;M Performance";#N/A,#N/A,FALSE,"Brand Performance";#N/A,#N/A,FALSE,"Marlboro Performance"}</definedName>
    <definedName name="_Jim1_1_1" hidden="1">{#N/A,#N/A,FALSE,"L&amp;M Performance";#N/A,#N/A,FALSE,"Brand Performance";#N/A,#N/A,FALSE,"Marlboro Performance"}</definedName>
    <definedName name="_Jim1_2" hidden="1">{#N/A,#N/A,FALSE,"L&amp;M Performance";#N/A,#N/A,FALSE,"Brand Performance";#N/A,#N/A,FALSE,"Marlboro Performance"}</definedName>
    <definedName name="_jim2" hidden="1">{#N/A,#N/A,FALSE,"L&amp;M Performance";#N/A,#N/A,FALSE,"Brand Performance";#N/A,#N/A,FALSE,"Marlboro Performance"}</definedName>
    <definedName name="_jim2_1" hidden="1">{#N/A,#N/A,FALSE,"L&amp;M Performance";#N/A,#N/A,FALSE,"Brand Performance";#N/A,#N/A,FALSE,"Marlboro Performance"}</definedName>
    <definedName name="_jim2_1_1" hidden="1">{#N/A,#N/A,FALSE,"L&amp;M Performance";#N/A,#N/A,FALSE,"Brand Performance";#N/A,#N/A,FALSE,"Marlboro Performance"}</definedName>
    <definedName name="_jim2_2" hidden="1">{#N/A,#N/A,FALSE,"L&amp;M Performance";#N/A,#N/A,FALSE,"Brand Performance";#N/A,#N/A,FALSE,"Marlboro Performance"}</definedName>
    <definedName name="_kc102" hidden="1">{0,#N/A,FALSE,0;0,#N/A,FALSE,0;0,#N/A,FALSE,0;0,#N/A,FALSE,0;0,#N/A,FALSE,0;0,#N/A,FALSE,0;0,#N/A,FALSE,0;0,#N/A,FALSE,0;0,#N/A,FALSE,0;0,#N/A,FALSE,0;0,#N/A,FALSE,0;0,#N/A,FALSE,0;0,#N/A,FALSE,0;0,#N/A,FALSE,0;0,#N/A,FALSE,0;0,#N/A,FALSE,0;0,#N/A,FALSE,0;0,#N/A,FALSE,0;0,#N/A,FALSE,0;0,#N/A,FALSE,0;#N/A,#N/A,FALSE,0}</definedName>
    <definedName name="_kc102_1" hidden="1">{0,#N/A,FALSE,0;0,#N/A,FALSE,0;0,#N/A,FALSE,0;0,#N/A,FALSE,0;0,#N/A,FALSE,0;0,#N/A,FALSE,0;0,#N/A,FALSE,0;0,#N/A,FALSE,0;0,#N/A,FALSE,0;0,#N/A,FALSE,0;0,#N/A,FALSE,0;0,#N/A,FALSE,0;0,#N/A,FALSE,0;0,#N/A,FALSE,0;0,#N/A,FALSE,0;0,#N/A,FALSE,0;0,#N/A,FALSE,0;0,#N/A,FALSE,0;0,#N/A,FALSE,0;0,#N/A,FALSE,0;#N/A,#N/A,FALSE,0}</definedName>
    <definedName name="_kc102_2" hidden="1">{0,#N/A,FALSE,0;0,#N/A,FALSE,0;0,#N/A,FALSE,0;0,#N/A,FALSE,0;0,#N/A,FALSE,0;0,#N/A,FALSE,0;0,#N/A,FALSE,0;0,#N/A,FALSE,0;0,#N/A,FALSE,0;0,#N/A,FALSE,0;0,#N/A,FALSE,0;0,#N/A,FALSE,0;0,#N/A,FALSE,0;0,#N/A,FALSE,0;0,#N/A,FALSE,0;0,#N/A,FALSE,0;0,#N/A,FALSE,0;0,#N/A,FALSE,0;0,#N/A,FALSE,0;0,#N/A,FALSE,0;#N/A,#N/A,FALSE,0}</definedName>
    <definedName name="_kc2" hidden="1">#REF!</definedName>
    <definedName name="_Key1" hidden="1">#REF!</definedName>
    <definedName name="_Key2" hidden="1">'[186]2008'!#REF!</definedName>
    <definedName name="_Key3" hidden="1">'[187]PRIOR 0794'!#REF!</definedName>
    <definedName name="_NBV2"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_NBV2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_NBV2_1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_NBV2_2"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_new2"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_new2_1"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_new2_1_1"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_new2_2"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_new3" hidden="1">{"pg3 Finished Goods",#N/A,FALSE,"FG - KPIs pg3"}</definedName>
    <definedName name="_new3_1" hidden="1">{"pg3 Finished Goods",#N/A,FALSE,"FG - KPIs pg3"}</definedName>
    <definedName name="_new3_1_1" hidden="1">{"pg3 Finished Goods",#N/A,FALSE,"FG - KPIs pg3"}</definedName>
    <definedName name="_new3_2" hidden="1">{"pg3 Finished Goods",#N/A,FALSE,"FG - KPIs pg3"}</definedName>
    <definedName name="_Order1" localSheetId="0" hidden="1">255</definedName>
    <definedName name="_Order1" hidden="1">0</definedName>
    <definedName name="_Order1_1" hidden="1">0</definedName>
    <definedName name="_Order2" localSheetId="0" hidden="1">255</definedName>
    <definedName name="_Order2" hidden="1">0</definedName>
    <definedName name="_Order2_1" hidden="1">0</definedName>
    <definedName name="_Regression_Int" hidden="1">1</definedName>
    <definedName name="_Regression_Out" hidden="1">[4]Combined!#REF!</definedName>
    <definedName name="_Regression_X" hidden="1">#REF!</definedName>
    <definedName name="_Regression_Y" hidden="1">[4]Combined!#REF!</definedName>
    <definedName name="_rod1" hidden="1">{#N/A,#N/A,FALSE,"Projections";#N/A,#N/A,FALSE,"Multiples Valuation";#N/A,#N/A,FALSE,"LBO";#N/A,#N/A,FALSE,"Multiples_Sensitivity";#N/A,#N/A,FALSE,"Summary"}</definedName>
    <definedName name="_rod1_1" hidden="1">{#N/A,#N/A,FALSE,"Projections";#N/A,#N/A,FALSE,"Multiples Valuation";#N/A,#N/A,FALSE,"LBO";#N/A,#N/A,FALSE,"Multiples_Sensitivity";#N/A,#N/A,FALSE,"Summary"}</definedName>
    <definedName name="_rod1_2" hidden="1">{#N/A,#N/A,FALSE,"Projections";#N/A,#N/A,FALSE,"Multiples Valuation";#N/A,#N/A,FALSE,"LBO";#N/A,#N/A,FALSE,"Multiples_Sensitivity";#N/A,#N/A,FALSE,"Summary"}</definedName>
    <definedName name="_Sort" hidden="1">#REF!</definedName>
    <definedName name="_Table1_In1" hidden="1">[188]merger!#REF!</definedName>
    <definedName name="_Table1_Out" hidden="1">[188]merger!#REF!</definedName>
    <definedName name="_Table2_In1" hidden="1">[188]merger!#REF!</definedName>
    <definedName name="_Table2_In2" hidden="1">#REF!</definedName>
    <definedName name="_Table2_Out" hidden="1">#REF!</definedName>
    <definedName name="a_1" hidden="1">{#N/A,#N/A,FALSE,"Seller Data Drop"}</definedName>
    <definedName name="a_1_1" hidden="1">{#N/A,#N/A,FALSE,"Seller Data Drop"}</definedName>
    <definedName name="aa_1" hidden="1">{#N/A,#N/A,FALSE,"Projections";#N/A,#N/A,FALSE,"Multiples Valuation";#N/A,#N/A,FALSE,"LBO";#N/A,#N/A,FALSE,"Multiples_Sensitivity";#N/A,#N/A,FALSE,"Summary"}</definedName>
    <definedName name="aa_2" hidden="1">{#N/A,#N/A,FALSE,"Projections";#N/A,#N/A,FALSE,"Multiples Valuation";#N/A,#N/A,FALSE,"LBO";#N/A,#N/A,FALSE,"Multiples_Sensitivity";#N/A,#N/A,FALSE,"Summary"}</definedName>
    <definedName name="aaa" hidden="1">{#N/A,#N/A,FALSE,"Projections";#N/A,#N/A,FALSE,"Multiples Valuation";#N/A,#N/A,FALSE,"LBO";#N/A,#N/A,FALSE,"Multiples_Sensitivity";#N/A,#N/A,FALSE,"Summary"}</definedName>
    <definedName name="aaa_1" hidden="1">{#N/A,#N/A,FALSE,"Projections";#N/A,#N/A,FALSE,"Multiples Valuation";#N/A,#N/A,FALSE,"LBO";#N/A,#N/A,FALSE,"Multiples_Sensitivity";#N/A,#N/A,FALSE,"Summary"}</definedName>
    <definedName name="aaa_2" hidden="1">{#N/A,#N/A,FALSE,"Projections";#N/A,#N/A,FALSE,"Multiples Valuation";#N/A,#N/A,FALSE,"LBO";#N/A,#N/A,FALSE,"Multiples_Sensitivity";#N/A,#N/A,FALSE,"Summary"}</definedName>
    <definedName name="AAA_DOCTOPS" hidden="1">"AAA_SET"</definedName>
    <definedName name="AAA_duser" hidden="1">"OFF"</definedName>
    <definedName name="aaaaa" hidden="1">{#N/A,#N/A,FALSE,"Title Page";#N/A,#N/A,FALSE,"Conclusions";#N/A,#N/A,FALSE,"Assum.";#N/A,#N/A,FALSE,"Sun  DCF-WC-Dep";#N/A,#N/A,FALSE,"MarketValue";#N/A,#N/A,FALSE,"BalSheet";#N/A,#N/A,FALSE,"WACC";#N/A,#N/A,FALSE,"PC+ Info.";#N/A,#N/A,FALSE,"PC+Info_2"}</definedName>
    <definedName name="aaaaa_1" hidden="1">{#N/A,#N/A,FALSE,"Title Page";#N/A,#N/A,FALSE,"Conclusions";#N/A,#N/A,FALSE,"Assum.";#N/A,#N/A,FALSE,"Sun  DCF-WC-Dep";#N/A,#N/A,FALSE,"MarketValue";#N/A,#N/A,FALSE,"BalSheet";#N/A,#N/A,FALSE,"WACC";#N/A,#N/A,FALSE,"PC+ Info.";#N/A,#N/A,FALSE,"PC+Info_2"}</definedName>
    <definedName name="aaaaa_2" hidden="1">{#N/A,#N/A,FALSE,"Title Page";#N/A,#N/A,FALSE,"Conclusions";#N/A,#N/A,FALSE,"Assum.";#N/A,#N/A,FALSE,"Sun  DCF-WC-Dep";#N/A,#N/A,FALSE,"MarketValue";#N/A,#N/A,FALSE,"BalSheet";#N/A,#N/A,FALSE,"WACC";#N/A,#N/A,FALSE,"PC+ Info.";#N/A,#N/A,FALSE,"PC+Info_2"}</definedName>
    <definedName name="aaaaaa" hidden="1">{#N/A,#N/A,FALSE,"Title Page";#N/A,#N/A,FALSE,"Conclusions";#N/A,#N/A,FALSE,"Assum.";#N/A,#N/A,FALSE,"Sun  DCF-WC-Dep";#N/A,#N/A,FALSE,"MarketValue";#N/A,#N/A,FALSE,"BalSheet";#N/A,#N/A,FALSE,"WACC";#N/A,#N/A,FALSE,"PC+ Info.";#N/A,#N/A,FALSE,"PC+Info_2"}</definedName>
    <definedName name="aaaaaa_1" hidden="1">{#N/A,#N/A,FALSE,"Title Page";#N/A,#N/A,FALSE,"Conclusions";#N/A,#N/A,FALSE,"Assum.";#N/A,#N/A,FALSE,"Sun  DCF-WC-Dep";#N/A,#N/A,FALSE,"MarketValue";#N/A,#N/A,FALSE,"BalSheet";#N/A,#N/A,FALSE,"WACC";#N/A,#N/A,FALSE,"PC+ Info.";#N/A,#N/A,FALSE,"PC+Info_2"}</definedName>
    <definedName name="aaaaaa_2" hidden="1">{#N/A,#N/A,FALSE,"Title Page";#N/A,#N/A,FALSE,"Conclusions";#N/A,#N/A,FALSE,"Assum.";#N/A,#N/A,FALSE,"Sun  DCF-WC-Dep";#N/A,#N/A,FALSE,"MarketValue";#N/A,#N/A,FALSE,"BalSheet";#N/A,#N/A,FALSE,"WACC";#N/A,#N/A,FALSE,"PC+ Info.";#N/A,#N/A,FALSE,"PC+Info_2"}</definedName>
    <definedName name="aaaaaaaaaaaaaaaaaaa" hidden="1">{#N/A,#N/A,TRUE,"Cover";#N/A,#N/A,TRUE,"Sum";#N/A,#N/A,TRUE,"SubsRev";#N/A,#N/A,TRUE,"CapEx";#N/A,#N/A,TRUE,"OpEx";#N/A,#N/A,TRUE,"SUs";#N/A,#N/A,TRUE,"OrgChart";#N/A,#N/A,TRUE,"Staff";#N/A,#N/A,TRUE,"P&amp;L";#N/A,#N/A,TRUE,"Cash";#N/A,#N/A,TRUE,"BS";#N/A,#N/A,TRUE,"Valuation";#N/A,#N/A,TRUE,"CapEx-Assumptions";#N/A,#N/A,TRUE,"OpEx-Assumptions"}</definedName>
    <definedName name="aaaaaaaaaaaaaaaaaaa_1" hidden="1">{#N/A,#N/A,TRUE,"Cover";#N/A,#N/A,TRUE,"Sum";#N/A,#N/A,TRUE,"SubsRev";#N/A,#N/A,TRUE,"CapEx";#N/A,#N/A,TRUE,"OpEx";#N/A,#N/A,TRUE,"SUs";#N/A,#N/A,TRUE,"OrgChart";#N/A,#N/A,TRUE,"Staff";#N/A,#N/A,TRUE,"P&amp;L";#N/A,#N/A,TRUE,"Cash";#N/A,#N/A,TRUE,"BS";#N/A,#N/A,TRUE,"Valuation";#N/A,#N/A,TRUE,"CapEx-Assumptions";#N/A,#N/A,TRUE,"OpEx-Assumptions"}</definedName>
    <definedName name="aaaaaaaaaaaaaaaaaaa_2" hidden="1">{#N/A,#N/A,TRUE,"Cover";#N/A,#N/A,TRUE,"Sum";#N/A,#N/A,TRUE,"SubsRev";#N/A,#N/A,TRUE,"CapEx";#N/A,#N/A,TRUE,"OpEx";#N/A,#N/A,TRUE,"SUs";#N/A,#N/A,TRUE,"OrgChart";#N/A,#N/A,TRUE,"Staff";#N/A,#N/A,TRUE,"P&amp;L";#N/A,#N/A,TRUE,"Cash";#N/A,#N/A,TRUE,"BS";#N/A,#N/A,TRUE,"Valuation";#N/A,#N/A,TRUE,"CapEx-Assumptions";#N/A,#N/A,TRUE,"OpEx-Assumptions"}</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bc" hidden="1">{"PC1 July thry Dec",#N/A,FALSE,"PC1MON";"PC2 July thru Dec",#N/A,FALSE,"PC2MON";"PC3 July thru Dec",#N/A,FALSE,"PC3MON";"PC5 July thru Dec",#N/A,FALSE,"PC5MON";"PC6 July thru Dec",#N/A,FALSE,"PC6MON";"PC7 July thru Dec",#N/A,FALSE,"PC7MON";"PC8 July thru Dec",#N/A,FALSE,"PC8MON";"PC9 July thru Dec",#N/A,FALSE,"PC9MON";"PC10 July thru Dec",#N/A,FALSE,"PC10MON";"PC11 July thru Dec",#N/A,FALSE,"PC11MON";"PC99 July thru Dec",#N/A,FALSE,"RKFL CO."}</definedName>
    <definedName name="abc_1" hidden="1">{#N/A,#N/A,FALSE,"Projections";#N/A,#N/A,FALSE,"Multiples Valuation";#N/A,#N/A,FALSE,"LBO";#N/A,#N/A,FALSE,"Multiples_Sensitivity";#N/A,#N/A,FALSE,"Summary"}</definedName>
    <definedName name="abc_2" hidden="1">{#N/A,#N/A,FALSE,"Projections";#N/A,#N/A,FALSE,"Multiples Valuation";#N/A,#N/A,FALSE,"LBO";#N/A,#N/A,FALSE,"Multiples_Sensitivity";#N/A,#N/A,FALSE,"Summary"}</definedName>
    <definedName name="abcde" hidden="1">{#N/A,#N/A,FALSE,"Title Page";#N/A,#N/A,FALSE,"Conclusions";#N/A,#N/A,FALSE,"Assum.";#N/A,#N/A,FALSE,"Sun  DCF-WC-Dep";#N/A,#N/A,FALSE,"MarketValue";#N/A,#N/A,FALSE,"BalSheet";#N/A,#N/A,FALSE,"WACC";#N/A,#N/A,FALSE,"PC+ Info.";#N/A,#N/A,FALSE,"PC+Info_2"}</definedName>
    <definedName name="abcde_1" hidden="1">{#N/A,#N/A,FALSE,"Title Page";#N/A,#N/A,FALSE,"Conclusions";#N/A,#N/A,FALSE,"Assum.";#N/A,#N/A,FALSE,"Sun  DCF-WC-Dep";#N/A,#N/A,FALSE,"MarketValue";#N/A,#N/A,FALSE,"BalSheet";#N/A,#N/A,FALSE,"WACC";#N/A,#N/A,FALSE,"PC+ Info.";#N/A,#N/A,FALSE,"PC+Info_2"}</definedName>
    <definedName name="abcde_2" hidden="1">{#N/A,#N/A,FALSE,"Title Page";#N/A,#N/A,FALSE,"Conclusions";#N/A,#N/A,FALSE,"Assum.";#N/A,#N/A,FALSE,"Sun  DCF-WC-Dep";#N/A,#N/A,FALSE,"MarketValue";#N/A,#N/A,FALSE,"BalSheet";#N/A,#N/A,FALSE,"WACC";#N/A,#N/A,FALSE,"PC+ Info.";#N/A,#N/A,FALSE,"PC+Info_2"}</definedName>
    <definedName name="AccessDatabase" hidden="1">"I:\DEPT8900\OEL\FY01\Reports\Budget Comparison\Comparitive Budget TEST.mdb"</definedName>
    <definedName name="ACwvu.BS." hidden="1">#REF!</definedName>
    <definedName name="ad" hidden="1">{"Finished Goods",#N/A,FALSE,"FG Production-pg1";"Paste",#N/A,FALSE,"FG Production-pg1";"Total Plant",#N/A,FALSE,"FG Production-pg1"}</definedName>
    <definedName name="ad_1" hidden="1">{"Finished Goods",#N/A,FALSE,"FG Production-pg1";"Paste",#N/A,FALSE,"FG Production-pg1";"Total Plant",#N/A,FALSE,"FG Production-pg1"}</definedName>
    <definedName name="ad_2" hidden="1">{"Finished Goods",#N/A,FALSE,"FG Production-pg1";"Paste",#N/A,FALSE,"FG Production-pg1";"Total Plant",#N/A,FALSE,"FG Production-pg1"}</definedName>
    <definedName name="aeae" hidden="1">{#N/A,#N/A,FALSE,"Trading-Mult ";#N/A,#N/A,FALSE,"Trading-Cap";#N/A,#N/A,FALSE,"Trading-Inc";#N/A,#N/A,FALSE,"Cash Flow";#N/A,#N/A,FALSE,"M&amp;A info"}</definedName>
    <definedName name="aeae_1" hidden="1">{#N/A,#N/A,FALSE,"Trading-Mult ";#N/A,#N/A,FALSE,"Trading-Cap";#N/A,#N/A,FALSE,"Trading-Inc";#N/A,#N/A,FALSE,"Cash Flow";#N/A,#N/A,FALSE,"M&amp;A info"}</definedName>
    <definedName name="aeae_2" hidden="1">{#N/A,#N/A,FALSE,"Trading-Mult ";#N/A,#N/A,FALSE,"Trading-Cap";#N/A,#N/A,FALSE,"Trading-Inc";#N/A,#N/A,FALSE,"Cash Flow";#N/A,#N/A,FALSE,"M&amp;A info"}</definedName>
    <definedName name="AF_wnn" hidden="1">{"AFR200_P1",#N/A,FALSE,"AFR200";"AFR200_P2",#N/A,FALSE,"AFR200";"AFR200_P3",#N/A,FALSE,"AFR200";"AFR200_P4",#N/A,FALSE,"AFR200";"AFR200_P5",#N/A,FALSE,"AFR200"}</definedName>
    <definedName name="AF_wnn_1" hidden="1">{"AFR200_P1",#N/A,FALSE,"AFR200";"AFR200_P2",#N/A,FALSE,"AFR200";"AFR200_P3",#N/A,FALSE,"AFR200";"AFR200_P4",#N/A,FALSE,"AFR200";"AFR200_P5",#N/A,FALSE,"AFR200"}</definedName>
    <definedName name="AF_wnn_2" hidden="1">{"AFR200_P1",#N/A,FALSE,"AFR200";"AFR200_P2",#N/A,FALSE,"AFR200";"AFR200_P3",#N/A,FALSE,"AFR200";"AFR200_P4",#N/A,FALSE,"AFR200";"AFR200_P5",#N/A,FALSE,"AFR200"}</definedName>
    <definedName name="AF_wnnn" hidden="1">{"AFR200_P1",#N/A,FALSE,"AFR200";"AFR200_P2",#N/A,FALSE,"AFR200";"AFR200_P3",#N/A,FALSE,"AFR200";"AFR200_P4",#N/A,FALSE,"AFR200";"AFR200_P5",#N/A,FALSE,"AFR200"}</definedName>
    <definedName name="AF_wnnn_1" hidden="1">{"AFR200_P1",#N/A,FALSE,"AFR200";"AFR200_P2",#N/A,FALSE,"AFR200";"AFR200_P3",#N/A,FALSE,"AFR200";"AFR200_P4",#N/A,FALSE,"AFR200";"AFR200_P5",#N/A,FALSE,"AFR200"}</definedName>
    <definedName name="AF_wnnn_2" hidden="1">{"AFR200_P1",#N/A,FALSE,"AFR200";"AFR200_P2",#N/A,FALSE,"AFR200";"AFR200_P3",#N/A,FALSE,"AFR200";"AFR200_P4",#N/A,FALSE,"AFR200";"AFR200_P5",#N/A,FALSE,"AFR200"}</definedName>
    <definedName name="AF_wns" hidden="1">{"AFR200_P1",#N/A,FALSE,"AFR200";"AFR200_P2",#N/A,FALSE,"AFR200";"AFR200_P3",#N/A,FALSE,"AFR200";"AFR200_P4",#N/A,FALSE,"AFR200";"AFR200_P5",#N/A,FALSE,"AFR200"}</definedName>
    <definedName name="AF_wns_1" hidden="1">{"AFR200_P1",#N/A,FALSE,"AFR200";"AFR200_P2",#N/A,FALSE,"AFR200";"AFR200_P3",#N/A,FALSE,"AFR200";"AFR200_P4",#N/A,FALSE,"AFR200";"AFR200_P5",#N/A,FALSE,"AFR200"}</definedName>
    <definedName name="AF_wns_2" hidden="1">{"AFR200_P1",#N/A,FALSE,"AFR200";"AFR200_P2",#N/A,FALSE,"AFR200";"AFR200_P3",#N/A,FALSE,"AFR200";"AFR200_P4",#N/A,FALSE,"AFR200";"AFR200_P5",#N/A,FALSE,"AFR200"}</definedName>
    <definedName name="AF_wrn.AFR200." hidden="1">{"AFR200_P1",#N/A,FALSE,"AFR200";"AFR200_P2",#N/A,FALSE,"AFR200";"AFR200_P3",#N/A,FALSE,"AFR200";"AFR200_P4",#N/A,FALSE,"AFR200";"AFR200_P5",#N/A,FALSE,"AFR200"}</definedName>
    <definedName name="AF_wrn.AFR200._1" hidden="1">{"AFR200_P1",#N/A,FALSE,"AFR200";"AFR200_P2",#N/A,FALSE,"AFR200";"AFR200_P3",#N/A,FALSE,"AFR200";"AFR200_P4",#N/A,FALSE,"AFR200";"AFR200_P5",#N/A,FALSE,"AFR200"}</definedName>
    <definedName name="AF_wrn.AFR200._2" hidden="1">{"AFR200_P1",#N/A,FALSE,"AFR200";"AFR200_P2",#N/A,FALSE,"AFR200";"AFR200_P3",#N/A,FALSE,"AFR200";"AFR200_P4",#N/A,FALSE,"AFR200";"AFR200_P5",#N/A,FALSE,"AFR200"}</definedName>
    <definedName name="AF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AF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AF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AF_wrn.Balance._.Sheet._.Rpts." hidden="1">{"Mgmt Bonus (Bal Sht)",#N/A,FALSE,"Mgmt Bonus Accrual";"Profit Sharing (Bal Sht)",#N/A,FALSE,"Profit Sharing Accrual"}</definedName>
    <definedName name="AF_wrn.Balance._.Sheet._.Rpts._1" hidden="1">{"Mgmt Bonus (Bal Sht)",#N/A,FALSE,"Mgmt Bonus Accrual";"Profit Sharing (Bal Sht)",#N/A,FALSE,"Profit Sharing Accrual"}</definedName>
    <definedName name="AF_wrn.Balance._.Sheet._.Rpts._2" hidden="1">{"Mgmt Bonus (Bal Sht)",#N/A,FALSE,"Mgmt Bonus Accrual";"Profit Sharing (Bal Sht)",#N/A,FALSE,"Profit Sharing Accrual"}</definedName>
    <definedName name="AF_wrn.Financial._.Pkg." hidden="1">{#N/A,#N/A,FALSE,"401K";"Goodwill (Financial)",#N/A,FALSE,"GOODWILL"}</definedName>
    <definedName name="AF_wrn.Financial._.Pkg._1" hidden="1">{#N/A,#N/A,FALSE,"401K";"Goodwill (Financial)",#N/A,FALSE,"GOODWILL"}</definedName>
    <definedName name="AF_wrn.Financial._.Pkg._2" hidden="1">{#N/A,#N/A,FALSE,"401K";"Goodwill (Financial)",#N/A,FALSE,"GOODWILL"}</definedName>
    <definedName name="afsfd" hidden="1">[189]graph!$A$3:$A$16</definedName>
    <definedName name="ami_KV_vol" hidden="1">{#N/A,#N/A,FALSE,"amt pl var analysis"}</definedName>
    <definedName name="ami_KV_vol2" hidden="1">{#N/A,#N/A,TRUE,"pfs bank calc internal";#N/A,#N/A,TRUE,"pfs op stats";#N/A,#N/A,TRUE,"pfs bs";#N/A,#N/A,TRUE,"pfs pl summary";#N/A,#N/A,TRUE,"pfs pl current";#N/A,#N/A,TRUE,"pfs pl ytd";#N/A,#N/A,TRUE,"pfs cashflow"}</definedName>
    <definedName name="amy" hidden="1">{#N/A,#N/A,FALSE,"AD_Purchase";#N/A,#N/A,FALSE,"Credit";#N/A,#N/A,FALSE,"PF Acquisition";#N/A,#N/A,FALSE,"PF Offering"}</definedName>
    <definedName name="amy.mistake" hidden="1">{#N/A,#N/A,FALSE,"AD_Purchase";#N/A,#N/A,FALSE,"Credit";#N/A,#N/A,FALSE,"PF Acquisition";#N/A,#N/A,FALSE,"PF Offering"}</definedName>
    <definedName name="amy.mistake_1" hidden="1">{#N/A,#N/A,FALSE,"AD_Purchase";#N/A,#N/A,FALSE,"Credit";#N/A,#N/A,FALSE,"PF Acquisition";#N/A,#N/A,FALSE,"PF Offering"}</definedName>
    <definedName name="amy.mistake_2" hidden="1">{#N/A,#N/A,FALSE,"AD_Purchase";#N/A,#N/A,FALSE,"Credit";#N/A,#N/A,FALSE,"PF Acquisition";#N/A,#N/A,FALSE,"PF Offering"}</definedName>
    <definedName name="amy_1" hidden="1">{#N/A,#N/A,FALSE,"AD_Purchase";#N/A,#N/A,FALSE,"Credit";#N/A,#N/A,FALSE,"PF Acquisition";#N/A,#N/A,FALSE,"PF Offering"}</definedName>
    <definedName name="amy_2" hidden="1">{#N/A,#N/A,FALSE,"AD_Purchase";#N/A,#N/A,FALSE,"Credit";#N/A,#N/A,FALSE,"PF Acquisition";#N/A,#N/A,FALSE,"PF Offering"}</definedName>
    <definedName name="anscount" hidden="1">1</definedName>
    <definedName name="are" hidden="1">{#N/A,#N/A,FALSE,"Sheet1"}</definedName>
    <definedName name="are_1" hidden="1">{#N/A,#N/A,FALSE,"Sheet1"}</definedName>
    <definedName name="are_2" hidden="1">{#N/A,#N/A,FALSE,"Sheet1"}</definedName>
    <definedName name="ARM" hidden="1">{#N/A,#N/A,FALSE,"Trading-Mult ";#N/A,#N/A,FALSE,"Trading-Cap";#N/A,#N/A,FALSE,"Trading-Inc";#N/A,#N/A,FALSE,"Cash Flow";#N/A,#N/A,FALSE,"M&amp;A info"}</definedName>
    <definedName name="ARM_1" hidden="1">{#N/A,#N/A,FALSE,"Trading-Mult ";#N/A,#N/A,FALSE,"Trading-Cap";#N/A,#N/A,FALSE,"Trading-Inc";#N/A,#N/A,FALSE,"Cash Flow";#N/A,#N/A,FALSE,"M&amp;A info"}</definedName>
    <definedName name="ARM_2" hidden="1">{#N/A,#N/A,FALSE,"Trading-Mult ";#N/A,#N/A,FALSE,"Trading-Cap";#N/A,#N/A,FALSE,"Trading-Inc";#N/A,#N/A,FALSE,"Cash Flow";#N/A,#N/A,FALSE,"M&amp;A info"}</definedName>
    <definedName name="ARPU" hidden="1">{"FCB_ALL",#N/A,FALSE,"FCB"}</definedName>
    <definedName name="ARPU_1" hidden="1">{"FCB_ALL",#N/A,FALSE,"FCB"}</definedName>
    <definedName name="ARPU_2" hidden="1">{"FCB_ALL",#N/A,FALSE,"FCB"}</definedName>
    <definedName name="as_1" hidden="1">{#N/A,#N/A,FALSE,"Sheet1"}</definedName>
    <definedName name="as_2" hidden="1">{#N/A,#N/A,FALSE,"Sheet1"}</definedName>
    <definedName name="AS2DocOpenMode" hidden="1">"AS2DocumentEdit"</definedName>
    <definedName name="AS2NamedRange" hidden="1">9</definedName>
    <definedName name="AS2ReportLS" hidden="1">2</definedName>
    <definedName name="AS2SyncStepLS" hidden="1">0</definedName>
    <definedName name="AS2TickmarkLS" hidden="1">#REF!</definedName>
    <definedName name="AS2VersionLS" hidden="1">300</definedName>
    <definedName name="asd_1" hidden="1">{"Finished Goods",#N/A,FALSE,"FG Production-pg1";"Paste",#N/A,FALSE,"FG Production-pg1";"Total Plant",#N/A,FALSE,"FG Production-pg1"}</definedName>
    <definedName name="asd_1_1" hidden="1">{"Finished Goods",#N/A,FALSE,"FG Production-pg1";"Paste",#N/A,FALSE,"FG Production-pg1";"Total Plant",#N/A,FALSE,"FG Production-pg1"}</definedName>
    <definedName name="asd_2" hidden="1">{"Finished Goods",#N/A,FALSE,"FG Production-pg1";"Paste",#N/A,FALSE,"FG Production-pg1";"Total Plant",#N/A,FALSE,"FG Production-pg1"}</definedName>
    <definedName name="asdadf" hidden="1">#REF!</definedName>
    <definedName name="asdf_1" hidden="1">{#N/A,#N/A,FALSE,"Projections";#N/A,#N/A,FALSE,"Acq Mult";#N/A,#N/A,FALSE,"TWER Mult";#N/A,#N/A,FALSE,"DCF EBITDA";#N/A,#N/A,FALSE,"DCF EBIT";#N/A,#N/A,FALSE,"Debt Accr";#N/A,#N/A,FALSE,"Stock Accr";#N/A,#N/A,FALSE,"Debt Stock Accr";#N/A,#N/A,FALSE,"Accr Dil Sensi"}</definedName>
    <definedName name="asdf_2" hidden="1">{#N/A,#N/A,FALSE,"Projections";#N/A,#N/A,FALSE,"Acq Mult";#N/A,#N/A,FALSE,"TWER Mult";#N/A,#N/A,FALSE,"DCF EBITDA";#N/A,#N/A,FALSE,"DCF EBIT";#N/A,#N/A,FALSE,"Debt Accr";#N/A,#N/A,FALSE,"Stock Accr";#N/A,#N/A,FALSE,"Debt Stock Accr";#N/A,#N/A,FALSE,"Accr Dil Sensi"}</definedName>
    <definedName name="asdff" hidden="1">{"GTI monthly IS",#N/A,FALSE,"gti";#N/A,#N/A,FALSE,"gti"}</definedName>
    <definedName name="asdff_1" hidden="1">{"GTI monthly IS",#N/A,FALSE,"gti";#N/A,#N/A,FALSE,"gti"}</definedName>
    <definedName name="asdff_2" hidden="1">{"GTI monthly IS",#N/A,FALSE,"gti";#N/A,#N/A,FALSE,"gti"}</definedName>
    <definedName name="asdg" hidden="1">{#N/A,#N/A,FALSE,"Title Page";#N/A,#N/A,FALSE,"Conclusions";#N/A,#N/A,FALSE,"Assum.";#N/A,#N/A,FALSE,"Sun  DCF-WC-Dep";#N/A,#N/A,FALSE,"MarketValue";#N/A,#N/A,FALSE,"BalSheet";#N/A,#N/A,FALSE,"WACC";#N/A,#N/A,FALSE,"PC+ Info.";#N/A,#N/A,FALSE,"PC+Info_2"}</definedName>
    <definedName name="Assump"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Assump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Assump_1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Assump_2"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Assump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Assump1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Assump1_1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Assump1_2"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AVAIL" hidden="1">{"GLI-Income Statement",#N/A,FALSE,"gli";"GLI - Balance Sheet Wksht",#N/A,FALSE,"gli";"GLI-Cash Flow",#N/A,FALSE,"gli";"GLI Qtrly Stats",#N/A,FALSE,"gli"}</definedName>
    <definedName name="AVAIL_1" hidden="1">{"GLI-Income Statement",#N/A,FALSE,"gli";"GLI - Balance Sheet Wksht",#N/A,FALSE,"gli";"GLI-Cash Flow",#N/A,FALSE,"gli";"GLI Qtrly Stats",#N/A,FALSE,"gli"}</definedName>
    <definedName name="AVAIL_2" hidden="1">{"GLI-Income Statement",#N/A,FALSE,"gli";"GLI - Balance Sheet Wksht",#N/A,FALSE,"gli";"GLI-Cash Flow",#N/A,FALSE,"gli";"GLI Qtrly Stats",#N/A,FALSE,"gli"}</definedName>
    <definedName name="Avdel_wnn" hidden="1">{"AFR200_P1",#N/A,FALSE,"AFR200";"AFR200_P2",#N/A,FALSE,"AFR200";"AFR200_P3",#N/A,FALSE,"AFR200";"AFR200_P4",#N/A,FALSE,"AFR200";"AFR200_P5",#N/A,FALSE,"AFR200"}</definedName>
    <definedName name="Avdel_wnn_1" hidden="1">{"AFR200_P1",#N/A,FALSE,"AFR200";"AFR200_P2",#N/A,FALSE,"AFR200";"AFR200_P3",#N/A,FALSE,"AFR200";"AFR200_P4",#N/A,FALSE,"AFR200";"AFR200_P5",#N/A,FALSE,"AFR200"}</definedName>
    <definedName name="Avdel_wnn_2" hidden="1">{"AFR200_P1",#N/A,FALSE,"AFR200";"AFR200_P2",#N/A,FALSE,"AFR200";"AFR200_P3",#N/A,FALSE,"AFR200";"AFR200_P4",#N/A,FALSE,"AFR200";"AFR200_P5",#N/A,FALSE,"AFR200"}</definedName>
    <definedName name="Avdel_wnnn" hidden="1">{"AFR200_P1",#N/A,FALSE,"AFR200";"AFR200_P2",#N/A,FALSE,"AFR200";"AFR200_P3",#N/A,FALSE,"AFR200";"AFR200_P4",#N/A,FALSE,"AFR200";"AFR200_P5",#N/A,FALSE,"AFR200"}</definedName>
    <definedName name="Avdel_wnnn_1" hidden="1">{"AFR200_P1",#N/A,FALSE,"AFR200";"AFR200_P2",#N/A,FALSE,"AFR200";"AFR200_P3",#N/A,FALSE,"AFR200";"AFR200_P4",#N/A,FALSE,"AFR200";"AFR200_P5",#N/A,FALSE,"AFR200"}</definedName>
    <definedName name="Avdel_wnnn_2" hidden="1">{"AFR200_P1",#N/A,FALSE,"AFR200";"AFR200_P2",#N/A,FALSE,"AFR200";"AFR200_P3",#N/A,FALSE,"AFR200";"AFR200_P4",#N/A,FALSE,"AFR200";"AFR200_P5",#N/A,FALSE,"AFR200"}</definedName>
    <definedName name="Avdel_wns" hidden="1">{"AFR200_P1",#N/A,FALSE,"AFR200";"AFR200_P2",#N/A,FALSE,"AFR200";"AFR200_P3",#N/A,FALSE,"AFR200";"AFR200_P4",#N/A,FALSE,"AFR200";"AFR200_P5",#N/A,FALSE,"AFR200"}</definedName>
    <definedName name="Avdel_wns_1" hidden="1">{"AFR200_P1",#N/A,FALSE,"AFR200";"AFR200_P2",#N/A,FALSE,"AFR200";"AFR200_P3",#N/A,FALSE,"AFR200";"AFR200_P4",#N/A,FALSE,"AFR200";"AFR200_P5",#N/A,FALSE,"AFR200"}</definedName>
    <definedName name="Avdel_wns_2" hidden="1">{"AFR200_P1",#N/A,FALSE,"AFR200";"AFR200_P2",#N/A,FALSE,"AFR200";"AFR200_P3",#N/A,FALSE,"AFR200";"AFR200_P4",#N/A,FALSE,"AFR200";"AFR200_P5",#N/A,FALSE,"AFR200"}</definedName>
    <definedName name="Avdel_wrn.AFR200." hidden="1">{"AFR200_P1",#N/A,FALSE,"AFR200";"AFR200_P2",#N/A,FALSE,"AFR200";"AFR200_P3",#N/A,FALSE,"AFR200";"AFR200_P4",#N/A,FALSE,"AFR200";"AFR200_P5",#N/A,FALSE,"AFR200"}</definedName>
    <definedName name="Avdel_wrn.AFR200._1" hidden="1">{"AFR200_P1",#N/A,FALSE,"AFR200";"AFR200_P2",#N/A,FALSE,"AFR200";"AFR200_P3",#N/A,FALSE,"AFR200";"AFR200_P4",#N/A,FALSE,"AFR200";"AFR200_P5",#N/A,FALSE,"AFR200"}</definedName>
    <definedName name="Avdel_wrn.AFR200._2" hidden="1">{"AFR200_P1",#N/A,FALSE,"AFR200";"AFR200_P2",#N/A,FALSE,"AFR200";"AFR200_P3",#N/A,FALSE,"AFR200";"AFR200_P4",#N/A,FALSE,"AFR200";"AFR200_P5",#N/A,FALSE,"AFR200"}</definedName>
    <definedName name="Avdel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Avdel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Avdel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Avdel_wrn.Balance._.Sheet._.Rpts." hidden="1">{"Mgmt Bonus (Bal Sht)",#N/A,FALSE,"Mgmt Bonus Accrual";"Profit Sharing (Bal Sht)",#N/A,FALSE,"Profit Sharing Accrual"}</definedName>
    <definedName name="Avdel_wrn.Balance._.Sheet._.Rpts._1" hidden="1">{"Mgmt Bonus (Bal Sht)",#N/A,FALSE,"Mgmt Bonus Accrual";"Profit Sharing (Bal Sht)",#N/A,FALSE,"Profit Sharing Accrual"}</definedName>
    <definedName name="Avdel_wrn.Balance._.Sheet._.Rpts._2" hidden="1">{"Mgmt Bonus (Bal Sht)",#N/A,FALSE,"Mgmt Bonus Accrual";"Profit Sharing (Bal Sht)",#N/A,FALSE,"Profit Sharing Accrual"}</definedName>
    <definedName name="Avdel_wrn.Financial._.Pkg." hidden="1">{#N/A,#N/A,FALSE,"401K";"Goodwill (Financial)",#N/A,FALSE,"GOODWILL"}</definedName>
    <definedName name="Avdel_wrn.Financial._.Pkg._1" hidden="1">{#N/A,#N/A,FALSE,"401K";"Goodwill (Financial)",#N/A,FALSE,"GOODWILL"}</definedName>
    <definedName name="Avdel_wrn.Financial._.Pkg._2" hidden="1">{#N/A,#N/A,FALSE,"401K";"Goodwill (Financial)",#N/A,FALSE,"GOODWILL"}</definedName>
    <definedName name="aw"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w_1"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w_2"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bankbalsht" hidden="1">{#N/A,#N/A,FALSE,"Title Page";#N/A,#N/A,FALSE,"Conclusions";#N/A,#N/A,FALSE,"Assum.";#N/A,#N/A,FALSE,"Sun  DCF-WC-Dep";#N/A,#N/A,FALSE,"MarketValue";#N/A,#N/A,FALSE,"BalSheet";#N/A,#N/A,FALSE,"WACC";#N/A,#N/A,FALSE,"PC+ Info.";#N/A,#N/A,FALSE,"PC+Info_2"}</definedName>
    <definedName name="bbbb_1" hidden="1">{#N/A,#N/A,FALSE,"Title Page";#N/A,#N/A,FALSE,"Conclusions";#N/A,#N/A,FALSE,"Assum.";#N/A,#N/A,FALSE,"Sun  DCF-WC-Dep";#N/A,#N/A,FALSE,"MarketValue";#N/A,#N/A,FALSE,"BalSheet";#N/A,#N/A,FALSE,"WACC";#N/A,#N/A,FALSE,"PC+ Info.";#N/A,#N/A,FALSE,"PC+Info_2"}</definedName>
    <definedName name="bbbb_2" hidden="1">{#N/A,#N/A,FALSE,"Title Page";#N/A,#N/A,FALSE,"Conclusions";#N/A,#N/A,FALSE,"Assum.";#N/A,#N/A,FALSE,"Sun  DCF-WC-Dep";#N/A,#N/A,FALSE,"MarketValue";#N/A,#N/A,FALSE,"BalSheet";#N/A,#N/A,FALSE,"WACC";#N/A,#N/A,FALSE,"PC+ Info.";#N/A,#N/A,FALSE,"PC+Info_2"}</definedName>
    <definedName name="bdbd" hidden="1">{#N/A,#N/A,FALSE,"cover";#N/A,#N/A,FALSE,"index (2)"}</definedName>
    <definedName name="Bear" hidden="1">{#N/A,#N/A,FALSE,"TS";#N/A,#N/A,FALSE,"Combo";#N/A,#N/A,FALSE,"FAIR";#N/A,#N/A,FALSE,"RBC";#N/A,#N/A,FALSE,"xxxx";#N/A,#N/A,FALSE,"A_D";#N/A,#N/A,FALSE,"WACC";#N/A,#N/A,FALSE,"DCF";#N/A,#N/A,FALSE,"LBO";#N/A,#N/A,FALSE,"AcqMults";#N/A,#N/A,FALSE,"CompMults"}</definedName>
    <definedName name="Bear_1" hidden="1">{#N/A,#N/A,FALSE,"TS";#N/A,#N/A,FALSE,"Combo";#N/A,#N/A,FALSE,"FAIR";#N/A,#N/A,FALSE,"RBC";#N/A,#N/A,FALSE,"xxxx";#N/A,#N/A,FALSE,"A_D";#N/A,#N/A,FALSE,"WACC";#N/A,#N/A,FALSE,"DCF";#N/A,#N/A,FALSE,"LBO";#N/A,#N/A,FALSE,"AcqMults";#N/A,#N/A,FALSE,"CompMults"}</definedName>
    <definedName name="Bear_2" hidden="1">{#N/A,#N/A,FALSE,"TS";#N/A,#N/A,FALSE,"Combo";#N/A,#N/A,FALSE,"FAIR";#N/A,#N/A,FALSE,"RBC";#N/A,#N/A,FALSE,"xxxx";#N/A,#N/A,FALSE,"A_D";#N/A,#N/A,FALSE,"WACC";#N/A,#N/A,FALSE,"DCF";#N/A,#N/A,FALSE,"LBO";#N/A,#N/A,FALSE,"AcqMults";#N/A,#N/A,FALSE,"CompMults"}</definedName>
    <definedName name="bear2" hidden="1">{#N/A,#N/A,FALSE,"TS";#N/A,#N/A,FALSE,"Combo";#N/A,#N/A,FALSE,"FAIR";#N/A,#N/A,FALSE,"RBC";#N/A,#N/A,FALSE,"xxxx";#N/A,#N/A,FALSE,"A_D";#N/A,#N/A,FALSE,"WACC";#N/A,#N/A,FALSE,"DCF";#N/A,#N/A,FALSE,"LBO";#N/A,#N/A,FALSE,"AcqMults";#N/A,#N/A,FALSE,"CompMults"}</definedName>
    <definedName name="bear2_1" hidden="1">{#N/A,#N/A,FALSE,"TS";#N/A,#N/A,FALSE,"Combo";#N/A,#N/A,FALSE,"FAIR";#N/A,#N/A,FALSE,"RBC";#N/A,#N/A,FALSE,"xxxx";#N/A,#N/A,FALSE,"A_D";#N/A,#N/A,FALSE,"WACC";#N/A,#N/A,FALSE,"DCF";#N/A,#N/A,FALSE,"LBO";#N/A,#N/A,FALSE,"AcqMults";#N/A,#N/A,FALSE,"CompMults"}</definedName>
    <definedName name="bear2_2" hidden="1">{#N/A,#N/A,FALSE,"TS";#N/A,#N/A,FALSE,"Combo";#N/A,#N/A,FALSE,"FAIR";#N/A,#N/A,FALSE,"RBC";#N/A,#N/A,FALSE,"xxxx";#N/A,#N/A,FALSE,"A_D";#N/A,#N/A,FALSE,"WACC";#N/A,#N/A,FALSE,"DCF";#N/A,#N/A,FALSE,"LBO";#N/A,#N/A,FALSE,"AcqMults";#N/A,#N/A,FALSE,"CompMults"}</definedName>
    <definedName name="belnew" hidden="1">{"IS",#N/A,FALSE,"IS";"RPTIS",#N/A,FALSE,"RPTIS";"STATS",#N/A,FALSE,"STATS";"CELL",#N/A,FALSE,"CELL";"BS",#N/A,FALSE,"BS"}</definedName>
    <definedName name="belnew_1" hidden="1">{"IS",#N/A,FALSE,"IS";"RPTIS",#N/A,FALSE,"RPTIS";"STATS",#N/A,FALSE,"STATS";"CELL",#N/A,FALSE,"CELL";"BS",#N/A,FALSE,"BS"}</definedName>
    <definedName name="belnew_2" hidden="1">{"IS",#N/A,FALSE,"IS";"RPTIS",#N/A,FALSE,"RPTIS";"STATS",#N/A,FALSE,"STATS";"CELL",#N/A,FALSE,"CELL";"BS",#N/A,FALSE,"BS"}</definedName>
    <definedName name="BExGS09Y00R295FQF4OCD3UZVDBE" hidden="1">#N/A</definedName>
    <definedName name="BExSBB5BB2NTOBYTX7MDBWRM5SBC" hidden="1">#N/A</definedName>
    <definedName name="BExU990DB0J7TP9E43QTQJURH0O7" hidden="1">#N/A</definedName>
    <definedName name="BExY2I69T011YY3MDH6KDBM11VWW" hidden="1">#N/A</definedName>
    <definedName name="BG_Del" hidden="1">15</definedName>
    <definedName name="BG_Ins" hidden="1">4</definedName>
    <definedName name="BG_Mod" hidden="1">6</definedName>
    <definedName name="BLPH1" hidden="1">#REF!</definedName>
    <definedName name="BLPH10" hidden="1">'[190]crack spreads'!$E$4</definedName>
    <definedName name="BLPH18" hidden="1">#REF!</definedName>
    <definedName name="BLPH19" hidden="1">#REF!</definedName>
    <definedName name="BLPH2" hidden="1">#REF!</definedName>
    <definedName name="BLPH20" hidden="1">#REF!</definedName>
    <definedName name="BLPH21" hidden="1">#REF!</definedName>
    <definedName name="BLPH22" hidden="1">#REF!</definedName>
    <definedName name="BLPH23" hidden="1">#REF!</definedName>
    <definedName name="BLPH24" hidden="1">#REF!</definedName>
    <definedName name="BLPH25" hidden="1">#REF!</definedName>
    <definedName name="BLPH26" hidden="1">#REF!</definedName>
    <definedName name="BLPH3" hidden="1">'[190]new orders'!$G$7</definedName>
    <definedName name="BLPH31" hidden="1">[191]Data!#REF!</definedName>
    <definedName name="BLPH32" hidden="1">[191]Data!#REF!</definedName>
    <definedName name="BLPH33" hidden="1">[191]Data!#REF!</definedName>
    <definedName name="BLPH34" hidden="1">[191]Data!#REF!</definedName>
    <definedName name="BLPH35" hidden="1">[191]Data!#REF!</definedName>
    <definedName name="BLPH4" hidden="1">'[190]crack spreads'!$A$3</definedName>
    <definedName name="BLPH5" hidden="1">'[190]crack spreads'!$A$3</definedName>
    <definedName name="BLPH6" hidden="1">'[190]crack spreads'!$A$3</definedName>
    <definedName name="BLPH7" hidden="1">'[190]crack spreads'!$A$3</definedName>
    <definedName name="BLPH8" hidden="1">'[190]IFO Manufacturing Business Clim'!$E$6</definedName>
    <definedName name="BLPH9" hidden="1">'[190]commercial construction'!$D$33</definedName>
    <definedName name="BOOK1" hidden="1">'[192]WA #1'!#REF!</definedName>
    <definedName name="BOOK2" hidden="1">'[192]WA #1'!#REF!</definedName>
    <definedName name="Brand" hidden="1">{"Finished Goods",#N/A,FALSE,"FG Production-pg1";"Paste",#N/A,FALSE,"FG Production-pg1";"Total Plant",#N/A,FALSE,"FG Production-pg1"}</definedName>
    <definedName name="Brand_1" hidden="1">{"Finished Goods",#N/A,FALSE,"FG Production-pg1";"Paste",#N/A,FALSE,"FG Production-pg1";"Total Plant",#N/A,FALSE,"FG Production-pg1"}</definedName>
    <definedName name="Brand_2" hidden="1">{"Finished Goods",#N/A,FALSE,"FG Production-pg1";"Paste",#N/A,FALSE,"FG Production-pg1";"Total Plant",#N/A,FALSE,"FG Production-pg1"}</definedName>
    <definedName name="bruno" hidden="1">{#N/A,#N/A,FALSE,"rbc comp cert";#N/A,#N/A,FALSE,"rbcmargin";#N/A,#N/A,FALSE,"rbc cov calc"}</definedName>
    <definedName name="business" hidden="1">{"Index",#N/A,FALSE,"Index";"Schedule_I",#N/A,FALSE,"I";"Schedule_IA",#N/A,FALSE,"I-A";"Schedule_1B",#N/A,FALSE,"I-B";"Schedule_1C",#N/A,FALSE,"I-C";"Schedule_1D",#N/A,FALSE,"I-D";"Schedule_1E",#N/A,FALSE,"I-E";"Schedule_1F",#N/A,FALSE,"I-F";"Schedule_1G",#N/A,FALSE,"I-G";"Schedule_II",#N/A,FALSE,"II";"Schedule_IIA",#N/A,FALSE,"II-A";"Schedule_III",#N/A,FALSE,"III";"Schedule_IV",#N/A,FALSE,"IV";"Schedule_V",#N/A,FALSE,"V"}</definedName>
    <definedName name="business_1" hidden="1">{"Index",#N/A,FALSE,"Index";"Schedule_I",#N/A,FALSE,"I";"Schedule_IA",#N/A,FALSE,"I-A";"Schedule_1B",#N/A,FALSE,"I-B";"Schedule_1C",#N/A,FALSE,"I-C";"Schedule_1D",#N/A,FALSE,"I-D";"Schedule_1E",#N/A,FALSE,"I-E";"Schedule_1F",#N/A,FALSE,"I-F";"Schedule_1G",#N/A,FALSE,"I-G";"Schedule_II",#N/A,FALSE,"II";"Schedule_IIA",#N/A,FALSE,"II-A";"Schedule_III",#N/A,FALSE,"III";"Schedule_IV",#N/A,FALSE,"IV";"Schedule_V",#N/A,FALSE,"V"}</definedName>
    <definedName name="business_1_1" hidden="1">{"Index",#N/A,FALSE,"Index";"Schedule_I",#N/A,FALSE,"I";"Schedule_IA",#N/A,FALSE,"I-A";"Schedule_1B",#N/A,FALSE,"I-B";"Schedule_1C",#N/A,FALSE,"I-C";"Schedule_1D",#N/A,FALSE,"I-D";"Schedule_1E",#N/A,FALSE,"I-E";"Schedule_1F",#N/A,FALSE,"I-F";"Schedule_1G",#N/A,FALSE,"I-G";"Schedule_II",#N/A,FALSE,"II";"Schedule_IIA",#N/A,FALSE,"II-A";"Schedule_III",#N/A,FALSE,"III";"Schedule_IV",#N/A,FALSE,"IV";"Schedule_V",#N/A,FALSE,"V"}</definedName>
    <definedName name="business_2" hidden="1">{"Index",#N/A,FALSE,"Index";"Schedule_I",#N/A,FALSE,"I";"Schedule_IA",#N/A,FALSE,"I-A";"Schedule_1B",#N/A,FALSE,"I-B";"Schedule_1C",#N/A,FALSE,"I-C";"Schedule_1D",#N/A,FALSE,"I-D";"Schedule_1E",#N/A,FALSE,"I-E";"Schedule_1F",#N/A,FALSE,"I-F";"Schedule_1G",#N/A,FALSE,"I-G";"Schedule_II",#N/A,FALSE,"II";"Schedule_IIA",#N/A,FALSE,"II-A";"Schedule_III",#N/A,FALSE,"III";"Schedule_IV",#N/A,FALSE,"IV";"Schedule_V",#N/A,FALSE,"V"}</definedName>
    <definedName name="bust" hidden="1">{#N/A,#N/A,FALSE,"rbc comp cert";#N/A,#N/A,FALSE,"rbcmargin";#N/A,#N/A,FALSE,"rbc cov calc"}</definedName>
    <definedName name="bvwrg"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bvwrg_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bvwrg_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CAPEX98" hidden="1">[193]FINALPHP!$G$27</definedName>
    <definedName name="Capital" hidden="1">{"Finished Goods",#N/A,FALSE,"FG Production-pg1";"Paste",#N/A,FALSE,"FG Production-pg1";"Total Plant",#N/A,FALSE,"FG Production-pg1"}</definedName>
    <definedName name="Capital_1" hidden="1">{"Finished Goods",#N/A,FALSE,"FG Production-pg1";"Paste",#N/A,FALSE,"FG Production-pg1";"Total Plant",#N/A,FALSE,"FG Production-pg1"}</definedName>
    <definedName name="Capital_1_1" hidden="1">{"Finished Goods",#N/A,FALSE,"FG Production-pg1";"Paste",#N/A,FALSE,"FG Production-pg1";"Total Plant",#N/A,FALSE,"FG Production-pg1"}</definedName>
    <definedName name="Capital_2" hidden="1">{"Finished Goods",#N/A,FALSE,"FG Production-pg1";"Paste",#N/A,FALSE,"FG Production-pg1";"Total Plant",#N/A,FALSE,"FG Production-pg1"}</definedName>
    <definedName name="capitalized" hidden="1">{#N/A,#N/A,FALSE,"Title Page";#N/A,#N/A,FALSE,"Conclusions";#N/A,#N/A,FALSE,"Assum.";#N/A,#N/A,FALSE,"Sun  DCF-WC-Dep";#N/A,#N/A,FALSE,"MarketValue";#N/A,#N/A,FALSE,"BalSheet";#N/A,#N/A,FALSE,"WACC";#N/A,#N/A,FALSE,"PC+ Info.";#N/A,#N/A,FALSE,"PC+Info_2"}</definedName>
    <definedName name="capitalized_1" hidden="1">{#N/A,#N/A,FALSE,"Title Page";#N/A,#N/A,FALSE,"Conclusions";#N/A,#N/A,FALSE,"Assum.";#N/A,#N/A,FALSE,"Sun  DCF-WC-Dep";#N/A,#N/A,FALSE,"MarketValue";#N/A,#N/A,FALSE,"BalSheet";#N/A,#N/A,FALSE,"WACC";#N/A,#N/A,FALSE,"PC+ Info.";#N/A,#N/A,FALSE,"PC+Info_2"}</definedName>
    <definedName name="capitalized_2" hidden="1">{#N/A,#N/A,FALSE,"Title Page";#N/A,#N/A,FALSE,"Conclusions";#N/A,#N/A,FALSE,"Assum.";#N/A,#N/A,FALSE,"Sun  DCF-WC-Dep";#N/A,#N/A,FALSE,"MarketValue";#N/A,#N/A,FALSE,"BalSheet";#N/A,#N/A,FALSE,"WACC";#N/A,#N/A,FALSE,"PC+ Info.";#N/A,#N/A,FALSE,"PC+Info_2"}</definedName>
    <definedName name="cawc"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cawc_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cawc_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cb_sChart161DB88B_opts" hidden="1">"1, 9, 1, False, 2, False, False, , 0, False, True, 1, 1"</definedName>
    <definedName name="cb_sChart161DBB4D_opts" hidden="1">"1, 1, 1, False, 2, False, False, , 0, False, True, 1, 1"</definedName>
    <definedName name="cb_sChart16EBA7BA_opts" hidden="1">"1, 1, 1, False, 2, True, False, , 0, False, True, 1, 2"</definedName>
    <definedName name="cb_sChart1AC0211C_opts" hidden="1">"1, 1, 1, False, 2, False, False, , 0, False, False, 2, 2"</definedName>
    <definedName name="cb_sChart1AC021B3_opts" hidden="1">"1, 1, 1, False, 2, False, False, , 0, False, False, 2, 2"</definedName>
    <definedName name="cb_sChart1AC02226_opts" hidden="1">"1, 1, 1, False, 2, False, False, , 0, False, False, 2, 2"</definedName>
    <definedName name="cb_sChart1AC02446_opts" hidden="1">"1, 1, 1, False, 2, True, False, , 0, False, True, 2, 2"</definedName>
    <definedName name="cb_sChart1AC02765_opts" hidden="1">"1, 1, 1, False, 2, True, False, , 0, False, True, 2, 2"</definedName>
    <definedName name="cb_sChart1AC027D9_opts" hidden="1">"1, 1, 1, False, 2, True, False, , 0, False, True, 2, 2"</definedName>
    <definedName name="cb_sChart1C1DB169_opts" hidden="1">"1, 3, 1, False, 2, False, False, , 0, False, False, 1, 1"</definedName>
    <definedName name="cb_sChart1DBAAD_opts" hidden="1">"2, 1, 2, True, 2, False, False, , 0, False, True, 1, 2"</definedName>
    <definedName name="cb_sChart1DBB89_opts" hidden="1">"2, 1, 2, True, 2, False, False, , 0, False, True, 1, 1"</definedName>
    <definedName name="cb_sChart2DB05D6_opts" hidden="1">"1, 7, 1, False, 2, False, False, , 0, False, True, 1, 1"</definedName>
    <definedName name="cb_sChart2DBCB46_opts" hidden="1">"1, 7, 1, False, 2, False, False, , 0, False, True, 1, 1"</definedName>
    <definedName name="cb_sChart2F46DBE_opts" hidden="1">"2, 1, 1, True, 2, False, False, , 0, False, True, 1, 2"</definedName>
    <definedName name="cb_sChart34654DB_opts" hidden="1">"1, 8, 1, False, 2, False, False, , 0, False, False, 1, 2"</definedName>
    <definedName name="CBWorkbookPriority" hidden="1">-2044276671</definedName>
    <definedName name="çç" hidden="1">{"Informes",#N/A,FALSE,"CA";"Informes",#N/A,FALSE,"CN";"Informes",#N/A,FALSE,"INVERSIONES";"Informes",#N/A,FALSE,"CN Oficial";"Informes",#N/A,FALSE,"CA Oficial";"Informes",#N/A,FALSE,"Res Datos Areas"}</definedName>
    <definedName name="çç_1" hidden="1">{"Informes",#N/A,FALSE,"CA";"Informes",#N/A,FALSE,"CN";"Informes",#N/A,FALSE,"INVERSIONES";"Informes",#N/A,FALSE,"CN Oficial";"Informes",#N/A,FALSE,"CA Oficial";"Informes",#N/A,FALSE,"Res Datos Areas"}</definedName>
    <definedName name="çç_2" hidden="1">{"Informes",#N/A,FALSE,"CA";"Informes",#N/A,FALSE,"CN";"Informes",#N/A,FALSE,"INVERSIONES";"Informes",#N/A,FALSE,"CN Oficial";"Informes",#N/A,FALSE,"CA Oficial";"Informes",#N/A,FALSE,"Res Datos Areas"}</definedName>
    <definedName name="cg"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ChangeRange" localSheetId="5" hidden="1">[194]!ChangeRange</definedName>
    <definedName name="ChangeRange" hidden="1">[194]!ChangeRange</definedName>
    <definedName name="CIQWBGuid" hidden="1">"Ferguson Model v3.xls"</definedName>
    <definedName name="cmm" hidden="1">{#N/A,#N/A,FALSE,"Chart3";#N/A,#N/A,FALSE,"Chart2";#N/A,#N/A,FALSE,"chart1";#N/A,#N/A,FALSE,"ManCtrl";#N/A,#N/A,FALSE,"Deposit";#N/A,#N/A,FALSE,"Loans";#N/A,#N/A,FALSE,"Inv";#N/A,#N/A,FALSE,"IncState";#N/A,#N/A,FALSE,"BS";#N/A,#N/A,FALSE,"Cover"}</definedName>
    <definedName name="CN_a" hidden="1">{#N/A,#N/A,FALSE,"Title Page";#N/A,#N/A,FALSE,"Conclusions";#N/A,#N/A,FALSE,"Assum.";#N/A,#N/A,FALSE,"Sun  DCF-WC-Dep";#N/A,#N/A,FALSE,"MarketValue";#N/A,#N/A,FALSE,"BalSheet";#N/A,#N/A,FALSE,"WACC";#N/A,#N/A,FALSE,"PC+ Info.";#N/A,#N/A,FALSE,"PC+Info_2"}</definedName>
    <definedName name="CN_a_1" hidden="1">{#N/A,#N/A,FALSE,"Title Page";#N/A,#N/A,FALSE,"Conclusions";#N/A,#N/A,FALSE,"Assum.";#N/A,#N/A,FALSE,"Sun  DCF-WC-Dep";#N/A,#N/A,FALSE,"MarketValue";#N/A,#N/A,FALSE,"BalSheet";#N/A,#N/A,FALSE,"WACC";#N/A,#N/A,FALSE,"PC+ Info.";#N/A,#N/A,FALSE,"PC+Info_2"}</definedName>
    <definedName name="CN_a_2" hidden="1">{#N/A,#N/A,FALSE,"Title Page";#N/A,#N/A,FALSE,"Conclusions";#N/A,#N/A,FALSE,"Assum.";#N/A,#N/A,FALSE,"Sun  DCF-WC-Dep";#N/A,#N/A,FALSE,"MarketValue";#N/A,#N/A,FALSE,"BalSheet";#N/A,#N/A,FALSE,"WACC";#N/A,#N/A,FALSE,"PC+ Info.";#N/A,#N/A,FALSE,"PC+Info_2"}</definedName>
    <definedName name="CN_a1" hidden="1">{"content",#N/A,FALSE,"content";"conbs",#N/A,FALSE,"consobs";"bs",#N/A,FALSE,"historicBS";"is",#N/A,FALSE,"historicIS";"ratio",#N/A,FALSE,"ratios";"dcf",#N/A,FALSE,"DCF";"capm",#N/A,FALSE,"capm";"glcbs",#N/A,FALSE,"GLCBS";"glccsbs",#N/A,FALSE,"GLCCSBS";"glcis",#N/A,FALSE,"GLCIS";"glccsis",#N/A,FALSE,"GLCCSIS";"glcratio1",#N/A,FALSE,"GLC-ratios1";"glcratio2",#N/A,FALSE,"GLC-ratios2";"norm",#N/A,FALSE,"normalized";"glcap",#N/A,FALSE,"glcapproach";"trans",#N/A,FALSE,"Transactions";"sum",#N/A,FALSE,"summary";"control",#N/A,FALSE,"control";"market",#N/A,FALSE,"marketibility";"reg",#N/A,FALSE,"regression";#N/A,#N/A,FALSE,"DCF support"}</definedName>
    <definedName name="CN_a1_1" hidden="1">{"content",#N/A,FALSE,"content";"conbs",#N/A,FALSE,"consobs";"bs",#N/A,FALSE,"historicBS";"is",#N/A,FALSE,"historicIS";"ratio",#N/A,FALSE,"ratios";"dcf",#N/A,FALSE,"DCF";"capm",#N/A,FALSE,"capm";"glcbs",#N/A,FALSE,"GLCBS";"glccsbs",#N/A,FALSE,"GLCCSBS";"glcis",#N/A,FALSE,"GLCIS";"glccsis",#N/A,FALSE,"GLCCSIS";"glcratio1",#N/A,FALSE,"GLC-ratios1";"glcratio2",#N/A,FALSE,"GLC-ratios2";"norm",#N/A,FALSE,"normalized";"glcap",#N/A,FALSE,"glcapproach";"trans",#N/A,FALSE,"Transactions";"sum",#N/A,FALSE,"summary";"control",#N/A,FALSE,"control";"market",#N/A,FALSE,"marketibility";"reg",#N/A,FALSE,"regression";#N/A,#N/A,FALSE,"DCF support"}</definedName>
    <definedName name="CN_a1_2" hidden="1">{"content",#N/A,FALSE,"content";"conbs",#N/A,FALSE,"consobs";"bs",#N/A,FALSE,"historicBS";"is",#N/A,FALSE,"historicIS";"ratio",#N/A,FALSE,"ratios";"dcf",#N/A,FALSE,"DCF";"capm",#N/A,FALSE,"capm";"glcbs",#N/A,FALSE,"GLCBS";"glccsbs",#N/A,FALSE,"GLCCSBS";"glcis",#N/A,FALSE,"GLCIS";"glccsis",#N/A,FALSE,"GLCCSIS";"glcratio1",#N/A,FALSE,"GLC-ratios1";"glcratio2",#N/A,FALSE,"GLC-ratios2";"norm",#N/A,FALSE,"normalized";"glcap",#N/A,FALSE,"glcapproach";"trans",#N/A,FALSE,"Transactions";"sum",#N/A,FALSE,"summary";"control",#N/A,FALSE,"control";"market",#N/A,FALSE,"marketibility";"reg",#N/A,FALSE,"regression";#N/A,#N/A,FALSE,"DCF support"}</definedName>
    <definedName name="CN_aa" hidden="1">{#N/A,#N/A,FALSE,"Title Page";#N/A,#N/A,FALSE,"Conclusions";#N/A,#N/A,FALSE,"Assum.";#N/A,#N/A,FALSE,"Sun  DCF-WC-Dep";#N/A,#N/A,FALSE,"MarketValue";#N/A,#N/A,FALSE,"BalSheet";#N/A,#N/A,FALSE,"WACC";#N/A,#N/A,FALSE,"PC+ Info.";#N/A,#N/A,FALSE,"PC+Info_2"}</definedName>
    <definedName name="CN_aa_1" hidden="1">{#N/A,#N/A,FALSE,"Title Page";#N/A,#N/A,FALSE,"Conclusions";#N/A,#N/A,FALSE,"Assum.";#N/A,#N/A,FALSE,"Sun  DCF-WC-Dep";#N/A,#N/A,FALSE,"MarketValue";#N/A,#N/A,FALSE,"BalSheet";#N/A,#N/A,FALSE,"WACC";#N/A,#N/A,FALSE,"PC+ Info.";#N/A,#N/A,FALSE,"PC+Info_2"}</definedName>
    <definedName name="CN_aa_2" hidden="1">{#N/A,#N/A,FALSE,"Title Page";#N/A,#N/A,FALSE,"Conclusions";#N/A,#N/A,FALSE,"Assum.";#N/A,#N/A,FALSE,"Sun  DCF-WC-Dep";#N/A,#N/A,FALSE,"MarketValue";#N/A,#N/A,FALSE,"BalSheet";#N/A,#N/A,FALSE,"WACC";#N/A,#N/A,FALSE,"PC+ Info.";#N/A,#N/A,FALSE,"PC+Info_2"}</definedName>
    <definedName name="CN_aaa" hidden="1">{#N/A,#N/A,FALSE,"Title Page";#N/A,#N/A,FALSE,"Conclusions";#N/A,#N/A,FALSE,"Assum.";#N/A,#N/A,FALSE,"Sun  DCF-WC-Dep";#N/A,#N/A,FALSE,"MarketValue";#N/A,#N/A,FALSE,"BalSheet";#N/A,#N/A,FALSE,"WACC";#N/A,#N/A,FALSE,"PC+ Info.";#N/A,#N/A,FALSE,"PC+Info_2"}</definedName>
    <definedName name="CN_aaa_1" hidden="1">{#N/A,#N/A,FALSE,"Title Page";#N/A,#N/A,FALSE,"Conclusions";#N/A,#N/A,FALSE,"Assum.";#N/A,#N/A,FALSE,"Sun  DCF-WC-Dep";#N/A,#N/A,FALSE,"MarketValue";#N/A,#N/A,FALSE,"BalSheet";#N/A,#N/A,FALSE,"WACC";#N/A,#N/A,FALSE,"PC+ Info.";#N/A,#N/A,FALSE,"PC+Info_2"}</definedName>
    <definedName name="CN_aaa_2" hidden="1">{#N/A,#N/A,FALSE,"Title Page";#N/A,#N/A,FALSE,"Conclusions";#N/A,#N/A,FALSE,"Assum.";#N/A,#N/A,FALSE,"Sun  DCF-WC-Dep";#N/A,#N/A,FALSE,"MarketValue";#N/A,#N/A,FALSE,"BalSheet";#N/A,#N/A,FALSE,"WACC";#N/A,#N/A,FALSE,"PC+ Info.";#N/A,#N/A,FALSE,"PC+Info_2"}</definedName>
    <definedName name="CN_aaaaa" hidden="1">{#N/A,#N/A,FALSE,"Title Page";#N/A,#N/A,FALSE,"Conclusions";#N/A,#N/A,FALSE,"Assum.";#N/A,#N/A,FALSE,"Sun  DCF-WC-Dep";#N/A,#N/A,FALSE,"MarketValue";#N/A,#N/A,FALSE,"BalSheet";#N/A,#N/A,FALSE,"WACC";#N/A,#N/A,FALSE,"PC+ Info.";#N/A,#N/A,FALSE,"PC+Info_2"}</definedName>
    <definedName name="CN_aaaaa_1" hidden="1">{#N/A,#N/A,FALSE,"Title Page";#N/A,#N/A,FALSE,"Conclusions";#N/A,#N/A,FALSE,"Assum.";#N/A,#N/A,FALSE,"Sun  DCF-WC-Dep";#N/A,#N/A,FALSE,"MarketValue";#N/A,#N/A,FALSE,"BalSheet";#N/A,#N/A,FALSE,"WACC";#N/A,#N/A,FALSE,"PC+ Info.";#N/A,#N/A,FALSE,"PC+Info_2"}</definedName>
    <definedName name="CN_aaaaa_2" hidden="1">{#N/A,#N/A,FALSE,"Title Page";#N/A,#N/A,FALSE,"Conclusions";#N/A,#N/A,FALSE,"Assum.";#N/A,#N/A,FALSE,"Sun  DCF-WC-Dep";#N/A,#N/A,FALSE,"MarketValue";#N/A,#N/A,FALSE,"BalSheet";#N/A,#N/A,FALSE,"WACC";#N/A,#N/A,FALSE,"PC+ Info.";#N/A,#N/A,FALSE,"PC+Info_2"}</definedName>
    <definedName name="CN_aaaaaa" hidden="1">{#N/A,#N/A,FALSE,"Title Page";#N/A,#N/A,FALSE,"Conclusions";#N/A,#N/A,FALSE,"Assum.";#N/A,#N/A,FALSE,"Sun  DCF-WC-Dep";#N/A,#N/A,FALSE,"MarketValue";#N/A,#N/A,FALSE,"BalSheet";#N/A,#N/A,FALSE,"WACC";#N/A,#N/A,FALSE,"PC+ Info.";#N/A,#N/A,FALSE,"PC+Info_2"}</definedName>
    <definedName name="CN_aaaaaa_1" hidden="1">{#N/A,#N/A,FALSE,"Title Page";#N/A,#N/A,FALSE,"Conclusions";#N/A,#N/A,FALSE,"Assum.";#N/A,#N/A,FALSE,"Sun  DCF-WC-Dep";#N/A,#N/A,FALSE,"MarketValue";#N/A,#N/A,FALSE,"BalSheet";#N/A,#N/A,FALSE,"WACC";#N/A,#N/A,FALSE,"PC+ Info.";#N/A,#N/A,FALSE,"PC+Info_2"}</definedName>
    <definedName name="CN_aaaaaa_2" hidden="1">{#N/A,#N/A,FALSE,"Title Page";#N/A,#N/A,FALSE,"Conclusions";#N/A,#N/A,FALSE,"Assum.";#N/A,#N/A,FALSE,"Sun  DCF-WC-Dep";#N/A,#N/A,FALSE,"MarketValue";#N/A,#N/A,FALSE,"BalSheet";#N/A,#N/A,FALSE,"WACC";#N/A,#N/A,FALSE,"PC+ Info.";#N/A,#N/A,FALSE,"PC+Info_2"}</definedName>
    <definedName name="CN_abcde" hidden="1">{#N/A,#N/A,FALSE,"Title Page";#N/A,#N/A,FALSE,"Conclusions";#N/A,#N/A,FALSE,"Assum.";#N/A,#N/A,FALSE,"Sun  DCF-WC-Dep";#N/A,#N/A,FALSE,"MarketValue";#N/A,#N/A,FALSE,"BalSheet";#N/A,#N/A,FALSE,"WACC";#N/A,#N/A,FALSE,"PC+ Info.";#N/A,#N/A,FALSE,"PC+Info_2"}</definedName>
    <definedName name="CN_abcde_1" hidden="1">{#N/A,#N/A,FALSE,"Title Page";#N/A,#N/A,FALSE,"Conclusions";#N/A,#N/A,FALSE,"Assum.";#N/A,#N/A,FALSE,"Sun  DCF-WC-Dep";#N/A,#N/A,FALSE,"MarketValue";#N/A,#N/A,FALSE,"BalSheet";#N/A,#N/A,FALSE,"WACC";#N/A,#N/A,FALSE,"PC+ Info.";#N/A,#N/A,FALSE,"PC+Info_2"}</definedName>
    <definedName name="CN_abcde_2" hidden="1">{#N/A,#N/A,FALSE,"Title Page";#N/A,#N/A,FALSE,"Conclusions";#N/A,#N/A,FALSE,"Assum.";#N/A,#N/A,FALSE,"Sun  DCF-WC-Dep";#N/A,#N/A,FALSE,"MarketValue";#N/A,#N/A,FALSE,"BalSheet";#N/A,#N/A,FALSE,"WACC";#N/A,#N/A,FALSE,"PC+ Info.";#N/A,#N/A,FALSE,"PC+Info_2"}</definedName>
    <definedName name="CN_aw"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CN_aw_1"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CN_aw_2"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CN_bbbb" hidden="1">{#N/A,#N/A,FALSE,"Title Page";#N/A,#N/A,FALSE,"Conclusions";#N/A,#N/A,FALSE,"Assum.";#N/A,#N/A,FALSE,"Sun  DCF-WC-Dep";#N/A,#N/A,FALSE,"MarketValue";#N/A,#N/A,FALSE,"BalSheet";#N/A,#N/A,FALSE,"WACC";#N/A,#N/A,FALSE,"PC+ Info.";#N/A,#N/A,FALSE,"PC+Info_2"}</definedName>
    <definedName name="CN_bbbb_1" hidden="1">{#N/A,#N/A,FALSE,"Title Page";#N/A,#N/A,FALSE,"Conclusions";#N/A,#N/A,FALSE,"Assum.";#N/A,#N/A,FALSE,"Sun  DCF-WC-Dep";#N/A,#N/A,FALSE,"MarketValue";#N/A,#N/A,FALSE,"BalSheet";#N/A,#N/A,FALSE,"WACC";#N/A,#N/A,FALSE,"PC+ Info.";#N/A,#N/A,FALSE,"PC+Info_2"}</definedName>
    <definedName name="CN_bbbb_2" hidden="1">{#N/A,#N/A,FALSE,"Title Page";#N/A,#N/A,FALSE,"Conclusions";#N/A,#N/A,FALSE,"Assum.";#N/A,#N/A,FALSE,"Sun  DCF-WC-Dep";#N/A,#N/A,FALSE,"MarketValue";#N/A,#N/A,FALSE,"BalSheet";#N/A,#N/A,FALSE,"WACC";#N/A,#N/A,FALSE,"PC+ Info.";#N/A,#N/A,FALSE,"PC+Info_2"}</definedName>
    <definedName name="CN_belnew" hidden="1">{"IS",#N/A,FALSE,"IS";"RPTIS",#N/A,FALSE,"RPTIS";"STATS",#N/A,FALSE,"STATS";"CELL",#N/A,FALSE,"CELL";"BS",#N/A,FALSE,"BS"}</definedName>
    <definedName name="CN_belnew_1" hidden="1">{"IS",#N/A,FALSE,"IS";"RPTIS",#N/A,FALSE,"RPTIS";"STATS",#N/A,FALSE,"STATS";"CELL",#N/A,FALSE,"CELL";"BS",#N/A,FALSE,"BS"}</definedName>
    <definedName name="CN_belnew_2" hidden="1">{"IS",#N/A,FALSE,"IS";"RPTIS",#N/A,FALSE,"RPTIS";"STATS",#N/A,FALSE,"STATS";"CELL",#N/A,FALSE,"CELL";"BS",#N/A,FALSE,"BS"}</definedName>
    <definedName name="CN_wnn" hidden="1">{"AFR200_P1",#N/A,FALSE,"AFR200";"AFR200_P2",#N/A,FALSE,"AFR200";"AFR200_P3",#N/A,FALSE,"AFR200";"AFR200_P4",#N/A,FALSE,"AFR200";"AFR200_P5",#N/A,FALSE,"AFR200"}</definedName>
    <definedName name="CN_wnn_1" hidden="1">{"AFR200_P1",#N/A,FALSE,"AFR200";"AFR200_P2",#N/A,FALSE,"AFR200";"AFR200_P3",#N/A,FALSE,"AFR200";"AFR200_P4",#N/A,FALSE,"AFR200";"AFR200_P5",#N/A,FALSE,"AFR200"}</definedName>
    <definedName name="CN_wnn_2" hidden="1">{"AFR200_P1",#N/A,FALSE,"AFR200";"AFR200_P2",#N/A,FALSE,"AFR200";"AFR200_P3",#N/A,FALSE,"AFR200";"AFR200_P4",#N/A,FALSE,"AFR200";"AFR200_P5",#N/A,FALSE,"AFR200"}</definedName>
    <definedName name="CN_wnnn" hidden="1">{"AFR200_P1",#N/A,FALSE,"AFR200";"AFR200_P2",#N/A,FALSE,"AFR200";"AFR200_P3",#N/A,FALSE,"AFR200";"AFR200_P4",#N/A,FALSE,"AFR200";"AFR200_P5",#N/A,FALSE,"AFR200"}</definedName>
    <definedName name="CN_wnnn_1" hidden="1">{"AFR200_P1",#N/A,FALSE,"AFR200";"AFR200_P2",#N/A,FALSE,"AFR200";"AFR200_P3",#N/A,FALSE,"AFR200";"AFR200_P4",#N/A,FALSE,"AFR200";"AFR200_P5",#N/A,FALSE,"AFR200"}</definedName>
    <definedName name="CN_wnnn_2" hidden="1">{"AFR200_P1",#N/A,FALSE,"AFR200";"AFR200_P2",#N/A,FALSE,"AFR200";"AFR200_P3",#N/A,FALSE,"AFR200";"AFR200_P4",#N/A,FALSE,"AFR200";"AFR200_P5",#N/A,FALSE,"AFR200"}</definedName>
    <definedName name="CN_wns" hidden="1">{"AFR200_P1",#N/A,FALSE,"AFR200";"AFR200_P2",#N/A,FALSE,"AFR200";"AFR200_P3",#N/A,FALSE,"AFR200";"AFR200_P4",#N/A,FALSE,"AFR200";"AFR200_P5",#N/A,FALSE,"AFR200"}</definedName>
    <definedName name="CN_wns_1" hidden="1">{"AFR200_P1",#N/A,FALSE,"AFR200";"AFR200_P2",#N/A,FALSE,"AFR200";"AFR200_P3",#N/A,FALSE,"AFR200";"AFR200_P4",#N/A,FALSE,"AFR200";"AFR200_P5",#N/A,FALSE,"AFR200"}</definedName>
    <definedName name="CN_wns_2" hidden="1">{"AFR200_P1",#N/A,FALSE,"AFR200";"AFR200_P2",#N/A,FALSE,"AFR200";"AFR200_P3",#N/A,FALSE,"AFR200";"AFR200_P4",#N/A,FALSE,"AFR200";"AFR200_P5",#N/A,FALSE,"AFR200"}</definedName>
    <definedName name="CN_wrn.AFR200." hidden="1">{"AFR200_P1",#N/A,FALSE,"AFR200";"AFR200_P2",#N/A,FALSE,"AFR200";"AFR200_P3",#N/A,FALSE,"AFR200";"AFR200_P4",#N/A,FALSE,"AFR200";"AFR200_P5",#N/A,FALSE,"AFR200"}</definedName>
    <definedName name="CN_wrn.AFR200._1" hidden="1">{"AFR200_P1",#N/A,FALSE,"AFR200";"AFR200_P2",#N/A,FALSE,"AFR200";"AFR200_P3",#N/A,FALSE,"AFR200";"AFR200_P4",#N/A,FALSE,"AFR200";"AFR200_P5",#N/A,FALSE,"AFR200"}</definedName>
    <definedName name="CN_wrn.AFR200._2" hidden="1">{"AFR200_P1",#N/A,FALSE,"AFR200";"AFR200_P2",#N/A,FALSE,"AFR200";"AFR200_P3",#N/A,FALSE,"AFR200";"AFR200_P4",#N/A,FALSE,"AFR200";"AFR200_P5",#N/A,FALSE,"AFR200"}</definedName>
    <definedName name="CN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CN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CN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CN_wrn.Balance._.Sheet._.Rpts." hidden="1">{"Mgmt Bonus (Bal Sht)",#N/A,FALSE,"Mgmt Bonus Accrual";"Profit Sharing (Bal Sht)",#N/A,FALSE,"Profit Sharing Accrual"}</definedName>
    <definedName name="CN_wrn.Balance._.Sheet._.Rpts._1" hidden="1">{"Mgmt Bonus (Bal Sht)",#N/A,FALSE,"Mgmt Bonus Accrual";"Profit Sharing (Bal Sht)",#N/A,FALSE,"Profit Sharing Accrual"}</definedName>
    <definedName name="CN_wrn.Balance._.Sheet._.Rpts._2" hidden="1">{"Mgmt Bonus (Bal Sht)",#N/A,FALSE,"Mgmt Bonus Accrual";"Profit Sharing (Bal Sht)",#N/A,FALSE,"Profit Sharing Accrual"}</definedName>
    <definedName name="CN_wrn.Financial._.Pkg." hidden="1">{#N/A,#N/A,FALSE,"401K";"Goodwill (Financial)",#N/A,FALSE,"GOODWILL"}</definedName>
    <definedName name="CN_wrn.Financial._.Pkg._1" hidden="1">{#N/A,#N/A,FALSE,"401K";"Goodwill (Financial)",#N/A,FALSE,"GOODWILL"}</definedName>
    <definedName name="CN_wrn.Financial._.Pkg._2" hidden="1">{#N/A,#N/A,FALSE,"401K";"Goodwill (Financial)",#N/A,FALSE,"GOODWILL"}</definedName>
    <definedName name="CNE_bu4" hidden="1">{"Page 1",#N/A,TRUE,"Sheet1";"Page 2",#N/A,TRUE,"Sheet1"}</definedName>
    <definedName name="CNE_bu4_1" hidden="1">{"Page 1",#N/A,TRUE,"Sheet1";"Page 2",#N/A,TRUE,"Sheet1"}</definedName>
    <definedName name="CNE_bu4_2" hidden="1">{"Page 1",#N/A,TRUE,"Sheet1";"Page 2",#N/A,TRUE,"Sheet1"}</definedName>
    <definedName name="CNE_capitalized" hidden="1">{#N/A,#N/A,FALSE,"Title Page";#N/A,#N/A,FALSE,"Conclusions";#N/A,#N/A,FALSE,"Assum.";#N/A,#N/A,FALSE,"Sun  DCF-WC-Dep";#N/A,#N/A,FALSE,"MarketValue";#N/A,#N/A,FALSE,"BalSheet";#N/A,#N/A,FALSE,"WACC";#N/A,#N/A,FALSE,"PC+ Info.";#N/A,#N/A,FALSE,"PC+Info_2"}</definedName>
    <definedName name="CNE_capitalized_1" hidden="1">{#N/A,#N/A,FALSE,"Title Page";#N/A,#N/A,FALSE,"Conclusions";#N/A,#N/A,FALSE,"Assum.";#N/A,#N/A,FALSE,"Sun  DCF-WC-Dep";#N/A,#N/A,FALSE,"MarketValue";#N/A,#N/A,FALSE,"BalSheet";#N/A,#N/A,FALSE,"WACC";#N/A,#N/A,FALSE,"PC+ Info.";#N/A,#N/A,FALSE,"PC+Info_2"}</definedName>
    <definedName name="CNE_capitalized_2" hidden="1">{#N/A,#N/A,FALSE,"Title Page";#N/A,#N/A,FALSE,"Conclusions";#N/A,#N/A,FALSE,"Assum.";#N/A,#N/A,FALSE,"Sun  DCF-WC-Dep";#N/A,#N/A,FALSE,"MarketValue";#N/A,#N/A,FALSE,"BalSheet";#N/A,#N/A,FALSE,"WACC";#N/A,#N/A,FALSE,"PC+ Info.";#N/A,#N/A,FALSE,"PC+Info_2"}</definedName>
    <definedName name="CNE_cc" hidden="1">{"Informes",#N/A,FALSE,"CA";"Informes",#N/A,FALSE,"CN";"Informes",#N/A,FALSE,"INVERSIONES";"Informes",#N/A,FALSE,"CN Oficial";"Informes",#N/A,FALSE,"CA Oficial";"Informes",#N/A,FALSE,"Res Datos Areas"}</definedName>
    <definedName name="CNE_cc_1" hidden="1">{"Informes",#N/A,FALSE,"CA";"Informes",#N/A,FALSE,"CN";"Informes",#N/A,FALSE,"INVERSIONES";"Informes",#N/A,FALSE,"CN Oficial";"Informes",#N/A,FALSE,"CA Oficial";"Informes",#N/A,FALSE,"Res Datos Areas"}</definedName>
    <definedName name="CNE_cc_2" hidden="1">{"Informes",#N/A,FALSE,"CA";"Informes",#N/A,FALSE,"CN";"Informes",#N/A,FALSE,"INVERSIONES";"Informes",#N/A,FALSE,"CN Oficial";"Informes",#N/A,FALSE,"CA Oficial";"Informes",#N/A,FALSE,"Res Datos Areas"}</definedName>
    <definedName name="CNE_eer" hidden="1">{#N/A,#N/A,FALSE,"Aging Summary";#N/A,#N/A,FALSE,"Ratio Analysis";#N/A,#N/A,FALSE,"Test 120 Day Accts";#N/A,#N/A,FALSE,"Tickmarks"}</definedName>
    <definedName name="CNE_eer_1" hidden="1">{#N/A,#N/A,FALSE,"Aging Summary";#N/A,#N/A,FALSE,"Ratio Analysis";#N/A,#N/A,FALSE,"Test 120 Day Accts";#N/A,#N/A,FALSE,"Tickmarks"}</definedName>
    <definedName name="CNE_eer_2" hidden="1">{#N/A,#N/A,FALSE,"Aging Summary";#N/A,#N/A,FALSE,"Ratio Analysis";#N/A,#N/A,FALSE,"Test 120 Day Accts";#N/A,#N/A,FALSE,"Tickmarks"}</definedName>
    <definedName name="CNE_fg" hidden="1">{#N/A,#N/A,FALSE,"DCF2";#N/A,#N/A,FALSE,"DCF comm";#N/A,#N/A,FALSE,"Relief Fr Royalty";#N/A,#N/A,FALSE,"Asset Charges";#N/A,#N/A,FALSE,"Workforce";#N/A,#N/A,FALSE,"WACC Recon"}</definedName>
    <definedName name="CNE_fg_1" hidden="1">{#N/A,#N/A,FALSE,"DCF2";#N/A,#N/A,FALSE,"DCF comm";#N/A,#N/A,FALSE,"Relief Fr Royalty";#N/A,#N/A,FALSE,"Asset Charges";#N/A,#N/A,FALSE,"Workforce";#N/A,#N/A,FALSE,"WACC Recon"}</definedName>
    <definedName name="CNE_fg_2" hidden="1">{#N/A,#N/A,FALSE,"DCF2";#N/A,#N/A,FALSE,"DCF comm";#N/A,#N/A,FALSE,"Relief Fr Royalty";#N/A,#N/A,FALSE,"Asset Charges";#N/A,#N/A,FALSE,"Workforce";#N/A,#N/A,FALSE,"WACC Recon"}</definedName>
    <definedName name="CNE_GR3" hidden="1">{"Informes",#N/A,FALSE,"CA";"Informes",#N/A,FALSE,"CN";"Informes",#N/A,FALSE,"INVERSIONES";"Informes",#N/A,FALSE,"CN Oficial";"Informes",#N/A,FALSE,"CA Oficial";"Informes",#N/A,FALSE,"Res Datos Areas"}</definedName>
    <definedName name="CNE_GR3_1" hidden="1">{"Informes",#N/A,FALSE,"CA";"Informes",#N/A,FALSE,"CN";"Informes",#N/A,FALSE,"INVERSIONES";"Informes",#N/A,FALSE,"CN Oficial";"Informes",#N/A,FALSE,"CA Oficial";"Informes",#N/A,FALSE,"Res Datos Areas"}</definedName>
    <definedName name="CNE_GR3_2" hidden="1">{"Informes",#N/A,FALSE,"CA";"Informes",#N/A,FALSE,"CN";"Informes",#N/A,FALSE,"INVERSIONES";"Informes",#N/A,FALSE,"CN Oficial";"Informes",#N/A,FALSE,"CA Oficial";"Informes",#N/A,FALSE,"Res Datos Areas"}</definedName>
    <definedName name="CNE_jazz" hidden="1">{#N/A,#N/A,FALSE,"Spain MKT";#N/A,#N/A,FALSE,"Assumptions";#N/A,#N/A,FALSE,"Adve";#N/A,#N/A,FALSE,"E-Commerce";#N/A,#N/A,FALSE,"Opex";#N/A,#N/A,FALSE,"P&amp;L";#N/A,#N/A,FALSE,"FCF &amp; DCF"}</definedName>
    <definedName name="CNE_jazz_1" hidden="1">{#N/A,#N/A,FALSE,"Spain MKT";#N/A,#N/A,FALSE,"Assumptions";#N/A,#N/A,FALSE,"Adve";#N/A,#N/A,FALSE,"E-Commerce";#N/A,#N/A,FALSE,"Opex";#N/A,#N/A,FALSE,"P&amp;L";#N/A,#N/A,FALSE,"FCF &amp; DCF"}</definedName>
    <definedName name="CNE_jazz_2" hidden="1">{#N/A,#N/A,FALSE,"Spain MKT";#N/A,#N/A,FALSE,"Assumptions";#N/A,#N/A,FALSE,"Adve";#N/A,#N/A,FALSE,"E-Commerce";#N/A,#N/A,FALSE,"Opex";#N/A,#N/A,FALSE,"P&amp;L";#N/A,#N/A,FALSE,"FCF &amp; DCF"}</definedName>
    <definedName name="CNE_jazz2" hidden="1">{#N/A,#N/A,FALSE,"Spain MKT";#N/A,#N/A,FALSE,"Assumptions";#N/A,#N/A,FALSE,"Adve";#N/A,#N/A,FALSE,"E-Commerce";#N/A,#N/A,FALSE,"Opex";#N/A,#N/A,FALSE,"P&amp;L";#N/A,#N/A,FALSE,"FCF &amp; DCF"}</definedName>
    <definedName name="CNE_jazz2_1" hidden="1">{#N/A,#N/A,FALSE,"Spain MKT";#N/A,#N/A,FALSE,"Assumptions";#N/A,#N/A,FALSE,"Adve";#N/A,#N/A,FALSE,"E-Commerce";#N/A,#N/A,FALSE,"Opex";#N/A,#N/A,FALSE,"P&amp;L";#N/A,#N/A,FALSE,"FCF &amp; DCF"}</definedName>
    <definedName name="CNE_jazz2_2" hidden="1">{#N/A,#N/A,FALSE,"Spain MKT";#N/A,#N/A,FALSE,"Assumptions";#N/A,#N/A,FALSE,"Adve";#N/A,#N/A,FALSE,"E-Commerce";#N/A,#N/A,FALSE,"Opex";#N/A,#N/A,FALSE,"P&amp;L";#N/A,#N/A,FALSE,"FCF &amp; DCF"}</definedName>
    <definedName name="CNE_NEW" hidden="1">{"Page 1",#N/A,TRUE,"Sheet1";"Page 2",#N/A,TRUE,"Sheet1"}</definedName>
    <definedName name="CNE_NEW_1" hidden="1">{"Page 1",#N/A,TRUE,"Sheet1";"Page 2",#N/A,TRUE,"Sheet1"}</definedName>
    <definedName name="CNE_NEW_2" hidden="1">{"Page 1",#N/A,TRUE,"Sheet1";"Page 2",#N/A,TRUE,"Sheet1"}</definedName>
    <definedName name="CNE_newbel" hidden="1">{"IS",#N/A,FALSE,"IS";"RPTIS",#N/A,FALSE,"RPTIS";"STATS",#N/A,FALSE,"STATS";"CELL",#N/A,FALSE,"CELL";"BS",#N/A,FALSE,"BS"}</definedName>
    <definedName name="CNE_newbel_1" hidden="1">{"IS",#N/A,FALSE,"IS";"RPTIS",#N/A,FALSE,"RPTIS";"STATS",#N/A,FALSE,"STATS";"CELL",#N/A,FALSE,"CELL";"BS",#N/A,FALSE,"BS"}</definedName>
    <definedName name="CNE_newbel_2" hidden="1">{"IS",#N/A,FALSE,"IS";"RPTIS",#N/A,FALSE,"RPTIS";"STATS",#N/A,FALSE,"STATS";"CELL",#N/A,FALSE,"CELL";"BS",#N/A,FALSE,"BS"}</definedName>
    <definedName name="CNE_re" hidden="1">{#N/A,#N/A,FALSE,"Aging Summary";#N/A,#N/A,FALSE,"Ratio Analysis";#N/A,#N/A,FALSE,"Test 120 Day Accts";#N/A,#N/A,FALSE,"Tickmarks"}</definedName>
    <definedName name="CNE_re_1" hidden="1">{#N/A,#N/A,FALSE,"Aging Summary";#N/A,#N/A,FALSE,"Ratio Analysis";#N/A,#N/A,FALSE,"Test 120 Day Accts";#N/A,#N/A,FALSE,"Tickmarks"}</definedName>
    <definedName name="CNE_re_2" hidden="1">{#N/A,#N/A,FALSE,"Aging Summary";#N/A,#N/A,FALSE,"Ratio Analysis";#N/A,#N/A,FALSE,"Test 120 Day Accts";#N/A,#N/A,FALSE,"Tickmarks"}</definedName>
    <definedName name="CNE_rock2" hidden="1">{"LBO Summary",#N/A,FALSE,"Summary";"Income Statement",#N/A,FALSE,"Model";"Cash Flow",#N/A,FALSE,"Model";"Balance Sheet",#N/A,FALSE,"Model";"Working Capital",#N/A,FALSE,"Model";"Pro Forma Balance Sheets",#N/A,FALSE,"PFBS";"Debt Balances",#N/A,FALSE,"Model";"Fee Schedules",#N/A,FALSE,"Model"}</definedName>
    <definedName name="CNE_rock2_1" hidden="1">{"LBO Summary",#N/A,FALSE,"Summary";"Income Statement",#N/A,FALSE,"Model";"Cash Flow",#N/A,FALSE,"Model";"Balance Sheet",#N/A,FALSE,"Model";"Working Capital",#N/A,FALSE,"Model";"Pro Forma Balance Sheets",#N/A,FALSE,"PFBS";"Debt Balances",#N/A,FALSE,"Model";"Fee Schedules",#N/A,FALSE,"Model"}</definedName>
    <definedName name="CNE_rock2_2" hidden="1">{"LBO Summary",#N/A,FALSE,"Summary";"Income Statement",#N/A,FALSE,"Model";"Cash Flow",#N/A,FALSE,"Model";"Balance Sheet",#N/A,FALSE,"Model";"Working Capital",#N/A,FALSE,"Model";"Pro Forma Balance Sheets",#N/A,FALSE,"PFBS";"Debt Balances",#N/A,FALSE,"Model";"Fee Schedules",#N/A,FALSE,"Model"}</definedName>
    <definedName name="CNE_rockwell" hidden="1">{"LBO Summary",#N/A,FALSE,"Summary"}</definedName>
    <definedName name="CNE_rockwell_1" hidden="1">{"LBO Summary",#N/A,FALSE,"Summary"}</definedName>
    <definedName name="CNE_rockwell_2" hidden="1">{"LBO Summary",#N/A,FALSE,"Summary"}</definedName>
    <definedName name="CNE_rtr" hidden="1">{#N/A,#N/A,FALSE,"DCF comm";#N/A,#N/A,FALSE,"DCF2";#N/A,#N/A,FALSE,"Relief Fr Royalty";#N/A,#N/A,FALSE,"Asset Charges";#N/A,#N/A,FALSE,"Workforce";#N/A,#N/A,FALSE,"WACC Recon"}</definedName>
    <definedName name="CNE_rtr_1" hidden="1">{#N/A,#N/A,FALSE,"DCF comm";#N/A,#N/A,FALSE,"DCF2";#N/A,#N/A,FALSE,"Relief Fr Royalty";#N/A,#N/A,FALSE,"Asset Charges";#N/A,#N/A,FALSE,"Workforce";#N/A,#N/A,FALSE,"WACC Recon"}</definedName>
    <definedName name="CNE_rtr_2" hidden="1">{#N/A,#N/A,FALSE,"DCF comm";#N/A,#N/A,FALSE,"DCF2";#N/A,#N/A,FALSE,"Relief Fr Royalty";#N/A,#N/A,FALSE,"Asset Charges";#N/A,#N/A,FALSE,"Workforce";#N/A,#N/A,FALSE,"WACC Recon"}</definedName>
    <definedName name="compresult" hidden="1">{"FCB_ALL",#N/A,FALSE,"FCB"}</definedName>
    <definedName name="compresult_1" hidden="1">{"FCB_ALL",#N/A,FALSE,"FCB"}</definedName>
    <definedName name="compresult_2" hidden="1">{"FCB_ALL",#N/A,FALSE,"FCB"}</definedName>
    <definedName name="compresults" hidden="1">{"FCB_ALL",#N/A,FALSE,"FCB"}</definedName>
    <definedName name="compresults_1" hidden="1">{"FCB_ALL",#N/A,FALSE,"FCB"}</definedName>
    <definedName name="compresults_2" hidden="1">{"FCB_ALL",#N/A,FALSE,"FCB"}</definedName>
    <definedName name="ContentsHelp" localSheetId="5" hidden="1">[194]!ContentsHelp</definedName>
    <definedName name="ContentsHelp" hidden="1">[194]!ContentsHelp</definedName>
    <definedName name="copy" hidden="1">{#N/A,#N/A,FALSE,"Projections";#N/A,#N/A,FALSE,"Multiples Valuation";#N/A,#N/A,FALSE,"LBO";#N/A,#N/A,FALSE,"Multiples_Sensitivity";#N/A,#N/A,FALSE,"Summary"}</definedName>
    <definedName name="copy_1" hidden="1">{#N/A,#N/A,FALSE,"Projections";#N/A,#N/A,FALSE,"Multiples Valuation";#N/A,#N/A,FALSE,"LBO";#N/A,#N/A,FALSE,"Multiples_Sensitivity";#N/A,#N/A,FALSE,"Summary"}</definedName>
    <definedName name="copy_2" hidden="1">{#N/A,#N/A,FALSE,"Projections";#N/A,#N/A,FALSE,"Multiples Valuation";#N/A,#N/A,FALSE,"LBO";#N/A,#N/A,FALSE,"Multiples_Sensitivity";#N/A,#N/A,FALSE,"Summary"}</definedName>
    <definedName name="Covenants" hidden="1">{#N/A,#N/A,FALSE,"Projections";#N/A,#N/A,FALSE,"Multiples Valuation";#N/A,#N/A,FALSE,"LBO";#N/A,#N/A,FALSE,"Multiples_Sensitivity";#N/A,#N/A,FALSE,"Summary"}</definedName>
    <definedName name="Covenants_1" hidden="1">{#N/A,#N/A,FALSE,"Projections";#N/A,#N/A,FALSE,"Multiples Valuation";#N/A,#N/A,FALSE,"LBO";#N/A,#N/A,FALSE,"Multiples_Sensitivity";#N/A,#N/A,FALSE,"Summary"}</definedName>
    <definedName name="Covenants_2" hidden="1">{#N/A,#N/A,FALSE,"Projections";#N/A,#N/A,FALSE,"Multiples Valuation";#N/A,#N/A,FALSE,"LBO";#N/A,#N/A,FALSE,"Multiples_Sensitivity";#N/A,#N/A,FALSE,"Summary"}</definedName>
    <definedName name="CreateTable" localSheetId="5" hidden="1">[194]!CreateTable</definedName>
    <definedName name="CreateTable" hidden="1">[194]!CreateTable</definedName>
    <definedName name="customer" hidden="1">[195]graph!$B$3:$B$16</definedName>
    <definedName name="Cwvu.GREY_ALL." hidden="1">#REF!</definedName>
    <definedName name="cxaa" hidden="1">{#N/A,#N/A,FALSE,"Adj Proj";#N/A,#N/A,FALSE,"Sheet1";#N/A,#N/A,FALSE,"LBO";#N/A,#N/A,FALSE,"LBOMER";#N/A,#N/A,FALSE,"WACC";#N/A,#N/A,FALSE,"DCF";#N/A,#N/A,FALSE,"DCFMER";#N/A,#N/A,FALSE,"Pooling";#N/A,#N/A,FALSE,"income";#N/A,#N/A,FALSE,"Offer"}</definedName>
    <definedName name="cxaa_1" hidden="1">{#N/A,#N/A,FALSE,"Adj Proj";#N/A,#N/A,FALSE,"Sheet1";#N/A,#N/A,FALSE,"LBO";#N/A,#N/A,FALSE,"LBOMER";#N/A,#N/A,FALSE,"WACC";#N/A,#N/A,FALSE,"DCF";#N/A,#N/A,FALSE,"DCFMER";#N/A,#N/A,FALSE,"Pooling";#N/A,#N/A,FALSE,"income";#N/A,#N/A,FALSE,"Offer"}</definedName>
    <definedName name="cxaa_2" hidden="1">{#N/A,#N/A,FALSE,"Adj Proj";#N/A,#N/A,FALSE,"Sheet1";#N/A,#N/A,FALSE,"LBO";#N/A,#N/A,FALSE,"LBOMER";#N/A,#N/A,FALSE,"WACC";#N/A,#N/A,FALSE,"DCF";#N/A,#N/A,FALSE,"DCFMER";#N/A,#N/A,FALSE,"Pooling";#N/A,#N/A,FALSE,"income";#N/A,#N/A,FALSE,"Offer"}</definedName>
    <definedName name="dadf" hidden="1">#REF!</definedName>
    <definedName name="daf" hidden="1">[196]graph!$A$3:$A$16</definedName>
    <definedName name="dare" hidden="1">{#N/A,#N/A,FALSE,"Sheet1"}</definedName>
    <definedName name="dare_1" hidden="1">{#N/A,#N/A,FALSE,"Sheet1"}</definedName>
    <definedName name="dare_2" hidden="1">{#N/A,#N/A,FALSE,"Sheet1"}</definedName>
    <definedName name="Database.File" hidden="1">#REF!</definedName>
    <definedName name="DBEST" hidden="1">#REF!</definedName>
    <definedName name="DBOCT" hidden="1">#REF!</definedName>
    <definedName name="dd_1" hidden="1">{#N/A,#N/A,FALSE,"AD_Purch";#N/A,#N/A,FALSE,"Projections";#N/A,#N/A,FALSE,"DCF";#N/A,#N/A,FALSE,"Mkt Val"}</definedName>
    <definedName name="dd_2" hidden="1">{#N/A,#N/A,FALSE,"AD_Purch";#N/A,#N/A,FALSE,"Projections";#N/A,#N/A,FALSE,"DCF";#N/A,#N/A,FALSE,"Mkt Val"}</definedName>
    <definedName name="dddd" hidden="1">{#N/A,#N/A,FALSE,"AD_Purchase";#N/A,#N/A,FALSE,"Credit";#N/A,#N/A,FALSE,"PF Acquisition";#N/A,#N/A,FALSE,"PF Offering"}</definedName>
    <definedName name="dddd_1" hidden="1">{#N/A,#N/A,FALSE,"AD_Purchase";#N/A,#N/A,FALSE,"Credit";#N/A,#N/A,FALSE,"PF Acquisition";#N/A,#N/A,FALSE,"PF Offering"}</definedName>
    <definedName name="dddd_2" hidden="1">{#N/A,#N/A,FALSE,"AD_Purchase";#N/A,#N/A,FALSE,"Credit";#N/A,#N/A,FALSE,"PF Acquisition";#N/A,#N/A,FALSE,"PF Offering"}</definedName>
    <definedName name="ddddddd" hidden="1">{#N/A,#N/A,FALSE,"Chart3";#N/A,#N/A,FALSE,"Chart2";#N/A,#N/A,FALSE,"chart1";#N/A,#N/A,FALSE,"ManCtrl";#N/A,#N/A,FALSE,"Deposit";#N/A,#N/A,FALSE,"Loans";#N/A,#N/A,FALSE,"Inv";#N/A,#N/A,FALSE,"IncState";#N/A,#N/A,FALSE,"BS";#N/A,#N/A,FALSE,"Cover"}</definedName>
    <definedName name="ddddddddd"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ddddddddd_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ddddddddd_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deb" hidden="1">{#N/A,#N/A,FALSE,"amt op stats";#N/A,#N/A,FALSE,"amt stat2";#N/A,#N/A,FALSE,"amt prod stats";#N/A,#N/A,FALSE,"amt bs";#N/A,#N/A,FALSE,"amt pl var analysis";#N/A,#N/A,FALSE,"amt cashflow";#N/A,#N/A,FALSE,"ama pl (act vs bud)";#N/A,#N/A,FALSE,"ama pl (act vs pyr)";#N/A,#N/A,FALSE,"ami pl (act vs bud)";#N/A,#N/A,FALSE,"ami pl (act vs pyr)"}</definedName>
    <definedName name="debt_000" hidden="1">{"NP-New Acquisition",#N/A,FALSE,"NOTE PAYMENTS";"NP-Strategic Loan",#N/A,FALSE,"NOTE PAYMENTS";"NP-Tech Loan",#N/A,FALSE,"NOTE PAYMENTS";"NP-Existing Debt",#N/A,FALSE,"NOTE PAYMENTS";"NP-Curr Maturity",#N/A,FALSE,"NOTE PAYMENTS";"NP-Interest Exp",#N/A,FALSE,"NOTE PAYMENTS"}</definedName>
    <definedName name="debt_1" hidden="1">{"NP-New Acquisition",#N/A,FALSE,"NOTE PAYMENTS";"NP-Strategic Loan",#N/A,FALSE,"NOTE PAYMENTS";"NP-Tech Loan",#N/A,FALSE,"NOTE PAYMENTS";"NP-Existing Debt",#N/A,FALSE,"NOTE PAYMENTS";"NP-Curr Maturity",#N/A,FALSE,"NOTE PAYMENTS";"NP-Interest Exp",#N/A,FALSE,"NOTE PAYMENTS"}</definedName>
    <definedName name="debt_10" hidden="1">{"NP-New Acquisition",#N/A,FALSE,"NOTE PAYMENTS";"NP-Strategic Loan",#N/A,FALSE,"NOTE PAYMENTS";"NP-Tech Loan",#N/A,FALSE,"NOTE PAYMENTS";"NP-Existing Debt",#N/A,FALSE,"NOTE PAYMENTS";"NP-Curr Maturity",#N/A,FALSE,"NOTE PAYMENTS";"NP-Interest Exp",#N/A,FALSE,"NOTE PAYMENTS"}</definedName>
    <definedName name="debt_2" hidden="1">{"NP-New Acquisition",#N/A,FALSE,"NOTE PAYMENTS";"NP-Strategic Loan",#N/A,FALSE,"NOTE PAYMENTS";"NP-Tech Loan",#N/A,FALSE,"NOTE PAYMENTS";"NP-Existing Debt",#N/A,FALSE,"NOTE PAYMENTS";"NP-Curr Maturity",#N/A,FALSE,"NOTE PAYMENTS";"NP-Interest Exp",#N/A,FALSE,"NOTE PAYMENTS"}</definedName>
    <definedName name="debt_21" hidden="1">{"NP-New Acquisition",#N/A,FALSE,"NOTE PAYMENTS";"NP-Strategic Loan",#N/A,FALSE,"NOTE PAYMENTS";"NP-Tech Loan",#N/A,FALSE,"NOTE PAYMENTS";"NP-Existing Debt",#N/A,FALSE,"NOTE PAYMENTS";"NP-Curr Maturity",#N/A,FALSE,"NOTE PAYMENTS";"NP-Interest Exp",#N/A,FALSE,"NOTE PAYMENTS"}</definedName>
    <definedName name="debt_25" hidden="1">{"NP-New Acquisition",#N/A,FALSE,"NOTE PAYMENTS";"NP-Strategic Loan",#N/A,FALSE,"NOTE PAYMENTS";"NP-Tech Loan",#N/A,FALSE,"NOTE PAYMENTS";"NP-Existing Debt",#N/A,FALSE,"NOTE PAYMENTS";"NP-Curr Maturity",#N/A,FALSE,"NOTE PAYMENTS";"NP-Interest Exp",#N/A,FALSE,"NOTE PAYMENTS"}</definedName>
    <definedName name="debt_26" hidden="1">{"NP-New Acquisition",#N/A,FALSE,"NOTE PAYMENTS";"NP-Strategic Loan",#N/A,FALSE,"NOTE PAYMENTS";"NP-Tech Loan",#N/A,FALSE,"NOTE PAYMENTS";"NP-Existing Debt",#N/A,FALSE,"NOTE PAYMENTS";"NP-Curr Maturity",#N/A,FALSE,"NOTE PAYMENTS";"NP-Interest Exp",#N/A,FALSE,"NOTE PAYMENTS"}</definedName>
    <definedName name="debt_27" hidden="1">{"NP-New Acquisition",#N/A,FALSE,"NOTE PAYMENTS";"NP-Strategic Loan",#N/A,FALSE,"NOTE PAYMENTS";"NP-Tech Loan",#N/A,FALSE,"NOTE PAYMENTS";"NP-Existing Debt",#N/A,FALSE,"NOTE PAYMENTS";"NP-Curr Maturity",#N/A,FALSE,"NOTE PAYMENTS";"NP-Interest Exp",#N/A,FALSE,"NOTE PAYMENTS"}</definedName>
    <definedName name="debt_35" hidden="1">{"NP-New Acquisition",#N/A,FALSE,"NOTE PAYMENTS";"NP-Strategic Loan",#N/A,FALSE,"NOTE PAYMENTS";"NP-Tech Loan",#N/A,FALSE,"NOTE PAYMENTS";"NP-Existing Debt",#N/A,FALSE,"NOTE PAYMENTS";"NP-Curr Maturity",#N/A,FALSE,"NOTE PAYMENTS";"NP-Interest Exp",#N/A,FALSE,"NOTE PAYMENTS"}</definedName>
    <definedName name="debt_5" hidden="1">{"NP-New Acquisition",#N/A,FALSE,"NOTE PAYMENTS";"NP-Strategic Loan",#N/A,FALSE,"NOTE PAYMENTS";"NP-Tech Loan",#N/A,FALSE,"NOTE PAYMENTS";"NP-Existing Debt",#N/A,FALSE,"NOTE PAYMENTS";"NP-Curr Maturity",#N/A,FALSE,"NOTE PAYMENTS";"NP-Interest Exp",#N/A,FALSE,"NOTE PAYMENTS"}</definedName>
    <definedName name="Debt_6" hidden="1">{"NP-New Acquisition",#N/A,FALSE,"NOTE PAYMENTS";"NP-Strategic Loan",#N/A,FALSE,"NOTE PAYMENTS";"NP-Tech Loan",#N/A,FALSE,"NOTE PAYMENTS";"NP-Existing Debt",#N/A,FALSE,"NOTE PAYMENTS";"NP-Curr Maturity",#N/A,FALSE,"NOTE PAYMENTS";"NP-Interest Exp",#N/A,FALSE,"NOTE PAYMENTS"}</definedName>
    <definedName name="debt_66" hidden="1">{"NP-New Acquisition",#N/A,FALSE,"NOTE PAYMENTS";"NP-Strategic Loan",#N/A,FALSE,"NOTE PAYMENTS";"NP-Tech Loan",#N/A,FALSE,"NOTE PAYMENTS";"NP-Existing Debt",#N/A,FALSE,"NOTE PAYMENTS";"NP-Curr Maturity",#N/A,FALSE,"NOTE PAYMENTS";"NP-Interest Exp",#N/A,FALSE,"NOTE PAYMENTS"}</definedName>
    <definedName name="debt_6666" hidden="1">{"NP-New Acquisition",#N/A,FALSE,"NOTE PAYMENTS";"NP-Strategic Loan",#N/A,FALSE,"NOTE PAYMENTS";"NP-Tech Loan",#N/A,FALSE,"NOTE PAYMENTS";"NP-Existing Debt",#N/A,FALSE,"NOTE PAYMENTS";"NP-Curr Maturity",#N/A,FALSE,"NOTE PAYMENTS";"NP-Interest Exp",#N/A,FALSE,"NOTE PAYMENTS"}</definedName>
    <definedName name="debt_7" hidden="1">{"NP-New Acquisition",#N/A,FALSE,"NOTE PAYMENTS";"NP-Strategic Loan",#N/A,FALSE,"NOTE PAYMENTS";"NP-Tech Loan",#N/A,FALSE,"NOTE PAYMENTS";"NP-Existing Debt",#N/A,FALSE,"NOTE PAYMENTS";"NP-Curr Maturity",#N/A,FALSE,"NOTE PAYMENTS";"NP-Interest Exp",#N/A,FALSE,"NOTE PAYMENTS"}</definedName>
    <definedName name="debt_8" hidden="1">{"NP-New Acquisition",#N/A,FALSE,"NOTE PAYMENTS";"NP-Strategic Loan",#N/A,FALSE,"NOTE PAYMENTS";"NP-Tech Loan",#N/A,FALSE,"NOTE PAYMENTS";"NP-Existing Debt",#N/A,FALSE,"NOTE PAYMENTS";"NP-Curr Maturity",#N/A,FALSE,"NOTE PAYMENTS";"NP-Interest Exp",#N/A,FALSE,"NOTE PAYMENTS"}</definedName>
    <definedName name="debt000" hidden="1">{"NP-New Acquisition",#N/A,FALSE,"NOTE PAYMENTS";"NP-Strategic Loan",#N/A,FALSE,"NOTE PAYMENTS";"NP-Tech Loan",#N/A,FALSE,"NOTE PAYMENTS";"NP-Existing Debt",#N/A,FALSE,"NOTE PAYMENTS";"NP-Curr Maturity",#N/A,FALSE,"NOTE PAYMENTS";"NP-Interest Exp",#N/A,FALSE,"NOTE PAYMENTS"}</definedName>
    <definedName name="debt1" hidden="1">{"NP-New Acquisition",#N/A,FALSE,"NOTE PAYMENTS";"NP-Strategic Loan",#N/A,FALSE,"NOTE PAYMENTS";"NP-Tech Loan",#N/A,FALSE,"NOTE PAYMENTS";"NP-Existing Debt",#N/A,FALSE,"NOTE PAYMENTS";"NP-Curr Maturity",#N/A,FALSE,"NOTE PAYMENTS";"NP-Interest Exp",#N/A,FALSE,"NOTE PAYMENTS"}</definedName>
    <definedName name="debt10" hidden="1">{"NP-New Acquisition",#N/A,FALSE,"NOTE PAYMENTS";"NP-Strategic Loan",#N/A,FALSE,"NOTE PAYMENTS";"NP-Tech Loan",#N/A,FALSE,"NOTE PAYMENTS";"NP-Existing Debt",#N/A,FALSE,"NOTE PAYMENTS";"NP-Curr Maturity",#N/A,FALSE,"NOTE PAYMENTS";"NP-Interest Exp",#N/A,FALSE,"NOTE PAYMENTS"}</definedName>
    <definedName name="debt2" hidden="1">{"NP-New Acquisition",#N/A,FALSE,"NOTE PAYMENTS";"NP-Strategic Loan",#N/A,FALSE,"NOTE PAYMENTS";"NP-Tech Loan",#N/A,FALSE,"NOTE PAYMENTS";"NP-Existing Debt",#N/A,FALSE,"NOTE PAYMENTS";"NP-Curr Maturity",#N/A,FALSE,"NOTE PAYMENTS";"NP-Interest Exp",#N/A,FALSE,"NOTE PAYMENTS"}</definedName>
    <definedName name="debt21" hidden="1">{"NP-New Acquisition",#N/A,FALSE,"NOTE PAYMENTS";"NP-Strategic Loan",#N/A,FALSE,"NOTE PAYMENTS";"NP-Tech Loan",#N/A,FALSE,"NOTE PAYMENTS";"NP-Existing Debt",#N/A,FALSE,"NOTE PAYMENTS";"NP-Curr Maturity",#N/A,FALSE,"NOTE PAYMENTS";"NP-Interest Exp",#N/A,FALSE,"NOTE PAYMENTS"}</definedName>
    <definedName name="debt25" hidden="1">{"NP-New Acquisition",#N/A,FALSE,"NOTE PAYMENTS";"NP-Strategic Loan",#N/A,FALSE,"NOTE PAYMENTS";"NP-Tech Loan",#N/A,FALSE,"NOTE PAYMENTS";"NP-Existing Debt",#N/A,FALSE,"NOTE PAYMENTS";"NP-Curr Maturity",#N/A,FALSE,"NOTE PAYMENTS";"NP-Interest Exp",#N/A,FALSE,"NOTE PAYMENTS"}</definedName>
    <definedName name="debt26" hidden="1">{"NP-New Acquisition",#N/A,FALSE,"NOTE PAYMENTS";"NP-Strategic Loan",#N/A,FALSE,"NOTE PAYMENTS";"NP-Tech Loan",#N/A,FALSE,"NOTE PAYMENTS";"NP-Existing Debt",#N/A,FALSE,"NOTE PAYMENTS";"NP-Curr Maturity",#N/A,FALSE,"NOTE PAYMENTS";"NP-Interest Exp",#N/A,FALSE,"NOTE PAYMENTS"}</definedName>
    <definedName name="debt27" hidden="1">{"NP-New Acquisition",#N/A,FALSE,"NOTE PAYMENTS";"NP-Strategic Loan",#N/A,FALSE,"NOTE PAYMENTS";"NP-Tech Loan",#N/A,FALSE,"NOTE PAYMENTS";"NP-Existing Debt",#N/A,FALSE,"NOTE PAYMENTS";"NP-Curr Maturity",#N/A,FALSE,"NOTE PAYMENTS";"NP-Interest Exp",#N/A,FALSE,"NOTE PAYMENTS"}</definedName>
    <definedName name="debt35" hidden="1">{"NP-New Acquisition",#N/A,FALSE,"NOTE PAYMENTS";"NP-Strategic Loan",#N/A,FALSE,"NOTE PAYMENTS";"NP-Tech Loan",#N/A,FALSE,"NOTE PAYMENTS";"NP-Existing Debt",#N/A,FALSE,"NOTE PAYMENTS";"NP-Curr Maturity",#N/A,FALSE,"NOTE PAYMENTS";"NP-Interest Exp",#N/A,FALSE,"NOTE PAYMENTS"}</definedName>
    <definedName name="debt36" hidden="1">{"NP-New Acquisition",#N/A,FALSE,"NOTE PAYMENTS";"NP-Strategic Loan",#N/A,FALSE,"NOTE PAYMENTS";"NP-Tech Loan",#N/A,FALSE,"NOTE PAYMENTS";"NP-Existing Debt",#N/A,FALSE,"NOTE PAYMENTS";"NP-Curr Maturity",#N/A,FALSE,"NOTE PAYMENTS";"NP-Interest Exp",#N/A,FALSE,"NOTE PAYMENTS"}</definedName>
    <definedName name="debt5" hidden="1">{"NP-New Acquisition",#N/A,FALSE,"NOTE PAYMENTS";"NP-Strategic Loan",#N/A,FALSE,"NOTE PAYMENTS";"NP-Tech Loan",#N/A,FALSE,"NOTE PAYMENTS";"NP-Existing Debt",#N/A,FALSE,"NOTE PAYMENTS";"NP-Curr Maturity",#N/A,FALSE,"NOTE PAYMENTS";"NP-Interest Exp",#N/A,FALSE,"NOTE PAYMENTS"}</definedName>
    <definedName name="debt6" hidden="1">{"NP-New Acquisition",#N/A,FALSE,"NOTE PAYMENTS";"NP-Strategic Loan",#N/A,FALSE,"NOTE PAYMENTS";"NP-Tech Loan",#N/A,FALSE,"NOTE PAYMENTS";"NP-Existing Debt",#N/A,FALSE,"NOTE PAYMENTS";"NP-Curr Maturity",#N/A,FALSE,"NOTE PAYMENTS";"NP-Interest Exp",#N/A,FALSE,"NOTE PAYMENTS"}</definedName>
    <definedName name="debt66" hidden="1">{"NP-New Acquisition",#N/A,FALSE,"NOTE PAYMENTS";"NP-Strategic Loan",#N/A,FALSE,"NOTE PAYMENTS";"NP-Tech Loan",#N/A,FALSE,"NOTE PAYMENTS";"NP-Existing Debt",#N/A,FALSE,"NOTE PAYMENTS";"NP-Curr Maturity",#N/A,FALSE,"NOTE PAYMENTS";"NP-Interest Exp",#N/A,FALSE,"NOTE PAYMENTS"}</definedName>
    <definedName name="debt7" hidden="1">{"NP-New Acquisition",#N/A,FALSE,"NOTE PAYMENTS";"NP-Strategic Loan",#N/A,FALSE,"NOTE PAYMENTS";"NP-Tech Loan",#N/A,FALSE,"NOTE PAYMENTS";"NP-Existing Debt",#N/A,FALSE,"NOTE PAYMENTS";"NP-Curr Maturity",#N/A,FALSE,"NOTE PAYMENTS";"NP-Interest Exp",#N/A,FALSE,"NOTE PAYMENTS"}</definedName>
    <definedName name="debt8" hidden="1">{"NP-New Acquisition",#N/A,FALSE,"NOTE PAYMENTS";"NP-Strategic Loan",#N/A,FALSE,"NOTE PAYMENTS";"NP-Tech Loan",#N/A,FALSE,"NOTE PAYMENTS";"NP-Existing Debt",#N/A,FALSE,"NOTE PAYMENTS";"NP-Curr Maturity",#N/A,FALSE,"NOTE PAYMENTS";"NP-Interest Exp",#N/A,FALSE,"NOTE PAYMENTS"}</definedName>
    <definedName name="dee" hidden="1">{#N/A,#N/A,FALSE,"Trading-Mult ";#N/A,#N/A,FALSE,"Trading-Cap";#N/A,#N/A,FALSE,"Trading-Inc";#N/A,#N/A,FALSE,"Cash Flow";#N/A,#N/A,FALSE,"M&amp;A info"}</definedName>
    <definedName name="dee_1" hidden="1">{#N/A,#N/A,FALSE,"Trading-Mult ";#N/A,#N/A,FALSE,"Trading-Cap";#N/A,#N/A,FALSE,"Trading-Inc";#N/A,#N/A,FALSE,"Cash Flow";#N/A,#N/A,FALSE,"M&amp;A info"}</definedName>
    <definedName name="dee_2" hidden="1">{#N/A,#N/A,FALSE,"Trading-Mult ";#N/A,#N/A,FALSE,"Trading-Cap";#N/A,#N/A,FALSE,"Trading-Inc";#N/A,#N/A,FALSE,"Cash Flow";#N/A,#N/A,FALSE,"M&amp;A info"}</definedName>
    <definedName name="DeleteRange" localSheetId="5" hidden="1">[194]!DeleteRange</definedName>
    <definedName name="DeleteRange" hidden="1">[194]!DeleteRange</definedName>
    <definedName name="DeleteTable" localSheetId="5" hidden="1">[194]!DeleteTable</definedName>
    <definedName name="DeleteTable" hidden="1">[194]!DeleteTable</definedName>
    <definedName name="dfdf" hidden="1">#REF!</definedName>
    <definedName name="dfdfa" hidden="1">#REF!</definedName>
    <definedName name="dfg" hidden="1">{#N/A,#N/A,FALSE,"HuscoCombined-Summ";#N/A,#N/A,FALSE,"HuscoCombined-Income";#N/A,#N/A,FALSE,"HuscoCombined-Offering";#N/A,#N/A,FALSE,"Husco-Income";#N/A,#N/A,FALSE,"TargetEngineer";#N/A,#N/A,FALSE,"TargetAcqCalc";#N/A,#N/A,FALSE,"Husco-Acq"}</definedName>
    <definedName name="dfg_1" hidden="1">{#N/A,#N/A,FALSE,"HuscoCombined-Summ";#N/A,#N/A,FALSE,"HuscoCombined-Income";#N/A,#N/A,FALSE,"HuscoCombined-Offering";#N/A,#N/A,FALSE,"Husco-Income";#N/A,#N/A,FALSE,"TargetEngineer";#N/A,#N/A,FALSE,"TargetAcqCalc";#N/A,#N/A,FALSE,"Husco-Acq"}</definedName>
    <definedName name="dfg_2" hidden="1">{#N/A,#N/A,FALSE,"HuscoCombined-Summ";#N/A,#N/A,FALSE,"HuscoCombined-Income";#N/A,#N/A,FALSE,"HuscoCombined-Offering";#N/A,#N/A,FALSE,"Husco-Income";#N/A,#N/A,FALSE,"TargetEngineer";#N/A,#N/A,FALSE,"TargetAcqCalc";#N/A,#N/A,FALSE,"Husco-Acq"}</definedName>
    <definedName name="dfgdfg"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dfgdfg_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dfgdfg_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dfgdfgdfg" hidden="1">{#N/A,#N/A,FALSE,"Assump";#N/A,#N/A,FALSE,"Income";#N/A,#N/A,FALSE,"Balance";#N/A,#N/A,FALSE,"DCF Pump";#N/A,#N/A,FALSE,"Trans Assump";#N/A,#N/A,FALSE,"Combined Income";#N/A,#N/A,FALSE,"Combined Balance"}</definedName>
    <definedName name="dfgdfgdfg_1" hidden="1">{#N/A,#N/A,FALSE,"Assump";#N/A,#N/A,FALSE,"Income";#N/A,#N/A,FALSE,"Balance";#N/A,#N/A,FALSE,"DCF Pump";#N/A,#N/A,FALSE,"Trans Assump";#N/A,#N/A,FALSE,"Combined Income";#N/A,#N/A,FALSE,"Combined Balance"}</definedName>
    <definedName name="dfgdfgdfg_2" hidden="1">{#N/A,#N/A,FALSE,"Assump";#N/A,#N/A,FALSE,"Income";#N/A,#N/A,FALSE,"Balance";#N/A,#N/A,FALSE,"DCF Pump";#N/A,#N/A,FALSE,"Trans Assump";#N/A,#N/A,FALSE,"Combined Income";#N/A,#N/A,FALSE,"Combined Balance"}</definedName>
    <definedName name="dl" hidden="1">{#N/A,#N/A,FALSE,"Sheet1"}</definedName>
    <definedName name="dl_1" hidden="1">{#N/A,#N/A,FALSE,"Sheet1"}</definedName>
    <definedName name="dl_2" hidden="1">{#N/A,#N/A,FALSE,"Sheet1"}</definedName>
    <definedName name="dwcwc" hidden="1">{#N/A,#N/A,FALSE,"Assump";#N/A,#N/A,FALSE,"Income";#N/A,#N/A,FALSE,"Balance";#N/A,#N/A,FALSE,"DCF Pump";#N/A,#N/A,FALSE,"Trans Assump";#N/A,#N/A,FALSE,"Combined Income";#N/A,#N/A,FALSE,"Combined Balance"}</definedName>
    <definedName name="dwcwc_1" hidden="1">{#N/A,#N/A,FALSE,"Assump";#N/A,#N/A,FALSE,"Income";#N/A,#N/A,FALSE,"Balance";#N/A,#N/A,FALSE,"DCF Pump";#N/A,#N/A,FALSE,"Trans Assump";#N/A,#N/A,FALSE,"Combined Income";#N/A,#N/A,FALSE,"Combined Balance"}</definedName>
    <definedName name="dwcwc_2" hidden="1">{#N/A,#N/A,FALSE,"Assump";#N/A,#N/A,FALSE,"Income";#N/A,#N/A,FALSE,"Balance";#N/A,#N/A,FALSE,"DCF Pump";#N/A,#N/A,FALSE,"Trans Assump";#N/A,#N/A,FALSE,"Combined Income";#N/A,#N/A,FALSE,"Combined Balance"}</definedName>
    <definedName name="eare" hidden="1">{"FCB_ALL",#N/A,FALSE,"FCB"}</definedName>
    <definedName name="eare_1" hidden="1">{"FCB_ALL",#N/A,FALSE,"FCB"}</definedName>
    <definedName name="eare_2" hidden="1">{"FCB_ALL",#N/A,FALSE,"FCB"}</definedName>
    <definedName name="earea" hidden="1">{#N/A,#N/A,FALSE,"Sheet1"}</definedName>
    <definedName name="earea_1" hidden="1">{#N/A,#N/A,FALSE,"Sheet1"}</definedName>
    <definedName name="earea_2" hidden="1">{#N/A,#N/A,FALSE,"Sheet1"}</definedName>
    <definedName name="eareare" hidden="1">{"FCB_ALL",#N/A,FALSE,"FCB"}</definedName>
    <definedName name="eareare_1" hidden="1">{"FCB_ALL",#N/A,FALSE,"FCB"}</definedName>
    <definedName name="eareare_2" hidden="1">{"FCB_ALL",#N/A,FALSE,"FCB"}</definedName>
    <definedName name="earer" hidden="1">{#N/A,#N/A,FALSE,"Sheet1"}</definedName>
    <definedName name="earer_1" hidden="1">{#N/A,#N/A,FALSE,"Sheet1"}</definedName>
    <definedName name="earer_2" hidden="1">{#N/A,#N/A,FALSE,"Sheet1"}</definedName>
    <definedName name="ee_1" hidden="1">{"FCB_ALL",#N/A,FALSE,"FCB"}</definedName>
    <definedName name="ee_2" hidden="1">{"FCB_ALL",#N/A,FALSE,"FCB"}</definedName>
    <definedName name="eer" hidden="1">{#N/A,#N/A,FALSE,"Aging Summary";#N/A,#N/A,FALSE,"Ratio Analysis";#N/A,#N/A,FALSE,"Test 120 Day Accts";#N/A,#N/A,FALSE,"Tickmarks"}</definedName>
    <definedName name="eer_1" hidden="1">{#N/A,#N/A,FALSE,"Aging Summary";#N/A,#N/A,FALSE,"Ratio Analysis";#N/A,#N/A,FALSE,"Test 120 Day Accts";#N/A,#N/A,FALSE,"Tickmarks"}</definedName>
    <definedName name="eer_2" hidden="1">{#N/A,#N/A,FALSE,"Aging Summary";#N/A,#N/A,FALSE,"Ratio Analysis";#N/A,#N/A,FALSE,"Test 120 Day Accts";#N/A,#N/A,FALSE,"Tickmarks"}</definedName>
    <definedName name="erarea" hidden="1">{#N/A,#N/A,FALSE,"Trading-Mult ";#N/A,#N/A,FALSE,"Trading-Cap";#N/A,#N/A,FALSE,"Trading-Inc";#N/A,#N/A,FALSE,"Cash Flow";#N/A,#N/A,FALSE,"M&amp;A info"}</definedName>
    <definedName name="erarea_1" hidden="1">{#N/A,#N/A,FALSE,"Trading-Mult ";#N/A,#N/A,FALSE,"Trading-Cap";#N/A,#N/A,FALSE,"Trading-Inc";#N/A,#N/A,FALSE,"Cash Flow";#N/A,#N/A,FALSE,"M&amp;A info"}</definedName>
    <definedName name="erarea_2" hidden="1">{#N/A,#N/A,FALSE,"Trading-Mult ";#N/A,#N/A,FALSE,"Trading-Cap";#N/A,#N/A,FALSE,"Trading-Inc";#N/A,#N/A,FALSE,"Cash Flow";#N/A,#N/A,FALSE,"M&amp;A info"}</definedName>
    <definedName name="erew" hidden="1">{#N/A,#N/A,FALSE,"Sheet1"}</definedName>
    <definedName name="erew_1" hidden="1">{#N/A,#N/A,FALSE,"Sheet1"}</definedName>
    <definedName name="erew_2" hidden="1">{#N/A,#N/A,FALSE,"Sheet1"}</definedName>
    <definedName name="ert" hidden="1">{#N/A,#N/A,FALSE,"Projections";#N/A,#N/A,FALSE,"Acq Mult";#N/A,#N/A,FALSE,"TWER Mult";#N/A,#N/A,FALSE,"DCF EBITDA";#N/A,#N/A,FALSE,"DCF EBIT";#N/A,#N/A,FALSE,"Debt Accr";#N/A,#N/A,FALSE,"Stock Accr";#N/A,#N/A,FALSE,"Debt Stock Accr";#N/A,#N/A,FALSE,"Accr Dil Sensi"}</definedName>
    <definedName name="ert_1" hidden="1">{#N/A,#N/A,FALSE,"Projections";#N/A,#N/A,FALSE,"Acq Mult";#N/A,#N/A,FALSE,"TWER Mult";#N/A,#N/A,FALSE,"DCF EBITDA";#N/A,#N/A,FALSE,"DCF EBIT";#N/A,#N/A,FALSE,"Debt Accr";#N/A,#N/A,FALSE,"Stock Accr";#N/A,#N/A,FALSE,"Debt Stock Accr";#N/A,#N/A,FALSE,"Accr Dil Sensi"}</definedName>
    <definedName name="ert_2" hidden="1">{#N/A,#N/A,FALSE,"Projections";#N/A,#N/A,FALSE,"Acq Mult";#N/A,#N/A,FALSE,"TWER Mult";#N/A,#N/A,FALSE,"DCF EBITDA";#N/A,#N/A,FALSE,"DCF EBIT";#N/A,#N/A,FALSE,"Debt Accr";#N/A,#N/A,FALSE,"Stock Accr";#N/A,#N/A,FALSE,"Debt Stock Accr";#N/A,#N/A,FALSE,"Accr Dil Sensi"}</definedName>
    <definedName name="EV__CVPARAMS__" hidden="1">"MENU!$F$34:$G$42;"</definedName>
    <definedName name="EV__EVCOM_OPTIONS__" hidden="1">8</definedName>
    <definedName name="EV__EXPOPTIONS__" hidden="1">0</definedName>
    <definedName name="EV__LASTREFTIME__" hidden="1">40184.4829861111</definedName>
    <definedName name="EV__MAXEXPCOLS__" hidden="1">100</definedName>
    <definedName name="EV__MAXEXPROWS__" hidden="1">1000</definedName>
    <definedName name="EV__MEMORYCVW__" hidden="1">0</definedName>
    <definedName name="EV__WBEVMODE__" hidden="1">0</definedName>
    <definedName name="EV__WBREFOPTIONS__" hidden="1">134217735</definedName>
    <definedName name="EV__WBVERSION__" hidden="1">0</definedName>
    <definedName name="exbnumlist" hidden="1">[197]Inputs!$A$73:$B$91</definedName>
    <definedName name="f_1" hidden="1">{"GTI monthly IS",#N/A,FALSE,"gti";#N/A,#N/A,FALSE,"gti"}</definedName>
    <definedName name="FA_wnn" hidden="1">{"AFR200_P1",#N/A,FALSE,"AFR200";"AFR200_P2",#N/A,FALSE,"AFR200";"AFR200_P3",#N/A,FALSE,"AFR200";"AFR200_P4",#N/A,FALSE,"AFR200";"AFR200_P5",#N/A,FALSE,"AFR200"}</definedName>
    <definedName name="FA_wnn_1" hidden="1">{"AFR200_P1",#N/A,FALSE,"AFR200";"AFR200_P2",#N/A,FALSE,"AFR200";"AFR200_P3",#N/A,FALSE,"AFR200";"AFR200_P4",#N/A,FALSE,"AFR200";"AFR200_P5",#N/A,FALSE,"AFR200"}</definedName>
    <definedName name="FA_wnn_2" hidden="1">{"AFR200_P1",#N/A,FALSE,"AFR200";"AFR200_P2",#N/A,FALSE,"AFR200";"AFR200_P3",#N/A,FALSE,"AFR200";"AFR200_P4",#N/A,FALSE,"AFR200";"AFR200_P5",#N/A,FALSE,"AFR200"}</definedName>
    <definedName name="FA_wnnn" hidden="1">{"AFR200_P1",#N/A,FALSE,"AFR200";"AFR200_P2",#N/A,FALSE,"AFR200";"AFR200_P3",#N/A,FALSE,"AFR200";"AFR200_P4",#N/A,FALSE,"AFR200";"AFR200_P5",#N/A,FALSE,"AFR200"}</definedName>
    <definedName name="FA_wnnn_1" hidden="1">{"AFR200_P1",#N/A,FALSE,"AFR200";"AFR200_P2",#N/A,FALSE,"AFR200";"AFR200_P3",#N/A,FALSE,"AFR200";"AFR200_P4",#N/A,FALSE,"AFR200";"AFR200_P5",#N/A,FALSE,"AFR200"}</definedName>
    <definedName name="FA_wnnn_2" hidden="1">{"AFR200_P1",#N/A,FALSE,"AFR200";"AFR200_P2",#N/A,FALSE,"AFR200";"AFR200_P3",#N/A,FALSE,"AFR200";"AFR200_P4",#N/A,FALSE,"AFR200";"AFR200_P5",#N/A,FALSE,"AFR200"}</definedName>
    <definedName name="FA_wns" hidden="1">{"AFR200_P1",#N/A,FALSE,"AFR200";"AFR200_P2",#N/A,FALSE,"AFR200";"AFR200_P3",#N/A,FALSE,"AFR200";"AFR200_P4",#N/A,FALSE,"AFR200";"AFR200_P5",#N/A,FALSE,"AFR200"}</definedName>
    <definedName name="FA_wns_1" hidden="1">{"AFR200_P1",#N/A,FALSE,"AFR200";"AFR200_P2",#N/A,FALSE,"AFR200";"AFR200_P3",#N/A,FALSE,"AFR200";"AFR200_P4",#N/A,FALSE,"AFR200";"AFR200_P5",#N/A,FALSE,"AFR200"}</definedName>
    <definedName name="FA_wns_2" hidden="1">{"AFR200_P1",#N/A,FALSE,"AFR200";"AFR200_P2",#N/A,FALSE,"AFR200";"AFR200_P3",#N/A,FALSE,"AFR200";"AFR200_P4",#N/A,FALSE,"AFR200";"AFR200_P5",#N/A,FALSE,"AFR200"}</definedName>
    <definedName name="FA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FA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FA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FA_wrn.Balance._.Sheet._Rpts." hidden="1">{"Mgmt Bonus (Bal Sht)",#N/A,FALSE,"Mgmt Bonus Accrual";"Profit Sharing (Bal Sht)",#N/A,FALSE,"Profit Sharing Accrual"}</definedName>
    <definedName name="FA_wrn.Balance._.Sheet._Rpts._1" hidden="1">{"Mgmt Bonus (Bal Sht)",#N/A,FALSE,"Mgmt Bonus Accrual";"Profit Sharing (Bal Sht)",#N/A,FALSE,"Profit Sharing Accrual"}</definedName>
    <definedName name="FA_wrn.Balance._.Sheet._Rpts._2" hidden="1">{"Mgmt Bonus (Bal Sht)",#N/A,FALSE,"Mgmt Bonus Accrual";"Profit Sharing (Bal Sht)",#N/A,FALSE,"Profit Sharing Accrual"}</definedName>
    <definedName name="FA_wrn.Fnancial._.Pkg." hidden="1">{#N/A,#N/A,FALSE,"401K";"Goodwill (Financial)",#N/A,FALSE,"GOODWILL"}</definedName>
    <definedName name="FA_wrn.Fnancial._.Pkg._1" hidden="1">{#N/A,#N/A,FALSE,"401K";"Goodwill (Financial)",#N/A,FALSE,"GOODWILL"}</definedName>
    <definedName name="FA_wrn.Fnancial._.Pkg._2" hidden="1">{#N/A,#N/A,FALSE,"401K";"Goodwill (Financial)",#N/A,FALSE,"GOODWILL"}</definedName>
    <definedName name="FAwrn.AFR200." hidden="1">{"AFR200_P1",#N/A,FALSE,"AFR200";"AFR200_P2",#N/A,FALSE,"AFR200";"AFR200_P3",#N/A,FALSE,"AFR200";"AFR200_P4",#N/A,FALSE,"AFR200";"AFR200_P5",#N/A,FALSE,"AFR200"}</definedName>
    <definedName name="FAwrn.AFR200._1" hidden="1">{"AFR200_P1",#N/A,FALSE,"AFR200";"AFR200_P2",#N/A,FALSE,"AFR200";"AFR200_P3",#N/A,FALSE,"AFR200";"AFR200_P4",#N/A,FALSE,"AFR200";"AFR200_P5",#N/A,FALSE,"AFR200"}</definedName>
    <definedName name="FAwrn.AFR200._2" hidden="1">{"AFR200_P1",#N/A,FALSE,"AFR200";"AFR200_P2",#N/A,FALSE,"AFR200";"AFR200_P3",#N/A,FALSE,"AFR200";"AFR200_P4",#N/A,FALSE,"AFR200";"AFR200_P5",#N/A,FALSE,"AFR200"}</definedName>
    <definedName name="fcb" hidden="1">{"FCB_ALL",#N/A,FALSE,"FCB"}</definedName>
    <definedName name="fcb_1" hidden="1">{"FCB_ALL",#N/A,FALSE,"FCB"}</definedName>
    <definedName name="fcb_2" hidden="1">{"FCB_ALL",#N/A,FALSE,"FCB"}</definedName>
    <definedName name="fd.qr" hidden="1">{#N/A,#N/A,FALSE,"COVER SHEET";"PRODUCT COST ANALYSIS",#N/A,FALSE,"PRODUCT COST ANLYS";"CMTRY VARIABLE",#N/A,FALSE,"CMTRY VARIABLE";"CMTRY FIXED",#N/A,FALSE,"CMTRY FIXED";"OP SUM FG",#N/A,FALSE,"OPER SMRY";"OP SUM PASTE",#N/A,FALSE,"OPER SMRY";"OP SUM TOTAL",#N/A,FALSE,"OPER SMRY";"OH ABS FG",#N/A,FALSE,"OH ABS VAR";"OH ABS PASTE",#N/A,FALSE,"OH ABS VAR";"OH ABS TOTAL",#N/A,FALSE,"OH ABS VAR";"FIXED SPEND FG",#N/A,FALSE,"FIXED SPENDING";"FIXED SPEND PASTE",#N/A,FALSE,"FIXED SPENDING";"FIXED SPEND TOTAL",#N/A,FALSE,"FIXED SPENDING";"CMTRY PPV",#N/A,FALSE,"CMTRY PPV";"CMTRY WHSE",#N/A,FALSE,"CMTRY WHSE";"WHSE CAL",#N/A,FALSE,"WHRSE CAL"}</definedName>
    <definedName name="fd.qr_1" hidden="1">{#N/A,#N/A,FALSE,"COVER SHEET";"PRODUCT COST ANALYSIS",#N/A,FALSE,"PRODUCT COST ANLYS";"CMTRY VARIABLE",#N/A,FALSE,"CMTRY VARIABLE";"CMTRY FIXED",#N/A,FALSE,"CMTRY FIXED";"OP SUM FG",#N/A,FALSE,"OPER SMRY";"OP SUM PASTE",#N/A,FALSE,"OPER SMRY";"OP SUM TOTAL",#N/A,FALSE,"OPER SMRY";"OH ABS FG",#N/A,FALSE,"OH ABS VAR";"OH ABS PASTE",#N/A,FALSE,"OH ABS VAR";"OH ABS TOTAL",#N/A,FALSE,"OH ABS VAR";"FIXED SPEND FG",#N/A,FALSE,"FIXED SPENDING";"FIXED SPEND PASTE",#N/A,FALSE,"FIXED SPENDING";"FIXED SPEND TOTAL",#N/A,FALSE,"FIXED SPENDING";"CMTRY PPV",#N/A,FALSE,"CMTRY PPV";"CMTRY WHSE",#N/A,FALSE,"CMTRY WHSE";"WHSE CAL",#N/A,FALSE,"WHRSE CAL"}</definedName>
    <definedName name="fd.qr_2" hidden="1">{#N/A,#N/A,FALSE,"COVER SHEET";"PRODUCT COST ANALYSIS",#N/A,FALSE,"PRODUCT COST ANLYS";"CMTRY VARIABLE",#N/A,FALSE,"CMTRY VARIABLE";"CMTRY FIXED",#N/A,FALSE,"CMTRY FIXED";"OP SUM FG",#N/A,FALSE,"OPER SMRY";"OP SUM PASTE",#N/A,FALSE,"OPER SMRY";"OP SUM TOTAL",#N/A,FALSE,"OPER SMRY";"OH ABS FG",#N/A,FALSE,"OH ABS VAR";"OH ABS PASTE",#N/A,FALSE,"OH ABS VAR";"OH ABS TOTAL",#N/A,FALSE,"OH ABS VAR";"FIXED SPEND FG",#N/A,FALSE,"FIXED SPENDING";"FIXED SPEND PASTE",#N/A,FALSE,"FIXED SPENDING";"FIXED SPEND TOTAL",#N/A,FALSE,"FIXED SPENDING";"CMTRY PPV",#N/A,FALSE,"CMTRY PPV";"CMTRY WHSE",#N/A,FALSE,"CMTRY WHSE";"WHSE CAL",#N/A,FALSE,"WHRSE CAL"}</definedName>
    <definedName name="fdfd" hidden="1">{#N/A,#N/A,FALSE,"Dept";#N/A,#N/A,FALSE,"Sale";#N/A,#N/A,FALSE,"MKTEXP";#N/A,#N/A,FALSE,"OFF";#N/A,#N/A,FALSE,"MKT";#N/A,#N/A,FALSE,"SERV";#N/A,#N/A,FALSE,"INT'L";#N/A,#N/A,FALSE,"GEN";#N/A,#N/A,FALSE,"ENG"}</definedName>
    <definedName name="fdfd_1" hidden="1">{#N/A,#N/A,FALSE,"Dept";#N/A,#N/A,FALSE,"Sale";#N/A,#N/A,FALSE,"MKTEXP";#N/A,#N/A,FALSE,"OFF";#N/A,#N/A,FALSE,"MKT";#N/A,#N/A,FALSE,"SERV";#N/A,#N/A,FALSE,"INT'L";#N/A,#N/A,FALSE,"GEN";#N/A,#N/A,FALSE,"ENG"}</definedName>
    <definedName name="fdfd_1_1" hidden="1">{#N/A,#N/A,FALSE,"Dept";#N/A,#N/A,FALSE,"Sale";#N/A,#N/A,FALSE,"MKTEXP";#N/A,#N/A,FALSE,"OFF";#N/A,#N/A,FALSE,"MKT";#N/A,#N/A,FALSE,"SERV";#N/A,#N/A,FALSE,"INT'L";#N/A,#N/A,FALSE,"GEN";#N/A,#N/A,FALSE,"ENG"}</definedName>
    <definedName name="fdfd_2" hidden="1">{#N/A,#N/A,FALSE,"Dept";#N/A,#N/A,FALSE,"Sale";#N/A,#N/A,FALSE,"MKTEXP";#N/A,#N/A,FALSE,"OFF";#N/A,#N/A,FALSE,"MKT";#N/A,#N/A,FALSE,"SERV";#N/A,#N/A,FALSE,"INT'L";#N/A,#N/A,FALSE,"GEN";#N/A,#N/A,FALSE,"ENG"}</definedName>
    <definedName name="FDFDDF" hidden="1">#REF!</definedName>
    <definedName name="FDFDFD" hidden="1">#REF!</definedName>
    <definedName name="FDFDFDFD" hidden="1">#REF!</definedName>
    <definedName name="FDFDFFDFDFD" hidden="1">#REF!</definedName>
    <definedName name="fdfss" hidden="1">{"GLI-Income Statement",#N/A,FALSE,"gli";"GLI - Balance Sheet Wksht",#N/A,FALSE,"gli";"GLI-Cash Flow",#N/A,FALSE,"gli";"GLI Qtrly Stats",#N/A,FALSE,"gli"}</definedName>
    <definedName name="fdfss_1" hidden="1">{"GLI-Income Statement",#N/A,FALSE,"gli";"GLI - Balance Sheet Wksht",#N/A,FALSE,"gli";"GLI-Cash Flow",#N/A,FALSE,"gli";"GLI Qtrly Stats",#N/A,FALSE,"gli"}</definedName>
    <definedName name="fdfss_2" hidden="1">{"GLI-Income Statement",#N/A,FALSE,"gli";"GLI - Balance Sheet Wksht",#N/A,FALSE,"gli";"GLI-Cash Flow",#N/A,FALSE,"gli";"GLI Qtrly Stats",#N/A,FALSE,"gli"}</definedName>
    <definedName name="fdg" hidden="1">{"Assumptions",#N/A,TRUE,"Assumptions";"Income",#N/A,TRUE,"Income";"Balance",#N/A,TRUE,"Balance"}</definedName>
    <definedName name="fdg_1" hidden="1">{"Assumptions",#N/A,TRUE,"Assumptions";"Income",#N/A,TRUE,"Income";"Balance",#N/A,TRUE,"Balance"}</definedName>
    <definedName name="fdg_2" hidden="1">{"Assumptions",#N/A,TRUE,"Assumptions";"Income",#N/A,TRUE,"Income";"Balance",#N/A,TRUE,"Balance"}</definedName>
    <definedName name="fdsfs" hidden="1">{"GLI-Income Statement",#N/A,FALSE,"gli";"GLI - Balance Sheet Wksht",#N/A,FALSE,"gli";"GLI-Cash Flow",#N/A,FALSE,"gli";"GLI Qtrly Stats",#N/A,FALSE,"gli"}</definedName>
    <definedName name="fdsfs_1" hidden="1">{"GLI-Income Statement",#N/A,FALSE,"gli";"GLI - Balance Sheet Wksht",#N/A,FALSE,"gli";"GLI-Cash Flow",#N/A,FALSE,"gli";"GLI Qtrly Stats",#N/A,FALSE,"gli"}</definedName>
    <definedName name="fdsfs_2" hidden="1">{"GLI-Income Statement",#N/A,FALSE,"gli";"GLI - Balance Sheet Wksht",#N/A,FALSE,"gli";"GLI-Cash Flow",#N/A,FALSE,"gli";"GLI Qtrly Stats",#N/A,FALSE,"gli"}</definedName>
    <definedName name="febjan" hidden="1">{#N/A,#N/A,TRUE,"pfs bank calc internal";#N/A,#N/A,TRUE,"pfs op stats";#N/A,#N/A,TRUE,"pfs bs";#N/A,#N/A,TRUE,"pfs pl summary";#N/A,#N/A,TRUE,"pfs pl current";#N/A,#N/A,TRUE,"pfs pl ytd";#N/A,#N/A,TRUE,"pfs cashflow"}</definedName>
    <definedName name="ffs" hidden="1">[198]graph!$C$2:$C$13</definedName>
    <definedName name="fg" hidden="1">{#N/A,#N/A,FALSE,"Pooling";#N/A,#N/A,FALSE,"income";#N/A,#N/A,FALSE,"valuation"}</definedName>
    <definedName name="fg_1" hidden="1">{#N/A,#N/A,FALSE,"Pooling";#N/A,#N/A,FALSE,"income";#N/A,#N/A,FALSE,"valuation"}</definedName>
    <definedName name="fg_2" hidden="1">{#N/A,#N/A,FALSE,"Pooling";#N/A,#N/A,FALSE,"income";#N/A,#N/A,FALSE,"valuation"}</definedName>
    <definedName name="fina" hidden="1">{"Balance Sheet",#N/A,FALSE,"CONS BS";"Income Stmt",#N/A,FALSE,"CONS IS";"Cash Flow",#N/A,FALSE,"CONS BS";"Debt Service",#N/A,FALSE,"CONS BS";"Pref Div",#N/A,FALSE,"PREF STK ";"Check figures",#N/A,FALSE,"CONS BS";"CNA Je's",#N/A,FALSE,"CNA Je's"}</definedName>
    <definedName name="fina_0" hidden="1">{"Balance Sheet",#N/A,FALSE,"CONS BS";"Income Stmt",#N/A,FALSE,"CONS IS";"Cash Flow",#N/A,FALSE,"CONS BS";"Debt Service",#N/A,FALSE,"CONS BS";"Pref Div",#N/A,FALSE,"PREF STK ";"Check figures",#N/A,FALSE,"CONS BS";"CNA Je's",#N/A,FALSE,"CNA Je's"}</definedName>
    <definedName name="fina_26" hidden="1">{"Balance Sheet",#N/A,FALSE,"CONS BS";"Income Stmt",#N/A,FALSE,"CONS IS";"Cash Flow",#N/A,FALSE,"CONS BS";"Debt Service",#N/A,FALSE,"CONS BS";"Pref Div",#N/A,FALSE,"PREF STK ";"Check figures",#N/A,FALSE,"CONS BS";"CNA Je's",#N/A,FALSE,"CNA Je's"}</definedName>
    <definedName name="fina_3" hidden="1">{"Balance Sheet",#N/A,FALSE,"CONS BS";"Income Stmt",#N/A,FALSE,"CONS IS";"Cash Flow",#N/A,FALSE,"CONS BS";"Debt Service",#N/A,FALSE,"CONS BS";"Pref Div",#N/A,FALSE,"PREF STK ";"Check figures",#N/A,FALSE,"CONS BS";"CNA Je's",#N/A,FALSE,"CNA Je's"}</definedName>
    <definedName name="fina_33" hidden="1">{"Balance Sheet",#N/A,FALSE,"CONS BS";"Income Stmt",#N/A,FALSE,"CONS IS";"Cash Flow",#N/A,FALSE,"CONS BS";"Debt Service",#N/A,FALSE,"CONS BS";"Pref Div",#N/A,FALSE,"PREF STK ";"Check figures",#N/A,FALSE,"CONS BS";"CNA Je's",#N/A,FALSE,"CNA Je's"}</definedName>
    <definedName name="fina_4" hidden="1">{"Balance Sheet",#N/A,FALSE,"CONS BS";"Income Stmt",#N/A,FALSE,"CONS IS";"Cash Flow",#N/A,FALSE,"CONS BS";"Debt Service",#N/A,FALSE,"CONS BS";"Pref Div",#N/A,FALSE,"PREF STK ";"Check figures",#N/A,FALSE,"CONS BS";"CNA Je's",#N/A,FALSE,"CNA Je's"}</definedName>
    <definedName name="fina_44" hidden="1">{"Balance Sheet",#N/A,FALSE,"CONS BS";"Income Stmt",#N/A,FALSE,"CONS IS";"Cash Flow",#N/A,FALSE,"CONS BS";"Debt Service",#N/A,FALSE,"CONS BS";"Pref Div",#N/A,FALSE,"PREF STK ";"Check figures",#N/A,FALSE,"CONS BS";"CNA Je's",#N/A,FALSE,"CNA Je's"}</definedName>
    <definedName name="fina_6" hidden="1">{"Balance Sheet",#N/A,FALSE,"CONS BS";"Income Stmt",#N/A,FALSE,"CONS IS";"Cash Flow",#N/A,FALSE,"CONS BS";"Debt Service",#N/A,FALSE,"CONS BS";"Pref Div",#N/A,FALSE,"PREF STK ";"Check figures",#N/A,FALSE,"CONS BS";"CNA Je's",#N/A,FALSE,"CNA Je's"}</definedName>
    <definedName name="fina_66" hidden="1">{"Balance Sheet",#N/A,FALSE,"CONS BS";"Income Stmt",#N/A,FALSE,"CONS IS";"Cash Flow",#N/A,FALSE,"CONS BS";"Debt Service",#N/A,FALSE,"CONS BS";"Pref Div",#N/A,FALSE,"PREF STK ";"Check figures",#N/A,FALSE,"CONS BS";"CNA Je's",#N/A,FALSE,"CNA Je's"}</definedName>
    <definedName name="fina_7" hidden="1">{"Balance Sheet",#N/A,FALSE,"CONS BS";"Income Stmt",#N/A,FALSE,"CONS IS";"Cash Flow",#N/A,FALSE,"CONS BS";"Debt Service",#N/A,FALSE,"CONS BS";"Pref Div",#N/A,FALSE,"PREF STK ";"Check figures",#N/A,FALSE,"CONS BS";"CNA Je's",#N/A,FALSE,"CNA Je's"}</definedName>
    <definedName name="fina_77" hidden="1">{"Balance Sheet",#N/A,FALSE,"CONS BS";"Income Stmt",#N/A,FALSE,"CONS IS";"Cash Flow",#N/A,FALSE,"CONS BS";"Debt Service",#N/A,FALSE,"CONS BS";"Pref Div",#N/A,FALSE,"PREF STK ";"Check figures",#N/A,FALSE,"CONS BS";"CNA Je's",#N/A,FALSE,"CNA Je's"}</definedName>
    <definedName name="fina0" hidden="1">{"Balance Sheet",#N/A,FALSE,"CONS BS";"Income Stmt",#N/A,FALSE,"CONS IS";"Cash Flow",#N/A,FALSE,"CONS BS";"Debt Service",#N/A,FALSE,"CONS BS";"Pref Div",#N/A,FALSE,"PREF STK ";"Check figures",#N/A,FALSE,"CONS BS";"CNA Je's",#N/A,FALSE,"CNA Je's"}</definedName>
    <definedName name="fina26" hidden="1">{"Balance Sheet",#N/A,FALSE,"CONS BS";"Income Stmt",#N/A,FALSE,"CONS IS";"Cash Flow",#N/A,FALSE,"CONS BS";"Debt Service",#N/A,FALSE,"CONS BS";"Pref Div",#N/A,FALSE,"PREF STK ";"Check figures",#N/A,FALSE,"CONS BS";"CNA Je's",#N/A,FALSE,"CNA Je's"}</definedName>
    <definedName name="fina3" hidden="1">{"Balance Sheet",#N/A,FALSE,"CONS BS";"Income Stmt",#N/A,FALSE,"CONS IS";"Cash Flow",#N/A,FALSE,"CONS BS";"Debt Service",#N/A,FALSE,"CONS BS";"Pref Div",#N/A,FALSE,"PREF STK ";"Check figures",#N/A,FALSE,"CONS BS";"CNA Je's",#N/A,FALSE,"CNA Je's"}</definedName>
    <definedName name="fina33" hidden="1">{"Balance Sheet",#N/A,FALSE,"CONS BS";"Income Stmt",#N/A,FALSE,"CONS IS";"Cash Flow",#N/A,FALSE,"CONS BS";"Debt Service",#N/A,FALSE,"CONS BS";"Pref Div",#N/A,FALSE,"PREF STK ";"Check figures",#N/A,FALSE,"CONS BS";"CNA Je's",#N/A,FALSE,"CNA Je's"}</definedName>
    <definedName name="fina4" hidden="1">{"Balance Sheet",#N/A,FALSE,"CONS BS";"Income Stmt",#N/A,FALSE,"CONS IS";"Cash Flow",#N/A,FALSE,"CONS BS";"Debt Service",#N/A,FALSE,"CONS BS";"Pref Div",#N/A,FALSE,"PREF STK ";"Check figures",#N/A,FALSE,"CONS BS";"CNA Je's",#N/A,FALSE,"CNA Je's"}</definedName>
    <definedName name="fina44" hidden="1">{"Balance Sheet",#N/A,FALSE,"CONS BS";"Income Stmt",#N/A,FALSE,"CONS IS";"Cash Flow",#N/A,FALSE,"CONS BS";"Debt Service",#N/A,FALSE,"CONS BS";"Pref Div",#N/A,FALSE,"PREF STK ";"Check figures",#N/A,FALSE,"CONS BS";"CNA Je's",#N/A,FALSE,"CNA Je's"}</definedName>
    <definedName name="fina6" hidden="1">{"Balance Sheet",#N/A,FALSE,"CONS BS";"Income Stmt",#N/A,FALSE,"CONS IS";"Cash Flow",#N/A,FALSE,"CONS BS";"Debt Service",#N/A,FALSE,"CONS BS";"Pref Div",#N/A,FALSE,"PREF STK ";"Check figures",#N/A,FALSE,"CONS BS";"CNA Je's",#N/A,FALSE,"CNA Je's"}</definedName>
    <definedName name="fina66" hidden="1">{"Balance Sheet",#N/A,FALSE,"CONS BS";"Income Stmt",#N/A,FALSE,"CONS IS";"Cash Flow",#N/A,FALSE,"CONS BS";"Debt Service",#N/A,FALSE,"CONS BS";"Pref Div",#N/A,FALSE,"PREF STK ";"Check figures",#N/A,FALSE,"CONS BS";"CNA Je's",#N/A,FALSE,"CNA Je's"}</definedName>
    <definedName name="fina7" hidden="1">{"Balance Sheet",#N/A,FALSE,"CONS BS";"Income Stmt",#N/A,FALSE,"CONS IS";"Cash Flow",#N/A,FALSE,"CONS BS";"Debt Service",#N/A,FALSE,"CONS BS";"Pref Div",#N/A,FALSE,"PREF STK ";"Check figures",#N/A,FALSE,"CONS BS";"CNA Je's",#N/A,FALSE,"CNA Je's"}</definedName>
    <definedName name="fina77" hidden="1">{"Balance Sheet",#N/A,FALSE,"CONS BS";"Income Stmt",#N/A,FALSE,"CONS IS";"Cash Flow",#N/A,FALSE,"CONS BS";"Debt Service",#N/A,FALSE,"CONS BS";"Pref Div",#N/A,FALSE,"PREF STK ";"Check figures",#N/A,FALSE,"CONS BS";"CNA Je's",#N/A,FALSE,"CNA Je's"}</definedName>
    <definedName name="finaa" hidden="1">{"Balance Sheet",#N/A,FALSE,"CONS BS";"Income Stmt",#N/A,FALSE,"CONS IS";"Cash Flow",#N/A,FALSE,"CONS BS";"Debt Service",#N/A,FALSE,"CONS BS";"Pref Div",#N/A,FALSE,"PREF STK ";"Check figures",#N/A,FALSE,"CONS BS";"CNA Je's",#N/A,FALSE,"CNA Je's"}</definedName>
    <definedName name="financia" hidden="1">{"Balance Sheet",#N/A,FALSE,"CONS BS";"Income Stmt",#N/A,FALSE,"CONS IS";"Cash Flow",#N/A,FALSE,"CONS BS";"Debt Service",#N/A,FALSE,"CONS BS";"Pref Div",#N/A,FALSE,"PREF STK ";"Check figures",#N/A,FALSE,"CONS BS";"CNA Je's",#N/A,FALSE,"CNA Je's"}</definedName>
    <definedName name="financial" hidden="1">{"Balance Sheet",#N/A,FALSE,"CONS BS";"Income Stmt",#N/A,FALSE,"CONS IS";"Cash Flow",#N/A,FALSE,"CONS BS";"Debt Service",#N/A,FALSE,"CONS BS";"Pref Div",#N/A,FALSE,"PREF STK ";"Check figures",#N/A,FALSE,"CONS BS";"CNA Je's",#N/A,FALSE,"CNA Je's"}</definedName>
    <definedName name="finast1" hidden="1">{"Balance Sheet",#N/A,FALSE,"CONS BS";"Income Stmt",#N/A,FALSE,"CONS IS";"Cash Flow",#N/A,FALSE,"CONS BS";"Debt Service",#N/A,FALSE,"CONS BS";"Pref Div",#N/A,FALSE,"PREF STK ";"Check figures",#N/A,FALSE,"CONS BS";"CNA Je's",#N/A,FALSE,"CNA Je's"}</definedName>
    <definedName name="finast11" hidden="1">{"Balance Sheet",#N/A,FALSE,"CONS BS";"Income Stmt",#N/A,FALSE,"CONS IS";"Cash Flow",#N/A,FALSE,"CONS BS";"Debt Service",#N/A,FALSE,"CONS BS";"Pref Div",#N/A,FALSE,"PREF STK ";"Check figures",#N/A,FALSE,"CONS BS";"CNA Je's",#N/A,FALSE,"CNA Je's"}</definedName>
    <definedName name="finast2" hidden="1">{"Balance Sheet",#N/A,FALSE,"CONS BS";"Income Stmt",#N/A,FALSE,"CONS IS";"Cash Flow",#N/A,FALSE,"CONS BS";"Debt Service",#N/A,FALSE,"CONS BS";"Pref Div",#N/A,FALSE,"PREF STK ";"Check figures",#N/A,FALSE,"CONS BS";"CNA Je's",#N/A,FALSE,"CNA Je's"}</definedName>
    <definedName name="finast22" hidden="1">{"Balance Sheet",#N/A,FALSE,"CONS BS";"Income Stmt",#N/A,FALSE,"CONS IS";"Cash Flow",#N/A,FALSE,"CONS BS";"Debt Service",#N/A,FALSE,"CONS BS";"Pref Div",#N/A,FALSE,"PREF STK ";"Check figures",#N/A,FALSE,"CONS BS";"CNA Je's",#N/A,FALSE,"CNA Je's"}</definedName>
    <definedName name="FR_wnn" hidden="1">{"AFR200_P1",#N/A,FALSE,"AFR200";"AFR200_P2",#N/A,FALSE,"AFR200";"AFR200_P3",#N/A,FALSE,"AFR200";"AFR200_P4",#N/A,FALSE,"AFR200";"AFR200_P5",#N/A,FALSE,"AFR200"}</definedName>
    <definedName name="FR_wnn_1" hidden="1">{"AFR200_P1",#N/A,FALSE,"AFR200";"AFR200_P2",#N/A,FALSE,"AFR200";"AFR200_P3",#N/A,FALSE,"AFR200";"AFR200_P4",#N/A,FALSE,"AFR200";"AFR200_P5",#N/A,FALSE,"AFR200"}</definedName>
    <definedName name="FR_wnn_2" hidden="1">{"AFR200_P1",#N/A,FALSE,"AFR200";"AFR200_P2",#N/A,FALSE,"AFR200";"AFR200_P3",#N/A,FALSE,"AFR200";"AFR200_P4",#N/A,FALSE,"AFR200";"AFR200_P5",#N/A,FALSE,"AFR200"}</definedName>
    <definedName name="FR_wnnn" hidden="1">{"AFR200_P1",#N/A,FALSE,"AFR200";"AFR200_P2",#N/A,FALSE,"AFR200";"AFR200_P3",#N/A,FALSE,"AFR200";"AFR200_P4",#N/A,FALSE,"AFR200";"AFR200_P5",#N/A,FALSE,"AFR200"}</definedName>
    <definedName name="FR_wnnn_1" hidden="1">{"AFR200_P1",#N/A,FALSE,"AFR200";"AFR200_P2",#N/A,FALSE,"AFR200";"AFR200_P3",#N/A,FALSE,"AFR200";"AFR200_P4",#N/A,FALSE,"AFR200";"AFR200_P5",#N/A,FALSE,"AFR200"}</definedName>
    <definedName name="FR_wnnn_2" hidden="1">{"AFR200_P1",#N/A,FALSE,"AFR200";"AFR200_P2",#N/A,FALSE,"AFR200";"AFR200_P3",#N/A,FALSE,"AFR200";"AFR200_P4",#N/A,FALSE,"AFR200";"AFR200_P5",#N/A,FALSE,"AFR200"}</definedName>
    <definedName name="FR_wns" hidden="1">{"AFR200_P1",#N/A,FALSE,"AFR200";"AFR200_P2",#N/A,FALSE,"AFR200";"AFR200_P3",#N/A,FALSE,"AFR200";"AFR200_P4",#N/A,FALSE,"AFR200";"AFR200_P5",#N/A,FALSE,"AFR200"}</definedName>
    <definedName name="FR_wns_1" hidden="1">{"AFR200_P1",#N/A,FALSE,"AFR200";"AFR200_P2",#N/A,FALSE,"AFR200";"AFR200_P3",#N/A,FALSE,"AFR200";"AFR200_P4",#N/A,FALSE,"AFR200";"AFR200_P5",#N/A,FALSE,"AFR200"}</definedName>
    <definedName name="FR_wns_2" hidden="1">{"AFR200_P1",#N/A,FALSE,"AFR200";"AFR200_P2",#N/A,FALSE,"AFR200";"AFR200_P3",#N/A,FALSE,"AFR200";"AFR200_P4",#N/A,FALSE,"AFR200";"AFR200_P5",#N/A,FALSE,"AFR200"}</definedName>
    <definedName name="FR_wrn.AFR200." hidden="1">{"AFR200_P1",#N/A,FALSE,"AFR200";"AFR200_P2",#N/A,FALSE,"AFR200";"AFR200_P3",#N/A,FALSE,"AFR200";"AFR200_P4",#N/A,FALSE,"AFR200";"AFR200_P5",#N/A,FALSE,"AFR200"}</definedName>
    <definedName name="FR_wrn.AFR200._1" hidden="1">{"AFR200_P1",#N/A,FALSE,"AFR200";"AFR200_P2",#N/A,FALSE,"AFR200";"AFR200_P3",#N/A,FALSE,"AFR200";"AFR200_P4",#N/A,FALSE,"AFR200";"AFR200_P5",#N/A,FALSE,"AFR200"}</definedName>
    <definedName name="FR_wrn.AFR200._2" hidden="1">{"AFR200_P1",#N/A,FALSE,"AFR200";"AFR200_P2",#N/A,FALSE,"AFR200";"AFR200_P3",#N/A,FALSE,"AFR200";"AFR200_P4",#N/A,FALSE,"AFR200";"AFR200_P5",#N/A,FALSE,"AFR200"}</definedName>
    <definedName name="FR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FR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FR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FR_wrn.Balance._.Sheet._.Rpts." hidden="1">{"Mgmt Bonus (Bal Sht)",#N/A,FALSE,"Mgmt Bonus Accrual";"Profit Sharing (Bal Sht)",#N/A,FALSE,"Profit Sharing Accrual"}</definedName>
    <definedName name="FR_wrn.Balance._.Sheet._.Rpts._1" hidden="1">{"Mgmt Bonus (Bal Sht)",#N/A,FALSE,"Mgmt Bonus Accrual";"Profit Sharing (Bal Sht)",#N/A,FALSE,"Profit Sharing Accrual"}</definedName>
    <definedName name="FR_wrn.Balance._.Sheet._.Rpts._2" hidden="1">{"Mgmt Bonus (Bal Sht)",#N/A,FALSE,"Mgmt Bonus Accrual";"Profit Sharing (Bal Sht)",#N/A,FALSE,"Profit Sharing Accrual"}</definedName>
    <definedName name="FR_wrn.Financial._.Pkg." hidden="1">{#N/A,#N/A,FALSE,"401K";"Goodwill (Financial)",#N/A,FALSE,"GOODWILL"}</definedName>
    <definedName name="FR_wrn.Financial._.Pkg._1" hidden="1">{#N/A,#N/A,FALSE,"401K";"Goodwill (Financial)",#N/A,FALSE,"GOODWILL"}</definedName>
    <definedName name="FR_wrn.Financial._.Pkg._2" hidden="1">{#N/A,#N/A,FALSE,"401K";"Goodwill (Financial)",#N/A,FALSE,"GOODWILL"}</definedName>
    <definedName name="fred" hidden="1">#REF!</definedName>
    <definedName name="fsd" hidden="1">{#N/A,#N/A,FALSE,"Sheet1"}</definedName>
    <definedName name="fsd_1" hidden="1">{#N/A,#N/A,FALSE,"Sheet1"}</definedName>
    <definedName name="fsd_2" hidden="1">{#N/A,#N/A,FALSE,"Sheet1"}</definedName>
    <definedName name="fse" hidden="1">{#N/A,#N/A,FALSE,"Sheet1"}</definedName>
    <definedName name="fse_1" hidden="1">{#N/A,#N/A,FALSE,"Sheet1"}</definedName>
    <definedName name="fse_2" hidden="1">{#N/A,#N/A,FALSE,"Sheet1"}</definedName>
    <definedName name="gdfs" hidden="1">{#N/A,#N/A,FALSE,"Projections";#N/A,#N/A,FALSE,"Multiples Valuation";#N/A,#N/A,FALSE,"LBO";#N/A,#N/A,FALSE,"Multiples_Sensitivity";#N/A,#N/A,FALSE,"Summary"}</definedName>
    <definedName name="gdfs_1" hidden="1">{#N/A,#N/A,FALSE,"Projections";#N/A,#N/A,FALSE,"Multiples Valuation";#N/A,#N/A,FALSE,"LBO";#N/A,#N/A,FALSE,"Multiples_Sensitivity";#N/A,#N/A,FALSE,"Summary"}</definedName>
    <definedName name="gdfs_2" hidden="1">{#N/A,#N/A,FALSE,"Projections";#N/A,#N/A,FALSE,"Multiples Valuation";#N/A,#N/A,FALSE,"LBO";#N/A,#N/A,FALSE,"Multiples_Sensitivity";#N/A,#N/A,FALSE,"Summary"}</definedName>
    <definedName name="gfd" hidden="1">{"FCB_ALL",#N/A,FALSE,"FCB";"GREY_ALL",#N/A,FALSE,"GREY"}</definedName>
    <definedName name="gfd_1" hidden="1">{"FCB_ALL",#N/A,FALSE,"FCB";"GREY_ALL",#N/A,FALSE,"GREY"}</definedName>
    <definedName name="gfd_2" hidden="1">{"FCB_ALL",#N/A,FALSE,"FCB";"GREY_ALL",#N/A,FALSE,"GREY"}</definedName>
    <definedName name="gfhg" hidden="1">#REF!</definedName>
    <definedName name="ghdg" hidden="1">#REF!</definedName>
    <definedName name="ghgf" hidden="1">[199]graph!$C$2:$C$13</definedName>
    <definedName name="ghm" hidden="1">[6]Menu!#REF!</definedName>
    <definedName name="GlideChartMarker" hidden="1">"Chart!A1"</definedName>
    <definedName name="GlideDataMarker" hidden="1">"Data!A1"</definedName>
    <definedName name="GlideHiddenMarker" hidden="1">"Costcurvedata!A1"</definedName>
    <definedName name="GlideMaxCharts" hidden="1">7</definedName>
    <definedName name="GlobalDeals" hidden="1">#REF!</definedName>
    <definedName name="GR_wnn" hidden="1">{"AFR200_P1",#N/A,FALSE,"AFR200";"AFR200_P2",#N/A,FALSE,"AFR200";"AFR200_P3",#N/A,FALSE,"AFR200";"AFR200_P4",#N/A,FALSE,"AFR200";"AFR200_P5",#N/A,FALSE,"AFR200"}</definedName>
    <definedName name="GR_wnn_1" hidden="1">{"AFR200_P1",#N/A,FALSE,"AFR200";"AFR200_P2",#N/A,FALSE,"AFR200";"AFR200_P3",#N/A,FALSE,"AFR200";"AFR200_P4",#N/A,FALSE,"AFR200";"AFR200_P5",#N/A,FALSE,"AFR200"}</definedName>
    <definedName name="GR_wnn_2" hidden="1">{"AFR200_P1",#N/A,FALSE,"AFR200";"AFR200_P2",#N/A,FALSE,"AFR200";"AFR200_P3",#N/A,FALSE,"AFR200";"AFR200_P4",#N/A,FALSE,"AFR200";"AFR200_P5",#N/A,FALSE,"AFR200"}</definedName>
    <definedName name="GR_wnnn" hidden="1">{"AFR200_P1",#N/A,FALSE,"AFR200";"AFR200_P2",#N/A,FALSE,"AFR200";"AFR200_P3",#N/A,FALSE,"AFR200";"AFR200_P4",#N/A,FALSE,"AFR200";"AFR200_P5",#N/A,FALSE,"AFR200"}</definedName>
    <definedName name="GR_wnnn_1" hidden="1">{"AFR200_P1",#N/A,FALSE,"AFR200";"AFR200_P2",#N/A,FALSE,"AFR200";"AFR200_P3",#N/A,FALSE,"AFR200";"AFR200_P4",#N/A,FALSE,"AFR200";"AFR200_P5",#N/A,FALSE,"AFR200"}</definedName>
    <definedName name="GR_wnnn_2" hidden="1">{"AFR200_P1",#N/A,FALSE,"AFR200";"AFR200_P2",#N/A,FALSE,"AFR200";"AFR200_P3",#N/A,FALSE,"AFR200";"AFR200_P4",#N/A,FALSE,"AFR200";"AFR200_P5",#N/A,FALSE,"AFR200"}</definedName>
    <definedName name="GR_wns" hidden="1">{"AFR200_P1",#N/A,FALSE,"AFR200";"AFR200_P2",#N/A,FALSE,"AFR200";"AFR200_P3",#N/A,FALSE,"AFR200";"AFR200_P4",#N/A,FALSE,"AFR200";"AFR200_P5",#N/A,FALSE,"AFR200"}</definedName>
    <definedName name="GR_wns_1" hidden="1">{"AFR200_P1",#N/A,FALSE,"AFR200";"AFR200_P2",#N/A,FALSE,"AFR200";"AFR200_P3",#N/A,FALSE,"AFR200";"AFR200_P4",#N/A,FALSE,"AFR200";"AFR200_P5",#N/A,FALSE,"AFR200"}</definedName>
    <definedName name="GR_wns_2" hidden="1">{"AFR200_P1",#N/A,FALSE,"AFR200";"AFR200_P2",#N/A,FALSE,"AFR200";"AFR200_P3",#N/A,FALSE,"AFR200";"AFR200_P4",#N/A,FALSE,"AFR200";"AFR200_P5",#N/A,FALSE,"AFR200"}</definedName>
    <definedName name="GR_wrn.AFR200." hidden="1">{"AFR200_P1",#N/A,FALSE,"AFR200";"AFR200_P2",#N/A,FALSE,"AFR200";"AFR200_P3",#N/A,FALSE,"AFR200";"AFR200_P4",#N/A,FALSE,"AFR200";"AFR200_P5",#N/A,FALSE,"AFR200"}</definedName>
    <definedName name="GR_wrn.AFR200._1" hidden="1">{"AFR200_P1",#N/A,FALSE,"AFR200";"AFR200_P2",#N/A,FALSE,"AFR200";"AFR200_P3",#N/A,FALSE,"AFR200";"AFR200_P4",#N/A,FALSE,"AFR200";"AFR200_P5",#N/A,FALSE,"AFR200"}</definedName>
    <definedName name="GR_wrn.AFR200._2" hidden="1">{"AFR200_P1",#N/A,FALSE,"AFR200";"AFR200_P2",#N/A,FALSE,"AFR200";"AFR200_P3",#N/A,FALSE,"AFR200";"AFR200_P4",#N/A,FALSE,"AFR200";"AFR200_P5",#N/A,FALSE,"AFR200"}</definedName>
    <definedName name="GR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GR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GR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GR_wrn.Balance._.Sheet._.Rpts." hidden="1">{"Mgmt Bonus (Bal Sht)",#N/A,FALSE,"Mgmt Bonus Accrual";"Profit Sharing (Bal Sht)",#N/A,FALSE,"Profit Sharing Accrual"}</definedName>
    <definedName name="GR_wrn.Balance._.Sheet._.Rpts._1" hidden="1">{"Mgmt Bonus (Bal Sht)",#N/A,FALSE,"Mgmt Bonus Accrual";"Profit Sharing (Bal Sht)",#N/A,FALSE,"Profit Sharing Accrual"}</definedName>
    <definedName name="GR_wrn.Balance._.Sheet._.Rpts._2" hidden="1">{"Mgmt Bonus (Bal Sht)",#N/A,FALSE,"Mgmt Bonus Accrual";"Profit Sharing (Bal Sht)",#N/A,FALSE,"Profit Sharing Accrual"}</definedName>
    <definedName name="GR_wrn.Financial._.Pkg." hidden="1">{#N/A,#N/A,FALSE,"401K";"Goodwill (Financial)",#N/A,FALSE,"GOODWILL"}</definedName>
    <definedName name="GR_wrn.Financial._.Pkg._1" hidden="1">{#N/A,#N/A,FALSE,"401K";"Goodwill (Financial)",#N/A,FALSE,"GOODWILL"}</definedName>
    <definedName name="GR_wrn.Financial._.Pkg._2" hidden="1">{#N/A,#N/A,FALSE,"401K";"Goodwill (Financial)",#N/A,FALSE,"GOODWILL"}</definedName>
    <definedName name="Graph" hidden="1">{"Base7",#N/A,FALSE,"ITT Consol.";"Base6",#N/A,FALSE,"ITT Segments";"Base5",#N/A,FALSE,"ITT Cap.";"Base3",#N/A,FALSE,"Ten Consol.";"Base4",#N/A,FALSE,"NewCo Segments";"Base1",#N/A,FALSE,"Ten Segments";"Base2",#N/A,FALSE,"Ten Cap.";"Base8",#N/A,FALSE,"Auto Stock";"Base9",#N/A,FALSE,"Comb. Segments";"Base12",#N/A,FALSE,"All Segments";"Base14",#N/A,FALSE,"Tax Comb."}</definedName>
    <definedName name="Graph1" hidden="1">{"Base7",#N/A,FALSE,"ITT Consol.";"Base6",#N/A,FALSE,"ITT Segments";"Base5",#N/A,FALSE,"ITT Cap.";"Base3",#N/A,FALSE,"Ten Consol.";"Base4",#N/A,FALSE,"NewCo Segments";"Base1",#N/A,FALSE,"Ten Segments";"Base2",#N/A,FALSE,"Ten Cap.";"Base8",#N/A,FALSE,"Auto Stock";"Base9",#N/A,FALSE,"Comb. Segments";"Base12",#N/A,FALSE,"All Segments";"Base14",#N/A,FALSE,"Tax Comb."}</definedName>
    <definedName name="grossnetdebt" hidden="1">[197]KeyMultInputs!$AB$1</definedName>
    <definedName name="help_1" hidden="1">{#N/A,#N/A,FALSE,"Summary";#N/A,#N/A,FALSE,"proj1";#N/A,#N/A,FALSE,"proj2";#N/A,#N/A,FALSE,"DCF"}</definedName>
    <definedName name="hgdnmhdg" hidden="1">#REF!</definedName>
    <definedName name="hghj" hidden="1">#REF!</definedName>
    <definedName name="hhg" hidden="1">{#N/A,#N/A,FALSE,"Title Page";#N/A,#N/A,FALSE,"Conclusions";#N/A,#N/A,FALSE,"Assum.";#N/A,#N/A,FALSE,"Sun  DCF-WC-Dep";#N/A,#N/A,FALSE,"MarketValue";#N/A,#N/A,FALSE,"BalSheet";#N/A,#N/A,FALSE,"WACC";#N/A,#N/A,FALSE,"PC+ Info.";#N/A,#N/A,FALSE,"PC+Info_2"}</definedName>
    <definedName name="HISTORICAL" hidden="1">{"GTI monthly IS",#N/A,FALSE,"gti";#N/A,#N/A,FALSE,"gti"}</definedName>
    <definedName name="HISTORICAL_1" hidden="1">{"GTI monthly IS",#N/A,FALSE,"gti";#N/A,#N/A,FALSE,"gti"}</definedName>
    <definedName name="HISTORICAL_2" hidden="1">{"GTI monthly IS",#N/A,FALSE,"gti";#N/A,#N/A,FALSE,"gti"}</definedName>
    <definedName name="hjyny" hidden="1">{#N/A,#N/A,FALSE,"TSUM";#N/A,#N/A,FALSE,"shares";#N/A,#N/A,FALSE,"earnout";#N/A,#N/A,FALSE,"Heaty";#N/A,#N/A,FALSE,"self-tend";#N/A,#N/A,FALSE,"self-sum"}</definedName>
    <definedName name="hjyny_1" hidden="1">{#N/A,#N/A,FALSE,"TSUM";#N/A,#N/A,FALSE,"shares";#N/A,#N/A,FALSE,"earnout";#N/A,#N/A,FALSE,"Heaty";#N/A,#N/A,FALSE,"self-tend";#N/A,#N/A,FALSE,"self-sum"}</definedName>
    <definedName name="hjyny_2" hidden="1">{#N/A,#N/A,FALSE,"TSUM";#N/A,#N/A,FALSE,"shares";#N/A,#N/A,FALSE,"earnout";#N/A,#N/A,FALSE,"Heaty";#N/A,#N/A,FALSE,"self-tend";#N/A,#N/A,FALSE,"self-sum"}</definedName>
    <definedName name="hod" hidden="1">{#N/A,#N/A,FALSE,"TS";#N/A,#N/A,FALSE,"Combo";#N/A,#N/A,FALSE,"FAIR";#N/A,#N/A,FALSE,"RBC";#N/A,#N/A,FALSE,"xxxx";#N/A,#N/A,FALSE,"A_D";#N/A,#N/A,FALSE,"WACC";#N/A,#N/A,FALSE,"DCF";#N/A,#N/A,FALSE,"LBO";#N/A,#N/A,FALSE,"AcqMults";#N/A,#N/A,FALSE,"CompMults"}</definedName>
    <definedName name="hod_1" hidden="1">{#N/A,#N/A,FALSE,"TS";#N/A,#N/A,FALSE,"Combo";#N/A,#N/A,FALSE,"FAIR";#N/A,#N/A,FALSE,"RBC";#N/A,#N/A,FALSE,"xxxx";#N/A,#N/A,FALSE,"A_D";#N/A,#N/A,FALSE,"WACC";#N/A,#N/A,FALSE,"DCF";#N/A,#N/A,FALSE,"LBO";#N/A,#N/A,FALSE,"AcqMults";#N/A,#N/A,FALSE,"CompMults"}</definedName>
    <definedName name="hod_2" hidden="1">{#N/A,#N/A,FALSE,"TS";#N/A,#N/A,FALSE,"Combo";#N/A,#N/A,FALSE,"FAIR";#N/A,#N/A,FALSE,"RBC";#N/A,#N/A,FALSE,"xxxx";#N/A,#N/A,FALSE,"A_D";#N/A,#N/A,FALSE,"WACC";#N/A,#N/A,FALSE,"DCF";#N/A,#N/A,FALSE,"LBO";#N/A,#N/A,FALSE,"AcqMults";#N/A,#N/A,FALSE,"CompMults"}</definedName>
    <definedName name="houy" hidden="1">{#N/A,#N/A,FALSE,"AD_Purchase";#N/A,#N/A,FALSE,"Credit";#N/A,#N/A,FALSE,"PF Acquisition";#N/A,#N/A,FALSE,"PF Offering"}</definedName>
    <definedName name="houy_1" hidden="1">{#N/A,#N/A,FALSE,"AD_Purchase";#N/A,#N/A,FALSE,"Credit";#N/A,#N/A,FALSE,"PF Acquisition";#N/A,#N/A,FALSE,"PF Offering"}</definedName>
    <definedName name="houy_2" hidden="1">{#N/A,#N/A,FALSE,"AD_Purchase";#N/A,#N/A,FALSE,"Credit";#N/A,#N/A,FALSE,"PF Acquisition";#N/A,#N/A,FALSE,"PF Offering"}</definedName>
    <definedName name="houy2" hidden="1">{#N/A,#N/A,FALSE,"AD_Purchase";#N/A,#N/A,FALSE,"Credit";#N/A,#N/A,FALSE,"PF Acquisition";#N/A,#N/A,FALSE,"PF Offering"}</definedName>
    <definedName name="houy2_1" hidden="1">{#N/A,#N/A,FALSE,"AD_Purchase";#N/A,#N/A,FALSE,"Credit";#N/A,#N/A,FALSE,"PF Acquisition";#N/A,#N/A,FALSE,"PF Offering"}</definedName>
    <definedName name="houy2_2" hidden="1">{#N/A,#N/A,FALSE,"AD_Purchase";#N/A,#N/A,FALSE,"Credit";#N/A,#N/A,FALSE,"PF Acquisition";#N/A,#N/A,FALSE,"PF Offering"}</definedName>
    <definedName name="HTML_CodePage" hidden="1">1252</definedName>
    <definedName name="HTML_Control" hidden="1">{"'FY98 BP2'!$A$1:$K$27","'FY98 BP2'!$A$3:$K$27"}</definedName>
    <definedName name="HTML_Control_1" hidden="1">{"'Proposal Balance Sheet'!$A$268:$L$320"}</definedName>
    <definedName name="HTML_Control_1_1" hidden="1">{"'Proposal Balance Sheet'!$A$268:$L$320"}</definedName>
    <definedName name="HTML_Control_2" hidden="1">{"'Proposal Balance Sheet'!$A$268:$L$320"}</definedName>
    <definedName name="HTML_Description" hidden="1">""</definedName>
    <definedName name="HTML_Email" hidden="1">""</definedName>
    <definedName name="HTML_Header" hidden="1">"FY98 BP2"</definedName>
    <definedName name="HTML_LastUpdate" hidden="1">"10/2/98"</definedName>
    <definedName name="HTML_LineAfter" hidden="1">TRUE</definedName>
    <definedName name="HTML_LineBefore" hidden="1">TRUE</definedName>
    <definedName name="HTML_Name" hidden="1">"Matt Verhalen"</definedName>
    <definedName name="HTML_OBDlg2" hidden="1">TRUE</definedName>
    <definedName name="HTML_OBDlg3" hidden="1">TRUE</definedName>
    <definedName name="HTML_OBDlg4" hidden="1">TRUE</definedName>
    <definedName name="HTML_OS" hidden="1">0</definedName>
    <definedName name="HTML_PathFile" hidden="1">"K:\financial\Budget\summary.htm"</definedName>
    <definedName name="HTML_PathTemplate" hidden="1">"C:\Mes documents\HTMLTemp.htm"</definedName>
    <definedName name="HTML_Title" hidden="1">"summary 98bp2"</definedName>
    <definedName name="HTML1_1" hidden="1">"[Per012000FinStats.xls]Financials!$A$2:$L$716"</definedName>
    <definedName name="HTML1_10" hidden="1">""</definedName>
    <definedName name="HTML1_11" hidden="1">1</definedName>
    <definedName name="HTML1_12" hidden="1">"\\BORIS\finplan\CYCP012000.htm"</definedName>
    <definedName name="HTML1_13" hidden="1">#N/A</definedName>
    <definedName name="HTML1_14" hidden="1">#N/A</definedName>
    <definedName name="HTML1_15" hidden="1">#N/A</definedName>
    <definedName name="HTML1_2" hidden="1">1</definedName>
    <definedName name="HTML1_3" hidden="1">"Per012000Finstats.xls"</definedName>
    <definedName name="HTML1_4" hidden="1">"Period 1, 2000 Financials"</definedName>
    <definedName name="HTML1_5" hidden="1">""</definedName>
    <definedName name="HTML1_6" hidden="1">-4146</definedName>
    <definedName name="HTML1_7" hidden="1">-4146</definedName>
    <definedName name="HTML1_8" hidden="1">"2/7/2000"</definedName>
    <definedName name="HTML1_9" hidden="1">"Mark Galla"</definedName>
    <definedName name="HTML2_1" hidden="1">"[Per022000FinStats.xls]Financials!$A$2:$L$712"</definedName>
    <definedName name="HTML2_10" hidden="1">""</definedName>
    <definedName name="HTML2_11" hidden="1">1</definedName>
    <definedName name="HTML2_12" hidden="1">"\\Boris\finplan\cycp022000"</definedName>
    <definedName name="HTML2_13" hidden="1">#N/A</definedName>
    <definedName name="HTML2_14" hidden="1">#N/A</definedName>
    <definedName name="HTML2_15" hidden="1">#N/A</definedName>
    <definedName name="HTML2_2" hidden="1">1</definedName>
    <definedName name="HTML2_3" hidden="1">"Per022000FinStats.xls"</definedName>
    <definedName name="HTML2_4" hidden="1">"Period 2, 2000 Financials"</definedName>
    <definedName name="HTML2_5" hidden="1">""</definedName>
    <definedName name="HTML2_6" hidden="1">-4146</definedName>
    <definedName name="HTML2_7" hidden="1">1</definedName>
    <definedName name="HTML2_8" hidden="1">"3/6/2000"</definedName>
    <definedName name="HTML2_9" hidden="1">"Mark Galla"</definedName>
    <definedName name="HTML3_1" hidden="1">"[Per022000FinStats.xls]Financials!$M$2:$X$352"</definedName>
    <definedName name="HTML3_10" hidden="1">""</definedName>
    <definedName name="HTML3_11" hidden="1">1</definedName>
    <definedName name="HTML3_12" hidden="1">"\\Boris\finplan\cytd022000"</definedName>
    <definedName name="HTML3_13" hidden="1">#N/A</definedName>
    <definedName name="HTML3_14" hidden="1">#N/A</definedName>
    <definedName name="HTML3_15" hidden="1">#N/A</definedName>
    <definedName name="HTML3_2" hidden="1">1</definedName>
    <definedName name="HTML3_3" hidden="1">"Per022000FinStats.xls"</definedName>
    <definedName name="HTML3_4" hidden="1">"Period 2, 2000 Financials"</definedName>
    <definedName name="HTML3_5" hidden="1">""</definedName>
    <definedName name="HTML3_6" hidden="1">-4146</definedName>
    <definedName name="HTML3_7" hidden="1">1</definedName>
    <definedName name="HTML3_8" hidden="1">"3/6/2000"</definedName>
    <definedName name="HTML3_9" hidden="1">"Mark Galla"</definedName>
    <definedName name="HTMLCount" hidden="1">3</definedName>
    <definedName name="I_1" hidden="1">{"Fcst by Qtr Full",#N/A,FALSE,"Tot PalmPalm";"Fcst by Qtr Full",#N/A,FALSE,"Tot Device";"Fcst by Qtr Full",#N/A,FALSE,"Platform";"Fcst by Qtr Full",#N/A,FALSE,"Palm.Net";"Fcst by Qtr Full",#N/A,FALSE,"Elim"}</definedName>
    <definedName name="I_2" hidden="1">{"Fcst by Qtr Full",#N/A,FALSE,"Tot PalmPalm";"Fcst by Qtr Full",#N/A,FALSE,"Tot Device";"Fcst by Qtr Full",#N/A,FALSE,"Platform";"Fcst by Qtr Full",#N/A,FALSE,"Palm.Net";"Fcst by Qtr Full",#N/A,FALSE,"Elim"}</definedName>
    <definedName name="iffy" hidden="1">{"income statement",#N/A,TRUE,"is";"balance sheet",#N/A,TRUE,"bs";"cashflow",#N/A,TRUE,"cf";"rev summary",#N/A,TRUE,"rev summary";"VAD worldwide",#N/A,TRUE,"VAD (worldwide)";"VAD geog brkdwn",#N/A,TRUE,"VAD (geog breakdown)";"VAD sys wrld wide",#N/A,TRUE,"VADSystem (worldwide)";"VAD sys geog brkdwn",#N/A,TRUE,"VADSystem (geog breakdown)";"VAD sys geog brkdwn 2",#N/A,TRUE,"VADSystem (geog breakdown)";"VAG",#N/A,TRUE,"VAG";"CABG",#N/A,TRUE,"CABG";"milestones",#N/A,TRUE,"milestones";"VAD mkt sum",#N/A,TRUE,"VAD Market Sum";"VAD Mkt WW",#N/A,TRUE,"VAD Mkt (worldwide)";"VAD Mkt geog",#N/A,TRUE,"VAD Mkt (Geog)"}</definedName>
    <definedName name="iffy_1" hidden="1">{"income statement",#N/A,TRUE,"is";"balance sheet",#N/A,TRUE,"bs";"cashflow",#N/A,TRUE,"cf";"rev summary",#N/A,TRUE,"rev summary";"VAD worldwide",#N/A,TRUE,"VAD (worldwide)";"VAD geog brkdwn",#N/A,TRUE,"VAD (geog breakdown)";"VAD sys wrld wide",#N/A,TRUE,"VADSystem (worldwide)";"VAD sys geog brkdwn",#N/A,TRUE,"VADSystem (geog breakdown)";"VAD sys geog brkdwn 2",#N/A,TRUE,"VADSystem (geog breakdown)";"VAG",#N/A,TRUE,"VAG";"CABG",#N/A,TRUE,"CABG";"milestones",#N/A,TRUE,"milestones";"VAD mkt sum",#N/A,TRUE,"VAD Market Sum";"VAD Mkt WW",#N/A,TRUE,"VAD Mkt (worldwide)";"VAD Mkt geog",#N/A,TRUE,"VAD Mkt (Geog)"}</definedName>
    <definedName name="iffy_2" hidden="1">{"income statement",#N/A,TRUE,"is";"balance sheet",#N/A,TRUE,"bs";"cashflow",#N/A,TRUE,"cf";"rev summary",#N/A,TRUE,"rev summary";"VAD worldwide",#N/A,TRUE,"VAD (worldwide)";"VAD geog brkdwn",#N/A,TRUE,"VAD (geog breakdown)";"VAD sys wrld wide",#N/A,TRUE,"VADSystem (worldwide)";"VAD sys geog brkdwn",#N/A,TRUE,"VADSystem (geog breakdown)";"VAD sys geog brkdwn 2",#N/A,TRUE,"VADSystem (geog breakdown)";"VAG",#N/A,TRUE,"VAG";"CABG",#N/A,TRUE,"CABG";"milestones",#N/A,TRUE,"milestones";"VAD mkt sum",#N/A,TRUE,"VAD Market Sum";"VAD Mkt WW",#N/A,TRUE,"VAD Mkt (worldwide)";"VAD Mkt geog",#N/A,TRUE,"VAD Mkt (Geog)"}</definedName>
    <definedName name="ijn" hidden="1">{#N/A,#N/A,FALSE,"AD_Purchase";#N/A,#N/A,FALSE,"Credit";#N/A,#N/A,FALSE,"PF Acquisition";#N/A,#N/A,FALSE,"PF Offering"}</definedName>
    <definedName name="ijn_1" hidden="1">{#N/A,#N/A,FALSE,"AD_Purchase";#N/A,#N/A,FALSE,"Credit";#N/A,#N/A,FALSE,"PF Acquisition";#N/A,#N/A,FALSE,"PF Offering"}</definedName>
    <definedName name="ijn_2" hidden="1">{#N/A,#N/A,FALSE,"AD_Purchase";#N/A,#N/A,FALSE,"Credit";#N/A,#N/A,FALSE,"PF Acquisition";#N/A,#N/A,FALSE,"PF Offering"}</definedName>
    <definedName name="Imagyn" hidden="1">{#N/A,#N/A,FALSE,"Projections";#N/A,#N/A,FALSE,"Multiples Valuation";#N/A,#N/A,FALSE,"LBO";#N/A,#N/A,FALSE,"Multiples_Sensitivity";#N/A,#N/A,FALSE,"Summary"}</definedName>
    <definedName name="Imagyn_1" hidden="1">{#N/A,#N/A,FALSE,"Projections";#N/A,#N/A,FALSE,"Multiples Valuation";#N/A,#N/A,FALSE,"LBO";#N/A,#N/A,FALSE,"Multiples_Sensitivity";#N/A,#N/A,FALSE,"Summary"}</definedName>
    <definedName name="Imagyn_2" hidden="1">{#N/A,#N/A,FALSE,"Projections";#N/A,#N/A,FALSE,"Multiples Valuation";#N/A,#N/A,FALSE,"LBO";#N/A,#N/A,FALSE,"Multiples_Sensitivity";#N/A,#N/A,FALSE,"Summary"}</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FAX" hidden="1">"c2100"</definedName>
    <definedName name="IQ_BOARD_MEMBER_OFFICE" hidden="1">"c2098"</definedName>
    <definedName name="IQ_BOARD_MEMBER_PHONE" hidden="1">"c2099"</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"c223"</definedName>
    <definedName name="IQ_BONDRATING_FITCH_DATE" hidden="1">"c241"</definedName>
    <definedName name="IQ_BONDRATING_MOODYS" hidden="1">"IQ_BONDRATING_MOODYS"</definedName>
    <definedName name="IQ_BONDRATING_SP" hidden="1">"c224"</definedName>
    <definedName name="IQ_BONDRATING_SP_DATE" hidden="1">"c242"</definedName>
    <definedName name="IQ_BOOK_VALUE" hidden="1">"IQ_BOOK_VALUE"</definedName>
    <definedName name="IQ_BROK_COMISSION" hidden="1">"c98"</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"c1349"</definedName>
    <definedName name="IQ_BV_SHARE" hidden="1">"c100"</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L_DATE_SCHEDULE" hidden="1">"c2481"</definedName>
    <definedName name="IQ_CALL_FEATURE" hidden="1">"c2197"</definedName>
    <definedName name="IQ_CALL_PRICE_SCHEDULE" hidden="1">"c2482"</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"c116"</definedName>
    <definedName name="IQ_CASH_CONVERSION" hidden="1">"c117"</definedName>
    <definedName name="IQ_CASH_DIVIDENDS_NET_INCOME_FDIC" hidden="1">"c6738"</definedName>
    <definedName name="IQ_CASH_DUE_BANKS" hidden="1">"c1351"</definedName>
    <definedName name="IQ_CASH_EQUIV" hidden="1">"c118"</definedName>
    <definedName name="IQ_CASH_FINAN" hidden="1">"c119"</definedName>
    <definedName name="IQ_CASH_IN_PROCESS_FDIC" hidden="1">"c6386"</definedName>
    <definedName name="IQ_CASH_INTEREST" hidden="1">"c120"</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CE_FDIC" hidden="1">"c6296"</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WORKING_CAPITAL" hidden="1">"c1909"</definedName>
    <definedName name="IQ_CHANGE_OTHER_NET_OPER_ASSETS_BR" hidden="1">"c3595"</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ASSB_OUTSTANDING_BS_DATE" hidden="1">"c1972"</definedName>
    <definedName name="IQ_CLASSB_OUTSTANDING_FILING_DATE" hidden="1">"c1974"</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DEBT" hidden="1">"c224"</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 hidden="1">"c231"</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EST_CIQ" hidden="1">"c4802"</definedName>
    <definedName name="IQ_DISTRIBUTABLE_CASH_HIGH_EST_CIQ" hidden="1">"c4805"</definedName>
    <definedName name="IQ_DISTRIBUTABLE_CASH_LOW_EST_CIQ" hidden="1">"c4806"</definedName>
    <definedName name="IQ_DISTRIBUTABLE_CASH_MEDIAN_EST_CIQ" hidden="1">"c4807"</definedName>
    <definedName name="IQ_DISTRIBUTABLE_CASH_NUM_EST_CIQ" hidden="1">"c4808"</definedName>
    <definedName name="IQ_DISTRIBUTABLE_CASH_PAYOUT" hidden="1">"c3005"</definedName>
    <definedName name="IQ_DISTRIBUTABLE_CASH_SHARE" hidden="1">"c3003"</definedName>
    <definedName name="IQ_DISTRIBUTABLE_CASH_SHARE_EST_CIQ" hidden="1">"c4810"</definedName>
    <definedName name="IQ_DISTRIBUTABLE_CASH_SHARE_HIGH_EST_CIQ" hidden="1">"c4813"</definedName>
    <definedName name="IQ_DISTRIBUTABLE_CASH_SHARE_LOW_EST_CIQ" hidden="1">"c4814"</definedName>
    <definedName name="IQ_DISTRIBUTABLE_CASH_SHARE_MEDIAN_EST_CIQ" hidden="1">"c4815"</definedName>
    <definedName name="IQ_DISTRIBUTABLE_CASH_SHARE_NUM_EST_CIQ" hidden="1">"c4816"</definedName>
    <definedName name="IQ_DISTRIBUTABLE_CASH_SHARE_STDDEV_EST_CIQ" hidden="1">"c4817"</definedName>
    <definedName name="IQ_DISTRIBUTABLE_CASH_STDDEV_EST_CIQ" hidden="1">"c4819"</definedName>
    <definedName name="IQ_DIV_AMOUNT" hidden="1">"c3041"</definedName>
    <definedName name="IQ_DIV_PAYMENT_DATE" hidden="1">"c2205"</definedName>
    <definedName name="IQ_DIV_PAYMENT_DATE_1" hidden="1">"c2106"</definedName>
    <definedName name="IQ_DIV_RECORD_DATE" hidden="1">"c2204"</definedName>
    <definedName name="IQ_DIV_RECORD_DATE_1" hidden="1">"c2105"</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ST" hidden="1">"c1681"</definedName>
    <definedName name="IQ_EBIT_GROWTH_1" hidden="1">"c157"</definedName>
    <definedName name="IQ_EBIT_GROWTH_2" hidden="1">"c161"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ST" hidden="1">"c369"</definedName>
    <definedName name="IQ_EBITDA_GROWTH_1" hidden="1">"c156"</definedName>
    <definedName name="IQ_EBITDA_GROWTH_2" hidden="1">"c160"</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O_EST" hidden="1">"c267"</definedName>
    <definedName name="IQ_EBITDA_NUM_EST" hidden="1">"c374"</definedName>
    <definedName name="IQ_EBITDA_OVER_TOTAL_IE" hidden="1">"c1371"</definedName>
    <definedName name="IQ_EBITDA_STDDEV_EST" hidden="1">"c375"</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GW_ACT_OR_EST" hidden="1">"c2223"</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_EST" hidden="1">"c271"</definedName>
    <definedName name="IQ_EPS_NORM" hidden="1">"c1902"</definedName>
    <definedName name="IQ_EPS_NORM_EST" hidden="1">"c2226"</definedName>
    <definedName name="IQ_EPS_NORM_HIGH_EST" hidden="1">"c2228"</definedName>
    <definedName name="IQ_EPS_NORM_LOW_EST" hidden="1">"c2229"</definedName>
    <definedName name="IQ_EPS_NORM_MEDIAN_EST" hidden="1">"c2227"</definedName>
    <definedName name="IQ_EPS_NORM_NUM_EST" hidden="1">"c2230"</definedName>
    <definedName name="IQ_EPS_NORM_STDDEV_EST" hidden="1">"c2231"</definedName>
    <definedName name="IQ_EPS_NUM_EST" hidden="1">"c402"</definedName>
    <definedName name="IQ_EPS_REPORT_ACT_OR_EST" hidden="1">"c2224"</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BV_REUT" hidden="1">"c5409"</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NORM" hidden="1">"c2232"</definedName>
    <definedName name="IQ_EST_ACT_EPS_REPORTED" hidden="1">"c1750"</definedName>
    <definedName name="IQ_EST_ACT_FFO" hidden="1">"c1666"</definedName>
    <definedName name="IQ_EST_ACT_FFO_REUT" hidden="1">"c3843"</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BV_DIFF_REUT" hidden="1">"c5433"</definedName>
    <definedName name="IQ_EST_BV_SURPRISE_PERCENT_REUT" hidden="1">"c5434"</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NORM_DIFF" hidden="1">"c2247"</definedName>
    <definedName name="IQ_EST_EPS_NORM_SURPRISE_PERCENT" hidden="1">"c2248"</definedName>
    <definedName name="IQ_EST_EPS_REPORT_DIFF" hidden="1">"c1893"</definedName>
    <definedName name="IQ_EST_EPS_REPORT_SURPRISE_PERCENT" hidden="1">"c1894"</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DIFF_REUT" hidden="1">"c3890"</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FFO_SURPRISE_PERCENT_REUT" hidden="1">"c3891"</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BUY_CIQ" hidden="1">"c3700"</definedName>
    <definedName name="IQ_EST_NUM_BUY_REUT" hidden="1">"c3869"</definedName>
    <definedName name="IQ_EST_NUM_BUY_THOM" hidden="1">"c5165"</definedName>
    <definedName name="IQ_EST_NUM_HOLD" hidden="1">"c1761"</definedName>
    <definedName name="IQ_EST_NUM_HOLD_CIQ" hidden="1">"c3702"</definedName>
    <definedName name="IQ_EST_NUM_HOLD_REUT" hidden="1">"c3871"</definedName>
    <definedName name="IQ_EST_NUM_HOLD_THOM" hidden="1">"c5167"</definedName>
    <definedName name="IQ_EST_NUM_NO_OPINION" hidden="1">"c1758"</definedName>
    <definedName name="IQ_EST_NUM_OUTPERFORM" hidden="1">"c1760"</definedName>
    <definedName name="IQ_EST_NUM_OUTPERFORM_CIQ" hidden="1">"c3701"</definedName>
    <definedName name="IQ_EST_NUM_OUTPERFORM_REUT" hidden="1">"c3870"</definedName>
    <definedName name="IQ_EST_NUM_OUTPERFORM_THOM" hidden="1">"c5166"</definedName>
    <definedName name="IQ_EST_NUM_SELL" hidden="1">"c1763"</definedName>
    <definedName name="IQ_EST_NUM_SELL_CIQ" hidden="1">"c3704"</definedName>
    <definedName name="IQ_EST_NUM_SELL_REUT" hidden="1">"c3873"</definedName>
    <definedName name="IQ_EST_NUM_SELL_THOM" hidden="1">"c5169"</definedName>
    <definedName name="IQ_EST_NUM_UNDERPERFORM" hidden="1">"c1762"</definedName>
    <definedName name="IQ_EST_NUM_UNDERPERFORM_CIQ" hidden="1">"c3703"</definedName>
    <definedName name="IQ_EST_NUM_UNDERPERFORM_REUT" hidden="1">"c3872"</definedName>
    <definedName name="IQ_EST_NUM_UNDERPERFORM_THOM" hidden="1">"c5168"</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"c165"</definedName>
    <definedName name="IQ_EV_OVER_REVENUE_EST_1" hidden="1">"c166"</definedName>
    <definedName name="IQ_EVAL_DATE" hidden="1">"c2180"</definedName>
    <definedName name="IQ_EXCHANGE" hidden="1">"c405"</definedName>
    <definedName name="IQ_EXERCISE_PRICE" hidden="1">"c1897"</definedName>
    <definedName name="IQ_EXERCISED" hidden="1">"c406"</definedName>
    <definedName name="IQ_EXP_RETTRN_PENSION_FOREIGN" hidden="1">"c408"</definedName>
    <definedName name="IQ_EXP_RETURN_PENSION_DOMESTIC" hidden="1">"c407"</definedName>
    <definedName name="IQ_EXP_RETURN_PENSION_FOREIGN" hidden="1">"c408"</definedName>
    <definedName name="IQ_EXPENSE_CODE_" hidden="1">"adfdas"</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ATEMS_BR" hidden="1">"c412"</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EST_CIQ" hidden="1">"c4959"</definedName>
    <definedName name="IQ_FFO_ADJ_HIGH_EST_CIQ" hidden="1">"c4962"</definedName>
    <definedName name="IQ_FFO_ADJ_LOW_EST_CIQ" hidden="1">"c4963"</definedName>
    <definedName name="IQ_FFO_ADJ_MEDIAN_EST_CIQ" hidden="1">"c4964"</definedName>
    <definedName name="IQ_FFO_ADJ_NUM_EST_CIQ" hidden="1">"c4965"</definedName>
    <definedName name="IQ_FFO_ADJ_STDDEV_EST_CIQ" hidden="1">"c4966"</definedName>
    <definedName name="IQ_FFO_EST" hidden="1">"c418"</definedName>
    <definedName name="IQ_FFO_EST_CIQ" hidden="1">"c4970"</definedName>
    <definedName name="IQ_FFO_EST_REUT" hidden="1">"c3837"</definedName>
    <definedName name="IQ_FFO_HIGH_EST" hidden="1">"c419"</definedName>
    <definedName name="IQ_FFO_HIGH_EST_CIQ" hidden="1">"c4977"</definedName>
    <definedName name="IQ_FFO_HIGH_EST_REUT" hidden="1">"c3839"</definedName>
    <definedName name="IQ_FFO_LOW_EST" hidden="1">"c420"</definedName>
    <definedName name="IQ_FFO_LOW_EST_CIQ" hidden="1">"c4978"</definedName>
    <definedName name="IQ_FFO_LOW_EST_REUT" hidden="1">"c3840"</definedName>
    <definedName name="IQ_FFO_MEDIAN_EST" hidden="1">"c1665"</definedName>
    <definedName name="IQ_FFO_MEDIAN_EST_CIQ" hidden="1">"c4979"</definedName>
    <definedName name="IQ_FFO_MEDIAN_EST_REUT" hidden="1">"c3838"</definedName>
    <definedName name="IQ_FFO_NO_EST" hidden="1">"c276"</definedName>
    <definedName name="IQ_FFO_NUM_EST" hidden="1">"c421"</definedName>
    <definedName name="IQ_FFO_NUM_EST_CIQ" hidden="1">"c4980"</definedName>
    <definedName name="IQ_FFO_NUM_EST_REUT" hidden="1">"c3841"</definedName>
    <definedName name="IQ_FFO_STDDEV_EST" hidden="1">"c422"</definedName>
    <definedName name="IQ_FFO_STDDEV_EST_CIQ" hidden="1">"c4981"</definedName>
    <definedName name="IQ_FFO_STDDEV_EST_REUT" hidden="1">"c3842"</definedName>
    <definedName name="IQ_FH" hidden="1">100000</definedName>
    <definedName name="IQ_FHLB_ADVANCES_FDIC" hidden="1">"c6366"</definedName>
    <definedName name="IQ_FHLB_DEBT" hidden="1">"c423"</definedName>
    <definedName name="IQ_FHLB_DUE_AFTER_FIVE" hidden="1">"c2086"</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HLB_DUE_NEXTV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NOTES_PAY_TOTAL" hidden="1">"c5522"</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C_BNK" hidden="1">"c488"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GW" hidden="1">"c519"</definedName>
    <definedName name="IQ_GROSS_INTAN" hidden="1">"c520"</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ELD_MATURITY_FDIC" hidden="1">"c6408"</definedName>
    <definedName name="IQ_HIGH_TARGET_PRICE" hidden="1">"c1651"</definedName>
    <definedName name="IQ_HIGHPRICE" hidden="1">"c545"</definedName>
    <definedName name="IQ_HOME_EQUITY_LOC_NET_CHARGE_OFFS_FDIC" hidden="1">"c6644"</definedName>
    <definedName name="IQ_HOME_EQUITY_LOC_TOTAL_CHARGE_OFFS_FDIC" hidden="1">"c6606"</definedName>
    <definedName name="IQ_HOME_EQUITY_LOC_TOTAL_RECOVERIES_FDIC" hidden="1">"c6625"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CONSTITUENT_CLOSEPRICE" hidden="1">"c19241"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 hidden="1">"c1534"</definedName>
    <definedName name="IQ_INSIDER_3MTH_BOUGHT_PCT" hidden="1">"c1534"</definedName>
    <definedName name="IQ_INSIDER_3MTH_NET" hidden="1">"c1535"</definedName>
    <definedName name="IQ_INSIDER_3MTH_NET_PCT" hidden="1">"c1535"</definedName>
    <definedName name="IQ_INSIDER_3MTH_SOLD" hidden="1">"c1533"</definedName>
    <definedName name="IQ_INSIDER_3MTH_SOLD_PCT" hidden="1">"c1533"</definedName>
    <definedName name="IQ_INSIDER_6MTH_BOUGHT" hidden="1">"c1537"</definedName>
    <definedName name="IQ_INSIDER_6MTH_BOUGHT_PCT" hidden="1">"c1537"</definedName>
    <definedName name="IQ_INSIDER_6MTH_NET" hidden="1">"c1538"</definedName>
    <definedName name="IQ_INSIDER_6MTH_NET_PCT" hidden="1">"c1538"</definedName>
    <definedName name="IQ_INSIDER_6MTH_SOLD" hidden="1">"c1536"</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L_EPS_EST" hidden="1">"c24729"</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TEREST_LT_DEBT" hidden="1">"c2086"</definedName>
    <definedName name="IQ_INTEREST_RATE_CONTRACTS_FDIC" hidden="1">"c6512"</definedName>
    <definedName name="IQ_INTEREST_RATE_EXPOSURES_FDIC" hidden="1">"c6662"</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ISTING_CURRENCY" hidden="1">"c2127"</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_SENIOR_DEBT" hidden="1">"c702"</definedName>
    <definedName name="IQ_LT_SUB_DEBT" hidden="1">"c703"</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LTMMONTH" hidden="1">120000</definedName>
    <definedName name="IQ_MACHINERY" hidden="1">"c711"</definedName>
    <definedName name="IQ_MACRO_SURVEY_CONSUMER_SENTIMENT" hidden="1">"c20808"</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RKTCAP" hidden="1">"c258"</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localSheetId="0" hidden="1">41083.7444097222</definedName>
    <definedName name="IQ_NAMES_REVISION_DATE_" hidden="1">40812.3886689815</definedName>
    <definedName name="IQ_NAMES_REVISION_DATE__1" hidden="1">41582.4620601852</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"c158"</definedName>
    <definedName name="IQ_NET_INC_GROWTH_2" hidden="1">"c162"</definedName>
    <definedName name="IQ_NET_INC_MARGIN" hidden="1">"c1398"</definedName>
    <definedName name="IQ_NET_INCOME_FDIC" hidden="1">"c6587"</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_OFFIC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CLASSB" hidden="1">"c1969"</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 hidden="1">"c1999"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CERCISED" hidden="1">"c2116"</definedName>
    <definedName name="IQ_OPTIONS_EXERCISED" hidden="1">"c2116"</definedName>
    <definedName name="IQ_OPTIONS_GRANTED" hidden="1">"c2673"</definedName>
    <definedName name="IQ_OPTIONS_ISSUED" hidden="1">"c857"</definedName>
    <definedName name="IQ_OPTIONS_OS" hidden="1">"c858"</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_BR" hidden="1">"c5566"</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2MONTHS_CIQ" hidden="1">"c3769"</definedName>
    <definedName name="IQ_PERCENT_CHANGE_EST_FFO_12MONTHS_REUT" hidden="1">"c3938"</definedName>
    <definedName name="IQ_PERCENT_CHANGE_EST_FFO_18MONTHS" hidden="1">"c1829"</definedName>
    <definedName name="IQ_PERCENT_CHANGE_EST_FFO_18MONTHS_CIQ" hidden="1">"c3770"</definedName>
    <definedName name="IQ_PERCENT_CHANGE_EST_FFO_18MONTHS_REUT" hidden="1">"c3939"</definedName>
    <definedName name="IQ_PERCENT_CHANGE_EST_FFO_3MONTHS" hidden="1">"c1825"</definedName>
    <definedName name="IQ_PERCENT_CHANGE_EST_FFO_3MONTHS_CIQ" hidden="1">"c3766"</definedName>
    <definedName name="IQ_PERCENT_CHANGE_EST_FFO_3MONTHS_REUT" hidden="1">"c3935"</definedName>
    <definedName name="IQ_PERCENT_CHANGE_EST_FFO_6MONTHS" hidden="1">"c1826"</definedName>
    <definedName name="IQ_PERCENT_CHANGE_EST_FFO_6MONTHS_CIQ" hidden="1">"c3767"</definedName>
    <definedName name="IQ_PERCENT_CHANGE_EST_FFO_6MONTHS_REUT" hidden="1">"c3936"</definedName>
    <definedName name="IQ_PERCENT_CHANGE_EST_FFO_9MONTHS" hidden="1">"c1827"</definedName>
    <definedName name="IQ_PERCENT_CHANGE_EST_FFO_9MONTHS_CIQ" hidden="1">"c3768"</definedName>
    <definedName name="IQ_PERCENT_CHANGE_EST_FFO_9MONTHS_REUT" hidden="1">"c3937"</definedName>
    <definedName name="IQ_PERCENT_CHANGE_EST_FFO_DAY" hidden="1">"c1822"</definedName>
    <definedName name="IQ_PERCENT_CHANGE_EST_FFO_DAY_CIQ" hidden="1">"c3764"</definedName>
    <definedName name="IQ_PERCENT_CHANGE_EST_FFO_DAY_REUT" hidden="1">"c3933"</definedName>
    <definedName name="IQ_PERCENT_CHANGE_EST_FFO_MONTH" hidden="1">"c1824"</definedName>
    <definedName name="IQ_PERCENT_CHANGE_EST_FFO_MONTH_CIQ" hidden="1">"c3765"</definedName>
    <definedName name="IQ_PERCENT_CHANGE_EST_FFO_MONTH_REUT" hidden="1">"c3934"</definedName>
    <definedName name="IQ_PERCENT_CHANGE_EST_FFO_WEEK" hidden="1">"c1823"</definedName>
    <definedName name="IQ_PERCENT_CHANGE_EST_FFO_WEEK_CIQ" hidden="1">"c3795"</definedName>
    <definedName name="IQ_PERCENT_CHANGE_EST_FFO_WEEK_REUT" hidden="1">"c3964"</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CENT_INSURED_FDIC" hidden="1">"c6374"</definedName>
    <definedName name="IQ_PERIODDATE" hidden="1">"c1414"</definedName>
    <definedName name="IQ_PERIODDATE_BS" hidden="1">"c1032"</definedName>
    <definedName name="IQ_PERIODDATE_CF" hidden="1">"c1033"</definedName>
    <definedName name="IQ_PERIODDATE_FDIC" hidden="1">"c13646"</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OVER_BVPS" hidden="1">"c1412"</definedName>
    <definedName name="IQ_PRICE_OVER_EPS_EST" hidden="1">"c174"</definedName>
    <definedName name="IQ_PRICE_OVER_EPS_EST_1" hidden="1">"c175"</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EPS_TYPE_THOM" hidden="1">"c5297"</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ALUATION_GAINS_FDIC" hidden="1">"c6428"</definedName>
    <definedName name="IQ_REVALUATION_LOSSES_FDIC" hidden="1">"c6429"</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EST" hidden="1">"c1126"</definedName>
    <definedName name="IQ_REVENUE_EST_1" hidden="1">"IQ_REVENUE_EST_1"</definedName>
    <definedName name="IQ_REVENUE_GROWTH_1" hidden="1">"c155"</definedName>
    <definedName name="IQ_REVENUE_GROWTH_2" hidden="1">"c159"</definedName>
    <definedName name="IQ_REVENUE_HIGH_EST" hidden="1">"c1127"</definedName>
    <definedName name="IQ_REVENUE_LOW_EST" hidden="1">"c1128"</definedName>
    <definedName name="IQ_REVENUE_MEDIAN_EST" hidden="1">"c1662"</definedName>
    <definedName name="IQ_REVENUE_NO_EST" hidden="1">"c263"</definedName>
    <definedName name="IQ_REVENUE_NUM_EST" hidden="1">"c1129"</definedName>
    <definedName name="IQ_REVISION_DATE_" hidden="1">39238.9266782407</definedName>
    <definedName name="IQ_REVOLVING_SECURED_1_4_NON_ACCRUAL_FFIEC" hidden="1">"c13314"</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NDBY_LETTERS_CREDIT_THRIFT" hidden="1">"c25614"</definedName>
    <definedName name="IQ_STANDBY_LOC_FHLB_BANK_BEHALF_OFF_BS_FFIEC" hidden="1">"c15412"</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LASTCLOSE" hidden="1">"c1855"</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ANS_LEASES_NON_ACCRUAL_FFIEC" hidden="1">"c13757"</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R" hidden="1">"c5517"</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XDIV_DATE_1" hidden="1">"c2104"</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11" hidden="1">"$A$12:$A$73"</definedName>
    <definedName name="IQRA20" hidden="1">"$A$21:$A$31"</definedName>
    <definedName name="IQRA4" hidden="1">"$A$5:$A$15"</definedName>
    <definedName name="IQRA5" hidden="1">"$A$6:$A$1517"</definedName>
    <definedName name="IQRA6" hidden="1">"$A$7:$A$36"</definedName>
    <definedName name="IQRA7" hidden="1">"$A$8:$A$82"</definedName>
    <definedName name="IQRAD53" hidden="1">"$AD$54:$AD$63"</definedName>
    <definedName name="IQRAD54" hidden="1">"$AE$54:$AG$54"</definedName>
    <definedName name="IQRAD55" hidden="1">"$AE$55:$AH$55"</definedName>
    <definedName name="IQRAD56" hidden="1">"$AE$56:$AO$56"</definedName>
    <definedName name="IQRAD57" hidden="1">"$AE$57:$AH$57"</definedName>
    <definedName name="IQRAE53" hidden="1">"$AE$54:$AE$56"</definedName>
    <definedName name="IQRAF53" hidden="1">"$AF$54:$AF$57"</definedName>
    <definedName name="IQRAG53" hidden="1">"$AG$54:$AG$64"</definedName>
    <definedName name="IQRAH53" hidden="1">"$AH$54:$AH$56"</definedName>
    <definedName name="IQRAJ53" hidden="1">"$AJ$54:$AJ$61"</definedName>
    <definedName name="IQRAK53" hidden="1">"$AK$54:$AK$57"</definedName>
    <definedName name="IQRAL53" hidden="1">"$AL$54:$AL$64"</definedName>
    <definedName name="IQRAM53" hidden="1">"$AM$54:$AM$61"</definedName>
    <definedName name="IQRAN53" hidden="1">"$AN$54:$AN$64"</definedName>
    <definedName name="IQRAP53" hidden="1">"$AP$54:$AP$61"</definedName>
    <definedName name="IQRAQ53" hidden="1">"$AQ$54:$AQ$57"</definedName>
    <definedName name="IQRAS53" hidden="1">"$AS$54:$AS$61"</definedName>
    <definedName name="IQRAV53" hidden="1">"$AV$54:$AV$118"</definedName>
    <definedName name="IQRAW53" hidden="1">"$AW$54:$AW$66"</definedName>
    <definedName name="IQRAX53" hidden="1">"$AX$54:$AX$182"</definedName>
    <definedName name="IQRB5" hidden="1">"$B$6:$B$2020"</definedName>
    <definedName name="IQRB6" hidden="1">"$B$7:$B$1730"</definedName>
    <definedName name="IQRB7" hidden="1">"$B$8:$B$385"</definedName>
    <definedName name="IQRBETAcalcA7" hidden="1">'[200]BETA calc'!$A$8:$A$82</definedName>
    <definedName name="IQRC100" hidden="1">"$C$101:$C$102"</definedName>
    <definedName name="IQRC104" hidden="1">"$C$105:$C$107"</definedName>
    <definedName name="IQRC109" hidden="1">"$C$110:$C$113"</definedName>
    <definedName name="IQRC115" hidden="1">"$C$116:$C$117"</definedName>
    <definedName name="IQRC16" hidden="1">"$C$17:$C$19"</definedName>
    <definedName name="IQRC2" hidden="1">"$C$3:$C$13"</definedName>
    <definedName name="IQRC21" hidden="1">"$C$22:$C$26"</definedName>
    <definedName name="IQRC27" hidden="1">"$C$28:$C$32"</definedName>
    <definedName name="IQRC33" hidden="1">"$C$34:$C$36"</definedName>
    <definedName name="IQRC37" hidden="1">"$C$38:$C$40"</definedName>
    <definedName name="IQRC42" hidden="1">"$C$43:$C$47"</definedName>
    <definedName name="IQRC49" hidden="1">"$C$50:$C$54"</definedName>
    <definedName name="IQRC56" hidden="1">"$C$57:$C$59"</definedName>
    <definedName name="IQRC67" hidden="1">"$C$68:$C$72"</definedName>
    <definedName name="IQRC74" hidden="1">"$C$75:$C$77"</definedName>
    <definedName name="IQRC82" hidden="1">"$C$83:$C$87"</definedName>
    <definedName name="IQRC89" hidden="1">"$C$90:$C$94"</definedName>
    <definedName name="IQRC9" hidden="1">"$C$10:$C$14"</definedName>
    <definedName name="IQRD100" hidden="1">"$D$101:$D$102"</definedName>
    <definedName name="IQRD101" hidden="1">"$D$102:$D$103"</definedName>
    <definedName name="IQRD102" hidden="1">"$D$103:$D$104"</definedName>
    <definedName name="IQRD103" hidden="1">"$D$104:$D$108"</definedName>
    <definedName name="IQRD104" hidden="1">"$D$105:$D$109"</definedName>
    <definedName name="IQRD105" hidden="1">"$D$106:$D$108"</definedName>
    <definedName name="IQRD106" hidden="1">"$D$107:$D$109"</definedName>
    <definedName name="IQRD107" hidden="1">"$D$108:$D$110"</definedName>
    <definedName name="IQRD108" hidden="1">"$D$109:$D$111"</definedName>
    <definedName name="IQRD109" hidden="1">"$D$110:$D$112"</definedName>
    <definedName name="IQRD110" hidden="1">"$D$111:$D$114"</definedName>
    <definedName name="IQRD111" hidden="1">"$D$112:$D$115"</definedName>
    <definedName name="IQRD112" hidden="1">"$D$113:$D$116"</definedName>
    <definedName name="IQRD113" hidden="1">"$D$114:$D$117"</definedName>
    <definedName name="IQRD114" hidden="1">"$D$115:$D$118"</definedName>
    <definedName name="IQRD115" hidden="1">"$D$116:$D$119"</definedName>
    <definedName name="IQRD116" hidden="1">"$D$117:$D$118"</definedName>
    <definedName name="IQRD117" hidden="1">"$D$118:$D$119"</definedName>
    <definedName name="IQRD118" hidden="1">"$D$119:$D$120"</definedName>
    <definedName name="IQRD119" hidden="1">"$D$120:$D$121"</definedName>
    <definedName name="IQRD120" hidden="1">"$D$121:$D$123"</definedName>
    <definedName name="IQRD121" hidden="1">"$D$122:$D$123"</definedName>
    <definedName name="IQRD122" hidden="1">"$D$123:$D$125"</definedName>
    <definedName name="IQRD123" hidden="1">"$D$124:$D$125"</definedName>
    <definedName name="IQRD124" hidden="1">"$D$125:$D$128"</definedName>
    <definedName name="IQRD125" hidden="1">"$D$126:$D$127"</definedName>
    <definedName name="IQRD126" hidden="1">"$D$127:$D$130"</definedName>
    <definedName name="IQRD127" hidden="1">"$D$128:$D$129"</definedName>
    <definedName name="IQRD128" hidden="1">"$D$129:$D$130"</definedName>
    <definedName name="IQRD129" hidden="1">"$D$130"</definedName>
    <definedName name="IQRD130" hidden="1">"$D$131:$D$132"</definedName>
    <definedName name="IQRD131" hidden="1">"$D$132:$D$133"</definedName>
    <definedName name="IQRD132" hidden="1">"$D$133"</definedName>
    <definedName name="IQRD133" hidden="1">"$D$134:$D$135"</definedName>
    <definedName name="IQRD134" hidden="1">"$D$135"</definedName>
    <definedName name="IQRD135" hidden="1">"$D$136:$D$140"</definedName>
    <definedName name="IQRD136" hidden="1">"$D$137"</definedName>
    <definedName name="IQRD137" hidden="1">"$D$138:$D$141"</definedName>
    <definedName name="IQRD138" hidden="1">"$D$139"</definedName>
    <definedName name="IQRD139" hidden="1">"$D$140:$D$144"</definedName>
    <definedName name="IQRD140" hidden="1">"$D$141:$D$143"</definedName>
    <definedName name="IQRD141" hidden="1">"$D$142:$D$143"</definedName>
    <definedName name="IQRD142" hidden="1">"$D$143:$D$147"</definedName>
    <definedName name="IQRD143" hidden="1">"$D$144:$D$148"</definedName>
    <definedName name="IQRD144" hidden="1">"$D$145"</definedName>
    <definedName name="IQRD145" hidden="1">"$D$146"</definedName>
    <definedName name="IQRD146" hidden="1">"$D$147:$D$149"</definedName>
    <definedName name="IQRD147" hidden="1">"$D$148:$D$149"</definedName>
    <definedName name="IQRD148" hidden="1">"$D$149"</definedName>
    <definedName name="IQRD149" hidden="1">"$D$150:$D$154"</definedName>
    <definedName name="IQRD151" hidden="1">"$D$152:$D$156"</definedName>
    <definedName name="IQRD152" hidden="1">"$D$153:$D$154"</definedName>
    <definedName name="IQRD153" hidden="1">"$D$154"</definedName>
    <definedName name="IQRD154" hidden="1">"$D$155:$D$159"</definedName>
    <definedName name="IQRD155" hidden="1">"$D$156:$D$160"</definedName>
    <definedName name="IQRD156" hidden="1">"$D$157:$D$159"</definedName>
    <definedName name="IQRD157" hidden="1">"$D$158:$D$159"</definedName>
    <definedName name="IQRD158" hidden="1">"$D$159:$D$161"</definedName>
    <definedName name="IQRD16" hidden="1">"$D$17:$D$19"</definedName>
    <definedName name="IQRD160" hidden="1">"$D$161"</definedName>
    <definedName name="IQRD161" hidden="1">"$D$162:$D$163"</definedName>
    <definedName name="IQRD162" hidden="1">"$D$163:$D$167"</definedName>
    <definedName name="IQRD163" hidden="1">"$D$164:$D$168"</definedName>
    <definedName name="IQRD164" hidden="1">"$D$165:$D$166"</definedName>
    <definedName name="IQRD165" hidden="1">"$D$166:$D$167"</definedName>
    <definedName name="IQRD166" hidden="1">"$D$167"</definedName>
    <definedName name="IQRD167" hidden="1">"$D$168:$D$169"</definedName>
    <definedName name="IQRD168" hidden="1">"$D$169:$D$172"</definedName>
    <definedName name="IQRD169" hidden="1">"$D$170"</definedName>
    <definedName name="IQRD170" hidden="1">"$D$171:$D$173"</definedName>
    <definedName name="IQRD171" hidden="1">"$D$172:$D$173"</definedName>
    <definedName name="IQRD172" hidden="1">"$D$173:$D$177"</definedName>
    <definedName name="IQRD175" hidden="1">"$D$176"</definedName>
    <definedName name="IQRD176" hidden="1">"$D$177:$D$178"</definedName>
    <definedName name="IQRD177" hidden="1">"$D$178:$D$179"</definedName>
    <definedName name="IQRD178" hidden="1">"$D$179:$D$180"</definedName>
    <definedName name="IQRD180" hidden="1">"$D$181:$D$182"</definedName>
    <definedName name="IQRD181" hidden="1">"$D$182:$D$183"</definedName>
    <definedName name="IQRD185" hidden="1">"$D$186:$D$190"</definedName>
    <definedName name="IQRD186" hidden="1">"$D$187:$D$188"</definedName>
    <definedName name="IQRD189" hidden="1">"$D$190"</definedName>
    <definedName name="IQRD190" hidden="1">"$D$191:$D$195"</definedName>
    <definedName name="IQRD191" hidden="1">"$D$192:$D$196"</definedName>
    <definedName name="IQRD192" hidden="1">"$D$193:$D$194"</definedName>
    <definedName name="IQRD194" hidden="1">"$D$195:$D$199"</definedName>
    <definedName name="IQRD2" hidden="1">"$D$3"</definedName>
    <definedName name="IQRD200" hidden="1">"$D$201:$D$205"</definedName>
    <definedName name="IQRD206" hidden="1">"$D$207:$D$211"</definedName>
    <definedName name="IQRD21" hidden="1">"$D$22:$D$26"</definedName>
    <definedName name="IQRD214" hidden="1">"$D$215:$D$219"</definedName>
    <definedName name="IQRD22" hidden="1">"$D$23:$D$27"</definedName>
    <definedName name="IQRD24" hidden="1">"$D$25:$D$29"</definedName>
    <definedName name="IQRD27" hidden="1">"$D$28:$D$32"</definedName>
    <definedName name="IQRD28" hidden="1">"$D$29:$D$33"</definedName>
    <definedName name="IQRD29" hidden="1">"$D$30:$D$34"</definedName>
    <definedName name="IQRD30" hidden="1">"$D$31:$D$35"</definedName>
    <definedName name="IQRD33" hidden="1">"$D$34:$D$36"</definedName>
    <definedName name="IQRD35" hidden="1">"$D$36:$D$38"</definedName>
    <definedName name="IQRD36" hidden="1">"$D$37:$D$39"</definedName>
    <definedName name="IQRD37" hidden="1">"$D$38:$D$40"</definedName>
    <definedName name="IQRD39" hidden="1">"$D$40:$D$42"</definedName>
    <definedName name="IQRD40" hidden="1">"$D$41:$D$43"</definedName>
    <definedName name="IQRD42" hidden="1">"$D$43:$D$47"</definedName>
    <definedName name="IQRD44" hidden="1">"$D$45:$D$49"</definedName>
    <definedName name="IQRD45" hidden="1">"$D$46:$D$50"</definedName>
    <definedName name="IQRD48" hidden="1">"$D$49:$D$51"</definedName>
    <definedName name="IQRD49" hidden="1">"$D$50:$D$54"</definedName>
    <definedName name="IQRD50" hidden="1">"$D$51:$D$55"</definedName>
    <definedName name="IQRD51" hidden="1">"$D$52:$D$56"</definedName>
    <definedName name="IQRD52" hidden="1">"$D$53:$D$57"</definedName>
    <definedName name="IQRD53" hidden="1">"$D$54:$D$58"</definedName>
    <definedName name="IQRD55" hidden="1">"$D$56:$D$60"</definedName>
    <definedName name="IQRD56" hidden="1">"$D$57:$D$59"</definedName>
    <definedName name="IQRD57" hidden="1">"$D$58:$D$60"</definedName>
    <definedName name="IQRD58" hidden="1">"$D$59:$D$61"</definedName>
    <definedName name="IQRD59" hidden="1">"$D$60:$D$62"</definedName>
    <definedName name="IQRD60" hidden="1">"$D$61:$D$63"</definedName>
    <definedName name="IQRD61" hidden="1">"$D$62:$D$64"</definedName>
    <definedName name="IQRD62" hidden="1">"$D$63:$D$67"</definedName>
    <definedName name="IQRD64" hidden="1">"$D$65:$D$68"</definedName>
    <definedName name="IQRD65" hidden="1">"$D$66:$D$69"</definedName>
    <definedName name="IQRD66" hidden="1">"$D$67:$D$70"</definedName>
    <definedName name="IQRD67" hidden="1">"$D$68:$D$71"</definedName>
    <definedName name="IQRD69" hidden="1">"$D$70:$D$74"</definedName>
    <definedName name="IQRD70" hidden="1">"$D$71:$D$75"</definedName>
    <definedName name="IQRD71" hidden="1">"$D$72:$D$76"</definedName>
    <definedName name="IQRD72" hidden="1">"$D$73:$D$77"</definedName>
    <definedName name="IQRD73" hidden="1">"$D$74:$D$78"</definedName>
    <definedName name="IQRD74" hidden="1">"$D$75:$D$79"</definedName>
    <definedName name="IQRD75" hidden="1">"$D$76:$D$80"</definedName>
    <definedName name="IQRD76" hidden="1">"$D$77:$D$79"</definedName>
    <definedName name="IQRD77" hidden="1">"$D$78:$D$80"</definedName>
    <definedName name="IQRD78" hidden="1">"$D$79"</definedName>
    <definedName name="IQRD79" hidden="1">"$D$80:$D$82"</definedName>
    <definedName name="IQRD80" hidden="1">"$D$81"</definedName>
    <definedName name="IQRD81" hidden="1">"$D$82:$D$84"</definedName>
    <definedName name="IQRD82" hidden="1">"$D$83"</definedName>
    <definedName name="IQRD83" hidden="1">"$D$84:$D$86"</definedName>
    <definedName name="IQRD84" hidden="1">"$D$85"</definedName>
    <definedName name="IQRD85" hidden="1">"$D$86:$D$90"</definedName>
    <definedName name="IQRD86" hidden="1">"$D$87"</definedName>
    <definedName name="IQRD87" hidden="1">"$D$88:$D$92"</definedName>
    <definedName name="IQRD88" hidden="1">"$D$89"</definedName>
    <definedName name="IQRD89" hidden="1">"$D$90"</definedName>
    <definedName name="IQRD9" hidden="1">"$D$10:$D$14"</definedName>
    <definedName name="IQRD90" hidden="1">"$D$91"</definedName>
    <definedName name="IQRD91" hidden="1">"$D$92"</definedName>
    <definedName name="IQRD92" hidden="1">"$D$93:$D$97"</definedName>
    <definedName name="IQRD93" hidden="1">"$D$94:$D$98"</definedName>
    <definedName name="IQRD94" hidden="1">"$D$95"</definedName>
    <definedName name="IQRD95" hidden="1">"$D$96:$D$100"</definedName>
    <definedName name="IQRD96" hidden="1">"$D$97:$D$101"</definedName>
    <definedName name="IQRD97" hidden="1">"$D$98:$D$102"</definedName>
    <definedName name="IQRD98" hidden="1">"$D$99:$D$103"</definedName>
    <definedName name="IQRD99" hidden="1">"$D$100:$D$104"</definedName>
    <definedName name="IQRE27" hidden="1">"$E$28"</definedName>
    <definedName name="IQRF7" hidden="1">"$F$8:$F$1832"</definedName>
    <definedName name="IQRG7" hidden="1">"$G$8:$G$1832"</definedName>
    <definedName name="IQRH13" hidden="1">"$H$14"</definedName>
    <definedName name="IQRInputsI37" hidden="1">#REF!</definedName>
    <definedName name="IQRK7" hidden="1">"$K$8:$K$1832"</definedName>
    <definedName name="IQRQ27" hidden="1">"$Q$28"</definedName>
    <definedName name="IQRS115" hidden="1">"$S$116:$S$119"</definedName>
    <definedName name="IQRT115" hidden="1">"$T$116"</definedName>
    <definedName name="IQRT117" hidden="1">"$T$118:$T$121"</definedName>
    <definedName name="IQRT120" hidden="1">"$T$121:$T$124"</definedName>
    <definedName name="IQRT124" hidden="1">"$T$125:$T$128"</definedName>
    <definedName name="IQRT125" hidden="1">"$T$126:$T$129"</definedName>
    <definedName name="IQRT128" hidden="1">"$T$129:$T$132"</definedName>
    <definedName name="IQRT130" hidden="1">"$T$131:$T$132"</definedName>
    <definedName name="IQRT131" hidden="1">"$T$132:$T$135"</definedName>
    <definedName name="IQRT132" hidden="1">"$T$133:$T$134"</definedName>
    <definedName name="IQRT133" hidden="1">"$T$134:$T$137"</definedName>
    <definedName name="IQRT135" hidden="1">"$T$136:$T$137"</definedName>
    <definedName name="IQRT139" hidden="1">"$T$140:$T$141"</definedName>
    <definedName name="IQRT140" hidden="1">"$T$141:$T$142"</definedName>
    <definedName name="IQRT142" hidden="1">"$T$143:$T$146"</definedName>
    <definedName name="IQRT143" hidden="1">"$T$144:$T$145"</definedName>
    <definedName name="IQRT144" hidden="1">"$T$145:$T$148"</definedName>
    <definedName name="IQRT146" hidden="1">"$T$147:$T$148"</definedName>
    <definedName name="IQRT147" hidden="1">"$T$148:$T$151"</definedName>
    <definedName name="IQRT148" hidden="1">"$T$149:$T$150"</definedName>
    <definedName name="IQRT157" hidden="1">"$T$158:$T$159"</definedName>
    <definedName name="IQRT159" hidden="1">"$T$160:$T$161"</definedName>
    <definedName name="IQRT161" hidden="1">"$T$162:$T$165"</definedName>
    <definedName name="IQRT162" hidden="1">"$T$163:$T$164"</definedName>
    <definedName name="IQRT163" hidden="1">"$T$164:$T$167"</definedName>
    <definedName name="IQRT166" hidden="1">"$T$167:$T$170"</definedName>
    <definedName name="IQRT168" hidden="1">"$T$169:$T$172"</definedName>
    <definedName name="IQRT170" hidden="1">"$T$171:$T$172"</definedName>
    <definedName name="IQRT172" hidden="1">"$T$173:$T$174"</definedName>
    <definedName name="IQRT175" hidden="1">"$T$176:$T$177"</definedName>
    <definedName name="IQRT176" hidden="1">"$T$177:$T$178"</definedName>
    <definedName name="IQRT181" hidden="1">"$T$182:$T$183"</definedName>
    <definedName name="IQRT187" hidden="1">"$T$188:$T$189"</definedName>
    <definedName name="IQRU105" hidden="1">"$U$106:$U$109"</definedName>
    <definedName name="IQRU112" hidden="1">"$U$113:$U$114"</definedName>
    <definedName name="IQRU27" hidden="1">"$U$28:$U$31"</definedName>
    <definedName name="IQRU34" hidden="1">"$U$35:$U$36"</definedName>
    <definedName name="IQRU39" hidden="1">"$U$40:$U$44"</definedName>
    <definedName name="IQRU52" hidden="1">"$U$53:$U$56"</definedName>
    <definedName name="IQRU53" hidden="1">"$U$54:$U$58"</definedName>
    <definedName name="IQRU59" hidden="1">"$U$60:$U$61"</definedName>
    <definedName name="IQRU75" hidden="1">"$U$76:$U$79"</definedName>
    <definedName name="IQRU82" hidden="1">"$U$83:$U$84"</definedName>
    <definedName name="IQRV41" hidden="1">"$V$42:$V$45"</definedName>
    <definedName name="IQRV48" hidden="1">"$V$49:$V$50"</definedName>
    <definedName name="IQRvolccalcB5" hidden="1">'[200]volc calc'!$B$6:$B$2020</definedName>
    <definedName name="iQShowHideColumns" hidden="1">"iQShowAnnual"</definedName>
    <definedName name="IRI_WorkspaceId" hidden="1">"8c0c9128de324d16a8e892365afce28f"</definedName>
    <definedName name="iuhiliu" hidden="1">{#N/A,#N/A,FALSE,"Sheet1"}</definedName>
    <definedName name="iuhiliu_1" hidden="1">{#N/A,#N/A,FALSE,"Sheet1"}</definedName>
    <definedName name="iuhiliu_2" hidden="1">{#N/A,#N/A,FALSE,"Sheet1"}</definedName>
    <definedName name="january" hidden="1">{#N/A,#N/A,FALSE,"cover";#N/A,#N/A,FALSE,"index (2)"}</definedName>
    <definedName name="jazz" hidden="1">{#N/A,#N/A,FALSE,"Spain MKT";#N/A,#N/A,FALSE,"Assumptions";#N/A,#N/A,FALSE,"Adve";#N/A,#N/A,FALSE,"E-Commerce";#N/A,#N/A,FALSE,"Opex";#N/A,#N/A,FALSE,"P&amp;L";#N/A,#N/A,FALSE,"FCF &amp; DCF"}</definedName>
    <definedName name="jazz_1" hidden="1">{#N/A,#N/A,FALSE,"Spain MKT";#N/A,#N/A,FALSE,"Assumptions";#N/A,#N/A,FALSE,"Adve";#N/A,#N/A,FALSE,"E-Commerce";#N/A,#N/A,FALSE,"Opex";#N/A,#N/A,FALSE,"P&amp;L";#N/A,#N/A,FALSE,"FCF &amp; DCF"}</definedName>
    <definedName name="jazz_2" hidden="1">{#N/A,#N/A,FALSE,"Spain MKT";#N/A,#N/A,FALSE,"Assumptions";#N/A,#N/A,FALSE,"Adve";#N/A,#N/A,FALSE,"E-Commerce";#N/A,#N/A,FALSE,"Opex";#N/A,#N/A,FALSE,"P&amp;L";#N/A,#N/A,FALSE,"FCF &amp; DCF"}</definedName>
    <definedName name="jazz2" hidden="1">{#N/A,#N/A,FALSE,"Spain MKT";#N/A,#N/A,FALSE,"Assumptions";#N/A,#N/A,FALSE,"Adve";#N/A,#N/A,FALSE,"E-Commerce";#N/A,#N/A,FALSE,"Opex";#N/A,#N/A,FALSE,"P&amp;L";#N/A,#N/A,FALSE,"FCF &amp; DCF"}</definedName>
    <definedName name="jazz2_1" hidden="1">{#N/A,#N/A,FALSE,"Spain MKT";#N/A,#N/A,FALSE,"Assumptions";#N/A,#N/A,FALSE,"Adve";#N/A,#N/A,FALSE,"E-Commerce";#N/A,#N/A,FALSE,"Opex";#N/A,#N/A,FALSE,"P&amp;L";#N/A,#N/A,FALSE,"FCF &amp; DCF"}</definedName>
    <definedName name="jazz2_2" hidden="1">{#N/A,#N/A,FALSE,"Spain MKT";#N/A,#N/A,FALSE,"Assumptions";#N/A,#N/A,FALSE,"Adve";#N/A,#N/A,FALSE,"E-Commerce";#N/A,#N/A,FALSE,"Opex";#N/A,#N/A,FALSE,"P&amp;L";#N/A,#N/A,FALSE,"FCF &amp; DCF"}</definedName>
    <definedName name="jesal"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jesal_1"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jesal_2"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jhjh" hidden="1">{"Olk by Qtr Full",#N/A,FALSE,"Tot PalmPalm";"Olk by Qtr Full",#N/A,FALSE,"Tot Device";"Olk by Qtr Full",#N/A,FALSE,"Platform";"Olk by Qtr Full",#N/A,FALSE,"Palm.Net";"Olk by Qtr Full",#N/A,FALSE,"Elim"}</definedName>
    <definedName name="jhjh_1" hidden="1">{"Olk by Qtr Full",#N/A,FALSE,"Tot PalmPalm";"Olk by Qtr Full",#N/A,FALSE,"Tot Device";"Olk by Qtr Full",#N/A,FALSE,"Platform";"Olk by Qtr Full",#N/A,FALSE,"Palm.Net";"Olk by Qtr Full",#N/A,FALSE,"Elim"}</definedName>
    <definedName name="jhjh_2" hidden="1">{"Olk by Qtr Full",#N/A,FALSE,"Tot PalmPalm";"Olk by Qtr Full",#N/A,FALSE,"Tot Device";"Olk by Qtr Full",#N/A,FALSE,"Platform";"Olk by Qtr Full",#N/A,FALSE,"Palm.Net";"Olk by Qtr Full",#N/A,FALSE,"Elim"}</definedName>
    <definedName name="jhl" hidden="1">{#N/A,#N/A,FALSE,"Sheet1"}</definedName>
    <definedName name="jhl_1" hidden="1">{#N/A,#N/A,FALSE,"Sheet1"}</definedName>
    <definedName name="jhl_2" hidden="1">{#N/A,#N/A,FALSE,"Sheet1"}</definedName>
    <definedName name="ji" hidden="1">{#N/A,#N/A,FALSE,"Sheet1"}</definedName>
    <definedName name="ji_1" hidden="1">{#N/A,#N/A,FALSE,"Sheet1"}</definedName>
    <definedName name="ji_2" hidden="1">{#N/A,#N/A,FALSE,"Sheet1"}</definedName>
    <definedName name="Jim" hidden="1">{#N/A,#N/A,FALSE,"L&amp;M Performance";#N/A,#N/A,FALSE,"Brand Performance";#N/A,#N/A,FALSE,"Marlboro Performance"}</definedName>
    <definedName name="Jim_1" hidden="1">{#N/A,#N/A,FALSE,"L&amp;M Performance";#N/A,#N/A,FALSE,"Brand Performance";#N/A,#N/A,FALSE,"Marlboro Performance"}</definedName>
    <definedName name="Jim_1_1" hidden="1">{#N/A,#N/A,FALSE,"L&amp;M Performance";#N/A,#N/A,FALSE,"Brand Performance";#N/A,#N/A,FALSE,"Marlboro Performance"}</definedName>
    <definedName name="Jim_2" hidden="1">{#N/A,#N/A,FALSE,"L&amp;M Performance";#N/A,#N/A,FALSE,"Brand Performance";#N/A,#N/A,FALSE,"Marlboro Performance"}</definedName>
    <definedName name="jimmy" hidden="1">{#N/A,#N/A,FALSE,"L&amp;M Performance";#N/A,#N/A,FALSE,"Brand Performance";#N/A,#N/A,FALSE,"Marlboro Performance"}</definedName>
    <definedName name="jimmy_1" hidden="1">{#N/A,#N/A,FALSE,"L&amp;M Performance";#N/A,#N/A,FALSE,"Brand Performance";#N/A,#N/A,FALSE,"Marlboro Performance"}</definedName>
    <definedName name="jimmy_1_1" hidden="1">{#N/A,#N/A,FALSE,"L&amp;M Performance";#N/A,#N/A,FALSE,"Brand Performance";#N/A,#N/A,FALSE,"Marlboro Performance"}</definedName>
    <definedName name="jimmy_2" hidden="1">{#N/A,#N/A,FALSE,"L&amp;M Performance";#N/A,#N/A,FALSE,"Brand Performance";#N/A,#N/A,FALSE,"Marlboro Performance"}</definedName>
    <definedName name="jkh" hidden="1">[201]graph!$B$36:$B$47</definedName>
    <definedName name="jresal" hidden="1">{"pg4 Finished Goods",#N/A,FALSE,"Pg 4";"pg4 Paste",#N/A,FALSE,"Pg 4";"pg4 Total",#N/A,FALSE,"Pg 4"}</definedName>
    <definedName name="jresal_1" hidden="1">{"pg4 Finished Goods",#N/A,FALSE,"Pg 4";"pg4 Paste",#N/A,FALSE,"Pg 4";"pg4 Total",#N/A,FALSE,"Pg 4"}</definedName>
    <definedName name="jresal_2" hidden="1">{"pg4 Finished Goods",#N/A,FALSE,"Pg 4";"pg4 Paste",#N/A,FALSE,"Pg 4";"pg4 Total",#N/A,FALSE,"Pg 4"}</definedName>
    <definedName name="kdjflsjf" hidden="1">{#N/A,#N/A,FALSE,"Dept";#N/A,#N/A,FALSE,"Sale";#N/A,#N/A,FALSE,"MKTEXP";#N/A,#N/A,FALSE,"OFF";#N/A,#N/A,FALSE,"MKT";#N/A,#N/A,FALSE,"SERV";#N/A,#N/A,FALSE,"INT'L";#N/A,#N/A,FALSE,"NON DEPT";#N/A,#N/A,FALSE,"ADMIN";#N/A,#N/A,FALSE,"IDL";#N/A,#N/A,FALSE,"DL";#N/A,#N/A,FALSE,"ENG";#N/A,#N/A,FALSE,"SUB";#N/A,#N/A,FALSE,"MAT";#N/A,#N/A,FALSE,"OH";#N/A,#N/A,FALSE,"p-cost";#N/A,#N/A,FALSE,"c-cost";#N/A,#N/A,FALSE,"t-cost"}</definedName>
    <definedName name="kdjflsjf_1" hidden="1">{#N/A,#N/A,FALSE,"Dept";#N/A,#N/A,FALSE,"Sale";#N/A,#N/A,FALSE,"MKTEXP";#N/A,#N/A,FALSE,"OFF";#N/A,#N/A,FALSE,"MKT";#N/A,#N/A,FALSE,"SERV";#N/A,#N/A,FALSE,"INT'L";#N/A,#N/A,FALSE,"NON DEPT";#N/A,#N/A,FALSE,"ADMIN";#N/A,#N/A,FALSE,"IDL";#N/A,#N/A,FALSE,"DL";#N/A,#N/A,FALSE,"ENG";#N/A,#N/A,FALSE,"SUB";#N/A,#N/A,FALSE,"MAT";#N/A,#N/A,FALSE,"OH";#N/A,#N/A,FALSE,"p-cost";#N/A,#N/A,FALSE,"c-cost";#N/A,#N/A,FALSE,"t-cost"}</definedName>
    <definedName name="kdjflsjf_1_1" hidden="1">{#N/A,#N/A,FALSE,"Dept";#N/A,#N/A,FALSE,"Sale";#N/A,#N/A,FALSE,"MKTEXP";#N/A,#N/A,FALSE,"OFF";#N/A,#N/A,FALSE,"MKT";#N/A,#N/A,FALSE,"SERV";#N/A,#N/A,FALSE,"INT'L";#N/A,#N/A,FALSE,"NON DEPT";#N/A,#N/A,FALSE,"ADMIN";#N/A,#N/A,FALSE,"IDL";#N/A,#N/A,FALSE,"DL";#N/A,#N/A,FALSE,"ENG";#N/A,#N/A,FALSE,"SUB";#N/A,#N/A,FALSE,"MAT";#N/A,#N/A,FALSE,"OH";#N/A,#N/A,FALSE,"p-cost";#N/A,#N/A,FALSE,"c-cost";#N/A,#N/A,FALSE,"t-cost"}</definedName>
    <definedName name="kdjflsjf_2" hidden="1">{#N/A,#N/A,FALSE,"Dept";#N/A,#N/A,FALSE,"Sale";#N/A,#N/A,FALSE,"MKTEXP";#N/A,#N/A,FALSE,"OFF";#N/A,#N/A,FALSE,"MKT";#N/A,#N/A,FALSE,"SERV";#N/A,#N/A,FALSE,"INT'L";#N/A,#N/A,FALSE,"NON DEPT";#N/A,#N/A,FALSE,"ADMIN";#N/A,#N/A,FALSE,"IDL";#N/A,#N/A,FALSE,"DL";#N/A,#N/A,FALSE,"ENG";#N/A,#N/A,FALSE,"SUB";#N/A,#N/A,FALSE,"MAT";#N/A,#N/A,FALSE,"OH";#N/A,#N/A,FALSE,"p-cost";#N/A,#N/A,FALSE,"c-cost";#N/A,#N/A,FALSE,"t-cost"}</definedName>
    <definedName name="kdkd" hidden="1">{#N/A,#N/A,FALSE,"Sheet1"}</definedName>
    <definedName name="kdkd_1" hidden="1">{#N/A,#N/A,FALSE,"Sheet1"}</definedName>
    <definedName name="kdkd_2" hidden="1">{#N/A,#N/A,FALSE,"Sheet1"}</definedName>
    <definedName name="khj" hidden="1">{#N/A,#N/A,FALSE,"Sheet1"}</definedName>
    <definedName name="khj_1" hidden="1">{#N/A,#N/A,FALSE,"Sheet1"}</definedName>
    <definedName name="khj_2" hidden="1">{#N/A,#N/A,FALSE,"Sheet1"}</definedName>
    <definedName name="khsdfkj" hidden="1">{#N/A,#N/A,TRUE,"Cover";#N/A,#N/A,TRUE,"Sum";#N/A,#N/A,TRUE,"SubsRev";#N/A,#N/A,TRUE,"CapEx";#N/A,#N/A,TRUE,"OpEx";#N/A,#N/A,TRUE,"SUs";#N/A,#N/A,TRUE,"OrgChart";#N/A,#N/A,TRUE,"Staff";#N/A,#N/A,TRUE,"P&amp;L";#N/A,#N/A,TRUE,"Cash";#N/A,#N/A,TRUE,"BS";#N/A,#N/A,TRUE,"Valuation";#N/A,#N/A,TRUE,"CapEx-Assumptions";#N/A,#N/A,TRUE,"OpEx-Assumptions"}</definedName>
    <definedName name="khsdfkj_1" hidden="1">{#N/A,#N/A,TRUE,"Cover";#N/A,#N/A,TRUE,"Sum";#N/A,#N/A,TRUE,"SubsRev";#N/A,#N/A,TRUE,"CapEx";#N/A,#N/A,TRUE,"OpEx";#N/A,#N/A,TRUE,"SUs";#N/A,#N/A,TRUE,"OrgChart";#N/A,#N/A,TRUE,"Staff";#N/A,#N/A,TRUE,"P&amp;L";#N/A,#N/A,TRUE,"Cash";#N/A,#N/A,TRUE,"BS";#N/A,#N/A,TRUE,"Valuation";#N/A,#N/A,TRUE,"CapEx-Assumptions";#N/A,#N/A,TRUE,"OpEx-Assumptions"}</definedName>
    <definedName name="khsdfkj_2" hidden="1">{#N/A,#N/A,TRUE,"Cover";#N/A,#N/A,TRUE,"Sum";#N/A,#N/A,TRUE,"SubsRev";#N/A,#N/A,TRUE,"CapEx";#N/A,#N/A,TRUE,"OpEx";#N/A,#N/A,TRUE,"SUs";#N/A,#N/A,TRUE,"OrgChart";#N/A,#N/A,TRUE,"Staff";#N/A,#N/A,TRUE,"P&amp;L";#N/A,#N/A,TRUE,"Cash";#N/A,#N/A,TRUE,"BS";#N/A,#N/A,TRUE,"Valuation";#N/A,#N/A,TRUE,"CapEx-Assumptions";#N/A,#N/A,TRUE,"OpEx-Assumptions"}</definedName>
    <definedName name="kjdjdjd" hidden="1">{#N/A,#N/A,FALSE,"Sheet1"}</definedName>
    <definedName name="kjdjdjd_1" hidden="1">{#N/A,#N/A,FALSE,"Sheet1"}</definedName>
    <definedName name="kjdjdjd_2" hidden="1">{#N/A,#N/A,FALSE,"Sheet1"}</definedName>
    <definedName name="kjdslf" hidden="1">{#N/A,#N/A,FALSE,"Sheet1"}</definedName>
    <definedName name="kjdslf_1" hidden="1">{#N/A,#N/A,FALSE,"Sheet1"}</definedName>
    <definedName name="kjdslf_2" hidden="1">{#N/A,#N/A,FALSE,"Sheet1"}</definedName>
    <definedName name="kjhewr" hidden="1">{#N/A,#N/A,FALSE,"Dept";#N/A,#N/A,FALSE,"Sale";#N/A,#N/A,FALSE,"MKTEXP";#N/A,#N/A,FALSE,"OFF";#N/A,#N/A,FALSE,"MKT";#N/A,#N/A,FALSE,"SERV";#N/A,#N/A,FALSE,"INT'L";#N/A,#N/A,FALSE,"NON DEPT";#N/A,#N/A,FALSE,"ADMIN";#N/A,#N/A,FALSE,"IDL";#N/A,#N/A,FALSE,"DL";#N/A,#N/A,FALSE,"ENG";#N/A,#N/A,FALSE,"SUB";#N/A,#N/A,FALSE,"MAT";#N/A,#N/A,FALSE,"OH";#N/A,#N/A,FALSE,"p-cost";#N/A,#N/A,FALSE,"c-cost";#N/A,#N/A,FALSE,"t-cost"}</definedName>
    <definedName name="kjhewr_1" hidden="1">{#N/A,#N/A,FALSE,"Dept";#N/A,#N/A,FALSE,"Sale";#N/A,#N/A,FALSE,"MKTEXP";#N/A,#N/A,FALSE,"OFF";#N/A,#N/A,FALSE,"MKT";#N/A,#N/A,FALSE,"SERV";#N/A,#N/A,FALSE,"INT'L";#N/A,#N/A,FALSE,"NON DEPT";#N/A,#N/A,FALSE,"ADMIN";#N/A,#N/A,FALSE,"IDL";#N/A,#N/A,FALSE,"DL";#N/A,#N/A,FALSE,"ENG";#N/A,#N/A,FALSE,"SUB";#N/A,#N/A,FALSE,"MAT";#N/A,#N/A,FALSE,"OH";#N/A,#N/A,FALSE,"p-cost";#N/A,#N/A,FALSE,"c-cost";#N/A,#N/A,FALSE,"t-cost"}</definedName>
    <definedName name="kjhewr_1_1" hidden="1">{#N/A,#N/A,FALSE,"Dept";#N/A,#N/A,FALSE,"Sale";#N/A,#N/A,FALSE,"MKTEXP";#N/A,#N/A,FALSE,"OFF";#N/A,#N/A,FALSE,"MKT";#N/A,#N/A,FALSE,"SERV";#N/A,#N/A,FALSE,"INT'L";#N/A,#N/A,FALSE,"NON DEPT";#N/A,#N/A,FALSE,"ADMIN";#N/A,#N/A,FALSE,"IDL";#N/A,#N/A,FALSE,"DL";#N/A,#N/A,FALSE,"ENG";#N/A,#N/A,FALSE,"SUB";#N/A,#N/A,FALSE,"MAT";#N/A,#N/A,FALSE,"OH";#N/A,#N/A,FALSE,"p-cost";#N/A,#N/A,FALSE,"c-cost";#N/A,#N/A,FALSE,"t-cost"}</definedName>
    <definedName name="kjhewr_2" hidden="1">{#N/A,#N/A,FALSE,"Dept";#N/A,#N/A,FALSE,"Sale";#N/A,#N/A,FALSE,"MKTEXP";#N/A,#N/A,FALSE,"OFF";#N/A,#N/A,FALSE,"MKT";#N/A,#N/A,FALSE,"SERV";#N/A,#N/A,FALSE,"INT'L";#N/A,#N/A,FALSE,"NON DEPT";#N/A,#N/A,FALSE,"ADMIN";#N/A,#N/A,FALSE,"IDL";#N/A,#N/A,FALSE,"DL";#N/A,#N/A,FALSE,"ENG";#N/A,#N/A,FALSE,"SUB";#N/A,#N/A,FALSE,"MAT";#N/A,#N/A,FALSE,"OH";#N/A,#N/A,FALSE,"p-cost";#N/A,#N/A,FALSE,"c-cost";#N/A,#N/A,FALSE,"t-cost"}</definedName>
    <definedName name="kjhkl" hidden="1">{#N/A,#N/A,FALSE,"Sheet1"}</definedName>
    <definedName name="kjhkl_1" hidden="1">{#N/A,#N/A,FALSE,"Sheet1"}</definedName>
    <definedName name="kjhkl_2" hidden="1">{#N/A,#N/A,FALSE,"Sheet1"}</definedName>
    <definedName name="kk" hidden="1">[196]graph!$B$3:$B$16</definedName>
    <definedName name="kkk" hidden="1">[196]graph!$B$3:$B$16</definedName>
    <definedName name="LastEndDate" hidden="1">#REF!</definedName>
    <definedName name="LastStartDate" hidden="1">#REF!</definedName>
    <definedName name="lbo_1" hidden="1">{#N/A,#N/A,FALSE,"Summary";#N/A,#N/A,FALSE,"Projections";#N/A,#N/A,FALSE,"Mkt Mults";#N/A,#N/A,FALSE,"DCF";#N/A,#N/A,FALSE,"Accr Dil";#N/A,#N/A,FALSE,"PIC LBO";#N/A,#N/A,FALSE,"MULT10_4";#N/A,#N/A,FALSE,"CBI LBO"}</definedName>
    <definedName name="lbo_2" hidden="1">{#N/A,#N/A,FALSE,"Summary";#N/A,#N/A,FALSE,"Projections";#N/A,#N/A,FALSE,"Mkt Mults";#N/A,#N/A,FALSE,"DCF";#N/A,#N/A,FALSE,"Accr Dil";#N/A,#N/A,FALSE,"PIC LBO";#N/A,#N/A,FALSE,"MULT10_4";#N/A,#N/A,FALSE,"CBI LBO"}</definedName>
    <definedName name="lfjlf" hidden="1">{"Fcst by Qtr Full",#N/A,FALSE,"Tot PalmPalm";"Fcst by Qtr Full",#N/A,FALSE,"Tot Device";"Fcst by Qtr Full",#N/A,FALSE,"Platform";"Fcst by Qtr Full",#N/A,FALSE,"Palm.Net";"Fcst by Qtr Full",#N/A,FALSE,"Elim"}</definedName>
    <definedName name="lfjlf_1" hidden="1">{"Fcst by Qtr Full",#N/A,FALSE,"Tot PalmPalm";"Fcst by Qtr Full",#N/A,FALSE,"Tot Device";"Fcst by Qtr Full",#N/A,FALSE,"Platform";"Fcst by Qtr Full",#N/A,FALSE,"Palm.Net";"Fcst by Qtr Full",#N/A,FALSE,"Elim"}</definedName>
    <definedName name="lfjlf_2" hidden="1">{"Fcst by Qtr Full",#N/A,FALSE,"Tot PalmPalm";"Fcst by Qtr Full",#N/A,FALSE,"Tot Device";"Fcst by Qtr Full",#N/A,FALSE,"Platform";"Fcst by Qtr Full",#N/A,FALSE,"Palm.Net";"Fcst by Qtr Full",#N/A,FALSE,"Elim"}</definedName>
    <definedName name="ListOffset" hidden="1">1</definedName>
    <definedName name="ljksdh" hidden="1">{"Olk by Qtr Full",#N/A,FALSE,"Tot PalmPalm";"Olk by Qtr Full",#N/A,FALSE,"Tot Device";"Olk by Qtr Full",#N/A,FALSE,"Platform";"Olk by Qtr Full",#N/A,FALSE,"Palm.Net";"Olk by Qtr Full",#N/A,FALSE,"Elim"}</definedName>
    <definedName name="ljksdh_1" hidden="1">{"Olk by Qtr Full",#N/A,FALSE,"Tot PalmPalm";"Olk by Qtr Full",#N/A,FALSE,"Tot Device";"Olk by Qtr Full",#N/A,FALSE,"Platform";"Olk by Qtr Full",#N/A,FALSE,"Palm.Net";"Olk by Qtr Full",#N/A,FALSE,"Elim"}</definedName>
    <definedName name="ljksdh_2" hidden="1">{"Olk by Qtr Full",#N/A,FALSE,"Tot PalmPalm";"Olk by Qtr Full",#N/A,FALSE,"Tot Device";"Olk by Qtr Full",#N/A,FALSE,"Platform";"Olk by Qtr Full",#N/A,FALSE,"Palm.Net";"Olk by Qtr Full",#N/A,FALSE,"Elim"}</definedName>
    <definedName name="lll" hidden="1">[199]graph!$C$2:$C$13</definedName>
    <definedName name="lllj" hidden="1">[201]graph!$B$3:$B$14</definedName>
    <definedName name="lnk_Print_Area" hidden="1">[202]ValueLink!$I$1:$AC$133</definedName>
    <definedName name="lo" hidden="1">{#N/A,#N/A,FALSE,"Sheet1"}</definedName>
    <definedName name="lo_1" hidden="1">{#N/A,#N/A,FALSE,"Sheet1"}</definedName>
    <definedName name="lo_2" hidden="1">{#N/A,#N/A,FALSE,"Sheet1"}</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ngh" hidden="1">{"GTI monthly IS",#N/A,FALSE,"gti";#N/A,#N/A,FALSE,"gti"}</definedName>
    <definedName name="longh_1" hidden="1">{"GTI monthly IS",#N/A,FALSE,"gti";#N/A,#N/A,FALSE,"gti"}</definedName>
    <definedName name="longh_2" hidden="1">{"GTI monthly IS",#N/A,FALSE,"gti";#N/A,#N/A,FALSE,"gti"}</definedName>
    <definedName name="LotusGraphChart1" hidden="1">#REF!</definedName>
    <definedName name="lotusgraphchart1b" hidden="1">#REF!</definedName>
    <definedName name="lotusgraphchart1x" hidden="1">#REF!</definedName>
    <definedName name="Med_prod" hidden="1">{#N/A,#N/A,FALSE,"Prem_Sum";#N/A,#N/A,FALSE,"Prem"}</definedName>
    <definedName name="Med_prod.xls" hidden="1">{#N/A,#N/A,FALSE,"FACTSHEETS";#N/A,#N/A,FALSE,"pump";#N/A,#N/A,FALSE,"filter"}</definedName>
    <definedName name="Med_prod.xls_1" hidden="1">{#N/A,#N/A,FALSE,"FACTSHEETS";#N/A,#N/A,FALSE,"pump";#N/A,#N/A,FALSE,"filter"}</definedName>
    <definedName name="Med_prod.xls_2" hidden="1">{#N/A,#N/A,FALSE,"FACTSHEETS";#N/A,#N/A,FALSE,"pump";#N/A,#N/A,FALSE,"filter"}</definedName>
    <definedName name="Med_prod_1" hidden="1">{#N/A,#N/A,FALSE,"Prem_Sum";#N/A,#N/A,FALSE,"Prem"}</definedName>
    <definedName name="Med_prod_2" hidden="1">{#N/A,#N/A,FALSE,"Prem_Sum";#N/A,#N/A,FALSE,"Prem"}</definedName>
    <definedName name="Med_products" hidden="1">{#N/A,#N/A,FALSE,"FACTSHEETS";#N/A,#N/A,FALSE,"pump";#N/A,#N/A,FALSE,"filter"}</definedName>
    <definedName name="Med_products_1" hidden="1">{#N/A,#N/A,FALSE,"FACTSHEETS";#N/A,#N/A,FALSE,"pump";#N/A,#N/A,FALSE,"filter"}</definedName>
    <definedName name="Med_products_2" hidden="1">{#N/A,#N/A,FALSE,"FACTSHEETS";#N/A,#N/A,FALSE,"pump";#N/A,#N/A,FALSE,"filter"}</definedName>
    <definedName name="MerrillPrintIt" localSheetId="5" hidden="1">[194]!MerrillPrintIt</definedName>
    <definedName name="MerrillPrintIt" hidden="1">[194]!MerrillPrintIt</definedName>
    <definedName name="MEWarning" hidden="1">1</definedName>
    <definedName name="mic" hidden="1">{#N/A,#N/A,FALSE,"amt pl var analysis"}</definedName>
    <definedName name="minorityintyes" hidden="1">[197]KeyMultInputs!$Z$1</definedName>
    <definedName name="misc" hidden="1">{#N/A,#N/A,FALSE,"rbc comp cert";#N/A,#N/A,FALSE,"rbcmargin";#N/A,#N/A,FALSE,"rbc cov calc"}</definedName>
    <definedName name="MLNK0224c7e6b3e143c697d4440d6e86eed2" hidden="1">#REF!</definedName>
    <definedName name="MLNK04efb71bda344755b7cbb657eaa373bd" hidden="1" xml:space="preserve">       '[203]Projection Summary Output'!$A:$IV</definedName>
    <definedName name="MLNK05101d962b1b4345ae19e0a7b5099192" hidden="1" xml:space="preserve">  '[203]Projection Summary Output'!$C$6:$P$53</definedName>
    <definedName name="MLNK05dd70b720cf4dbcaa6f4cb978b7b5e8" hidden="1">#REF!</definedName>
    <definedName name="MLNK06aa104e7b1b43c3a206e1cd147998c2" hidden="1" xml:space="preserve">       '[203]Valuation Matrix'!$A:$IV</definedName>
    <definedName name="MLNK09022ffc8b48463d92a8320fc01f9509" hidden="1">#REF!</definedName>
    <definedName name="MLNK0a4cb074f0434adfa1c127dcd9a2f0eb" hidden="1">#REF!</definedName>
    <definedName name="MLNK0b269331d7ae4029bdceac94b1bada03" localSheetId="7" hidden="1">'Salary &amp; Benefits'!$B$6:$AW$24</definedName>
    <definedName name="MLNK0b269331d7ae4029bdceac94b1bada03" hidden="1">#REF!</definedName>
    <definedName name="MLNK0c01b86e9a7746f5a735e04031cb0dbc" hidden="1">#REF!</definedName>
    <definedName name="MLNK0d778864547f4c2ca1c92411a8163801" hidden="1" xml:space="preserve">  '[203]Projection Summary Output'!$A:$IV</definedName>
    <definedName name="MLNK0ee77f47d42e44ef92de97ae77fe3e53" hidden="1">#REF!</definedName>
    <definedName name="MLNK0fbc520825c74092a859f49264d663ee" hidden="1">#REF!</definedName>
    <definedName name="MLNK10070aa4402144339c87f516528672d4" hidden="1">#REF!</definedName>
    <definedName name="MLNK10876375a5894d5b821615a76600c4cb" hidden="1">'Contingent Income'!$1:$1048576</definedName>
    <definedName name="MLNK125f142f36604cdaa1d1adbfc23c9c6c" hidden="1" xml:space="preserve">       '[203]Projection Summary Output'!$A:$IV</definedName>
    <definedName name="MLNK128f7e8446724017bb1b1f63cf70adfa" hidden="1">'[203]New-Lost'!#REF!</definedName>
    <definedName name="MLNK1377d0c0901b468ab1c862dc1f4539f8" hidden="1">#REF!</definedName>
    <definedName name="MLNK13f00b692e6543b4a0ff6e401d469a09" hidden="1">'[203]Expense Charts'!#REF!</definedName>
    <definedName name="MLNK15b1fadf7f5d43a2ac3b556a58dd68f1" hidden="1">#REF!</definedName>
    <definedName name="MLNK16fbd6431acb47c7a29bf7c51027fd9e" hidden="1">#REF!</definedName>
    <definedName name="MLNK185c30f375654e95b4c86b1420162077" hidden="1">#REF!</definedName>
    <definedName name="MLNK1b049607f79a405c8904408902f20426" hidden="1" xml:space="preserve">       '[204]Pro Forma Report_Output'!$B$5:$V$61</definedName>
    <definedName name="MLNK1e159571f4f5478d972762b8aaabca59" localSheetId="7" hidden="1">'Salary &amp; Benefits'!$B$6:$AX$24</definedName>
    <definedName name="MLNK1e159571f4f5478d972762b8aaabca59" hidden="1">#REF!</definedName>
    <definedName name="MLNK20603229642c4fc5844ed8793b0f03bf" hidden="1" xml:space="preserve">       '[203]Valuation Matrix'!$A:$IV</definedName>
    <definedName name="MLNK20672a8f8cb4473ca62e465a220039bf" hidden="1">'[203]Other Revenue Charts'!#REF!</definedName>
    <definedName name="MLNK24f838233aa54e3a88fcc1dcb97d6772" hidden="1" xml:space="preserve">  '[203]Projection Summary Output'!$C$6:$P$53</definedName>
    <definedName name="MLNK26744e7ab52e42df97907169dd06c49e" hidden="1">#REF!</definedName>
    <definedName name="MLNK2758643e864a4154ae1b462799e75eea" hidden="1" xml:space="preserve">  '[204]Pro Forma Report_Output'!$A:$IV</definedName>
    <definedName name="MLNK282d6bb35b31419eb7938ba61383bcba" hidden="1" xml:space="preserve">  '[204]Pro Forma Report_Output'!$A:$IV</definedName>
    <definedName name="MLNK2a1de8bed0ff446491ec250e27af2e85" hidden="1">#REF!</definedName>
    <definedName name="MLNK2b50631fbc1745118bd615757639a4e3" hidden="1">#REF!</definedName>
    <definedName name="MLNK2b7298a395b94ca28b08d56a308e4733" hidden="1">#REF!</definedName>
    <definedName name="MLNK2c912ae18b8542ea824b9d44365ac173" hidden="1" xml:space="preserve">       '[203]New-Lost'!$B$2:$V$10</definedName>
    <definedName name="MLNK2e31069160024ba988b4f0531c51852c" hidden="1" xml:space="preserve">       '[204]Pro Forma Report_Output'!$A:$IV</definedName>
    <definedName name="MLNK2fbaa893b3c849fb8cfcffee90d6835c" hidden="1">#REF!</definedName>
    <definedName name="MLNK301d5c1d34114ae6a696973da5b2a819" hidden="1" xml:space="preserve">  '[204]Pro Forma Report_Output'!$B$5:$V$59</definedName>
    <definedName name="MLNK31822853d2f64393b2cf4c3f2b34d5e9" hidden="1">#REF!</definedName>
    <definedName name="MLNK33cf28376d604628b690f396afdb32b0" hidden="1">#REF!</definedName>
    <definedName name="MLNK36ad651674af49dfb15fefa0f0fc229b" hidden="1">'Pro Forma Adjustments_Output'!$B$5:$H$36</definedName>
    <definedName name="MLNK377c1a1f450445e3a0e9614a7bce07f3" hidden="1">#REF!</definedName>
    <definedName name="MLNK37c4386120eb4e23b322a170dab89ffa" hidden="1" xml:space="preserve">       '[203]Projection Summary Output'!$C$7:$P$53</definedName>
    <definedName name="MLNK387954b2fccb40bdba0056be76af8967" hidden="1" xml:space="preserve">  '[204]Pro Forma Report_Output'!$A:$IV</definedName>
    <definedName name="MLNK39651aeeb384457f9111423208457b7f" hidden="1">'Contingent Income'!$B$4:$L$24</definedName>
    <definedName name="MLNK3ba3dbf9daca4d5aaa995ae1a8b7a600" hidden="1">#REF!</definedName>
    <definedName name="MLNK3dde39e1251e44cca2f291333dc83f28" hidden="1">#REF!</definedName>
    <definedName name="MLNK3e7ce3400a374a04a889b5fbd31d9d78" hidden="1">#REF!</definedName>
    <definedName name="MLNK41e7ae2b3f864317bfc6323a15ebd3e6" hidden="1">#REF!</definedName>
    <definedName name="MLNK4251f85a47154a9fa168a859b2b1873d" hidden="1" xml:space="preserve">       '[203]Projection Summary Output'!$A:$IV</definedName>
    <definedName name="MLNK46301dad203a4835ac65e70163917762" localSheetId="7" hidden="1">'Salary &amp; Benefits'!$B$6:$Y$24</definedName>
    <definedName name="MLNK46301dad203a4835ac65e70163917762" hidden="1">#REF!</definedName>
    <definedName name="MLNK49750d61d44844948cb9bbbb87c11275" hidden="1" xml:space="preserve">  '[204]Pro Forma Report_Output'!$B$5:$U$59</definedName>
    <definedName name="MLNK49a743a36af5437e8737ae3841b5d14a" localSheetId="7" hidden="1">'Salary &amp; Benefits'!$B$6:$Y$24</definedName>
    <definedName name="MLNK49a743a36af5437e8737ae3841b5d14a" hidden="1">#REF!</definedName>
    <definedName name="MLNK4b438ee4c4de47edb6825b73d9e0eb6c" hidden="1">'[203]Other Revenue Charts'!#REF!</definedName>
    <definedName name="MLNK4b919499c4984ff18663ad24543352bb" hidden="1" xml:space="preserve">  '[204]Pro Forma Report_Output'!$B$5:$V$59</definedName>
    <definedName name="MLNK4c987467df44486c87154e8e4bb94c9b" hidden="1" xml:space="preserve">       '[204]Pro Forma Report_Output'!$B$5:$V$61</definedName>
    <definedName name="MLNK4f5dd83c74d1413995b7f3e0634e6818" hidden="1" xml:space="preserve">       '[203]Valuation Matrix'!$A:$IV</definedName>
    <definedName name="MLNK4fff3c2f937d4f91861adb2f2a29e29c" hidden="1">#REF!</definedName>
    <definedName name="MLNK5130f6b4dcfc4f7c8eb812c435a3c79f" hidden="1">#REF!</definedName>
    <definedName name="MLNK51d2d6b293344e5db5c0dddde417de83" hidden="1" xml:space="preserve">       '[204]Pro Forma Report_Output'!$A:$IV</definedName>
    <definedName name="MLNK528f341ebc2341cb9f043c4bfd4b457a" hidden="1">'Pro Forma Adjustments_Output'!$B$5:$H$35</definedName>
    <definedName name="MLNK52c22cabb2bd44dc9c552c5d08e0d64c" hidden="1">#REF!</definedName>
    <definedName name="MLNK53d779747a764564929af28fd5c48bea" hidden="1" xml:space="preserve">       '[203]Valuation Matrix'!$B$5:$I$27</definedName>
    <definedName name="MLNK59a0f6f38a0b4d5bb1233ad7ad59416d" hidden="1">'[203]Revenue Growth'!#REF!</definedName>
    <definedName name="MLNK5a00f34b796843dbb2a2a81a7b228640" hidden="1">#REF!</definedName>
    <definedName name="MLNK5a683edd9e9c4befbb700ae589fcea8d" hidden="1">#REF!</definedName>
    <definedName name="MLNK5bef02e6d1d448abaa03935a98c34da8" hidden="1">#REF!</definedName>
    <definedName name="MLNK609b02bba2974872bc5e617c317c654f" hidden="1" xml:space="preserve">  '[204]Pro Forma Report_Output'!$B$4:$V$59</definedName>
    <definedName name="MLNK60e0118aecdc460490b3db35a6af6cae" hidden="1" xml:space="preserve">       '[203]Projection Summary Output'!$C$7:$P$52</definedName>
    <definedName name="MLNK62a8a94a85994ba38b25819997aef498" hidden="1">#REF!</definedName>
    <definedName name="MLNK653fedd9077f4a378bf94c68604cd285" hidden="1" xml:space="preserve">       '[203]Valuation Matrix'!$A:$IV</definedName>
    <definedName name="MLNK662fd245500244f9acc7a0d05458a32e" hidden="1" xml:space="preserve">  '[204]Pro Forma Report_Output'!$A:$IV</definedName>
    <definedName name="MLNK677f2c1c58ae4a0392c0bbdbf711cc87" hidden="1">'Financial Summary_Output'!$H$31</definedName>
    <definedName name="MLNK67ab406f36c045ae81cae502a614a435" hidden="1">#REF!</definedName>
    <definedName name="MLNK692bdcb6b3504c31bc19bb255daee9be" hidden="1">#REF!</definedName>
    <definedName name="MLNK6b528bbf074c4498af40631ea78fad1f" hidden="1" xml:space="preserve">       '[203]Projection Summary Output'!$C$7:$P$53</definedName>
    <definedName name="MLNK6bbf695468784a17bfd0b3ad9827da2f" hidden="1">#REF!</definedName>
    <definedName name="MLNK6c9fde45a7f84517b286156c99fe82a1" hidden="1">#REF!</definedName>
    <definedName name="MLNK70b846e3b21543dfae83a4909c0e3798" hidden="1">#REF!</definedName>
    <definedName name="MLNK73382ce7036f4e38a93ad7917fe7a170" localSheetId="7" hidden="1">'Salary &amp; Benefits'!$B$6:$AX$24</definedName>
    <definedName name="MLNK73382ce7036f4e38a93ad7917fe7a170" hidden="1">#REF!</definedName>
    <definedName name="MLNK74c281261a3e47feb59479c00bc9c747" hidden="1">#REF!</definedName>
    <definedName name="MLNK752d41adde054bf49f7b7ebb987ab853" hidden="1">#REF!</definedName>
    <definedName name="MLNK7949ecdf7c184a1c915a3f3f02fbfc4f" hidden="1">#REF!</definedName>
    <definedName name="MLNK796787f2e1ff4e53a73ed06a02006950" hidden="1">#REF!</definedName>
    <definedName name="MLNK7a0fff304ffe49e594f0a415b3899d76" hidden="1">'Financial Summary_Output'!$C$5:$R$58</definedName>
    <definedName name="MLNK7bcf5a06bc1b4a65a6b6a203e9e255f0" hidden="1" xml:space="preserve">  '[204]Pro Forma Report_Output'!$A:$IV</definedName>
    <definedName name="MLNK7be4b9c939a046c1a5938824155a9420" hidden="1" xml:space="preserve">  '[204]Pro Forma Report_Output'!$A:$IV</definedName>
    <definedName name="MLNK7c401928e91545c5bbaac9cb8502a3cc" localSheetId="7" hidden="1">'Salary &amp; Benefits'!$BF$25:$BU$26</definedName>
    <definedName name="MLNK7c401928e91545c5bbaac9cb8502a3cc" hidden="1">#REF!</definedName>
    <definedName name="MLNK7cd3f8bf47e248a3ae66334d23a3d04c" hidden="1">'[203]Other Revenue Charts'!#REF!</definedName>
    <definedName name="MLNK7cf8d74c0f9042b79659f844e516f60d" hidden="1">#REF!</definedName>
    <definedName name="MLNK7d43cef1a8124ce294c6154d92b302cc" hidden="1">#REF!</definedName>
    <definedName name="MLNK7ff171cb128e46c892e4434f7bf5d587" hidden="1" xml:space="preserve">       '[204]Pro Forma Report_Output'!$A:$IV</definedName>
    <definedName name="MLNK808fc804edca4ac8818b0739f7ae6c25" hidden="1">#REF!</definedName>
    <definedName name="MLNK80ce3a7149aa43f99c96d2338c42b95f" localSheetId="7" hidden="1">'Salary &amp; Benefits'!$B$6:$AX$24</definedName>
    <definedName name="MLNK80ce3a7149aa43f99c96d2338c42b95f" hidden="1">#REF!</definedName>
    <definedName name="MLNK80ea2af04ad641b7af3742f42e38863d" hidden="1" xml:space="preserve">       '[203]Projection Summary Output'!$A:$IV</definedName>
    <definedName name="MLNK81020ff85ddc4d8fb8352594f6232c48" hidden="1" xml:space="preserve">       '[204]Pro Forma Report_Output'!$B$5:$V$61</definedName>
    <definedName name="MLNK822f6b876ad648e48837b704c0ae1fa9" hidden="1" xml:space="preserve">  '[204]Pro Forma Report_Output'!$A:$IV</definedName>
    <definedName name="MLNK8256bb4f1fc346898fde674b87dcf84f" hidden="1">'Pro Forma Adjustments_Output'!$B$4:$H$37</definedName>
    <definedName name="MLNK83468f4f815b4ccc91e8dfc96f6d3148" hidden="1" xml:space="preserve">  '[203]Projection Summary Output'!$C$6:$P$53</definedName>
    <definedName name="MLNK834edfcb057b4cd4a65096cc713ca97b" localSheetId="8" hidden="1">'Account Mapping'!$1:$1048576</definedName>
    <definedName name="MLNK834edfcb057b4cd4a65096cc713ca97b" localSheetId="5" hidden="1">'Revenue Growth'!$1:$1048576</definedName>
    <definedName name="MLNK834edfcb057b4cd4a65096cc713ca97b" hidden="1">'Pro Forma Financial Model'!$1:$1048576</definedName>
    <definedName name="MLNK837be4082441408a8a8bdf27f3b302fb" hidden="1">#REF!</definedName>
    <definedName name="MLNK853f739d5b2f42cbb3348f04e04d7462" localSheetId="7" hidden="1">'Salary &amp; Benefits'!$1:$1048576</definedName>
    <definedName name="MLNK853f739d5b2f42cbb3348f04e04d7462" hidden="1">#REF!</definedName>
    <definedName name="MLNK87f2072f8997484b8855a115d8b7d7a0" hidden="1" xml:space="preserve">       '[203]Projection Summary Output'!$A:$IV</definedName>
    <definedName name="MLNK89042fa3b0e448b6903dd94ad491c378" hidden="1">#REF!</definedName>
    <definedName name="MLNK8b3f6d03e0ac4470896803abf57d91cf" localSheetId="7" hidden="1">'Salary &amp; Benefits'!$B$25:$AX$26</definedName>
    <definedName name="MLNK8b3f6d03e0ac4470896803abf57d91cf" hidden="1">#REF!</definedName>
    <definedName name="MLNK8dab7b7f3d5240e4a687f86637382c25" hidden="1">#REF!</definedName>
    <definedName name="MLNK90b0637768fd497fb1f69e2ce216f12e" hidden="1" xml:space="preserve">       '[203]Valuation Matrix'!$B$5:$I$28</definedName>
    <definedName name="MLNK911521d7fa64473da468a0d0dad8c787" hidden="1" xml:space="preserve">  '[204]Pro Forma Report_Output'!$B$5:$V$61</definedName>
    <definedName name="MLNK91d57e12310d45288a281e9a09c32b4f" hidden="1">#REF!</definedName>
    <definedName name="MLNK94bb325a732444c78750c4da428889f1" hidden="1" xml:space="preserve">       '[203]Valuation Matrix'!$A:$IV</definedName>
    <definedName name="MLNK95f3ec34624d4ee8b94ea8ca7982a353" hidden="1">#REF!</definedName>
    <definedName name="MLNK96dd4dc4978d4ad588810642f2b73f46" hidden="1" xml:space="preserve">       '[204]Pro Forma Report_Output'!$A:$IV</definedName>
    <definedName name="MLNK98bd699196c04d99aafbf738dd4aed31" localSheetId="7" hidden="1">'Salary &amp; Benefits'!$B$6:$Y$24</definedName>
    <definedName name="MLNK98bd699196c04d99aafbf738dd4aed31" hidden="1">#REF!</definedName>
    <definedName name="MLNK9a52e0c7b5634f09ac37c7c06dce50f3" localSheetId="8" hidden="1">'Account Mapping'!#REF!</definedName>
    <definedName name="MLNK9a52e0c7b5634f09ac37c7c06dce50f3" localSheetId="5" hidden="1">'Revenue Growth'!$N$19</definedName>
    <definedName name="MLNK9a52e0c7b5634f09ac37c7c06dce50f3" hidden="1">'Pro Forma Financial Model'!$N$20</definedName>
    <definedName name="MLNKa2d34089b665441caba8663588b65184" localSheetId="7" hidden="1">'Salary &amp; Benefits'!$B$6:$AX$24</definedName>
    <definedName name="MLNKa2d34089b665441caba8663588b65184" hidden="1">#REF!</definedName>
    <definedName name="MLNKa36ebdc7e9a540519fa1393d2d236f13" hidden="1">#REF!</definedName>
    <definedName name="MLNKa395249aef3e4098aaa52a9456b6cc39" hidden="1">'Financial Summary_Output'!#REF!</definedName>
    <definedName name="MLNKa62c4875536c4465aceccc6100d37a39" hidden="1" xml:space="preserve">  '[204]Pro Forma Report_Output'!$B$4:$U$59</definedName>
    <definedName name="MLNKa72b6b5bd10e4b7f89f60f64b6f80246" hidden="1" xml:space="preserve">       '[203]Valuation Matrix'!$A:$IV</definedName>
    <definedName name="MLNKa7d657f2aa494a78affd519d403b382a" hidden="1">#REF!</definedName>
    <definedName name="MLNKac1c7ee6ccab49f7a23bbcb4d7be4583" hidden="1">'[203]Balance Sheet Model'!#REF!</definedName>
    <definedName name="MLNKb2135d973fc9487a807c0342e36f700a" hidden="1" xml:space="preserve">       '[203]Revenue Growth'!$C$7:$M$20</definedName>
    <definedName name="MLNKb24f4224f80a4f63b1f75e6f34a5d9b7" hidden="1">#REF!</definedName>
    <definedName name="MLNKb27dd58f821d4c599ff0c6749f5ffc3b" hidden="1" xml:space="preserve">       '[203]Valuation Matrix'!$B$5:$I$28</definedName>
    <definedName name="MLNKb7728663a3e84ca2b7ff5018f93c5806" hidden="1" xml:space="preserve">  '[204]Pro Forma Report_Output'!$B$5:$U$59</definedName>
    <definedName name="MLNKb776329ff175486b90a9fa148a94092e" hidden="1" xml:space="preserve">  '[203]Projection Summary Output'!$C$6:$O$53</definedName>
    <definedName name="MLNKb79d5e030e1549a39567a5e154c50f7f" hidden="1">#REF!</definedName>
    <definedName name="MLNKb85af97dd4cd481ea37ab524f09cd31c" localSheetId="7" hidden="1">'Salary &amp; Benefits'!$B$6:$Y$24</definedName>
    <definedName name="MLNKb85af97dd4cd481ea37ab524f09cd31c" hidden="1">#REF!</definedName>
    <definedName name="MLNKb871c471819349e7a9d58a45ed64a230" hidden="1">'Financial Summary_Output'!$C$5:$R$57</definedName>
    <definedName name="MLNKb94de48b3a7f47d69f125a6f35da698c" hidden="1" xml:space="preserve">       '[203]Valuation Matrix'!$B$5:$I$28</definedName>
    <definedName name="MLNKba4368720b8c44fb9f3b058a77c3b144" hidden="1" xml:space="preserve">  '[203]Projection Summary Output'!$A:$IV</definedName>
    <definedName name="MLNKba830f9e1f3f44eab5fc19be81859d5b" localSheetId="8" hidden="1">'Account Mapping'!#REF!</definedName>
    <definedName name="MLNKba830f9e1f3f44eab5fc19be81859d5b" localSheetId="5" hidden="1">'Revenue Growth'!#REF!</definedName>
    <definedName name="MLNKba830f9e1f3f44eab5fc19be81859d5b" hidden="1">'Pro Forma Financial Model'!#REF!</definedName>
    <definedName name="MLNKbd80ddc9014c4b0b9a317db23236cc0e" hidden="1">'Financial Summary_Output'!$1:$1048576</definedName>
    <definedName name="MLNKbdb0c180005340938d22d15b22e8a84e" hidden="1" xml:space="preserve">  '[204]Pro Forma Report_Output'!$A:$IV</definedName>
    <definedName name="MLNKc00ae3a6bef64e15897995aa2861195f" hidden="1">#REF!</definedName>
    <definedName name="MLNKc02de34413f24fb0828b665ee911b1c2" hidden="1">#REF!</definedName>
    <definedName name="MLNKc0df8107cdc04874b7439dbd7268341c" hidden="1">#REF!</definedName>
    <definedName name="MLNKc33585357df14f62ac5f45e747428231" hidden="1">#REF!</definedName>
    <definedName name="MLNKc3f6a7849d8d46c299b463491720cfbd" hidden="1">'Pro Forma Adjustments_Output'!$1:$1048576</definedName>
    <definedName name="MLNKc3fb301aaf3c4385b8fa8c13f434895d" hidden="1" xml:space="preserve">  '[204]Pro Forma Report_Output'!$B$5:$U$59</definedName>
    <definedName name="MLNKc79c0b789bf342a2803684693ba1874e" hidden="1" xml:space="preserve">       '[203]Projection Summary Output'!$C$7:$P$53</definedName>
    <definedName name="MLNKc8278c727f454b8282abfd07c857ed3c" hidden="1">#REF!</definedName>
    <definedName name="MLNKc8dd0759f49f45889bc57fde11eef47d" localSheetId="7" hidden="1">'Salary &amp; Benefits'!$B$25:$AW$26</definedName>
    <definedName name="MLNKc8dd0759f49f45889bc57fde11eef47d" hidden="1">#REF!</definedName>
    <definedName name="MLNKcd047cdc02524d31938cc364e53e98f9" hidden="1" xml:space="preserve">       '[203]New-Lost'!$Z$13:$AH$19</definedName>
    <definedName name="MLNKd0479b4b3b044a68942d25a72007659c" hidden="1">#REF!</definedName>
    <definedName name="MLNKd231ae55985d4c9d8432b078a93b0de8" hidden="1">'Financial Summary_Output'!$C$5:$Q$58</definedName>
    <definedName name="MLNKd3cf0eda02804e93ade01f7b3fd7d08b" hidden="1" xml:space="preserve">       '[203]Valuation Matrix'!$B$5:$I$28</definedName>
    <definedName name="MLNKd4144806dd9e4ab6b1b73611d4ccf04a" hidden="1">#REF!</definedName>
    <definedName name="MLNKd4c8bc9564ff47cdb64a1df87c9fe2ff" hidden="1" xml:space="preserve">       '[204]Pro Forma Report_Output'!$B$5:$V$61</definedName>
    <definedName name="MLNKd4d4ce38af9e45519f3917f939e968cf" hidden="1">#REF!</definedName>
    <definedName name="MLNKd72028e0dfe04852ad385e321454d024" localSheetId="7" hidden="1">'Salary &amp; Benefits'!$B$7:$Y$24</definedName>
    <definedName name="MLNKd72028e0dfe04852ad385e321454d024" hidden="1">#REF!</definedName>
    <definedName name="MLNKd8be7b73a19044b5b01f9247b636918a" hidden="1">#REF!</definedName>
    <definedName name="MLNKd9096b862609459bb28afc3f1919d7a3" localSheetId="7" hidden="1">'Salary &amp; Benefits'!$B$6:$AX$24</definedName>
    <definedName name="MLNKd9096b862609459bb28afc3f1919d7a3" hidden="1">#REF!</definedName>
    <definedName name="MLNKdaca0325776f40b9b1e75698e75428d5" hidden="1">#REF!</definedName>
    <definedName name="MLNKdb5c05c9c6864e4d9640b5c386673e01" hidden="1">#REF!</definedName>
    <definedName name="MLNKdb655f5325504b608d8a1f0437bc102b" hidden="1" xml:space="preserve">  '[203]Projection Summary Output'!$A:$IV</definedName>
    <definedName name="MLNKde05aca54c1a4d65b829d8a03ae2e988" hidden="1">#REF!</definedName>
    <definedName name="MLNKe020716951cc4fc29cb06805823e43a1" hidden="1">#REF!</definedName>
    <definedName name="MLNKe19b5d5bb0cf4b9581aa807087b0d102" hidden="1">#REF!</definedName>
    <definedName name="MLNKe7a00bdebd414ec793a1a8c6e7a98ee3" hidden="1">#REF!</definedName>
    <definedName name="MLNKe94c40b6aaea4f81bfd8f5a37ff598b1" hidden="1">#REF!</definedName>
    <definedName name="MLNKed258eaa06fe4cd4ba5e4429d67542e6" hidden="1">#REF!</definedName>
    <definedName name="MLNKed9971257cc74e1e8995c688edf8a04b" hidden="1" xml:space="preserve">       '[204]Pro Forma Report_Output'!$B$5:$V$61</definedName>
    <definedName name="MLNKefc3241b6c73446aab381a4e3699dccd" hidden="1">'Pro Forma Adjustments_Output'!$B$5:$H$37</definedName>
    <definedName name="MLNKf1526fa796254a918eaadcd014bb45d7" hidden="1" xml:space="preserve">       '[203]Projection Summary Output'!$C$7:$P$53</definedName>
    <definedName name="MLNKf1854a34029c4a268b9c21592fd39dce" hidden="1" xml:space="preserve">       '[203]Valuation Matrix'!$B$5:$I$28</definedName>
    <definedName name="MLNKf19eb13168ab4d08bfc8d22fbfeb8675" hidden="1" xml:space="preserve">        [203]Producers!$A:$IV</definedName>
    <definedName name="MLNKf50ce66787274fa2bf9b237b0fca5557" hidden="1">#REF!</definedName>
    <definedName name="MLNKf774e99249e9421397f9bdc0639ec16a" hidden="1" xml:space="preserve">       '[204]Pro Forma Report_Output'!$B$5:$V$61</definedName>
    <definedName name="MLNKf8a1f38a43534aae83fa897ec39aa26c" hidden="1" xml:space="preserve">  '[203]Projection Summary Output'!$A:$IV</definedName>
    <definedName name="MLNKf9623f7f35f1429fb6d84b883d6a6922" hidden="1" xml:space="preserve">       '[204]Pro Forma Report_Output'!$A:$IV</definedName>
    <definedName name="MLNKfcd762e7fa044203b3f4a33c0a716116" hidden="1">'Contingent Income'!$B$5:$L$24</definedName>
    <definedName name="MLNKfdeb6f36553e4ed9a2095b34f2eb866f" localSheetId="7" hidden="1">'Salary &amp; Benefits'!$BF$6:$BU$24</definedName>
    <definedName name="MLNKfdeb6f36553e4ed9a2095b34f2eb866f" hidden="1">#REF!</definedName>
    <definedName name="MLNKff74056178574063996e8d82afaea8d4" hidden="1" xml:space="preserve">       '[204]Pro Forma Report_Output'!$A:$IV</definedName>
    <definedName name="mmmmmmm" hidden="1">{#N/A,#N/A,FALSE,"Chart3";#N/A,#N/A,FALSE,"Chart2";#N/A,#N/A,FALSE,"chart1";#N/A,#N/A,FALSE,"ManCtrl";#N/A,#N/A,FALSE,"Deposit";#N/A,#N/A,FALSE,"Loans";#N/A,#N/A,FALSE,"Inv";#N/A,#N/A,FALSE,"IncState";#N/A,#N/A,FALSE,"BS";#N/A,#N/A,FALSE,"Cover"}</definedName>
    <definedName name="multcash1" hidden="1">#REF!</definedName>
    <definedName name="Mults02" hidden="1">{#N/A,#N/A,FALSE,"Projections";#N/A,#N/A,FALSE,"Multiples Valuation";#N/A,#N/A,FALSE,"LBO";#N/A,#N/A,FALSE,"Multiples_Sensitivity";#N/A,#N/A,FALSE,"Summary"}</definedName>
    <definedName name="Mults02_1" hidden="1">{#N/A,#N/A,FALSE,"Projections";#N/A,#N/A,FALSE,"Multiples Valuation";#N/A,#N/A,FALSE,"LBO";#N/A,#N/A,FALSE,"Multiples_Sensitivity";#N/A,#N/A,FALSE,"Summary"}</definedName>
    <definedName name="Mults02_2" hidden="1">{#N/A,#N/A,FALSE,"Projections";#N/A,#N/A,FALSE,"Multiples Valuation";#N/A,#N/A,FALSE,"LBO";#N/A,#N/A,FALSE,"Multiples_Sensitivity";#N/A,#N/A,FALSE,"Summary"}</definedName>
    <definedName name="n_1" hidden="1">{#N/A,#N/A,FALSE,"Projections";#N/A,#N/A,FALSE,"AccrDil";#N/A,#N/A,FALSE,"PurchPriMult";#N/A,#N/A,FALSE,"Mults7_13";#N/A,#N/A,FALSE,"Mkt Mults";#N/A,#N/A,FALSE,"Acq Mults";#N/A,#N/A,FALSE,"StockPrices";#N/A,#N/A,FALSE,"Prem Paid";#N/A,#N/A,FALSE,"DCF";#N/A,#N/A,FALSE,"AUTO";#N/A,#N/A,FALSE,"Relative Trading";#N/A,#N/A,FALSE,"Mkt Val";#N/A,#N/A,FALSE,"Acq Val"}</definedName>
    <definedName name="n_2" hidden="1">{#N/A,#N/A,FALSE,"Projections";#N/A,#N/A,FALSE,"AccrDil";#N/A,#N/A,FALSE,"PurchPriMult";#N/A,#N/A,FALSE,"Mults7_13";#N/A,#N/A,FALSE,"Mkt Mults";#N/A,#N/A,FALSE,"Acq Mults";#N/A,#N/A,FALSE,"StockPrices";#N/A,#N/A,FALSE,"Prem Paid";#N/A,#N/A,FALSE,"DCF";#N/A,#N/A,FALSE,"AUTO";#N/A,#N/A,FALSE,"Relative Trading";#N/A,#N/A,FALSE,"Mkt Val";#N/A,#N/A,FALSE,"Acq Val"}</definedName>
    <definedName name="NB_wnn" hidden="1">{"AFR200_P1",#N/A,FALSE,"AFR200";"AFR200_P2",#N/A,FALSE,"AFR200";"AFR200_P3",#N/A,FALSE,"AFR200";"AFR200_P4",#N/A,FALSE,"AFR200";"AFR200_P5",#N/A,FALSE,"AFR200"}</definedName>
    <definedName name="NB_wnn_1" hidden="1">{"AFR200_P1",#N/A,FALSE,"AFR200";"AFR200_P2",#N/A,FALSE,"AFR200";"AFR200_P3",#N/A,FALSE,"AFR200";"AFR200_P4",#N/A,FALSE,"AFR200";"AFR200_P5",#N/A,FALSE,"AFR200"}</definedName>
    <definedName name="NB_wnn_2" hidden="1">{"AFR200_P1",#N/A,FALSE,"AFR200";"AFR200_P2",#N/A,FALSE,"AFR200";"AFR200_P3",#N/A,FALSE,"AFR200";"AFR200_P4",#N/A,FALSE,"AFR200";"AFR200_P5",#N/A,FALSE,"AFR200"}</definedName>
    <definedName name="NB_wnnn" hidden="1">{"AFR200_P1",#N/A,FALSE,"AFR200";"AFR200_P2",#N/A,FALSE,"AFR200";"AFR200_P3",#N/A,FALSE,"AFR200";"AFR200_P4",#N/A,FALSE,"AFR200";"AFR200_P5",#N/A,FALSE,"AFR200"}</definedName>
    <definedName name="NB_wnnn_1" hidden="1">{"AFR200_P1",#N/A,FALSE,"AFR200";"AFR200_P2",#N/A,FALSE,"AFR200";"AFR200_P3",#N/A,FALSE,"AFR200";"AFR200_P4",#N/A,FALSE,"AFR200";"AFR200_P5",#N/A,FALSE,"AFR200"}</definedName>
    <definedName name="NB_wnnn_2" hidden="1">{"AFR200_P1",#N/A,FALSE,"AFR200";"AFR200_P2",#N/A,FALSE,"AFR200";"AFR200_P3",#N/A,FALSE,"AFR200";"AFR200_P4",#N/A,FALSE,"AFR200";"AFR200_P5",#N/A,FALSE,"AFR200"}</definedName>
    <definedName name="NB_wns" hidden="1">{"AFR200_P1",#N/A,FALSE,"AFR200";"AFR200_P2",#N/A,FALSE,"AFR200";"AFR200_P3",#N/A,FALSE,"AFR200";"AFR200_P4",#N/A,FALSE,"AFR200";"AFR200_P5",#N/A,FALSE,"AFR200"}</definedName>
    <definedName name="NB_wns_1" hidden="1">{"AFR200_P1",#N/A,FALSE,"AFR200";"AFR200_P2",#N/A,FALSE,"AFR200";"AFR200_P3",#N/A,FALSE,"AFR200";"AFR200_P4",#N/A,FALSE,"AFR200";"AFR200_P5",#N/A,FALSE,"AFR200"}</definedName>
    <definedName name="NB_wns_2" hidden="1">{"AFR200_P1",#N/A,FALSE,"AFR200";"AFR200_P2",#N/A,FALSE,"AFR200";"AFR200_P3",#N/A,FALSE,"AFR200";"AFR200_P4",#N/A,FALSE,"AFR200";"AFR200_P5",#N/A,FALSE,"AFR200"}</definedName>
    <definedName name="NB_wrn.AFR200." hidden="1">{"AFR200_P1",#N/A,FALSE,"AFR200";"AFR200_P2",#N/A,FALSE,"AFR200";"AFR200_P3",#N/A,FALSE,"AFR200";"AFR200_P4",#N/A,FALSE,"AFR200";"AFR200_P5",#N/A,FALSE,"AFR200"}</definedName>
    <definedName name="NB_wrn.AFR200._1" hidden="1">{"AFR200_P1",#N/A,FALSE,"AFR200";"AFR200_P2",#N/A,FALSE,"AFR200";"AFR200_P3",#N/A,FALSE,"AFR200";"AFR200_P4",#N/A,FALSE,"AFR200";"AFR200_P5",#N/A,FALSE,"AFR200"}</definedName>
    <definedName name="NB_wrn.AFR200._2" hidden="1">{"AFR200_P1",#N/A,FALSE,"AFR200";"AFR200_P2",#N/A,FALSE,"AFR200";"AFR200_P3",#N/A,FALSE,"AFR200";"AFR200_P4",#N/A,FALSE,"AFR200";"AFR200_P5",#N/A,FALSE,"AFR200"}</definedName>
    <definedName name="NB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NB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NB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NB_wrn.Balance._.Sheet._.Rpts." hidden="1">{"Mgmt Bonus (Bal Sht)",#N/A,FALSE,"Mgmt Bonus Accrual";"Profit Sharing (Bal Sht)",#N/A,FALSE,"Profit Sharing Accrual"}</definedName>
    <definedName name="NB_wrn.Balance._.Sheet._.Rpts._1" hidden="1">{"Mgmt Bonus (Bal Sht)",#N/A,FALSE,"Mgmt Bonus Accrual";"Profit Sharing (Bal Sht)",#N/A,FALSE,"Profit Sharing Accrual"}</definedName>
    <definedName name="NB_wrn.Balance._.Sheet._.Rpts._2" hidden="1">{"Mgmt Bonus (Bal Sht)",#N/A,FALSE,"Mgmt Bonus Accrual";"Profit Sharing (Bal Sht)",#N/A,FALSE,"Profit Sharing Accrual"}</definedName>
    <definedName name="NB_wrn.Financial._.Pkg." hidden="1">{#N/A,#N/A,FALSE,"401K";"Goodwill (Financial)",#N/A,FALSE,"GOODWILL"}</definedName>
    <definedName name="NB_wrn.Financial._.Pkg._1" hidden="1">{#N/A,#N/A,FALSE,"401K";"Goodwill (Financial)",#N/A,FALSE,"GOODWILL"}</definedName>
    <definedName name="NB_wrn.Financial._.Pkg._2" hidden="1">{#N/A,#N/A,FALSE,"401K";"Goodwill (Financial)",#N/A,FALSE,"GOODWILL"}</definedName>
    <definedName name="NEU_IQ_div_payment_date" hidden="1">"c2205"</definedName>
    <definedName name="NEU_IQ_Xdiv_date" hidden="1">"c2203"</definedName>
    <definedName name="NEU_wnn" hidden="1">{"AFR200_P1",#N/A,FALSE,"AFR200";"AFR200_P2",#N/A,FALSE,"AFR200";"AFR200_P3",#N/A,FALSE,"AFR200";"AFR200_P4",#N/A,FALSE,"AFR200";"AFR200_P5",#N/A,FALSE,"AFR200"}</definedName>
    <definedName name="NEU_wnn_1" hidden="1">{"AFR200_P1",#N/A,FALSE,"AFR200";"AFR200_P2",#N/A,FALSE,"AFR200";"AFR200_P3",#N/A,FALSE,"AFR200";"AFR200_P4",#N/A,FALSE,"AFR200";"AFR200_P5",#N/A,FALSE,"AFR200"}</definedName>
    <definedName name="NEU_wnn_2" hidden="1">{"AFR200_P1",#N/A,FALSE,"AFR200";"AFR200_P2",#N/A,FALSE,"AFR200";"AFR200_P3",#N/A,FALSE,"AFR200";"AFR200_P4",#N/A,FALSE,"AFR200";"AFR200_P5",#N/A,FALSE,"AFR200"}</definedName>
    <definedName name="NEU_wnnn" hidden="1">{"AFR200_P1",#N/A,FALSE,"AFR200";"AFR200_P2",#N/A,FALSE,"AFR200";"AFR200_P3",#N/A,FALSE,"AFR200";"AFR200_P4",#N/A,FALSE,"AFR200";"AFR200_P5",#N/A,FALSE,"AFR200"}</definedName>
    <definedName name="NEU_wnnn_1" hidden="1">{"AFR200_P1",#N/A,FALSE,"AFR200";"AFR200_P2",#N/A,FALSE,"AFR200";"AFR200_P3",#N/A,FALSE,"AFR200";"AFR200_P4",#N/A,FALSE,"AFR200";"AFR200_P5",#N/A,FALSE,"AFR200"}</definedName>
    <definedName name="NEU_wnnn_2" hidden="1">{"AFR200_P1",#N/A,FALSE,"AFR200";"AFR200_P2",#N/A,FALSE,"AFR200";"AFR200_P3",#N/A,FALSE,"AFR200";"AFR200_P4",#N/A,FALSE,"AFR200";"AFR200_P5",#N/A,FALSE,"AFR200"}</definedName>
    <definedName name="NEU_wns" hidden="1">{"AFR200_P1",#N/A,FALSE,"AFR200";"AFR200_P2",#N/A,FALSE,"AFR200";"AFR200_P3",#N/A,FALSE,"AFR200";"AFR200_P4",#N/A,FALSE,"AFR200";"AFR200_P5",#N/A,FALSE,"AFR200"}</definedName>
    <definedName name="NEU_wns_1" hidden="1">{"AFR200_P1",#N/A,FALSE,"AFR200";"AFR200_P2",#N/A,FALSE,"AFR200";"AFR200_P3",#N/A,FALSE,"AFR200";"AFR200_P4",#N/A,FALSE,"AFR200";"AFR200_P5",#N/A,FALSE,"AFR200"}</definedName>
    <definedName name="NEU_wns_2" hidden="1">{"AFR200_P1",#N/A,FALSE,"AFR200";"AFR200_P2",#N/A,FALSE,"AFR200";"AFR200_P3",#N/A,FALSE,"AFR200";"AFR200_P4",#N/A,FALSE,"AFR200";"AFR200_P5",#N/A,FALSE,"AFR200"}</definedName>
    <definedName name="NEU_wrn.AFR200." hidden="1">{"AFR200_P1",#N/A,FALSE,"AFR200";"AFR200_P2",#N/A,FALSE,"AFR200";"AFR200_P3",#N/A,FALSE,"AFR200";"AFR200_P4",#N/A,FALSE,"AFR200";"AFR200_P5",#N/A,FALSE,"AFR200"}</definedName>
    <definedName name="NEU_wrn.AFR200._1" hidden="1">{"AFR200_P1",#N/A,FALSE,"AFR200";"AFR200_P2",#N/A,FALSE,"AFR200";"AFR200_P3",#N/A,FALSE,"AFR200";"AFR200_P4",#N/A,FALSE,"AFR200";"AFR200_P5",#N/A,FALSE,"AFR200"}</definedName>
    <definedName name="NEU_wrn.AFR200._2" hidden="1">{"AFR200_P1",#N/A,FALSE,"AFR200";"AFR200_P2",#N/A,FALSE,"AFR200";"AFR200_P3",#N/A,FALSE,"AFR200";"AFR200_P4",#N/A,FALSE,"AFR200";"AFR200_P5",#N/A,FALSE,"AFR200"}</definedName>
    <definedName name="NEU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NEU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NEU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NEU_wrn.Balance._.Sheet._.Rpts." hidden="1">{"Mgmt Bonus (Bal Sht)",#N/A,FALSE,"Mgmt Bonus Accrual";"Profit Sharing (Bal Sht)",#N/A,FALSE,"Profit Sharing Accrual"}</definedName>
    <definedName name="NEU_wrn.Balance._.Sheet._.Rpts._1" hidden="1">{"Mgmt Bonus (Bal Sht)",#N/A,FALSE,"Mgmt Bonus Accrual";"Profit Sharing (Bal Sht)",#N/A,FALSE,"Profit Sharing Accrual"}</definedName>
    <definedName name="NEU_wrn.Balance._.Sheet._.Rpts._2" hidden="1">{"Mgmt Bonus (Bal Sht)",#N/A,FALSE,"Mgmt Bonus Accrual";"Profit Sharing (Bal Sht)",#N/A,FALSE,"Profit Sharing Accrual"}</definedName>
    <definedName name="NEU_wrn.Financial._.Pkg." hidden="1">{#N/A,#N/A,FALSE,"401K";"Goodwill (Financial)",#N/A,FALSE,"GOODWILL"}</definedName>
    <definedName name="NEU_wrn.Financial._.Pkg._1" hidden="1">{#N/A,#N/A,FALSE,"401K";"Goodwill (Financial)",#N/A,FALSE,"GOODWILL"}</definedName>
    <definedName name="NEU_wrn.Financial._.Pkg._2" hidden="1">{#N/A,#N/A,FALSE,"401K";"Goodwill (Financial)",#N/A,FALSE,"GOODWILL"}</definedName>
    <definedName name="new_1" hidden="1">{"Finished Goods",#N/A,FALSE,"FG Production-pg1";"Paste",#N/A,FALSE,"FG Production-pg1";"Total Plant",#N/A,FALSE,"FG Production-pg1"}</definedName>
    <definedName name="new_1_1" hidden="1">{"Finished Goods",#N/A,FALSE,"FG Production-pg1";"Paste",#N/A,FALSE,"FG Production-pg1";"Total Plant",#N/A,FALSE,"FG Production-pg1"}</definedName>
    <definedName name="new_2" hidden="1">{"Finished Goods",#N/A,FALSE,"FG Production-pg1";"Paste",#N/A,FALSE,"FG Production-pg1";"Total Plant",#N/A,FALSE,"FG Production-pg1"}</definedName>
    <definedName name="NEW_IQ_div_record_date" hidden="1">"c2204"</definedName>
    <definedName name="newbel" hidden="1">{"IS",#N/A,FALSE,"IS";"RPTIS",#N/A,FALSE,"RPTIS";"STATS",#N/A,FALSE,"STATS";"CELL",#N/A,FALSE,"CELL";"BS",#N/A,FALSE,"BS"}</definedName>
    <definedName name="newbel_1" hidden="1">{"IS",#N/A,FALSE,"IS";"RPTIS",#N/A,FALSE,"RPTIS";"STATS",#N/A,FALSE,"STATS";"CELL",#N/A,FALSE,"CELL";"BS",#N/A,FALSE,"BS"}</definedName>
    <definedName name="newbel_2" hidden="1">{"IS",#N/A,FALSE,"IS";"RPTIS",#N/A,FALSE,"RPTIS";"STATS",#N/A,FALSE,"STATS";"CELL",#N/A,FALSE,"CELL";"BS",#N/A,FALSE,"BS"}</definedName>
    <definedName name="NewRange" localSheetId="5" hidden="1">[194]!NewRange</definedName>
    <definedName name="NewRange" hidden="1">[194]!NewRange</definedName>
    <definedName name="nn" hidden="1">[8]Premiums!#REF!</definedName>
    <definedName name="NNN" hidden="1">{"GTI monthly IS",#N/A,FALSE,"gti";#N/A,#N/A,FALSE,"gti"}</definedName>
    <definedName name="NNN_1" hidden="1">{"GTI monthly IS",#N/A,FALSE,"gti";#N/A,#N/A,FALSE,"gti"}</definedName>
    <definedName name="NNN_2" hidden="1">{"GTI monthly IS",#N/A,FALSE,"gti";#N/A,#N/A,FALSE,"gti"}</definedName>
    <definedName name="nnnnnnn" hidden="1">{#N/A,#N/A,TRUE,"TS";#N/A,#N/A,TRUE,"Combo";#N/A,#N/A,TRUE,"FAIR";#N/A,#N/A,TRUE,"RBC";#N/A,#N/A,TRUE,"xxxx"}</definedName>
    <definedName name="nnnnnnn_1" hidden="1">{#N/A,#N/A,TRUE,"TS";#N/A,#N/A,TRUE,"Combo";#N/A,#N/A,TRUE,"FAIR";#N/A,#N/A,TRUE,"RBC";#N/A,#N/A,TRUE,"xxxx"}</definedName>
    <definedName name="nnnnnnn_2" hidden="1">{#N/A,#N/A,TRUE,"TS";#N/A,#N/A,TRUE,"Combo";#N/A,#N/A,TRUE,"FAIR";#N/A,#N/A,TRUE,"RBC";#N/A,#N/A,TRUE,"xxxx"}</definedName>
    <definedName name="None" hidden="1">{#N/A,#N/A,FALSE,"EXEC SUMM";#N/A,#N/A,FALSE,"KMART CON MTH";#N/A,#N/A,FALSE,"KMART CON YTD";#N/A,#N/A,FALSE,"USKMART OPER";#N/A,#N/A,FALSE,"INTNTL OPER";#N/A,#N/A,FALSE,"USKMART YTD";#N/A,#N/A,FALSE,"KMART4QTR FORECAST";#N/A,#N/A,FALSE,"FULL YEAR FORECAST"}</definedName>
    <definedName name="None_1" hidden="1">{#N/A,#N/A,FALSE,"EXEC SUMM";#N/A,#N/A,FALSE,"KMART CON MTH";#N/A,#N/A,FALSE,"KMART CON YTD";#N/A,#N/A,FALSE,"USKMART OPER";#N/A,#N/A,FALSE,"INTNTL OPER";#N/A,#N/A,FALSE,"USKMART YTD";#N/A,#N/A,FALSE,"KMART4QTR FORECAST";#N/A,#N/A,FALSE,"FULL YEAR FORECAST"}</definedName>
    <definedName name="None_1_1" hidden="1">{#N/A,#N/A,FALSE,"EXEC SUMM";#N/A,#N/A,FALSE,"KMART CON MTH";#N/A,#N/A,FALSE,"KMART CON YTD";#N/A,#N/A,FALSE,"USKMART OPER";#N/A,#N/A,FALSE,"INTNTL OPER";#N/A,#N/A,FALSE,"USKMART YTD";#N/A,#N/A,FALSE,"KMART4QTR FORECAST";#N/A,#N/A,FALSE,"FULL YEAR FORECAST"}</definedName>
    <definedName name="None_1_2" hidden="1">{#N/A,#N/A,FALSE,"EXEC SUMM";#N/A,#N/A,FALSE,"KMART CON MTH";#N/A,#N/A,FALSE,"KMART CON YTD";#N/A,#N/A,FALSE,"USKMART OPER";#N/A,#N/A,FALSE,"INTNTL OPER";#N/A,#N/A,FALSE,"USKMART YTD";#N/A,#N/A,FALSE,"KMART4QTR FORECAST";#N/A,#N/A,FALSE,"FULL YEAR FORECAST"}</definedName>
    <definedName name="None_2" hidden="1">{"TRAD_SALES",#N/A,FALSE,"TRAD"}</definedName>
    <definedName name="None_2_1" hidden="1">{"TRAD_SALES",#N/A,FALSE,"TRAD"}</definedName>
    <definedName name="None_2_2" hidden="1">{"TRAD_SALES",#N/A,FALSE,"TRAD"}</definedName>
    <definedName name="None_3" hidden="1">{#N/A,#N/A,FALSE,"EXEC SUMM";#N/A,#N/A,FALSE,"KMART CON MTH";#N/A,#N/A,FALSE,"KMART CON YTD";#N/A,#N/A,FALSE,"USKMART OPER";#N/A,#N/A,FALSE,"INTNTL OPER";#N/A,#N/A,FALSE,"USKMART YTD";#N/A,#N/A,FALSE,"KMART4QTR FORECAST";#N/A,#N/A,FALSE,"FULL YEAR FORECAST"}</definedName>
    <definedName name="None_4" hidden="1">{#N/A,#N/A,FALSE,"EXEC SUMM";#N/A,#N/A,FALSE,"KMART CON MTH";#N/A,#N/A,FALSE,"KMART CON YTD";#N/A,#N/A,FALSE,"USKMART OPER";#N/A,#N/A,FALSE,"INTNTL OPER";#N/A,#N/A,FALSE,"USKMART YTD";#N/A,#N/A,FALSE,"KMART4QTR FORECAST";#N/A,#N/A,FALSE,"FULL YEAR FORECAST"}</definedName>
    <definedName name="NSS_IQ_div_payment_date" hidden="1">"c2205"</definedName>
    <definedName name="NSS_IQ_div_record_date" hidden="1">"c2204"</definedName>
    <definedName name="NSS_IQ_XDiv_date" hidden="1">"c2203"</definedName>
    <definedName name="NSS_wnn" hidden="1">{"AFR200_P1",#N/A,FALSE,"AFR200";"AFR200_P2",#N/A,FALSE,"AFR200";"AFR200_P3",#N/A,FALSE,"AFR200";"AFR200_P4",#N/A,FALSE,"AFR200";"AFR200_P5",#N/A,FALSE,"AFR200"}</definedName>
    <definedName name="NSS_wnn_1" hidden="1">{"AFR200_P1",#N/A,FALSE,"AFR200";"AFR200_P2",#N/A,FALSE,"AFR200";"AFR200_P3",#N/A,FALSE,"AFR200";"AFR200_P4",#N/A,FALSE,"AFR200";"AFR200_P5",#N/A,FALSE,"AFR200"}</definedName>
    <definedName name="NSS_wnn_2" hidden="1">{"AFR200_P1",#N/A,FALSE,"AFR200";"AFR200_P2",#N/A,FALSE,"AFR200";"AFR200_P3",#N/A,FALSE,"AFR200";"AFR200_P4",#N/A,FALSE,"AFR200";"AFR200_P5",#N/A,FALSE,"AFR200"}</definedName>
    <definedName name="NSS_wnnn" hidden="1">{"AFR200_P1",#N/A,FALSE,"AFR200";"AFR200_P2",#N/A,FALSE,"AFR200";"AFR200_P3",#N/A,FALSE,"AFR200";"AFR200_P4",#N/A,FALSE,"AFR200";"AFR200_P5",#N/A,FALSE,"AFR200"}</definedName>
    <definedName name="NSS_wnnn_1" hidden="1">{"AFR200_P1",#N/A,FALSE,"AFR200";"AFR200_P2",#N/A,FALSE,"AFR200";"AFR200_P3",#N/A,FALSE,"AFR200";"AFR200_P4",#N/A,FALSE,"AFR200";"AFR200_P5",#N/A,FALSE,"AFR200"}</definedName>
    <definedName name="NSS_wnnn_2" hidden="1">{"AFR200_P1",#N/A,FALSE,"AFR200";"AFR200_P2",#N/A,FALSE,"AFR200";"AFR200_P3",#N/A,FALSE,"AFR200";"AFR200_P4",#N/A,FALSE,"AFR200";"AFR200_P5",#N/A,FALSE,"AFR200"}</definedName>
    <definedName name="NSS_wns" hidden="1">{"AFR200_P1",#N/A,FALSE,"AFR200";"AFR200_P2",#N/A,FALSE,"AFR200";"AFR200_P3",#N/A,FALSE,"AFR200";"AFR200_P4",#N/A,FALSE,"AFR200";"AFR200_P5",#N/A,FALSE,"AFR200"}</definedName>
    <definedName name="NSS_wns_1" hidden="1">{"AFR200_P1",#N/A,FALSE,"AFR200";"AFR200_P2",#N/A,FALSE,"AFR200";"AFR200_P3",#N/A,FALSE,"AFR200";"AFR200_P4",#N/A,FALSE,"AFR200";"AFR200_P5",#N/A,FALSE,"AFR200"}</definedName>
    <definedName name="NSS_wns_2" hidden="1">{"AFR200_P1",#N/A,FALSE,"AFR200";"AFR200_P2",#N/A,FALSE,"AFR200";"AFR200_P3",#N/A,FALSE,"AFR200";"AFR200_P4",#N/A,FALSE,"AFR200";"AFR200_P5",#N/A,FALSE,"AFR200"}</definedName>
    <definedName name="NSS_wrn.AFR200." hidden="1">{"AFR200_P1",#N/A,FALSE,"AFR200";"AFR200_P2",#N/A,FALSE,"AFR200";"AFR200_P3",#N/A,FALSE,"AFR200";"AFR200_P4",#N/A,FALSE,"AFR200";"AFR200_P5",#N/A,FALSE,"AFR200"}</definedName>
    <definedName name="NSS_wrn.AFR200._1" hidden="1">{"AFR200_P1",#N/A,FALSE,"AFR200";"AFR200_P2",#N/A,FALSE,"AFR200";"AFR200_P3",#N/A,FALSE,"AFR200";"AFR200_P4",#N/A,FALSE,"AFR200";"AFR200_P5",#N/A,FALSE,"AFR200"}</definedName>
    <definedName name="NSS_wrn.AFR200._2" hidden="1">{"AFR200_P1",#N/A,FALSE,"AFR200";"AFR200_P2",#N/A,FALSE,"AFR200";"AFR200_P3",#N/A,FALSE,"AFR200";"AFR200_P4",#N/A,FALSE,"AFR200";"AFR200_P5",#N/A,FALSE,"AFR200"}</definedName>
    <definedName name="NSS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NSS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NSS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NSS_wrn.Balance._.Sheet._.Rpts." hidden="1">{"Mgmt Bonus (Bal Sht)",#N/A,FALSE,"Mgmt Bonus Accrual";"Profit Sharing (Bal Sht)",#N/A,FALSE,"Profit Sharing Accrual"}</definedName>
    <definedName name="NSS_wrn.Balance._.Sheet._.Rpts._1" hidden="1">{"Mgmt Bonus (Bal Sht)",#N/A,FALSE,"Mgmt Bonus Accrual";"Profit Sharing (Bal Sht)",#N/A,FALSE,"Profit Sharing Accrual"}</definedName>
    <definedName name="NSS_wrn.Balance._.Sheet._.Rpts._2" hidden="1">{"Mgmt Bonus (Bal Sht)",#N/A,FALSE,"Mgmt Bonus Accrual";"Profit Sharing (Bal Sht)",#N/A,FALSE,"Profit Sharing Accrual"}</definedName>
    <definedName name="NSS_wrn.Financial._.Pkg." hidden="1">{#N/A,#N/A,FALSE,"401K";"Goodwill (Financial)",#N/A,FALSE,"GOODWILL"}</definedName>
    <definedName name="NSS_wrn.Financial._.Pkg._1" hidden="1">{#N/A,#N/A,FALSE,"401K";"Goodwill (Financial)",#N/A,FALSE,"GOODWILL"}</definedName>
    <definedName name="NSS_wrn.Financial._.Pkg._2" hidden="1">{#N/A,#N/A,FALSE,"401K";"Goodwill (Financial)",#N/A,FALSE,"GOODWILL"}</definedName>
    <definedName name="oh" hidden="1">'[205]SCFS-BYS'!#REF!</definedName>
    <definedName name="ok" hidden="1">{#N/A,#N/A,FALSE,"AD_Purch";#N/A,#N/A,FALSE,"Projections";#N/A,#N/A,FALSE,"DCF";#N/A,#N/A,FALSE,"Mkt Val"}</definedName>
    <definedName name="ok_1" hidden="1">{#N/A,#N/A,FALSE,"AD_Purch";#N/A,#N/A,FALSE,"Projections";#N/A,#N/A,FALSE,"DCF";#N/A,#N/A,FALSE,"Mkt Val"}</definedName>
    <definedName name="ok_2" hidden="1">{#N/A,#N/A,FALSE,"AD_Purch";#N/A,#N/A,FALSE,"Projections";#N/A,#N/A,FALSE,"DCF";#N/A,#N/A,FALSE,"Mkt Val"}</definedName>
    <definedName name="okay" hidden="1">{"Olk by Qtr Full",#N/A,FALSE,"Tot PalmPalm";"Olk by Qtr Full",#N/A,FALSE,"Tot Device";"Olk by Qtr Full",#N/A,FALSE,"Platform";"Olk by Qtr Full",#N/A,FALSE,"Palm.Net";"Olk by Qtr Full",#N/A,FALSE,"Elim"}</definedName>
    <definedName name="okay_1" hidden="1">{"Olk by Qtr Full",#N/A,FALSE,"Tot PalmPalm";"Olk by Qtr Full",#N/A,FALSE,"Tot Device";"Olk by Qtr Full",#N/A,FALSE,"Platform";"Olk by Qtr Full",#N/A,FALSE,"Palm.Net";"Olk by Qtr Full",#N/A,FALSE,"Elim"}</definedName>
    <definedName name="okay_2" hidden="1">{"Olk by Qtr Full",#N/A,FALSE,"Tot PalmPalm";"Olk by Qtr Full",#N/A,FALSE,"Tot Device";"Olk by Qtr Full",#N/A,FALSE,"Platform";"Olk by Qtr Full",#N/A,FALSE,"Palm.Net";"Olk by Qtr Full",#N/A,FALSE,"Elim"}</definedName>
    <definedName name="oldname" hidden="1">'[187]PRIOR 0794'!#REF!</definedName>
    <definedName name="ownership_1" hidden="1">{#N/A,#N/A,FALSE,"Trading-Mult ";#N/A,#N/A,FALSE,"Trading-Cap";#N/A,#N/A,FALSE,"Trading-Inc";#N/A,#N/A,FALSE,"Cash Flow";#N/A,#N/A,FALSE,"M&amp;A info"}</definedName>
    <definedName name="ownership_2" hidden="1">{#N/A,#N/A,FALSE,"Trading-Mult ";#N/A,#N/A,FALSE,"Trading-Cap";#N/A,#N/A,FALSE,"Trading-Inc";#N/A,#N/A,FALSE,"Cash Flow";#N/A,#N/A,FALSE,"M&amp;A info"}</definedName>
    <definedName name="p.kh" hidden="1">{#N/A,#N/A,FALSE,"Heat";#N/A,#N/A,FALSE,"DCF";#N/A,#N/A,FALSE,"LBO";#N/A,#N/A,FALSE,"A";#N/A,#N/A,FALSE,"C";#N/A,#N/A,FALSE,"impd";#N/A,#N/A,FALSE,"Accr-Dilu"}</definedName>
    <definedName name="p.kh_1" hidden="1">{#N/A,#N/A,FALSE,"Heat";#N/A,#N/A,FALSE,"DCF";#N/A,#N/A,FALSE,"LBO";#N/A,#N/A,FALSE,"A";#N/A,#N/A,FALSE,"C";#N/A,#N/A,FALSE,"impd";#N/A,#N/A,FALSE,"Accr-Dilu"}</definedName>
    <definedName name="p.kh_2" hidden="1">{#N/A,#N/A,FALSE,"Heat";#N/A,#N/A,FALSE,"DCF";#N/A,#N/A,FALSE,"LBO";#N/A,#N/A,FALSE,"A";#N/A,#N/A,FALSE,"C";#N/A,#N/A,FALSE,"impd";#N/A,#N/A,FALSE,"Accr-Dilu"}</definedName>
    <definedName name="pl_kv" hidden="1">{#N/A,#N/A,FALSE,"amt op stats";#N/A,#N/A,FALSE,"amt stat2";#N/A,#N/A,FALSE,"amt prod stats";#N/A,#N/A,FALSE,"amt bs";#N/A,#N/A,FALSE,"amt pl var analysis";#N/A,#N/A,FALSE,"amt cashflow";#N/A,#N/A,FALSE,"ama pl (act vs bud)";#N/A,#N/A,FALSE,"ama pl (act vs pyr)";#N/A,#N/A,FALSE,"ami pl (act vs bud)";#N/A,#N/A,FALSE,"ami pl (act vs pyr)"}</definedName>
    <definedName name="plan_1" hidden="1">{#N/A,#N/A,FALSE,"BalSheet 0899";#N/A,#N/A,FALSE,"ytdpl899";#N/A,#N/A,FALSE,"Aug PL";#N/A,#N/A,FALSE,"Minority Int";#N/A,#N/A,FALSE,"Equity Roll Forward";#N/A,#N/A,FALSE,"Book Equity Test"}</definedName>
    <definedName name="plan_2" hidden="1">{#N/A,#N/A,FALSE,"BalSheet 0899";#N/A,#N/A,FALSE,"ytdpl899";#N/A,#N/A,FALSE,"Aug PL";#N/A,#N/A,FALSE,"Minority Int";#N/A,#N/A,FALSE,"Equity Roll Forward";#N/A,#N/A,FALSE,"Book Equity Test"}</definedName>
    <definedName name="planning" hidden="1">{#N/A,#N/A,FALSE,"BalSheet 0899";#N/A,#N/A,FALSE,"ytdpl899";#N/A,#N/A,FALSE,"Aug PL";#N/A,#N/A,FALSE,"Minority Int";#N/A,#N/A,FALSE,"Equity Roll Forward";#N/A,#N/A,FALSE,"Book Equity Test"}</definedName>
    <definedName name="planning_1" hidden="1">{#N/A,#N/A,FALSE,"BalSheet 0899";#N/A,#N/A,FALSE,"ytdpl899";#N/A,#N/A,FALSE,"Aug PL";#N/A,#N/A,FALSE,"Minority Int";#N/A,#N/A,FALSE,"Equity Roll Forward";#N/A,#N/A,FALSE,"Book Equity Test"}</definedName>
    <definedName name="planning_2" hidden="1">{#N/A,#N/A,FALSE,"BalSheet 0899";#N/A,#N/A,FALSE,"ytdpl899";#N/A,#N/A,FALSE,"Aug PL";#N/A,#N/A,FALSE,"Minority Int";#N/A,#N/A,FALSE,"Equity Roll Forward";#N/A,#N/A,FALSE,"Book Equity Test"}</definedName>
    <definedName name="ploi" hidden="1">{#N/A,#N/A,FALSE,"Assump2";#N/A,#N/A,FALSE,"Income2";#N/A,#N/A,FALSE,"Balance2";#N/A,#N/A,FALSE,"DCF Filter";#N/A,#N/A,FALSE,"Trans Assump2";#N/A,#N/A,FALSE,"Combined Income2";#N/A,#N/A,FALSE,"Combined Balance2"}</definedName>
    <definedName name="ploi_1" hidden="1">{#N/A,#N/A,FALSE,"Assump2";#N/A,#N/A,FALSE,"Income2";#N/A,#N/A,FALSE,"Balance2";#N/A,#N/A,FALSE,"DCF Filter";#N/A,#N/A,FALSE,"Trans Assump2";#N/A,#N/A,FALSE,"Combined Income2";#N/A,#N/A,FALSE,"Combined Balance2"}</definedName>
    <definedName name="ploi_2" hidden="1">{#N/A,#N/A,FALSE,"Assump2";#N/A,#N/A,FALSE,"Income2";#N/A,#N/A,FALSE,"Balance2";#N/A,#N/A,FALSE,"DCF Filter";#N/A,#N/A,FALSE,"Trans Assump2";#N/A,#N/A,FALSE,"Combined Income2";#N/A,#N/A,FALSE,"Combined Balance2"}</definedName>
    <definedName name="PO"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PO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PO_1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PO_2"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PremiumPaidSUmmary" hidden="1">{#N/A,#N/A,FALSE,"Projections";#N/A,#N/A,FALSE,"Multiples Valuation";#N/A,#N/A,FALSE,"LBO";#N/A,#N/A,FALSE,"Multiples_Sensitivity";#N/A,#N/A,FALSE,"Summary"}</definedName>
    <definedName name="PremiumPaidSUmmary_1" hidden="1">{#N/A,#N/A,FALSE,"Projections";#N/A,#N/A,FALSE,"Multiples Valuation";#N/A,#N/A,FALSE,"LBO";#N/A,#N/A,FALSE,"Multiples_Sensitivity";#N/A,#N/A,FALSE,"Summary"}</definedName>
    <definedName name="PremiumPaidSUmmary_2" hidden="1">{#N/A,#N/A,FALSE,"Projections";#N/A,#N/A,FALSE,"Multiples Valuation";#N/A,#N/A,FALSE,"LBO";#N/A,#N/A,FALSE,"Multiples_Sensitivity";#N/A,#N/A,FALSE,"Summary"}</definedName>
    <definedName name="_xlnm.Print_Area" localSheetId="0">Cover!$B$2:$N$33</definedName>
    <definedName name="_xlnm.Print_Area" localSheetId="2">'Financial Summary_Output'!$C$2:$R$58</definedName>
    <definedName name="_xlnm.Print_Area" localSheetId="3">'Pro Forma Adjustments_Output'!$B$2:$H$37</definedName>
    <definedName name="q" hidden="1">#REF!</definedName>
    <definedName name="q_1" hidden="1">{#N/A,#N/A,FALSE,"Projections";#N/A,#N/A,FALSE,"Multiples Valuation";#N/A,#N/A,FALSE,"LBO";#N/A,#N/A,FALSE,"Multiples_Sensitivity";#N/A,#N/A,FALSE,"Summary"}</definedName>
    <definedName name="q_2" hidden="1">{#N/A,#N/A,FALSE,"Projections";#N/A,#N/A,FALSE,"Multiples Valuation";#N/A,#N/A,FALSE,"LBO";#N/A,#N/A,FALSE,"Multiples_Sensitivity";#N/A,#N/A,FALSE,"Summary"}</definedName>
    <definedName name="q4NIvsplan" hidden="1">{#N/A,#N/A,FALSE,"BalSheet 0899";#N/A,#N/A,FALSE,"ytdpl899";#N/A,#N/A,FALSE,"Aug PL";#N/A,#N/A,FALSE,"Minority Int";#N/A,#N/A,FALSE,"Equity Roll Forward";#N/A,#N/A,FALSE,"Book Equity Test"}</definedName>
    <definedName name="q4NIvsplan_1" hidden="1">{#N/A,#N/A,FALSE,"BalSheet 0899";#N/A,#N/A,FALSE,"ytdpl899";#N/A,#N/A,FALSE,"Aug PL";#N/A,#N/A,FALSE,"Minority Int";#N/A,#N/A,FALSE,"Equity Roll Forward";#N/A,#N/A,FALSE,"Book Equity Test"}</definedName>
    <definedName name="q4NIvsplan_2" hidden="1">{#N/A,#N/A,FALSE,"BalSheet 0899";#N/A,#N/A,FALSE,"ytdpl899";#N/A,#N/A,FALSE,"Aug PL";#N/A,#N/A,FALSE,"Minority Int";#N/A,#N/A,FALSE,"Equity Roll Forward";#N/A,#N/A,FALSE,"Book Equity Test"}</definedName>
    <definedName name="qwe" hidden="1">{#N/A,#N/A,FALSE,"Projections";#N/A,#N/A,FALSE,"Multiples Valuation";#N/A,#N/A,FALSE,"LBO";#N/A,#N/A,FALSE,"Multiples_Sensitivity";#N/A,#N/A,FALSE,"Summary"}</definedName>
    <definedName name="qwe_1" hidden="1">{#N/A,#N/A,FALSE,"Projections";#N/A,#N/A,FALSE,"Multiples Valuation";#N/A,#N/A,FALSE,"LBO";#N/A,#N/A,FALSE,"Multiples_Sensitivity";#N/A,#N/A,FALSE,"Summary"}</definedName>
    <definedName name="qwe_2" hidden="1">{#N/A,#N/A,FALSE,"Projections";#N/A,#N/A,FALSE,"Multiples Valuation";#N/A,#N/A,FALSE,"LBO";#N/A,#N/A,FALSE,"Multiples_Sensitivity";#N/A,#N/A,FALSE,"Summary"}</definedName>
    <definedName name="raag" hidden="1">{"reagan is",#N/A,FALSE,"CONS IS";"reagan na",#N/A,FALSE,"NOTE PAYMENTS";"reagan bs",#N/A,FALSE,"CONS BS";"reagan cf",#N/A,FALSE,"CONS BS";"reagan ds",#N/A,FALSE,"CONS BS"}</definedName>
    <definedName name="ram" hidden="1">{"Fcst by Qtr Full",#N/A,FALSE,"Tot PalmPalm";"Fcst by Qtr Full",#N/A,FALSE,"Tot Device";"Fcst by Qtr Full",#N/A,FALSE,"Platform";"Fcst by Qtr Full",#N/A,FALSE,"Palm.Net";"Fcst by Qtr Full",#N/A,FALSE,"Elim"}</definedName>
    <definedName name="ram_1" hidden="1">{"Fcst by Qtr Full",#N/A,FALSE,"Tot PalmPalm";"Fcst by Qtr Full",#N/A,FALSE,"Tot Device";"Fcst by Qtr Full",#N/A,FALSE,"Platform";"Fcst by Qtr Full",#N/A,FALSE,"Palm.Net";"Fcst by Qtr Full",#N/A,FALSE,"Elim"}</definedName>
    <definedName name="ram_2" hidden="1">{"Fcst by Qtr Full",#N/A,FALSE,"Tot PalmPalm";"Fcst by Qtr Full",#N/A,FALSE,"Tot Device";"Fcst by Qtr Full",#N/A,FALSE,"Platform";"Fcst by Qtr Full",#N/A,FALSE,"Palm.Net";"Fcst by Qtr Full",#N/A,FALSE,"Elim"}</definedName>
    <definedName name="reag10" hidden="1">{"reagan is",#N/A,FALSE,"CONS IS";"reagan na",#N/A,FALSE,"NOTE PAYMENTS";"reagan bs",#N/A,FALSE,"CONS BS";"reagan cf",#N/A,FALSE,"CONS BS";"reagan ds",#N/A,FALSE,"CONS BS"}</definedName>
    <definedName name="reag5" hidden="1">{"reagan is",#N/A,FALSE,"CONS IS";"reagan na",#N/A,FALSE,"NOTE PAYMENTS";"reagan bs",#N/A,FALSE,"CONS BS";"reagan cf",#N/A,FALSE,"CONS BS";"reagan ds",#N/A,FALSE,"CONS BS"}</definedName>
    <definedName name="reag55" hidden="1">{"reagan is",#N/A,FALSE,"CONS IS";"reagan na",#N/A,FALSE,"NOTE PAYMENTS";"reagan bs",#N/A,FALSE,"CONS BS";"reagan cf",#N/A,FALSE,"CONS BS";"reagan ds",#N/A,FALSE,"CONS BS"}</definedName>
    <definedName name="reaga" hidden="1">{"reagan is",#N/A,FALSE,"CONS IS";"reagan na",#N/A,FALSE,"NOTE PAYMENTS";"reagan bs",#N/A,FALSE,"CONS BS";"reagan cf",#N/A,FALSE,"CONS BS";"reagan ds",#N/A,FALSE,"CONS BS"}</definedName>
    <definedName name="reagan00" hidden="1">{"reagan is",#N/A,FALSE,"CONS IS";"reagan na",#N/A,FALSE,"NOTE PAYMENTS";"reagan bs",#N/A,FALSE,"CONS BS";"reagan cf",#N/A,FALSE,"CONS BS";"reagan ds",#N/A,FALSE,"CONS BS"}</definedName>
    <definedName name="reagan15" hidden="1">{"reagan is",#N/A,FALSE,"CONS IS";"reagan na",#N/A,FALSE,"NOTE PAYMENTS";"reagan bs",#N/A,FALSE,"CONS BS";"reagan cf",#N/A,FALSE,"CONS BS";"reagan ds",#N/A,FALSE,"CONS BS"}</definedName>
    <definedName name="reagan2" hidden="1">{"reagan is",#N/A,FALSE,"CONS IS";"reagan na",#N/A,FALSE,"NOTE PAYMENTS";"reagan bs",#N/A,FALSE,"CONS BS";"reagan cf",#N/A,FALSE,"CONS BS";"reagan ds",#N/A,FALSE,"CONS BS"}</definedName>
    <definedName name="reagan20" hidden="1">{"reagan is",#N/A,FALSE,"CONS IS";"reagan na",#N/A,FALSE,"NOTE PAYMENTS";"reagan bs",#N/A,FALSE,"CONS BS";"reagan cf",#N/A,FALSE,"CONS BS";"reagan ds",#N/A,FALSE,"CONS BS"}</definedName>
    <definedName name="reagan22" hidden="1">{"reagan is",#N/A,FALSE,"CONS IS";"reagan na",#N/A,FALSE,"NOTE PAYMENTS";"reagan bs",#N/A,FALSE,"CONS BS";"reagan cf",#N/A,FALSE,"CONS BS";"reagan ds",#N/A,FALSE,"CONS BS"}</definedName>
    <definedName name="reagan26" hidden="1">{"reagan is",#N/A,FALSE,"CONS IS";"reagan na",#N/A,FALSE,"NOTE PAYMENTS";"reagan bs",#N/A,FALSE,"CONS BS";"reagan cf",#N/A,FALSE,"CONS BS";"reagan ds",#N/A,FALSE,"CONS BS"}</definedName>
    <definedName name="reagan3" hidden="1">{"reagan is",#N/A,FALSE,"CONS IS";"reagan na",#N/A,FALSE,"NOTE PAYMENTS";"reagan bs",#N/A,FALSE,"CONS BS";"reagan cf",#N/A,FALSE,"CONS BS";"reagan ds",#N/A,FALSE,"CONS BS"}</definedName>
    <definedName name="reagan30" hidden="1">{"reagan is",#N/A,FALSE,"CONS IS";"reagan na",#N/A,FALSE,"NOTE PAYMENTS";"reagan bs",#N/A,FALSE,"CONS BS";"reagan cf",#N/A,FALSE,"CONS BS";"reagan ds",#N/A,FALSE,"CONS BS"}</definedName>
    <definedName name="reagan33" hidden="1">{"reagan is",#N/A,FALSE,"CONS IS";"reagan na",#N/A,FALSE,"NOTE PAYMENTS";"reagan bs",#N/A,FALSE,"CONS BS";"reagan cf",#N/A,FALSE,"CONS BS";"reagan ds",#N/A,FALSE,"CONS BS"}</definedName>
    <definedName name="reagan4" hidden="1">{"reagan is",#N/A,FALSE,"CONS IS";"reagan na",#N/A,FALSE,"NOTE PAYMENTS";"reagan bs",#N/A,FALSE,"CONS BS";"reagan cf",#N/A,FALSE,"CONS BS";"reagan ds",#N/A,FALSE,"CONS BS"}</definedName>
    <definedName name="reagan44" hidden="1">{"reagan is",#N/A,FALSE,"CONS IS";"reagan na",#N/A,FALSE,"NOTE PAYMENTS";"reagan bs",#N/A,FALSE,"CONS BS";"reagan cf",#N/A,FALSE,"CONS BS";"reagan ds",#N/A,FALSE,"CONS BS"}</definedName>
    <definedName name="reagan5" hidden="1">{"reagan is",#N/A,FALSE,"CONS IS";"reagan na",#N/A,FALSE,"NOTE PAYMENTS";"reagan bs",#N/A,FALSE,"CONS BS";"reagan cf",#N/A,FALSE,"CONS BS";"reagan ds",#N/A,FALSE,"CONS BS"}</definedName>
    <definedName name="reagan55" hidden="1">{"reagan is",#N/A,FALSE,"CONS IS";"reagan na",#N/A,FALSE,"NOTE PAYMENTS";"reagan bs",#N/A,FALSE,"CONS BS";"reagan cf",#N/A,FALSE,"CONS BS";"reagan ds",#N/A,FALSE,"CONS BS"}</definedName>
    <definedName name="reagan7" hidden="1">{"reagan is",#N/A,FALSE,"CONS IS";"reagan na",#N/A,FALSE,"NOTE PAYMENTS";"reagan bs",#N/A,FALSE,"CONS BS";"reagan cf",#N/A,FALSE,"CONS BS";"reagan ds",#N/A,FALSE,"CONS BS"}</definedName>
    <definedName name="reagan9" hidden="1">{"reagan is",#N/A,FALSE,"CONS IS";"reagan na",#N/A,FALSE,"NOTE PAYMENTS";"reagan bs",#N/A,FALSE,"CONS BS";"reagan cf",#N/A,FALSE,"CONS BS";"reagan ds",#N/A,FALSE,"CONS BS"}</definedName>
    <definedName name="reagan99" hidden="1">{"reagan is",#N/A,FALSE,"CONS IS";"reagan na",#N/A,FALSE,"NOTE PAYMENTS";"reagan bs",#N/A,FALSE,"CONS BS";"reagan cf",#N/A,FALSE,"CONS BS";"reagan ds",#N/A,FALSE,"CONS BS"}</definedName>
    <definedName name="RedefinePrintTableRange" localSheetId="5" hidden="1">[194]!RedefinePrintTableRange</definedName>
    <definedName name="RedefinePrintTableRange" hidden="1">[194]!RedefinePrintTableRange</definedName>
    <definedName name="reeag" hidden="1">{"reagan is",#N/A,FALSE,"CONS IS";"reagan na",#N/A,FALSE,"NOTE PAYMENTS";"reagan bs",#N/A,FALSE,"CONS BS";"reagan cf",#N/A,FALSE,"CONS BS";"reagan ds",#N/A,FALSE,"CONS BS"}</definedName>
    <definedName name="reear" hidden="1">{#N/A,#N/A,FALSE,"Sheet1"}</definedName>
    <definedName name="reear_1" hidden="1">{#N/A,#N/A,FALSE,"Sheet1"}</definedName>
    <definedName name="reear_2" hidden="1">{#N/A,#N/A,FALSE,"Sheet1"}</definedName>
    <definedName name="ReportGroup" hidden="1">0</definedName>
    <definedName name="Results_1" hidden="1">{"FCB_ALL",#N/A,FALSE,"FCB"}</definedName>
    <definedName name="Results_2" hidden="1">{"FCB_ALL",#N/A,FALSE,"FCB"}</definedName>
    <definedName name="resultscomp" hidden="1">{"FCB_ALL",#N/A,FALSE,"FCB"}</definedName>
    <definedName name="resultscomp_1" hidden="1">{"FCB_ALL",#N/A,FALSE,"FCB"}</definedName>
    <definedName name="resultscomp_2" hidden="1">{"FCB_ALL",#N/A,FALSE,"FCB"}</definedName>
    <definedName name="rf"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rob" hidden="1">{"GLI-Income Statement",#N/A,FALSE,"gli";"GLI - Balance Sheet Wksht",#N/A,FALSE,"gli";"GLI-Cash Flow",#N/A,FALSE,"gli";"GLI Qtrly Stats",#N/A,FALSE,"gli"}</definedName>
    <definedName name="rob_1" hidden="1">{"GLI-Income Statement",#N/A,FALSE,"gli";"GLI - Balance Sheet Wksht",#N/A,FALSE,"gli";"GLI-Cash Flow",#N/A,FALSE,"gli";"GLI Qtrly Stats",#N/A,FALSE,"gli"}</definedName>
    <definedName name="rob_2" hidden="1">{"GLI-Income Statement",#N/A,FALSE,"gli";"GLI - Balance Sheet Wksht",#N/A,FALSE,"gli";"GLI-Cash Flow",#N/A,FALSE,"gli";"GLI Qtrly Stats",#N/A,FALSE,"gli"}</definedName>
    <definedName name="Rock2" hidden="1">{"LBO Summary",#N/A,FALSE,"Summary";"Income Statement",#N/A,FALSE,"Model";"Cash Flow",#N/A,FALSE,"Model";"Balance Sheet",#N/A,FALSE,"Model";"Working Capital",#N/A,FALSE,"Model";"Pro Forma Balance Sheets",#N/A,FALSE,"PFBS";"Debt Balances",#N/A,FALSE,"Model";"Fee Schedules",#N/A,FALSE,"Model"}</definedName>
    <definedName name="Rock2_1" hidden="1">{"LBO Summary",#N/A,FALSE,"Summary";"Income Statement",#N/A,FALSE,"Model";"Cash Flow",#N/A,FALSE,"Model";"Balance Sheet",#N/A,FALSE,"Model";"Working Capital",#N/A,FALSE,"Model";"Pro Forma Balance Sheets",#N/A,FALSE,"PFBS";"Debt Balances",#N/A,FALSE,"Model";"Fee Schedules",#N/A,FALSE,"Model"}</definedName>
    <definedName name="Rock2_2" hidden="1">{"LBO Summary",#N/A,FALSE,"Summary";"Income Statement",#N/A,FALSE,"Model";"Cash Flow",#N/A,FALSE,"Model";"Balance Sheet",#N/A,FALSE,"Model";"Working Capital",#N/A,FALSE,"Model";"Pro Forma Balance Sheets",#N/A,FALSE,"PFBS";"Debt Balances",#N/A,FALSE,"Model";"Fee Schedules",#N/A,FALSE,"Model"}</definedName>
    <definedName name="Rockwell" hidden="1">{"LBO Summary",#N/A,FALSE,"Summary"}</definedName>
    <definedName name="Rockwell_1" hidden="1">{"LBO Summary",#N/A,FALSE,"Summary"}</definedName>
    <definedName name="Rockwell_2" hidden="1">{"LBO Summary",#N/A,FALSE,"Summary"}</definedName>
    <definedName name="RS_IQ_DIV_Payment_Date" hidden="1">"c2205"</definedName>
    <definedName name="RS_IQ_Div_Record_Date" hidden="1">"c2204"</definedName>
    <definedName name="RS_IQ_XDiv_Date" hidden="1">"c2203"</definedName>
    <definedName name="RS_wnn" hidden="1">{"AFR200_P1",#N/A,FALSE,"AFR200";"AFR200_P2",#N/A,FALSE,"AFR200";"AFR200_P3",#N/A,FALSE,"AFR200";"AFR200_P4",#N/A,FALSE,"AFR200";"AFR200_P5",#N/A,FALSE,"AFR200"}</definedName>
    <definedName name="RS_wnn_1" hidden="1">{"AFR200_P1",#N/A,FALSE,"AFR200";"AFR200_P2",#N/A,FALSE,"AFR200";"AFR200_P3",#N/A,FALSE,"AFR200";"AFR200_P4",#N/A,FALSE,"AFR200";"AFR200_P5",#N/A,FALSE,"AFR200"}</definedName>
    <definedName name="RS_wnn_2" hidden="1">{"AFR200_P1",#N/A,FALSE,"AFR200";"AFR200_P2",#N/A,FALSE,"AFR200";"AFR200_P3",#N/A,FALSE,"AFR200";"AFR200_P4",#N/A,FALSE,"AFR200";"AFR200_P5",#N/A,FALSE,"AFR200"}</definedName>
    <definedName name="RS_wnnn" hidden="1">{"AFR200_P1",#N/A,FALSE,"AFR200";"AFR200_P2",#N/A,FALSE,"AFR200";"AFR200_P3",#N/A,FALSE,"AFR200";"AFR200_P4",#N/A,FALSE,"AFR200";"AFR200_P5",#N/A,FALSE,"AFR200"}</definedName>
    <definedName name="RS_wnnn_1" hidden="1">{"AFR200_P1",#N/A,FALSE,"AFR200";"AFR200_P2",#N/A,FALSE,"AFR200";"AFR200_P3",#N/A,FALSE,"AFR200";"AFR200_P4",#N/A,FALSE,"AFR200";"AFR200_P5",#N/A,FALSE,"AFR200"}</definedName>
    <definedName name="RS_wnnn_2" hidden="1">{"AFR200_P1",#N/A,FALSE,"AFR200";"AFR200_P2",#N/A,FALSE,"AFR200";"AFR200_P3",#N/A,FALSE,"AFR200";"AFR200_P4",#N/A,FALSE,"AFR200";"AFR200_P5",#N/A,FALSE,"AFR200"}</definedName>
    <definedName name="RS_wns" hidden="1">{"AFR200_P1",#N/A,FALSE,"AFR200";"AFR200_P2",#N/A,FALSE,"AFR200";"AFR200_P3",#N/A,FALSE,"AFR200";"AFR200_P4",#N/A,FALSE,"AFR200";"AFR200_P5",#N/A,FALSE,"AFR200"}</definedName>
    <definedName name="RS_wns_1" hidden="1">{"AFR200_P1",#N/A,FALSE,"AFR200";"AFR200_P2",#N/A,FALSE,"AFR200";"AFR200_P3",#N/A,FALSE,"AFR200";"AFR200_P4",#N/A,FALSE,"AFR200";"AFR200_P5",#N/A,FALSE,"AFR200"}</definedName>
    <definedName name="RS_wns_2" hidden="1">{"AFR200_P1",#N/A,FALSE,"AFR200";"AFR200_P2",#N/A,FALSE,"AFR200";"AFR200_P3",#N/A,FALSE,"AFR200";"AFR200_P4",#N/A,FALSE,"AFR200";"AFR200_P5",#N/A,FALSE,"AFR200"}</definedName>
    <definedName name="RS_wrn.AFR200." hidden="1">{"AFR200_P1",#N/A,FALSE,"AFR200";"AFR200_P2",#N/A,FALSE,"AFR200";"AFR200_P3",#N/A,FALSE,"AFR200";"AFR200_P4",#N/A,FALSE,"AFR200";"AFR200_P5",#N/A,FALSE,"AFR200"}</definedName>
    <definedName name="RS_wrn.AFR200._1" hidden="1">{"AFR200_P1",#N/A,FALSE,"AFR200";"AFR200_P2",#N/A,FALSE,"AFR200";"AFR200_P3",#N/A,FALSE,"AFR200";"AFR200_P4",#N/A,FALSE,"AFR200";"AFR200_P5",#N/A,FALSE,"AFR200"}</definedName>
    <definedName name="RS_wrn.AFR200._2" hidden="1">{"AFR200_P1",#N/A,FALSE,"AFR200";"AFR200_P2",#N/A,FALSE,"AFR200";"AFR200_P3",#N/A,FALSE,"AFR200";"AFR200_P4",#N/A,FALSE,"AFR200";"AFR200_P5",#N/A,FALSE,"AFR200"}</definedName>
    <definedName name="RS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RS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RS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RS_wrn.Balance._.Sheet._.Rpts." hidden="1">{"Mgmt Bonus (Bal Sht)",#N/A,FALSE,"Mgmt Bonus Accrual";"Profit Sharing (Bal Sht)",#N/A,FALSE,"Profit Sharing Accrual"}</definedName>
    <definedName name="RS_wrn.Balance._.Sheet._.Rpts._1" hidden="1">{"Mgmt Bonus (Bal Sht)",#N/A,FALSE,"Mgmt Bonus Accrual";"Profit Sharing (Bal Sht)",#N/A,FALSE,"Profit Sharing Accrual"}</definedName>
    <definedName name="RS_wrn.Balance._.Sheet._.Rpts._2" hidden="1">{"Mgmt Bonus (Bal Sht)",#N/A,FALSE,"Mgmt Bonus Accrual";"Profit Sharing (Bal Sht)",#N/A,FALSE,"Profit Sharing Accrual"}</definedName>
    <definedName name="RS_wrn.Financial._.Pkg." hidden="1">{#N/A,#N/A,FALSE,"401K";"Goodwill (Financial)",#N/A,FALSE,"GOODWILL"}</definedName>
    <definedName name="RS_wrn.Financial._.Pkg._1" hidden="1">{#N/A,#N/A,FALSE,"401K";"Goodwill (Financial)",#N/A,FALSE,"GOODWILL"}</definedName>
    <definedName name="RS_wrn.Financial._.Pkg._2" hidden="1">{#N/A,#N/A,FALSE,"401K";"Goodwill (Financial)",#N/A,FALSE,"GOODWILL"}</definedName>
    <definedName name="RS2_IQ_div_payment_date" hidden="1">"c2205"</definedName>
    <definedName name="RS2_IQ_div_record_date" hidden="1">"c2204"</definedName>
    <definedName name="RS2_IQ_Xdiv_date" hidden="1">"c2203"</definedName>
    <definedName name="RS2_wnn" hidden="1">{"AFR200_P1",#N/A,FALSE,"AFR200";"AFR200_P2",#N/A,FALSE,"AFR200";"AFR200_P3",#N/A,FALSE,"AFR200";"AFR200_P4",#N/A,FALSE,"AFR200";"AFR200_P5",#N/A,FALSE,"AFR200"}</definedName>
    <definedName name="RS2_wnn_1" hidden="1">{"AFR200_P1",#N/A,FALSE,"AFR200";"AFR200_P2",#N/A,FALSE,"AFR200";"AFR200_P3",#N/A,FALSE,"AFR200";"AFR200_P4",#N/A,FALSE,"AFR200";"AFR200_P5",#N/A,FALSE,"AFR200"}</definedName>
    <definedName name="RS2_wnn_2" hidden="1">{"AFR200_P1",#N/A,FALSE,"AFR200";"AFR200_P2",#N/A,FALSE,"AFR200";"AFR200_P3",#N/A,FALSE,"AFR200";"AFR200_P4",#N/A,FALSE,"AFR200";"AFR200_P5",#N/A,FALSE,"AFR200"}</definedName>
    <definedName name="RS2_wnnn" hidden="1">{"AFR200_P1",#N/A,FALSE,"AFR200";"AFR200_P2",#N/A,FALSE,"AFR200";"AFR200_P3",#N/A,FALSE,"AFR200";"AFR200_P4",#N/A,FALSE,"AFR200";"AFR200_P5",#N/A,FALSE,"AFR200"}</definedName>
    <definedName name="RS2_wnnn_1" hidden="1">{"AFR200_P1",#N/A,FALSE,"AFR200";"AFR200_P2",#N/A,FALSE,"AFR200";"AFR200_P3",#N/A,FALSE,"AFR200";"AFR200_P4",#N/A,FALSE,"AFR200";"AFR200_P5",#N/A,FALSE,"AFR200"}</definedName>
    <definedName name="RS2_wnnn_2" hidden="1">{"AFR200_P1",#N/A,FALSE,"AFR200";"AFR200_P2",#N/A,FALSE,"AFR200";"AFR200_P3",#N/A,FALSE,"AFR200";"AFR200_P4",#N/A,FALSE,"AFR200";"AFR200_P5",#N/A,FALSE,"AFR200"}</definedName>
    <definedName name="RS2_wns" hidden="1">{"AFR200_P1",#N/A,FALSE,"AFR200";"AFR200_P2",#N/A,FALSE,"AFR200";"AFR200_P3",#N/A,FALSE,"AFR200";"AFR200_P4",#N/A,FALSE,"AFR200";"AFR200_P5",#N/A,FALSE,"AFR200"}</definedName>
    <definedName name="RS2_wns_1" hidden="1">{"AFR200_P1",#N/A,FALSE,"AFR200";"AFR200_P2",#N/A,FALSE,"AFR200";"AFR200_P3",#N/A,FALSE,"AFR200";"AFR200_P4",#N/A,FALSE,"AFR200";"AFR200_P5",#N/A,FALSE,"AFR200"}</definedName>
    <definedName name="RS2_wns_2" hidden="1">{"AFR200_P1",#N/A,FALSE,"AFR200";"AFR200_P2",#N/A,FALSE,"AFR200";"AFR200_P3",#N/A,FALSE,"AFR200";"AFR200_P4",#N/A,FALSE,"AFR200";"AFR200_P5",#N/A,FALSE,"AFR200"}</definedName>
    <definedName name="RS2_wrn.AFR200." hidden="1">{"AFR200_P1",#N/A,FALSE,"AFR200";"AFR200_P2",#N/A,FALSE,"AFR200";"AFR200_P3",#N/A,FALSE,"AFR200";"AFR200_P4",#N/A,FALSE,"AFR200";"AFR200_P5",#N/A,FALSE,"AFR200"}</definedName>
    <definedName name="RS2_wrn.AFR200._1" hidden="1">{"AFR200_P1",#N/A,FALSE,"AFR200";"AFR200_P2",#N/A,FALSE,"AFR200";"AFR200_P3",#N/A,FALSE,"AFR200";"AFR200_P4",#N/A,FALSE,"AFR200";"AFR200_P5",#N/A,FALSE,"AFR200"}</definedName>
    <definedName name="RS2_wrn.AFR200._2" hidden="1">{"AFR200_P1",#N/A,FALSE,"AFR200";"AFR200_P2",#N/A,FALSE,"AFR200";"AFR200_P3",#N/A,FALSE,"AFR200";"AFR200_P4",#N/A,FALSE,"AFR200";"AFR200_P5",#N/A,FALSE,"AFR200"}</definedName>
    <definedName name="RS2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RS2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RS2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RS2_wrn.Balance._.Sheet._.Rpts." hidden="1">{"Mgmt Bonus (Bal Sht)",#N/A,FALSE,"Mgmt Bonus Accrual";"Profit Sharing (Bal Sht)",#N/A,FALSE,"Profit Sharing Accrual"}</definedName>
    <definedName name="RS2_wrn.Balance._.Sheet._.Rpts._1" hidden="1">{"Mgmt Bonus (Bal Sht)",#N/A,FALSE,"Mgmt Bonus Accrual";"Profit Sharing (Bal Sht)",#N/A,FALSE,"Profit Sharing Accrual"}</definedName>
    <definedName name="RS2_wrn.Balance._.Sheet._.Rpts._2" hidden="1">{"Mgmt Bonus (Bal Sht)",#N/A,FALSE,"Mgmt Bonus Accrual";"Profit Sharing (Bal Sht)",#N/A,FALSE,"Profit Sharing Accrual"}</definedName>
    <definedName name="RS2_wrn.Financial._.Pkg." hidden="1">{#N/A,#N/A,FALSE,"401K";"Goodwill (Financial)",#N/A,FALSE,"GOODWILL"}</definedName>
    <definedName name="RS2_wrn.Financial._.Pkg._1" hidden="1">{#N/A,#N/A,FALSE,"401K";"Goodwill (Financial)",#N/A,FALSE,"GOODWILL"}</definedName>
    <definedName name="RS2_wrn.Financial._.Pkg._2" hidden="1">{#N/A,#N/A,FALSE,"401K";"Goodwill (Financial)",#N/A,FALSE,"GOODWILL"}</definedName>
    <definedName name="rtr" hidden="1">{#N/A,#N/A,FALSE,"DCF comm";#N/A,#N/A,FALSE,"DCF2";#N/A,#N/A,FALSE,"Relief Fr Royalty";#N/A,#N/A,FALSE,"Asset Charges";#N/A,#N/A,FALSE,"Workforce";#N/A,#N/A,FALSE,"WACC Recon"}</definedName>
    <definedName name="rtr_1" hidden="1">{#N/A,#N/A,FALSE,"DCF comm";#N/A,#N/A,FALSE,"DCF2";#N/A,#N/A,FALSE,"Relief Fr Royalty";#N/A,#N/A,FALSE,"Asset Charges";#N/A,#N/A,FALSE,"Workforce";#N/A,#N/A,FALSE,"WACC Recon"}</definedName>
    <definedName name="rtr_2" hidden="1">{#N/A,#N/A,FALSE,"DCF comm";#N/A,#N/A,FALSE,"DCF2";#N/A,#N/A,FALSE,"Relief Fr Royalty";#N/A,#N/A,FALSE,"Asset Charges";#N/A,#N/A,FALSE,"Workforce";#N/A,#N/A,FALSE,"WACC Recon"}</definedName>
    <definedName name="s_1" hidden="1">{"GTI monthly IS",#N/A,FALSE,"gti";#N/A,#N/A,FALSE,"gti"}</definedName>
    <definedName name="s_2" hidden="1">{"GTI monthly IS",#N/A,FALSE,"gti";#N/A,#N/A,FALSE,"gti"}</definedName>
    <definedName name="saf" hidden="1">{#N/A,#N/A,FALSE,"Projections";#N/A,#N/A,FALSE,"Contribution_Stock";#N/A,#N/A,FALSE,"PF_Combo_Stock";#N/A,#N/A,FALSE,"Projections";#N/A,#N/A,FALSE,"Contribution_Cash";#N/A,#N/A,FALSE,"PF_Combo_Cash";#N/A,#N/A,FALSE,"IPO_Cash"}</definedName>
    <definedName name="saf_1" hidden="1">{#N/A,#N/A,FALSE,"Projections";#N/A,#N/A,FALSE,"Contribution_Stock";#N/A,#N/A,FALSE,"PF_Combo_Stock";#N/A,#N/A,FALSE,"Projections";#N/A,#N/A,FALSE,"Contribution_Cash";#N/A,#N/A,FALSE,"PF_Combo_Cash";#N/A,#N/A,FALSE,"IPO_Cash"}</definedName>
    <definedName name="saf_2" hidden="1">{#N/A,#N/A,FALSE,"Projections";#N/A,#N/A,FALSE,"Contribution_Stock";#N/A,#N/A,FALSE,"PF_Combo_Stock";#N/A,#N/A,FALSE,"Projections";#N/A,#N/A,FALSE,"Contribution_Cash";#N/A,#N/A,FALSE,"PF_Combo_Cash";#N/A,#N/A,FALSE,"IPO_Cash"}</definedName>
    <definedName name="SAPBEXdnldView" hidden="1">"3XUCQJQC3XA0NNDXMBYBB6RHR"</definedName>
    <definedName name="SAPBEXrevision" hidden="1">1</definedName>
    <definedName name="SAPBEXsysID" hidden="1">"OB8"</definedName>
    <definedName name="SAPBEXsysID_1" hidden="1">"OB8"</definedName>
    <definedName name="SAPBEXwbID" hidden="1">"3LATJ1SHI1EK6AKEROW33PUZR"</definedName>
    <definedName name="SAPBEXwbID_1" hidden="1">"3LATJ1SHI1EK6AKEROW33PUZR"</definedName>
    <definedName name="sccgraph" hidden="1">[8]Premiums!#REF!</definedName>
    <definedName name="sd_1" hidden="1">{#N/A,#N/A,FALSE,"IPO";#N/A,#N/A,FALSE,"DCF";#N/A,#N/A,FALSE,"LBO";#N/A,#N/A,FALSE,"MULT_VAL";#N/A,#N/A,FALSE,"Status Quo";#N/A,#N/A,FALSE,"Recap"}</definedName>
    <definedName name="sd_2" hidden="1">{#N/A,#N/A,FALSE,"IPO";#N/A,#N/A,FALSE,"DCF";#N/A,#N/A,FALSE,"LBO";#N/A,#N/A,FALSE,"MULT_VAL";#N/A,#N/A,FALSE,"Status Quo";#N/A,#N/A,FALSE,"Recap"}</definedName>
    <definedName name="sdafsdfzSDfasdf" hidden="1">{#N/A,#N/A,FALSE,"Sheet1"}</definedName>
    <definedName name="sdafsdfzSDfasdf_1" hidden="1">{#N/A,#N/A,FALSE,"Sheet1"}</definedName>
    <definedName name="sdafsdfzSDfasdf_2" hidden="1">{#N/A,#N/A,FALSE,"Sheet1"}</definedName>
    <definedName name="sdf" hidden="1">{#N/A,#N/A,FALSE,"Adj Proj";#N/A,#N/A,FALSE,"Sheet1";#N/A,#N/A,FALSE,"LBO";#N/A,#N/A,FALSE,"LBOMER";#N/A,#N/A,FALSE,"WACC";#N/A,#N/A,FALSE,"DCF";#N/A,#N/A,FALSE,"DCFMER";#N/A,#N/A,FALSE,"Pooling";#N/A,#N/A,FALSE,"income";#N/A,#N/A,FALSE,"Offer"}</definedName>
    <definedName name="sdf_1" hidden="1">{#N/A,#N/A,FALSE,"Adj Proj";#N/A,#N/A,FALSE,"Sheet1";#N/A,#N/A,FALSE,"LBO";#N/A,#N/A,FALSE,"LBOMER";#N/A,#N/A,FALSE,"WACC";#N/A,#N/A,FALSE,"DCF";#N/A,#N/A,FALSE,"DCFMER";#N/A,#N/A,FALSE,"Pooling";#N/A,#N/A,FALSE,"income";#N/A,#N/A,FALSE,"Offer"}</definedName>
    <definedName name="sdf_2" hidden="1">{#N/A,#N/A,FALSE,"Adj Proj";#N/A,#N/A,FALSE,"Sheet1";#N/A,#N/A,FALSE,"LBO";#N/A,#N/A,FALSE,"LBOMER";#N/A,#N/A,FALSE,"WACC";#N/A,#N/A,FALSE,"DCF";#N/A,#N/A,FALSE,"DCFMER";#N/A,#N/A,FALSE,"Pooling";#N/A,#N/A,FALSE,"income";#N/A,#N/A,FALSE,"Offer"}</definedName>
    <definedName name="sds" hidden="1">#REF!</definedName>
    <definedName name="Seg_LBO_Summ" hidden="1">{"LBO Summary",#N/A,FALSE,"Summary"}</definedName>
    <definedName name="Seg_LBO_Summ_1" hidden="1">{"LBO Summary",#N/A,FALSE,"Summary"}</definedName>
    <definedName name="Seg_LBO_Summ_2" hidden="1">{"LBO Summary",#N/A,FALSE,"Summary"}</definedName>
    <definedName name="sencount" hidden="1">1</definedName>
    <definedName name="SEPTDB" hidden="1">#REF!</definedName>
    <definedName name="Sheet2" hidden="1">{#N/A,#N/A,FALSE,"Adj Proj";#N/A,#N/A,FALSE,"Sheet1";#N/A,#N/A,FALSE,"LBO";#N/A,#N/A,FALSE,"LBOMER";#N/A,#N/A,FALSE,"WACC";#N/A,#N/A,FALSE,"DCF";#N/A,#N/A,FALSE,"DCFMER";#N/A,#N/A,FALSE,"Pooling";#N/A,#N/A,FALSE,"income";#N/A,#N/A,FALSE,"Offer"}</definedName>
    <definedName name="Sheet2_1" hidden="1">{#N/A,#N/A,FALSE,"Adj Proj";#N/A,#N/A,FALSE,"Sheet1";#N/A,#N/A,FALSE,"LBO";#N/A,#N/A,FALSE,"LBOMER";#N/A,#N/A,FALSE,"WACC";#N/A,#N/A,FALSE,"DCF";#N/A,#N/A,FALSE,"DCFMER";#N/A,#N/A,FALSE,"Pooling";#N/A,#N/A,FALSE,"income";#N/A,#N/A,FALSE,"Offer"}</definedName>
    <definedName name="Sheet2_2" hidden="1">{#N/A,#N/A,FALSE,"Adj Proj";#N/A,#N/A,FALSE,"Sheet1";#N/A,#N/A,FALSE,"LBO";#N/A,#N/A,FALSE,"LBOMER";#N/A,#N/A,FALSE,"WACC";#N/A,#N/A,FALSE,"DCF";#N/A,#N/A,FALSE,"DCFMER";#N/A,#N/A,FALSE,"Pooling";#N/A,#N/A,FALSE,"income";#N/A,#N/A,FALSE,"Offer"}</definedName>
    <definedName name="Sheet3" hidden="1">{#N/A,#N/A,FALSE,"Projections";#N/A,#N/A,FALSE,"Multiples Valuation";#N/A,#N/A,FALSE,"LBO";#N/A,#N/A,FALSE,"Multiples_Sensitivity";#N/A,#N/A,FALSE,"Summary"}</definedName>
    <definedName name="Sheet3_1" hidden="1">{#N/A,#N/A,FALSE,"Projections";#N/A,#N/A,FALSE,"Multiples Valuation";#N/A,#N/A,FALSE,"LBO";#N/A,#N/A,FALSE,"Multiples_Sensitivity";#N/A,#N/A,FALSE,"Summary"}</definedName>
    <definedName name="Sheet3_2" hidden="1">{#N/A,#N/A,FALSE,"Projections";#N/A,#N/A,FALSE,"Multiples Valuation";#N/A,#N/A,FALSE,"LBO";#N/A,#N/A,FALSE,"Multiples_Sensitivity";#N/A,#N/A,FALSE,"Summary"}</definedName>
    <definedName name="Sheet4" hidden="1">{#N/A,#N/A,FALSE,"Projections";#N/A,#N/A,FALSE,"Multiples Valuation";#N/A,#N/A,FALSE,"LBO";#N/A,#N/A,FALSE,"Multiples_Sensitivity";#N/A,#N/A,FALSE,"Summary"}</definedName>
    <definedName name="Sheet4_1" hidden="1">{#N/A,#N/A,FALSE,"Projections";#N/A,#N/A,FALSE,"Multiples Valuation";#N/A,#N/A,FALSE,"LBO";#N/A,#N/A,FALSE,"Multiples_Sensitivity";#N/A,#N/A,FALSE,"Summary"}</definedName>
    <definedName name="Sheet4_2" hidden="1">{#N/A,#N/A,FALSE,"Projections";#N/A,#N/A,FALSE,"Multiples Valuation";#N/A,#N/A,FALSE,"LBO";#N/A,#N/A,FALSE,"Multiples_Sensitivity";#N/A,#N/A,FALSE,"Summary"}</definedName>
    <definedName name="Sheet6" hidden="1">{#N/A,#N/A,FALSE,"Projections";#N/A,#N/A,FALSE,"Multiples Valuation";#N/A,#N/A,FALSE,"LBO";#N/A,#N/A,FALSE,"Multiples_Sensitivity";#N/A,#N/A,FALSE,"Summary"}</definedName>
    <definedName name="Sheet6_1" hidden="1">{#N/A,#N/A,FALSE,"Projections";#N/A,#N/A,FALSE,"Multiples Valuation";#N/A,#N/A,FALSE,"LBO";#N/A,#N/A,FALSE,"Multiples_Sensitivity";#N/A,#N/A,FALSE,"Summary"}</definedName>
    <definedName name="Sheet6_2" hidden="1">{#N/A,#N/A,FALSE,"Projections";#N/A,#N/A,FALSE,"Multiples Valuation";#N/A,#N/A,FALSE,"LBO";#N/A,#N/A,FALSE,"Multiples_Sensitivity";#N/A,#N/A,FALSE,"Summary"}</definedName>
    <definedName name="shit" hidden="1">{#N/A,#N/A,FALSE,"rbc comp cert";#N/A,#N/A,FALSE,"rbcmargin";#N/A,#N/A,FALSE,"rbc cov calc"}</definedName>
    <definedName name="Show.MDB.Update.Warning" hidden="1">#REF!</definedName>
    <definedName name="SMPS" hidden="1">{#N/A,#N/A,FALSE,"AD_Purchase";#N/A,#N/A,FALSE,"Credit";#N/A,#N/A,FALSE,"PF Acquisition";#N/A,#N/A,FALSE,"PF Offering"}</definedName>
    <definedName name="SMPS_1" hidden="1">{#N/A,#N/A,FALSE,"AD_Purchase";#N/A,#N/A,FALSE,"Credit";#N/A,#N/A,FALSE,"PF Acquisition";#N/A,#N/A,FALSE,"PF Offering"}</definedName>
    <definedName name="SMPS_2" hidden="1">{#N/A,#N/A,FALSE,"AD_Purchase";#N/A,#N/A,FALSE,"Credit";#N/A,#N/A,FALSE,"PF Acquisition";#N/A,#N/A,FALSE,"PF Offering"}</definedName>
    <definedName name="solver_adj" hidden="1">#REF!</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opt" hidden="1">#REF!</definedName>
    <definedName name="solver_pre" hidden="1">0.000001</definedName>
    <definedName name="solver_scl" hidden="1">2</definedName>
    <definedName name="solver_sho" hidden="1">2</definedName>
    <definedName name="solver_tim" hidden="1">100</definedName>
    <definedName name="solver_tol" hidden="1">0.02</definedName>
    <definedName name="solver_typ" hidden="1">1</definedName>
    <definedName name="solver_val" hidden="1">0</definedName>
    <definedName name="sooni" hidden="1">{"pg3 Finished Goods",#N/A,FALSE,"FG - KPIs pg3"}</definedName>
    <definedName name="sooni_1" hidden="1">{"pg3 Finished Goods",#N/A,FALSE,"FG - KPIs pg3"}</definedName>
    <definedName name="sooni_2" hidden="1">{"pg3 Finished Goods",#N/A,FALSE,"FG - KPIs pg3"}</definedName>
    <definedName name="ss_1" hidden="1">{"GTI monthly IS",#N/A,FALSE,"gti";#N/A,#N/A,FALSE,"gti"}</definedName>
    <definedName name="ss_2" hidden="1">{"GTI monthly IS",#N/A,FALSE,"gti";#N/A,#N/A,FALSE,"gti"}</definedName>
    <definedName name="strange" hidden="1">{#N/A,#N/A,FALSE,"Sheet1"}</definedName>
    <definedName name="strange\" hidden="1">{#N/A,#N/A,FALSE,"Sheet1"}</definedName>
    <definedName name="strange\_1" hidden="1">{#N/A,#N/A,FALSE,"Sheet1"}</definedName>
    <definedName name="strange\_2" hidden="1">{#N/A,#N/A,FALSE,"Sheet1"}</definedName>
    <definedName name="strange_1" hidden="1">{#N/A,#N/A,FALSE,"Sheet1"}</definedName>
    <definedName name="strange_2" hidden="1">{#N/A,#N/A,FALSE,"Sheet1"}</definedName>
    <definedName name="strange2" hidden="1">{#N/A,#N/A,FALSE,"Sheet1"}</definedName>
    <definedName name="strange2_1" hidden="1">{#N/A,#N/A,FALSE,"Sheet1"}</definedName>
    <definedName name="strange2_2" hidden="1">{#N/A,#N/A,FALSE,"Sheet1"}</definedName>
    <definedName name="such" hidden="1">{"FCB_ALL",#N/A,FALSE,"FCB"}</definedName>
    <definedName name="such_1" hidden="1">{"FCB_ALL",#N/A,FALSE,"FCB"}</definedName>
    <definedName name="such_2" hidden="1">{"FCB_ALL",#N/A,FALSE,"FCB"}</definedName>
    <definedName name="sucker" hidden="1">{#N/A,#N/A,FALSE,"Sheet1"}</definedName>
    <definedName name="sucker_1" hidden="1">{#N/A,#N/A,FALSE,"Sheet1"}</definedName>
    <definedName name="sucker_2" hidden="1">{#N/A,#N/A,FALSE,"Sheet1"}</definedName>
    <definedName name="sucker2" hidden="1">{#N/A,#N/A,FALSE,"Sheet1"}</definedName>
    <definedName name="sucker2_1" hidden="1">{#N/A,#N/A,FALSE,"Sheet1"}</definedName>
    <definedName name="sucker2_2" hidden="1">{#N/A,#N/A,FALSE,"Sheet1"}</definedName>
    <definedName name="Summary2" hidden="1">{#N/A,#N/A,FALSE,"FACTSHEETS";#N/A,#N/A,FALSE,"pump";#N/A,#N/A,FALSE,"filter"}</definedName>
    <definedName name="Summary2_1" hidden="1">{#N/A,#N/A,FALSE,"FACTSHEETS";#N/A,#N/A,FALSE,"pump";#N/A,#N/A,FALSE,"filter"}</definedName>
    <definedName name="Summary2_2" hidden="1">{#N/A,#N/A,FALSE,"FACTSHEETS";#N/A,#N/A,FALSE,"pump";#N/A,#N/A,FALSE,"filter"}</definedName>
    <definedName name="Swvu.BS." hidden="1">#REF!</definedName>
    <definedName name="sx" hidden="1">{#N/A,#N/A,FALSE,"Aging Summary";#N/A,#N/A,FALSE,"Ratio Analysis";#N/A,#N/A,FALSE,"Test 120 Day Accts";#N/A,#N/A,FALSE,"Tickmarks"}</definedName>
    <definedName name="sx_1" hidden="1">{#N/A,#N/A,FALSE,"Aging Summary";#N/A,#N/A,FALSE,"Ratio Analysis";#N/A,#N/A,FALSE,"Test 120 Day Accts";#N/A,#N/A,FALSE,"Tickmarks"}</definedName>
    <definedName name="sx_2" hidden="1">{#N/A,#N/A,FALSE,"Aging Summary";#N/A,#N/A,FALSE,"Ratio Analysis";#N/A,#N/A,FALSE,"Test 120 Day Accts";#N/A,#N/A,FALSE,"Tickmarks"}</definedName>
    <definedName name="t" hidden="1">{"Base7",#N/A,FALSE,"ITT Consol.";"Base6",#N/A,FALSE,"ITT Segments";"Base5",#N/A,FALSE,"ITT Cap.";"Base3",#N/A,FALSE,"Ten Consol.";"Base4",#N/A,FALSE,"NewCo Segments";"Base1",#N/A,FALSE,"Ten Segments";"Base2",#N/A,FALSE,"Ten Cap.";"Base8",#N/A,FALSE,"Auto Stock";"Base9",#N/A,FALSE,"Comb. Segments";"Base12",#N/A,FALSE,"All Segments";"Base14",#N/A,FALSE,"Tax Comb."}</definedName>
    <definedName name="ted" hidden="1">{"'Proposal Balance Sheet'!$A$268:$L$320"}</definedName>
    <definedName name="ted_1" hidden="1">{"'Proposal Balance Sheet'!$A$268:$L$320"}</definedName>
    <definedName name="ted_1_1" hidden="1">{"'Proposal Balance Sheet'!$A$268:$L$320"}</definedName>
    <definedName name="ted_2" hidden="1">{"'Proposal Balance Sheet'!$A$268:$L$320"}</definedName>
    <definedName name="temp" hidden="1">#REF!</definedName>
    <definedName name="TextRefCopyRangeCount" hidden="1">10</definedName>
    <definedName name="TFS" hidden="1">{#N/A,#N/A,FALSE,"Title Page";#N/A,#N/A,FALSE,"Conclusions";#N/A,#N/A,FALSE,"Assum.";#N/A,#N/A,FALSE,"Sun  DCF-WC-Dep";#N/A,#N/A,FALSE,"MarketValue";#N/A,#N/A,FALSE,"BalSheet";#N/A,#N/A,FALSE,"WACC";#N/A,#N/A,FALSE,"PC+ Info.";#N/A,#N/A,FALSE,"PC+Info_2"}</definedName>
    <definedName name="TFS_1" hidden="1">{#N/A,#N/A,FALSE,"Title Page";#N/A,#N/A,FALSE,"Conclusions";#N/A,#N/A,FALSE,"Assum.";#N/A,#N/A,FALSE,"Sun  DCF-WC-Dep";#N/A,#N/A,FALSE,"MarketValue";#N/A,#N/A,FALSE,"BalSheet";#N/A,#N/A,FALSE,"WACC";#N/A,#N/A,FALSE,"PC+ Info.";#N/A,#N/A,FALSE,"PC+Info_2"}</definedName>
    <definedName name="TFS_2" hidden="1">{#N/A,#N/A,FALSE,"Title Page";#N/A,#N/A,FALSE,"Conclusions";#N/A,#N/A,FALSE,"Assum.";#N/A,#N/A,FALSE,"Sun  DCF-WC-Dep";#N/A,#N/A,FALSE,"MarketValue";#N/A,#N/A,FALSE,"BalSheet";#N/A,#N/A,FALSE,"WACC";#N/A,#N/A,FALSE,"PC+ Info.";#N/A,#N/A,FALSE,"PC+Info_2"}</definedName>
    <definedName name="TGTT0198.XLS" hidden="1">'[206]TT0597 (BOOKED)'!#REF!</definedName>
    <definedName name="the" hidden="1">{#N/A,#N/A,FALSE,"Title Page";#N/A,#N/A,FALSE,"Conclusions";#N/A,#N/A,FALSE,"Assum.";#N/A,#N/A,FALSE,"Sun  DCF-WC-Dep";#N/A,#N/A,FALSE,"MarketValue";#N/A,#N/A,FALSE,"BalSheet";#N/A,#N/A,FALSE,"WACC";#N/A,#N/A,FALSE,"PC+ Info.";#N/A,#N/A,FALSE,"PC+Info_2"}</definedName>
    <definedName name="Tiger" hidden="1">{#N/A,#N/A,FALSE,"TS";#N/A,#N/A,FALSE,"Combo";#N/A,#N/A,FALSE,"FAIR";#N/A,#N/A,FALSE,"RBC";#N/A,#N/A,FALSE,"xxxx";#N/A,#N/A,FALSE,"A_D";#N/A,#N/A,FALSE,"WACC";#N/A,#N/A,FALSE,"DCF";#N/A,#N/A,FALSE,"LBO";#N/A,#N/A,FALSE,"AcqMults";#N/A,#N/A,FALSE,"CompMults"}</definedName>
    <definedName name="Tiger_1" hidden="1">{#N/A,#N/A,FALSE,"TS";#N/A,#N/A,FALSE,"Combo";#N/A,#N/A,FALSE,"FAIR";#N/A,#N/A,FALSE,"RBC";#N/A,#N/A,FALSE,"xxxx";#N/A,#N/A,FALSE,"A_D";#N/A,#N/A,FALSE,"WACC";#N/A,#N/A,FALSE,"DCF";#N/A,#N/A,FALSE,"LBO";#N/A,#N/A,FALSE,"AcqMults";#N/A,#N/A,FALSE,"CompMults"}</definedName>
    <definedName name="Tiger_2" hidden="1">{#N/A,#N/A,FALSE,"TS";#N/A,#N/A,FALSE,"Combo";#N/A,#N/A,FALSE,"FAIR";#N/A,#N/A,FALSE,"RBC";#N/A,#N/A,FALSE,"xxxx";#N/A,#N/A,FALSE,"A_D";#N/A,#N/A,FALSE,"WACC";#N/A,#N/A,FALSE,"DCF";#N/A,#N/A,FALSE,"LBO";#N/A,#N/A,FALSE,"AcqMults";#N/A,#N/A,FALSE,"CompMults"}</definedName>
    <definedName name="TOTAL_IN" hidden="1">{"Informes",#N/A,FALSE,"CA";"Informes",#N/A,FALSE,"CN";"Informes",#N/A,FALSE,"INVERSIONES";"Informes",#N/A,FALSE,"CN Oficial";"Informes",#N/A,FALSE,"CA Oficial";"Informes",#N/A,FALSE,"Res Datos Areas"}</definedName>
    <definedName name="TOTAL_IN_1" hidden="1">{"Informes",#N/A,FALSE,"CA";"Informes",#N/A,FALSE,"CN";"Informes",#N/A,FALSE,"INVERSIONES";"Informes",#N/A,FALSE,"CN Oficial";"Informes",#N/A,FALSE,"CA Oficial";"Informes",#N/A,FALSE,"Res Datos Areas"}</definedName>
    <definedName name="TOTAL_IN_2" hidden="1">{"Informes",#N/A,FALSE,"CA";"Informes",#N/A,FALSE,"CN";"Informes",#N/A,FALSE,"INVERSIONES";"Informes",#N/A,FALSE,"CN Oficial";"Informes",#N/A,FALSE,"CA Oficial";"Informes",#N/A,FALSE,"Res Datos Areas"}</definedName>
    <definedName name="TOTAL_INFORMES" hidden="1">{"Informes",#N/A,FALSE,"CA";"Informes",#N/A,FALSE,"CN";"Informes",#N/A,FALSE,"INVERSIONES";"Informes",#N/A,FALSE,"CN Oficial";"Informes",#N/A,FALSE,"CA Oficial";"Informes",#N/A,FALSE,"Res Datos Areas"}</definedName>
    <definedName name="TOTAL_INFORMES_1" hidden="1">{"Informes",#N/A,FALSE,"CA";"Informes",#N/A,FALSE,"CN";"Informes",#N/A,FALSE,"INVERSIONES";"Informes",#N/A,FALSE,"CN Oficial";"Informes",#N/A,FALSE,"CA Oficial";"Informes",#N/A,FALSE,"Res Datos Areas"}</definedName>
    <definedName name="TOTAL_INFORMES_2" hidden="1">{"Informes",#N/A,FALSE,"CA";"Informes",#N/A,FALSE,"CN";"Informes",#N/A,FALSE,"INVERSIONES";"Informes",#N/A,FALSE,"CN Oficial";"Informes",#N/A,FALSE,"CA Oficial";"Informes",#N/A,FALSE,"Res Datos Areas"}</definedName>
    <definedName name="tradcomp" hidden="1">{#N/A,#N/A,FALSE,"Trading-Mult ";#N/A,#N/A,FALSE,"Trading-Cap";#N/A,#N/A,FALSE,"Trading-Inc";#N/A,#N/A,FALSE,"Cash Flow";#N/A,#N/A,FALSE,"M&amp;A info"}</definedName>
    <definedName name="tradcomp_1" hidden="1">{#N/A,#N/A,FALSE,"Trading-Mult ";#N/A,#N/A,FALSE,"Trading-Cap";#N/A,#N/A,FALSE,"Trading-Inc";#N/A,#N/A,FALSE,"Cash Flow";#N/A,#N/A,FALSE,"M&amp;A info"}</definedName>
    <definedName name="tradcomp_2" hidden="1">{#N/A,#N/A,FALSE,"Trading-Mult ";#N/A,#N/A,FALSE,"Trading-Cap";#N/A,#N/A,FALSE,"Trading-Inc";#N/A,#N/A,FALSE,"Cash Flow";#N/A,#N/A,FALSE,"M&amp;A info"}</definedName>
    <definedName name="tradcompar" hidden="1">{#N/A,#N/A,FALSE,"Trading-Mult ";#N/A,#N/A,FALSE,"Trading-Cap";#N/A,#N/A,FALSE,"Trading-Inc";#N/A,#N/A,FALSE,"Cash Flow";#N/A,#N/A,FALSE,"M&amp;A info"}</definedName>
    <definedName name="tradcompar_1" hidden="1">{#N/A,#N/A,FALSE,"Trading-Mult ";#N/A,#N/A,FALSE,"Trading-Cap";#N/A,#N/A,FALSE,"Trading-Inc";#N/A,#N/A,FALSE,"Cash Flow";#N/A,#N/A,FALSE,"M&amp;A info"}</definedName>
    <definedName name="tradcompar_2" hidden="1">{#N/A,#N/A,FALSE,"Trading-Mult ";#N/A,#N/A,FALSE,"Trading-Cap";#N/A,#N/A,FALSE,"Trading-Inc";#N/A,#N/A,FALSE,"Cash Flow";#N/A,#N/A,FALSE,"M&amp;A info"}</definedName>
    <definedName name="tradingcompar" hidden="1">{#N/A,#N/A,FALSE,"Trading-Mult ";#N/A,#N/A,FALSE,"Trading-Cap";#N/A,#N/A,FALSE,"Trading-Inc";#N/A,#N/A,FALSE,"Cash Flow";#N/A,#N/A,FALSE,"M&amp;A info"}</definedName>
    <definedName name="tradingcompar_1" hidden="1">{#N/A,#N/A,FALSE,"Trading-Mult ";#N/A,#N/A,FALSE,"Trading-Cap";#N/A,#N/A,FALSE,"Trading-Inc";#N/A,#N/A,FALSE,"Cash Flow";#N/A,#N/A,FALSE,"M&amp;A info"}</definedName>
    <definedName name="tradingcompar_2" hidden="1">{#N/A,#N/A,FALSE,"Trading-Mult ";#N/A,#N/A,FALSE,"Trading-Cap";#N/A,#N/A,FALSE,"Trading-Inc";#N/A,#N/A,FALSE,"Cash Flow";#N/A,#N/A,FALSE,"M&amp;A info"}</definedName>
    <definedName name="trtrtr" hidden="1">{#N/A,#N/A,FALSE,"Title Page";#N/A,#N/A,FALSE,"Conclusions";#N/A,#N/A,FALSE,"Assum.";#N/A,#N/A,FALSE,"Sun  DCF-WC-Dep";#N/A,#N/A,FALSE,"MarketValue";#N/A,#N/A,FALSE,"BalSheet";#N/A,#N/A,FALSE,"WACC";#N/A,#N/A,FALSE,"PC+ Info.";#N/A,#N/A,FALSE,"PC+Info_2"}</definedName>
    <definedName name="trtrtr_1" hidden="1">{#N/A,#N/A,FALSE,"Title Page";#N/A,#N/A,FALSE,"Conclusions";#N/A,#N/A,FALSE,"Assum.";#N/A,#N/A,FALSE,"Sun  DCF-WC-Dep";#N/A,#N/A,FALSE,"MarketValue";#N/A,#N/A,FALSE,"BalSheet";#N/A,#N/A,FALSE,"WACC";#N/A,#N/A,FALSE,"PC+ Info.";#N/A,#N/A,FALSE,"PC+Info_2"}</definedName>
    <definedName name="trtrtr_2" hidden="1">{#N/A,#N/A,FALSE,"Title Page";#N/A,#N/A,FALSE,"Conclusions";#N/A,#N/A,FALSE,"Assum.";#N/A,#N/A,FALSE,"Sun  DCF-WC-Dep";#N/A,#N/A,FALSE,"MarketValue";#N/A,#N/A,FALSE,"BalSheet";#N/A,#N/A,FALSE,"WACC";#N/A,#N/A,FALSE,"PC+ Info.";#N/A,#N/A,FALSE,"PC+Info_2"}</definedName>
    <definedName name="uiknu"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uiknu_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uiknu_2"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UK_wnn" hidden="1">{"AFR200_P1",#N/A,FALSE,"AFR200";"AFR200_P2",#N/A,FALSE,"AFR200";"AFR200_P3",#N/A,FALSE,"AFR200";"AFR200_P4",#N/A,FALSE,"AFR200";"AFR200_P5",#N/A,FALSE,"AFR200"}</definedName>
    <definedName name="UK_wnn_1" hidden="1">{"AFR200_P1",#N/A,FALSE,"AFR200";"AFR200_P2",#N/A,FALSE,"AFR200";"AFR200_P3",#N/A,FALSE,"AFR200";"AFR200_P4",#N/A,FALSE,"AFR200";"AFR200_P5",#N/A,FALSE,"AFR200"}</definedName>
    <definedName name="UK_wnn_2" hidden="1">{"AFR200_P1",#N/A,FALSE,"AFR200";"AFR200_P2",#N/A,FALSE,"AFR200";"AFR200_P3",#N/A,FALSE,"AFR200";"AFR200_P4",#N/A,FALSE,"AFR200";"AFR200_P5",#N/A,FALSE,"AFR200"}</definedName>
    <definedName name="UK_wnnn" hidden="1">{"AFR200_P1",#N/A,FALSE,"AFR200";"AFR200_P2",#N/A,FALSE,"AFR200";"AFR200_P3",#N/A,FALSE,"AFR200";"AFR200_P4",#N/A,FALSE,"AFR200";"AFR200_P5",#N/A,FALSE,"AFR200"}</definedName>
    <definedName name="UK_wnnn_1" hidden="1">{"AFR200_P1",#N/A,FALSE,"AFR200";"AFR200_P2",#N/A,FALSE,"AFR200";"AFR200_P3",#N/A,FALSE,"AFR200";"AFR200_P4",#N/A,FALSE,"AFR200";"AFR200_P5",#N/A,FALSE,"AFR200"}</definedName>
    <definedName name="UK_wnnn_2" hidden="1">{"AFR200_P1",#N/A,FALSE,"AFR200";"AFR200_P2",#N/A,FALSE,"AFR200";"AFR200_P3",#N/A,FALSE,"AFR200";"AFR200_P4",#N/A,FALSE,"AFR200";"AFR200_P5",#N/A,FALSE,"AFR200"}</definedName>
    <definedName name="UK_wns" hidden="1">{"AFR200_P1",#N/A,FALSE,"AFR200";"AFR200_P2",#N/A,FALSE,"AFR200";"AFR200_P3",#N/A,FALSE,"AFR200";"AFR200_P4",#N/A,FALSE,"AFR200";"AFR200_P5",#N/A,FALSE,"AFR200"}</definedName>
    <definedName name="UK_wns_1" hidden="1">{"AFR200_P1",#N/A,FALSE,"AFR200";"AFR200_P2",#N/A,FALSE,"AFR200";"AFR200_P3",#N/A,FALSE,"AFR200";"AFR200_P4",#N/A,FALSE,"AFR200";"AFR200_P5",#N/A,FALSE,"AFR200"}</definedName>
    <definedName name="UK_wns_2" hidden="1">{"AFR200_P1",#N/A,FALSE,"AFR200";"AFR200_P2",#N/A,FALSE,"AFR200";"AFR200_P3",#N/A,FALSE,"AFR200";"AFR200_P4",#N/A,FALSE,"AFR200";"AFR200_P5",#N/A,FALSE,"AFR200"}</definedName>
    <definedName name="UK_wrn.AFR200." hidden="1">{"AFR200_P1",#N/A,FALSE,"AFR200";"AFR200_P2",#N/A,FALSE,"AFR200";"AFR200_P3",#N/A,FALSE,"AFR200";"AFR200_P4",#N/A,FALSE,"AFR200";"AFR200_P5",#N/A,FALSE,"AFR200"}</definedName>
    <definedName name="UK_wrn.AFR200._1" hidden="1">{"AFR200_P1",#N/A,FALSE,"AFR200";"AFR200_P2",#N/A,FALSE,"AFR200";"AFR200_P3",#N/A,FALSE,"AFR200";"AFR200_P4",#N/A,FALSE,"AFR200";"AFR200_P5",#N/A,FALSE,"AFR200"}</definedName>
    <definedName name="UK_wrn.AFR200._2" hidden="1">{"AFR200_P1",#N/A,FALSE,"AFR200";"AFR200_P2",#N/A,FALSE,"AFR200";"AFR200_P3",#N/A,FALSE,"AFR200";"AFR200_P4",#N/A,FALSE,"AFR200";"AFR200_P5",#N/A,FALSE,"AFR200"}</definedName>
    <definedName name="UK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UK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UK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UK_wrn.Balance._.Sheet._Rpts." hidden="1">{"Mgmt Bonus (Bal Sht)",#N/A,FALSE,"Mgmt Bonus Accrual";"Profit Sharing (Bal Sht)",#N/A,FALSE,"Profit Sharing Accrual"}</definedName>
    <definedName name="UK_wrn.Balance._.Sheet._Rpts._1" hidden="1">{"Mgmt Bonus (Bal Sht)",#N/A,FALSE,"Mgmt Bonus Accrual";"Profit Sharing (Bal Sht)",#N/A,FALSE,"Profit Sharing Accrual"}</definedName>
    <definedName name="UK_wrn.Balance._.Sheet._Rpts._2" hidden="1">{"Mgmt Bonus (Bal Sht)",#N/A,FALSE,"Mgmt Bonus Accrual";"Profit Sharing (Bal Sht)",#N/A,FALSE,"Profit Sharing Accrual"}</definedName>
    <definedName name="UK_wrn.Financial._.Pkg." hidden="1">{#N/A,#N/A,FALSE,"401K";"Goodwill (Financial)",#N/A,FALSE,"GOODWILL"}</definedName>
    <definedName name="UK_wrn.Financial._.Pkg._1" hidden="1">{#N/A,#N/A,FALSE,"401K";"Goodwill (Financial)",#N/A,FALSE,"GOODWILL"}</definedName>
    <definedName name="UK_wrn.Financial._.Pkg._2" hidden="1">{#N/A,#N/A,FALSE,"401K";"Goodwill (Financial)",#N/A,FALSE,"GOODWILL"}</definedName>
    <definedName name="UPDATESUMMARY" hidden="1">{#N/A,#N/A,FALSE,"FACTSHEETS";#N/A,#N/A,FALSE,"pump";#N/A,#N/A,FALSE,"filter"}</definedName>
    <definedName name="UPDATESUMMARY_1" hidden="1">{#N/A,#N/A,FALSE,"FACTSHEETS";#N/A,#N/A,FALSE,"pump";#N/A,#N/A,FALSE,"filter"}</definedName>
    <definedName name="UPDATESUMMARY_2" hidden="1">{#N/A,#N/A,FALSE,"FACTSHEETS";#N/A,#N/A,FALSE,"pump";#N/A,#N/A,FALSE,"filter"}</definedName>
    <definedName name="Varanalysis2001" hidden="1">{#N/A,#N/A,FALSE,"BalSheet 0899";#N/A,#N/A,FALSE,"ytdpl899";#N/A,#N/A,FALSE,"Aug PL";#N/A,#N/A,FALSE,"Minority Int";#N/A,#N/A,FALSE,"Equity Roll Forward";#N/A,#N/A,FALSE,"Book Equity Test"}</definedName>
    <definedName name="Varanalysis2001_1" hidden="1">{#N/A,#N/A,FALSE,"BalSheet 0899";#N/A,#N/A,FALSE,"ytdpl899";#N/A,#N/A,FALSE,"Aug PL";#N/A,#N/A,FALSE,"Minority Int";#N/A,#N/A,FALSE,"Equity Roll Forward";#N/A,#N/A,FALSE,"Book Equity Test"}</definedName>
    <definedName name="Varanalysis2001_2" hidden="1">{#N/A,#N/A,FALSE,"BalSheet 0899";#N/A,#N/A,FALSE,"ytdpl899";#N/A,#N/A,FALSE,"Aug PL";#N/A,#N/A,FALSE,"Minority Int";#N/A,#N/A,FALSE,"Equity Roll Forward";#N/A,#N/A,FALSE,"Book Equity Test"}</definedName>
    <definedName name="vwew32" hidden="1">{"Assumptions",#N/A,TRUE,"Assumptions";"Income",#N/A,TRUE,"Income";"Balance",#N/A,TRUE,"Balance"}</definedName>
    <definedName name="vwew32_1" hidden="1">{"Assumptions",#N/A,TRUE,"Assumptions";"Income",#N/A,TRUE,"Income";"Balance",#N/A,TRUE,"Balance"}</definedName>
    <definedName name="vwew32_2" hidden="1">{"Assumptions",#N/A,TRUE,"Assumptions";"Income",#N/A,TRUE,"Income";"Balance",#N/A,TRUE,"Balance"}</definedName>
    <definedName name="vzssw" hidden="1">{#N/A,#N/A,FALSE,"Projections";#N/A,#N/A,FALSE,"Acq Mult";#N/A,#N/A,FALSE,"TWER Mult";#N/A,#N/A,FALSE,"DCF EBITDA";#N/A,#N/A,FALSE,"DCF EBIT";#N/A,#N/A,FALSE,"Debt Accr";#N/A,#N/A,FALSE,"Stock Accr";#N/A,#N/A,FALSE,"Debt Stock Accr";#N/A,#N/A,FALSE,"Accr Dil Sensi"}</definedName>
    <definedName name="vzssw_1" hidden="1">{#N/A,#N/A,FALSE,"Projections";#N/A,#N/A,FALSE,"Acq Mult";#N/A,#N/A,FALSE,"TWER Mult";#N/A,#N/A,FALSE,"DCF EBITDA";#N/A,#N/A,FALSE,"DCF EBIT";#N/A,#N/A,FALSE,"Debt Accr";#N/A,#N/A,FALSE,"Stock Accr";#N/A,#N/A,FALSE,"Debt Stock Accr";#N/A,#N/A,FALSE,"Accr Dil Sensi"}</definedName>
    <definedName name="vzssw_2" hidden="1">{#N/A,#N/A,FALSE,"Projections";#N/A,#N/A,FALSE,"Acq Mult";#N/A,#N/A,FALSE,"TWER Mult";#N/A,#N/A,FALSE,"DCF EBITDA";#N/A,#N/A,FALSE,"DCF EBIT";#N/A,#N/A,FALSE,"Debt Accr";#N/A,#N/A,FALSE,"Stock Accr";#N/A,#N/A,FALSE,"Debt Stock Accr";#N/A,#N/A,FALSE,"Accr Dil Sensi"}</definedName>
    <definedName name="w_1" hidden="1">{#N/A,#N/A,FALSE,"Projections";#N/A,#N/A,FALSE,"Multiples Valuation";#N/A,#N/A,FALSE,"LBO";#N/A,#N/A,FALSE,"Multiples_Sensitivity";#N/A,#N/A,FALSE,"Summary"}</definedName>
    <definedName name="w_2" hidden="1">{#N/A,#N/A,FALSE,"Projections";#N/A,#N/A,FALSE,"Multiples Valuation";#N/A,#N/A,FALSE,"LBO";#N/A,#N/A,FALSE,"Multiples_Sensitivity";#N/A,#N/A,FALSE,"Summary"}</definedName>
    <definedName name="WA0198.XLS" hidden="1">'[206]TT0597 (BOOKED)'!#REF!</definedName>
    <definedName name="WalkYTDBudNEW" hidden="1">{"FIXVARIANCE",#N/A,FALSE,"COSTPHSE";"SOURCING",#N/A,FALSE,"COSTPHSE"}</definedName>
    <definedName name="WalkYTDBudNEW_1" hidden="1">{"FIXVARIANCE",#N/A,FALSE,"COSTPHSE";"SOURCING",#N/A,FALSE,"COSTPHSE"}</definedName>
    <definedName name="WalkYTDBudNEW_1_1" hidden="1">{"FIXVARIANCE",#N/A,FALSE,"COSTPHSE";"SOURCING",#N/A,FALSE,"COSTPHSE"}</definedName>
    <definedName name="WalkYTDBudNEW_2" hidden="1">{"FIXVARIANCE",#N/A,FALSE,"COSTPHSE";"SOURCING",#N/A,FALSE,"COSTPHSE"}</definedName>
    <definedName name="werrr" hidden="1">{#N/A,#N/A,FALSE,"Adj Proj";#N/A,#N/A,FALSE,"Sheet1";#N/A,#N/A,FALSE,"LBO";#N/A,#N/A,FALSE,"LBOMER";#N/A,#N/A,FALSE,"WACC";#N/A,#N/A,FALSE,"DCF";#N/A,#N/A,FALSE,"DCFMER";#N/A,#N/A,FALSE,"Pooling";#N/A,#N/A,FALSE,"income";#N/A,#N/A,FALSE,"Offer"}</definedName>
    <definedName name="werrr_1" hidden="1">{#N/A,#N/A,FALSE,"Adj Proj";#N/A,#N/A,FALSE,"Sheet1";#N/A,#N/A,FALSE,"LBO";#N/A,#N/A,FALSE,"LBOMER";#N/A,#N/A,FALSE,"WACC";#N/A,#N/A,FALSE,"DCF";#N/A,#N/A,FALSE,"DCFMER";#N/A,#N/A,FALSE,"Pooling";#N/A,#N/A,FALSE,"income";#N/A,#N/A,FALSE,"Offer"}</definedName>
    <definedName name="werrr_2" hidden="1">{#N/A,#N/A,FALSE,"Adj Proj";#N/A,#N/A,FALSE,"Sheet1";#N/A,#N/A,FALSE,"LBO";#N/A,#N/A,FALSE,"LBOMER";#N/A,#N/A,FALSE,"WACC";#N/A,#N/A,FALSE,"DCF";#N/A,#N/A,FALSE,"DCFMER";#N/A,#N/A,FALSE,"Pooling";#N/A,#N/A,FALSE,"income";#N/A,#N/A,FALSE,"Offer"}</definedName>
    <definedName name="Westburne" hidden="1">{#N/A,#N/A,FALSE,"Projections";#N/A,#N/A,FALSE,"Multiples Valuation";#N/A,#N/A,FALSE,"LBO";#N/A,#N/A,FALSE,"Multiples_Sensitivity";#N/A,#N/A,FALSE,"Summary"}</definedName>
    <definedName name="Westburne_1" hidden="1">{#N/A,#N/A,FALSE,"Projections";#N/A,#N/A,FALSE,"Multiples Valuation";#N/A,#N/A,FALSE,"LBO";#N/A,#N/A,FALSE,"Multiples_Sensitivity";#N/A,#N/A,FALSE,"Summary"}</definedName>
    <definedName name="Westburne_2" hidden="1">{#N/A,#N/A,FALSE,"Projections";#N/A,#N/A,FALSE,"Multiples Valuation";#N/A,#N/A,FALSE,"LBO";#N/A,#N/A,FALSE,"Multiples_Sensitivity";#N/A,#N/A,FALSE,"Summary"}</definedName>
    <definedName name="wew" hidden="1">{#N/A,#N/A,FALSE,"Sheet1"}</definedName>
    <definedName name="wew_1" hidden="1">{#N/A,#N/A,FALSE,"Sheet1"}</definedName>
    <definedName name="wew_2" hidden="1">{#N/A,#N/A,FALSE,"Sheet1"}</definedName>
    <definedName name="wewewe" hidden="1">{#N/A,#N/A,TRUE,"Cover";#N/A,#N/A,TRUE,"Sum";#N/A,#N/A,TRUE,"SubsRev";#N/A,#N/A,TRUE,"CapEx";#N/A,#N/A,TRUE,"OpEx";#N/A,#N/A,TRUE,"SUs";#N/A,#N/A,TRUE,"OrgChart";#N/A,#N/A,TRUE,"Staff";#N/A,#N/A,TRUE,"P&amp;L";#N/A,#N/A,TRUE,"Cash";#N/A,#N/A,TRUE,"BS";#N/A,#N/A,TRUE,"Valuation";#N/A,#N/A,TRUE,"CapEx-Assumptions";#N/A,#N/A,TRUE,"OpEx-Assumptions"}</definedName>
    <definedName name="wewewe_1" hidden="1">{#N/A,#N/A,TRUE,"Cover";#N/A,#N/A,TRUE,"Sum";#N/A,#N/A,TRUE,"SubsRev";#N/A,#N/A,TRUE,"CapEx";#N/A,#N/A,TRUE,"OpEx";#N/A,#N/A,TRUE,"SUs";#N/A,#N/A,TRUE,"OrgChart";#N/A,#N/A,TRUE,"Staff";#N/A,#N/A,TRUE,"P&amp;L";#N/A,#N/A,TRUE,"Cash";#N/A,#N/A,TRUE,"BS";#N/A,#N/A,TRUE,"Valuation";#N/A,#N/A,TRUE,"CapEx-Assumptions";#N/A,#N/A,TRUE,"OpEx-Assumptions"}</definedName>
    <definedName name="wewewe_2" hidden="1">{#N/A,#N/A,TRUE,"Cover";#N/A,#N/A,TRUE,"Sum";#N/A,#N/A,TRUE,"SubsRev";#N/A,#N/A,TRUE,"CapEx";#N/A,#N/A,TRUE,"OpEx";#N/A,#N/A,TRUE,"SUs";#N/A,#N/A,TRUE,"OrgChart";#N/A,#N/A,TRUE,"Staff";#N/A,#N/A,TRUE,"P&amp;L";#N/A,#N/A,TRUE,"Cash";#N/A,#N/A,TRUE,"BS";#N/A,#N/A,TRUE,"Valuation";#N/A,#N/A,TRUE,"CapEx-Assumptions";#N/A,#N/A,TRUE,"OpEx-Assumptions"}</definedName>
    <definedName name="what_1" hidden="1">{"income statement",#N/A,TRUE,"is";"balance sheet",#N/A,TRUE,"bs";"cashflow",#N/A,TRUE,"cf";"rev summary",#N/A,TRUE,"rev summary";"VAD worldwide",#N/A,TRUE,"VAD (worldwide)";"VAD geog brkdwn",#N/A,TRUE,"VAD (geog breakdown)";"VAD sys wrld wide",#N/A,TRUE,"VADSystem (worldwide)";"VAD sys geog brkdwn",#N/A,TRUE,"VADSystem (geog breakdown)";"VAD sys geog brkdwn 2",#N/A,TRUE,"VADSystem (geog breakdown)";"VAG",#N/A,TRUE,"VAG";"CABG",#N/A,TRUE,"CABG";"milestones",#N/A,TRUE,"milestones";"VAD mkt sum",#N/A,TRUE,"VAD Market Sum";"VAD Mkt WW",#N/A,TRUE,"VAD Mkt (worldwide)";"VAD Mkt geog",#N/A,TRUE,"VAD Mkt (Geog)"}</definedName>
    <definedName name="what_2" hidden="1">{"income statement",#N/A,TRUE,"is";"balance sheet",#N/A,TRUE,"bs";"cashflow",#N/A,TRUE,"cf";"rev summary",#N/A,TRUE,"rev summary";"VAD worldwide",#N/A,TRUE,"VAD (worldwide)";"VAD geog brkdwn",#N/A,TRUE,"VAD (geog breakdown)";"VAD sys wrld wide",#N/A,TRUE,"VADSystem (worldwide)";"VAD sys geog brkdwn",#N/A,TRUE,"VADSystem (geog breakdown)";"VAD sys geog brkdwn 2",#N/A,TRUE,"VADSystem (geog breakdown)";"VAG",#N/A,TRUE,"VAG";"CABG",#N/A,TRUE,"CABG";"milestones",#N/A,TRUE,"milestones";"VAD mkt sum",#N/A,TRUE,"VAD Market Sum";"VAD Mkt WW",#N/A,TRUE,"VAD Mkt (worldwide)";"VAD Mkt geog",#N/A,TRUE,"VAD Mkt (Geog)"}</definedName>
    <definedName name="whatisthis" hidden="1">{#N/A,#N/A,FALSE,"Summary";#N/A,#N/A,FALSE,"Projections";#N/A,#N/A,FALSE,"Mkt Mults";#N/A,#N/A,FALSE,"DCF";#N/A,#N/A,FALSE,"Accr Dil";#N/A,#N/A,FALSE,"PIC LBO";#N/A,#N/A,FALSE,"MULT10_4";#N/A,#N/A,FALSE,"CBI LBO"}</definedName>
    <definedName name="whatisthis_1" hidden="1">{#N/A,#N/A,FALSE,"Summary";#N/A,#N/A,FALSE,"Projections";#N/A,#N/A,FALSE,"Mkt Mults";#N/A,#N/A,FALSE,"DCF";#N/A,#N/A,FALSE,"Accr Dil";#N/A,#N/A,FALSE,"PIC LBO";#N/A,#N/A,FALSE,"MULT10_4";#N/A,#N/A,FALSE,"CBI LBO"}</definedName>
    <definedName name="whatisthis_2" hidden="1">{#N/A,#N/A,FALSE,"Summary";#N/A,#N/A,FALSE,"Projections";#N/A,#N/A,FALSE,"Mkt Mults";#N/A,#N/A,FALSE,"DCF";#N/A,#N/A,FALSE,"Accr Dil";#N/A,#N/A,FALSE,"PIC LBO";#N/A,#N/A,FALSE,"MULT10_4";#N/A,#N/A,FALSE,"CBI LBO"}</definedName>
    <definedName name="whatisthissss" hidden="1">{#N/A,#N/A,FALSE,"IPO";#N/A,#N/A,FALSE,"DCF";#N/A,#N/A,FALSE,"LBO";#N/A,#N/A,FALSE,"MULT_VAL";#N/A,#N/A,FALSE,"Status Quo";#N/A,#N/A,FALSE,"Recap"}</definedName>
    <definedName name="whatisthissss_1" hidden="1">{#N/A,#N/A,FALSE,"IPO";#N/A,#N/A,FALSE,"DCF";#N/A,#N/A,FALSE,"LBO";#N/A,#N/A,FALSE,"MULT_VAL";#N/A,#N/A,FALSE,"Status Quo";#N/A,#N/A,FALSE,"Recap"}</definedName>
    <definedName name="whatisthissss_2" hidden="1">{#N/A,#N/A,FALSE,"IPO";#N/A,#N/A,FALSE,"DCF";#N/A,#N/A,FALSE,"LBO";#N/A,#N/A,FALSE,"MULT_VAL";#N/A,#N/A,FALSE,"Status Quo";#N/A,#N/A,FALSE,"Recap"}</definedName>
    <definedName name="whatisthisssss" hidden="1">{#N/A,#N/A,FALSE,"Summary";#N/A,#N/A,FALSE,"Projections";#N/A,#N/A,FALSE,"Mkt Mults";#N/A,#N/A,FALSE,"DCF";#N/A,#N/A,FALSE,"Accr Dil";#N/A,#N/A,FALSE,"PIC LBO";#N/A,#N/A,FALSE,"MULT10_4";#N/A,#N/A,FALSE,"CBI LBO"}</definedName>
    <definedName name="whatisthisssss_1" hidden="1">{#N/A,#N/A,FALSE,"Summary";#N/A,#N/A,FALSE,"Projections";#N/A,#N/A,FALSE,"Mkt Mults";#N/A,#N/A,FALSE,"DCF";#N/A,#N/A,FALSE,"Accr Dil";#N/A,#N/A,FALSE,"PIC LBO";#N/A,#N/A,FALSE,"MULT10_4";#N/A,#N/A,FALSE,"CBI LBO"}</definedName>
    <definedName name="whatisthisssss_2" hidden="1">{#N/A,#N/A,FALSE,"Summary";#N/A,#N/A,FALSE,"Projections";#N/A,#N/A,FALSE,"Mkt Mults";#N/A,#N/A,FALSE,"DCF";#N/A,#N/A,FALSE,"Accr Dil";#N/A,#N/A,FALSE,"PIC LBO";#N/A,#N/A,FALSE,"MULT10_4";#N/A,#N/A,FALSE,"CBI LBO"}</definedName>
    <definedName name="william" hidden="1">{#N/A,#N/A,FALSE,"Projections";#N/A,#N/A,FALSE,"AccrDil";#N/A,#N/A,FALSE,"PurchPriMult";#N/A,#N/A,FALSE,"Mults7_13";#N/A,#N/A,FALSE,"Mkt Mults";#N/A,#N/A,FALSE,"Acq Mults";#N/A,#N/A,FALSE,"StockPrices";#N/A,#N/A,FALSE,"Prem Paid";#N/A,#N/A,FALSE,"DCF";#N/A,#N/A,FALSE,"AUTO";#N/A,#N/A,FALSE,"Relative Trading";#N/A,#N/A,FALSE,"Mkt Val";#N/A,#N/A,FALSE,"Acq Val"}</definedName>
    <definedName name="william_1" hidden="1">{#N/A,#N/A,FALSE,"Projections";#N/A,#N/A,FALSE,"AccrDil";#N/A,#N/A,FALSE,"PurchPriMult";#N/A,#N/A,FALSE,"Mults7_13";#N/A,#N/A,FALSE,"Mkt Mults";#N/A,#N/A,FALSE,"Acq Mults";#N/A,#N/A,FALSE,"StockPrices";#N/A,#N/A,FALSE,"Prem Paid";#N/A,#N/A,FALSE,"DCF";#N/A,#N/A,FALSE,"AUTO";#N/A,#N/A,FALSE,"Relative Trading";#N/A,#N/A,FALSE,"Mkt Val";#N/A,#N/A,FALSE,"Acq Val"}</definedName>
    <definedName name="william_2" hidden="1">{#N/A,#N/A,FALSE,"Projections";#N/A,#N/A,FALSE,"AccrDil";#N/A,#N/A,FALSE,"PurchPriMult";#N/A,#N/A,FALSE,"Mults7_13";#N/A,#N/A,FALSE,"Mkt Mults";#N/A,#N/A,FALSE,"Acq Mults";#N/A,#N/A,FALSE,"StockPrices";#N/A,#N/A,FALSE,"Prem Paid";#N/A,#N/A,FALSE,"DCF";#N/A,#N/A,FALSE,"AUTO";#N/A,#N/A,FALSE,"Relative Trading";#N/A,#N/A,FALSE,"Mkt Val";#N/A,#N/A,FALSE,"Acq Val"}</definedName>
    <definedName name="wnn" hidden="1">{"AFR200_P1",#N/A,FALSE,"AFR200";"AFR200_P2",#N/A,FALSE,"AFR200";"AFR200_P3",#N/A,FALSE,"AFR200";"AFR200_P4",#N/A,FALSE,"AFR200";"AFR200_P5",#N/A,FALSE,"AFR200"}</definedName>
    <definedName name="wnn_1" hidden="1">{"AFR200_P1",#N/A,FALSE,"AFR200";"AFR200_P2",#N/A,FALSE,"AFR200";"AFR200_P3",#N/A,FALSE,"AFR200";"AFR200_P4",#N/A,FALSE,"AFR200";"AFR200_P5",#N/A,FALSE,"AFR200"}</definedName>
    <definedName name="wnn_2" hidden="1">{"AFR200_P1",#N/A,FALSE,"AFR200";"AFR200_P2",#N/A,FALSE,"AFR200";"AFR200_P3",#N/A,FALSE,"AFR200";"AFR200_P4",#N/A,FALSE,"AFR200";"AFR200_P5",#N/A,FALSE,"AFR200"}</definedName>
    <definedName name="wnnn" hidden="1">{"AFR200_P1",#N/A,FALSE,"AFR200";"AFR200_P2",#N/A,FALSE,"AFR200";"AFR200_P3",#N/A,FALSE,"AFR200";"AFR200_P4",#N/A,FALSE,"AFR200";"AFR200_P5",#N/A,FALSE,"AFR200"}</definedName>
    <definedName name="wnnn_1" hidden="1">{"AFR200_P1",#N/A,FALSE,"AFR200";"AFR200_P2",#N/A,FALSE,"AFR200";"AFR200_P3",#N/A,FALSE,"AFR200";"AFR200_P4",#N/A,FALSE,"AFR200";"AFR200_P5",#N/A,FALSE,"AFR200"}</definedName>
    <definedName name="wnnn_2" hidden="1">{"AFR200_P1",#N/A,FALSE,"AFR200";"AFR200_P2",#N/A,FALSE,"AFR200";"AFR200_P3",#N/A,FALSE,"AFR200";"AFR200_P4",#N/A,FALSE,"AFR200";"AFR200_P5",#N/A,FALSE,"AFR200"}</definedName>
    <definedName name="wns" hidden="1">{"AFR200_P1",#N/A,FALSE,"AFR200";"AFR200_P2",#N/A,FALSE,"AFR200";"AFR200_P3",#N/A,FALSE,"AFR200";"AFR200_P4",#N/A,FALSE,"AFR200";"AFR200_P5",#N/A,FALSE,"AFR200"}</definedName>
    <definedName name="wns_1" hidden="1">{"AFR200_P1",#N/A,FALSE,"AFR200";"AFR200_P2",#N/A,FALSE,"AFR200";"AFR200_P3",#N/A,FALSE,"AFR200";"AFR200_P4",#N/A,FALSE,"AFR200";"AFR200_P5",#N/A,FALSE,"AFR200"}</definedName>
    <definedName name="wns_2" hidden="1">{"AFR200_P1",#N/A,FALSE,"AFR200";"AFR200_P2",#N/A,FALSE,"AFR200";"AFR200_P3",#N/A,FALSE,"AFR200";"AFR200_P4",#N/A,FALSE,"AFR200";"AFR200_P5",#N/A,FALSE,"AFR200"}</definedName>
    <definedName name="WOS_IQ_Div_payment_date" hidden="1">"c2205"</definedName>
    <definedName name="WOS_IQ_Div_record_date" hidden="1">"c2204"</definedName>
    <definedName name="WOS_IQ_xdiv_date" hidden="1">"c2203"</definedName>
    <definedName name="WOS_wnn" hidden="1">{"AFR200_P1",#N/A,FALSE,"AFR200";"AFR200_P2",#N/A,FALSE,"AFR200";"AFR200_P3",#N/A,FALSE,"AFR200";"AFR200_P4",#N/A,FALSE,"AFR200";"AFR200_P5",#N/A,FALSE,"AFR200"}</definedName>
    <definedName name="WOS_wnn_1" hidden="1">{"AFR200_P1",#N/A,FALSE,"AFR200";"AFR200_P2",#N/A,FALSE,"AFR200";"AFR200_P3",#N/A,FALSE,"AFR200";"AFR200_P4",#N/A,FALSE,"AFR200";"AFR200_P5",#N/A,FALSE,"AFR200"}</definedName>
    <definedName name="WOS_wnn_2" hidden="1">{"AFR200_P1",#N/A,FALSE,"AFR200";"AFR200_P2",#N/A,FALSE,"AFR200";"AFR200_P3",#N/A,FALSE,"AFR200";"AFR200_P4",#N/A,FALSE,"AFR200";"AFR200_P5",#N/A,FALSE,"AFR200"}</definedName>
    <definedName name="WOS_wnnn" hidden="1">{"AFR200_P1",#N/A,FALSE,"AFR200";"AFR200_P2",#N/A,FALSE,"AFR200";"AFR200_P3",#N/A,FALSE,"AFR200";"AFR200_P4",#N/A,FALSE,"AFR200";"AFR200_P5",#N/A,FALSE,"AFR200"}</definedName>
    <definedName name="WOS_wnnn_1" hidden="1">{"AFR200_P1",#N/A,FALSE,"AFR200";"AFR200_P2",#N/A,FALSE,"AFR200";"AFR200_P3",#N/A,FALSE,"AFR200";"AFR200_P4",#N/A,FALSE,"AFR200";"AFR200_P5",#N/A,FALSE,"AFR200"}</definedName>
    <definedName name="WOS_wnnn_2" hidden="1">{"AFR200_P1",#N/A,FALSE,"AFR200";"AFR200_P2",#N/A,FALSE,"AFR200";"AFR200_P3",#N/A,FALSE,"AFR200";"AFR200_P4",#N/A,FALSE,"AFR200";"AFR200_P5",#N/A,FALSE,"AFR200"}</definedName>
    <definedName name="WOS_wns" hidden="1">{"AFR200_P1",#N/A,FALSE,"AFR200";"AFR200_P2",#N/A,FALSE,"AFR200";"AFR200_P3",#N/A,FALSE,"AFR200";"AFR200_P4",#N/A,FALSE,"AFR200";"AFR200_P5",#N/A,FALSE,"AFR200"}</definedName>
    <definedName name="WOS_wns_1" hidden="1">{"AFR200_P1",#N/A,FALSE,"AFR200";"AFR200_P2",#N/A,FALSE,"AFR200";"AFR200_P3",#N/A,FALSE,"AFR200";"AFR200_P4",#N/A,FALSE,"AFR200";"AFR200_P5",#N/A,FALSE,"AFR200"}</definedName>
    <definedName name="WOS_wns_2" hidden="1">{"AFR200_P1",#N/A,FALSE,"AFR200";"AFR200_P2",#N/A,FALSE,"AFR200";"AFR200_P3",#N/A,FALSE,"AFR200";"AFR200_P4",#N/A,FALSE,"AFR200";"AFR200_P5",#N/A,FALSE,"AFR200"}</definedName>
    <definedName name="WOS_wrn.AFR200." hidden="1">{"AFR200_P1",#N/A,FALSE,"AFR200";"AFR200_P2",#N/A,FALSE,"AFR200";"AFR200_P3",#N/A,FALSE,"AFR200";"AFR200_P4",#N/A,FALSE,"AFR200";"AFR200_P5",#N/A,FALSE,"AFR200"}</definedName>
    <definedName name="WOS_wrn.AFR200._1" hidden="1">{"AFR200_P1",#N/A,FALSE,"AFR200";"AFR200_P2",#N/A,FALSE,"AFR200";"AFR200_P3",#N/A,FALSE,"AFR200";"AFR200_P4",#N/A,FALSE,"AFR200";"AFR200_P5",#N/A,FALSE,"AFR200"}</definedName>
    <definedName name="WOS_wrn.AFR200._2" hidden="1">{"AFR200_P1",#N/A,FALSE,"AFR200";"AFR200_P2",#N/A,FALSE,"AFR200";"AFR200_P3",#N/A,FALSE,"AFR200";"AFR200_P4",#N/A,FALSE,"AFR200";"AFR200_P5",#N/A,FALSE,"AFR200"}</definedName>
    <definedName name="WOS_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WOS_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WOS_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WOS_wrn.Balance._.Sheet._.Rpts." hidden="1">{"Mgmt Bonus (Bal Sht)",#N/A,FALSE,"Mgmt Bonus Accrual";"Profit Sharing (Bal Sht)",#N/A,FALSE,"Profit Sharing Accrual"}</definedName>
    <definedName name="WOS_wrn.Balance._.Sheet._.Rpts._1" hidden="1">{"Mgmt Bonus (Bal Sht)",#N/A,FALSE,"Mgmt Bonus Accrual";"Profit Sharing (Bal Sht)",#N/A,FALSE,"Profit Sharing Accrual"}</definedName>
    <definedName name="WOS_wrn.Balance._.Sheet._.Rpts._2" hidden="1">{"Mgmt Bonus (Bal Sht)",#N/A,FALSE,"Mgmt Bonus Accrual";"Profit Sharing (Bal Sht)",#N/A,FALSE,"Profit Sharing Accrual"}</definedName>
    <definedName name="WOS_wrn.Financial._.Pkg." hidden="1">{#N/A,#N/A,FALSE,"401K";"Goodwill (Financial)",#N/A,FALSE,"GOODWILL"}</definedName>
    <definedName name="WOS_wrn.Financial._.Pkg._1" hidden="1">{#N/A,#N/A,FALSE,"401K";"Goodwill (Financial)",#N/A,FALSE,"GOODWILL"}</definedName>
    <definedName name="WOS_wrn.Financial._.Pkg._2" hidden="1">{#N/A,#N/A,FALSE,"401K";"Goodwill (Financial)",#N/A,FALSE,"GOODWILL"}</definedName>
    <definedName name="wqwt" hidden="1">{#N/A,#N/A,FALSE,"Projections";#N/A,#N/A,FALSE,"Contribution_Stock";#N/A,#N/A,FALSE,"PF_Combo_Stock";#N/A,#N/A,FALSE,"Projections";#N/A,#N/A,FALSE,"Contribution_Cash";#N/A,#N/A,FALSE,"PF_Combo_Cash";#N/A,#N/A,FALSE,"IPO_Cash"}</definedName>
    <definedName name="wqwt_1" hidden="1">{#N/A,#N/A,FALSE,"Projections";#N/A,#N/A,FALSE,"Contribution_Stock";#N/A,#N/A,FALSE,"PF_Combo_Stock";#N/A,#N/A,FALSE,"Projections";#N/A,#N/A,FALSE,"Contribution_Cash";#N/A,#N/A,FALSE,"PF_Combo_Cash";#N/A,#N/A,FALSE,"IPO_Cash"}</definedName>
    <definedName name="wqwt_2" hidden="1">{#N/A,#N/A,FALSE,"Projections";#N/A,#N/A,FALSE,"Contribution_Stock";#N/A,#N/A,FALSE,"PF_Combo_Stock";#N/A,#N/A,FALSE,"Projections";#N/A,#N/A,FALSE,"Contribution_Cash";#N/A,#N/A,FALSE,"PF_Combo_Cash";#N/A,#N/A,FALSE,"IPO_Cash"}</definedName>
    <definedName name="wrn" hidden="1">{"PC1 July thry Dec",#N/A,FALSE,"PC1MON";"PC2 July thru Dec",#N/A,FALSE,"PC2MON";"PC3 July thru Dec",#N/A,FALSE,"PC3MON";"PC5 July thru Dec",#N/A,FALSE,"PC5MON";"PC6 July thru Dec",#N/A,FALSE,"PC6MON";"PC7 July thru Dec",#N/A,FALSE,"PC7MON";"PC8 July thru Dec",#N/A,FALSE,"PC8MON";"PC9 July thru Dec",#N/A,FALSE,"PC9MON";"PC10 July thru Dec",#N/A,FALSE,"PC10MON";"PC11 July thru Dec",#N/A,FALSE,"PC11MON";"PC99 July thru Dec",#N/A,FALSE,"RKFL CO."}</definedName>
    <definedName name="wrn." hidden="1">{"PC99 July thru Dec",#N/A,FALSE,"RKFL CO."}</definedName>
    <definedName name="wrn.1999._.Corporate." hidden="1">{"1999Corporate",#N/A,FALSE,"Corporate"}</definedName>
    <definedName name="wrn.1999._.Corporate._1" hidden="1">{"1999Corporate",#N/A,FALSE,"Corporate"}</definedName>
    <definedName name="wrn.1999._.Corporate._2" hidden="1">{"1999Corporate",#N/A,FALSE,"Corporate"}</definedName>
    <definedName name="wrn.1999._.Funding." hidden="1">{"1999Funding",#N/A,FALSE,"Funding"}</definedName>
    <definedName name="wrn.1999._.Funding._1" hidden="1">{"1999Funding",#N/A,FALSE,"Funding"}</definedName>
    <definedName name="wrn.1999._.Funding._2" hidden="1">{"1999Funding",#N/A,FALSE,"Funding"}</definedName>
    <definedName name="wrn.1999._.Grp._.Adjustments." hidden="1">{"1999GrpAdj",#N/A,FALSE,"Grp Adj"}</definedName>
    <definedName name="wrn.1999._.Grp._.Adjustments._1" hidden="1">{"1999GrpAdj",#N/A,FALSE,"Grp Adj"}</definedName>
    <definedName name="wrn.1999._.Grp._.Adjustments._2" hidden="1">{"1999GrpAdj",#N/A,FALSE,"Grp Adj"}</definedName>
    <definedName name="wrn.1999._.Grp._.Consol." hidden="1">{"1999GrpConsol",#N/A,FALSE,"Grp Consol"}</definedName>
    <definedName name="wrn.1999._.Grp._.Consol._1" hidden="1">{"1999GrpConsol",#N/A,FALSE,"Grp Consol"}</definedName>
    <definedName name="wrn.1999._.Grp._.Consol._2" hidden="1">{"1999GrpConsol",#N/A,FALSE,"Grp Consol"}</definedName>
    <definedName name="wrn.1999._.HTUK." hidden="1">{"1999HTUK",#N/A,FALSE,"HTUK"}</definedName>
    <definedName name="wrn.1999._.HTUK._1" hidden="1">{"1999HTUK",#N/A,FALSE,"HTUK"}</definedName>
    <definedName name="wrn.1999._.HTUK._2" hidden="1">{"1999HTUK",#N/A,FALSE,"HTUK"}</definedName>
    <definedName name="wrn.1999._.International." hidden="1">{"1999International",#N/A,FALSE,"International"}</definedName>
    <definedName name="wrn.1999._.International._1" hidden="1">{"1999International",#N/A,FALSE,"International"}</definedName>
    <definedName name="wrn.1999._.International._2" hidden="1">{"1999International",#N/A,FALSE,"International"}</definedName>
    <definedName name="wrn.1999._.OIDL." hidden="1">{"1999OIDL",#N/A,FALSE,"OIDL"}</definedName>
    <definedName name="wrn.1999._.OIDL._1" hidden="1">{"1999OIDL",#N/A,FALSE,"OIDL"}</definedName>
    <definedName name="wrn.1999._.OIDL._2" hidden="1">{"1999OIDL",#N/A,FALSE,"OIDL"}</definedName>
    <definedName name="wrn.1999._.Trust." hidden="1">{"1999Trust",#N/A,FALSE,"Trust"}</definedName>
    <definedName name="wrn.1999._.Trust._1" hidden="1">{"1999Trust",#N/A,FALSE,"Trust"}</definedName>
    <definedName name="wrn.1999._.Trust._2" hidden="1">{"1999Trust",#N/A,FALSE,"Trust"}</definedName>
    <definedName name="wrn.2._.pagers." hidden="1">{"Cover",#N/A,FALSE,"Cover";"Summary",#N/A,FALSE,"Summarpage"}</definedName>
    <definedName name="wrn.2._.pagers._1" hidden="1">{"Cover",#N/A,FALSE,"Cover";"Summary",#N/A,FALSE,"Summarpage"}</definedName>
    <definedName name="wrn.2._.pagers._2" hidden="1">{"Cover",#N/A,FALSE,"Cover";"Summary",#N/A,FALSE,"Summarpage"}</definedName>
    <definedName name="wrn.2000._.Corporate." hidden="1">{"2000Corporate",#N/A,FALSE,"Corporate"}</definedName>
    <definedName name="wrn.2000._.Corporate._1" hidden="1">{"2000Corporate",#N/A,FALSE,"Corporate"}</definedName>
    <definedName name="wrn.2000._.Corporate._2" hidden="1">{"2000Corporate",#N/A,FALSE,"Corporate"}</definedName>
    <definedName name="wrn.2000._.Funding." hidden="1">{"2000Funding",#N/A,FALSE,"Funding"}</definedName>
    <definedName name="wrn.2000._.Funding._1" hidden="1">{"2000Funding",#N/A,FALSE,"Funding"}</definedName>
    <definedName name="wrn.2000._.Funding._2" hidden="1">{"2000Funding",#N/A,FALSE,"Funding"}</definedName>
    <definedName name="wrn.2000._.Grp._.Adjustments." hidden="1">{"2000GrpAdj",#N/A,FALSE,"Grp Adj"}</definedName>
    <definedName name="wrn.2000._.Grp._.Adjustments._1" hidden="1">{"2000GrpAdj",#N/A,FALSE,"Grp Adj"}</definedName>
    <definedName name="wrn.2000._.Grp._.Adjustments._2" hidden="1">{"2000GrpAdj",#N/A,FALSE,"Grp Adj"}</definedName>
    <definedName name="wrn.2000._.Grp._.Consol." hidden="1">{"2000GrpConsol",#N/A,FALSE,"Grp Consol"}</definedName>
    <definedName name="wrn.2000._.Grp._.Consol._1" hidden="1">{"2000GrpConsol",#N/A,FALSE,"Grp Consol"}</definedName>
    <definedName name="wrn.2000._.Grp._.Consol._2" hidden="1">{"2000GrpConsol",#N/A,FALSE,"Grp Consol"}</definedName>
    <definedName name="wrn.2000._.HTUK." hidden="1">{"2000HTUK",#N/A,FALSE,"HTUK"}</definedName>
    <definedName name="wrn.2000._.HTUK._1" hidden="1">{"2000HTUK",#N/A,FALSE,"HTUK"}</definedName>
    <definedName name="wrn.2000._.HTUK._2" hidden="1">{"2000HTUK",#N/A,FALSE,"HTUK"}</definedName>
    <definedName name="wrn.2000._.International." hidden="1">{"2000International",#N/A,FALSE,"International"}</definedName>
    <definedName name="wrn.2000._.International._1" hidden="1">{"2000International",#N/A,FALSE,"International"}</definedName>
    <definedName name="wrn.2000._.International._2" hidden="1">{"2000International",#N/A,FALSE,"International"}</definedName>
    <definedName name="wrn.2000._.OIDL." hidden="1">{"2000OIDL",#N/A,FALSE,"OIDL"}</definedName>
    <definedName name="wrn.2000._.OIDL._1" hidden="1">{"2000OIDL",#N/A,FALSE,"OIDL"}</definedName>
    <definedName name="wrn.2000._.OIDL._2" hidden="1">{"2000OIDL",#N/A,FALSE,"OIDL"}</definedName>
    <definedName name="wrn.2000._.Trust." hidden="1">{"2000Trust",#N/A,FALSE,"Trust"}</definedName>
    <definedName name="wrn.2000._.Trust._1" hidden="1">{"2000Trust",#N/A,FALSE,"Trust"}</definedName>
    <definedName name="wrn.2000._.Trust._2" hidden="1">{"2000Trust",#N/A,FALSE,"Trust"}</definedName>
    <definedName name="wrn.3._.pages." hidden="1">{"Finished Goods",#N/A,FALSE,"FG Production-pg1";"Paste",#N/A,FALSE,"FG Production-pg1";"Total Plant",#N/A,FALSE,"FG Production-pg1"}</definedName>
    <definedName name="wrn.3._.pages._1" hidden="1">{"Finished Goods",#N/A,FALSE,"FG Production-pg1";"Paste",#N/A,FALSE,"FG Production-pg1";"Total Plant",#N/A,FALSE,"FG Production-pg1"}</definedName>
    <definedName name="wrn.3._.pages._1_1" hidden="1">{"Finished Goods",#N/A,FALSE,"FG Production-pg1";"Paste",#N/A,FALSE,"FG Production-pg1";"Total Plant",#N/A,FALSE,"FG Production-pg1"}</definedName>
    <definedName name="wrn.3._.pages._2" hidden="1">{"Finished Goods",#N/A,FALSE,"FG Production-pg1";"Paste",#N/A,FALSE,"FG Production-pg1";"Total Plant",#N/A,FALSE,"FG Production-pg1"}</definedName>
    <definedName name="wrn.A_VALUATION." hidden="1">{#N/A,#N/A,FALSE,"A_D";#N/A,#N/A,FALSE,"WACC";#N/A,#N/A,FALSE,"DCF";#N/A,#N/A,FALSE,"A";#N/A,#N/A,FALSE,"LBO";#N/A,#N/A,FALSE,"C";#N/A,#N/A,FALSE,"impd";#N/A,#N/A,FALSE,"comps"}</definedName>
    <definedName name="wrn.A_VALUATION._1" hidden="1">{#N/A,#N/A,FALSE,"A_D";#N/A,#N/A,FALSE,"WACC";#N/A,#N/A,FALSE,"DCF";#N/A,#N/A,FALSE,"A";#N/A,#N/A,FALSE,"LBO";#N/A,#N/A,FALSE,"C";#N/A,#N/A,FALSE,"impd";#N/A,#N/A,FALSE,"comps"}</definedName>
    <definedName name="wrn.A_VALUATION._2" hidden="1">{#N/A,#N/A,FALSE,"A_D";#N/A,#N/A,FALSE,"WACC";#N/A,#N/A,FALSE,"DCF";#N/A,#N/A,FALSE,"A";#N/A,#N/A,FALSE,"LBO";#N/A,#N/A,FALSE,"C";#N/A,#N/A,FALSE,"impd";#N/A,#N/A,FALSE,"comps"}</definedName>
    <definedName name="wrn.Accr_Dil." hidden="1">{#N/A,#N/A,FALSE,"Debt Accr";#N/A,#N/A,FALSE,"Stock Accr";#N/A,#N/A,FALSE,"Debt Stock Accr"}</definedName>
    <definedName name="wrn.Accr_Dil._1" hidden="1">{#N/A,#N/A,FALSE,"Debt Accr";#N/A,#N/A,FALSE,"Stock Accr";#N/A,#N/A,FALSE,"Debt Stock Accr"}</definedName>
    <definedName name="wrn.Accr_Dil._2" hidden="1">{#N/A,#N/A,FALSE,"Debt Accr";#N/A,#N/A,FALSE,"Stock Accr";#N/A,#N/A,FALSE,"Debt Stock Accr"}</definedName>
    <definedName name="wrn.Accretion." hidden="1">{"Accretion",#N/A,FALSE,"Assum"}</definedName>
    <definedName name="wrn.Acquisition_matrix_from_DBAB" hidden="1">{"Acq_matrix",#N/A,FALSE,"Acquisition Matrix"}</definedName>
    <definedName name="wrn.Acquisition_matrix_from_DBAB_1" hidden="1">{"Acq_matrix",#N/A,FALSE,"Acquisition Matrix"}</definedName>
    <definedName name="wrn.Acquisition_matrix_from_DBAB_1_1" hidden="1">{"Acq_matrix",#N/A,FALSE,"Acquisition Matrix"}</definedName>
    <definedName name="wrn.Acquisition_matrix_from_DBAB_1_1_1" hidden="1">{"Acq_matrix",#N/A,FALSE,"Acquisition Matrix"}</definedName>
    <definedName name="wrn.Acquisition_matrix_from_DBAB_1_2" hidden="1">{"Acq_matrix",#N/A,FALSE,"Acquisition Matrix"}</definedName>
    <definedName name="wrn.Acquisition_matrix_from_DBAB_2" hidden="1">{"Acq_matrix",#N/A,FALSE,"Acquisition Matrix"}</definedName>
    <definedName name="wrn.Acquisition_matrix_from_DBAB_3" hidden="1">{"Acq_matrix",#N/A,FALSE,"Acquisition Matrix"}</definedName>
    <definedName name="wrn.Acquisition_matrix_from_DBAB_4" hidden="1">{"Acq_matrix",#N/A,FALSE,"Acquisition Matrix"}</definedName>
    <definedName name="wrn.Acquisition_matrix_from_DBAB_5" hidden="1">{"Acq_matrix",#N/A,FALSE,"Acquisition Matrix"}</definedName>
    <definedName name="wrn.Activity." hidden="1">{#N/A,#N/A,TRUE,"Activations";#N/A,#N/A,TRUE,"Deactivations";#N/A,#N/A,TRUE,"Reactivations";#N/A,#N/A,TRUE,"EOP Subscribers"}</definedName>
    <definedName name="wrn.Activity._1" hidden="1">{#N/A,#N/A,TRUE,"Activations";#N/A,#N/A,TRUE,"Deactivations";#N/A,#N/A,TRUE,"Reactivations";#N/A,#N/A,TRUE,"EOP Subscribers"}</definedName>
    <definedName name="wrn.Activity._2" hidden="1">{#N/A,#N/A,TRUE,"Activations";#N/A,#N/A,TRUE,"Deactivations";#N/A,#N/A,TRUE,"Reactivations";#N/A,#N/A,TRUE,"EOP Subscribers"}</definedName>
    <definedName name="wrn.adj95." hidden="1">{"adj95mult",#N/A,FALSE,"COMPCO";"adj95est",#N/A,FALSE,"COMPCO"}</definedName>
    <definedName name="wrn.adj95._1" hidden="1">{"adj95mult",#N/A,FALSE,"COMPCO";"adj95est",#N/A,FALSE,"COMPCO"}</definedName>
    <definedName name="wrn.adj95._2" hidden="1">{"adj95mult",#N/A,FALSE,"COMPCO";"adj95est",#N/A,FALSE,"COMPCO"}</definedName>
    <definedName name="wrn.adj95._from_DBAB" hidden="1">{"adj95mult",#N/A,FALSE,"COMPCO";"adj95est",#N/A,FALSE,"COMPCO"}</definedName>
    <definedName name="wrn.adj95._from_DBAB_1" hidden="1">{"adj95mult",#N/A,FALSE,"COMPCO";"adj95est",#N/A,FALSE,"COMPCO"}</definedName>
    <definedName name="wrn.adj95._from_DBAB_1_1" hidden="1">{"adj95mult",#N/A,FALSE,"COMPCO";"adj95est",#N/A,FALSE,"COMPCO"}</definedName>
    <definedName name="wrn.adj95._from_DBAB_1_1_1" hidden="1">{"adj95mult",#N/A,FALSE,"COMPCO";"adj95est",#N/A,FALSE,"COMPCO"}</definedName>
    <definedName name="wrn.adj95._from_DBAB_1_2" hidden="1">{"adj95mult",#N/A,FALSE,"COMPCO";"adj95est",#N/A,FALSE,"COMPCO"}</definedName>
    <definedName name="wrn.adj95._from_DBAB_2" hidden="1">{"adj95mult",#N/A,FALSE,"COMPCO";"adj95est",#N/A,FALSE,"COMPCO"}</definedName>
    <definedName name="wrn.adj95._from_DBAB_3" hidden="1">{"adj95mult",#N/A,FALSE,"COMPCO";"adj95est",#N/A,FALSE,"COMPCO"}</definedName>
    <definedName name="wrn.adj95._from_DBAB_4" hidden="1">{"adj95mult",#N/A,FALSE,"COMPCO";"adj95est",#N/A,FALSE,"COMPCO"}</definedName>
    <definedName name="wrn.adj95._from_DBAB_5" hidden="1">{"adj95mult",#N/A,FALSE,"COMPCO";"adj95est",#N/A,FALSE,"COMPCO"}</definedName>
    <definedName name="wrn.admin." hidden="1">{#N/A,#N/A,FALSE,"ADM";#N/A,#N/A,FALSE,"office supplies";#N/A,#N/A,FALSE,"sundry matls";#N/A,#N/A,FALSE,"info tech";#N/A,#N/A,FALSE,"m&amp;r office eqpt";#N/A,#N/A,FALSE,"real prop.";#N/A,#N/A,FALSE,"safety"}</definedName>
    <definedName name="wrn.admin._1" hidden="1">{#N/A,#N/A,FALSE,"ADM";#N/A,#N/A,FALSE,"office supplies";#N/A,#N/A,FALSE,"sundry matls";#N/A,#N/A,FALSE,"info tech";#N/A,#N/A,FALSE,"m&amp;r office eqpt";#N/A,#N/A,FALSE,"real prop.";#N/A,#N/A,FALSE,"safety"}</definedName>
    <definedName name="wrn.admin._1_1" hidden="1">{#N/A,#N/A,FALSE,"ADM";#N/A,#N/A,FALSE,"office supplies";#N/A,#N/A,FALSE,"sundry matls";#N/A,#N/A,FALSE,"info tech";#N/A,#N/A,FALSE,"m&amp;r office eqpt";#N/A,#N/A,FALSE,"real prop.";#N/A,#N/A,FALSE,"safety"}</definedName>
    <definedName name="wrn.admin._2" hidden="1">{#N/A,#N/A,FALSE,"ADM";#N/A,#N/A,FALSE,"office supplies";#N/A,#N/A,FALSE,"sundry matls";#N/A,#N/A,FALSE,"info tech";#N/A,#N/A,FALSE,"m&amp;r office eqpt";#N/A,#N/A,FALSE,"real prop.";#N/A,#N/A,FALSE,"safety"}</definedName>
    <definedName name="wrn.AFR200." hidden="1">{"AFR200_P1",#N/A,FALSE,"AFR200";"AFR200_P2",#N/A,FALSE,"AFR200";"AFR200_P3",#N/A,FALSE,"AFR200";"AFR200_P4",#N/A,FALSE,"AFR200";"AFR200_P5",#N/A,FALSE,"AFR200"}</definedName>
    <definedName name="wrn.AFR200._1" hidden="1">{"AFR200_P1",#N/A,FALSE,"AFR200";"AFR200_P2",#N/A,FALSE,"AFR200";"AFR200_P3",#N/A,FALSE,"AFR200";"AFR200_P4",#N/A,FALSE,"AFR200";"AFR200_P5",#N/A,FALSE,"AFR200"}</definedName>
    <definedName name="wrn.AFR200._2" hidden="1">{"AFR200_P1",#N/A,FALSE,"AFR200";"AFR200_P2",#N/A,FALSE,"AFR200";"AFR200_P3",#N/A,FALSE,"AFR200";"AFR200_P4",#N/A,FALSE,"AFR200";"AFR200_P5",#N/A,FALSE,"AFR200"}</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LCO._.MONTHLY._.REPORTS." hidden="1">{"ALCO-M Financial Highlights",#N/A,FALSE,"GFB ALCO";"ALCO-M Key Ratio Comparisons",#N/A,FALSE,"GFB ALCO";"ALCO-M Projected Key Ratios",#N/A,FALSE,"GFB ALCO";"ALCO-M Management Report",#N/A,FALSE,"GFB ALCO";"ALCO-M Management Report vs Last Month",#N/A,FALSE,"Mgmt Report vs LM";"ALCO-M Earning Assets",#N/A,FALSE,"GFB ALCO";"ALCO-M Rate Related Liabilities",#N/A,FALSE,"GFB ALCO";"ALCO-M Graph Net Interest Margin &amp; Spread",#N/A,FALSE,"GFB ALCO"}</definedName>
    <definedName name="wrn.ALCO._.QUARTERLY._.REPORTS." hidden="1">{"AL1 FINANCIAL HIGHLIGHTS",#N/A,FALSE,"SUMMARY";"AL4 KEY RATIOS",#N/A,FALSE,"GFB ALCO";"AL5 PROJECTED KEY RATIOS",#N/A,FALSE,"GFB ALCO";"AL7 MANAGEMENT REPORT",#N/A,FALSE,"GFB ALCO";"AL7A MANAGEMENT REPORT LM",#N/A,FALSE,"Mgmt Report vs LM";"AL8 EARNING ASSETS",#N/A,FALSE,"GFB ALCO";"AL9 RATE RELATED LIABILITIES",#N/A,FALSE,"GFB ALCO";"AL12 MARGIN &amp; SPREAD GRAPH",#N/A,FALSE,"GFB ALCO"}</definedName>
    <definedName name="wrn.ALL." hidden="1">{"Customer",#N/A,FALSE,"Estimate";"Internal",#N/A,FALSE,"Estimate";#N/A,#N/A,FALSE,"Hours"}</definedName>
    <definedName name="wrn.All._.Company._.Analyses." hidden="1">{"Methodology and Sourcing",#N/A,FALSE,"Methodology and Sourcing";"britishtelecom",#N/A,FALSE,"BT out";"CTC",#N/A,FALSE,"CTC out";"DT",#N/A,FALSE,"DT out";"FT",#N/A,FALSE,"FT out";"HKT",#N/A,FALSE,"HKT out";"KPN",#N/A,FALSE,"KPN out";"MATAV",#N/A,FALSE,"MATAV out";"PT Telkom",#N/A,FALSE,"PT Telkom out";"Tel Arg",#N/A,FALSE,"Tel Arg out";"Telef Arg",#N/A,FALSE,"TASA out";"Tel Asia",#N/A,FALSE,"Tel. Asia Out";"T de E",#N/A,FALSE,"T de E out";"Tel Malay",#N/A,FALSE,"Tel Malay out";"TELMEX",#N/A,FALSE,"Telmex out";"TNZ",#N/A,FALSE,"TNZ out";"Telkom SA",#N/A,FALSE,"Telkom SA out";"SPT",#N/A,FALSE,"SPT out";"USA",#N/A,FALSE,"USA out"}</definedName>
    <definedName name="wrn.All._.Company._.Analyses._1" hidden="1">{"Methodology and Sourcing",#N/A,FALSE,"Methodology and Sourcing";"britishtelecom",#N/A,FALSE,"BT out";"CTC",#N/A,FALSE,"CTC out";"DT",#N/A,FALSE,"DT out";"FT",#N/A,FALSE,"FT out";"HKT",#N/A,FALSE,"HKT out";"KPN",#N/A,FALSE,"KPN out";"MATAV",#N/A,FALSE,"MATAV out";"PT Telkom",#N/A,FALSE,"PT Telkom out";"Tel Arg",#N/A,FALSE,"Tel Arg out";"Telef Arg",#N/A,FALSE,"TASA out";"Tel Asia",#N/A,FALSE,"Tel. Asia Out";"T de E",#N/A,FALSE,"T de E out";"Tel Malay",#N/A,FALSE,"Tel Malay out";"TELMEX",#N/A,FALSE,"Telmex out";"TNZ",#N/A,FALSE,"TNZ out";"Telkom SA",#N/A,FALSE,"Telkom SA out";"SPT",#N/A,FALSE,"SPT out";"USA",#N/A,FALSE,"USA out"}</definedName>
    <definedName name="wrn.All._.Company._.Analyses._2" hidden="1">{"Methodology and Sourcing",#N/A,FALSE,"Methodology and Sourcing";"britishtelecom",#N/A,FALSE,"BT out";"CTC",#N/A,FALSE,"CTC out";"DT",#N/A,FALSE,"DT out";"FT",#N/A,FALSE,"FT out";"HKT",#N/A,FALSE,"HKT out";"KPN",#N/A,FALSE,"KPN out";"MATAV",#N/A,FALSE,"MATAV out";"PT Telkom",#N/A,FALSE,"PT Telkom out";"Tel Arg",#N/A,FALSE,"Tel Arg out";"Telef Arg",#N/A,FALSE,"TASA out";"Tel Asia",#N/A,FALSE,"Tel. Asia Out";"T de E",#N/A,FALSE,"T de E out";"Tel Malay",#N/A,FALSE,"Tel Malay out";"TELMEX",#N/A,FALSE,"Telmex out";"TNZ",#N/A,FALSE,"TNZ out";"Telkom SA",#N/A,FALSE,"Telkom SA out";"SPT",#N/A,FALSE,"SPT out";"USA",#N/A,FALSE,"USA out"}</definedName>
    <definedName name="wrn.All._.Details." hidden="1">{#N/A,#N/A,TRUE,"Labor Variance";#N/A,#N/A,TRUE,"Direct Labor";#N/A,#N/A,TRUE,"Spoils &amp; Losses";#N/A,#N/A,TRUE,"Receiving";#N/A,#N/A,TRUE,"Utilities";#N/A,#N/A,TRUE,"Regular RM";#N/A,#N/A,TRUE,"Special RM";#N/A,#N/A,TRUE,"Exp on Cap";#N/A,#N/A,TRUE,"Capital Labor"}</definedName>
    <definedName name="wrn.All._.Details._1" hidden="1">{#N/A,#N/A,TRUE,"Labor Variance";#N/A,#N/A,TRUE,"Direct Labor";#N/A,#N/A,TRUE,"Spoils &amp; Losses";#N/A,#N/A,TRUE,"Receiving";#N/A,#N/A,TRUE,"Utilities";#N/A,#N/A,TRUE,"Regular RM";#N/A,#N/A,TRUE,"Special RM";#N/A,#N/A,TRUE,"Exp on Cap";#N/A,#N/A,TRUE,"Capital Labor"}</definedName>
    <definedName name="wrn.All._.Details._2" hidden="1">{#N/A,#N/A,TRUE,"Labor Variance";#N/A,#N/A,TRUE,"Direct Labor";#N/A,#N/A,TRUE,"Spoils &amp; Losses";#N/A,#N/A,TRUE,"Receiving";#N/A,#N/A,TRUE,"Utilities";#N/A,#N/A,TRUE,"Regular RM";#N/A,#N/A,TRUE,"Special RM";#N/A,#N/A,TRUE,"Exp on Cap";#N/A,#N/A,TRUE,"Capital Labor"}</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_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_2"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tems." hidden="1">{#N/A,#N/A,FALSE,"Apple";#N/A,#N/A,FALSE,"Dutch";#N/A,#N/A,FALSE,"Cherry";#N/A,#N/A,FALSE,"Cherry Crunch";#N/A,#N/A,FALSE,"Pumpkin";#N/A,#N/A,FALSE,"Razzleberry";#N/A,#N/A,FALSE,"Very Berry";#N/A,#N/A,FALSE,"Peach";#N/A,#N/A,FALSE,"Choco Sat 10200";#N/A,#N/A,FALSE,"Pecan 10210";#N/A,#N/A,FALSE,"Pastry 20100";#N/A,#N/A,FALSE,"Apple Cobbler";#N/A,#N/A,FALSE,"Cherry Cobbler";#N/A,#N/A,FALSE,"Berry Cobbler";#N/A,#N/A,FALSE,"Peach Cobbler";#N/A,#N/A,FALSE,"Claim Jumper"}</definedName>
    <definedName name="wrn.All._.Items._1" hidden="1">{#N/A,#N/A,FALSE,"Apple";#N/A,#N/A,FALSE,"Dutch";#N/A,#N/A,FALSE,"Cherry";#N/A,#N/A,FALSE,"Cherry Crunch";#N/A,#N/A,FALSE,"Pumpkin";#N/A,#N/A,FALSE,"Razzleberry";#N/A,#N/A,FALSE,"Very Berry";#N/A,#N/A,FALSE,"Peach";#N/A,#N/A,FALSE,"Choco Sat 10200";#N/A,#N/A,FALSE,"Pecan 10210";#N/A,#N/A,FALSE,"Pastry 20100";#N/A,#N/A,FALSE,"Apple Cobbler";#N/A,#N/A,FALSE,"Cherry Cobbler";#N/A,#N/A,FALSE,"Berry Cobbler";#N/A,#N/A,FALSE,"Peach Cobbler";#N/A,#N/A,FALSE,"Claim Jumper"}</definedName>
    <definedName name="wrn.All._.Items._2" hidden="1">{#N/A,#N/A,FALSE,"Apple";#N/A,#N/A,FALSE,"Dutch";#N/A,#N/A,FALSE,"Cherry";#N/A,#N/A,FALSE,"Cherry Crunch";#N/A,#N/A,FALSE,"Pumpkin";#N/A,#N/A,FALSE,"Razzleberry";#N/A,#N/A,FALSE,"Very Berry";#N/A,#N/A,FALSE,"Peach";#N/A,#N/A,FALSE,"Choco Sat 10200";#N/A,#N/A,FALSE,"Pecan 10210";#N/A,#N/A,FALSE,"Pastry 20100";#N/A,#N/A,FALSE,"Apple Cobbler";#N/A,#N/A,FALSE,"Cherry Cobbler";#N/A,#N/A,FALSE,"Berry Cobbler";#N/A,#N/A,FALSE,"Peach Cobbler";#N/A,#N/A,FALSE,"Claim Jumper"}</definedName>
    <definedName name="wrn.ALL._.PAGES." hidden="1">{#N/A,#N/A,FALSE,"puboff";#N/A,#N/A,FALSE,"financials";#N/A,#N/A,FALSE,"valuation";#N/A,#N/A,FALSE,"split"}</definedName>
    <definedName name="wrn.ALL._.PAGES._1" hidden="1">{#N/A,#N/A,FALSE,"puboff";#N/A,#N/A,FALSE,"financials";#N/A,#N/A,FALSE,"valuation";#N/A,#N/A,FALSE,"split"}</definedName>
    <definedName name="wrn.ALL._.PAGES._2" hidden="1">{#N/A,#N/A,FALSE,"puboff";#N/A,#N/A,FALSE,"financials";#N/A,#N/A,FALSE,"valuation";#N/A,#N/A,FALSE,"split"}</definedName>
    <definedName name="wrn.all._.schedules."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wrn.all._.schedules.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wrn.all._.schedules._1_1"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wrn.all._.schedules._2" hidden="1">{"Summary",#N/A,TRUE,"Summary";"quest",#N/A,TRUE,"quest";"ss",#N/A,TRUE,"subm.sheet.";"RF1",#N/A,TRUE,"RF1";"RF1A",#N/A,TRUE,"RF1A";"RF2",#N/A,TRUE,"RF2";"RF2A",#N/A,TRUE,"RF2A";"RF3",#N/A,TRUE,"RF3";"RF3A",#N/A,TRUE,"RF3A";"RF4",#N/A,TRUE,"RF4";"RF4A",#N/A,TRUE,"RF4A";"RF5",#N/A,TRUE,"RF5";"RF6",#N/A,TRUE,"RF6";"RF6A",#N/A,TRUE,"RF6A";"RF7",#N/A,TRUE,"RF7";"RF7A",#N/A,TRUE,"RF7A";"RF8",#N/A,TRUE,"RF8";"RF8A",#N/A,TRUE,"RF8A";"RF9",#N/A,TRUE,"RF9";"RF9A",#N/A,TRUE,"RF9A";"RF10",#N/A,TRUE,"RF10";"RF11As",#N/A,TRUE,"RF11As";"RF11Bs",#N/A,TRUE,"RF11Bs";"RF12",#N/A,TRUE,"RF12";"RF13",#N/A,TRUE,"RF13";"RF14",#N/A,TRUE,"RF14";"RF15",#N/A,TRUE,"RF15"}</definedName>
    <definedName name="wrn.ALL._.SHEETS." hidden="1">{#N/A,#N/A,FALSE,"Adj Proj";#N/A,#N/A,FALSE,"Sheet1";#N/A,#N/A,FALSE,"LBO";#N/A,#N/A,FALSE,"LBOMER";#N/A,#N/A,FALSE,"WACC";#N/A,#N/A,FALSE,"DCF";#N/A,#N/A,FALSE,"DCFMER";#N/A,#N/A,FALSE,"Pooling";#N/A,#N/A,FALSE,"income";#N/A,#N/A,FALSE,"Offer"}</definedName>
    <definedName name="wrn.ALL._.SHEETS._1" hidden="1">{#N/A,#N/A,FALSE,"Adj Proj";#N/A,#N/A,FALSE,"Sheet1";#N/A,#N/A,FALSE,"LBO";#N/A,#N/A,FALSE,"LBOMER";#N/A,#N/A,FALSE,"WACC";#N/A,#N/A,FALSE,"DCF";#N/A,#N/A,FALSE,"DCFMER";#N/A,#N/A,FALSE,"Pooling";#N/A,#N/A,FALSE,"income";#N/A,#N/A,FALSE,"Offer"}</definedName>
    <definedName name="wrn.ALL._.SHEETS._2" hidden="1">{#N/A,#N/A,FALSE,"Adj Proj";#N/A,#N/A,FALSE,"Sheet1";#N/A,#N/A,FALSE,"LBO";#N/A,#N/A,FALSE,"LBOMER";#N/A,#N/A,FALSE,"WACC";#N/A,#N/A,FALSE,"DCF";#N/A,#N/A,FALSE,"DCFMER";#N/A,#N/A,FALSE,"Pooling";#N/A,#N/A,FALSE,"income";#N/A,#N/A,FALSE,"Offer"}</definedName>
    <definedName name="wrn.ALL._1" hidden="1">{"Customer",#N/A,FALSE,"Estimate";"Internal",#N/A,FALSE,"Estimate";#N/A,#N/A,FALSE,"Hours"}</definedName>
    <definedName name="wrn.ALL._1_1" hidden="1">{"Customer",#N/A,FALSE,"Estimate";"Internal",#N/A,FALSE,"Estimate";#N/A,#N/A,FALSE,"Hours"}</definedName>
    <definedName name="wrn.ALL._2" hidden="1">{"Customer",#N/A,FALSE,"Estimate";"Internal",#N/A,FALSE,"Estimate";#N/A,#N/A,FALSE,"Hours"}</definedName>
    <definedName name="wrn.All_Models." hidden="1">{#N/A,#N/A,FALSE,"Summary";#N/A,#N/A,FALSE,"Projections";#N/A,#N/A,FALSE,"Mkt Mults";#N/A,#N/A,FALSE,"DCF";#N/A,#N/A,FALSE,"Accr Dil";#N/A,#N/A,FALSE,"PIC LBO";#N/A,#N/A,FALSE,"MULT10_4";#N/A,#N/A,FALSE,"CBI LBO"}</definedName>
    <definedName name="wrn.All_Models._1" hidden="1">{#N/A,#N/A,FALSE,"Summary";#N/A,#N/A,FALSE,"Projections";#N/A,#N/A,FALSE,"Mkt Mults";#N/A,#N/A,FALSE,"DCF";#N/A,#N/A,FALSE,"Accr Dil";#N/A,#N/A,FALSE,"PIC LBO";#N/A,#N/A,FALSE,"MULT10_4";#N/A,#N/A,FALSE,"CBI LBO"}</definedName>
    <definedName name="wrn.All_Models._2" hidden="1">{#N/A,#N/A,FALSE,"Summary";#N/A,#N/A,FALSE,"Projections";#N/A,#N/A,FALSE,"Mkt Mults";#N/A,#N/A,FALSE,"DCF";#N/A,#N/A,FALSE,"Accr Dil";#N/A,#N/A,FALSE,"PIC LBO";#N/A,#N/A,FALSE,"MULT10_4";#N/A,#N/A,FALSE,"CBI LBO"}</definedName>
    <definedName name="wrn.All_Models2" hidden="1">{#N/A,#N/A,FALSE,"Projections";#N/A,#N/A,FALSE,"Multiples Valuation";#N/A,#N/A,FALSE,"LBO";#N/A,#N/A,FALSE,"Multiples_Sensitivity";#N/A,#N/A,FALSE,"Summary"}</definedName>
    <definedName name="wrn.All_Models2_1" hidden="1">{#N/A,#N/A,FALSE,"Projections";#N/A,#N/A,FALSE,"Multiples Valuation";#N/A,#N/A,FALSE,"LBO";#N/A,#N/A,FALSE,"Multiples_Sensitivity";#N/A,#N/A,FALSE,"Summary"}</definedName>
    <definedName name="wrn.All_Models2_2" hidden="1">{#N/A,#N/A,FALSE,"Projections";#N/A,#N/A,FALSE,"Multiples Valuation";#N/A,#N/A,FALSE,"LBO";#N/A,#N/A,FALSE,"Multiples_Sensitivity";#N/A,#N/A,FALSE,"Summary"}</definedName>
    <definedName name="wrn.All_Sheets." hidden="1">{#N/A,#N/A,FALSE,"Projections";#N/A,#N/A,FALSE,"Contribution_Stock";#N/A,#N/A,FALSE,"PF_Combo_Stock";#N/A,#N/A,FALSE,"Projections";#N/A,#N/A,FALSE,"Contribution_Cash";#N/A,#N/A,FALSE,"PF_Combo_Cash";#N/A,#N/A,FALSE,"IPO_Cash"}</definedName>
    <definedName name="wrn.All_Sheets._1" hidden="1">{#N/A,#N/A,FALSE,"Projections";#N/A,#N/A,FALSE,"Contribution_Stock";#N/A,#N/A,FALSE,"PF_Combo_Stock";#N/A,#N/A,FALSE,"Projections";#N/A,#N/A,FALSE,"Contribution_Cash";#N/A,#N/A,FALSE,"PF_Combo_Cash";#N/A,#N/A,FALSE,"IPO_Cash"}</definedName>
    <definedName name="wrn.All_Sheets._2" hidden="1">{#N/A,#N/A,FALSE,"Projections";#N/A,#N/A,FALSE,"Contribution_Stock";#N/A,#N/A,FALSE,"PF_Combo_Stock";#N/A,#N/A,FALSE,"Projections";#N/A,#N/A,FALSE,"Contribution_Cash";#N/A,#N/A,FALSE,"PF_Combo_Cash";#N/A,#N/A,FALSE,"IPO_Cash"}</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_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_2"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UIM2"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UIM2_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UIM2_2"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hidden="1">{#N/A,#N/A,FALSE,"AD_Purchase";#N/A,#N/A,FALSE,"Credit";#N/A,#N/A,FALSE,"PF Acquisition";#N/A,#N/A,FALSE,"PF Offering"}</definedName>
    <definedName name="wrn.AllModels._1" hidden="1">{#N/A,#N/A,FALSE,"AD_Purchase";#N/A,#N/A,FALSE,"Credit";#N/A,#N/A,FALSE,"PF Acquisition";#N/A,#N/A,FALSE,"PF Offering"}</definedName>
    <definedName name="wrn.AllModels._2" hidden="1">{#N/A,#N/A,FALSE,"AD_Purchase";#N/A,#N/A,FALSE,"Credit";#N/A,#N/A,FALSE,"PF Acquisition";#N/A,#N/A,FALSE,"PF Offering"}</definedName>
    <definedName name="wrn.AMT._.FS." hidden="1">{#N/A,#N/A,FALSE,"amt op stats";#N/A,#N/A,FALSE,"amt stat2";#N/A,#N/A,FALSE,"amt prod stats";#N/A,#N/A,FALSE,"amt bs";#N/A,#N/A,FALSE,"amt pl var analysis";#N/A,#N/A,FALSE,"amt cashflow";#N/A,#N/A,FALSE,"ama pl (act vs bud)";#N/A,#N/A,FALSE,"ama pl (act vs pyr)";#N/A,#N/A,FALSE,"ami pl (act vs bud)";#N/A,#N/A,FALSE,"ami pl (act vs pyr)"}</definedName>
    <definedName name="wrn.AMT._.PL._.VA." hidden="1">{#N/A,#N/A,FALSE,"amt pl var analysis"}</definedName>
    <definedName name="wrn.analysis1." hidden="1">{#N/A,#N/A,FALSE,"Cashflow Forecast";#N/A,#N/A,FALSE,"Profit and Loss";#N/A,#N/A,FALSE,"Balance Sheets"}</definedName>
    <definedName name="wrn.analysis1._1" hidden="1">{#N/A,#N/A,FALSE,"Cashflow Forecast";#N/A,#N/A,FALSE,"Profit and Loss";#N/A,#N/A,FALSE,"Balance Sheets"}</definedName>
    <definedName name="wrn.analysis1._2" hidden="1">{#N/A,#N/A,FALSE,"Cashflow Forecast";#N/A,#N/A,FALSE,"Profit and Loss";#N/A,#N/A,FALSE,"Balance Sheets"}</definedName>
    <definedName name="wrn.Analytic." hidden="1">{#N/A,#N/A,FALSE,"Fisons_Sci_Instr";#N/A,#N/A,FALSE,"Fisons_Lab_Supplies";#N/A,#N/A,FALSE,"Nunc";#N/A,#N/A,FALSE,"Sorvall";#N/A,#N/A,FALSE,"Dynatech";#N/A,#N/A,FALSE,"Hach"}</definedName>
    <definedName name="wrn.Analytic._1" hidden="1">{#N/A,#N/A,FALSE,"Fisons_Sci_Instr";#N/A,#N/A,FALSE,"Fisons_Lab_Supplies";#N/A,#N/A,FALSE,"Nunc";#N/A,#N/A,FALSE,"Sorvall";#N/A,#N/A,FALSE,"Dynatech";#N/A,#N/A,FALSE,"Hach"}</definedName>
    <definedName name="wrn.Analytic._2" hidden="1">{#N/A,#N/A,FALSE,"Fisons_Sci_Instr";#N/A,#N/A,FALSE,"Fisons_Lab_Supplies";#N/A,#N/A,FALSE,"Nunc";#N/A,#N/A,FALSE,"Sorvall";#N/A,#N/A,FALSE,"Dynatech";#N/A,#N/A,FALSE,"Hach"}</definedName>
    <definedName name="wrn.AQUIROR._.DCF._from_DBAB" hidden="1">{"AQUIRORDCF",#N/A,FALSE,"Merger consequences";"Acquirorassns",#N/A,FALSE,"Merger consequences"}</definedName>
    <definedName name="wrn.AQUIROR._.DCF._from_DBAB_1" hidden="1">{"AQUIRORDCF",#N/A,FALSE,"Merger consequences";"Acquirorassns",#N/A,FALSE,"Merger consequences"}</definedName>
    <definedName name="wrn.AQUIROR._.DCF._from_DBAB_1_1" hidden="1">{"AQUIRORDCF",#N/A,FALSE,"Merger consequences";"Acquirorassns",#N/A,FALSE,"Merger consequences"}</definedName>
    <definedName name="wrn.AQUIROR._.DCF._from_DBAB_1_1_1" hidden="1">{"AQUIRORDCF",#N/A,FALSE,"Merger consequences";"Acquirorassns",#N/A,FALSE,"Merger consequences"}</definedName>
    <definedName name="wrn.AQUIROR._.DCF._from_DBAB_1_2" hidden="1">{"AQUIRORDCF",#N/A,FALSE,"Merger consequences";"Acquirorassns",#N/A,FALSE,"Merger consequences"}</definedName>
    <definedName name="wrn.AQUIROR._.DCF._from_DBAB_2" hidden="1">{"AQUIRORDCF",#N/A,FALSE,"Merger consequences";"Acquirorassns",#N/A,FALSE,"Merger consequences"}</definedName>
    <definedName name="wrn.AQUIROR._.DCF._from_DBAB_3" hidden="1">{"AQUIRORDCF",#N/A,FALSE,"Merger consequences";"Acquirorassns",#N/A,FALSE,"Merger consequences"}</definedName>
    <definedName name="wrn.AQUIROR._.DCF._from_DBAB_4" hidden="1">{"AQUIRORDCF",#N/A,FALSE,"Merger consequences";"Acquirorassns",#N/A,FALSE,"Merger consequences"}</definedName>
    <definedName name="wrn.AQUIROR._.DCF._from_DBAB_5" hidden="1">{"AQUIRORDCF",#N/A,FALSE,"Merger consequences";"Acquirorassns",#N/A,FALSE,"Merger consequences"}</definedName>
    <definedName name="wrn.ARPU._.composition." hidden="1">{#N/A,#N/A,FALSE,"Additional ARPU"}</definedName>
    <definedName name="wrn.ARPU._.composition._1" hidden="1">{#N/A,#N/A,FALSE,"Additional ARPU"}</definedName>
    <definedName name="wrn.ARPU._.composition._2" hidden="1">{#N/A,#N/A,FALSE,"Additional ARPU"}</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_1"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_2"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sumptions." hidden="1">{"Assumptions",#N/A,FALSE,"Assum"}</definedName>
    <definedName name="wrn.assumptions._1" hidden="1">{"assumptions1",#N/A,FALSE,"Valuation Analysis";"assumptions2",#N/A,FALSE,"Valuation Analysis"}</definedName>
    <definedName name="wrn.assumptions._1_1" hidden="1">{"assumptions1",#N/A,FALSE,"Valuation Analysis";"assumptions2",#N/A,FALSE,"Valuation Analysis"}</definedName>
    <definedName name="wrn.assumptions._2" hidden="1">{"assumptions1",#N/A,FALSE,"Valuation Analysis";"assumptions2",#N/A,FALSE,"Valuation Analysis"}</definedName>
    <definedName name="wrn.austria." hidden="1">{#N/A,#N/A,FALSE,"DCF comm";#N/A,#N/A,FALSE,"DCF2";#N/A,#N/A,FALSE,"Relief Fr Royalty";#N/A,#N/A,FALSE,"Asset Charges";#N/A,#N/A,FALSE,"Workforce";#N/A,#N/A,FALSE,"WACC Recon"}</definedName>
    <definedName name="wrn.austria._1" hidden="1">{#N/A,#N/A,FALSE,"DCF comm";#N/A,#N/A,FALSE,"DCF2";#N/A,#N/A,FALSE,"Relief Fr Royalty";#N/A,#N/A,FALSE,"Asset Charges";#N/A,#N/A,FALSE,"Workforce";#N/A,#N/A,FALSE,"WACC Recon"}</definedName>
    <definedName name="wrn.austria._2" hidden="1">{#N/A,#N/A,FALSE,"DCF comm";#N/A,#N/A,FALSE,"DCF2";#N/A,#N/A,FALSE,"Relief Fr Royalty";#N/A,#N/A,FALSE,"Asset Charges";#N/A,#N/A,FALSE,"Workforce";#N/A,#N/A,FALSE,"WACC Recon"}</definedName>
    <definedName name="wrn.Auto._.Comp." hidden="1">{#N/A,#N/A,FALSE,"Sheet1"}</definedName>
    <definedName name="wrn.Auto._.Comp._1" hidden="1">{#N/A,#N/A,FALSE,"Sheet1"}</definedName>
    <definedName name="wrn.Auto._.Comp._2" hidden="1">{#N/A,#N/A,FALSE,"Sheet1"}</definedName>
    <definedName name="wrn.Auto._.Comp2." hidden="1">{#N/A,#N/A,FALSE,"Sheet1"}</definedName>
    <definedName name="wrn.Auto._.Comp2._1" hidden="1">{#N/A,#N/A,FALSE,"Sheet1"}</definedName>
    <definedName name="wrn.Auto._.Comp2._2" hidden="1">{#N/A,#N/A,FALSE,"Sheet1"}</definedName>
    <definedName name="wrn.balance._.sheet." hidden="1">{"bs",#N/A,FALSE,"SCF"}</definedName>
    <definedName name="wrn.Balance._.Sheet._.Accounts."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wrn.Balance._.Sheet._.Accounts._1"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wrn.Balance._.Sheet._.Accounts._2" hidden="1">{"Accrued (Bal Sht)",#N/A,FALSE,"Accrued";"Deposits (Balance Sheet)",#N/A,FALSE,"DEPOSITS";"Employee Adv (Bal Sht)",#N/A,FALSE,"EMPLOYADV";"401k (Balance Sheet)",#N/A,FALSE,"401K";"Goodwill (Balance Sheet)",#N/A,FALSE,"GOODWILL";"Prepaid Expense (Balance Sheet)",#N/A,FALSE,"PREPAID";"Payroll Tax (Balance Sheet)",#N/A,FALSE,"PR Tax Rec";"Income Tax (Balance Sheet)",#N/A,FALSE,"Inc Tax";"Wages Payable (Bal Sht)",#N/A,FALSE,"Wages_Payable";"Other Taxes Payable (Balance Sheet)",#N/A,FALSE,"Othr Tax";#N/A,#N/A,FALSE,"Cap Lease"}</definedName>
    <definedName name="wrn.Balance._.Sheet._.Rpts." hidden="1">{"Mgmt Bonus (Bal Sht)",#N/A,FALSE,"Mgmt Bonus Accrual";"Profit Sharing (Bal Sht)",#N/A,FALSE,"Profit Sharing Accrual"}</definedName>
    <definedName name="wrn.Balance._.Sheet._.Rpts._1" hidden="1">{"Mgmt Bonus (Bal Sht)",#N/A,FALSE,"Mgmt Bonus Accrual";"Profit Sharing (Bal Sht)",#N/A,FALSE,"Profit Sharing Accrual"}</definedName>
    <definedName name="wrn.Balance._.Sheet._.Rpts._2" hidden="1">{"Mgmt Bonus (Bal Sht)",#N/A,FALSE,"Mgmt Bonus Accrual";"Profit Sharing (Bal Sht)",#N/A,FALSE,"Profit Sharing Accrual"}</definedName>
    <definedName name="wrn.balance._.sheet._1" hidden="1">{"bs",#N/A,FALSE,"SCF"}</definedName>
    <definedName name="wrn.balance._.sheet._2" hidden="1">{"bs",#N/A,FALSE,"SCF"}</definedName>
    <definedName name="wrn.Base." hidden="1">{"Base7",#N/A,FALSE,"ITT Consol.";"Base6",#N/A,FALSE,"ITT Segments";"Base5",#N/A,FALSE,"ITT Cap.";"Base3",#N/A,FALSE,"Ten Consol.";"Base4",#N/A,FALSE,"NewCo Segments";"Base1",#N/A,FALSE,"Ten Segments";"Base2",#N/A,FALSE,"Ten Cap.";"Base8",#N/A,FALSE,"Auto Stock";"Base9",#N/A,FALSE,"Comb. Segments";"Base12",#N/A,FALSE,"All Segments";"Base14",#N/A,FALSE,"Tax Comb."}</definedName>
    <definedName name="wrn.basics." hidden="1">{#N/A,#N/A,FALSE,"TSUM";#N/A,#N/A,FALSE,"shares";#N/A,#N/A,FALSE,"earnout";#N/A,#N/A,FALSE,"Heaty";#N/A,#N/A,FALSE,"self-tend";#N/A,#N/A,FALSE,"self-sum"}</definedName>
    <definedName name="wrn.basics._1" hidden="1">{#N/A,#N/A,FALSE,"TSUM";#N/A,#N/A,FALSE,"shares";#N/A,#N/A,FALSE,"earnout";#N/A,#N/A,FALSE,"Heaty";#N/A,#N/A,FALSE,"self-tend";#N/A,#N/A,FALSE,"self-sum"}</definedName>
    <definedName name="wrn.basics._2" hidden="1">{#N/A,#N/A,FALSE,"TSUM";#N/A,#N/A,FALSE,"shares";#N/A,#N/A,FALSE,"earnout";#N/A,#N/A,FALSE,"Heaty";#N/A,#N/A,FALSE,"self-tend";#N/A,#N/A,FALSE,"self-sum"}</definedName>
    <definedName name="wrn.BEL." hidden="1">{"IS",#N/A,FALSE,"IS";"RPTIS",#N/A,FALSE,"RPTIS";"STATS",#N/A,FALSE,"STATS";"CELL",#N/A,FALSE,"CELL";"BS",#N/A,FALSE,"BS"}</definedName>
    <definedName name="wrn.BEL._1" hidden="1">{"IS",#N/A,FALSE,"IS";"RPTIS",#N/A,FALSE,"RPTIS";"STATS",#N/A,FALSE,"STATS";"CELL",#N/A,FALSE,"CELL";"BS",#N/A,FALSE,"BS"}</definedName>
    <definedName name="wrn.BEL._2" hidden="1">{"IS",#N/A,FALSE,"IS";"RPTIS",#N/A,FALSE,"RPTIS";"STATS",#N/A,FALSE,"STATS";"CELL",#N/A,FALSE,"CELL";"BS",#N/A,FALSE,"BS"}</definedName>
    <definedName name="wrn.belknap._.package." hidden="1">{#N/A,#N/A,TRUE,"income statement";#N/A,#N/A,TRUE,"balance sheet";#N/A,#N/A,TRUE,"cash flow";#N/A,#N/A,TRUE,"borrowing base";#N/A,#N/A,TRUE,"primary assumptions";#N/A,#N/A,TRUE,"finishing assumptions";#N/A,#N/A,TRUE,"dist. assumptions";#N/A,#N/A,TRUE,"sales summary";#N/A,#N/A,TRUE,"costs per ton";#N/A,#N/A,TRUE,"cogs";#N/A,#N/A,TRUE,"Coke";#N/A,#N/A,TRUE,"coke conversion";#N/A,#N/A,TRUE,"BF #1";#N/A,#N/A,TRUE,"bf1 conversion";#N/A,#N/A,TRUE,"BF #5";#N/A,#N/A,TRUE,"bf5 conversion";#N/A,#N/A,TRUE,"BOF";#N/A,#N/A,TRUE,"bof conversion";#N/A,#N/A,TRUE,"EAF";#N/A,#N/A,TRUE,"eaf conversion";#N/A,#N/A,TRUE,"Caster";#N/A,#N/A,TRUE,"caster conversion";#N/A,#N/A,TRUE,"HSM";#N/A,#N/A,TRUE,"hsm conversion";#N/A,#N/A,TRUE,"Stbnvl";#N/A,#N/A,TRUE,"Allenport";#N/A,#N/A,TRUE,"Yorkville";#N/A,#N/A,TRUE,"MF";#N/A,#N/A,TRUE,"Canfield";#N/A,#N/A,TRUE,"WCC"}</definedName>
    <definedName name="wrn.belknap._.package._1" hidden="1">{#N/A,#N/A,TRUE,"income statement";#N/A,#N/A,TRUE,"balance sheet";#N/A,#N/A,TRUE,"cash flow";#N/A,#N/A,TRUE,"borrowing base";#N/A,#N/A,TRUE,"primary assumptions";#N/A,#N/A,TRUE,"finishing assumptions";#N/A,#N/A,TRUE,"dist. assumptions";#N/A,#N/A,TRUE,"sales summary";#N/A,#N/A,TRUE,"costs per ton";#N/A,#N/A,TRUE,"cogs";#N/A,#N/A,TRUE,"Coke";#N/A,#N/A,TRUE,"coke conversion";#N/A,#N/A,TRUE,"BF #1";#N/A,#N/A,TRUE,"bf1 conversion";#N/A,#N/A,TRUE,"BF #5";#N/A,#N/A,TRUE,"bf5 conversion";#N/A,#N/A,TRUE,"BOF";#N/A,#N/A,TRUE,"bof conversion";#N/A,#N/A,TRUE,"EAF";#N/A,#N/A,TRUE,"eaf conversion";#N/A,#N/A,TRUE,"Caster";#N/A,#N/A,TRUE,"caster conversion";#N/A,#N/A,TRUE,"HSM";#N/A,#N/A,TRUE,"hsm conversion";#N/A,#N/A,TRUE,"Stbnvl";#N/A,#N/A,TRUE,"Allenport";#N/A,#N/A,TRUE,"Yorkville";#N/A,#N/A,TRUE,"MF";#N/A,#N/A,TRUE,"Canfield";#N/A,#N/A,TRUE,"WCC"}</definedName>
    <definedName name="wrn.belknap._.package._2" hidden="1">{#N/A,#N/A,TRUE,"income statement";#N/A,#N/A,TRUE,"balance sheet";#N/A,#N/A,TRUE,"cash flow";#N/A,#N/A,TRUE,"borrowing base";#N/A,#N/A,TRUE,"primary assumptions";#N/A,#N/A,TRUE,"finishing assumptions";#N/A,#N/A,TRUE,"dist. assumptions";#N/A,#N/A,TRUE,"sales summary";#N/A,#N/A,TRUE,"costs per ton";#N/A,#N/A,TRUE,"cogs";#N/A,#N/A,TRUE,"Coke";#N/A,#N/A,TRUE,"coke conversion";#N/A,#N/A,TRUE,"BF #1";#N/A,#N/A,TRUE,"bf1 conversion";#N/A,#N/A,TRUE,"BF #5";#N/A,#N/A,TRUE,"bf5 conversion";#N/A,#N/A,TRUE,"BOF";#N/A,#N/A,TRUE,"bof conversion";#N/A,#N/A,TRUE,"EAF";#N/A,#N/A,TRUE,"eaf conversion";#N/A,#N/A,TRUE,"Caster";#N/A,#N/A,TRUE,"caster conversion";#N/A,#N/A,TRUE,"HSM";#N/A,#N/A,TRUE,"hsm conversion";#N/A,#N/A,TRUE,"Stbnvl";#N/A,#N/A,TRUE,"Allenport";#N/A,#N/A,TRUE,"Yorkville";#N/A,#N/A,TRUE,"MF";#N/A,#N/A,TRUE,"Canfield";#N/A,#N/A,TRUE,"WCC"}</definedName>
    <definedName name="wrn.BOARD._.REPORTS." hidden="1">{"BD1 FINANCIAL HIGHLIGHTS",#N/A,FALSE,"SUMMARY";"BD2 STATEMENT OF CONDITION",#N/A,FALSE,"GFB ALCO";"BD3 STATEMENT OF CONDITION MONTHLY",#N/A,FALSE,"GFB ALCO";"BD4 INCOME STATEMENT",#N/A,FALSE,"GFB ALCO";"BD5 INCOME STATEMENT MONTHLY",#N/A,FALSE,"GFB ALCO";"BD6 MARGIN &amp; SPREAD GRAPH",#N/A,FALSE,"GFB ALCO";"BD7 SELECTED RATIOS",#N/A,FALSE,"RATIOS"}</definedName>
    <definedName name="wrn.BPlan." hidden="1">{#N/A,#N/A,FALSE,"F_Plan";#N/A,#N/A,FALSE,"Parameter"}</definedName>
    <definedName name="wrn.BPlan._1" hidden="1">{#N/A,#N/A,FALSE,"F_Plan";#N/A,#N/A,FALSE,"Parameter"}</definedName>
    <definedName name="wrn.BPlan._2" hidden="1">{#N/A,#N/A,FALSE,"F_Plan";#N/A,#N/A,FALSE,"Parameter"}</definedName>
    <definedName name="wrn.BS_consol._.bs._.and._.detail." hidden="1">{"bs",#N/A,FALSE,"BS-Consol";"bs detail",#N/A,FALSE,"BS-Consol"}</definedName>
    <definedName name="wrn.BUDGET." hidden="1">{#N/A,#N/A,FALSE,"Dept";#N/A,#N/A,FALSE,"Sale";#N/A,#N/A,FALSE,"MKTEXP";#N/A,#N/A,FALSE,"OFF";#N/A,#N/A,FALSE,"MKT";#N/A,#N/A,FALSE,"SERV";#N/A,#N/A,FALSE,"INT'L";#N/A,#N/A,FALSE,"NON DEPT";#N/A,#N/A,FALSE,"ADMIN";#N/A,#N/A,FALSE,"IDL";#N/A,#N/A,FALSE,"DL";#N/A,#N/A,FALSE,"ENG";#N/A,#N/A,FALSE,"SUB";#N/A,#N/A,FALSE,"MAT";#N/A,#N/A,FALSE,"OH";#N/A,#N/A,FALSE,"p-cost";#N/A,#N/A,FALSE,"c-cost";#N/A,#N/A,FALSE,"t-cost"}</definedName>
    <definedName name="wrn.BUDGET._.REPORTS." hidden="1">{"BALANCE SHEET",#N/A,TRUE,"B-GCB";"INCOME STATEMENT",#N/A,TRUE,"B-GCB";"RATIOS",#N/A,TRUE,"B-GCB";"EARNING ASSET SUMMARY",#N/A,TRUE,"B-GCB";"EARNING ASSET DETAIL",#N/A,TRUE,"EA";"PAYING LIABILITY SUMMARY",#N/A,TRUE,"B-GCB";"PAYING LIABILITY DETAIL",#N/A,TRUE,"PL";"NON INTEREST INCOME DETAIL",#N/A,TRUE,"NII"}</definedName>
    <definedName name="wrn.BUDGET._1" hidden="1">{#N/A,#N/A,FALSE,"Dept";#N/A,#N/A,FALSE,"Sale";#N/A,#N/A,FALSE,"MKTEXP";#N/A,#N/A,FALSE,"OFF";#N/A,#N/A,FALSE,"MKT";#N/A,#N/A,FALSE,"SERV";#N/A,#N/A,FALSE,"INT'L";#N/A,#N/A,FALSE,"NON DEPT";#N/A,#N/A,FALSE,"ADMIN";#N/A,#N/A,FALSE,"IDL";#N/A,#N/A,FALSE,"DL";#N/A,#N/A,FALSE,"ENG";#N/A,#N/A,FALSE,"SUB";#N/A,#N/A,FALSE,"MAT";#N/A,#N/A,FALSE,"OH";#N/A,#N/A,FALSE,"p-cost";#N/A,#N/A,FALSE,"c-cost";#N/A,#N/A,FALSE,"t-cost"}</definedName>
    <definedName name="wrn.BUDGET._1_1" hidden="1">{#N/A,#N/A,FALSE,"Dept";#N/A,#N/A,FALSE,"Sale";#N/A,#N/A,FALSE,"MKTEXP";#N/A,#N/A,FALSE,"OFF";#N/A,#N/A,FALSE,"MKT";#N/A,#N/A,FALSE,"SERV";#N/A,#N/A,FALSE,"INT'L";#N/A,#N/A,FALSE,"NON DEPT";#N/A,#N/A,FALSE,"ADMIN";#N/A,#N/A,FALSE,"IDL";#N/A,#N/A,FALSE,"DL";#N/A,#N/A,FALSE,"ENG";#N/A,#N/A,FALSE,"SUB";#N/A,#N/A,FALSE,"MAT";#N/A,#N/A,FALSE,"OH";#N/A,#N/A,FALSE,"p-cost";#N/A,#N/A,FALSE,"c-cost";#N/A,#N/A,FALSE,"t-cost"}</definedName>
    <definedName name="wrn.BUDGET._2" hidden="1">{#N/A,#N/A,FALSE,"Dept";#N/A,#N/A,FALSE,"Sale";#N/A,#N/A,FALSE,"MKTEXP";#N/A,#N/A,FALSE,"OFF";#N/A,#N/A,FALSE,"MKT";#N/A,#N/A,FALSE,"SERV";#N/A,#N/A,FALSE,"INT'L";#N/A,#N/A,FALSE,"NON DEPT";#N/A,#N/A,FALSE,"ADMIN";#N/A,#N/A,FALSE,"IDL";#N/A,#N/A,FALSE,"DL";#N/A,#N/A,FALSE,"ENG";#N/A,#N/A,FALSE,"SUB";#N/A,#N/A,FALSE,"MAT";#N/A,#N/A,FALSE,"OH";#N/A,#N/A,FALSE,"p-cost";#N/A,#N/A,FALSE,"c-cost";#N/A,#N/A,FALSE,"t-cost"}</definedName>
    <definedName name="wrn.BUDGET97." hidden="1">{"FIXVARIANCE",#N/A,FALSE,"COSTPHSE";"SOURCING",#N/A,FALSE,"COSTPHSE"}</definedName>
    <definedName name="wrn.BUDGET97._1" hidden="1">{"FIXVARIANCE",#N/A,FALSE,"COSTPHSE";"SOURCING",#N/A,FALSE,"COSTPHSE"}</definedName>
    <definedName name="wrn.BUDGET97._1_1" hidden="1">{"FIXVARIANCE",#N/A,FALSE,"COSTPHSE";"SOURCING",#N/A,FALSE,"COSTPHSE"}</definedName>
    <definedName name="wrn.BUDGET97._2" hidden="1">{"FIXVARIANCE",#N/A,FALSE,"COSTPHSE";"SOURCING",#N/A,FALSE,"COSTPHSE"}</definedName>
    <definedName name="wrn.bullshit1." hidden="1">{#N/A,#N/A,FALSE,"Sheet1";#N/A,#N/A,FALSE,"Summary";#N/A,#N/A,FALSE,"proj1";#N/A,#N/A,FALSE,"proj2"}</definedName>
    <definedName name="wrn.bullshit1._1" hidden="1">{#N/A,#N/A,FALSE,"Sheet1";#N/A,#N/A,FALSE,"Summary";#N/A,#N/A,FALSE,"proj1";#N/A,#N/A,FALSE,"proj2"}</definedName>
    <definedName name="wrn.bullshit1._2" hidden="1">{#N/A,#N/A,FALSE,"Sheet1";#N/A,#N/A,FALSE,"Summary";#N/A,#N/A,FALSE,"proj1";#N/A,#N/A,FALSE,"proj2"}</definedName>
    <definedName name="wrn.Business._.Plan._.Package." hidden="1">{#N/A,#N/A,TRUE,"income statement";#N/A,#N/A,TRUE,"balance sheet";#N/A,#N/A,TRUE,"cash flow";#N/A,#N/A,TRUE,"borrowing base";#N/A,#N/A,TRUE,"sales summary"}</definedName>
    <definedName name="wrn.Business._.Plan._.Package._1" hidden="1">{#N/A,#N/A,TRUE,"income statement";#N/A,#N/A,TRUE,"balance sheet";#N/A,#N/A,TRUE,"cash flow";#N/A,#N/A,TRUE,"borrowing base";#N/A,#N/A,TRUE,"sales summary"}</definedName>
    <definedName name="wrn.Business._.Plan._.Package._2" hidden="1">{#N/A,#N/A,TRUE,"income statement";#N/A,#N/A,TRUE,"balance sheet";#N/A,#N/A,TRUE,"cash flow";#N/A,#N/A,TRUE,"borrowing base";#N/A,#N/A,TRUE,"sales summary"}</definedName>
    <definedName name="wrn.business._.plan._.with._.detail." hidden="1">{#N/A,#N/A,TRUE,"income statement";#N/A,#N/A,TRUE,"balance sheet";#N/A,#N/A,TRUE,"cash flow";#N/A,#N/A,TRUE,"borrowing base";#N/A,#N/A,TRUE,"sales summary";#N/A,#N/A,TRUE,"costs per ton";#N/A,#N/A,TRUE,"primary assumptions";#N/A,#N/A,TRUE,"finishing assumptions"}</definedName>
    <definedName name="wrn.business._.plan._.with._.detail._1" hidden="1">{#N/A,#N/A,TRUE,"income statement";#N/A,#N/A,TRUE,"balance sheet";#N/A,#N/A,TRUE,"cash flow";#N/A,#N/A,TRUE,"borrowing base";#N/A,#N/A,TRUE,"sales summary";#N/A,#N/A,TRUE,"costs per ton";#N/A,#N/A,TRUE,"primary assumptions";#N/A,#N/A,TRUE,"finishing assumptions"}</definedName>
    <definedName name="wrn.business._.plan._.with._.detail._2" hidden="1">{#N/A,#N/A,TRUE,"income statement";#N/A,#N/A,TRUE,"balance sheet";#N/A,#N/A,TRUE,"cash flow";#N/A,#N/A,TRUE,"borrowing base";#N/A,#N/A,TRUE,"sales summary";#N/A,#N/A,TRUE,"costs per ton";#N/A,#N/A,TRUE,"primary assumptions";#N/A,#N/A,TRUE,"finishing assumptions"}</definedName>
    <definedName name="wrn.CapExp_JJORDAN." hidden="1">{"CAPEX_JJORDAN",#N/A,FALSE,"Cap Exp"}</definedName>
    <definedName name="wrn.CapExp_JJORDAN._1" hidden="1">{"CAPEX_JJORDAN",#N/A,FALSE,"Cap Exp"}</definedName>
    <definedName name="wrn.CapExp_JJORDAN._2" hidden="1">{"CAPEX_JJORDAN",#N/A,FALSE,"Cap Exp"}</definedName>
    <definedName name="wrn.capital._.schedules." hidden="1">{"rf19",#N/A,FALSE,"RF19";"rf20",#N/A,FALSE,"RF20";"rf20a",#N/A,FALSE,"RF20A";"rf21",#N/A,FALSE,"RF21";"rf21a",#N/A,FALSE,"RF21A";"rf21b",#N/A,FALSE,"RF21B";"rf22",#N/A,FALSE,"RF22";"rf22a",#N/A,FALSE,"RF22A";"rf22b",#N/A,FALSE,"RF22B"}</definedName>
    <definedName name="wrn.capital._.schedules._1" hidden="1">{"rf19",#N/A,FALSE,"RF19";"rf20",#N/A,FALSE,"RF20";"rf20a",#N/A,FALSE,"RF20A";"rf21",#N/A,FALSE,"RF21";"rf21a",#N/A,FALSE,"RF21A";"rf21b",#N/A,FALSE,"RF21B";"rf22",#N/A,FALSE,"RF22";"rf22a",#N/A,FALSE,"RF22A";"rf22b",#N/A,FALSE,"RF22B"}</definedName>
    <definedName name="wrn.capital._.schedules._1_1" hidden="1">{"rf19",#N/A,FALSE,"RF19";"rf20",#N/A,FALSE,"RF20";"rf20a",#N/A,FALSE,"RF20A";"rf21",#N/A,FALSE,"RF21";"rf21a",#N/A,FALSE,"RF21A";"rf21b",#N/A,FALSE,"RF21B";"rf22",#N/A,FALSE,"RF22";"rf22a",#N/A,FALSE,"RF22A";"rf22b",#N/A,FALSE,"RF22B"}</definedName>
    <definedName name="wrn.capital._.schedules._2" hidden="1">{"rf19",#N/A,FALSE,"RF19";"rf20",#N/A,FALSE,"RF20";"rf20a",#N/A,FALSE,"RF20A";"rf21",#N/A,FALSE,"RF21";"rf21a",#N/A,FALSE,"RF21A";"rf21b",#N/A,FALSE,"RF21B";"rf22",#N/A,FALSE,"RF22";"rf22a",#N/A,FALSE,"RF22A";"rf22b",#N/A,FALSE,"RF22B"}</definedName>
    <definedName name="wrn.Cash._.and._.Provision." hidden="1">{"Cash Taxes",#N/A,FALSE,"Lead Sheet $715MM";"Tax Provision",#N/A,FALSE,"Lead Sheet $715MM"}</definedName>
    <definedName name="wrn.Cash._.and._.Provision._1" hidden="1">{"Cash Taxes",#N/A,FALSE,"Lead Sheet $715MM";"Tax Provision",#N/A,FALSE,"Lead Sheet $715MM"}</definedName>
    <definedName name="wrn.Cash._.and._.Provision._2" hidden="1">{"Cash Taxes",#N/A,FALSE,"Lead Sheet $715MM";"Tax Provision",#N/A,FALSE,"Lead Sheet $715MM"}</definedName>
    <definedName name="wrn.cash2." hidden="1">{#N/A,#N/A,FALSE,"KGFORE94"}</definedName>
    <definedName name="wrn.cash2._1" hidden="1">{#N/A,#N/A,FALSE,"KGFORE94"}</definedName>
    <definedName name="wrn.cash2._2" hidden="1">{#N/A,#N/A,FALSE,"KGFORE94"}</definedName>
    <definedName name="wrn.CERSET." hidden="1">{#N/A,#N/A,FALSE,"CER-3";#N/A,#N/A,FALSE,"CER-1";#N/A,#N/A,FALSE,"FORM 1(A)";#N/A,#N/A,FALSE,"CER-2";#N/A,#N/A,FALSE,"CER-2(A)"}</definedName>
    <definedName name="wrn.CERSET._1" hidden="1">{#N/A,#N/A,FALSE,"CER-3";#N/A,#N/A,FALSE,"CER-1";#N/A,#N/A,FALSE,"FORM 1(A)";#N/A,#N/A,FALSE,"CER-2";#N/A,#N/A,FALSE,"CER-2(A)"}</definedName>
    <definedName name="wrn.CERSET._1_1" hidden="1">{#N/A,#N/A,FALSE,"CER-3";#N/A,#N/A,FALSE,"CER-1";#N/A,#N/A,FALSE,"FORM 1(A)";#N/A,#N/A,FALSE,"CER-2";#N/A,#N/A,FALSE,"CER-2(A)"}</definedName>
    <definedName name="wrn.CERSET._2" hidden="1">{#N/A,#N/A,FALSE,"CER-3";#N/A,#N/A,FALSE,"CER-1";#N/A,#N/A,FALSE,"FORM 1(A)";#N/A,#N/A,FALSE,"CER-2";#N/A,#N/A,FALSE,"CER-2(A)"}</definedName>
    <definedName name="wrn.Classif"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_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_1_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_2"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_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_1_1"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assif_2" hidden="1">{"Lait",#N/A,FALSE,"01";"Ninf",#N/A,FALSE,"02";"Csol",#N/A,FALSE,"03";"Aboi",#N/A,FALSE,"04";"choco",#N/A,FALSE,"05";"culin",#N/A,FALSE,"06";"surgelé",#N/A,FALSE,"07";"glace",#N/A,FALSE,"08";"reflait",#N/A,FALSE,"09";"boisliqu",#N/A,FALSE,"10";"rest",#N/A,FALSE,"11";"Oreal",#N/A,FALSE,"12";"pet",#N/A,FALSE,"14";"pharma",#N/A,FALSE,"13";"nutad",#N/A,FALSE,"15";"caftorr",#N/A,FALSE,"17";"refcul",#N/A,FALSE,"18";"annexe",#N/A,FALSE,"19"}</definedName>
    <definedName name="wrn.client." hidden="1">{"multiple",#N/A,FALSE,"client";"margins",#N/A,FALSE,"client";"data",#N/A,FALSE,"client"}</definedName>
    <definedName name="wrn.Client3." hidden="1">{"data",#N/A,FALSE,"client (3)";"margins",#N/A,FALSE,"client (3)";"multiple",#N/A,FALSE,"client (3)"}</definedName>
    <definedName name="wrn.client4." hidden="1">{"multiple",#N/A,FALSE,"client (4)";"margins",#N/A,FALSE,"client (4)";"data",#N/A,FALSE,"client (4)"}</definedName>
    <definedName name="wrn.compco." hidden="1">{"page1",#N/A,FALSE,"BHCOMPC5";"page2",#N/A,FALSE,"BHCOMPC5";"page3",#N/A,FALSE,"BHCOMPC5";"page4",#N/A,FALSE,"BHCOMPC5"}</definedName>
    <definedName name="wrn.compco._1" hidden="1">{"page1",#N/A,FALSE,"BHCOMPC5";"page2",#N/A,FALSE,"BHCOMPC5";"page3",#N/A,FALSE,"BHCOMPC5";"page4",#N/A,FALSE,"BHCOMPC5"}</definedName>
    <definedName name="wrn.compco._2" hidden="1">{"page1",#N/A,FALSE,"BHCOMPC5";"page2",#N/A,FALSE,"BHCOMPC5";"page3",#N/A,FALSE,"BHCOMPC5";"page4",#N/A,FALSE,"BHCOMPC5"}</definedName>
    <definedName name="wrn.compco._from_DBAB" hidden="1">{"mult96",#N/A,FALSE,"PETCOMP";"est96",#N/A,FALSE,"PETCOMP";"mult95",#N/A,FALSE,"PETCOMP";"est95",#N/A,FALSE,"PETCOMP";"multltm",#N/A,FALSE,"PETCOMP";"resultltm",#N/A,FALSE,"PETCOMP"}</definedName>
    <definedName name="wrn.compco._from_DBAB_1" hidden="1">{"mult96",#N/A,FALSE,"PETCOMP";"est96",#N/A,FALSE,"PETCOMP";"mult95",#N/A,FALSE,"PETCOMP";"est95",#N/A,FALSE,"PETCOMP";"multltm",#N/A,FALSE,"PETCOMP";"resultltm",#N/A,FALSE,"PETCOMP"}</definedName>
    <definedName name="wrn.compco._from_DBAB_1_1" hidden="1">{"mult96",#N/A,FALSE,"PETCOMP";"est96",#N/A,FALSE,"PETCOMP";"mult95",#N/A,FALSE,"PETCOMP";"est95",#N/A,FALSE,"PETCOMP";"multltm",#N/A,FALSE,"PETCOMP";"resultltm",#N/A,FALSE,"PETCOMP"}</definedName>
    <definedName name="wrn.compco._from_DBAB_1_1_1" hidden="1">{"mult96",#N/A,FALSE,"PETCOMP";"est96",#N/A,FALSE,"PETCOMP";"mult95",#N/A,FALSE,"PETCOMP";"est95",#N/A,FALSE,"PETCOMP";"multltm",#N/A,FALSE,"PETCOMP";"resultltm",#N/A,FALSE,"PETCOMP"}</definedName>
    <definedName name="wrn.compco._from_DBAB_1_2" hidden="1">{"mult96",#N/A,FALSE,"PETCOMP";"est96",#N/A,FALSE,"PETCOMP";"mult95",#N/A,FALSE,"PETCOMP";"est95",#N/A,FALSE,"PETCOMP";"multltm",#N/A,FALSE,"PETCOMP";"resultltm",#N/A,FALSE,"PETCOMP"}</definedName>
    <definedName name="wrn.compco._from_DBAB_2" hidden="1">{"mult96",#N/A,FALSE,"PETCOMP";"est96",#N/A,FALSE,"PETCOMP";"mult95",#N/A,FALSE,"PETCOMP";"est95",#N/A,FALSE,"PETCOMP";"multltm",#N/A,FALSE,"PETCOMP";"resultltm",#N/A,FALSE,"PETCOMP"}</definedName>
    <definedName name="wrn.compco._from_DBAB_3" hidden="1">{"mult96",#N/A,FALSE,"PETCOMP";"est96",#N/A,FALSE,"PETCOMP";"mult95",#N/A,FALSE,"PETCOMP";"est95",#N/A,FALSE,"PETCOMP";"multltm",#N/A,FALSE,"PETCOMP";"resultltm",#N/A,FALSE,"PETCOMP"}</definedName>
    <definedName name="wrn.compco._from_DBAB_4" hidden="1">{"mult96",#N/A,FALSE,"PETCOMP";"est96",#N/A,FALSE,"PETCOMP";"mult95",#N/A,FALSE,"PETCOMP";"est95",#N/A,FALSE,"PETCOMP";"multltm",#N/A,FALSE,"PETCOMP";"resultltm",#N/A,FALSE,"PETCOMP"}</definedName>
    <definedName name="wrn.compco._from_DBAB_5" hidden="1">{"mult96",#N/A,FALSE,"PETCOMP";"est96",#N/A,FALSE,"PETCOMP";"mult95",#N/A,FALSE,"PETCOMP";"est95",#N/A,FALSE,"PETCOMP";"multltm",#N/A,FALSE,"PETCOMP";"resultltm",#N/A,FALSE,"PETCOMP"}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Budget."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_1"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Budget._2" hidden="1">{"Inc.",#N/A,FALSE,"ORIGNAL";"Allocations",#N/A,FALSE,"ORIGNAL";#N/A,#N/A,FALSE,"Inv. Con.";"Balance Sheet 1",#N/A,FALSE,"ORIGNAL";"Balance Sheet 2",#N/A,FALSE,"ORIGNAL";"Assumptions 1",#N/A,FALSE,"ORIGNAL";"Assumptions 2",#N/A,FALSE,"ORIGNAL";"CFS 1",#N/A,FALSE,"ORIGNAL";"CFS 2",#N/A,FALSE,"ORIGNAL";#N/A,#N/A,FALSE,"EBITDA";#N/A,#N/A,FALSE,"Cap. X";#N/A,#N/A,FALSE,"Lease Sch.";"Dep. 1",#N/A,FALSE,"ORIGNAL";"Dep. 2",#N/A,FALSE,"ORIGNAL";"Dep. 3",#N/A,FALSE,"ORIGNAL";"Debt Sch. 1",#N/A,FALSE,"ORIGNAL";"Debt Sch. 2",#N/A,FALSE,"ORIGNAL";"Debt Sch. 3",#N/A,FALSE,"ORIGNAL";"Loan Covenant 1",#N/A,FALSE,"ORIGNAL";"Loan Covenant 2",#N/A,FALSE,"ORIGNAL";#N/A,#N/A,FALSE,"LOAN 2";"WI Inc.",#N/A,FALSE,"ORIGNAL";"WI Holding",#N/A,FALSE,"ORIGNAL"}</definedName>
    <definedName name="wrn.Complete.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nsol._.FS." hidden="1">{#N/A,#N/A,FALSE,"BalSheet 0899";#N/A,#N/A,FALSE,"ytdpl899";#N/A,#N/A,FALSE,"Aug PL";#N/A,#N/A,FALSE,"Minority Int";#N/A,#N/A,FALSE,"Equity Roll Forward";#N/A,#N/A,FALSE,"Book Equity Test"}</definedName>
    <definedName name="wrn.Consol._.FS._1" hidden="1">{#N/A,#N/A,FALSE,"BalSheet 0899";#N/A,#N/A,FALSE,"ytdpl899";#N/A,#N/A,FALSE,"Aug PL";#N/A,#N/A,FALSE,"Minority Int";#N/A,#N/A,FALSE,"Equity Roll Forward";#N/A,#N/A,FALSE,"Book Equity Test"}</definedName>
    <definedName name="wrn.Consol._.FS._2" hidden="1">{#N/A,#N/A,FALSE,"BalSheet 0899";#N/A,#N/A,FALSE,"ytdpl899";#N/A,#N/A,FALSE,"Aug PL";#N/A,#N/A,FALSE,"Minority Int";#N/A,#N/A,FALSE,"Equity Roll Forward";#N/A,#N/A,FALSE,"Book Equity Test"}</definedName>
    <definedName name="wrn.contribution." hidden="1">{#N/A,#N/A,FALSE,"Contribution Analysis"}</definedName>
    <definedName name="wrn.contribution._1" hidden="1">{#N/A,#N/A,FALSE,"Contribution Analysis"}</definedName>
    <definedName name="wrn.contribution._2" hidden="1">{#N/A,#N/A,FALSE,"Contribution Analysis"}</definedName>
    <definedName name="wrn.Cover." hidden="1">{"coverall",#N/A,FALSE,"Definitions";"cover1",#N/A,FALSE,"Definitions";"cover2",#N/A,FALSE,"Definitions";"cover3",#N/A,FALSE,"Definitions";"cover4",#N/A,FALSE,"Definitions";"cover5",#N/A,FALSE,"Definitions";"blank",#N/A,FALSE,"Definitions"}</definedName>
    <definedName name="wrn.Cover._1" hidden="1">{"coverall",#N/A,FALSE,"Definitions";"cover1",#N/A,FALSE,"Definitions";"cover2",#N/A,FALSE,"Definitions";"cover3",#N/A,FALSE,"Definitions";"cover4",#N/A,FALSE,"Definitions";"cover5",#N/A,FALSE,"Definitions";"blank",#N/A,FALSE,"Definitions"}</definedName>
    <definedName name="wrn.Cover._2" hidden="1">{"coverall",#N/A,FALSE,"Definitions";"cover1",#N/A,FALSE,"Definitions";"cover2",#N/A,FALSE,"Definitions";"cover3",#N/A,FALSE,"Definitions";"cover4",#N/A,FALSE,"Definitions";"cover5",#N/A,FALSE,"Definitions";"blank",#N/A,FALSE,"Definitions"}</definedName>
    <definedName name="wrn.CRT." hidden="1">{#N/A,#N/A,TRUE,"Title Sheet";#N/A,#N/A,TRUE,"Contents";#N/A,#N/A,TRUE,"Scenarios";#N/A,#N/A,TRUE,"WACC";#N/A,#N/A,TRUE,"Valuation-PERPETUITY";#N/A,#N/A,TRUE,"IS - Conso";#N/A,#N/A,TRUE,"IS - Conso (US$ '95)";#N/A,#N/A,TRUE,"Cash Flow - Conso";#N/A,#N/A,TRUE,"Cash Flow - Conso (US$'95)";#N/A,#N/A,TRUE,"BS - Conso";#N/A,#N/A,TRUE,"BS - Conso (US$'95)";#N/A,#N/A,TRUE,"Macro Assumptions";#N/A,#N/A,TRUE,"Supply assumptions";#N/A,#N/A,TRUE,"Tariffs-Elasticities (FIXED)";#N/A,#N/A,TRUE,"Fixed - Revenues";#N/A,#N/A,TRUE,"Cellular - Revenues";#N/A,#N/A,TRUE,"Fixed - OPEX";#N/A,#N/A,TRUE,"Cellular - OPEX";#N/A,#N/A,TRUE,"Fixed - CAPEX";#N/A,#N/A,TRUE," mobile - CAPEX ";#N/A,#N/A,TRUE,"Debt ";#N/A,#N/A,TRUE,"Taxes";#N/A,#N/A,TRUE,"Dividends";#N/A,#N/A,TRUE,"Net WC";#N/A,#N/A,TRUE,"Ratios";#N/A,#N/A,TRUE,"Ratios IS-Conso";#N/A,#N/A,TRUE,"Ratios BS - Conso";#N/A,#N/A,TRUE,"Proforma - Fixed";#N/A,#N/A,TRUE,"Proforma- Cellular"}</definedName>
    <definedName name="wrn.CRT._1" hidden="1">{#N/A,#N/A,TRUE,"Title Sheet";#N/A,#N/A,TRUE,"Contents";#N/A,#N/A,TRUE,"Scenarios";#N/A,#N/A,TRUE,"WACC";#N/A,#N/A,TRUE,"Valuation-PERPETUITY";#N/A,#N/A,TRUE,"IS - Conso";#N/A,#N/A,TRUE,"IS - Conso (US$ '95)";#N/A,#N/A,TRUE,"Cash Flow - Conso";#N/A,#N/A,TRUE,"Cash Flow - Conso (US$'95)";#N/A,#N/A,TRUE,"BS - Conso";#N/A,#N/A,TRUE,"BS - Conso (US$'95)";#N/A,#N/A,TRUE,"Macro Assumptions";#N/A,#N/A,TRUE,"Supply assumptions";#N/A,#N/A,TRUE,"Tariffs-Elasticities (FIXED)";#N/A,#N/A,TRUE,"Fixed - Revenues";#N/A,#N/A,TRUE,"Cellular - Revenues";#N/A,#N/A,TRUE,"Fixed - OPEX";#N/A,#N/A,TRUE,"Cellular - OPEX";#N/A,#N/A,TRUE,"Fixed - CAPEX";#N/A,#N/A,TRUE," mobile - CAPEX ";#N/A,#N/A,TRUE,"Debt ";#N/A,#N/A,TRUE,"Taxes";#N/A,#N/A,TRUE,"Dividends";#N/A,#N/A,TRUE,"Net WC";#N/A,#N/A,TRUE,"Ratios";#N/A,#N/A,TRUE,"Ratios IS-Conso";#N/A,#N/A,TRUE,"Ratios BS - Conso";#N/A,#N/A,TRUE,"Proforma - Fixed";#N/A,#N/A,TRUE,"Proforma- Cellular"}</definedName>
    <definedName name="wrn.CRT._2" hidden="1">{#N/A,#N/A,TRUE,"Title Sheet";#N/A,#N/A,TRUE,"Contents";#N/A,#N/A,TRUE,"Scenarios";#N/A,#N/A,TRUE,"WACC";#N/A,#N/A,TRUE,"Valuation-PERPETUITY";#N/A,#N/A,TRUE,"IS - Conso";#N/A,#N/A,TRUE,"IS - Conso (US$ '95)";#N/A,#N/A,TRUE,"Cash Flow - Conso";#N/A,#N/A,TRUE,"Cash Flow - Conso (US$'95)";#N/A,#N/A,TRUE,"BS - Conso";#N/A,#N/A,TRUE,"BS - Conso (US$'95)";#N/A,#N/A,TRUE,"Macro Assumptions";#N/A,#N/A,TRUE,"Supply assumptions";#N/A,#N/A,TRUE,"Tariffs-Elasticities (FIXED)";#N/A,#N/A,TRUE,"Fixed - Revenues";#N/A,#N/A,TRUE,"Cellular - Revenues";#N/A,#N/A,TRUE,"Fixed - OPEX";#N/A,#N/A,TRUE,"Cellular - OPEX";#N/A,#N/A,TRUE,"Fixed - CAPEX";#N/A,#N/A,TRUE," mobile - CAPEX ";#N/A,#N/A,TRUE,"Debt ";#N/A,#N/A,TRUE,"Taxes";#N/A,#N/A,TRUE,"Dividends";#N/A,#N/A,TRUE,"Net WC";#N/A,#N/A,TRUE,"Ratios";#N/A,#N/A,TRUE,"Ratios IS-Conso";#N/A,#N/A,TRUE,"Ratios BS - Conso";#N/A,#N/A,TRUE,"Proforma - Fixed";#N/A,#N/A,TRUE,"Proforma- Cellular"}</definedName>
    <definedName name="wrn.csc." hidden="1">{"orixcsc",#N/A,FALSE,"ORIX CSC";"orixcsc2",#N/A,FALSE,"ORIX CSC"}</definedName>
    <definedName name="wrn.csc._1" hidden="1">{"orixcsc",#N/A,FALSE,"ORIX CSC";"orixcsc2",#N/A,FALSE,"ORIX CSC"}</definedName>
    <definedName name="wrn.csc._2" hidden="1">{"orixcsc",#N/A,FALSE,"ORIX CSC";"orixcsc2",#N/A,FALSE,"ORIX CSC"}</definedName>
    <definedName name="wrn.csc2." hidden="1">{#N/A,#N/A,FALSE,"ORIX CSC"}</definedName>
    <definedName name="wrn.csc2._1" hidden="1">{#N/A,#N/A,FALSE,"ORIX CSC"}</definedName>
    <definedName name="wrn.csc2._2" hidden="1">{#N/A,#N/A,FALSE,"ORIX CSC"}</definedName>
    <definedName name="wrn.database." hidden="1">{"subs",#N/A,FALSE,"database ";"proportional",#N/A,FALSE,"database "}</definedName>
    <definedName name="wrn.database._1" hidden="1">{"subs",#N/A,FALSE,"database ";"proportional",#N/A,FALSE,"database "}</definedName>
    <definedName name="wrn.database._2" hidden="1">{"subs",#N/A,FALSE,"database ";"proportional",#N/A,FALSE,"database "}</definedName>
    <definedName name="wrn.dcf." hidden="1">{"mgmt forecast",#N/A,FALSE,"Mgmt Forecast";"dcf table",#N/A,FALSE,"Mgmt Forecast";"sensitivity",#N/A,FALSE,"Mgmt Forecast";"table inputs",#N/A,FALSE,"Mgmt Forecast";"calculations",#N/A,FALSE,"Mgmt Forecast"}</definedName>
    <definedName name="wrn.dcf._1" hidden="1">{"mgmt forecast",#N/A,FALSE,"Mgmt Forecast";"dcf table",#N/A,FALSE,"Mgmt Forecast";"sensitivity",#N/A,FALSE,"Mgmt Forecast";"table inputs",#N/A,FALSE,"Mgmt Forecast";"calculations",#N/A,FALSE,"Mgmt Forecast"}</definedName>
    <definedName name="wrn.dcf._2" hidden="1">{"mgmt forecast",#N/A,FALSE,"Mgmt Forecast";"dcf table",#N/A,FALSE,"Mgmt Forecast";"sensitivity",#N/A,FALSE,"Mgmt Forecast";"table inputs",#N/A,FALSE,"Mgmt Forecast";"calculations",#N/A,FALSE,"Mgmt Forecast"}</definedName>
    <definedName name="wrn.DCF._from_DBAB" hidden="1">{"DCF1",#N/A,FALSE,"SIERRA DCF";"MATRIX1",#N/A,FALSE,"SIERRA DCF"}</definedName>
    <definedName name="wrn.DCF._from_DBAB_1" hidden="1">{"DCF1",#N/A,FALSE,"SIERRA DCF";"MATRIX1",#N/A,FALSE,"SIERRA DCF"}</definedName>
    <definedName name="wrn.DCF._from_DBAB_1_1" hidden="1">{"DCF1",#N/A,FALSE,"SIERRA DCF";"MATRIX1",#N/A,FALSE,"SIERRA DCF"}</definedName>
    <definedName name="wrn.DCF._from_DBAB_1_1_1" hidden="1">{"DCF1",#N/A,FALSE,"SIERRA DCF";"MATRIX1",#N/A,FALSE,"SIERRA DCF"}</definedName>
    <definedName name="wrn.DCF._from_DBAB_1_2" hidden="1">{"DCF1",#N/A,FALSE,"SIERRA DCF";"MATRIX1",#N/A,FALSE,"SIERRA DCF"}</definedName>
    <definedName name="wrn.DCF._from_DBAB_2" hidden="1">{"DCF1",#N/A,FALSE,"SIERRA DCF";"MATRIX1",#N/A,FALSE,"SIERRA DCF"}</definedName>
    <definedName name="wrn.DCF._from_DBAB_3" hidden="1">{"DCF1",#N/A,FALSE,"SIERRA DCF";"MATRIX1",#N/A,FALSE,"SIERRA DCF"}</definedName>
    <definedName name="wrn.DCF._from_DBAB_4" hidden="1">{"DCF1",#N/A,FALSE,"SIERRA DCF";"MATRIX1",#N/A,FALSE,"SIERRA DCF"}</definedName>
    <definedName name="wrn.DCF._from_DBAB_5" hidden="1">{"DCF1",#N/A,FALSE,"SIERRA DCF";"MATRIX1",#N/A,FALSE,"SIERRA DCF"}</definedName>
    <definedName name="wrn.DCF_Terminal_Value_qchm._from_DBAB" hidden="1">{"qchm_dcf",#N/A,FALSE,"QCHMDCF2";"qchm_terminal",#N/A,FALSE,"QCHMDCF2"}</definedName>
    <definedName name="wrn.DCF_Terminal_Value_qchm._from_DBAB_1" hidden="1">{"qchm_dcf",#N/A,FALSE,"QCHMDCF2";"qchm_terminal",#N/A,FALSE,"QCHMDCF2"}</definedName>
    <definedName name="wrn.DCF_Terminal_Value_qchm._from_DBAB_1_1" hidden="1">{"qchm_dcf",#N/A,FALSE,"QCHMDCF2";"qchm_terminal",#N/A,FALSE,"QCHMDCF2"}</definedName>
    <definedName name="wrn.DCF_Terminal_Value_qchm._from_DBAB_1_1_1" hidden="1">{"qchm_dcf",#N/A,FALSE,"QCHMDCF2";"qchm_terminal",#N/A,FALSE,"QCHMDCF2"}</definedName>
    <definedName name="wrn.DCF_Terminal_Value_qchm._from_DBAB_1_2" hidden="1">{"qchm_dcf",#N/A,FALSE,"QCHMDCF2";"qchm_terminal",#N/A,FALSE,"QCHMDCF2"}</definedName>
    <definedName name="wrn.DCF_Terminal_Value_qchm._from_DBAB_2" hidden="1">{"qchm_dcf",#N/A,FALSE,"QCHMDCF2";"qchm_terminal",#N/A,FALSE,"QCHMDCF2"}</definedName>
    <definedName name="wrn.DCF_Terminal_Value_qchm._from_DBAB_3" hidden="1">{"qchm_dcf",#N/A,FALSE,"QCHMDCF2";"qchm_terminal",#N/A,FALSE,"QCHMDCF2"}</definedName>
    <definedName name="wrn.DCF_Terminal_Value_qchm._from_DBAB_4" hidden="1">{"qchm_dcf",#N/A,FALSE,"QCHMDCF2";"qchm_terminal",#N/A,FALSE,"QCHMDCF2"}</definedName>
    <definedName name="wrn.DCF_Terminal_Value_qchm._from_DBAB_5" hidden="1">{"qchm_dcf",#N/A,FALSE,"QCHMDCF2";"qchm_terminal",#N/A,FALSE,"QCHMDCF2"}</definedName>
    <definedName name="wrn.Debt._.Schedules." hidden="1">{"NP-New Acquisition",#N/A,FALSE,"NOTE PAYMENTS";"NP-Strategic Loan",#N/A,FALSE,"NOTE PAYMENTS";"NP-Tech Loan",#N/A,FALSE,"NOTE PAYMENTS";"NP-Existing Debt",#N/A,FALSE,"NOTE PAYMENTS";"NP-Curr Maturity",#N/A,FALSE,"NOTE PAYMENTS";"NP-Interest Exp",#N/A,FALSE,"NOTE PAYMENTS"}</definedName>
    <definedName name="wrn.Detail_All." hidden="1">{"con all",#N/A,FALSE,"CON-ALL";"detail-nm",#N/A,FALSE,"PL-NM";"detail-htn",#N/A,FALSE,"PL-HTN";"detail-nj",#N/A,FALSE,"PL-NJ";"detail-aus",#N/A,FALSE,"PL-AUS";#N/A,#N/A,FALSE,"BS-Consol";"detail-sang",#N/A,FALSE,"PL-SANG";"detail-flo",#N/A,FALSE,"PL-FLO";"detail-dal",#N/A,FALSE,"PL-DAL";"detail-cg",#N/A,FALSE,"PL-CG";"detail-vist",#N/A,FALSE,"PL-VIST";"detail-fy00acq",#N/A,FALSE,"FY00 ACQ";"detail-fy01acq",#N/A,FALSE,"FY01 ACQ";"detail-corp",#N/A,FALSE,"CORP"}</definedName>
    <definedName name="wrn.dir." hidden="1">{#N/A,#N/A,FALSE,"Dir. Marketing_Summary";#N/A,#N/A,FALSE,"Infolink";#N/A,#N/A,FALSE,"Direct";#N/A,#N/A,FALSE,"Med_Marketing";#N/A,#N/A,FALSE,"Dimac_1";#N/A,#N/A,FALSE,"Dimac_2";#N/A,#N/A,FALSE,"Vantage";#N/A,#N/A,FALSE,"Tomahawk";#N/A,#N/A,FALSE,"BofA";#N/A,#N/A,FALSE,"Epsilon";#N/A,#N/A,FALSE,"Epsilon"}</definedName>
    <definedName name="wrn.dir._1" hidden="1">{#N/A,#N/A,FALSE,"Dir. Marketing_Summary";#N/A,#N/A,FALSE,"Infolink";#N/A,#N/A,FALSE,"Direct";#N/A,#N/A,FALSE,"Med_Marketing";#N/A,#N/A,FALSE,"Dimac_1";#N/A,#N/A,FALSE,"Dimac_2";#N/A,#N/A,FALSE,"Vantage";#N/A,#N/A,FALSE,"Tomahawk";#N/A,#N/A,FALSE,"BofA";#N/A,#N/A,FALSE,"Epsilon";#N/A,#N/A,FALSE,"Epsilon"}</definedName>
    <definedName name="wrn.dir._2" hidden="1">{#N/A,#N/A,FALSE,"Dir. Marketing_Summary";#N/A,#N/A,FALSE,"Infolink";#N/A,#N/A,FALSE,"Direct";#N/A,#N/A,FALSE,"Med_Marketing";#N/A,#N/A,FALSE,"Dimac_1";#N/A,#N/A,FALSE,"Dimac_2";#N/A,#N/A,FALSE,"Vantage";#N/A,#N/A,FALSE,"Tomahawk";#N/A,#N/A,FALSE,"BofA";#N/A,#N/A,FALSE,"Epsilon";#N/A,#N/A,FALSE,"Epsilon"}</definedName>
    <definedName name="wrn.documentation." hidden="1">{"document1",#N/A,FALSE,"Documentation";"document2",#N/A,FALSE,"Documentation"}</definedName>
    <definedName name="wrn.documentation._1" hidden="1">{"document1",#N/A,FALSE,"Documentation";"document2",#N/A,FALSE,"Documentation"}</definedName>
    <definedName name="wrn.documentation._1_1" hidden="1">{"document1",#N/A,FALSE,"Documentation";"document2",#N/A,FALSE,"Documentation"}</definedName>
    <definedName name="wrn.documentation._2" hidden="1">{"document1",#N/A,FALSE,"Documentation";"document2",#N/A,FALSE,"Documentation"}</definedName>
    <definedName name="wrn.Economic._.Value._.Added._.Analysis." hidden="1">{"EVA",#N/A,FALSE,"EVA";"WACC",#N/A,FALSE,"WACC"}</definedName>
    <definedName name="wrn.Economic._.Value._.Added._.Analysis._1" hidden="1">{"EVA",#N/A,FALSE,"EVA";"WACC",#N/A,FALSE,"WACC"}</definedName>
    <definedName name="wrn.Economic._.Value._.Added._.Analysis._2" hidden="1">{"EVA",#N/A,FALSE,"EVA";"WACC",#N/A,FALSE,"WACC"}</definedName>
    <definedName name="wrn.Economic._.Value._.Added._.Analysis._from_DBAB" hidden="1">{"EVA",#N/A,FALSE,"EVA";"WACC",#N/A,FALSE,"WACC"}</definedName>
    <definedName name="wrn.Economic._.Value._.Added._.Analysis._from_DBAB_1" hidden="1">{"EVA",#N/A,FALSE,"EVA";"WACC",#N/A,FALSE,"WACC"}</definedName>
    <definedName name="wrn.Economic._.Value._.Added._.Analysis._from_DBAB_1_1" hidden="1">{"EVA",#N/A,FALSE,"EVA";"WACC",#N/A,FALSE,"WACC"}</definedName>
    <definedName name="wrn.Economic._.Value._.Added._.Analysis._from_DBAB_1_1_1" hidden="1">{"EVA",#N/A,FALSE,"EVA";"WACC",#N/A,FALSE,"WACC"}</definedName>
    <definedName name="wrn.Economic._.Value._.Added._.Analysis._from_DBAB_1_2" hidden="1">{"EVA",#N/A,FALSE,"EVA";"WACC",#N/A,FALSE,"WACC"}</definedName>
    <definedName name="wrn.Economic._.Value._.Added._.Analysis._from_DBAB_2" hidden="1">{"EVA",#N/A,FALSE,"EVA";"WACC",#N/A,FALSE,"WACC"}</definedName>
    <definedName name="wrn.Economic._.Value._.Added._.Analysis._from_DBAB_3" hidden="1">{"EVA",#N/A,FALSE,"EVA";"WACC",#N/A,FALSE,"WACC"}</definedName>
    <definedName name="wrn.Economic._.Value._.Added._.Analysis._from_DBAB_4" hidden="1">{"EVA",#N/A,FALSE,"EVA";"WACC",#N/A,FALSE,"WACC"}</definedName>
    <definedName name="wrn.Economic._.Value._.Added._.Analysis._from_DBAB_5" hidden="1">{"EVA",#N/A,FALSE,"EVA";"WACC",#N/A,FALSE,"WACC"}</definedName>
    <definedName name="wrn.Employee._.Efficiency." hidden="1">{"Employee Efficiency",#N/A,FALSE,"Benchmarking"}</definedName>
    <definedName name="wrn.Employee._.Efficiency._1" hidden="1">{"Employee Efficiency",#N/A,FALSE,"Benchmarking"}</definedName>
    <definedName name="wrn.Employee._.Efficiency._2" hidden="1">{"Employee Efficiency",#N/A,FALSE,"Benchmarking"}</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_1"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_2"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_1"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_2"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_.A." hidden="1">{"Page 1",#N/A,TRUE,"Sheet1";"Page 2",#N/A,TRUE,"Sheet1"}</definedName>
    <definedName name="wrn.Ex.._.A._1" hidden="1">{"Page 1",#N/A,TRUE,"Sheet1";"Page 2",#N/A,TRUE,"Sheet1"}</definedName>
    <definedName name="wrn.Ex.._.A._2" hidden="1">{"Page 1",#N/A,TRUE,"Sheet1";"Page 2",#N/A,TRUE,"Sheet1"}</definedName>
    <definedName name="wrn.FB" hidden="1">{"FCB_ALL",#N/A,FALSE,"FCB"}</definedName>
    <definedName name="wrn.FB_1" hidden="1">{"FCB_ALL",#N/A,FALSE,"FCB"}</definedName>
    <definedName name="wrn.FB_2" hidden="1">{"FCB_ALL",#N/A,FALSE,"FCB"}</definedName>
    <definedName name="wrn.FCB." hidden="1">{"FCB_ALL",#N/A,FALSE,"FCB"}</definedName>
    <definedName name="wrn.FCB._1" hidden="1">{"FCB_ALL",#N/A,FALSE,"FCB"}</definedName>
    <definedName name="wrn.FCB._2" hidden="1">{"FCB_ALL",#N/A,FALSE,"FCB"}</definedName>
    <definedName name="wrn.Fcst._.by._.Mon." hidden="1">{"Fcst by Mon Full",#N/A,FALSE,"Tot PalmPalm";"Fcst by Mon Full",#N/A,FALSE,"Tot Device";"Fcst by Mon Full",#N/A,FALSE,"Platform";"Fcst by Mon Full",#N/A,FALSE,"Palm.Net";"Fcst by Mon Full",#N/A,FALSE,"Elim"}</definedName>
    <definedName name="wrn.Fcst._.by._.Mon._1" hidden="1">{"Fcst by Mon Full",#N/A,FALSE,"Tot PalmPalm";"Fcst by Mon Full",#N/A,FALSE,"Tot Device";"Fcst by Mon Full",#N/A,FALSE,"Platform";"Fcst by Mon Full",#N/A,FALSE,"Palm.Net";"Fcst by Mon Full",#N/A,FALSE,"Elim"}</definedName>
    <definedName name="wrn.Fcst._.by._.Mon._2" hidden="1">{"Fcst by Mon Full",#N/A,FALSE,"Tot PalmPalm";"Fcst by Mon Full",#N/A,FALSE,"Tot Device";"Fcst by Mon Full",#N/A,FALSE,"Platform";"Fcst by Mon Full",#N/A,FALSE,"Palm.Net";"Fcst by Mon Full",#N/A,FALSE,"Elim"}</definedName>
    <definedName name="wrn.Fcst._.by._.Qtr." hidden="1">{"Fcst by Qtr Full",#N/A,FALSE,"Tot PalmPalm";"Fcst by Qtr Full",#N/A,FALSE,"Tot Device";"Fcst by Qtr Full",#N/A,FALSE,"Platform";"Fcst by Qtr Full",#N/A,FALSE,"Palm.Net";"Fcst by Qtr Full",#N/A,FALSE,"Elim"}</definedName>
    <definedName name="wrn.Fcst._.by._.Qtr._1" hidden="1">{"Fcst by Qtr Full",#N/A,FALSE,"Tot PalmPalm";"Fcst by Qtr Full",#N/A,FALSE,"Tot Device";"Fcst by Qtr Full",#N/A,FALSE,"Platform";"Fcst by Qtr Full",#N/A,FALSE,"Palm.Net";"Fcst by Qtr Full",#N/A,FALSE,"Elim"}</definedName>
    <definedName name="wrn.Fcst._.by._.Qtr._2" hidden="1">{"Fcst by Qtr Full",#N/A,FALSE,"Tot PalmPalm";"Fcst by Qtr Full",#N/A,FALSE,"Tot Device";"Fcst by Qtr Full",#N/A,FALSE,"Platform";"Fcst by Qtr Full",#N/A,FALSE,"Palm.Net";"Fcst by Qtr Full",#N/A,FALSE,"Elim"}</definedName>
    <definedName name="wrn.Filter." hidden="1">{#N/A,#N/A,FALSE,"Assump2";#N/A,#N/A,FALSE,"Income2";#N/A,#N/A,FALSE,"Balance2";#N/A,#N/A,FALSE,"DCF Filter";#N/A,#N/A,FALSE,"Trans Assump2";#N/A,#N/A,FALSE,"Combined Income2";#N/A,#N/A,FALSE,"Combined Balance2"}</definedName>
    <definedName name="wrn.Filter._1" hidden="1">{#N/A,#N/A,FALSE,"Assump2";#N/A,#N/A,FALSE,"Income2";#N/A,#N/A,FALSE,"Balance2";#N/A,#N/A,FALSE,"DCF Filter";#N/A,#N/A,FALSE,"Trans Assump2";#N/A,#N/A,FALSE,"Combined Income2";#N/A,#N/A,FALSE,"Combined Balance2"}</definedName>
    <definedName name="wrn.Filter._2" hidden="1">{#N/A,#N/A,FALSE,"Assump2";#N/A,#N/A,FALSE,"Income2";#N/A,#N/A,FALSE,"Balance2";#N/A,#N/A,FALSE,"DCF Filter";#N/A,#N/A,FALSE,"Trans Assump2";#N/A,#N/A,FALSE,"Combined Income2";#N/A,#N/A,FALSE,"Combined Balance2"}</definedName>
    <definedName name="wrn.Fin._.Stmts_ALL." hidden="1">{"bs",#N/A,FALSE,"BS-Consol";"con all",#N/A,FALSE,"CON-ALL";"cf",#N/A,FALSE,"BS-Consol";"debt sve",#N/A,FALSE,"BS-Consol"}</definedName>
    <definedName name="wrn.Final._.Report."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wrn.Final._.Report._1"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wrn.Final._.Report._1_1"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wrn.Final._.Report._2" hidden="1">{"Finished Goods",#N/A,TRUE,"FG Production-pg1";"pg2 Finished Goods",#N/A,TRUE,"FG pg2";"pg4 Finished Goods",#N/A,TRUE,"Pg 4";"Paste",#N/A,TRUE,"FG Production-pg1";"pg2 Paste",#N/A,TRUE,"FG pg2";"pg4 Paste",#N/A,TRUE,"Pg 4";"pg3 Finished Goods",#N/A,TRUE,"FG - KPIs pg3";"Total Plant",#N/A,TRUE,"FG Production-pg1";"pg2 Cannery Total",#N/A,TRUE,"FG pg2";"pg4 Total",#N/A,TRUE,"Pg 4"}</definedName>
    <definedName name="wrn.Financial._.Pkg." hidden="1">{#N/A,#N/A,FALSE,"401K";"Goodwill (Financial)",#N/A,FALSE,"GOODWILL"}</definedName>
    <definedName name="wrn.Financial._.Pkg._1" hidden="1">{#N/A,#N/A,FALSE,"401K";"Goodwill (Financial)",#N/A,FALSE,"GOODWILL"}</definedName>
    <definedName name="wrn.Financial._.Pkg._2" hidden="1">{#N/A,#N/A,FALSE,"401K";"Goodwill (Financial)",#N/A,FALSE,"GOODWILL"}</definedName>
    <definedName name="wrn.Financial._.Stmts." hidden="1">{"Balance Sheet",#N/A,FALSE,"CONS BS";"Income Stmt",#N/A,FALSE,"CONS IS";"Cash Flow",#N/A,FALSE,"CONS BS";"Debt Service",#N/A,FALSE,"CONS BS";"Pref Div",#N/A,FALSE,"PREF STK ";"Check figures",#N/A,FALSE,"CONS BS";"CNA Je's",#N/A,FALSE,"CNA Je's"}</definedName>
    <definedName name="wrn.Financials._.YTD." hidden="1">{"YTD",#N/A,FALSE,"Consolidated"}</definedName>
    <definedName name="wrn.Financials._.YTD._1" hidden="1">{"YTD",#N/A,FALSE,"Consolidated"}</definedName>
    <definedName name="wrn.Financials._.YTD._2" hidden="1">{"YTD",#N/A,FALSE,"Consolidated"}</definedName>
    <definedName name="wrn.first2." hidden="1">{#N/A,#N/A,FALSE,"sum-don";#N/A,#N/A,FALSE,"inc-don"}</definedName>
    <definedName name="wrn.first2._1" hidden="1">{#N/A,#N/A,FALSE,"sum-don";#N/A,#N/A,FALSE,"inc-don"}</definedName>
    <definedName name="wrn.first2._2" hidden="1">{#N/A,#N/A,FALSE,"sum-don";#N/A,#N/A,FALSE,"inc-don"}</definedName>
    <definedName name="wrn.first3." hidden="1">{#N/A,#N/A,FALSE,"Summary";#N/A,#N/A,FALSE,"proj1";#N/A,#N/A,FALSE,"proj2"}</definedName>
    <definedName name="wrn.first3._1" hidden="1">{#N/A,#N/A,FALSE,"Summary";#N/A,#N/A,FALSE,"proj1";#N/A,#N/A,FALSE,"proj2"}</definedName>
    <definedName name="wrn.first3._2" hidden="1">{#N/A,#N/A,FALSE,"Summary";#N/A,#N/A,FALSE,"proj1";#N/A,#N/A,FALSE,"proj2"}</definedName>
    <definedName name="wrn.first4." hidden="1">{#N/A,#N/A,FALSE,"Summary";#N/A,#N/A,FALSE,"proj1";#N/A,#N/A,FALSE,"proj2";#N/A,#N/A,FALSE,"DCF"}</definedName>
    <definedName name="wrn.first4._1" hidden="1">{#N/A,#N/A,FALSE,"Summary";#N/A,#N/A,FALSE,"proj1";#N/A,#N/A,FALSE,"proj2";#N/A,#N/A,FALSE,"DCF"}</definedName>
    <definedName name="wrn.first4._2" hidden="1">{#N/A,#N/A,FALSE,"Summary";#N/A,#N/A,FALSE,"proj1";#N/A,#N/A,FALSE,"proj2";#N/A,#N/A,FALSE,"DCF"}</definedName>
    <definedName name="wrn.first5000." hidden="1">{#N/A,#N/A,FALSE,"sum-don";#N/A,#N/A,FALSE,"inc-don"}</definedName>
    <definedName name="wrn.first5000._1" hidden="1">{#N/A,#N/A,FALSE,"sum-don";#N/A,#N/A,FALSE,"inc-don"}</definedName>
    <definedName name="wrn.first5000._2" hidden="1">{#N/A,#N/A,FALSE,"sum-don";#N/A,#N/A,FALSE,"inc-don"}</definedName>
    <definedName name="wrn.Five._.Year._.Model." hidden="1">{"income statement",#N/A,TRUE,"is";"balance sheet",#N/A,TRUE,"bs";"cashflow",#N/A,TRUE,"cf";"rev summary",#N/A,TRUE,"rev summary";"VAD worldwide",#N/A,TRUE,"VAD (worldwide)";"VAD geog brkdwn",#N/A,TRUE,"VAD (geog breakdown)";"VAD sys wrld wide",#N/A,TRUE,"VADSystem (worldwide)";"VAD sys geog brkdwn",#N/A,TRUE,"VADSystem (geog breakdown)";"VAD sys geog brkdwn 2",#N/A,TRUE,"VADSystem (geog breakdown)";"VAG",#N/A,TRUE,"VAG";"CABG",#N/A,TRUE,"CABG";"milestones",#N/A,TRUE,"milestones";"VAD mkt sum",#N/A,TRUE,"VAD Market Sum";"VAD Mkt WW",#N/A,TRUE,"VAD Mkt (worldwide)";"VAD Mkt geog",#N/A,TRUE,"VAD Mkt (Geog)"}</definedName>
    <definedName name="wrn.Five._.Year._.Model._1" hidden="1">{"income statement",#N/A,TRUE,"is";"balance sheet",#N/A,TRUE,"bs";"cashflow",#N/A,TRUE,"cf";"rev summary",#N/A,TRUE,"rev summary";"VAD worldwide",#N/A,TRUE,"VAD (worldwide)";"VAD geog brkdwn",#N/A,TRUE,"VAD (geog breakdown)";"VAD sys wrld wide",#N/A,TRUE,"VADSystem (worldwide)";"VAD sys geog brkdwn",#N/A,TRUE,"VADSystem (geog breakdown)";"VAD sys geog brkdwn 2",#N/A,TRUE,"VADSystem (geog breakdown)";"VAG",#N/A,TRUE,"VAG";"CABG",#N/A,TRUE,"CABG";"milestones",#N/A,TRUE,"milestones";"VAD mkt sum",#N/A,TRUE,"VAD Market Sum";"VAD Mkt WW",#N/A,TRUE,"VAD Mkt (worldwide)";"VAD Mkt geog",#N/A,TRUE,"VAD Mkt (Geog)"}</definedName>
    <definedName name="wrn.Five._.Year._.Model._2" hidden="1">{"income statement",#N/A,TRUE,"is";"balance sheet",#N/A,TRUE,"bs";"cashflow",#N/A,TRUE,"cf";"rev summary",#N/A,TRUE,"rev summary";"VAD worldwide",#N/A,TRUE,"VAD (worldwide)";"VAD geog brkdwn",#N/A,TRUE,"VAD (geog breakdown)";"VAD sys wrld wide",#N/A,TRUE,"VADSystem (worldwide)";"VAD sys geog brkdwn",#N/A,TRUE,"VADSystem (geog breakdown)";"VAD sys geog brkdwn 2",#N/A,TRUE,"VADSystem (geog breakdown)";"VAG",#N/A,TRUE,"VAG";"CABG",#N/A,TRUE,"CABG";"milestones",#N/A,TRUE,"milestones";"VAD mkt sum",#N/A,TRUE,"VAD Market Sum";"VAD Mkt WW",#N/A,TRUE,"VAD Mkt (worldwide)";"VAD Mkt geog",#N/A,TRUE,"VAD Mkt (Geog)"}</definedName>
    <definedName name="wrn.Flash." hidden="1">{#N/A,#N/A,FALSE,"JKFLASH2";#N/A,#N/A,FALSE,"Page 4";#N/A,#N/A,FALSE,"page 3"}</definedName>
    <definedName name="wrn.Flash._.report?." hidden="1">{#N/A,#N/A,TRUE,"Flash";#N/A,#N/A,TRUE,"regional report"}</definedName>
    <definedName name="wrn.Flash._.report?._1" hidden="1">{#N/A,#N/A,TRUE,"Flash";#N/A,#N/A,TRUE,"regional report"}</definedName>
    <definedName name="wrn.Flash._.report?._2" hidden="1">{#N/A,#N/A,TRUE,"Flash";#N/A,#N/A,TRUE,"regional report"}</definedName>
    <definedName name="wrn.Flash._1" hidden="1">{#N/A,#N/A,FALSE,"JKFLASH2";#N/A,#N/A,FALSE,"Page 4";#N/A,#N/A,FALSE,"page 3"}</definedName>
    <definedName name="wrn.Flash._2" hidden="1">{#N/A,#N/A,FALSE,"JKFLASH2";#N/A,#N/A,FALSE,"Page 4";#N/A,#N/A,FALSE,"page 3"}</definedName>
    <definedName name="wrn.forecast." hidden="1">{#N/A,#N/A,FALSE,"model"}</definedName>
    <definedName name="wrn.forecast._1" hidden="1">{#N/A,#N/A,FALSE,"model"}</definedName>
    <definedName name="wrn.forecast._2" hidden="1">{#N/A,#N/A,FALSE,"model"}</definedName>
    <definedName name="wrn.forecast2" hidden="1">{#N/A,#N/A,FALSE,"model"}</definedName>
    <definedName name="wrn.forecast2_1" hidden="1">{#N/A,#N/A,FALSE,"model"}</definedName>
    <definedName name="wrn.forecast2_2" hidden="1">{#N/A,#N/A,FALSE,"model"}</definedName>
    <definedName name="wrn.forecastassumptions." hidden="1">{#N/A,#N/A,FALSE,"model"}</definedName>
    <definedName name="wrn.forecastassumptions._1" hidden="1">{#N/A,#N/A,FALSE,"model"}</definedName>
    <definedName name="wrn.forecastassumptions._2" hidden="1">{#N/A,#N/A,FALSE,"model"}</definedName>
    <definedName name="wrn.forecastassumptions2" hidden="1">{#N/A,#N/A,FALSE,"model"}</definedName>
    <definedName name="wrn.forecastassumptions2_1" hidden="1">{#N/A,#N/A,FALSE,"model"}</definedName>
    <definedName name="wrn.forecastassumptions2_2" hidden="1">{#N/A,#N/A,FALSE,"model"}</definedName>
    <definedName name="wrn.forecastROIC." hidden="1">{#N/A,#N/A,FALSE,"model"}</definedName>
    <definedName name="wrn.forecastROIC._1" hidden="1">{#N/A,#N/A,FALSE,"model"}</definedName>
    <definedName name="wrn.forecastROIC._2" hidden="1">{#N/A,#N/A,FALSE,"model"}</definedName>
    <definedName name="wrn.forecastROIC2" hidden="1">{#N/A,#N/A,FALSE,"model"}</definedName>
    <definedName name="wrn.forecastROIC2_1" hidden="1">{#N/A,#N/A,FALSE,"model"}</definedName>
    <definedName name="wrn.forecastROIC2_2" hidden="1">{#N/A,#N/A,FALSE,"model"}</definedName>
    <definedName name="wrn.Full._.Model." hidden="1">{#N/A,#N/A,TRUE,"Cover sheet";#N/A,#N/A,TRUE,"DCF analysis";#N/A,#N/A,TRUE,"WACC calculation"}</definedName>
    <definedName name="wrn.Full._.Model._1" hidden="1">{#N/A,#N/A,TRUE,"Cover sheet";#N/A,#N/A,TRUE,"DCF analysis";#N/A,#N/A,TRUE,"WACC calculation"}</definedName>
    <definedName name="wrn.Full._.Model._2" hidden="1">{#N/A,#N/A,TRUE,"Cover sheet";#N/A,#N/A,TRUE,"DCF analysis";#N/A,#N/A,TRUE,"WACC calculation"}</definedName>
    <definedName name="wrn.Full._.report." hidden="1">{"multiple",#N/A,FALSE,"client (2)";"margins",#N/A,FALSE,"client (2)";"data",#N/A,FALSE,"client (2)";"multiple",#N/A,FALSE,"client";"margins",#N/A,FALSE,"client";"data",#N/A,FALSE,"client"}</definedName>
    <definedName name="wrn.full._.report._from_DBAB"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_from_DBAB_1"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_from_DBAB_1_1"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_from_DBAB_1_1_1"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_from_DBAB_1_2"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_from_DBAB_2"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_from_DBAB_3"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_from_DBAB_4"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_from_DBAB_5"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Group." hidden="1">{#N/A,#N/A,FALSE,"Summary";#N/A,#N/A,FALSE,"Projections";#N/A,#N/A,FALSE,"Debt Schedule";#N/A,#N/A,FALSE,"Mayline Sales Group";#N/A,#N/A,FALSE,"Sales Groups";#N/A,#N/A,FALSE,"Operating Expenses";#N/A,#N/A,FALSE,"Depreciation";#N/A,#N/A,FALSE,"Balance Sheet";#N/A,#N/A,FALSE,"Working Capital";#N/A,#N/A,FALSE,"Addbacks"}</definedName>
    <definedName name="wrn.Group._1" hidden="1">{#N/A,#N/A,FALSE,"Summary";#N/A,#N/A,FALSE,"Projections";#N/A,#N/A,FALSE,"Debt Schedule";#N/A,#N/A,FALSE,"Mayline Sales Group";#N/A,#N/A,FALSE,"Sales Groups";#N/A,#N/A,FALSE,"Operating Expenses";#N/A,#N/A,FALSE,"Depreciation";#N/A,#N/A,FALSE,"Balance Sheet";#N/A,#N/A,FALSE,"Working Capital";#N/A,#N/A,FALSE,"Addbacks"}</definedName>
    <definedName name="wrn.Group._2" hidden="1">{#N/A,#N/A,FALSE,"Summary";#N/A,#N/A,FALSE,"Projections";#N/A,#N/A,FALSE,"Debt Schedule";#N/A,#N/A,FALSE,"Mayline Sales Group";#N/A,#N/A,FALSE,"Sales Groups";#N/A,#N/A,FALSE,"Operating Expenses";#N/A,#N/A,FALSE,"Depreciation";#N/A,#N/A,FALSE,"Balance Sheet";#N/A,#N/A,FALSE,"Working Capital";#N/A,#N/A,FALSE,"Addbacks"}</definedName>
    <definedName name="wrn.gti._.qtrly._.stats." hidden="1">{"GTI monthly IS",#N/A,FALSE,"gti";#N/A,#N/A,FALSE,"gti"}</definedName>
    <definedName name="wrn.gti._.qtrly._.stats._1" hidden="1">{"GTI monthly IS",#N/A,FALSE,"gti";#N/A,#N/A,FALSE,"gti"}</definedName>
    <definedName name="wrn.gti._.qtrly._.stats._2" hidden="1">{"GTI monthly IS",#N/A,FALSE,"gti";#N/A,#N/A,FALSE,"gti"}</definedName>
    <definedName name="wrn.HEAT." hidden="1">{#N/A,#N/A,FALSE,"Heat";#N/A,#N/A,FALSE,"DCF";#N/A,#N/A,FALSE,"LBO";#N/A,#N/A,FALSE,"A";#N/A,#N/A,FALSE,"C";#N/A,#N/A,FALSE,"impd";#N/A,#N/A,FALSE,"Accr-Dilu"}</definedName>
    <definedName name="wrn.HEAT._1" hidden="1">{#N/A,#N/A,FALSE,"Heat";#N/A,#N/A,FALSE,"DCF";#N/A,#N/A,FALSE,"LBO";#N/A,#N/A,FALSE,"A";#N/A,#N/A,FALSE,"C";#N/A,#N/A,FALSE,"impd";#N/A,#N/A,FALSE,"Accr-Dilu"}</definedName>
    <definedName name="wrn.HEAT._2" hidden="1">{#N/A,#N/A,FALSE,"Heat";#N/A,#N/A,FALSE,"DCF";#N/A,#N/A,FALSE,"LBO";#N/A,#N/A,FALSE,"A";#N/A,#N/A,FALSE,"C";#N/A,#N/A,FALSE,"impd";#N/A,#N/A,FALSE,"Accr-Dilu"}</definedName>
    <definedName name="wrn.history." hidden="1">{#N/A,#N/A,FALSE,"model"}</definedName>
    <definedName name="wrn.history._1" hidden="1">{#N/A,#N/A,FALSE,"model"}</definedName>
    <definedName name="wrn.history._2" hidden="1">{#N/A,#N/A,FALSE,"model"}</definedName>
    <definedName name="wrn.history2" hidden="1">{#N/A,#N/A,FALSE,"model"}</definedName>
    <definedName name="wrn.history2_1" hidden="1">{#N/A,#N/A,FALSE,"model"}</definedName>
    <definedName name="wrn.history2_2" hidden="1">{#N/A,#N/A,FALSE,"model"}</definedName>
    <definedName name="wrn.histROIC." hidden="1">{#N/A,#N/A,FALSE,"model"}</definedName>
    <definedName name="wrn.histROIC._1" hidden="1">{#N/A,#N/A,FALSE,"model"}</definedName>
    <definedName name="wrn.histROIC._2" hidden="1">{#N/A,#N/A,FALSE,"model"}</definedName>
    <definedName name="wrn.histROIC2" hidden="1">{#N/A,#N/A,FALSE,"model"}</definedName>
    <definedName name="wrn.histROIC2_1" hidden="1">{#N/A,#N/A,FALSE,"model"}</definedName>
    <definedName name="wrn.histROIC2_2" hidden="1">{#N/A,#N/A,FALSE,"model"}</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_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_2"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hidden="1">{#N/A,#N/A,FALSE,"HuscoCombined-Summ";#N/A,#N/A,FALSE,"HuscoCombined-Income";#N/A,#N/A,FALSE,"HuscoCombined-Offering";#N/A,#N/A,FALSE,"Husco-Income";#N/A,#N/A,FALSE,"TargetEngineer";#N/A,#N/A,FALSE,"TargetAcqCalc";#N/A,#N/A,FALSE,"Husco-Acq"}</definedName>
    <definedName name="wrn.Hydraulic2._1" hidden="1">{#N/A,#N/A,FALSE,"HuscoCombined-Summ";#N/A,#N/A,FALSE,"HuscoCombined-Income";#N/A,#N/A,FALSE,"HuscoCombined-Offering";#N/A,#N/A,FALSE,"Husco-Income";#N/A,#N/A,FALSE,"TargetEngineer";#N/A,#N/A,FALSE,"TargetAcqCalc";#N/A,#N/A,FALSE,"Husco-Acq"}</definedName>
    <definedName name="wrn.Hydraulic2._2" hidden="1">{#N/A,#N/A,FALSE,"HuscoCombined-Summ";#N/A,#N/A,FALSE,"HuscoCombined-Income";#N/A,#N/A,FALSE,"HuscoCombined-Offering";#N/A,#N/A,FALSE,"Husco-Income";#N/A,#N/A,FALSE,"TargetEngineer";#N/A,#N/A,FALSE,"TargetAcqCalc";#N/A,#N/A,FALSE,"Husco-Acq"}</definedName>
    <definedName name="wrn.ilya." hidden="1">{#N/A,#N/A,TRUE,"Staff cost as % of revenue";#N/A,#N/A,TRUE,"Depreciation as % of sales";#N/A,#N/A,TRUE,"Employee cost";#N/A,#N/A,TRUE,"Traffic per line";#N/A,#N/A,TRUE,"Lines per employee"}</definedName>
    <definedName name="wrn.ilya._1" hidden="1">{#N/A,#N/A,TRUE,"Staff cost as % of revenue";#N/A,#N/A,TRUE,"Depreciation as % of sales";#N/A,#N/A,TRUE,"Employee cost";#N/A,#N/A,TRUE,"Traffic per line";#N/A,#N/A,TRUE,"Lines per employee"}</definedName>
    <definedName name="wrn.ilya._2" hidden="1">{#N/A,#N/A,TRUE,"Staff cost as % of revenue";#N/A,#N/A,TRUE,"Depreciation as % of sales";#N/A,#N/A,TRUE,"Employee cost";#N/A,#N/A,TRUE,"Traffic per line";#N/A,#N/A,TRUE,"Lines per employee"}</definedName>
    <definedName name="wrn.ilya1." hidden="1">{#N/A,#N/A,TRUE,"Staff cost as % of revenue";#N/A,#N/A,TRUE,"Depreciation as % of sales";#N/A,#N/A,TRUE,"Employee cost";#N/A,#N/A,TRUE,"Traffic per line";#N/A,#N/A,TRUE,"Lines per employee"}</definedName>
    <definedName name="wrn.ilya1._1" hidden="1">{#N/A,#N/A,TRUE,"Staff cost as % of revenue";#N/A,#N/A,TRUE,"Depreciation as % of sales";#N/A,#N/A,TRUE,"Employee cost";#N/A,#N/A,TRUE,"Traffic per line";#N/A,#N/A,TRUE,"Lines per employee"}</definedName>
    <definedName name="wrn.ilya1._2" hidden="1">{#N/A,#N/A,TRUE,"Staff cost as % of revenue";#N/A,#N/A,TRUE,"Depreciation as % of sales";#N/A,#N/A,TRUE,"Employee cost";#N/A,#N/A,TRUE,"Traffic per line";#N/A,#N/A,TRUE,"Lines per employee"}</definedName>
    <definedName name="wrn.Import._.figures." hidden="1">{"reports",#N/A,FALSE,"Balance Sheet"}</definedName>
    <definedName name="wrn.Import._.figures._1" hidden="1">{"reports",#N/A,FALSE,"Balance Sheet"}</definedName>
    <definedName name="wrn.Import._.figures._2" hidden="1">{"reports",#N/A,FALSE,"Balance Sheet"}</definedName>
    <definedName name="wrn.INCOME." hidden="1">{"INCOME",#N/A,FALSE,"KGFORE94";"cash2",#N/A,FALSE,"KGFORE94"}</definedName>
    <definedName name="wrn.INCOME._1" hidden="1">{"INCOME",#N/A,FALSE,"KGFORE94";"cash2",#N/A,FALSE,"KGFORE94"}</definedName>
    <definedName name="wrn.INCOME._2" hidden="1">{"INCOME",#N/A,FALSE,"KGFORE94";"cash2",#N/A,FALSE,"KGFORE94"}</definedName>
    <definedName name="wrn.Indexes." hidden="1">{"pg3 Finished Goods",#N/A,FALSE,"FG - KPIs pg3"}</definedName>
    <definedName name="wrn.Indexes._1" hidden="1">{"pg3 Finished Goods",#N/A,FALSE,"FG - KPIs pg3"}</definedName>
    <definedName name="wrn.Indexes._1_1" hidden="1">{"pg3 Finished Goods",#N/A,FALSE,"FG - KPIs pg3"}</definedName>
    <definedName name="wrn.Indexes._2" hidden="1">{"pg3 Finished Goods",#N/A,FALSE,"FG - KPIs pg3"}</definedName>
    <definedName name="wrn.info." hidden="1">{#N/A,#N/A,FALSE,"IT_Summary";#N/A,#N/A,FALSE,"Renaissance";#N/A,#N/A,FALSE,"Intermetrics";#N/A,#N/A,FALSE,"Systems";#N/A,#N/A,FALSE,"IMI";#N/A,#N/A,FALSE,"Landmark";#N/A,#N/A,FALSE,"Rational";#N/A,#N/A,FALSE,"AGS";#N/A,#N/A,FALSE,"GE"}</definedName>
    <definedName name="wrn.info._1" hidden="1">{#N/A,#N/A,FALSE,"IT_Summary";#N/A,#N/A,FALSE,"Renaissance";#N/A,#N/A,FALSE,"Intermetrics";#N/A,#N/A,FALSE,"Systems";#N/A,#N/A,FALSE,"IMI";#N/A,#N/A,FALSE,"Landmark";#N/A,#N/A,FALSE,"Rational";#N/A,#N/A,FALSE,"AGS";#N/A,#N/A,FALSE,"GE"}</definedName>
    <definedName name="wrn.info._2" hidden="1">{#N/A,#N/A,FALSE,"IT_Summary";#N/A,#N/A,FALSE,"Renaissance";#N/A,#N/A,FALSE,"Intermetrics";#N/A,#N/A,FALSE,"Systems";#N/A,#N/A,FALSE,"IMI";#N/A,#N/A,FALSE,"Landmark";#N/A,#N/A,FALSE,"Rational";#N/A,#N/A,FALSE,"AGS";#N/A,#N/A,FALSE,"GE"}</definedName>
    <definedName name="wrn.Informes." hidden="1">{#N/A,#N/A,FALSE,"CN Oficial RESUMIDA EXCanon";#N/A,#N/A,FALSE,"CN Oficial";#N/A,#N/A,FALSE,"CA Oficial";#N/A,#N/A,FALSE,"PLANTILLA";#N/A,#N/A,FALSE,"BAL";#N/A,#N/A,FALSE,"PT_Finanzas";#N/A,#N/A,FALSE,"INVERSIONES BIEN"}</definedName>
    <definedName name="wrn.Informes._1" hidden="1">{#N/A,#N/A,FALSE,"CN Oficial RESUMIDA EXCanon";#N/A,#N/A,FALSE,"CN Oficial";#N/A,#N/A,FALSE,"CA Oficial";#N/A,#N/A,FALSE,"PLANTILLA";#N/A,#N/A,FALSE,"BAL";#N/A,#N/A,FALSE,"PT_Finanzas";#N/A,#N/A,FALSE,"INVERSIONES BIEN"}</definedName>
    <definedName name="wrn.Informes._2" hidden="1">{#N/A,#N/A,FALSE,"CN Oficial RESUMIDA EXCanon";#N/A,#N/A,FALSE,"CN Oficial";#N/A,#N/A,FALSE,"CA Oficial";#N/A,#N/A,FALSE,"PLANTILLA";#N/A,#N/A,FALSE,"BAL";#N/A,#N/A,FALSE,"PT_Finanzas";#N/A,#N/A,FALSE,"INVERSIONES BIEN"}</definedName>
    <definedName name="wrn.input._.data." hidden="1">{"Creditor Days",#N/A,FALSE,"Input Sheet";"Data Values",#N/A,FALSE,"Input Sheet"}</definedName>
    <definedName name="wrn.input._.data._1" hidden="1">{"Creditor Days",#N/A,FALSE,"Input Sheet";"Data Values",#N/A,FALSE,"Input Sheet"}</definedName>
    <definedName name="wrn.input._.data._2" hidden="1">{"Creditor Days",#N/A,FALSE,"Input Sheet";"Data Values",#N/A,FALSE,"Input Sheet"}</definedName>
    <definedName name="wrn.international." hidden="1">{"sweden",#N/A,FALSE,"Sweden";"germany",#N/A,FALSE,"Germany";"portugal",#N/A,FALSE,"Portugal";"belgium",#N/A,FALSE,"Belgium";"japan",#N/A,FALSE,"Japan ";"italy",#N/A,FALSE,"Italy";"spain",#N/A,FALSE,"Spain";"korea",#N/A,FALSE,"Korea"}</definedName>
    <definedName name="wrn.international._1" hidden="1">{"sweden",#N/A,FALSE,"Sweden";"germany",#N/A,FALSE,"Germany";"portugal",#N/A,FALSE,"Portugal";"belgium",#N/A,FALSE,"Belgium";"japan",#N/A,FALSE,"Japan ";"italy",#N/A,FALSE,"Italy";"spain",#N/A,FALSE,"Spain";"korea",#N/A,FALSE,"Korea"}</definedName>
    <definedName name="wrn.international._2" hidden="1">{"sweden",#N/A,FALSE,"Sweden";"germany",#N/A,FALSE,"Germany";"portugal",#N/A,FALSE,"Portugal";"belgium",#N/A,FALSE,"Belgium";"japan",#N/A,FALSE,"Japan ";"italy",#N/A,FALSE,"Italy";"spain",#N/A,FALSE,"Spain";"korea",#N/A,FALSE,"Korea"}</definedName>
    <definedName name="wrn.IPO._.Valuation." hidden="1">{"assumptions",#N/A,FALSE,"Scenario 1";"valuation",#N/A,FALSE,"Scenario 1"}</definedName>
    <definedName name="wrn.IPO._.Valuation._1" hidden="1">{"assumptions",#N/A,FALSE,"Scenario 1";"valuation",#N/A,FALSE,"Scenario 1"}</definedName>
    <definedName name="wrn.IPO._.Valuation._2" hidden="1">{"assumptions",#N/A,FALSE,"Scenario 1";"valuation",#N/A,FALSE,"Scenario 1"}</definedName>
    <definedName name="wrn.ipovalue." hidden="1">{#N/A,#N/A,FALSE,"puboff";#N/A,#N/A,FALSE,"valuation";#N/A,#N/A,FALSE,"finanalsis";#N/A,#N/A,FALSE,"split";#N/A,#N/A,FALSE,"ownership"}</definedName>
    <definedName name="wrn.ipovalue._1" hidden="1">{#N/A,#N/A,FALSE,"puboff";#N/A,#N/A,FALSE,"valuation";#N/A,#N/A,FALSE,"finanalsis";#N/A,#N/A,FALSE,"split";#N/A,#N/A,FALSE,"ownership"}</definedName>
    <definedName name="wrn.ipovalue._2" hidden="1">{#N/A,#N/A,FALSE,"puboff";#N/A,#N/A,FALSE,"valuation";#N/A,#N/A,FALSE,"finanalsis";#N/A,#N/A,FALSE,"split";#N/A,#N/A,FALSE,"ownership"}</definedName>
    <definedName name="wrn.ISCG._.model." hidden="1">{#N/A,#N/A,FALSE,"Second";#N/A,#N/A,FALSE,"ownership";#N/A,#N/A,FALSE,"Valuation";#N/A,#N/A,FALSE,"Eqiv";#N/A,#N/A,FALSE,"Mults";#N/A,#N/A,FALSE,"ISCG Graphics"}</definedName>
    <definedName name="wrn.ISCG._.model._1" hidden="1">{#N/A,#N/A,FALSE,"Second";#N/A,#N/A,FALSE,"ownership";#N/A,#N/A,FALSE,"Valuation";#N/A,#N/A,FALSE,"Eqiv";#N/A,#N/A,FALSE,"Mults";#N/A,#N/A,FALSE,"ISCG Graphics"}</definedName>
    <definedName name="wrn.ISCG._.model._2" hidden="1">{#N/A,#N/A,FALSE,"Second";#N/A,#N/A,FALSE,"ownership";#N/A,#N/A,FALSE,"Valuation";#N/A,#N/A,FALSE,"Eqiv";#N/A,#N/A,FALSE,"Mults";#N/A,#N/A,FALSE,"ISCG Graphics"}</definedName>
    <definedName name="wrn.July._.thru._.Dec._.Reports." hidden="1">{"PC1 July thry Dec",#N/A,FALSE,"PC1MON";"PC2 July thru Dec",#N/A,FALSE,"PC2MON";"PC3 July thru Dec",#N/A,FALSE,"PC3MON";"PC5 July thru Dec",#N/A,FALSE,"PC5MON";"PC6 July thru Dec",#N/A,FALSE,"PC6MON";"PC7 July thru Dec",#N/A,FALSE,"PC7MON";"PC8 July thru Dec",#N/A,FALSE,"PC8MON";"PC9 July thru Dec",#N/A,FALSE,"PC9MON";"PC10 July thru Dec",#N/A,FALSE,"PC10MON";"PC11 July thru Dec",#N/A,FALSE,"PC11MON";"PC99 July thru Dec",#N/A,FALSE,"RKFL CO."}</definedName>
    <definedName name="wrn.Just._.Claim._.Jumper." hidden="1">{#N/A,#N/A,FALSE,"Claim Jumper"}</definedName>
    <definedName name="wrn.Just._.Claim._.Jumper._1" hidden="1">{#N/A,#N/A,FALSE,"Claim Jumper"}</definedName>
    <definedName name="wrn.Just._.Claim._.Jumper._2" hidden="1">{#N/A,#N/A,FALSE,"Claim Jumper"}</definedName>
    <definedName name="wrn.Just._.Cobblers." hidden="1">{#N/A,#N/A,FALSE,"Apple Cobbler";#N/A,#N/A,FALSE,"Cherry Cobbler";#N/A,#N/A,FALSE,"Berry Cobbler";#N/A,#N/A,FALSE,"Peach Cobbler"}</definedName>
    <definedName name="wrn.Just._.Cobblers._1" hidden="1">{#N/A,#N/A,FALSE,"Apple Cobbler";#N/A,#N/A,FALSE,"Cherry Cobbler";#N/A,#N/A,FALSE,"Berry Cobbler";#N/A,#N/A,FALSE,"Peach Cobbler"}</definedName>
    <definedName name="wrn.Just._.Cobblers._2" hidden="1">{#N/A,#N/A,FALSE,"Apple Cobbler";#N/A,#N/A,FALSE,"Cherry Cobbler";#N/A,#N/A,FALSE,"Berry Cobbler";#N/A,#N/A,FALSE,"Peach Cobbler"}</definedName>
    <definedName name="wrn.Just._.Pies." hidden="1">{#N/A,#N/A,FALSE,"Apple";#N/A,#N/A,FALSE,"Dutch";#N/A,#N/A,FALSE,"Cherry";#N/A,#N/A,FALSE,"Cherry Crunch";#N/A,#N/A,FALSE,"Pumpkin";#N/A,#N/A,FALSE,"Razzleberry";#N/A,#N/A,FALSE,"Very Berry";#N/A,#N/A,FALSE,"Choco Sat 10200";#N/A,#N/A,FALSE,"Peach";#N/A,#N/A,FALSE,"Pecan 10210";#N/A,#N/A,FALSE,"Pastry 20100"}</definedName>
    <definedName name="wrn.Just._.Pies._1" hidden="1">{#N/A,#N/A,FALSE,"Apple";#N/A,#N/A,FALSE,"Dutch";#N/A,#N/A,FALSE,"Cherry";#N/A,#N/A,FALSE,"Cherry Crunch";#N/A,#N/A,FALSE,"Pumpkin";#N/A,#N/A,FALSE,"Razzleberry";#N/A,#N/A,FALSE,"Very Berry";#N/A,#N/A,FALSE,"Choco Sat 10200";#N/A,#N/A,FALSE,"Peach";#N/A,#N/A,FALSE,"Pecan 10210";#N/A,#N/A,FALSE,"Pastry 20100"}</definedName>
    <definedName name="wrn.Just._.Pies._2" hidden="1">{#N/A,#N/A,FALSE,"Apple";#N/A,#N/A,FALSE,"Dutch";#N/A,#N/A,FALSE,"Cherry";#N/A,#N/A,FALSE,"Cherry Crunch";#N/A,#N/A,FALSE,"Pumpkin";#N/A,#N/A,FALSE,"Razzleberry";#N/A,#N/A,FALSE,"Very Berry";#N/A,#N/A,FALSE,"Choco Sat 10200";#N/A,#N/A,FALSE,"Peach";#N/A,#N/A,FALSE,"Pecan 10210";#N/A,#N/A,FALSE,"Pastry 20100"}</definedName>
    <definedName name="wrn.k" hidden="1">{#N/A,#N/A,FALSE,"AD_Purchase";#N/A,#N/A,FALSE,"Credit";#N/A,#N/A,FALSE,"PF Acquisition";#N/A,#N/A,FALSE,"PF Offering"}</definedName>
    <definedName name="wrn.k_1" hidden="1">{#N/A,#N/A,FALSE,"AD_Purchase";#N/A,#N/A,FALSE,"Credit";#N/A,#N/A,FALSE,"PF Acquisition";#N/A,#N/A,FALSE,"PF Offering"}</definedName>
    <definedName name="wrn.k_2" hidden="1">{#N/A,#N/A,FALSE,"AD_Purchase";#N/A,#N/A,FALSE,"Credit";#N/A,#N/A,FALSE,"PF Acquisition";#N/A,#N/A,FALSE,"PF Offering"}</definedName>
    <definedName name="wrn.KMART._.MONTHLY." hidden="1">{#N/A,#N/A,FALSE,"EXEC SUMM";#N/A,#N/A,FALSE,"KMART CON MTH";#N/A,#N/A,FALSE,"KMART CON YTD";#N/A,#N/A,FALSE,"USKMART OPER";#N/A,#N/A,FALSE,"INTNTL OPER";#N/A,#N/A,FALSE,"USKMART YTD";#N/A,#N/A,FALSE,"KMART4QTR FORECAST";#N/A,#N/A,FALSE,"FULL YEAR FORECAST"}</definedName>
    <definedName name="wrn.KMART._.MONTHLY._1" hidden="1">{#N/A,#N/A,FALSE,"EXEC SUMM";#N/A,#N/A,FALSE,"KMART CON MTH";#N/A,#N/A,FALSE,"KMART CON YTD";#N/A,#N/A,FALSE,"USKMART OPER";#N/A,#N/A,FALSE,"INTNTL OPER";#N/A,#N/A,FALSE,"USKMART YTD";#N/A,#N/A,FALSE,"KMART4QTR FORECAST";#N/A,#N/A,FALSE,"FULL YEAR FORECAST"}</definedName>
    <definedName name="wrn.KMART._.MONTHLY._2" hidden="1">{#N/A,#N/A,FALSE,"EXEC SUMM";#N/A,#N/A,FALSE,"KMART CON MTH";#N/A,#N/A,FALSE,"KMART CON YTD";#N/A,#N/A,FALSE,"USKMART OPER";#N/A,#N/A,FALSE,"INTNTL OPER";#N/A,#N/A,FALSE,"USKMART YTD";#N/A,#N/A,FALSE,"KMART4QTR FORECAST";#N/A,#N/A,FALSE,"FULL YEAR FORECAST"}</definedName>
    <definedName name="wrn.LBO._.Summary." hidden="1">{"LBO Summary",#N/A,FALSE,"Summary"}</definedName>
    <definedName name="wrn.LBO._.Summary._1" hidden="1">{"LBO Summary",#N/A,FALSE,"Summary"}</definedName>
    <definedName name="wrn.LBO._.Summary._2" hidden="1">{"LBO Summary",#N/A,FALSE,"Summary"}</definedName>
    <definedName name="wrn.Line._.Efficiency." hidden="1">{"Line Efficiency",#N/A,FALSE,"Benchmarking"}</definedName>
    <definedName name="wrn.Line._.Efficiency._1" hidden="1">{"Line Efficiency",#N/A,FALSE,"Benchmarking"}</definedName>
    <definedName name="wrn.Line._.Efficiency._2" hidden="1">{"Line Efficiency",#N/A,FALSE,"Benchmarking"}</definedName>
    <definedName name="wrn.Maine." hidden="1">{"Assumptions",#N/A,TRUE,"Assumptions";"Income",#N/A,TRUE,"Income";"Balance",#N/A,TRUE,"Balance"}</definedName>
    <definedName name="wrn.Maine._1" hidden="1">{"Assumptions",#N/A,TRUE,"Assumptions";"Income",#N/A,TRUE,"Income";"Balance",#N/A,TRUE,"Balance"}</definedName>
    <definedName name="wrn.Maine._2" hidden="1">{"Assumptions",#N/A,TRUE,"Assumptions";"Income",#N/A,TRUE,"Income";"Balance",#N/A,TRUE,"Balance"}</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_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_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MO." hidden="1">{"MEMO",#N/A,FALSE,"MEMO"}</definedName>
    <definedName name="wrn.MEMO._1" hidden="1">{"MEMO",#N/A,FALSE,"MEMO"}</definedName>
    <definedName name="wrn.MEMO._1_1" hidden="1">{"MEMO",#N/A,FALSE,"MEMO"}</definedName>
    <definedName name="wrn.MEMO._2" hidden="1">{"MEMO",#N/A,FALSE,"MEMO"}</definedName>
    <definedName name="wrn.merge." hidden="1">{#N/A,#N/A,FALSE,"IPO";#N/A,#N/A,FALSE,"DCF";#N/A,#N/A,FALSE,"LBO";#N/A,#N/A,FALSE,"MULT_VAL";#N/A,#N/A,FALSE,"Status Quo";#N/A,#N/A,FALSE,"Recap"}</definedName>
    <definedName name="wrn.merge._1" hidden="1">{#N/A,#N/A,FALSE,"IPO";#N/A,#N/A,FALSE,"DCF";#N/A,#N/A,FALSE,"LBO";#N/A,#N/A,FALSE,"MULT_VAL";#N/A,#N/A,FALSE,"Status Quo";#N/A,#N/A,FALSE,"Recap"}</definedName>
    <definedName name="wrn.merge._2" hidden="1">{#N/A,#N/A,FALSE,"IPO";#N/A,#N/A,FALSE,"DCF";#N/A,#N/A,FALSE,"LBO";#N/A,#N/A,FALSE,"MULT_VAL";#N/A,#N/A,FALSE,"Status Quo";#N/A,#N/A,FALSE,"Recap"}</definedName>
    <definedName name="wrn.merge.1" hidden="1">{#N/A,#N/A,FALSE,"IPO";#N/A,#N/A,FALSE,"DCF";#N/A,#N/A,FALSE,"LBO";#N/A,#N/A,FALSE,"MULT_VAL";#N/A,#N/A,FALSE,"Status Quo";#N/A,#N/A,FALSE,"Recap"}</definedName>
    <definedName name="wrn.merge.1_1" hidden="1">{#N/A,#N/A,FALSE,"IPO";#N/A,#N/A,FALSE,"DCF";#N/A,#N/A,FALSE,"LBO";#N/A,#N/A,FALSE,"MULT_VAL";#N/A,#N/A,FALSE,"Status Quo";#N/A,#N/A,FALSE,"Recap"}</definedName>
    <definedName name="wrn.merge.1_2" hidden="1">{#N/A,#N/A,FALSE,"IPO";#N/A,#N/A,FALSE,"DCF";#N/A,#N/A,FALSE,"LBO";#N/A,#N/A,FALSE,"MULT_VAL";#N/A,#N/A,FALSE,"Status Quo";#N/A,#N/A,FALSE,"Recap"}</definedName>
    <definedName name="wrn.models" hidden="1">{#N/A,#N/A,FALSE,"Summary";#N/A,#N/A,FALSE,"Projections";#N/A,#N/A,FALSE,"Mkt Mults";#N/A,#N/A,FALSE,"DCF";#N/A,#N/A,FALSE,"Accr Dil";#N/A,#N/A,FALSE,"PIC LBO";#N/A,#N/A,FALSE,"MULT10_4";#N/A,#N/A,FALSE,"CBI LBO"}</definedName>
    <definedName name="wrn.models_1" hidden="1">{#N/A,#N/A,FALSE,"Summary";#N/A,#N/A,FALSE,"Projections";#N/A,#N/A,FALSE,"Mkt Mults";#N/A,#N/A,FALSE,"DCF";#N/A,#N/A,FALSE,"Accr Dil";#N/A,#N/A,FALSE,"PIC LBO";#N/A,#N/A,FALSE,"MULT10_4";#N/A,#N/A,FALSE,"CBI LBO"}</definedName>
    <definedName name="wrn.models_2" hidden="1">{#N/A,#N/A,FALSE,"Summary";#N/A,#N/A,FALSE,"Projections";#N/A,#N/A,FALSE,"Mkt Mults";#N/A,#N/A,FALSE,"DCF";#N/A,#N/A,FALSE,"Accr Dil";#N/A,#N/A,FALSE,"PIC LBO";#N/A,#N/A,FALSE,"MULT10_4";#N/A,#N/A,FALSE,"CBI LBO"}</definedName>
    <definedName name="wrn.NEW._.FORMAT." hidden="1">{#N/A,#N/A,FALSE,"NEW FORMAT "}</definedName>
    <definedName name="wrn.NEW._.FORMAT._1" hidden="1">{#N/A,#N/A,FALSE,"NEW FORMAT "}</definedName>
    <definedName name="wrn.NEW._.FORMAT._1_1" hidden="1">{#N/A,#N/A,FALSE,"NEW FORMAT "}</definedName>
    <definedName name="wrn.NEW._.FORMAT._2" hidden="1">{#N/A,#N/A,FALSE,"NEW FORMAT "}</definedName>
    <definedName name="wrn.newest." hidden="1">{#N/A,#N/A,TRUE,"TS";#N/A,#N/A,TRUE,"Combo";#N/A,#N/A,TRUE,"FAIR";#N/A,#N/A,TRUE,"RBC";#N/A,#N/A,TRUE,"xxxx"}</definedName>
    <definedName name="wrn.newest._1" hidden="1">{#N/A,#N/A,TRUE,"TS";#N/A,#N/A,TRUE,"Combo";#N/A,#N/A,TRUE,"FAIR";#N/A,#N/A,TRUE,"RBC";#N/A,#N/A,TRUE,"xxxx"}</definedName>
    <definedName name="wrn.newest._2" hidden="1">{#N/A,#N/A,TRUE,"TS";#N/A,#N/A,TRUE,"Combo";#N/A,#N/A,TRUE,"FAIR";#N/A,#N/A,TRUE,"RBC";#N/A,#N/A,TRUE,"xxxx"}</definedName>
    <definedName name="wrn.Normal." hidden="1">{#N/A,#N/A,FALSE,"Market Values I";#N/A,#N/A,FALSE,"Market Values II";#N/A,#N/A,FALSE,"DT Shareholding";#N/A,#N/A,FALSE,"Purchase of Sprint1";#N/A,#N/A,FALSE,"Purchase of Sprint2";#N/A,#N/A,FALSE,"Financial Impact1";#N/A,#N/A,FALSE,"Financial Impact2";#N/A,#N/A,FALSE,"Financial Impact3";#N/A,#N/A,FALSE,"Flowback"}</definedName>
    <definedName name="wrn.Normal._1" hidden="1">{#N/A,#N/A,FALSE,"Market Values I";#N/A,#N/A,FALSE,"Market Values II";#N/A,#N/A,FALSE,"DT Shareholding";#N/A,#N/A,FALSE,"Purchase of Sprint1";#N/A,#N/A,FALSE,"Purchase of Sprint2";#N/A,#N/A,FALSE,"Financial Impact1";#N/A,#N/A,FALSE,"Financial Impact2";#N/A,#N/A,FALSE,"Financial Impact3";#N/A,#N/A,FALSE,"Flowback"}</definedName>
    <definedName name="wrn.Normal._2" hidden="1">{#N/A,#N/A,FALSE,"Market Values I";#N/A,#N/A,FALSE,"Market Values II";#N/A,#N/A,FALSE,"DT Shareholding";#N/A,#N/A,FALSE,"Purchase of Sprint1";#N/A,#N/A,FALSE,"Purchase of Sprint2";#N/A,#N/A,FALSE,"Financial Impact1";#N/A,#N/A,FALSE,"Financial Impact2";#N/A,#N/A,FALSE,"Financial Impact3";#N/A,#N/A,FALSE,"Flowback"}</definedName>
    <definedName name="wrn.ODB." hidden="1">{"ODB",#N/A,FALSE,"Hold Scenario"}</definedName>
    <definedName name="wrn.offering." hidden="1">{"nwp1",#N/A,FALSE,"pro forma offering";"first sensitivity",#N/A,FALSE,"pro forma offering";"summary",#N/A,FALSE,"pro forma offering";"ownership",#N/A,FALSE,"pro forma offering";"pf1",#N/A,FALSE,"pro forma offering";"data tables",#N/A,FALSE,"pro forma offering"}</definedName>
    <definedName name="wrn.offering._1" hidden="1">{"nwp1",#N/A,FALSE,"pro forma offering";"first sensitivity",#N/A,FALSE,"pro forma offering";"summary",#N/A,FALSE,"pro forma offering";"ownership",#N/A,FALSE,"pro forma offering";"pf1",#N/A,FALSE,"pro forma offering";"data tables",#N/A,FALSE,"pro forma offering"}</definedName>
    <definedName name="wrn.offering._2" hidden="1">{"nwp1",#N/A,FALSE,"pro forma offering";"first sensitivity",#N/A,FALSE,"pro forma offering";"summary",#N/A,FALSE,"pro forma offering";"ownership",#N/A,FALSE,"pro forma offering";"pf1",#N/A,FALSE,"pro forma offering";"data tables",#N/A,FALSE,"pro forma offering"}</definedName>
    <definedName name="wrn.OH._.ABSORPTION." hidden="1">{"OH ABS FG",#N/A,FALSE,"OH ABS VAR";"OH ABS PASTE",#N/A,FALSE,"OH ABS VAR";"OH ABS TOTAL",#N/A,FALSE,"OH ABS VAR"}</definedName>
    <definedName name="wrn.OH._.ABSORPTION._1" hidden="1">{"OH ABS FG",#N/A,FALSE,"OH ABS VAR";"OH ABS PASTE",#N/A,FALSE,"OH ABS VAR";"OH ABS TOTAL",#N/A,FALSE,"OH ABS VAR"}</definedName>
    <definedName name="wrn.OH._.ABSORPTION._1_1" hidden="1">{"OH ABS FG",#N/A,FALSE,"OH ABS VAR";"OH ABS PASTE",#N/A,FALSE,"OH ABS VAR";"OH ABS TOTAL",#N/A,FALSE,"OH ABS VAR"}</definedName>
    <definedName name="wrn.OH._.ABSORPTION._2" hidden="1">{"OH ABS FG",#N/A,FALSE,"OH ABS VAR";"OH ABS PASTE",#N/A,FALSE,"OH ABS VAR";"OH ABS TOTAL",#N/A,FALSE,"OH ABS VAR"}</definedName>
    <definedName name="wrn.Olk._.by._.Qtr." hidden="1">{"Olk by Qtr Full",#N/A,FALSE,"Tot PalmPalm";"Olk by Qtr Full",#N/A,FALSE,"Tot Device";"Olk by Qtr Full",#N/A,FALSE,"Platform";"Olk by Qtr Full",#N/A,FALSE,"Palm.Net";"Olk by Qtr Full",#N/A,FALSE,"Elim"}</definedName>
    <definedName name="wrn.Olk._.by._.Qtr._1" hidden="1">{"Olk by Qtr Full",#N/A,FALSE,"Tot PalmPalm";"Olk by Qtr Full",#N/A,FALSE,"Tot Device";"Olk by Qtr Full",#N/A,FALSE,"Platform";"Olk by Qtr Full",#N/A,FALSE,"Palm.Net";"Olk by Qtr Full",#N/A,FALSE,"Elim"}</definedName>
    <definedName name="wrn.Olk._.by._.Qtr._2" hidden="1">{"Olk by Qtr Full",#N/A,FALSE,"Tot PalmPalm";"Olk by Qtr Full",#N/A,FALSE,"Tot Device";"Olk by Qtr Full",#N/A,FALSE,"Platform";"Olk by Qtr Full",#N/A,FALSE,"Palm.Net";"Olk by Qtr Full",#N/A,FALSE,"Elim"}</definedName>
    <definedName name="wrn.OmnicareModel." hidden="1">{"QuarterlyFinancialForecasts",#N/A,FALSE,"Sheet1";"DilutedSharesCalculation",#N/A,FALSE,"Sheet1";"LongTermIncomeStatement",#N/A,FALSE,"Sheet1";"AnnualDilutedSharesCalculation",#N/A,FALSE,"Sheet1";"LongTermGrowthAnalysis",#N/A,FALSE,"Sheet1";"BalanceSheetForecasts",#N/A,FALSE,"Sheet1";"BalanceSheetAnalysis",#N/A,FALSE,"Sheet1";"CashFlowStatement",#N/A,FALSE,"Sheet1";"DebtAnalysis",#N/A,FALSE,"Sheet1";"AnnualRevenueBuildUp",#N/A,FALSE,"Sheet1"}</definedName>
    <definedName name="wrn.OP._.SUMMARY." hidden="1">{"OP SUM FG",#N/A,FALSE,"OPER SMRY";"OP SUM PASTE",#N/A,FALSE,"OPER SMRY";"OP SUM TOTAL",#N/A,FALSE,"OPER SMRY"}</definedName>
    <definedName name="wrn.OP._.SUMMARY._1" hidden="1">{"OP SUM FG",#N/A,FALSE,"OPER SMRY";"OP SUM PASTE",#N/A,FALSE,"OPER SMRY";"OP SUM TOTAL",#N/A,FALSE,"OPER SMRY"}</definedName>
    <definedName name="wrn.OP._.SUMMARY._1_1" hidden="1">{"OP SUM FG",#N/A,FALSE,"OPER SMRY";"OP SUM PASTE",#N/A,FALSE,"OPER SMRY";"OP SUM TOTAL",#N/A,FALSE,"OPER SMRY"}</definedName>
    <definedName name="wrn.OP._.SUMMARY._2" hidden="1">{"OP SUM FG",#N/A,FALSE,"OPER SMRY";"OP SUM PASTE",#N/A,FALSE,"OPER SMRY";"OP SUM TOTAL",#N/A,FALSE,"OPER SMRY"}</definedName>
    <definedName name="wrn.Output."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Output._1"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Output._2"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OUTPUT._from_DBAB" hidden="1">{"DCF","UPSIDE CASE",FALSE,"Sheet1";"DCF","BASE CASE",FALSE,"Sheet1";"DCF","DOWNSIDE CASE",FALSE,"Sheet1"}</definedName>
    <definedName name="wrn.OUTPUT._from_DBAB_1" hidden="1">{"DCF","UPSIDE CASE",FALSE,"Sheet1";"DCF","BASE CASE",FALSE,"Sheet1";"DCF","DOWNSIDE CASE",FALSE,"Sheet1"}</definedName>
    <definedName name="wrn.OUTPUT._from_DBAB_1_1" hidden="1">{"DCF","UPSIDE CASE",FALSE,"Sheet1";"DCF","BASE CASE",FALSE,"Sheet1";"DCF","DOWNSIDE CASE",FALSE,"Sheet1"}</definedName>
    <definedName name="wrn.OUTPUT._from_DBAB_1_1_1" hidden="1">{"DCF","UPSIDE CASE",FALSE,"Sheet1";"DCF","BASE CASE",FALSE,"Sheet1";"DCF","DOWNSIDE CASE",FALSE,"Sheet1"}</definedName>
    <definedName name="wrn.OUTPUT._from_DBAB_1_2" hidden="1">{"DCF","UPSIDE CASE",FALSE,"Sheet1";"DCF","BASE CASE",FALSE,"Sheet1";"DCF","DOWNSIDE CASE",FALSE,"Sheet1"}</definedName>
    <definedName name="wrn.OUTPUT._from_DBAB_2" hidden="1">{"DCF","UPSIDE CASE",FALSE,"Sheet1";"DCF","BASE CASE",FALSE,"Sheet1";"DCF","DOWNSIDE CASE",FALSE,"Sheet1"}</definedName>
    <definedName name="wrn.OUTPUT._from_DBAB_3" hidden="1">{"DCF","UPSIDE CASE",FALSE,"Sheet1";"DCF","BASE CASE",FALSE,"Sheet1";"DCF","DOWNSIDE CASE",FALSE,"Sheet1"}</definedName>
    <definedName name="wrn.OUTPUT._from_DBAB_4" hidden="1">{"DCF","UPSIDE CASE",FALSE,"Sheet1";"DCF","BASE CASE",FALSE,"Sheet1";"DCF","DOWNSIDE CASE",FALSE,"Sheet1"}</definedName>
    <definedName name="wrn.OUTPUT._from_DBAB_5" hidden="1">{"DCF","UPSIDE CASE",FALSE,"Sheet1";"DCF","BASE CASE",FALSE,"Sheet1";"DCF","DOWNSIDE CASE",FALSE,"Sheet1"}</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_2"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ge._.2." hidden="1">{"pg2 Finished Goods",#N/A,FALSE,"FG pg2";"Pg2 Paste",#N/A,FALSE,"FG pg2";"pg2 Cannery Total",#N/A,FALSE,"FG pg2"}</definedName>
    <definedName name="wrn.Page._.2._1" hidden="1">{"pg2 Finished Goods",#N/A,FALSE,"FG pg2";"Pg2 Paste",#N/A,FALSE,"FG pg2";"pg2 Cannery Total",#N/A,FALSE,"FG pg2"}</definedName>
    <definedName name="wrn.Page._.2._1_1" hidden="1">{"pg2 Finished Goods",#N/A,FALSE,"FG pg2";"Pg2 Paste",#N/A,FALSE,"FG pg2";"pg2 Cannery Total",#N/A,FALSE,"FG pg2"}</definedName>
    <definedName name="wrn.Page._.2._2" hidden="1">{"pg2 Finished Goods",#N/A,FALSE,"FG pg2";"Pg2 Paste",#N/A,FALSE,"FG pg2";"pg2 Cannery Total",#N/A,FALSE,"FG pg2"}</definedName>
    <definedName name="wrn.PandL_Summary." hidden="1">{#N/A,#N/A,FALSE,"Summary"}</definedName>
    <definedName name="wrn.PandL_Summary._1" hidden="1">{#N/A,#N/A,FALSE,"Summary"}</definedName>
    <definedName name="wrn.PandL_Summary._2" hidden="1">{#N/A,#N/A,FALSE,"Summary"}</definedName>
    <definedName name="wrn.PFS._.Bank." hidden="1">{#N/A,#N/A,FALSE,"rbc comp cert";#N/A,#N/A,FALSE,"rbcmargin";#N/A,#N/A,FALSE,"rbc cov calc"}</definedName>
    <definedName name="wrn.PFS._.FS." hidden="1">{#N/A,#N/A,TRUE,"pfs bank calc internal";#N/A,#N/A,TRUE,"pfs op stats";#N/A,#N/A,TRUE,"pfs bs";#N/A,#N/A,TRUE,"pfs pl summary";#N/A,#N/A,TRUE,"pfs pl current";#N/A,#N/A,TRUE,"pfs pl ytd";#N/A,#N/A,TRUE,"pfs cashflow"}</definedName>
    <definedName name="wrn.pg1." hidden="1">{"Finished Goods",#N/A,FALSE,"FG Production-pg1";"Paste",#N/A,FALSE,"FG Production-pg1";"Total Plant",#N/A,FALSE,"FG Production-pg1"}</definedName>
    <definedName name="wrn.Pg1._.QR2." hidden="1">{"pg1 Total",#N/A,FALSE,"FG Production-pg1";"pg1 Paste",#N/A,FALSE,"FG Production-pg1";"pg1 FG",#N/A,FALSE,"FG Production-pg1"}</definedName>
    <definedName name="wrn.Pg1._.QR2._1" hidden="1">{"pg1 Total",#N/A,FALSE,"FG Production-pg1";"pg1 Paste",#N/A,FALSE,"FG Production-pg1";"pg1 FG",#N/A,FALSE,"FG Production-pg1"}</definedName>
    <definedName name="wrn.Pg1._.QR2._1_1" hidden="1">{"pg1 Total",#N/A,FALSE,"FG Production-pg1";"pg1 Paste",#N/A,FALSE,"FG Production-pg1";"pg1 FG",#N/A,FALSE,"FG Production-pg1"}</definedName>
    <definedName name="wrn.Pg1._.QR2._2" hidden="1">{"pg1 Total",#N/A,FALSE,"FG Production-pg1";"pg1 Paste",#N/A,FALSE,"FG Production-pg1";"pg1 FG",#N/A,FALSE,"FG Production-pg1"}</definedName>
    <definedName name="wrn.pg1._1" hidden="1">{"Finished Goods",#N/A,FALSE,"FG Production-pg1";"Paste",#N/A,FALSE,"FG Production-pg1";"Total Plant",#N/A,FALSE,"FG Production-pg1"}</definedName>
    <definedName name="wrn.pg1._1_1" hidden="1">{"Finished Goods",#N/A,FALSE,"FG Production-pg1";"Paste",#N/A,FALSE,"FG Production-pg1";"Total Plant",#N/A,FALSE,"FG Production-pg1"}</definedName>
    <definedName name="wrn.pg1._2" hidden="1">{"Finished Goods",#N/A,FALSE,"FG Production-pg1";"Paste",#N/A,FALSE,"FG Production-pg1";"Total Plant",#N/A,FALSE,"FG Production-pg1"}</definedName>
    <definedName name="wrn.pg2._.All." hidden="1">{"pg2 Cannery Total",#N/A,FALSE,"FG pg2";"pg2 Finished Goods",#N/A,FALSE,"FG pg2";"pg2 Paste",#N/A,FALSE,"FG pg2"}</definedName>
    <definedName name="wrn.pg2._.All._1" hidden="1">{"pg2 Cannery Total",#N/A,FALSE,"FG pg2";"pg2 Finished Goods",#N/A,FALSE,"FG pg2";"pg2 Paste",#N/A,FALSE,"FG pg2"}</definedName>
    <definedName name="wrn.pg2._.All._1_1" hidden="1">{"pg2 Cannery Total",#N/A,FALSE,"FG pg2";"pg2 Finished Goods",#N/A,FALSE,"FG pg2";"pg2 Paste",#N/A,FALSE,"FG pg2"}</definedName>
    <definedName name="wrn.pg2._.All._2" hidden="1">{"pg2 Cannery Total",#N/A,FALSE,"FG pg2";"pg2 Finished Goods",#N/A,FALSE,"FG pg2";"pg2 Paste",#N/A,FALSE,"FG pg2"}</definedName>
    <definedName name="wrn.pg4._.All." hidden="1">{"pg4 Finished Goods",#N/A,FALSE,"Pg 4";"pg4 Paste",#N/A,FALSE,"Pg 4";"pg4 Total",#N/A,FALSE,"Pg 4"}</definedName>
    <definedName name="wrn.pg4._.All._1" hidden="1">{"pg4 Finished Goods",#N/A,FALSE,"Pg 4";"pg4 Paste",#N/A,FALSE,"Pg 4";"pg4 Total",#N/A,FALSE,"Pg 4"}</definedName>
    <definedName name="wrn.pg4._.All._1_1" hidden="1">{"pg4 Finished Goods",#N/A,FALSE,"Pg 4";"pg4 Paste",#N/A,FALSE,"Pg 4";"pg4 Total",#N/A,FALSE,"Pg 4"}</definedName>
    <definedName name="wrn.pg4._.All._2" hidden="1">{"pg4 Finished Goods",#N/A,FALSE,"Pg 4";"pg4 Paste",#N/A,FALSE,"Pg 4";"pg4 Total",#N/A,FALSE,"Pg 4"}</definedName>
    <definedName name="wrn.PL_All." hidden="1">{"con all",#N/A,FALSE,"CON-ALL";"pl-exist retail",#N/A,FALSE,"CON-EXST RETAIL";"pl-nm",#N/A,FALSE,"PL-NM";"PLHTN",#N/A,FALSE,"PL-HTN";"pl-nj",#N/A,FALSE,"PL-NJ";"pl-aus",#N/A,FALSE,"PL-AUS";"pl-sang",#N/A,FALSE,"PL-SANG";"pl-flo",#N/A,FALSE,"PL-FLO";"pl-dal",#N/A,FALSE,"PL-DAL";"pl-cg",#N/A,FALSE,"PL-CG";"pl-topside",#N/A,FALSE,"PL-TOPSIDE";"pl-vist",#N/A,FALSE,"PL-VIST";"pl-fy00acq",#N/A,FALSE,"FY00 ACQ";"pl-fy01acq",#N/A,FALSE,"FY01 ACQ";"pl-corp",#N/A,FALSE,"CORP"}</definedName>
    <definedName name="wrn.Placer._.Dome." hidden="1">{"Placer Dome Mines",#N/A,FALSE,"PDG";"Placer Dome Summary",#N/A,FALSE,"PDG"}</definedName>
    <definedName name="wrn.Placer._.Dome._1" hidden="1">{"Placer Dome Mines",#N/A,FALSE,"PDG";"Placer Dome Summary",#N/A,FALSE,"PDG"}</definedName>
    <definedName name="wrn.Placer._.Dome._2" hidden="1">{"Placer Dome Mines",#N/A,FALSE,"PDG";"Placer Dome Summary",#N/A,FALSE,"PDG"}</definedName>
    <definedName name="wrn.PM._.Report." hidden="1">{"PM",#N/A,FALSE,"BLUECHIP";"PM",#N/A,FALSE,"CENT (IST)";"PM",#N/A,FALSE,"CSC";"PM",#N/A,FALSE,"EDS";"PM",#N/A,FALSE,"FAS";"PM",#N/A,FALSE,"INETIST";"PM",#N/A,FALSE,"SYSINT"}</definedName>
    <definedName name="wrn.PM._.Report._1" hidden="1">{"PM",#N/A,FALSE,"BLUECHIP";"PM",#N/A,FALSE,"CENT (IST)";"PM",#N/A,FALSE,"CSC";"PM",#N/A,FALSE,"EDS";"PM",#N/A,FALSE,"FAS";"PM",#N/A,FALSE,"INETIST";"PM",#N/A,FALSE,"SYSINT"}</definedName>
    <definedName name="wrn.PM._.Report._1_1" hidden="1">{"PM",#N/A,FALSE,"BLUECHIP";"PM",#N/A,FALSE,"CENT (IST)";"PM",#N/A,FALSE,"CSC";"PM",#N/A,FALSE,"EDS";"PM",#N/A,FALSE,"FAS";"PM",#N/A,FALSE,"INETIST";"PM",#N/A,FALSE,"SYSINT"}</definedName>
    <definedName name="wrn.PM._.Report._2" hidden="1">{"PM",#N/A,FALSE,"BLUECHIP";"PM",#N/A,FALSE,"CENT (IST)";"PM",#N/A,FALSE,"CSC";"PM",#N/A,FALSE,"EDS";"PM",#N/A,FALSE,"FAS";"PM",#N/A,FALSE,"INETIST";"PM",#N/A,FALSE,"SYSINT"}</definedName>
    <definedName name="wrn.Presentation." hidden="1">{#N/A,#N/A,TRUE,"Cover";#N/A,#N/A,TRUE,"Sum";#N/A,#N/A,TRUE,"SubsRev";#N/A,#N/A,TRUE,"CapEx";#N/A,#N/A,TRUE,"OpEx";#N/A,#N/A,TRUE,"SUs";#N/A,#N/A,TRUE,"OrgChart";#N/A,#N/A,TRUE,"Staff";#N/A,#N/A,TRUE,"P&amp;L";#N/A,#N/A,TRUE,"Cash";#N/A,#N/A,TRUE,"BS";#N/A,#N/A,TRUE,"Valuation";#N/A,#N/A,TRUE,"CapEx-Assumptions";#N/A,#N/A,TRUE,"OpEx-Assumptions"}</definedName>
    <definedName name="wrn.Presentation._1" hidden="1">{#N/A,#N/A,TRUE,"Cover";#N/A,#N/A,TRUE,"Sum";#N/A,#N/A,TRUE,"SubsRev";#N/A,#N/A,TRUE,"CapEx";#N/A,#N/A,TRUE,"OpEx";#N/A,#N/A,TRUE,"SUs";#N/A,#N/A,TRUE,"OrgChart";#N/A,#N/A,TRUE,"Staff";#N/A,#N/A,TRUE,"P&amp;L";#N/A,#N/A,TRUE,"Cash";#N/A,#N/A,TRUE,"BS";#N/A,#N/A,TRUE,"Valuation";#N/A,#N/A,TRUE,"CapEx-Assumptions";#N/A,#N/A,TRUE,"OpEx-Assumptions"}</definedName>
    <definedName name="wrn.Presentation._2" hidden="1">{#N/A,#N/A,TRUE,"Cover";#N/A,#N/A,TRUE,"Sum";#N/A,#N/A,TRUE,"SubsRev";#N/A,#N/A,TRUE,"CapEx";#N/A,#N/A,TRUE,"OpEx";#N/A,#N/A,TRUE,"SUs";#N/A,#N/A,TRUE,"OrgChart";#N/A,#N/A,TRUE,"Staff";#N/A,#N/A,TRUE,"P&amp;L";#N/A,#N/A,TRUE,"Cash";#N/A,#N/A,TRUE,"BS";#N/A,#N/A,TRUE,"Valuation";#N/A,#N/A,TRUE,"CapEx-Assumptions";#N/A,#N/A,TRUE,"OpEx-Assumptions"}</definedName>
    <definedName name="wrn.presentation2" hidden="1">{#N/A,#N/A,TRUE,"Cover";#N/A,#N/A,TRUE,"Sum";#N/A,#N/A,TRUE,"SubsRev";#N/A,#N/A,TRUE,"CapEx";#N/A,#N/A,TRUE,"OpEx";#N/A,#N/A,TRUE,"SUs";#N/A,#N/A,TRUE,"OrgChart";#N/A,#N/A,TRUE,"Staff";#N/A,#N/A,TRUE,"P&amp;L";#N/A,#N/A,TRUE,"Cash";#N/A,#N/A,TRUE,"BS";#N/A,#N/A,TRUE,"Valuation";#N/A,#N/A,TRUE,"CapEx-Assumptions";#N/A,#N/A,TRUE,"OpEx-Assumptions"}</definedName>
    <definedName name="wrn.presentation2_1" hidden="1">{#N/A,#N/A,TRUE,"Cover";#N/A,#N/A,TRUE,"Sum";#N/A,#N/A,TRUE,"SubsRev";#N/A,#N/A,TRUE,"CapEx";#N/A,#N/A,TRUE,"OpEx";#N/A,#N/A,TRUE,"SUs";#N/A,#N/A,TRUE,"OrgChart";#N/A,#N/A,TRUE,"Staff";#N/A,#N/A,TRUE,"P&amp;L";#N/A,#N/A,TRUE,"Cash";#N/A,#N/A,TRUE,"BS";#N/A,#N/A,TRUE,"Valuation";#N/A,#N/A,TRUE,"CapEx-Assumptions";#N/A,#N/A,TRUE,"OpEx-Assumptions"}</definedName>
    <definedName name="wrn.presentation2_2" hidden="1">{#N/A,#N/A,TRUE,"Cover";#N/A,#N/A,TRUE,"Sum";#N/A,#N/A,TRUE,"SubsRev";#N/A,#N/A,TRUE,"CapEx";#N/A,#N/A,TRUE,"OpEx";#N/A,#N/A,TRUE,"SUs";#N/A,#N/A,TRUE,"OrgChart";#N/A,#N/A,TRUE,"Staff";#N/A,#N/A,TRUE,"P&amp;L";#N/A,#N/A,TRUE,"Cash";#N/A,#N/A,TRUE,"BS";#N/A,#N/A,TRUE,"Valuation";#N/A,#N/A,TRUE,"CapEx-Assumptions";#N/A,#N/A,TRUE,"OpEx-Assumptions"}</definedName>
    <definedName name="wrn.PrimeCo." hidden="1">{"print 1",#N/A,FALSE,"PrimeCo PCS";"print 2",#N/A,FALSE,"PrimeCo PCS";"valuation",#N/A,FALSE,"PrimeCo PCS"}</definedName>
    <definedName name="wrn.PrimeCo._1" hidden="1">{"print 1",#N/A,FALSE,"PrimeCo PCS";"print 2",#N/A,FALSE,"PrimeCo PCS";"valuation",#N/A,FALSE,"PrimeCo PCS"}</definedName>
    <definedName name="wrn.PrimeCo._2" hidden="1">{"print 1",#N/A,FALSE,"PrimeCo PCS";"print 2",#N/A,FALSE,"PrimeCo PCS";"valuation",#N/A,FALSE,"PrimeCo PCS"}</definedName>
    <definedName name="wrn.Print." hidden="1">{#N/A,#N/A,FALSE,"Summary";#N/A,#N/A,FALSE,"IS";#N/A,#N/A,FALSE,"Bal Sheet";#N/A,#N/A,FALSE,"DCF2";#N/A,#N/A,FALSE,"DCF2_wComm";#N/A,#N/A,FALSE,"Relief Fr Royalty";#N/A,#N/A,FALSE,"Asset Charges";#N/A,#N/A,FALSE,"Royalty_Rate";#N/A,#N/A,FALSE,"Workforce";#N/A,#N/A,FALSE,"Attrition Rate";#N/A,#N/A,FALSE,"Adj_WACC";#N/A,#N/A,FALSE,"WACC"}</definedName>
    <definedName name="wrn.Print._.All." hidden="1">{"Cash Taxes",#N/A,FALSE,"Lead Sheet";"Tax Provision",#N/A,FALSE,"Lead Sheet";"Prov Reconciliation",#N/A,FALSE,"Lead Sheet"}</definedName>
    <definedName name="wrn.Print._.all._.GLI._.Reports." hidden="1">{"GLI-Income Statement",#N/A,FALSE,"gli";"GLI - Balance Sheet Wksht",#N/A,FALSE,"gli";"GLI-Cash Flow",#N/A,FALSE,"gli";"GLI Qtrly Stats",#N/A,FALSE,"gli"}</definedName>
    <definedName name="wrn.Print._.all._.GLI._.Reports._1" hidden="1">{"GLI-Income Statement",#N/A,FALSE,"gli";"GLI - Balance Sheet Wksht",#N/A,FALSE,"gli";"GLI-Cash Flow",#N/A,FALSE,"gli";"GLI Qtrly Stats",#N/A,FALSE,"gli"}</definedName>
    <definedName name="wrn.Print._.all._.GLI._.Reports._2" hidden="1">{"GLI-Income Statement",#N/A,FALSE,"gli";"GLI - Balance Sheet Wksht",#N/A,FALSE,"gli";"GLI-Cash Flow",#N/A,FALSE,"gli";"GLI Qtrly Stats",#N/A,FALSE,"gli"}</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All._.Pages._1" hidden="1">{"LBO Summary",#N/A,FALSE,"Summary";"Income Statement",#N/A,FALSE,"Model";"Cash Flow",#N/A,FALSE,"Model";"Balance Sheet",#N/A,FALSE,"Model";"Working Capital",#N/A,FALSE,"Model";"Pro Forma Balance Sheets",#N/A,FALSE,"PFBS";"Debt Balances",#N/A,FALSE,"Model";"Fee Schedules",#N/A,FALSE,"Model"}</definedName>
    <definedName name="wrn.Print._.All._.Pages._2" hidden="1">{"LBO Summary",#N/A,FALSE,"Summary";"Income Statement",#N/A,FALSE,"Model";"Cash Flow",#N/A,FALSE,"Model";"Balance Sheet",#N/A,FALSE,"Model";"Working Capital",#N/A,FALSE,"Model";"Pro Forma Balance Sheets",#N/A,FALSE,"PFBS";"Debt Balances",#N/A,FALSE,"Model";"Fee Schedules",#N/A,FALSE,"Model"}</definedName>
    <definedName name="wrn.print._.all._.sheets." hidden="1">{"summary",#N/A,FALSE,"Valuation Analysis";"assumptions1",#N/A,FALSE,"Valuation Analysis";"assumptions2",#N/A,FALSE,"Valuation Analysis"}</definedName>
    <definedName name="wrn.print._.all._.sheets._1" hidden="1">{"summary",#N/A,FALSE,"Valuation Analysis";"assumptions1",#N/A,FALSE,"Valuation Analysis";"assumptions2",#N/A,FALSE,"Valuation Analysis"}</definedName>
    <definedName name="wrn.print._.all._.sheets._1_1" hidden="1">{"summary",#N/A,FALSE,"Valuation Analysis";"assumptions1",#N/A,FALSE,"Valuation Analysis";"assumptions2",#N/A,FALSE,"Valuation Analysis"}</definedName>
    <definedName name="wrn.print._.all._.sheets._2" hidden="1">{"summary",#N/A,FALSE,"Valuation Analysis";"assumptions1",#N/A,FALSE,"Valuation Analysis";"assumptions2",#N/A,FALSE,"Valuation Analysis"}</definedName>
    <definedName name="wrn.Print._.All._1" hidden="1">{"Cash Taxes",#N/A,FALSE,"Lead Sheet";"Tax Provision",#N/A,FALSE,"Lead Sheet";"Prov Reconciliation",#N/A,FALSE,"Lead Sheet"}</definedName>
    <definedName name="wrn.Print._.All._2" hidden="1">{"Cash Taxes",#N/A,FALSE,"Lead Sheet";"Tax Provision",#N/A,FALSE,"Lead Sheet";"Prov Reconciliation",#N/A,FALSE,"Lead Sheet"}</definedName>
    <definedName name="wrn.print._.graphs." hidden="1">{"cap_structure",#N/A,FALSE,"Graph-Mkt Cap";"price",#N/A,FALSE,"Graph-Price";"ebit",#N/A,FALSE,"Graph-EBITDA";"ebitda",#N/A,FALSE,"Graph-EBITDA"}</definedName>
    <definedName name="wrn.print._.pages." hidden="1">{#N/A,#N/A,FALSE,"Spain MKT";#N/A,#N/A,FALSE,"Assumptions";#N/A,#N/A,FALSE,"Adve";#N/A,#N/A,FALSE,"E-Commerce";#N/A,#N/A,FALSE,"Opex";#N/A,#N/A,FALSE,"P&amp;L";#N/A,#N/A,FALSE,"FCF &amp; DCF"}</definedName>
    <definedName name="wrn.print._.pages._1" hidden="1">{#N/A,#N/A,FALSE,"Spain MKT";#N/A,#N/A,FALSE,"Assumptions";#N/A,#N/A,FALSE,"Adve";#N/A,#N/A,FALSE,"E-Commerce";#N/A,#N/A,FALSE,"Opex";#N/A,#N/A,FALSE,"P&amp;L";#N/A,#N/A,FALSE,"FCF &amp; DCF"}</definedName>
    <definedName name="wrn.print._.pages._2" hidden="1">{#N/A,#N/A,FALSE,"Spain MKT";#N/A,#N/A,FALSE,"Assumptions";#N/A,#N/A,FALSE,"Adve";#N/A,#N/A,FALSE,"E-Commerce";#N/A,#N/A,FALSE,"Opex";#N/A,#N/A,FALSE,"P&amp;L";#N/A,#N/A,FALSE,"FCF &amp; DCF"}</definedName>
    <definedName name="wrn.print._.pages2." hidden="1">{#N/A,#N/A,FALSE,"Spain MKT";#N/A,#N/A,FALSE,"Assumptions";#N/A,#N/A,FALSE,"Adve";#N/A,#N/A,FALSE,"E-Commerce";#N/A,#N/A,FALSE,"Opex";#N/A,#N/A,FALSE,"P&amp;L";#N/A,#N/A,FALSE,"FCF &amp; DCF"}</definedName>
    <definedName name="wrn.print._.pages2._1" hidden="1">{#N/A,#N/A,FALSE,"Spain MKT";#N/A,#N/A,FALSE,"Assumptions";#N/A,#N/A,FALSE,"Adve";#N/A,#N/A,FALSE,"E-Commerce";#N/A,#N/A,FALSE,"Opex";#N/A,#N/A,FALSE,"P&amp;L";#N/A,#N/A,FALSE,"FCF &amp; DCF"}</definedName>
    <definedName name="wrn.print._.pages2._2" hidden="1">{#N/A,#N/A,FALSE,"Spain MKT";#N/A,#N/A,FALSE,"Assumptions";#N/A,#N/A,FALSE,"Adve";#N/A,#N/A,FALSE,"E-Commerce";#N/A,#N/A,FALSE,"Opex";#N/A,#N/A,FALSE,"P&amp;L";#N/A,#N/A,FALSE,"FCF &amp; DCF"}</definedName>
    <definedName name="wrn.print._.raw._.data._.entry." hidden="1">{"inputs raw data",#N/A,TRUE,"INPUT"}</definedName>
    <definedName name="wrn.print._.standalone." hidden="1">{"standalone1",#N/A,FALSE,"DCFBase";"standalone2",#N/A,FALSE,"DCFBase"}</definedName>
    <definedName name="wrn.print._.standalone._1" hidden="1">{"standalone1",#N/A,FALSE,"DCFBase";"standalone2",#N/A,FALSE,"DCFBase"}</definedName>
    <definedName name="wrn.print._.standalone._2" hidden="1">{"standalone1",#N/A,FALSE,"DCFBase";"standalone2",#N/A,FALSE,"DCFBase"}</definedName>
    <definedName name="wrn.print._.summary._.sheets." hidden="1">{"summary1",#N/A,TRUE,"Comps";"summary2",#N/A,TRUE,"Comps";"summary3",#N/A,TRUE,"Comps"}</definedName>
    <definedName name="wrn.Print._1" hidden="1">{#N/A,#N/A,FALSE,"Summary";#N/A,#N/A,FALSE,"IS";#N/A,#N/A,FALSE,"Bal Sheet";#N/A,#N/A,FALSE,"DCF2";#N/A,#N/A,FALSE,"DCF2_wComm";#N/A,#N/A,FALSE,"Relief Fr Royalty";#N/A,#N/A,FALSE,"Asset Charges";#N/A,#N/A,FALSE,"Royalty_Rate";#N/A,#N/A,FALSE,"Workforce";#N/A,#N/A,FALSE,"Attrition Rate";#N/A,#N/A,FALSE,"Adj_WACC";#N/A,#N/A,FALSE,"WACC"}</definedName>
    <definedName name="wrn.Print._2" hidden="1">{#N/A,#N/A,FALSE,"Summary";#N/A,#N/A,FALSE,"IS";#N/A,#N/A,FALSE,"Bal Sheet";#N/A,#N/A,FALSE,"DCF2";#N/A,#N/A,FALSE,"DCF2_wComm";#N/A,#N/A,FALSE,"Relief Fr Royalty";#N/A,#N/A,FALSE,"Asset Charges";#N/A,#N/A,FALSE,"Royalty_Rate";#N/A,#N/A,FALSE,"Workforce";#N/A,#N/A,FALSE,"Attrition Rate";#N/A,#N/A,FALSE,"Adj_WACC";#N/A,#N/A,FALSE,"WACC"}</definedName>
    <definedName name="wrn.Print_All." hidden="1">{"Index",#N/A,FALSE,"Index";"Schedule_I",#N/A,FALSE,"I";"Schedule_IA",#N/A,FALSE,"I-A";"Schedule_1B",#N/A,FALSE,"I-B";"Schedule_1C",#N/A,FALSE,"I-C";"Schedule_1D",#N/A,FALSE,"I-D";"Schedule_1E",#N/A,FALSE,"I-E";"Schedule_1F",#N/A,FALSE,"I-F";"Schedule_1G",#N/A,FALSE,"I-G";"Schedule_II",#N/A,FALSE,"II";"Schedule_IIA",#N/A,FALSE,"II-A";"Schedule_III",#N/A,FALSE,"III";"Schedule_IV",#N/A,FALSE,"IV";"Schedule_V",#N/A,FALSE,"V"}</definedName>
    <definedName name="wrn.Print_All._1" hidden="1">{"Index",#N/A,FALSE,"Index";"Schedule_I",#N/A,FALSE,"I";"Schedule_IA",#N/A,FALSE,"I-A";"Schedule_1B",#N/A,FALSE,"I-B";"Schedule_1C",#N/A,FALSE,"I-C";"Schedule_1D",#N/A,FALSE,"I-D";"Schedule_1E",#N/A,FALSE,"I-E";"Schedule_1F",#N/A,FALSE,"I-F";"Schedule_1G",#N/A,FALSE,"I-G";"Schedule_II",#N/A,FALSE,"II";"Schedule_IIA",#N/A,FALSE,"II-A";"Schedule_III",#N/A,FALSE,"III";"Schedule_IV",#N/A,FALSE,"IV";"Schedule_V",#N/A,FALSE,"V"}</definedName>
    <definedName name="wrn.Print_All._1_1" hidden="1">{"Index",#N/A,FALSE,"Index";"Schedule_I",#N/A,FALSE,"I";"Schedule_IA",#N/A,FALSE,"I-A";"Schedule_1B",#N/A,FALSE,"I-B";"Schedule_1C",#N/A,FALSE,"I-C";"Schedule_1D",#N/A,FALSE,"I-D";"Schedule_1E",#N/A,FALSE,"I-E";"Schedule_1F",#N/A,FALSE,"I-F";"Schedule_1G",#N/A,FALSE,"I-G";"Schedule_II",#N/A,FALSE,"II";"Schedule_IIA",#N/A,FALSE,"II-A";"Schedule_III",#N/A,FALSE,"III";"Schedule_IV",#N/A,FALSE,"IV";"Schedule_V",#N/A,FALSE,"V"}</definedName>
    <definedName name="wrn.Print_All._2" hidden="1">{"Index",#N/A,FALSE,"Index";"Schedule_I",#N/A,FALSE,"I";"Schedule_IA",#N/A,FALSE,"I-A";"Schedule_1B",#N/A,FALSE,"I-B";"Schedule_1C",#N/A,FALSE,"I-C";"Schedule_1D",#N/A,FALSE,"I-D";"Schedule_1E",#N/A,FALSE,"I-E";"Schedule_1F",#N/A,FALSE,"I-F";"Schedule_1G",#N/A,FALSE,"I-G";"Schedule_II",#N/A,FALSE,"II";"Schedule_IIA",#N/A,FALSE,"II-A";"Schedule_III",#N/A,FALSE,"III";"Schedule_IV",#N/A,FALSE,"IV";"Schedule_V",#N/A,FALSE,"V"}</definedName>
    <definedName name="wrn.Print_Buyer." hidden="1">{#N/A,"DR",FALSE,"increm pf";#N/A,"MAMSI",FALSE,"increm pf";#N/A,"MAXI",FALSE,"increm pf";#N/A,"PCAM",FALSE,"increm pf";#N/A,"PHSV",FALSE,"increm pf";#N/A,"SIE",FALSE,"increm pf"}</definedName>
    <definedName name="wrn.Print_Index." hidden="1">{"Index",#N/A,FALSE,"Index"}</definedName>
    <definedName name="wrn.Print_Index._1" hidden="1">{"Index",#N/A,FALSE,"Index"}</definedName>
    <definedName name="wrn.Print_Index._1_1" hidden="1">{"Index",#N/A,FALSE,"Index"}</definedName>
    <definedName name="wrn.Print_Index._2" hidden="1">{"Index",#N/A,FALSE,"Index"}</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1." hidden="1">{"Title",#N/A,FALSE,"Title";"Info",#N/A,FALSE,"Title";"Contents",#N/A,FALSE,"Title";"Sec.1",#N/A,FALSE,"Title";"Output1",#N/A,FALSE,"Output";"Sec.2",#N/A,FALSE,"Title";"Graph1",#N/A,FALSE,"Output";"Graph2",#N/A,FALSE,"Output";"Sec.3",#N/A,FALSE,"Title";"Gap1",#N/A,FALSE,"Output";"Sec.4",#N/A,FALSE,"Title";"Model_all",#N/A,FALSE,"Autostrade S.p.A."}</definedName>
    <definedName name="wrn.Print1._1" hidden="1">{"Title",#N/A,FALSE,"Title";"Info",#N/A,FALSE,"Title";"Contents",#N/A,FALSE,"Title";"Sec.1",#N/A,FALSE,"Title";"Output1",#N/A,FALSE,"Output";"Sec.2",#N/A,FALSE,"Title";"Graph1",#N/A,FALSE,"Output";"Graph2",#N/A,FALSE,"Output";"Sec.3",#N/A,FALSE,"Title";"Gap1",#N/A,FALSE,"Output";"Sec.4",#N/A,FALSE,"Title";"Model_all",#N/A,FALSE,"Autostrade S.p.A."}</definedName>
    <definedName name="wrn.Print1._2" hidden="1">{"Title",#N/A,FALSE,"Title";"Info",#N/A,FALSE,"Title";"Contents",#N/A,FALSE,"Title";"Sec.1",#N/A,FALSE,"Title";"Output1",#N/A,FALSE,"Output";"Sec.2",#N/A,FALSE,"Title";"Graph1",#N/A,FALSE,"Output";"Graph2",#N/A,FALSE,"Output";"Sec.3",#N/A,FALSE,"Title";"Gap1",#N/A,FALSE,"Output";"Sec.4",#N/A,FALSE,"Title";"Model_all",#N/A,FALSE,"Autostrade S.p.A."}</definedName>
    <definedName name="wrn.PRINT2." hidden="1">{"PAGE1",#N/A,FALSE,"ADJMODL";"PAGE2",#N/A,FALSE,"ADJMODL";"PAGE3",#N/A,FALSE,"ADJMODL";"PAGE4",#N/A,FALSE,"ADJMODL";"PAGE5",#N/A,FALSE,"ADJMODL";"PAGE6",#N/A,FALSE,"ADJMODL";"PAGE7",#N/A,FALSE,"ADJMODL";"PAGE8",#N/A,FALSE,"ADJMODL"}</definedName>
    <definedName name="wrn.PRINT2._1" hidden="1">{"PAGE1",#N/A,FALSE,"ADJMODL";"PAGE2",#N/A,FALSE,"ADJMODL";"PAGE3",#N/A,FALSE,"ADJMODL";"PAGE4",#N/A,FALSE,"ADJMODL";"PAGE5",#N/A,FALSE,"ADJMODL";"PAGE6",#N/A,FALSE,"ADJMODL";"PAGE7",#N/A,FALSE,"ADJMODL";"PAGE8",#N/A,FALSE,"ADJMODL"}</definedName>
    <definedName name="wrn.PRINT2._2" hidden="1">{"PAGE1",#N/A,FALSE,"ADJMODL";"PAGE2",#N/A,FALSE,"ADJMODL";"PAGE3",#N/A,FALSE,"ADJMODL";"PAGE4",#N/A,FALSE,"ADJMODL";"PAGE5",#N/A,FALSE,"ADJMODL";"PAGE6",#N/A,FALSE,"ADJMODL";"PAGE7",#N/A,FALSE,"ADJMODL";"PAGE8",#N/A,FALSE,"ADJMODL"}</definedName>
    <definedName name="wrn.print3." hidden="1">{"PAGE1",#N/A,FALSE,"ADJMODL";"PAGE2",#N/A,FALSE,"ADJMODL";"PAGE3",#N/A,FALSE,"ADJMODL";"PAGE4",#N/A,FALSE,"ADJMODL";"PAGE5",#N/A,FALSE,"ADJMODL";"PAGE6",#N/A,FALSE,"ADJMODL";"PAGE7",#N/A,FALSE,"ADJMODL";"PAGE8",#N/A,FALSE,"ADJMODL"}</definedName>
    <definedName name="wrn.print3._1" hidden="1">{"PAGE1",#N/A,FALSE,"ADJMODL";"PAGE2",#N/A,FALSE,"ADJMODL";"PAGE3",#N/A,FALSE,"ADJMODL";"PAGE4",#N/A,FALSE,"ADJMODL";"PAGE5",#N/A,FALSE,"ADJMODL";"PAGE6",#N/A,FALSE,"ADJMODL";"PAGE7",#N/A,FALSE,"ADJMODL";"PAGE8",#N/A,FALSE,"ADJMODL"}</definedName>
    <definedName name="wrn.print3._2" hidden="1">{"PAGE1",#N/A,FALSE,"ADJMODL";"PAGE2",#N/A,FALSE,"ADJMODL";"PAGE3",#N/A,FALSE,"ADJMODL";"PAGE4",#N/A,FALSE,"ADJMODL";"PAGE5",#N/A,FALSE,"ADJMODL";"PAGE6",#N/A,FALSE,"ADJMODL";"PAGE7",#N/A,FALSE,"ADJMODL";"PAGE8",#N/A,FALSE,"ADJMODL"}</definedName>
    <definedName name="wrn.PrintCap." hidden="1">{"page1",#N/A,FALSE,"Capital";"page2",#N/A,FALSE,"Capital";"page3",#N/A,FALSE,"Capital"}</definedName>
    <definedName name="wrn.PrintCap._1" hidden="1">{"page1",#N/A,FALSE,"Capital";"page2",#N/A,FALSE,"Capital";"page3",#N/A,FALSE,"Capital"}</definedName>
    <definedName name="wrn.PrintCap._2" hidden="1">{"page1",#N/A,FALSE,"Capital";"page2",#N/A,FALSE,"Capital";"page3",#N/A,FALSE,"Capital"}</definedName>
    <definedName name="wrn.Pulp." hidden="1">{"Pulp Production",#N/A,FALSE,"Pulp";"Pulp Earnings",#N/A,FALSE,"Pulp"}</definedName>
    <definedName name="wrn.Pulp._1" hidden="1">{"Pulp Production",#N/A,FALSE,"Pulp";"Pulp Earnings",#N/A,FALSE,"Pulp"}</definedName>
    <definedName name="wrn.Pulp._2" hidden="1">{"Pulp Production",#N/A,FALSE,"Pulp";"Pulp Earnings",#N/A,FALSE,"Pulp"}</definedName>
    <definedName name="wrn.Pump." hidden="1">{#N/A,#N/A,FALSE,"Assump";#N/A,#N/A,FALSE,"Income";#N/A,#N/A,FALSE,"Balance";#N/A,#N/A,FALSE,"DCF Pump";#N/A,#N/A,FALSE,"Trans Assump";#N/A,#N/A,FALSE,"Combined Income";#N/A,#N/A,FALSE,"Combined Balance"}</definedName>
    <definedName name="wrn.Pump._1" hidden="1">{#N/A,#N/A,FALSE,"Assump";#N/A,#N/A,FALSE,"Income";#N/A,#N/A,FALSE,"Balance";#N/A,#N/A,FALSE,"DCF Pump";#N/A,#N/A,FALSE,"Trans Assump";#N/A,#N/A,FALSE,"Combined Income";#N/A,#N/A,FALSE,"Combined Balance"}</definedName>
    <definedName name="wrn.Pump._2" hidden="1">{#N/A,#N/A,FALSE,"Assump";#N/A,#N/A,FALSE,"Income";#N/A,#N/A,FALSE,"Balance";#N/A,#N/A,FALSE,"DCF Pump";#N/A,#N/A,FALSE,"Trans Assump";#N/A,#N/A,FALSE,"Combined Income";#N/A,#N/A,FALSE,"Combined Balance"}</definedName>
    <definedName name="wrn.QR._.FS." hidden="1">{"FS Total",#N/A,FALSE,"FIXED SPENDING";"FS Paste",#N/A,FALSE,"FIXED SPENDING";"FS FG",#N/A,FALSE,"FIXED SPENDING"}</definedName>
    <definedName name="wrn.QR._.FS._1" hidden="1">{"FS Total",#N/A,FALSE,"FIXED SPENDING";"FS Paste",#N/A,FALSE,"FIXED SPENDING";"FS FG",#N/A,FALSE,"FIXED SPENDING"}</definedName>
    <definedName name="wrn.QR._.FS._1_1" hidden="1">{"FS Total",#N/A,FALSE,"FIXED SPENDING";"FS Paste",#N/A,FALSE,"FIXED SPENDING";"FS FG",#N/A,FALSE,"FIXED SPENDING"}</definedName>
    <definedName name="wrn.QR._.FS._2" hidden="1">{"FS Total",#N/A,FALSE,"FIXED SPENDING";"FS Paste",#N/A,FALSE,"FIXED SPENDING";"FS FG",#N/A,FALSE,"FIXED SPENDING"}</definedName>
    <definedName name="wrn.QR._.REPORT." hidden="1">{#N/A,#N/A,FALSE,"COVER SHEET";"PRODUCT COST ANALYSIS",#N/A,FALSE,"PRODUCT COST ANLYS";"CMTRY VARIABLE",#N/A,FALSE,"CMTRY VARIABLE";"CMTRY FIXED",#N/A,FALSE,"CMTRY FIXED";"OP SUM FG",#N/A,FALSE,"OPER SMRY";"OP SUM PASTE",#N/A,FALSE,"OPER SMRY";"OP SUM TOTAL",#N/A,FALSE,"OPER SMRY";"OH ABS FG",#N/A,FALSE,"OH ABS VAR";"OH ABS PASTE",#N/A,FALSE,"OH ABS VAR";"OH ABS TOTAL",#N/A,FALSE,"OH ABS VAR";"FIXED SPEND FG",#N/A,FALSE,"FIXED SPENDING";"FIXED SPEND PASTE",#N/A,FALSE,"FIXED SPENDING";"FIXED SPEND TOTAL",#N/A,FALSE,"FIXED SPENDING";"CMTRY PPV",#N/A,FALSE,"CMTRY PPV";"CMTRY WHSE",#N/A,FALSE,"CMTRY WHSE";"WHSE CAL",#N/A,FALSE,"WHRSE CAL"}</definedName>
    <definedName name="wrn.QR._.REPORT._1" hidden="1">{#N/A,#N/A,FALSE,"COVER SHEET";"PRODUCT COST ANALYSIS",#N/A,FALSE,"PRODUCT COST ANLYS";"CMTRY VARIABLE",#N/A,FALSE,"CMTRY VARIABLE";"CMTRY FIXED",#N/A,FALSE,"CMTRY FIXED";"OP SUM FG",#N/A,FALSE,"OPER SMRY";"OP SUM PASTE",#N/A,FALSE,"OPER SMRY";"OP SUM TOTAL",#N/A,FALSE,"OPER SMRY";"OH ABS FG",#N/A,FALSE,"OH ABS VAR";"OH ABS PASTE",#N/A,FALSE,"OH ABS VAR";"OH ABS TOTAL",#N/A,FALSE,"OH ABS VAR";"FIXED SPEND FG",#N/A,FALSE,"FIXED SPENDING";"FIXED SPEND PASTE",#N/A,FALSE,"FIXED SPENDING";"FIXED SPEND TOTAL",#N/A,FALSE,"FIXED SPENDING";"CMTRY PPV",#N/A,FALSE,"CMTRY PPV";"CMTRY WHSE",#N/A,FALSE,"CMTRY WHSE";"WHSE CAL",#N/A,FALSE,"WHRSE CAL"}</definedName>
    <definedName name="wrn.QR._.REPORT._1_1" hidden="1">{#N/A,#N/A,FALSE,"COVER SHEET";"PRODUCT COST ANALYSIS",#N/A,FALSE,"PRODUCT COST ANLYS";"CMTRY VARIABLE",#N/A,FALSE,"CMTRY VARIABLE";"CMTRY FIXED",#N/A,FALSE,"CMTRY FIXED";"OP SUM FG",#N/A,FALSE,"OPER SMRY";"OP SUM PASTE",#N/A,FALSE,"OPER SMRY";"OP SUM TOTAL",#N/A,FALSE,"OPER SMRY";"OH ABS FG",#N/A,FALSE,"OH ABS VAR";"OH ABS PASTE",#N/A,FALSE,"OH ABS VAR";"OH ABS TOTAL",#N/A,FALSE,"OH ABS VAR";"FIXED SPEND FG",#N/A,FALSE,"FIXED SPENDING";"FIXED SPEND PASTE",#N/A,FALSE,"FIXED SPENDING";"FIXED SPEND TOTAL",#N/A,FALSE,"FIXED SPENDING";"CMTRY PPV",#N/A,FALSE,"CMTRY PPV";"CMTRY WHSE",#N/A,FALSE,"CMTRY WHSE";"WHSE CAL",#N/A,FALSE,"WHRSE CAL"}</definedName>
    <definedName name="wrn.QR._.REPORT._2" hidden="1">{#N/A,#N/A,FALSE,"COVER SHEET";"PRODUCT COST ANALYSIS",#N/A,FALSE,"PRODUCT COST ANLYS";"CMTRY VARIABLE",#N/A,FALSE,"CMTRY VARIABLE";"CMTRY FIXED",#N/A,FALSE,"CMTRY FIXED";"OP SUM FG",#N/A,FALSE,"OPER SMRY";"OP SUM PASTE",#N/A,FALSE,"OPER SMRY";"OP SUM TOTAL",#N/A,FALSE,"OPER SMRY";"OH ABS FG",#N/A,FALSE,"OH ABS VAR";"OH ABS PASTE",#N/A,FALSE,"OH ABS VAR";"OH ABS TOTAL",#N/A,FALSE,"OH ABS VAR";"FIXED SPEND FG",#N/A,FALSE,"FIXED SPENDING";"FIXED SPEND PASTE",#N/A,FALSE,"FIXED SPENDING";"FIXED SPEND TOTAL",#N/A,FALSE,"FIXED SPENDING";"CMTRY PPV",#N/A,FALSE,"CMTRY PPV";"CMTRY WHSE",#N/A,FALSE,"CMTRY WHSE";"WHSE CAL",#N/A,FALSE,"WHRSE CAL"}</definedName>
    <definedName name="wrn.QR2." hidden="1">{"PRODUCT COST ANALYSIS",#N/A,FALSE,"PRODUCT COST ANLYS";"CMTRY VARIABLE",#N/A,FALSE,"CMTRY VARIABLE";"CMTRY FIXED",#N/A,FALSE,"CMTRY FIXED";"CMTRY PPV",#N/A,FALSE,"CMTRY PPV";"CMTRY WHSE",#N/A,FALSE,"CMTRY WHSE";"WHSE CAL",#N/A,FALSE,"WHRSE CAL";"OP SUM FG",#N/A,FALSE,"OPER SMRY";"OP SUM PASTE",#N/A,FALSE,"OPER SMRY";"OP SUM TOTAL",#N/A,FALSE,"OPER SMRY";"OH ABS FG",#N/A,FALSE,"OH ABS VAR";"OH ABS PASTE",#N/A,FALSE,"OH ABS VAR";"OH ABS TOTAL",#N/A,FALSE,"OH ABS VAR";"FIXED SPEND FG",#N/A,FALSE,"FIXED SPENDING";"FIXED SPEND PASTE",#N/A,FALSE,"FIXED SPENDING";"FG SPEND TOTAL",#N/A,FALSE,"FIXED SPENDING"}</definedName>
    <definedName name="wrn.QR2._1" hidden="1">{"PRODUCT COST ANALYSIS",#N/A,FALSE,"PRODUCT COST ANLYS";"CMTRY VARIABLE",#N/A,FALSE,"CMTRY VARIABLE";"CMTRY FIXED",#N/A,FALSE,"CMTRY FIXED";"CMTRY PPV",#N/A,FALSE,"CMTRY PPV";"CMTRY WHSE",#N/A,FALSE,"CMTRY WHSE";"WHSE CAL",#N/A,FALSE,"WHRSE CAL";"OP SUM FG",#N/A,FALSE,"OPER SMRY";"OP SUM PASTE",#N/A,FALSE,"OPER SMRY";"OP SUM TOTAL",#N/A,FALSE,"OPER SMRY";"OH ABS FG",#N/A,FALSE,"OH ABS VAR";"OH ABS PASTE",#N/A,FALSE,"OH ABS VAR";"OH ABS TOTAL",#N/A,FALSE,"OH ABS VAR";"FIXED SPEND FG",#N/A,FALSE,"FIXED SPENDING";"FIXED SPEND PASTE",#N/A,FALSE,"FIXED SPENDING";"FG SPEND TOTAL",#N/A,FALSE,"FIXED SPENDING"}</definedName>
    <definedName name="wrn.QR2._1_1" hidden="1">{"PRODUCT COST ANALYSIS",#N/A,FALSE,"PRODUCT COST ANLYS";"CMTRY VARIABLE",#N/A,FALSE,"CMTRY VARIABLE";"CMTRY FIXED",#N/A,FALSE,"CMTRY FIXED";"CMTRY PPV",#N/A,FALSE,"CMTRY PPV";"CMTRY WHSE",#N/A,FALSE,"CMTRY WHSE";"WHSE CAL",#N/A,FALSE,"WHRSE CAL";"OP SUM FG",#N/A,FALSE,"OPER SMRY";"OP SUM PASTE",#N/A,FALSE,"OPER SMRY";"OP SUM TOTAL",#N/A,FALSE,"OPER SMRY";"OH ABS FG",#N/A,FALSE,"OH ABS VAR";"OH ABS PASTE",#N/A,FALSE,"OH ABS VAR";"OH ABS TOTAL",#N/A,FALSE,"OH ABS VAR";"FIXED SPEND FG",#N/A,FALSE,"FIXED SPENDING";"FIXED SPEND PASTE",#N/A,FALSE,"FIXED SPENDING";"FG SPEND TOTAL",#N/A,FALSE,"FIXED SPENDING"}</definedName>
    <definedName name="wrn.QR2._2" hidden="1">{"PRODUCT COST ANALYSIS",#N/A,FALSE,"PRODUCT COST ANLYS";"CMTRY VARIABLE",#N/A,FALSE,"CMTRY VARIABLE";"CMTRY FIXED",#N/A,FALSE,"CMTRY FIXED";"CMTRY PPV",#N/A,FALSE,"CMTRY PPV";"CMTRY WHSE",#N/A,FALSE,"CMTRY WHSE";"WHSE CAL",#N/A,FALSE,"WHRSE CAL";"OP SUM FG",#N/A,FALSE,"OPER SMRY";"OP SUM PASTE",#N/A,FALSE,"OPER SMRY";"OP SUM TOTAL",#N/A,FALSE,"OPER SMRY";"OH ABS FG",#N/A,FALSE,"OH ABS VAR";"OH ABS PASTE",#N/A,FALSE,"OH ABS VAR";"OH ABS TOTAL",#N/A,FALSE,"OH ABS VAR";"FIXED SPEND FG",#N/A,FALSE,"FIXED SPENDING";"FIXED SPEND PASTE",#N/A,FALSE,"FIXED SPENDING";"FG SPEND TOTAL",#N/A,FALSE,"FIXED SPENDING"}</definedName>
    <definedName name="wrn.Qrtly._.Grp._.Consol." hidden="1">{"QTRLYGrpConsol",#N/A,FALSE,"Grp Consol"}</definedName>
    <definedName name="wrn.Qrtly._.Grp._.Consol._1" hidden="1">{"QTRLYGrpConsol",#N/A,FALSE,"Grp Consol"}</definedName>
    <definedName name="wrn.Qrtly._.Grp._.Consol._2" hidden="1">{"QTRLYGrpConsol",#N/A,FALSE,"Grp Consol"}</definedName>
    <definedName name="wrn.Qrtly._.International." hidden="1">{"QTRLYInternational",#N/A,FALSE,"International"}</definedName>
    <definedName name="wrn.Qrtly._.International._1" hidden="1">{"QTRLYInternational",#N/A,FALSE,"International"}</definedName>
    <definedName name="wrn.Qrtly._.International._2" hidden="1">{"QTRLYInternational",#N/A,FALSE,"International"}</definedName>
    <definedName name="wrn.Qtrly._.Corporate." hidden="1">{"QTRLYCorporate",#N/A,FALSE,"Corporate"}</definedName>
    <definedName name="wrn.Qtrly._.Corporate._1" hidden="1">{"QTRLYCorporate",#N/A,FALSE,"Corporate"}</definedName>
    <definedName name="wrn.Qtrly._.Corporate._2" hidden="1">{"QTRLYCorporate",#N/A,FALSE,"Corporate"}</definedName>
    <definedName name="wrn.Qtrly._.Funding." hidden="1">{"QTRLYFunding",#N/A,FALSE,"Funding"}</definedName>
    <definedName name="wrn.Qtrly._.Funding._1" hidden="1">{"QTRLYFunding",#N/A,FALSE,"Funding"}</definedName>
    <definedName name="wrn.Qtrly._.Funding._2" hidden="1">{"QTRLYFunding",#N/A,FALSE,"Funding"}</definedName>
    <definedName name="wrn.Qtrly._.Grp._.Adjustments." hidden="1">{"QTRLYGrpAdj",#N/A,FALSE,"Grp Adj"}</definedName>
    <definedName name="wrn.Qtrly._.Grp._.Adjustments._1" hidden="1">{"QTRLYGrpAdj",#N/A,FALSE,"Grp Adj"}</definedName>
    <definedName name="wrn.Qtrly._.Grp._.Adjustments._2" hidden="1">{"QTRLYGrpAdj",#N/A,FALSE,"Grp Adj"}</definedName>
    <definedName name="wrn.Qtrly._.HTUK." hidden="1">{"QTRLYHTUK",#N/A,FALSE,"HTUK"}</definedName>
    <definedName name="wrn.Qtrly._.HTUK._1" hidden="1">{"QTRLYHTUK",#N/A,FALSE,"HTUK"}</definedName>
    <definedName name="wrn.Qtrly._.HTUK._2" hidden="1">{"QTRLYHTUK",#N/A,FALSE,"HTUK"}</definedName>
    <definedName name="wrn.Qtrly._.OIDL." hidden="1">{"QTRLYOIDL",#N/A,FALSE,"OIDL"}</definedName>
    <definedName name="wrn.Qtrly._.OIDL._1" hidden="1">{"QTRLYOIDL",#N/A,FALSE,"OIDL"}</definedName>
    <definedName name="wrn.Qtrly._.OIDL._2" hidden="1">{"QTRLYOIDL",#N/A,FALSE,"OIDL"}</definedName>
    <definedName name="wrn.Qtrly._.Trust." hidden="1">{"QTRLYTrust",#N/A,FALSE,"Trust"}</definedName>
    <definedName name="wrn.Qtrly._.Trust._1" hidden="1">{"QTRLYTrust",#N/A,FALSE,"Trust"}</definedName>
    <definedName name="wrn.Qtrly._.Trust._2" hidden="1">{"QTRLYTrust",#N/A,FALSE,"Trust"}</definedName>
    <definedName name="wrn.Quick._.July._.thru._.Dec." hidden="1">{"PC99 July thru Dec",#N/A,FALSE,"RKFL CO."}</definedName>
    <definedName name="wrn.reagan." hidden="1">{"reagan is",#N/A,FALSE,"CONS IS";"reagan na",#N/A,FALSE,"NOTE PAYMENTS";"reagan bs",#N/A,FALSE,"CONS BS";"reagan cf",#N/A,FALSE,"CONS BS";"reagan ds",#N/A,FALSE,"CONS BS"}</definedName>
    <definedName name="wrn.Relevant." hidden="1">{#N/A,#N/A,FALSE,"Title Page";#N/A,#N/A,FALSE,"Conclusions";#N/A,#N/A,FALSE,"Assum.";#N/A,#N/A,FALSE,"Sun  DCF-WC-Dep";#N/A,#N/A,FALSE,"MarketValue";#N/A,#N/A,FALSE,"BalSheet";#N/A,#N/A,FALSE,"WACC";#N/A,#N/A,FALSE,"PC+ Info.";#N/A,#N/A,FALSE,"PC+Info_2"}</definedName>
    <definedName name="wrn.Relevant._1" hidden="1">{#N/A,#N/A,FALSE,"Title Page";#N/A,#N/A,FALSE,"Conclusions";#N/A,#N/A,FALSE,"Assum.";#N/A,#N/A,FALSE,"Sun  DCF-WC-Dep";#N/A,#N/A,FALSE,"MarketValue";#N/A,#N/A,FALSE,"BalSheet";#N/A,#N/A,FALSE,"WACC";#N/A,#N/A,FALSE,"PC+ Info.";#N/A,#N/A,FALSE,"PC+Info_2"}</definedName>
    <definedName name="wrn.Relevant._2" hidden="1">{#N/A,#N/A,FALSE,"Title Page";#N/A,#N/A,FALSE,"Conclusions";#N/A,#N/A,FALSE,"Assum.";#N/A,#N/A,FALSE,"Sun  DCF-WC-Dep";#N/A,#N/A,FALSE,"MarketValue";#N/A,#N/A,FALSE,"BalSheet";#N/A,#N/A,FALSE,"WACC";#N/A,#N/A,FALSE,"PC+ Info.";#N/A,#N/A,FALSE,"PC+Info_2"}</definedName>
    <definedName name="wrn.Relevant1." hidden="1">{#N/A,#N/A,FALSE,"Title Page";#N/A,#N/A,FALSE,"Conclusions";#N/A,#N/A,FALSE,"Assum.";#N/A,#N/A,FALSE,"Sun  DCF-WC-Dep";#N/A,#N/A,FALSE,"MarketValue";#N/A,#N/A,FALSE,"BalSheet";#N/A,#N/A,FALSE,"WACC";#N/A,#N/A,FALSE,"PC+ Info.";#N/A,#N/A,FALSE,"PC+Info_2"}</definedName>
    <definedName name="wrn.Relevant1._1" hidden="1">{#N/A,#N/A,FALSE,"Title Page";#N/A,#N/A,FALSE,"Conclusions";#N/A,#N/A,FALSE,"Assum.";#N/A,#N/A,FALSE,"Sun  DCF-WC-Dep";#N/A,#N/A,FALSE,"MarketValue";#N/A,#N/A,FALSE,"BalSheet";#N/A,#N/A,FALSE,"WACC";#N/A,#N/A,FALSE,"PC+ Info.";#N/A,#N/A,FALSE,"PC+Info_2"}</definedName>
    <definedName name="wrn.Relevant1._2" hidden="1">{#N/A,#N/A,FALSE,"Title Page";#N/A,#N/A,FALSE,"Conclusions";#N/A,#N/A,FALSE,"Assum.";#N/A,#N/A,FALSE,"Sun  DCF-WC-Dep";#N/A,#N/A,FALSE,"MarketValue";#N/A,#N/A,FALSE,"BalSheet";#N/A,#N/A,FALSE,"WACC";#N/A,#N/A,FALSE,"PC+ Info.";#N/A,#N/A,FALSE,"PC+Info_2"}</definedName>
    <definedName name="wrn.RELEVANTSHEETS." hidden="1">{#N/A,#N/A,FALSE,"AD_Purch";#N/A,#N/A,FALSE,"Projections";#N/A,#N/A,FALSE,"DCF";#N/A,#N/A,FALSE,"Mkt Val"}</definedName>
    <definedName name="wrn.RELEVANTSHEETS._1" hidden="1">{#N/A,#N/A,FALSE,"AD_Purch";#N/A,#N/A,FALSE,"Projections";#N/A,#N/A,FALSE,"DCF";#N/A,#N/A,FALSE,"Mkt Val"}</definedName>
    <definedName name="wrn.RELEVANTSHEETS._2" hidden="1">{#N/A,#N/A,FALSE,"AD_Purch";#N/A,#N/A,FALSE,"Projections";#N/A,#N/A,FALSE,"DCF";#N/A,#N/A,FALSE,"Mkt Val"}</definedName>
    <definedName name="wrn.report." hidden="1">{#N/A,#N/A,FALSE,"Summary"}</definedName>
    <definedName name="wrn.report._1" hidden="1">{#N/A,#N/A,FALSE,"Summary"}</definedName>
    <definedName name="wrn.report._1_1" hidden="1">{#N/A,#N/A,FALSE,"Summary"}</definedName>
    <definedName name="wrn.report._2" hidden="1">{#N/A,#N/A,FALSE,"Summary"}</definedName>
    <definedName name="wrn.Report1." hidden="1">{"Title",#N/A,TRUE,"Title";"Content",#N/A,TRUE,"Title";"Section1",#N/A,TRUE,"Title";"Output1",#N/A,TRUE,"Output";"Section2",#N/A,TRUE,"Title";"Graph1",#N/A,TRUE,"Output";"Section3",#N/A,TRUE,"Title";"Graph2",#N/A,TRUE,"Output";"Section4",#N/A,TRUE,"Title";"Gap1",#N/A,TRUE,"Output";"Section5",#N/A,TRUE,"Title";"Model_all",#N/A,TRUE,"Autostrade S.p.A."}</definedName>
    <definedName name="wrn.Report1._1" hidden="1">{"Title",#N/A,TRUE,"Title";"Content",#N/A,TRUE,"Title";"Section1",#N/A,TRUE,"Title";"Output1",#N/A,TRUE,"Output";"Section2",#N/A,TRUE,"Title";"Graph1",#N/A,TRUE,"Output";"Section3",#N/A,TRUE,"Title";"Graph2",#N/A,TRUE,"Output";"Section4",#N/A,TRUE,"Title";"Gap1",#N/A,TRUE,"Output";"Section5",#N/A,TRUE,"Title";"Model_all",#N/A,TRUE,"Autostrade S.p.A."}</definedName>
    <definedName name="wrn.Report1._2" hidden="1">{"Title",#N/A,TRUE,"Title";"Content",#N/A,TRUE,"Title";"Section1",#N/A,TRUE,"Title";"Output1",#N/A,TRUE,"Output";"Section2",#N/A,TRUE,"Title";"Graph1",#N/A,TRUE,"Output";"Section3",#N/A,TRUE,"Title";"Graph2",#N/A,TRUE,"Output";"Section4",#N/A,TRUE,"Title";"Gap1",#N/A,TRUE,"Output";"Section5",#N/A,TRUE,"Title";"Model_all",#N/A,TRUE,"Autostrade S.p.A."}</definedName>
    <definedName name="wrn.Reports." hidden="1">{#N/A,#N/A,FALSE,"Chart3";#N/A,#N/A,FALSE,"Chart2";#N/A,#N/A,FALSE,"chart1";#N/A,#N/A,FALSE,"ManCtrl";#N/A,#N/A,FALSE,"Deposit";#N/A,#N/A,FALSE,"Loans";#N/A,#N/A,FALSE,"Inv";#N/A,#N/A,FALSE,"IncState";#N/A,#N/A,FALSE,"BS";#N/A,#N/A,FALSE,"Cover"}</definedName>
    <definedName name="wrn.Revs." hidden="1">{"Base_rev",#N/A,FALSE,"Proj_IS_Base";"Projrev",#N/A,FALSE,"Proj_IS_wOTLC";"Delta",#N/A,FALSE,"Delta Rev_PV"}</definedName>
    <definedName name="wrn.RKFL._.Company._.Monitor." hidden="1">{"Income and Sales Costs",#N/A,FALSE,"RKFL CO.";"Operating Costs and Bottom Line",#N/A,FALSE,"RKFL CO."}</definedName>
    <definedName name="wrn.RKFL._.Profit._.Centers." hidden="1">{"PC1 Full Year",#N/A,FALSE,"PC1MON99";"PC2 Full Year",#N/A,FALSE,"PC2MON99";"PC3 Full Year",#N/A,FALSE,"PC3MON99";"PC5 Full Year",#N/A,FALSE,"PC5MON99";"PC6 Full Year",#N/A,FALSE,"PC6MON99";"PC7 Full Year",#N/A,FALSE,"PC7MON99";"PC8 Full Year",#N/A,FALSE,"PC8MON99";"PC9 Full Year",#N/A,FALSE,"PC9MON99";"PC10 Full Year",#N/A,FALSE,"PC10MON99";"PC11 Full Year",#N/A,FALSE,"PC11MON99";"PC99 Full Year",#N/A,FALSE,"RKFL CO.99"}</definedName>
    <definedName name="wrn.rpts." hidden="1">{#N/A,#N/A,TRUE,"Services";#N/A,#N/A,TRUE,"Sales - QM";#N/A,#N/A,TRUE,"Sales - HC";#N/A,#N/A,TRUE,"Int'l";#N/A,#N/A,TRUE,"PW Institute";#N/A,#N/A,TRUE,"Mktg Dept";#N/A,#N/A,TRUE,"R&amp;D";#N/A,#N/A,TRUE,"G&amp;A"}</definedName>
    <definedName name="wrn.rpts._1" hidden="1">{#N/A,#N/A,TRUE,"Services";#N/A,#N/A,TRUE,"Sales - QM";#N/A,#N/A,TRUE,"Sales - HC";#N/A,#N/A,TRUE,"Int'l";#N/A,#N/A,TRUE,"PW Institute";#N/A,#N/A,TRUE,"Mktg Dept";#N/A,#N/A,TRUE,"R&amp;D";#N/A,#N/A,TRUE,"G&amp;A"}</definedName>
    <definedName name="wrn.rpts._2" hidden="1">{#N/A,#N/A,TRUE,"Services";#N/A,#N/A,TRUE,"Sales - QM";#N/A,#N/A,TRUE,"Sales - HC";#N/A,#N/A,TRUE,"Int'l";#N/A,#N/A,TRUE,"PW Institute";#N/A,#N/A,TRUE,"Mktg Dept";#N/A,#N/A,TRUE,"R&amp;D";#N/A,#N/A,TRUE,"G&amp;A"}</definedName>
    <definedName name="wrn.sales._from_DBAB" hidden="1">{"sales",#N/A,FALSE,"Sales";"sales existing",#N/A,FALSE,"Sales";"sales rd1",#N/A,FALSE,"Sales";"sales rd2",#N/A,FALSE,"Sales"}</definedName>
    <definedName name="wrn.sales._from_DBAB_1" hidden="1">{"sales",#N/A,FALSE,"Sales";"sales existing",#N/A,FALSE,"Sales";"sales rd1",#N/A,FALSE,"Sales";"sales rd2",#N/A,FALSE,"Sales"}</definedName>
    <definedName name="wrn.sales._from_DBAB_1_1" hidden="1">{"sales",#N/A,FALSE,"Sales";"sales existing",#N/A,FALSE,"Sales";"sales rd1",#N/A,FALSE,"Sales";"sales rd2",#N/A,FALSE,"Sales"}</definedName>
    <definedName name="wrn.sales._from_DBAB_1_1_1" hidden="1">{"sales",#N/A,FALSE,"Sales";"sales existing",#N/A,FALSE,"Sales";"sales rd1",#N/A,FALSE,"Sales";"sales rd2",#N/A,FALSE,"Sales"}</definedName>
    <definedName name="wrn.sales._from_DBAB_1_2" hidden="1">{"sales",#N/A,FALSE,"Sales";"sales existing",#N/A,FALSE,"Sales";"sales rd1",#N/A,FALSE,"Sales";"sales rd2",#N/A,FALSE,"Sales"}</definedName>
    <definedName name="wrn.sales._from_DBAB_2" hidden="1">{"sales",#N/A,FALSE,"Sales";"sales existing",#N/A,FALSE,"Sales";"sales rd1",#N/A,FALSE,"Sales";"sales rd2",#N/A,FALSE,"Sales"}</definedName>
    <definedName name="wrn.sales._from_DBAB_3" hidden="1">{"sales",#N/A,FALSE,"Sales";"sales existing",#N/A,FALSE,"Sales";"sales rd1",#N/A,FALSE,"Sales";"sales rd2",#N/A,FALSE,"Sales"}</definedName>
    <definedName name="wrn.sales._from_DBAB_4" hidden="1">{"sales",#N/A,FALSE,"Sales";"sales existing",#N/A,FALSE,"Sales";"sales rd1",#N/A,FALSE,"Sales";"sales rd2",#N/A,FALSE,"Sales"}</definedName>
    <definedName name="wrn.sales._from_DBAB_5" hidden="1">{"sales",#N/A,FALSE,"Sales";"sales existing",#N/A,FALSE,"Sales";"sales rd1",#N/A,FALSE,"Sales";"sales rd2",#N/A,FALSE,"Sales"}</definedName>
    <definedName name="wrn.sample." hidden="1">{"sample",#N/A,FALSE,"Client Input Sheet"}</definedName>
    <definedName name="wrn.sample._1" hidden="1">{"sample",#N/A,FALSE,"Client Input Sheet"}</definedName>
    <definedName name="wrn.sample._1_1" hidden="1">{"sample",#N/A,FALSE,"Client Input Sheet"}</definedName>
    <definedName name="wrn.sample._2" hidden="1">{"sample",#N/A,FALSE,"Client Input Sheet"}</definedName>
    <definedName name="wrn.Schedule_1A." hidden="1">{"Schedule_IA",#N/A,FALSE,"I-A"}</definedName>
    <definedName name="wrn.Schedule_1A._1" hidden="1">{"Schedule_IA",#N/A,FALSE,"I-A"}</definedName>
    <definedName name="wrn.Schedule_1A._1_1" hidden="1">{"Schedule_IA",#N/A,FALSE,"I-A"}</definedName>
    <definedName name="wrn.Schedule_1A._2" hidden="1">{"Schedule_IA",#N/A,FALSE,"I-A"}</definedName>
    <definedName name="wrn.Schedule_1B." hidden="1">{"Schedule_1B",#N/A,FALSE,"I-B"}</definedName>
    <definedName name="wrn.Schedule_1B._1" hidden="1">{"Schedule_1B",#N/A,FALSE,"I-B"}</definedName>
    <definedName name="wrn.Schedule_1B._1_1" hidden="1">{"Schedule_1B",#N/A,FALSE,"I-B"}</definedName>
    <definedName name="wrn.Schedule_1B._2" hidden="1">{"Schedule_1B",#N/A,FALSE,"I-B"}</definedName>
    <definedName name="wrn.Schedule_1C." hidden="1">{"Schedule_1C",#N/A,FALSE,"I-C"}</definedName>
    <definedName name="wrn.Schedule_1C._1" hidden="1">{"Schedule_1C",#N/A,FALSE,"I-C"}</definedName>
    <definedName name="wrn.Schedule_1C._1_1" hidden="1">{"Schedule_1C",#N/A,FALSE,"I-C"}</definedName>
    <definedName name="wrn.Schedule_1C._2" hidden="1">{"Schedule_1C",#N/A,FALSE,"I-C"}</definedName>
    <definedName name="wrn.Schedule_1D." hidden="1">{"Schedule_1D",#N/A,FALSE,"I-D"}</definedName>
    <definedName name="wrn.Schedule_1D._1" hidden="1">{"Schedule_1D",#N/A,FALSE,"I-D"}</definedName>
    <definedName name="wrn.Schedule_1D._1_1" hidden="1">{"Schedule_1D",#N/A,FALSE,"I-D"}</definedName>
    <definedName name="wrn.Schedule_1D._2" hidden="1">{"Schedule_1D",#N/A,FALSE,"I-D"}</definedName>
    <definedName name="wrn.Schedule_I." hidden="1">{"Schedule_I",#N/A,FALSE,"I"}</definedName>
    <definedName name="wrn.Schedule_I._1" hidden="1">{"Schedule_I",#N/A,FALSE,"I"}</definedName>
    <definedName name="wrn.Schedule_I._1_1" hidden="1">{"Schedule_I",#N/A,FALSE,"I"}</definedName>
    <definedName name="wrn.Schedule_I._2" hidden="1">{"Schedule_I",#N/A,FALSE,"I"}</definedName>
    <definedName name="wrn.seller._.input." hidden="1">{#N/A,#N/A,FALSE,"Seller Data Drop"}</definedName>
    <definedName name="wrn.seller._.input._1" hidden="1">{#N/A,#N/A,FALSE,"Seller Data Drop"}</definedName>
    <definedName name="wrn.seller._.input._1_1" hidden="1">{#N/A,#N/A,FALSE,"Seller Data Drop"}</definedName>
    <definedName name="wrn.seller._.input._2" hidden="1">{#N/A,#N/A,FALSE,"Seller Data Drop"}</definedName>
    <definedName name="wrn.Seven._.Page." hidden="1">{"Income",#N/A,FALSE,"income";"Sales",#N/A,FALSE,"income";"Critical",#N/A,FALSE,"income";"Market",#N/A,FALSE,"Market";"Returns",#N/A,FALSE,"returns";"Balance",#N/A,FALSE,"balance";"Cash Flow",#N/A,FALSE,"balance"}</definedName>
    <definedName name="wrn.Seven._.Page._1" hidden="1">{"Income",#N/A,FALSE,"income";"Sales",#N/A,FALSE,"income";"Critical",#N/A,FALSE,"income";"Market",#N/A,FALSE,"Market";"Returns",#N/A,FALSE,"returns";"Balance",#N/A,FALSE,"balance";"Cash Flow",#N/A,FALSE,"balance"}</definedName>
    <definedName name="wrn.Seven._.Page._2" hidden="1">{"Income",#N/A,FALSE,"income";"Sales",#N/A,FALSE,"income";"Critical",#N/A,FALSE,"income";"Market",#N/A,FALSE,"Market";"Returns",#N/A,FALSE,"returns";"Balance",#N/A,FALSE,"balance";"Cash Flow",#N/A,FALSE,"balance"}</definedName>
    <definedName name="wrn.Six._.Page." hidden="1">{"Income",#N/A,FALSE,"Earnings";"Critical Measures",#N/A,FALSE,"Earnings";"Balance",#N/A,FALSE,"Balance";"Cash Flow",#N/A,FALSE,"Balance";"Market",#N/A,FALSE,"Market";"Returns",#N/A,FALSE,"Returns"}</definedName>
    <definedName name="wrn.Six._.Page._1" hidden="1">{"Income",#N/A,FALSE,"Earnings";"Critical Measures",#N/A,FALSE,"Earnings";"Balance",#N/A,FALSE,"Balance";"Cash Flow",#N/A,FALSE,"Balance";"Market",#N/A,FALSE,"Market";"Returns",#N/A,FALSE,"Returns"}</definedName>
    <definedName name="wrn.Six._.Page._2" hidden="1">{"Income",#N/A,FALSE,"Earnings";"Critical Measures",#N/A,FALSE,"Earnings";"Balance",#N/A,FALSE,"Balance";"Cash Flow",#N/A,FALSE,"Balance";"Market",#N/A,FALSE,"Market";"Returns",#N/A,FALSE,"Returns"}</definedName>
    <definedName name="wrn.Sixpage." hidden="1">{"Income",#N/A,FALSE,"income";"Critical",#N/A,FALSE,"income";"Balance",#N/A,FALSE,"Balance";"Cash Flow",#N/A,FALSE,"Balance";"Returns",#N/A,FALSE,"Returns";"Market",#N/A,FALSE,"Market"}</definedName>
    <definedName name="wrn.Sixpage._1" hidden="1">{"Income",#N/A,FALSE,"income";"Critical",#N/A,FALSE,"income";"Balance",#N/A,FALSE,"Balance";"Cash Flow",#N/A,FALSE,"Balance";"Returns",#N/A,FALSE,"Returns";"Market",#N/A,FALSE,"Market"}</definedName>
    <definedName name="wrn.Sixpage._2" hidden="1">{"Income",#N/A,FALSE,"income";"Critical",#N/A,FALSE,"income";"Balance",#N/A,FALSE,"Balance";"Cash Flow",#N/A,FALSE,"Balance";"Returns",#N/A,FALSE,"Returns";"Market",#N/A,FALSE,"Market"}</definedName>
    <definedName name="wrn.SKSCS1." hidden="1">{#N/A,#N/A,FALSE,"Antony Financials";#N/A,#N/A,FALSE,"Cowboy Financials";#N/A,#N/A,FALSE,"Combined";#N/A,#N/A,FALSE,"Valuematrix";#N/A,#N/A,FALSE,"DCFAntony";#N/A,#N/A,FALSE,"DCFCowboy";#N/A,#N/A,FALSE,"DCFCombined"}</definedName>
    <definedName name="wrn.SKSCS1._1" hidden="1">{#N/A,#N/A,FALSE,"Antony Financials";#N/A,#N/A,FALSE,"Cowboy Financials";#N/A,#N/A,FALSE,"Combined";#N/A,#N/A,FALSE,"Valuematrix";#N/A,#N/A,FALSE,"DCFAntony";#N/A,#N/A,FALSE,"DCFCowboy";#N/A,#N/A,FALSE,"DCFCombined"}</definedName>
    <definedName name="wrn.SKSCS1._2" hidden="1">{#N/A,#N/A,FALSE,"Antony Financials";#N/A,#N/A,FALSE,"Cowboy Financials";#N/A,#N/A,FALSE,"Combined";#N/A,#N/A,FALSE,"Valuematrix";#N/A,#N/A,FALSE,"DCFAntony";#N/A,#N/A,FALSE,"DCFCowboy";#N/A,#N/A,FALSE,"DCFCombined"}</definedName>
    <definedName name="wrn.STAND_ALONE_BOTH." hidden="1">{"FCB_ALL",#N/A,FALSE,"FCB";"GREY_ALL",#N/A,FALSE,"GREY"}</definedName>
    <definedName name="wrn.STAND_ALONE_BOTH._1" hidden="1">{"FCB_ALL",#N/A,FALSE,"FCB";"GREY_ALL",#N/A,FALSE,"GREY"}</definedName>
    <definedName name="wrn.STAND_ALONE_BOTH._2" hidden="1">{"FCB_ALL",#N/A,FALSE,"FCB";"GREY_ALL",#N/A,FALSE,"GREY"}</definedName>
    <definedName name="wrn.Statements." hidden="1">{"Co1statements",#N/A,FALSE,"Cmpy1";"Co2statement",#N/A,FALSE,"Cmpy2";"co1pm",#N/A,FALSE,"Co1PM";"co2PM",#N/A,FALSE,"Co2PM";"value",#N/A,FALSE,"value";"opco",#N/A,FALSE,"NewSparkle";"adjusts",#N/A,FALSE,"Adjustments"}</definedName>
    <definedName name="wrn.Statements._1" hidden="1">{"Co1statements",#N/A,FALSE,"Cmpy1";"Co2statement",#N/A,FALSE,"Cmpy2";"co1pm",#N/A,FALSE,"Co1PM";"co2PM",#N/A,FALSE,"Co2PM";"value",#N/A,FALSE,"value";"opco",#N/A,FALSE,"NewSparkle";"adjusts",#N/A,FALSE,"Adjustments"}</definedName>
    <definedName name="wrn.Statements._2" hidden="1">{"Co1statements",#N/A,FALSE,"Cmpy1";"Co2statement",#N/A,FALSE,"Cmpy2";"co1pm",#N/A,FALSE,"Co1PM";"co2PM",#N/A,FALSE,"Co2PM";"value",#N/A,FALSE,"value";"opco",#N/A,FALSE,"NewSparkle";"adjusts",#N/A,FALSE,"Adjustments"}</definedName>
    <definedName name="wrn.sum." hidden="1">{"Opsys",#N/A,FALSE,"NPV_OPsys";"NT",#N/A,FALSE,"NPV_NT";"DevP",#N/A,FALSE,"NPV_DevPdt";"Office",#N/A,FALSE,"NPV_Office"}</definedName>
    <definedName name="wrn.summary." hidden="1">{"summary",#N/A,FALSE,"Valuation Analysis"}</definedName>
    <definedName name="wrn.summary._1" hidden="1">{"summary",#N/A,FALSE,"Valuation Analysis"}</definedName>
    <definedName name="wrn.summary._1_1" hidden="1">{"summary",#N/A,FALSE,"Valuation Analysis"}</definedName>
    <definedName name="wrn.summary._2" hidden="1">{"summary",#N/A,FALSE,"Valuation Analysis"}</definedName>
    <definedName name="wrn.summaryANDbackup." hidden="1">{#N/A,#N/A,FALSE,"Prem_Sum";#N/A,#N/A,FALSE,"Prem"}</definedName>
    <definedName name="wrn.summaryANDbackup._1" hidden="1">{#N/A,#N/A,FALSE,"Prem_Sum";#N/A,#N/A,FALSE,"Prem"}</definedName>
    <definedName name="wrn.summaryANDbackup._2" hidden="1">{#N/A,#N/A,FALSE,"Prem_Sum";#N/A,#N/A,FALSE,"Prem"}</definedName>
    <definedName name="wrn.SummaryPgs." hidden="1">{#N/A,#N/A,FALSE,"CreditStat";#N/A,#N/A,FALSE,"SPbrkup";#N/A,#N/A,FALSE,"MerSPsyn";#N/A,#N/A,FALSE,"MerSPwKCsyn";#N/A,#N/A,FALSE,"MerSPwKCsyn (2)";#N/A,#N/A,FALSE,"CreditStat (2)"}</definedName>
    <definedName name="wrn.SummaryPgs._1" hidden="1">{#N/A,#N/A,FALSE,"CreditStat";#N/A,#N/A,FALSE,"SPbrkup";#N/A,#N/A,FALSE,"MerSPsyn";#N/A,#N/A,FALSE,"MerSPwKCsyn";#N/A,#N/A,FALSE,"MerSPwKCsyn (2)";#N/A,#N/A,FALSE,"CreditStat (2)"}</definedName>
    <definedName name="wrn.SummaryPgs._2" hidden="1">{#N/A,#N/A,FALSE,"CreditStat";#N/A,#N/A,FALSE,"SPbrkup";#N/A,#N/A,FALSE,"MerSPsyn";#N/A,#N/A,FALSE,"MerSPwKCsyn";#N/A,#N/A,FALSE,"MerSPwKCsyn (2)";#N/A,#N/A,FALSE,"CreditStat (2)"}</definedName>
    <definedName name="wrn.SUNRISE." hidden="1">{#N/A,#N/A,TRUE,"income statement";#N/A,#N/A,TRUE,"balance sheet";#N/A,#N/A,TRUE,"cash flow";#N/A,#N/A,TRUE,"borrowing base";#N/A,#N/A,TRUE,"primary assumptions";#N/A,#N/A,TRUE,"finishing assumptions";#N/A,#N/A,TRUE,"sales summary";#N/A,#N/A,TRUE,"costs per ton";#N/A,#N/A,TRUE,"Coke";#N/A,#N/A,TRUE,"coke conversion";#N/A,#N/A,TRUE,"BF #1";#N/A,#N/A,TRUE,"bf1 conversion";#N/A,#N/A,TRUE,"BF #5";#N/A,#N/A,TRUE,"bf5 conversion";#N/A,#N/A,TRUE,"BOF";#N/A,#N/A,TRUE,"bof conversion";#N/A,#N/A,TRUE,"EAF";#N/A,#N/A,TRUE,"eaf conversion";#N/A,#N/A,TRUE,"Caster";#N/A,#N/A,TRUE,"caster conversion";#N/A,#N/A,TRUE,"HSM";#N/A,#N/A,TRUE,"hsm conversion";#N/A,#N/A,TRUE,"Stbnvl";#N/A,#N/A,TRUE,"Allenport";#N/A,#N/A,TRUE,"Yorkville";#N/A,#N/A,TRUE,"MF";#N/A,#N/A,TRUE,"WCC"}</definedName>
    <definedName name="wrn.SUNRISE._1" hidden="1">{#N/A,#N/A,TRUE,"income statement";#N/A,#N/A,TRUE,"balance sheet";#N/A,#N/A,TRUE,"cash flow";#N/A,#N/A,TRUE,"borrowing base";#N/A,#N/A,TRUE,"primary assumptions";#N/A,#N/A,TRUE,"finishing assumptions";#N/A,#N/A,TRUE,"sales summary";#N/A,#N/A,TRUE,"costs per ton";#N/A,#N/A,TRUE,"Coke";#N/A,#N/A,TRUE,"coke conversion";#N/A,#N/A,TRUE,"BF #1";#N/A,#N/A,TRUE,"bf1 conversion";#N/A,#N/A,TRUE,"BF #5";#N/A,#N/A,TRUE,"bf5 conversion";#N/A,#N/A,TRUE,"BOF";#N/A,#N/A,TRUE,"bof conversion";#N/A,#N/A,TRUE,"EAF";#N/A,#N/A,TRUE,"eaf conversion";#N/A,#N/A,TRUE,"Caster";#N/A,#N/A,TRUE,"caster conversion";#N/A,#N/A,TRUE,"HSM";#N/A,#N/A,TRUE,"hsm conversion";#N/A,#N/A,TRUE,"Stbnvl";#N/A,#N/A,TRUE,"Allenport";#N/A,#N/A,TRUE,"Yorkville";#N/A,#N/A,TRUE,"MF";#N/A,#N/A,TRUE,"WCC"}</definedName>
    <definedName name="wrn.SUNRISE._2" hidden="1">{#N/A,#N/A,TRUE,"income statement";#N/A,#N/A,TRUE,"balance sheet";#N/A,#N/A,TRUE,"cash flow";#N/A,#N/A,TRUE,"borrowing base";#N/A,#N/A,TRUE,"primary assumptions";#N/A,#N/A,TRUE,"finishing assumptions";#N/A,#N/A,TRUE,"sales summary";#N/A,#N/A,TRUE,"costs per ton";#N/A,#N/A,TRUE,"Coke";#N/A,#N/A,TRUE,"coke conversion";#N/A,#N/A,TRUE,"BF #1";#N/A,#N/A,TRUE,"bf1 conversion";#N/A,#N/A,TRUE,"BF #5";#N/A,#N/A,TRUE,"bf5 conversion";#N/A,#N/A,TRUE,"BOF";#N/A,#N/A,TRUE,"bof conversion";#N/A,#N/A,TRUE,"EAF";#N/A,#N/A,TRUE,"eaf conversion";#N/A,#N/A,TRUE,"Caster";#N/A,#N/A,TRUE,"caster conversion";#N/A,#N/A,TRUE,"HSM";#N/A,#N/A,TRUE,"hsm conversion";#N/A,#N/A,TRUE,"Stbnvl";#N/A,#N/A,TRUE,"Allenport";#N/A,#N/A,TRUE,"Yorkville";#N/A,#N/A,TRUE,"MF";#N/A,#N/A,TRUE,"WCC"}</definedName>
    <definedName name="wrn.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TARGET._.DCF._from_DBAB" hidden="1">{"targetdcf",#N/A,FALSE,"Merger consequences";"TARGETASSU",#N/A,FALSE,"Merger consequences";"TERMINAL VALUE",#N/A,FALSE,"Merger consequences"}</definedName>
    <definedName name="wrn.TARGET._.DCF._from_DBAB_1" hidden="1">{"targetdcf",#N/A,FALSE,"Merger consequences";"TARGETASSU",#N/A,FALSE,"Merger consequences";"TERMINAL VALUE",#N/A,FALSE,"Merger consequences"}</definedName>
    <definedName name="wrn.TARGET._.DCF._from_DBAB_1_1" hidden="1">{"targetdcf",#N/A,FALSE,"Merger consequences";"TARGETASSU",#N/A,FALSE,"Merger consequences";"TERMINAL VALUE",#N/A,FALSE,"Merger consequences"}</definedName>
    <definedName name="wrn.TARGET._.DCF._from_DBAB_1_1_1" hidden="1">{"targetdcf",#N/A,FALSE,"Merger consequences";"TARGETASSU",#N/A,FALSE,"Merger consequences";"TERMINAL VALUE",#N/A,FALSE,"Merger consequences"}</definedName>
    <definedName name="wrn.TARGET._.DCF._from_DBAB_1_2" hidden="1">{"targetdcf",#N/A,FALSE,"Merger consequences";"TARGETASSU",#N/A,FALSE,"Merger consequences";"TERMINAL VALUE",#N/A,FALSE,"Merger consequences"}</definedName>
    <definedName name="wrn.TARGET._.DCF._from_DBAB_2" hidden="1">{"targetdcf",#N/A,FALSE,"Merger consequences";"TARGETASSU",#N/A,FALSE,"Merger consequences";"TERMINAL VALUE",#N/A,FALSE,"Merger consequences"}</definedName>
    <definedName name="wrn.TARGET._.DCF._from_DBAB_3" hidden="1">{"targetdcf",#N/A,FALSE,"Merger consequences";"TARGETASSU",#N/A,FALSE,"Merger consequences";"TERMINAL VALUE",#N/A,FALSE,"Merger consequences"}</definedName>
    <definedName name="wrn.TARGET._.DCF._from_DBAB_4" hidden="1">{"targetdcf",#N/A,FALSE,"Merger consequences";"TARGETASSU",#N/A,FALSE,"Merger consequences";"TERMINAL VALUE",#N/A,FALSE,"Merger consequences"}</definedName>
    <definedName name="wrn.TARGET._.DCF._from_DBAB_5" hidden="1">{"targetdcf",#N/A,FALSE,"Merger consequences";"TARGETASSU",#N/A,FALSE,"Merger consequences";"TERMINAL VALUE",#N/A,FALSE,"Merger consequences"}</definedName>
    <definedName name="wrn.Tariff._.Analysis." hidden="1">{"Tarifica91",#N/A,FALSE,"Tariffs";"Tarifica92",#N/A,FALSE,"Tariffs";"Tarifica93",#N/A,FALSE,"Tariffs";"Tarifica94",#N/A,FALSE,"Tariffs";"Tarifica95",#N/A,FALSE,"Tariffs";"Tarifica96",#N/A,FALSE,"Tariffs"}</definedName>
    <definedName name="wrn.Tariff._.Analysis._1" hidden="1">{"Tarifica91",#N/A,FALSE,"Tariffs";"Tarifica92",#N/A,FALSE,"Tariffs";"Tarifica93",#N/A,FALSE,"Tariffs";"Tarifica94",#N/A,FALSE,"Tariffs";"Tarifica95",#N/A,FALSE,"Tariffs";"Tarifica96",#N/A,FALSE,"Tariffs"}</definedName>
    <definedName name="wrn.Tariff._.Analysis._2" hidden="1">{"Tarifica91",#N/A,FALSE,"Tariffs";"Tarifica92",#N/A,FALSE,"Tariffs";"Tarifica93",#N/A,FALSE,"Tariffs";"Tarifica94",#N/A,FALSE,"Tariffs";"Tarifica95",#N/A,FALSE,"Tariffs";"Tarifica96",#N/A,FALSE,"Tariffs"}</definedName>
    <definedName name="wrn.Tariff._.Comaprison." hidden="1">{"Tariff Comparison",#N/A,FALSE,"Benchmarking";"Tariff Comparison 2",#N/A,FALSE,"Benchmarking";"Tariff Comparison 3",#N/A,FALSE,"Benchmarking"}</definedName>
    <definedName name="wrn.Tariff._.Comaprison._1" hidden="1">{"Tariff Comparison",#N/A,FALSE,"Benchmarking";"Tariff Comparison 2",#N/A,FALSE,"Benchmarking";"Tariff Comparison 3",#N/A,FALSE,"Benchmarking"}</definedName>
    <definedName name="wrn.Tariff._.Comaprison._2" hidden="1">{"Tariff Comparison",#N/A,FALSE,"Benchmarking";"Tariff Comparison 2",#N/A,FALSE,"Benchmarking";"Tariff Comparison 3",#N/A,FALSE,"Benchmarking"}</definedName>
    <definedName name="wrn.tel2." hidden="1">{#N/A,#N/A,FALSE,"FS_Summary";#N/A,#N/A,FALSE,"Tel_Summary";#N/A,#N/A,FALSE,"Tomahawk";#N/A,#N/A,FALSE,"Medical Marketing";#N/A,#N/A,FALSE,"DIMAC";#N/A,#N/A,FALSE,"Epsilon";#N/A,#N/A,FALSE,"Direct";#N/A,#N/A,FALSE,"DIMAC(2)"}</definedName>
    <definedName name="wrn.tel2._1" hidden="1">{#N/A,#N/A,FALSE,"FS_Summary";#N/A,#N/A,FALSE,"Tel_Summary";#N/A,#N/A,FALSE,"Tomahawk";#N/A,#N/A,FALSE,"Medical Marketing";#N/A,#N/A,FALSE,"DIMAC";#N/A,#N/A,FALSE,"Epsilon";#N/A,#N/A,FALSE,"Direct";#N/A,#N/A,FALSE,"DIMAC(2)"}</definedName>
    <definedName name="wrn.tel2._2" hidden="1">{#N/A,#N/A,FALSE,"FS_Summary";#N/A,#N/A,FALSE,"Tel_Summary";#N/A,#N/A,FALSE,"Tomahawk";#N/A,#N/A,FALSE,"Medical Marketing";#N/A,#N/A,FALSE,"DIMAC";#N/A,#N/A,FALSE,"Epsilon";#N/A,#N/A,FALSE,"Direct";#N/A,#N/A,FALSE,"DIMAC(2)"}</definedName>
    <definedName name="wrn.telem." hidden="1">{#N/A,#N/A,FALSE,"FS_Summary";#N/A,#N/A,FALSE,"Tomahawk";#N/A,#N/A,FALSE,"Medical Marketing";#N/A,#N/A,FALSE,"Epsilon";#N/A,#N/A,FALSE,"DIMAC";#N/A,#N/A,FALSE,"Direct";#N/A,#N/A,FALSE,"DIMAC(2)"}</definedName>
    <definedName name="wrn.telem._1" hidden="1">{#N/A,#N/A,FALSE,"FS_Summary";#N/A,#N/A,FALSE,"Tomahawk";#N/A,#N/A,FALSE,"Medical Marketing";#N/A,#N/A,FALSE,"Epsilon";#N/A,#N/A,FALSE,"DIMAC";#N/A,#N/A,FALSE,"Direct";#N/A,#N/A,FALSE,"DIMAC(2)"}</definedName>
    <definedName name="wrn.telem._2" hidden="1">{#N/A,#N/A,FALSE,"FS_Summary";#N/A,#N/A,FALSE,"Tomahawk";#N/A,#N/A,FALSE,"Medical Marketing";#N/A,#N/A,FALSE,"Epsilon";#N/A,#N/A,FALSE,"DIMAC";#N/A,#N/A,FALSE,"Direct";#N/A,#N/A,FALSE,"DIMAC(2)"}</definedName>
    <definedName name="wrn.TEST." hidden="1">{"TRAD_SALES",#N/A,FALSE,"TRAD"}</definedName>
    <definedName name="wrn.TEST._1" hidden="1">{"TRAD_SALES",#N/A,FALSE,"TRAD"}</definedName>
    <definedName name="wrn.TEST._2" hidden="1">{"TRAD_SALES",#N/A,FALSE,"TRAD"}</definedName>
    <definedName name="wrn.Tier._.1." hidden="1">{#N/A,#N/A,TRUE,"segqtr"}</definedName>
    <definedName name="wrn.Tier._.1._1" hidden="1">{#N/A,#N/A,TRUE,"segqtr"}</definedName>
    <definedName name="wrn.Tier._.1._1_1" hidden="1">{#N/A,#N/A,TRUE,"segqtr"}</definedName>
    <definedName name="wrn.Tier._.1._2" hidden="1">{#N/A,#N/A,TRUE,"segqtr"}</definedName>
    <definedName name="wrn.tobacco_charts." hidden="1">{#N/A,#N/A,FALSE,"L&amp;M Performance";#N/A,#N/A,FALSE,"Brand Performance";#N/A,#N/A,FALSE,"Marlboro Performance"}</definedName>
    <definedName name="wrn.tobacco_charts._1" hidden="1">{#N/A,#N/A,FALSE,"L&amp;M Performance";#N/A,#N/A,FALSE,"Brand Performance";#N/A,#N/A,FALSE,"Marlboro Performance"}</definedName>
    <definedName name="wrn.tobacco_charts._1_1" hidden="1">{#N/A,#N/A,FALSE,"L&amp;M Performance";#N/A,#N/A,FALSE,"Brand Performance";#N/A,#N/A,FALSE,"Marlboro Performance"}</definedName>
    <definedName name="wrn.tobacco_charts._2" hidden="1">{#N/A,#N/A,FALSE,"L&amp;M Performance";#N/A,#N/A,FALSE,"Brand Performance";#N/A,#N/A,FALSE,"Marlboro Performance"}</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_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_2"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otal._1" hidden="1">{#N/A,#N/A,FALSE,"Trans-Sum";#N/A,#N/A,FALSE,"Accr-Dilu2";#N/A,#N/A,FALSE,"Contribution";#N/A,#N/A,FALSE,"Combined";#N/A,#N/A,FALSE,"ASTF";#N/A,#N/A,FALSE,"BRA";#N/A,#N/A,FALSE,"Bra_C";#N/A,#N/A,FALSE,"AcqMults";#N/A,#N/A,FALSE,"CompMults";#N/A,#N/A,FALSE,"DCF";#N/A,#N/A,FALSE,"WACC";#N/A,#N/A,FALSE,"LBO";#N/A,#N/A,FALSE,"Summary";#N/A,#N/A,FALSE,"StructSum"}</definedName>
    <definedName name="wrn.Total._2" hidden="1">{#N/A,#N/A,FALSE,"Trans-Sum";#N/A,#N/A,FALSE,"Accr-Dilu2";#N/A,#N/A,FALSE,"Contribution";#N/A,#N/A,FALSE,"Combined";#N/A,#N/A,FALSE,"ASTF";#N/A,#N/A,FALSE,"BRA";#N/A,#N/A,FALSE,"Bra_C";#N/A,#N/A,FALSE,"AcqMults";#N/A,#N/A,FALSE,"CompMults";#N/A,#N/A,FALSE,"DCF";#N/A,#N/A,FALSE,"WACC";#N/A,#N/A,FALSE,"LBO";#N/A,#N/A,FALSE,"Summary";#N/A,#N/A,FALSE,"StructSum"}</definedName>
    <definedName name="wrn.TransPrcd_123." hidden="1">{#N/A,#N/A,TRUE,"TransPrcd 1";#N/A,#N/A,TRUE,"TransPrcd 2";#N/A,#N/A,TRUE,"TransPrcd 3"}</definedName>
    <definedName name="wrn.TransPrcd_123._1" hidden="1">{#N/A,#N/A,TRUE,"TransPrcd 1";#N/A,#N/A,TRUE,"TransPrcd 2";#N/A,#N/A,TRUE,"TransPrcd 3"}</definedName>
    <definedName name="wrn.TransPrcd_123._2" hidden="1">{#N/A,#N/A,TRUE,"TransPrcd 1";#N/A,#N/A,TRUE,"TransPrcd 2";#N/A,#N/A,TRUE,"TransPrcd 3"}</definedName>
    <definedName name="wrn.TRIAL." hidden="1">{#N/A,#N/A,FALSE,"Dept";#N/A,#N/A,FALSE,"Sale";#N/A,#N/A,FALSE,"MKTEXP";#N/A,#N/A,FALSE,"OFF";#N/A,#N/A,FALSE,"MKT";#N/A,#N/A,FALSE,"SERV";#N/A,#N/A,FALSE,"INT'L";#N/A,#N/A,FALSE,"GEN";#N/A,#N/A,FALSE,"ENG"}</definedName>
    <definedName name="wrn.TRIAL._1" hidden="1">{#N/A,#N/A,FALSE,"Dept";#N/A,#N/A,FALSE,"Sale";#N/A,#N/A,FALSE,"MKTEXP";#N/A,#N/A,FALSE,"OFF";#N/A,#N/A,FALSE,"MKT";#N/A,#N/A,FALSE,"SERV";#N/A,#N/A,FALSE,"INT'L";#N/A,#N/A,FALSE,"GEN";#N/A,#N/A,FALSE,"ENG"}</definedName>
    <definedName name="wrn.TRIAL._1_1" hidden="1">{#N/A,#N/A,FALSE,"Dept";#N/A,#N/A,FALSE,"Sale";#N/A,#N/A,FALSE,"MKTEXP";#N/A,#N/A,FALSE,"OFF";#N/A,#N/A,FALSE,"MKT";#N/A,#N/A,FALSE,"SERV";#N/A,#N/A,FALSE,"INT'L";#N/A,#N/A,FALSE,"GEN";#N/A,#N/A,FALSE,"ENG"}</definedName>
    <definedName name="wrn.TRIAL._2" hidden="1">{#N/A,#N/A,FALSE,"Dept";#N/A,#N/A,FALSE,"Sale";#N/A,#N/A,FALSE,"MKTEXP";#N/A,#N/A,FALSE,"OFF";#N/A,#N/A,FALSE,"MKT";#N/A,#N/A,FALSE,"SERV";#N/A,#N/A,FALSE,"INT'L";#N/A,#N/A,FALSE,"GEN";#N/A,#N/A,FALSE,"ENG"}</definedName>
    <definedName name="wrn.Tweety." hidden="1">{#N/A,#N/A,FALSE,"A&amp;E";#N/A,#N/A,FALSE,"HighTop";#N/A,#N/A,FALSE,"JG";#N/A,#N/A,FALSE,"RI";#N/A,#N/A,FALSE,"woHT";#N/A,#N/A,FALSE,"woHT&amp;JG"}</definedName>
    <definedName name="wrn.Tweety._1" hidden="1">{#N/A,#N/A,FALSE,"A&amp;E";#N/A,#N/A,FALSE,"HighTop";#N/A,#N/A,FALSE,"JG";#N/A,#N/A,FALSE,"RI";#N/A,#N/A,FALSE,"woHT";#N/A,#N/A,FALSE,"woHT&amp;JG"}</definedName>
    <definedName name="wrn.Tweety._2" hidden="1">{#N/A,#N/A,FALSE,"A&amp;E";#N/A,#N/A,FALSE,"HighTop";#N/A,#N/A,FALSE,"JG";#N/A,#N/A,FALSE,"RI";#N/A,#N/A,FALSE,"woHT";#N/A,#N/A,FALSE,"woHT&amp;JG"}</definedName>
    <definedName name="wrn.UK._.GAAP._.BS." hidden="1">{"UKGAAP balance sheet",#N/A,FALSE,"Balance Sheet"}</definedName>
    <definedName name="wrn.UK._.GAAP._.BS._1" hidden="1">{"UKGAAP balance sheet",#N/A,FALSE,"Balance Sheet"}</definedName>
    <definedName name="wrn.UK._.GAAP._.BS._2" hidden="1">{"UKGAAP balance sheet",#N/A,FALSE,"Balance Sheet"}</definedName>
    <definedName name="wrn.Umsatz." hidden="1">{#N/A,#N/A,FALSE,"Umsatz";#N/A,#N/A,FALSE,"Base V.02";#N/A,#N/A,FALSE,"Charts"}</definedName>
    <definedName name="wrn.Umsatz._1" hidden="1">{#N/A,#N/A,FALSE,"Umsatz";#N/A,#N/A,FALSE,"Base V.02";#N/A,#N/A,FALSE,"Charts"}</definedName>
    <definedName name="wrn.Umsatz._2" hidden="1">{#N/A,#N/A,FALSE,"Umsatz";#N/A,#N/A,FALSE,"Base V.02";#N/A,#N/A,FALSE,"Charts"}</definedName>
    <definedName name="wrn.USW." hidden="1">{"IS",#N/A,FALSE,"IS";"RPTIS",#N/A,FALSE,"RPTIS";"STATS",#N/A,FALSE,"STATS";"BS",#N/A,FALSE,"BS"}</definedName>
    <definedName name="wrn.USW._1" hidden="1">{"IS",#N/A,FALSE,"IS";"RPTIS",#N/A,FALSE,"RPTIS";"STATS",#N/A,FALSE,"STATS";"BS",#N/A,FALSE,"BS"}</definedName>
    <definedName name="wrn.USW._2" hidden="1">{"IS",#N/A,FALSE,"IS";"RPTIS",#N/A,FALSE,"RPTIS";"STATS",#N/A,FALSE,"STATS";"BS",#N/A,FALSE,"BS"}</definedName>
    <definedName name="wrn.VALUATION." hidden="1">{#N/A,#N/A,FALSE,"Pooling";#N/A,#N/A,FALSE,"income";#N/A,#N/A,FALSE,"valuation"}</definedName>
    <definedName name="wrn.Valuation._.Worksheets." hidden="1">{#N/A,#N/A,FALSE,"ID Page";#N/A,#N/A,FALSE,"Index";#N/A,#N/A,FALSE,"Assumptions";#N/A,#N/A,FALSE,"Equity Summary";#N/A,#N/A,FALSE,"Market";#N/A,#N/A,FALSE,"Description (Comps)";#N/A,#N/A,FALSE,"Comp Ratios";#N/A,#N/A,FALSE,"Sim Tran";#N/A,#N/A,FALSE,"Description (Sim Tran)";#N/A,#N/A,FALSE,"WACC";#N/A,#N/A,FALSE,"Income St";#N/A,#N/A,FALSE,"Balance Sheet";#N/A,#N/A,FALSE,"Working Capital";#N/A,#N/A,FALSE,"WC Trend (1)";#N/A,#N/A,FALSE,"WC trend (2)";#N/A,#N/A,FALSE,"Intangibles Indication"}</definedName>
    <definedName name="wrn.VALUATION._1" hidden="1">{#N/A,#N/A,FALSE,"Pooling";#N/A,#N/A,FALSE,"income";#N/A,#N/A,FALSE,"valuation"}</definedName>
    <definedName name="wrn.VALUATION._2" hidden="1">{#N/A,#N/A,FALSE,"Pooling";#N/A,#N/A,FALSE,"income";#N/A,#N/A,FALSE,"valuation"}</definedName>
    <definedName name="wrn.viking." hidden="1">{#N/A,#N/A,FALSE,"DCF2";#N/A,#N/A,FALSE,"DCF comm";#N/A,#N/A,FALSE,"Relief Fr Royalty";#N/A,#N/A,FALSE,"Asset Charges";#N/A,#N/A,FALSE,"Workforce";#N/A,#N/A,FALSE,"WACC Recon"}</definedName>
    <definedName name="wrn.viking._1" hidden="1">{#N/A,#N/A,FALSE,"DCF2";#N/A,#N/A,FALSE,"DCF comm";#N/A,#N/A,FALSE,"Relief Fr Royalty";#N/A,#N/A,FALSE,"Asset Charges";#N/A,#N/A,FALSE,"Workforce";#N/A,#N/A,FALSE,"WACC Recon"}</definedName>
    <definedName name="wrn.viking._2" hidden="1">{#N/A,#N/A,FALSE,"DCF2";#N/A,#N/A,FALSE,"DCF comm";#N/A,#N/A,FALSE,"Relief Fr Royalty";#N/A,#N/A,FALSE,"Asset Charges";#N/A,#N/A,FALSE,"Workforce";#N/A,#N/A,FALSE,"WACC Recon"}</definedName>
    <definedName name="wrn.VOH." hidden="1">{"ACTUALS",#N/A,TRUE,"VOH";"EARNED",#N/A,TRUE,"VOH";"VARIANCE",#N/A,TRUE,"VOH"}</definedName>
    <definedName name="wrn.VOH._1" hidden="1">{"ACTUALS",#N/A,TRUE,"VOH";"EARNED",#N/A,TRUE,"VOH";"VARIANCE",#N/A,TRUE,"VOH"}</definedName>
    <definedName name="wrn.VOH._1_1" hidden="1">{"ACTUALS",#N/A,TRUE,"VOH";"EARNED",#N/A,TRUE,"VOH";"VARIANCE",#N/A,TRUE,"VOH"}</definedName>
    <definedName name="wrn.VOH._2" hidden="1">{"ACTUALS",#N/A,TRUE,"VOH";"EARNED",#N/A,TRUE,"VOH";"VARIANCE",#N/A,TRUE,"VOH"}</definedName>
    <definedName name="wrn.WATERTOWN._.BUDGET." hidden="1">{#N/A,#N/A,TRUE,"Inc. St.";#N/A,#N/A,TRUE,"SalesLabor";#N/A,#N/A,TRUE,"Labor";#N/A,#N/A,TRUE,"TEMP.";#N/A,#N/A,TRUE,"Manuf.";#N/A,#N/A,TRUE,"Repairs";#N/A,#N/A,TRUE,"G&amp;A";#N/A,#N/A,TRUE,"Inv.";#N/A,#N/A,TRUE,"Cap.X";#N/A,#N/A,TRUE,"Leases"}</definedName>
    <definedName name="wrn.WATERTOWN._.BUDGET._1" hidden="1">{#N/A,#N/A,TRUE,"Inc. St.";#N/A,#N/A,TRUE,"SalesLabor";#N/A,#N/A,TRUE,"Labor";#N/A,#N/A,TRUE,"TEMP.";#N/A,#N/A,TRUE,"Manuf.";#N/A,#N/A,TRUE,"Repairs";#N/A,#N/A,TRUE,"G&amp;A";#N/A,#N/A,TRUE,"Inv.";#N/A,#N/A,TRUE,"Cap.X";#N/A,#N/A,TRUE,"Leases"}</definedName>
    <definedName name="wrn.WATERTOWN._.BUDGET._2" hidden="1">{#N/A,#N/A,TRUE,"Inc. St.";#N/A,#N/A,TRUE,"SalesLabor";#N/A,#N/A,TRUE,"Labor";#N/A,#N/A,TRUE,"TEMP.";#N/A,#N/A,TRUE,"Manuf.";#N/A,#N/A,TRUE,"Repairs";#N/A,#N/A,TRUE,"G&amp;A";#N/A,#N/A,TRUE,"Inv.";#N/A,#N/A,TRUE,"Cap.X";#N/A,#N/A,TRUE,"Leases"}</definedName>
    <definedName name="wrn.Western._.Metal." hidden="1">{#N/A,#N/A,FALSE,"Western";#N/A,#N/A,FALSE,"Inc. St.";#N/A,#N/A,FALSE,"Hist.";#N/A,#N/A,FALSE,"SalesLabor";#N/A,#N/A,FALSE,"Labor";#N/A,#N/A,FALSE,"Manuf.";#N/A,#N/A,FALSE,"Repairs";#N/A,#N/A,FALSE,"G&amp;A";#N/A,#N/A,FALSE,"Inv.";#N/A,#N/A,FALSE,"Cap. X"}</definedName>
    <definedName name="wrn.Western._.Metal._1" hidden="1">{#N/A,#N/A,FALSE,"Western";#N/A,#N/A,FALSE,"Inc. St.";#N/A,#N/A,FALSE,"Hist.";#N/A,#N/A,FALSE,"SalesLabor";#N/A,#N/A,FALSE,"Labor";#N/A,#N/A,FALSE,"Manuf.";#N/A,#N/A,FALSE,"Repairs";#N/A,#N/A,FALSE,"G&amp;A";#N/A,#N/A,FALSE,"Inv.";#N/A,#N/A,FALSE,"Cap. X"}</definedName>
    <definedName name="wrn.Western._.Metal._2" hidden="1">{#N/A,#N/A,FALSE,"Western";#N/A,#N/A,FALSE,"Inc. St.";#N/A,#N/A,FALSE,"Hist.";#N/A,#N/A,FALSE,"SalesLabor";#N/A,#N/A,FALSE,"Labor";#N/A,#N/A,FALSE,"Manuf.";#N/A,#N/A,FALSE,"Repairs";#N/A,#N/A,FALSE,"G&amp;A";#N/A,#N/A,FALSE,"Inv.";#N/A,#N/A,FALSE,"Cap. X"}</definedName>
    <definedName name="wrn.wicor." hidden="1">{#N/A,#N/A,FALSE,"FACTSHEETS";#N/A,#N/A,FALSE,"pump";#N/A,#N/A,FALSE,"filter"}</definedName>
    <definedName name="wrn.wicor._1" hidden="1">{#N/A,#N/A,FALSE,"FACTSHEETS";#N/A,#N/A,FALSE,"pump";#N/A,#N/A,FALSE,"filter"}</definedName>
    <definedName name="wrn.wicor._2" hidden="1">{#N/A,#N/A,FALSE,"FACTSHEETS";#N/A,#N/A,FALSE,"pump";#N/A,#N/A,FALSE,"filter"}</definedName>
    <definedName name="wrn.zolfo._.package." hidden="1">{#N/A,#N/A,TRUE,"income statement";#N/A,#N/A,TRUE,"balance sheet";#N/A,#N/A,TRUE,"cash flow";#N/A,#N/A,TRUE,"primary assumptions";#N/A,#N/A,TRUE,"finishing assumptions";#N/A,#N/A,TRUE,"dist. assumptions";#N/A,#N/A,TRUE,"borrowing base";#N/A,#N/A,TRUE,"sales summary";#N/A,#N/A,TRUE,"costs per ton";#N/A,#N/A,TRUE,"cogs";#N/A,#N/A,TRUE,"Coke";#N/A,#N/A,TRUE,"coke conversion";#N/A,#N/A,TRUE,"BF #1";#N/A,#N/A,TRUE,"bf1 conversion";#N/A,#N/A,TRUE,"BF #5";#N/A,#N/A,TRUE,"bf5 conversion";#N/A,#N/A,TRUE,"BOF";#N/A,#N/A,TRUE,"bof conversion";#N/A,#N/A,TRUE,"EAF";#N/A,#N/A,TRUE,"eaf conversion";#N/A,#N/A,TRUE,"Caster";#N/A,#N/A,TRUE,"caster conversion";#N/A,#N/A,TRUE,"HSM";#N/A,#N/A,TRUE,"hsm conversion";#N/A,#N/A,TRUE,"Stbnvl";#N/A,#N/A,TRUE,"stbvl pickler";#N/A,#N/A,TRUE,"stbvl 14";#N/A,#N/A,TRUE,"stbvl slitter";#N/A,#N/A,TRUE,"Allenport";#N/A,#N/A,TRUE,"alport pickler";#N/A,#N/A,TRUE,"alport tandem";#N/A,#N/A,TRUE,"alport anneal";#N/A,#N/A,TRUE,"alport temper";#N/A,#N/A,TRUE,"Yorkville";#N/A,#N/A,TRUE,"ykvl pickler";#N/A,#N/A,TRUE,"ykvl tandem";#N/A,#N/A,TRUE,"ykvl cont annel";#N/A,#N/A,TRUE,"ykvl washer";#N/A,#N/A,TRUE,"ykvl batch anneal";#N/A,#N/A,TRUE,"ykvl 8";#N/A,#N/A,TRUE,"ykvl 11";#N/A,#N/A,TRUE,"ykvl DR";#N/A,#N/A,TRUE,"MF";#N/A,#N/A,TRUE,"mf 36";#N/A,#N/A,TRUE,"mf 48";#N/A,#N/A,TRUE,"mf 60";#N/A,#N/A,TRUE,"Canfield";#N/A,#N/A,TRUE,"can eg";#N/A,#N/A,TRUE,"can paint";#N/A,#N/A,TRUE,"can oscilate";#N/A,#N/A,TRUE,"can slitter";#N/A,#N/A,TRUE,"WCC"}</definedName>
    <definedName name="wrn.zolfo._.package._1" hidden="1">{#N/A,#N/A,TRUE,"income statement";#N/A,#N/A,TRUE,"balance sheet";#N/A,#N/A,TRUE,"cash flow";#N/A,#N/A,TRUE,"primary assumptions";#N/A,#N/A,TRUE,"finishing assumptions";#N/A,#N/A,TRUE,"dist. assumptions";#N/A,#N/A,TRUE,"borrowing base";#N/A,#N/A,TRUE,"sales summary";#N/A,#N/A,TRUE,"costs per ton";#N/A,#N/A,TRUE,"cogs";#N/A,#N/A,TRUE,"Coke";#N/A,#N/A,TRUE,"coke conversion";#N/A,#N/A,TRUE,"BF #1";#N/A,#N/A,TRUE,"bf1 conversion";#N/A,#N/A,TRUE,"BF #5";#N/A,#N/A,TRUE,"bf5 conversion";#N/A,#N/A,TRUE,"BOF";#N/A,#N/A,TRUE,"bof conversion";#N/A,#N/A,TRUE,"EAF";#N/A,#N/A,TRUE,"eaf conversion";#N/A,#N/A,TRUE,"Caster";#N/A,#N/A,TRUE,"caster conversion";#N/A,#N/A,TRUE,"HSM";#N/A,#N/A,TRUE,"hsm conversion";#N/A,#N/A,TRUE,"Stbnvl";#N/A,#N/A,TRUE,"stbvl pickler";#N/A,#N/A,TRUE,"stbvl 14";#N/A,#N/A,TRUE,"stbvl slitter";#N/A,#N/A,TRUE,"Allenport";#N/A,#N/A,TRUE,"alport pickler";#N/A,#N/A,TRUE,"alport tandem";#N/A,#N/A,TRUE,"alport anneal";#N/A,#N/A,TRUE,"alport temper";#N/A,#N/A,TRUE,"Yorkville";#N/A,#N/A,TRUE,"ykvl pickler";#N/A,#N/A,TRUE,"ykvl tandem";#N/A,#N/A,TRUE,"ykvl cont annel";#N/A,#N/A,TRUE,"ykvl washer";#N/A,#N/A,TRUE,"ykvl batch anneal";#N/A,#N/A,TRUE,"ykvl 8";#N/A,#N/A,TRUE,"ykvl 11";#N/A,#N/A,TRUE,"ykvl DR";#N/A,#N/A,TRUE,"MF";#N/A,#N/A,TRUE,"mf 36";#N/A,#N/A,TRUE,"mf 48";#N/A,#N/A,TRUE,"mf 60";#N/A,#N/A,TRUE,"Canfield";#N/A,#N/A,TRUE,"can eg";#N/A,#N/A,TRUE,"can paint";#N/A,#N/A,TRUE,"can oscilate";#N/A,#N/A,TRUE,"can slitter";#N/A,#N/A,TRUE,"WCC"}</definedName>
    <definedName name="wrn.zolfo._.package._2" hidden="1">{#N/A,#N/A,TRUE,"income statement";#N/A,#N/A,TRUE,"balance sheet";#N/A,#N/A,TRUE,"cash flow";#N/A,#N/A,TRUE,"primary assumptions";#N/A,#N/A,TRUE,"finishing assumptions";#N/A,#N/A,TRUE,"dist. assumptions";#N/A,#N/A,TRUE,"borrowing base";#N/A,#N/A,TRUE,"sales summary";#N/A,#N/A,TRUE,"costs per ton";#N/A,#N/A,TRUE,"cogs";#N/A,#N/A,TRUE,"Coke";#N/A,#N/A,TRUE,"coke conversion";#N/A,#N/A,TRUE,"BF #1";#N/A,#N/A,TRUE,"bf1 conversion";#N/A,#N/A,TRUE,"BF #5";#N/A,#N/A,TRUE,"bf5 conversion";#N/A,#N/A,TRUE,"BOF";#N/A,#N/A,TRUE,"bof conversion";#N/A,#N/A,TRUE,"EAF";#N/A,#N/A,TRUE,"eaf conversion";#N/A,#N/A,TRUE,"Caster";#N/A,#N/A,TRUE,"caster conversion";#N/A,#N/A,TRUE,"HSM";#N/A,#N/A,TRUE,"hsm conversion";#N/A,#N/A,TRUE,"Stbnvl";#N/A,#N/A,TRUE,"stbvl pickler";#N/A,#N/A,TRUE,"stbvl 14";#N/A,#N/A,TRUE,"stbvl slitter";#N/A,#N/A,TRUE,"Allenport";#N/A,#N/A,TRUE,"alport pickler";#N/A,#N/A,TRUE,"alport tandem";#N/A,#N/A,TRUE,"alport anneal";#N/A,#N/A,TRUE,"alport temper";#N/A,#N/A,TRUE,"Yorkville";#N/A,#N/A,TRUE,"ykvl pickler";#N/A,#N/A,TRUE,"ykvl tandem";#N/A,#N/A,TRUE,"ykvl cont annel";#N/A,#N/A,TRUE,"ykvl washer";#N/A,#N/A,TRUE,"ykvl batch anneal";#N/A,#N/A,TRUE,"ykvl 8";#N/A,#N/A,TRUE,"ykvl 11";#N/A,#N/A,TRUE,"ykvl DR";#N/A,#N/A,TRUE,"MF";#N/A,#N/A,TRUE,"mf 36";#N/A,#N/A,TRUE,"mf 48";#N/A,#N/A,TRUE,"mf 60";#N/A,#N/A,TRUE,"Canfield";#N/A,#N/A,TRUE,"can eg";#N/A,#N/A,TRUE,"can paint";#N/A,#N/A,TRUE,"can oscilate";#N/A,#N/A,TRUE,"can slitter";#N/A,#N/A,TRUE,"WCC"}</definedName>
    <definedName name="wrn_1" hidden="1">{#N/A,#N/A,FALSE,"Sheet1"}</definedName>
    <definedName name="wrn_2" hidden="1">{#N/A,#N/A,FALSE,"Sheet1"}</definedName>
    <definedName name="wrn1.history" hidden="1">{#N/A,#N/A,FALSE,"model"}</definedName>
    <definedName name="wrn1.history_1" hidden="1">{#N/A,#N/A,FALSE,"model"}</definedName>
    <definedName name="wrn1.history_2" hidden="1">{#N/A,#N/A,FALSE,"model"}</definedName>
    <definedName name="wrn1.supp." hidden="1">{#N/A,#N/A,FALSE,"COVER PAGE";#N/A,#N/A,FALSE,"TABLE OF CONTENTS";#N/A,#N/A,FALSE,"INCSTAT";#N/A,#N/A,FALSE,"SBU TRENDS";#N/A,#N/A,FALSE,"ASSETS";#N/A,#N/A,FALSE,"LIABILITIES";#N/A,#N/A,FALSE,"P &amp; L CURRENT";#N/A,#N/A,FALSE,"CASH FLOW";#N/A,#N/A,FALSE,"AGING";#N/A,#N/A,FALSE,"TOPTEN";#N/A,#N/A,FALSE,"LINE OF CREDIT";#N/A,#N/A,FALSE,"RV VAR P&amp;L";#N/A,#N/A,FALSE,"SUM LOCATION";#N/A,#N/A,FALSE,"HEADCOUNT";#N/A,#N/A,FALSE,"RV TRENDED";#N/A,#N/A,FALSE,"MV TRENDED";#N/A,#N/A,FALSE,"SG&amp;A TREND";#N/A,#N/A,FALSE,"SG&amp;A PLAN VS ACT";#N/A,#N/A,FALSE,"ADM SYS ACTUAL";#N/A,#N/A,FALSE,"SALES &amp; SBU ACTUAL";#N/A,#N/A,FALSE,"ADM SYS VAR";#N/A,#N/A,FALSE,"SALES &amp; SBU VAR"}</definedName>
    <definedName name="wrn3.histroic" hidden="1">{#N/A,#N/A,FALSE,"model"}</definedName>
    <definedName name="wrn3.histroic_1" hidden="1">{#N/A,#N/A,FALSE,"model"}</definedName>
    <definedName name="wrn3.histroic_2" hidden="1">{#N/A,#N/A,FALSE,"model"}</definedName>
    <definedName name="wt" hidden="1">{"print 1",#N/A,FALSE,"PrimeCo PCS";"print 2",#N/A,FALSE,"PrimeCo PCS";"valuation",#N/A,FALSE,"PrimeCo PCS"}</definedName>
    <definedName name="wt_1" hidden="1">{"print 1",#N/A,FALSE,"PrimeCo PCS";"print 2",#N/A,FALSE,"PrimeCo PCS";"valuation",#N/A,FALSE,"PrimeCo PCS"}</definedName>
    <definedName name="wt_2" hidden="1">{"print 1",#N/A,FALSE,"PrimeCo PCS";"print 2",#N/A,FALSE,"PrimeCo PCS";"valuation",#N/A,FALSE,"PrimeCo PCS"}</definedName>
    <definedName name="wvu.BS." hidden="1">{TRUE,FALSE,-2.6,-18.8,621.6,367.2,FALSE,FALSE,TRUE,TRUE,0,1,61,1,6,1,5,4,TRUE,TRUE,3,TRUE,1,TRUE,100,"Swvu.BS.","ACwvu.BS.",#N/A,FALSE,FALSE,0.5,0.5,0.5,0.5,2,"","",FALSE,FALSE,FALSE,FALSE,1,#N/A,1,1,"=R1C1:R27C73",FALSE,FALSE,FALSE,FALSE,FALSE,FALSE,1,#N/A,#N/A,FALSE,FALSE,TRUE,TRUE,TRUE}</definedName>
    <definedName name="wvu.BS._1" hidden="1">{TRUE,FALSE,-2.6,-18.8,621.6,367.2,FALSE,FALSE,TRUE,TRUE,0,1,61,1,6,1,5,4,TRUE,TRUE,3,TRUE,1,TRUE,100,"Swvu.BS.","ACwvu.BS.",#N/A,FALSE,FALSE,0.5,0.5,0.5,0.5,2,"","",FALSE,FALSE,FALSE,FALSE,1,#N/A,1,1,"=R1C1:R27C73",FALSE,FALSE,FALSE,FALSE,FALSE,FALSE,1,#N/A,#N/A,FALSE,FALSE,TRUE,TRUE,TRUE}</definedName>
    <definedName name="wvu.BS._2" hidden="1">{TRUE,FALSE,-2.6,-18.8,621.6,367.2,FALSE,FALSE,TRUE,TRUE,0,1,61,1,6,1,5,4,TRUE,TRUE,3,TRUE,1,TRUE,100,"Swvu.BS.","ACwvu.BS.",#N/A,FALSE,FALSE,0.5,0.5,0.5,0.5,2,"","",FALSE,FALSE,FALSE,FALSE,1,#N/A,1,1,"=R1C1:R27C73",FALSE,FALSE,FALSE,FALSE,FALSE,FALSE,1,#N/A,#N/A,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Rele" hidden="1">{#N/A,#N/A,FALSE,"Title Page";#N/A,#N/A,FALSE,"Conclusions";#N/A,#N/A,FALSE,"Assum.";#N/A,#N/A,FALSE,"Sun  DCF-WC-Dep";#N/A,#N/A,FALSE,"MarketValue";#N/A,#N/A,FALSE,"BalSheet";#N/A,#N/A,FALSE,"WACC";#N/A,#N/A,FALSE,"PC+ Info.";#N/A,#N/A,FALSE,"PC+Info_2"}</definedName>
    <definedName name="WW0198.XLS" hidden="1">'[206]TT0597 (BOOKED)'!#REF!</definedName>
    <definedName name="x_1" hidden="1">{"Finished Goods",#N/A,FALSE,"FG Production-pg1";"Paste",#N/A,FALSE,"FG Production-pg1";"Total Plant",#N/A,FALSE,"FG Production-pg1"}</definedName>
    <definedName name="x_1_1" hidden="1">{"Finished Goods",#N/A,FALSE,"FG Production-pg1";"Paste",#N/A,FALSE,"FG Production-pg1";"Total Plant",#N/A,FALSE,"FG Production-pg1"}</definedName>
    <definedName name="x_2" hidden="1">{"Finished Goods",#N/A,FALSE,"FG Production-pg1";"Paste",#N/A,FALSE,"FG Production-pg1";"Total Plant",#N/A,FALSE,"FG Production-pg1"}</definedName>
    <definedName name="xcxzc" hidden="1">{#N/A,#N/A,FALSE,"AD_Purchase";#N/A,#N/A,FALSE,"Credit";#N/A,#N/A,FALSE,"PF Acquisition";#N/A,#N/A,FALSE,"PF Offering"}</definedName>
    <definedName name="xcxzc_1" hidden="1">{#N/A,#N/A,FALSE,"AD_Purchase";#N/A,#N/A,FALSE,"Credit";#N/A,#N/A,FALSE,"PF Acquisition";#N/A,#N/A,FALSE,"PF Offering"}</definedName>
    <definedName name="xcxzc_2" hidden="1">{#N/A,#N/A,FALSE,"AD_Purchase";#N/A,#N/A,FALSE,"Credit";#N/A,#N/A,FALSE,"PF Acquisition";#N/A,#N/A,FALSE,"PF Offering"}</definedName>
    <definedName name="xx" hidden="1">{#N/A,#N/A,FALSE,"Sheet1"}</definedName>
    <definedName name="xx_1" hidden="1">{#N/A,#N/A,FALSE,"Sheet1"}</definedName>
    <definedName name="xx_2" hidden="1">{#N/A,#N/A,FALSE,"Sheet1"}</definedName>
    <definedName name="xxx_1" hidden="1">{#N/A,#N/A,TRUE,"segqtr"}</definedName>
    <definedName name="xxx_1_1" hidden="1">{#N/A,#N/A,TRUE,"segqtr"}</definedName>
    <definedName name="xxx_2" hidden="1">{#N/A,#N/A,TRUE,"segqtr"}</definedName>
    <definedName name="xxxxx" hidden="1">'[207]SCFS-BYS'!#REF!</definedName>
    <definedName name="yhh" hidden="1">#REF!</definedName>
    <definedName name="yhn" hidden="1">{#N/A,#N/A,FALSE,"TS";#N/A,#N/A,FALSE,"Combo";#N/A,#N/A,FALSE,"FAIR";#N/A,#N/A,FALSE,"RBC";#N/A,#N/A,FALSE,"xxxx";#N/A,#N/A,FALSE,"A_D";#N/A,#N/A,FALSE,"WACC";#N/A,#N/A,FALSE,"DCF";#N/A,#N/A,FALSE,"LBO";#N/A,#N/A,FALSE,"AcqMults";#N/A,#N/A,FALSE,"CompMults"}</definedName>
    <definedName name="yhn_1" hidden="1">{#N/A,#N/A,FALSE,"TS";#N/A,#N/A,FALSE,"Combo";#N/A,#N/A,FALSE,"FAIR";#N/A,#N/A,FALSE,"RBC";#N/A,#N/A,FALSE,"xxxx";#N/A,#N/A,FALSE,"A_D";#N/A,#N/A,FALSE,"WACC";#N/A,#N/A,FALSE,"DCF";#N/A,#N/A,FALSE,"LBO";#N/A,#N/A,FALSE,"AcqMults";#N/A,#N/A,FALSE,"CompMults"}</definedName>
    <definedName name="yhn_2" hidden="1">{#N/A,#N/A,FALSE,"TS";#N/A,#N/A,FALSE,"Combo";#N/A,#N/A,FALSE,"FAIR";#N/A,#N/A,FALSE,"RBC";#N/A,#N/A,FALSE,"xxxx";#N/A,#N/A,FALSE,"A_D";#N/A,#N/A,FALSE,"WACC";#N/A,#N/A,FALSE,"DCF";#N/A,#N/A,FALSE,"LBO";#N/A,#N/A,FALSE,"AcqMults";#N/A,#N/A,FALSE,"CompMults"}</definedName>
    <definedName name="yu" hidden="1">{#N/A,#N/A,FALSE,"Projections";#N/A,#N/A,FALSE,"AccrDil";#N/A,#N/A,FALSE,"PurchPriMult";#N/A,#N/A,FALSE,"Mults7_13";#N/A,#N/A,FALSE,"Mkt Mults";#N/A,#N/A,FALSE,"Acq Mults";#N/A,#N/A,FALSE,"StockPrices";#N/A,#N/A,FALSE,"Prem Paid";#N/A,#N/A,FALSE,"DCF";#N/A,#N/A,FALSE,"AUTO";#N/A,#N/A,FALSE,"Relative Trading";#N/A,#N/A,FALSE,"Mkt Val";#N/A,#N/A,FALSE,"Acq Val"}</definedName>
    <definedName name="yu_1" hidden="1">{#N/A,#N/A,FALSE,"Projections";#N/A,#N/A,FALSE,"AccrDil";#N/A,#N/A,FALSE,"PurchPriMult";#N/A,#N/A,FALSE,"Mults7_13";#N/A,#N/A,FALSE,"Mkt Mults";#N/A,#N/A,FALSE,"Acq Mults";#N/A,#N/A,FALSE,"StockPrices";#N/A,#N/A,FALSE,"Prem Paid";#N/A,#N/A,FALSE,"DCF";#N/A,#N/A,FALSE,"AUTO";#N/A,#N/A,FALSE,"Relative Trading";#N/A,#N/A,FALSE,"Mkt Val";#N/A,#N/A,FALSE,"Acq Val"}</definedName>
    <definedName name="yu_2" hidden="1">{#N/A,#N/A,FALSE,"Projections";#N/A,#N/A,FALSE,"AccrDil";#N/A,#N/A,FALSE,"PurchPriMult";#N/A,#N/A,FALSE,"Mults7_13";#N/A,#N/A,FALSE,"Mkt Mults";#N/A,#N/A,FALSE,"Acq Mults";#N/A,#N/A,FALSE,"StockPrices";#N/A,#N/A,FALSE,"Prem Paid";#N/A,#N/A,FALSE,"DCF";#N/A,#N/A,FALSE,"AUTO";#N/A,#N/A,FALSE,"Relative Trading";#N/A,#N/A,FALSE,"Mkt Val";#N/A,#N/A,FALSE,"Acq Val"}</definedName>
    <definedName name="yy_1" hidden="1">{#N/A,#N/A,FALSE,"Sheet1"}</definedName>
    <definedName name="yy_2" hidden="1">{#N/A,#N/A,FALSE,"Sheet1"}</definedName>
    <definedName name="Z_06AC9F35_FA76_11D3_94DD_00C04FA0B046_.wvu.PrintArea" hidden="1">#REF!</definedName>
    <definedName name="Z_06AF62AE_3F63_11D3_8C95_000000000000_.wvu.PrintArea" hidden="1">#REF!</definedName>
    <definedName name="Z_0B432A8C_F278_11D2_9169_0060B01A6EB2_.wvu.PrintArea" hidden="1">#REF!</definedName>
    <definedName name="Z_0B432DE3_F278_11D2_9169_0060B01A6EB2_.wvu.PrintArea" hidden="1">#REF!</definedName>
    <definedName name="Z_0B432F66_F278_11D2_9169_0060B01A6EB2_.wvu.PrintArea" hidden="1">#REF!</definedName>
    <definedName name="Z_0E86059D_B79D_11D3_94E0_00C04F602AEF_.wvu.PrintArea" hidden="1">#REF!</definedName>
    <definedName name="Z_0EF37FB7_DAF6_11D3_94D7_00C04FA0B046_.wvu.PrintArea" hidden="1">#REF!</definedName>
    <definedName name="z_1" hidden="1">{#N/A,#N/A,FALSE,"Projections";#N/A,#N/A,FALSE,"Multiples Valuation";#N/A,#N/A,FALSE,"LBO";#N/A,#N/A,FALSE,"Multiples_Sensitivity";#N/A,#N/A,FALSE,"Summary"}</definedName>
    <definedName name="Z_138E77AE_F8DF_11D3_94E9_00C04F612D61_.wvu.PrintArea" hidden="1">#REF!</definedName>
    <definedName name="Z_138E77CA_F8DF_11D3_94E9_00C04F612D61_.wvu.PrintArea" hidden="1">#REF!</definedName>
    <definedName name="Z_138E7870_F8DF_11D3_94E9_00C04F612D61_.wvu.PrintArea" hidden="1">#REF!</definedName>
    <definedName name="Z_138E7890_F8DF_11D3_94E9_00C04F612D61_.wvu.PrintArea" hidden="1">#REF!</definedName>
    <definedName name="Z_14CF0AE7_82DD_11D2_8012_0060B01A6EB2_.wvu.PrintArea" hidden="1">#REF!</definedName>
    <definedName name="Z_1ACDB192_F033_11D3_94F1_00C04F602AEF_.wvu.PrintArea" hidden="1">#REF!</definedName>
    <definedName name="Z_1CCDDD74_3AAE_11D3_8C8A_000000000000_.wvu.PrintArea" hidden="1">#REF!</definedName>
    <definedName name="z_2" hidden="1">{#N/A,#N/A,FALSE,"Projections";#N/A,#N/A,FALSE,"Multiples Valuation";#N/A,#N/A,FALSE,"LBO";#N/A,#N/A,FALSE,"Multiples_Sensitivity";#N/A,#N/A,FALSE,"Summary"}</definedName>
    <definedName name="Z_237981C0_131D_11D1_9F3C_000021A79766_.wvu.Cols" hidden="1">[208]CAR1!$A$1:$A$65536,[208]CAR1!$O$1:$O$65536</definedName>
    <definedName name="Z_237981C1_131D_11D1_9F3C_000021A79766_.wvu.Cols" hidden="1">[208]CAR1!$A$1:$A$65536,[208]CAR1!$P$1:$Q$65536</definedName>
    <definedName name="Z_2C78FF85_A193_11D6_A31B_0001038DE194_.wvu.Cols" hidden="1">#REF!</definedName>
    <definedName name="Z_2C78FF85_A193_11D6_A31B_0001038DE194_.wvu.PrintArea" hidden="1">#REF!</definedName>
    <definedName name="Z_2C78FF85_A193_11D6_A31B_0001038DE194_.wvu.Rows" hidden="1">#REF!,#REF!</definedName>
    <definedName name="Z_336250C7_C772_11D3_94E8_00C04F602AEF_.wvu.PrintArea" hidden="1">#REF!</definedName>
    <definedName name="Z_3374E370_4024_11D3_8C96_000000000000_.wvu.PrintArea" hidden="1">#REF!</definedName>
    <definedName name="Z_36C1D6DA_94EC_11D2_801D_0060B01A6EB2_.wvu.PrintArea" hidden="1">#REF!</definedName>
    <definedName name="Z_3830D17B_1E48_4477_9B88_74645B58F38B_.wvu.Rows" hidden="1">#REF!</definedName>
    <definedName name="Z_38F40303_FE58_11D3_94DE_00C04FA0B046_.wvu.PrintArea" hidden="1">#REF!</definedName>
    <definedName name="Z_390E4561_86E6_11D3_94D7_00C04F612D61_.wvu.PrintArea" hidden="1">#REF!</definedName>
    <definedName name="Z_3EE9B1F1_964A_11D3_94D2_00C04F602AEF_.wvu.PrintArea" hidden="1">#REF!</definedName>
    <definedName name="Z_3EE9B283_964A_11D3_94D2_00C04F602AEF_.wvu.PrintArea" hidden="1">#REF!</definedName>
    <definedName name="Z_3EE9B315_964A_11D3_94D2_00C04F602AEF_.wvu.PrintArea" hidden="1">#REF!</definedName>
    <definedName name="Z_3FA1C490_192D_11D3_802B_0060B01A6EB2_.wvu.PrintArea" hidden="1">#REF!</definedName>
    <definedName name="Z_3FA1C663_192D_11D3_802B_0060B01A6EB2_.wvu.PrintArea" hidden="1">#REF!</definedName>
    <definedName name="Z_45C4ADC6_6DE9_11D3_8CD4_006097940621_.wvu.PrintArea" hidden="1">#REF!</definedName>
    <definedName name="Z_4980F475_BD39_11D3_8C84_000000000000_.wvu.PrintArea" hidden="1">#REF!</definedName>
    <definedName name="Z_4B4009D6_E3A8_11D3_94EE_00C04F602AEF_.wvu.PrintArea" hidden="1">#REF!</definedName>
    <definedName name="Z_4C6401EE_68F1_11D2_800E_0060B01A6EB2_.wvu.PrintArea" hidden="1">#REF!</definedName>
    <definedName name="Z_526D3161_71B2_11D3_94D5_00C04F612D61_.wvu.PrintArea" hidden="1">#REF!</definedName>
    <definedName name="Z_55752DE4_DAF1_11D2_8029_0060B01A6EB2_.wvu.PrintArea" hidden="1">#REF!</definedName>
    <definedName name="Z_55752FF6_DAF1_11D2_8029_0060B01A6EB2_.wvu.PrintArea" hidden="1">#REF!</definedName>
    <definedName name="Z_59DC2A9C_3DF3_11D3_8C92_000000000000_.wvu.PrintArea" hidden="1">#REF!</definedName>
    <definedName name="Z_5C712547_8854_11D2_8012_0060B01A6EB2_.wvu.PrintArea" hidden="1">#REF!</definedName>
    <definedName name="Z_603CDB61_4585_11D3_9E2C_00105AA4333D_.wvu.PrintArea" hidden="1">'[209]key indic.'!$A$1:$G$26</definedName>
    <definedName name="Z_603CDB63_4585_11D3_9E2C_00105AA4333D_.wvu.PrintArea" hidden="1">'[209]key indic.'!$A$1:$G$26</definedName>
    <definedName name="Z_603CDB64_4585_11D3_9E2C_00105AA4333D_.wvu.PrintArea" hidden="1">'[209]key indic.'!$A$1:$G$26</definedName>
    <definedName name="Z_603CDB66_4585_11D3_9E2C_00105AA4333D_.wvu.PrintArea" hidden="1">'[209]key indic.'!$A$1:$G$26</definedName>
    <definedName name="Z_630A7C8D_C852_11D3_94E8_00C04F602AEF_.wvu.PrintArea" hidden="1">#REF!</definedName>
    <definedName name="Z_6F2D40DB_9E62_11D2_801D_0060B01A6EB2_.wvu.PrintArea" hidden="1">#REF!</definedName>
    <definedName name="Z_70D354D2_2FAA_11D3_8C7E_000000000000_.wvu.PrintArea" hidden="1">#REF!</definedName>
    <definedName name="Z_722C8872_BC62_11D3_94DF_00C04F612D61_.wvu.PrintArea" hidden="1">#REF!</definedName>
    <definedName name="Z_722C8A68_BC62_11D3_94DF_00C04F612D61_.wvu.PrintArea" hidden="1">#REF!</definedName>
    <definedName name="Z_722C8C5E_BC62_11D3_94DF_00C04F612D61_.wvu.PrintArea" hidden="1">#REF!</definedName>
    <definedName name="Z_722C8CF0_BC62_11D3_94DF_00C04F612D61_.wvu.PrintArea" hidden="1">#REF!</definedName>
    <definedName name="Z_722C8D93_BC62_11D3_94DF_00C04F612D61_.wvu.PrintArea" hidden="1">#REF!</definedName>
    <definedName name="Z_722C8E2B_BC62_11D3_94DF_00C04F612D61_.wvu.PrintArea" hidden="1">#REF!</definedName>
    <definedName name="Z_722C92F7_BC62_11D3_94DF_00C04F612D61_.wvu.PrintArea" hidden="1">#REF!</definedName>
    <definedName name="Z_781D38AD_00AD_11D3_916C_0060B01A6EB2_.wvu.PrintArea" hidden="1">#REF!</definedName>
    <definedName name="Z_781D3F23_00AD_11D3_916C_0060B01A6EB2_.wvu.PrintArea" hidden="1">#REF!</definedName>
    <definedName name="Z_795B27E2_B3C0_11D2_801F_0060B01A6EB2_.wvu.PrintArea" hidden="1">#REF!</definedName>
    <definedName name="Z_795B28D1_B3C0_11D2_801F_0060B01A6EB2_.wvu.PrintArea" hidden="1">#REF!</definedName>
    <definedName name="Z_795B2974_B3C0_11D2_801F_0060B01A6EB2_.wvu.PrintArea" hidden="1">#REF!</definedName>
    <definedName name="Z_795B2A17_B3C0_11D2_801F_0060B01A6EB2_.wvu.PrintArea" hidden="1">#REF!</definedName>
    <definedName name="Z_875F1EBE_BC71_11D3_8C83_000000000000_.wvu.PrintArea" hidden="1">#REF!</definedName>
    <definedName name="Z_88CF5AE2_9425_11D2_801C_0060B01A6EB2_.wvu.PrintArea" hidden="1">#REF!</definedName>
    <definedName name="Z_89196099_EBAD_11D3_94DA_00C04FA0B046_.wvu.PrintArea" hidden="1">#REF!</definedName>
    <definedName name="Z_89481651_D00D_11D3_94E3_00C04F612D61_.wvu.PrintArea" hidden="1">#REF!</definedName>
    <definedName name="Z_89A6267D_7FD1_11D2_8012_0060B01A6EB2_.wvu.PrintArea" hidden="1">#REF!</definedName>
    <definedName name="Z_8A9C8C59_0D13_11D3_8026_0060B01A6EB2_.wvu.PrintArea" hidden="1">#REF!</definedName>
    <definedName name="Z_8A9C8F32_0D13_11D3_8026_0060B01A6EB2_.wvu.PrintArea" hidden="1">#REF!</definedName>
    <definedName name="Z_8DE117E5_DE02_11D2_8029_0060B01A6EB2_.wvu.PrintArea" hidden="1">#REF!</definedName>
    <definedName name="Z_9AB6DE14_D22E_11D2_A1DB_00105AA4333D_.wvu.PrintArea" hidden="1">'[209]key indic.'!$A$1:$G$26</definedName>
    <definedName name="Z_9AB6DE16_D22E_11D2_A1DB_00105AA4333D_.wvu.PrintArea" hidden="1">'[209]key indic.'!$A$1:$G$26</definedName>
    <definedName name="Z_9AB6DE17_D22E_11D2_A1DB_00105AA4333D_.wvu.PrintArea" hidden="1">'[209]key indic.'!$A$1:$G$26</definedName>
    <definedName name="Z_9AB6DE19_D22E_11D2_A1DB_00105AA4333D_.wvu.PrintArea" hidden="1">'[209]key indic.'!$A$1:$G$26</definedName>
    <definedName name="Z_9AB6DE4D_D22E_11D2_A1DB_00105AA4333D_.wvu.PrintArea" hidden="1">'[209]key indic.'!$A$1:$G$26</definedName>
    <definedName name="Z_9AB6DE4F_D22E_11D2_A1DB_00105AA4333D_.wvu.PrintArea" hidden="1">'[209]key indic.'!$A$1:$G$26</definedName>
    <definedName name="Z_9AB6DE50_D22E_11D2_A1DB_00105AA4333D_.wvu.PrintArea" hidden="1">'[209]key indic.'!$A$1:$G$26</definedName>
    <definedName name="Z_9AB6DE52_D22E_11D2_A1DB_00105AA4333D_.wvu.PrintArea" hidden="1">'[209]key indic.'!$A$1:$G$26</definedName>
    <definedName name="Z_9B6F4435_ABB4_11D2_801F_0060B01A6EB2_.wvu.PrintArea" hidden="1">#REF!</definedName>
    <definedName name="Z_9BE98507_F126_11D3_94E7_00C04F612D61_.wvu.PrintArea" hidden="1">#REF!</definedName>
    <definedName name="Z_A06D4791_FE5D_11D3_94EA_00C04F612D61_.wvu.PrintArea" hidden="1">#REF!</definedName>
    <definedName name="Z_A06D480D_FE5D_11D3_94EA_00C04F612D61_.wvu.PrintArea" hidden="1">#REF!</definedName>
    <definedName name="Z_A06D49B4_FE5D_11D3_94EA_00C04F612D61_.wvu.PrintArea" hidden="1">#REF!</definedName>
    <definedName name="Z_A06D49D0_FE5D_11D3_94EA_00C04F612D61_.wvu.PrintArea" hidden="1">#REF!</definedName>
    <definedName name="Z_A18F811F_B263_11D3_94DE_00C04F602AEF_.wvu.PrintArea" hidden="1">#REF!</definedName>
    <definedName name="Z_A18F8547_B263_11D3_94DE_00C04F602AEF_.wvu.PrintArea" hidden="1">#REF!</definedName>
    <definedName name="Z_A1CC2EEB_9D38_11D3_94D4_00C04F602AEF_.wvu.PrintArea" hidden="1">#REF!</definedName>
    <definedName name="Z_A2860F0F_949B_11D3_94D2_00C04F602AEF_.wvu.PrintArea" hidden="1">#REF!</definedName>
    <definedName name="Z_A2860FA1_949B_11D3_94D2_00C04F602AEF_.wvu.PrintArea" hidden="1">#REF!</definedName>
    <definedName name="Z_A63A1DDB_260F_11D2_8501_00A0246D366B_.wvu.PrintArea" hidden="1">#N/A</definedName>
    <definedName name="Z_AEFAD2E8_D55C_11D2_8027_0060B01A6EB2_.wvu.PrintArea" hidden="1">#REF!</definedName>
    <definedName name="Z_AEFAD4A3_D55C_11D2_8027_0060B01A6EB2_.wvu.PrintArea" hidden="1">#REF!</definedName>
    <definedName name="Z_B21BDB45_3C17_11D2_913A_00A024D72BFF_.wvu.PrintArea" hidden="1">#REF!</definedName>
    <definedName name="Z_B21BDB45_3C17_11D2_913A_00A024D72BFF_.wvu.PrintTitles" hidden="1">#REF!,#REF!</definedName>
    <definedName name="Z_B21BDB46_3C17_11D2_913A_00A024D72BFF_.wvu.PrintArea" hidden="1">#REF!</definedName>
    <definedName name="Z_B21BDB46_3C17_11D2_913A_00A024D72BFF_.wvu.PrintTitles" hidden="1">#REF!,#REF!</definedName>
    <definedName name="Z_B21BDBC3_3C17_11D2_913A_00A024D72BFF_.wvu.PrintArea" hidden="1">#REF!</definedName>
    <definedName name="Z_B21BDBC3_3C17_11D2_913A_00A024D72BFF_.wvu.PrintTitles" hidden="1">#REF!,#REF!</definedName>
    <definedName name="Z_B21BDBC4_3C17_11D2_913A_00A024D72BFF_.wvu.PrintArea" hidden="1">#REF!</definedName>
    <definedName name="Z_B21BDBC4_3C17_11D2_913A_00A024D72BFF_.wvu.PrintTitles" hidden="1">#REF!,#REF!</definedName>
    <definedName name="Z_B3B99CDB_2547_11D2_8500_00A0246D366B_.wvu.PrintArea" hidden="1">#N/A</definedName>
    <definedName name="Z_B4680705_EDD3_11D3_94DB_00C04FA0B046_.wvu.PrintArea" hidden="1">#REF!</definedName>
    <definedName name="Z_B468079E_EDD3_11D3_94DB_00C04FA0B046_.wvu.PrintArea" hidden="1">#REF!</definedName>
    <definedName name="Z_B49E3C17_C2B6_11D3_94E0_00C04F612D61_.wvu.PrintArea" hidden="1">#REF!</definedName>
    <definedName name="Z_B8DFAC8E_92C4_11D3_94D1_00C04F602AEF_.wvu.PrintArea" hidden="1">#REF!</definedName>
    <definedName name="Z_BB3B8A5D_F8E8_11D3_94DC_00C04FA0B046_.wvu.PrintArea" hidden="1">#REF!</definedName>
    <definedName name="Z_C4E24F0A_F692_11D3_94DB_00C04FA0B046_.wvu.PrintArea" hidden="1">#REF!</definedName>
    <definedName name="Z_C8219207_0A5B_11D1_9F3C_000021A79766_.wvu.Cols" hidden="1">[208]CAR1!$A$1:$A$65536,[208]CAR1!$O$1:$O$65536</definedName>
    <definedName name="Z_C8219208_0A5B_11D1_9F3C_000021A79766_.wvu.Cols" hidden="1">[208]CAR1!$A$1:$A$65536,[208]CAR1!$P$1:$Q$65536</definedName>
    <definedName name="Z_CA9BF89C_7273_11D3_94D6_00C04F612D61_.wvu.PrintArea" hidden="1">#REF!</definedName>
    <definedName name="Z_CAFB083F_9067_11D3_94D0_00C04F602AEF_.wvu.PrintArea" hidden="1">#REF!</definedName>
    <definedName name="Z_CAFB08CF_9067_11D3_94D0_00C04F602AEF_.wvu.PrintArea" hidden="1">#REF!</definedName>
    <definedName name="Z_CAFB0A43_9067_11D3_94D0_00C04F602AEF_.wvu.PrintArea" hidden="1">#REF!</definedName>
    <definedName name="Z_D74C6D72_E604_11D3_94E6_00C04F612D61_.wvu.PrintArea" hidden="1">#REF!</definedName>
    <definedName name="Z_D74C6F25_E604_11D3_94E6_00C04F612D61_.wvu.PrintArea" hidden="1">#REF!</definedName>
    <definedName name="Z_D74C736A_E604_11D3_94E6_00C04F612D61_.wvu.PrintArea" hidden="1">#REF!</definedName>
    <definedName name="Z_D74C7645_E604_11D3_94E6_00C04F612D61_.wvu.PrintArea" hidden="1">#REF!</definedName>
    <definedName name="Z_D74C777D_E604_11D3_94E6_00C04F612D61_.wvu.PrintArea" hidden="1">#REF!</definedName>
    <definedName name="Z_D74C787B_E604_11D3_94E6_00C04F612D61_.wvu.PrintArea" hidden="1">#REF!</definedName>
    <definedName name="Z_D74C790F_E604_11D3_94E6_00C04F612D61_.wvu.PrintArea" hidden="1">#REF!</definedName>
    <definedName name="Z_D74C7ACD_E604_11D3_94E6_00C04F612D61_.wvu.PrintArea" hidden="1">#REF!</definedName>
    <definedName name="Z_DB425CD1_773A_11D3_94D6_00C04F612D61_.wvu.PrintArea" hidden="1">#REF!</definedName>
    <definedName name="Z_DD27408C_6785_11D2_800D_0060B01A6EB2_.wvu.PrintArea" hidden="1">#REF!</definedName>
    <definedName name="Z_E10DD71A_42CC_11D3_8C99_000000000000_.wvu.PrintArea" hidden="1">#REF!</definedName>
    <definedName name="Z_E3359E54_F4E5_11D3_94DB_00C04FA0B046_.wvu.PrintArea" hidden="1">#REF!</definedName>
    <definedName name="Z_E499C1FA_EA01_11D3_94D9_00C04FA0B046_.wvu.PrintArea" hidden="1">#REF!</definedName>
    <definedName name="Z_E8179140_DD91_11D3_94ED_00C04F602AEF_.wvu.PrintArea" hidden="1">#REF!</definedName>
    <definedName name="Z_EEDCBCAC_8399_11D2_8016_0060B01AC4B2_.wvu.PrintArea" hidden="1">#REF!</definedName>
    <definedName name="Z_F2884976_0A0D_11D3_916D_0060B01A6EB2_.wvu.PrintArea" hidden="1">#REF!</definedName>
    <definedName name="Z_FB37AAA2_E08C_11D2_8029_0060B01A6EB2_.wvu.PrintArea" hidden="1">#REF!</definedName>
    <definedName name="Z_FB37B214_E08C_11D2_8029_0060B01A6EB2_.wvu.PrintArea" hidden="1">#REF!</definedName>
    <definedName name="Z_FC0AB258_AC5F_11D3_94DB_00C04F602AEF_.wvu.PrintArea" hidden="1">#REF!</definedName>
    <definedName name="Z_FC0AB2EA_AC5F_11D3_94DB_00C04F602AEF_.wvu.PrintArea" hidden="1">#REF!</definedName>
    <definedName name="zcvqa" hidden="1">{#N/A,#N/A,FALSE,"AD_Purchase";#N/A,#N/A,FALSE,"Credit";#N/A,#N/A,FALSE,"PF Acquisition";#N/A,#N/A,FALSE,"PF Offering"}</definedName>
    <definedName name="zcvqa_1" hidden="1">{#N/A,#N/A,FALSE,"AD_Purchase";#N/A,#N/A,FALSE,"Credit";#N/A,#N/A,FALSE,"PF Acquisition";#N/A,#N/A,FALSE,"PF Offering"}</definedName>
    <definedName name="zcvqa_2" hidden="1">{#N/A,#N/A,FALSE,"AD_Purchase";#N/A,#N/A,FALSE,"Credit";#N/A,#N/A,FALSE,"PF Acquisition";#N/A,#N/A,FALSE,"PF Offering"}</definedName>
    <definedName name="zcvzaa" hidden="1">{#N/A,#N/A,FALSE,"Debt Accr";#N/A,#N/A,FALSE,"Stock Accr";#N/A,#N/A,FALSE,"Debt Stock Accr"}</definedName>
    <definedName name="zcvzaa_1" hidden="1">{#N/A,#N/A,FALSE,"Debt Accr";#N/A,#N/A,FALSE,"Stock Accr";#N/A,#N/A,FALSE,"Debt Stock Accr"}</definedName>
    <definedName name="zcvzaa_2" hidden="1">{#N/A,#N/A,FALSE,"Debt Accr";#N/A,#N/A,FALSE,"Stock Accr";#N/A,#N/A,FALSE,"Debt Stock Accr"}</definedName>
    <definedName name="zcxzxva" hidden="1">{#N/A,#N/A,FALSE,"HuscoCombined-Summ";#N/A,#N/A,FALSE,"HuscoCombined-Income";#N/A,#N/A,FALSE,"HuscoCombined-Offering";#N/A,#N/A,FALSE,"Husco-Income";#N/A,#N/A,FALSE,"TargetEngineer";#N/A,#N/A,FALSE,"TargetAcqCalc";#N/A,#N/A,FALSE,"Husco-Acq"}</definedName>
    <definedName name="zcxzxva_1" hidden="1">{#N/A,#N/A,FALSE,"HuscoCombined-Summ";#N/A,#N/A,FALSE,"HuscoCombined-Income";#N/A,#N/A,FALSE,"HuscoCombined-Offering";#N/A,#N/A,FALSE,"Husco-Income";#N/A,#N/A,FALSE,"TargetEngineer";#N/A,#N/A,FALSE,"TargetAcqCalc";#N/A,#N/A,FALSE,"Husco-Acq"}</definedName>
    <definedName name="zcxzxva_2" hidden="1">{#N/A,#N/A,FALSE,"HuscoCombined-Summ";#N/A,#N/A,FALSE,"HuscoCombined-Income";#N/A,#N/A,FALSE,"HuscoCombined-Offering";#N/A,#N/A,FALSE,"Husco-Income";#N/A,#N/A,FALSE,"TargetEngineer";#N/A,#N/A,FALSE,"TargetAcqCalc";#N/A,#N/A,FALSE,"Husco-Acq"}</definedName>
    <definedName name="zscz" hidden="1">{#N/A,#N/A,FALSE,"Pooling";#N/A,#N/A,FALSE,"income";#N/A,#N/A,FALSE,"valuation"}</definedName>
    <definedName name="zscz_1" hidden="1">{#N/A,#N/A,FALSE,"Pooling";#N/A,#N/A,FALSE,"income";#N/A,#N/A,FALSE,"valuation"}</definedName>
    <definedName name="zscz_2" hidden="1">{#N/A,#N/A,FALSE,"Pooling";#N/A,#N/A,FALSE,"income";#N/A,#N/A,FALSE,"valuation"}</definedName>
    <definedName name="zx" hidden="1">{#N/A,#N/A,FALSE,"AD_Purchase";#N/A,#N/A,FALSE,"Credit";#N/A,#N/A,FALSE,"PF Acquisition";#N/A,#N/A,FALSE,"PF Offering"}</definedName>
    <definedName name="zx_1" hidden="1">{#N/A,#N/A,FALSE,"AD_Purchase";#N/A,#N/A,FALSE,"Credit";#N/A,#N/A,FALSE,"PF Acquisition";#N/A,#N/A,FALSE,"PF Offering"}</definedName>
    <definedName name="zx_2" hidden="1">{#N/A,#N/A,FALSE,"AD_Purchase";#N/A,#N/A,FALSE,"Credit";#N/A,#N/A,FALSE,"PF Acquisition";#N/A,#N/A,FALSE,"PF Offering"}</definedName>
    <definedName name="zxcc" hidden="1">{#N/A,#N/A,FALSE,"Projections";#N/A,#N/A,FALSE,"Contribution_Stock";#N/A,#N/A,FALSE,"PF_Combo_Stock";#N/A,#N/A,FALSE,"Projections";#N/A,#N/A,FALSE,"Contribution_Cash";#N/A,#N/A,FALSE,"PF_Combo_Cash";#N/A,#N/A,FALSE,"IPO_Cash"}</definedName>
    <definedName name="zxcc_1" hidden="1">{#N/A,#N/A,FALSE,"Projections";#N/A,#N/A,FALSE,"Contribution_Stock";#N/A,#N/A,FALSE,"PF_Combo_Stock";#N/A,#N/A,FALSE,"Projections";#N/A,#N/A,FALSE,"Contribution_Cash";#N/A,#N/A,FALSE,"PF_Combo_Cash";#N/A,#N/A,FALSE,"IPO_Cash"}</definedName>
    <definedName name="zxcc_2" hidden="1">{#N/A,#N/A,FALSE,"Projections";#N/A,#N/A,FALSE,"Contribution_Stock";#N/A,#N/A,FALSE,"PF_Combo_Stock";#N/A,#N/A,FALSE,"Projections";#N/A,#N/A,FALSE,"Contribution_Cash";#N/A,#N/A,FALSE,"PF_Combo_Cash";#N/A,#N/A,FALSE,"IPO_Cash"}</definedName>
    <definedName name="zzz.com" hidden="1">{#N/A,#N/A,FALSE,"Title Page";#N/A,#N/A,FALSE,"Conclusions";#N/A,#N/A,FALSE,"Assum.";#N/A,#N/A,FALSE,"Sun  DCF-WC-Dep";#N/A,#N/A,FALSE,"MarketValue";#N/A,#N/A,FALSE,"BalSheet";#N/A,#N/A,FALSE,"WACC";#N/A,#N/A,FALSE,"PC+ Info.";#N/A,#N/A,FALSE,"PC+Info_2"}</definedName>
    <definedName name="zzz1" hidden="1">{0,#N/A,TRUE,0;0,#N/A,TRUE,0}</definedName>
    <definedName name="zzz1_1" hidden="1">{0,#N/A,TRUE,0;0,#N/A,TRUE,0}</definedName>
    <definedName name="zzz1_2" hidden="1">{0,#N/A,TRUE,0;0,#N/A,TRUE,0}</definedName>
  </definedNames>
  <calcPr calcId="191028" calcMode="autoNoTable"/>
</workbook>
</file>

<file path=xl/calcChain.xml><?xml version="1.0" encoding="utf-8"?>
<calcChain xmlns="http://schemas.openxmlformats.org/spreadsheetml/2006/main">
  <c r="T137" i="72" l="1"/>
  <c r="T138" i="72" s="1"/>
  <c r="T134" i="72"/>
  <c r="T133" i="72"/>
  <c r="T128" i="72"/>
  <c r="T125" i="72"/>
  <c r="T123" i="72"/>
  <c r="T121" i="72"/>
  <c r="T119" i="72"/>
  <c r="T116" i="72"/>
  <c r="T115" i="72"/>
  <c r="T112" i="72"/>
  <c r="T108" i="72"/>
  <c r="T107" i="72"/>
  <c r="T103" i="72"/>
  <c r="T104" i="72" s="1"/>
  <c r="T105" i="72" s="1"/>
  <c r="T131" i="72" s="1"/>
  <c r="R137" i="72"/>
  <c r="R138" i="72" s="1"/>
  <c r="R135" i="72"/>
  <c r="R134" i="72"/>
  <c r="R133" i="72"/>
  <c r="R129" i="72"/>
  <c r="R128" i="72"/>
  <c r="R127" i="72"/>
  <c r="R126" i="72"/>
  <c r="R125" i="72"/>
  <c r="R124" i="72"/>
  <c r="R123" i="72"/>
  <c r="R122" i="72"/>
  <c r="R121" i="72"/>
  <c r="R120" i="72"/>
  <c r="R119" i="72"/>
  <c r="R118" i="72"/>
  <c r="R117" i="72"/>
  <c r="R116" i="72"/>
  <c r="R115" i="72"/>
  <c r="R114" i="72"/>
  <c r="R113" i="72"/>
  <c r="R112" i="72"/>
  <c r="R111" i="72"/>
  <c r="R110" i="72"/>
  <c r="R109" i="72"/>
  <c r="R107" i="72"/>
  <c r="R103" i="72"/>
  <c r="R104" i="72" s="1"/>
  <c r="R105" i="72" s="1"/>
  <c r="P137" i="72"/>
  <c r="P138" i="72" s="1"/>
  <c r="P134" i="72"/>
  <c r="P135" i="72" s="1"/>
  <c r="P139" i="72" s="1"/>
  <c r="P133" i="72"/>
  <c r="P129" i="72"/>
  <c r="P128" i="72"/>
  <c r="P127" i="72"/>
  <c r="P126" i="72"/>
  <c r="P125" i="72"/>
  <c r="P124" i="72"/>
  <c r="P123" i="72"/>
  <c r="P122" i="72"/>
  <c r="P121" i="72"/>
  <c r="P120" i="72"/>
  <c r="P119" i="72"/>
  <c r="P118" i="72"/>
  <c r="P117" i="72"/>
  <c r="P116" i="72"/>
  <c r="P115" i="72"/>
  <c r="P114" i="72"/>
  <c r="P113" i="72"/>
  <c r="P112" i="72"/>
  <c r="P111" i="72"/>
  <c r="P110" i="72"/>
  <c r="P109" i="72"/>
  <c r="P107" i="72"/>
  <c r="P103" i="72"/>
  <c r="P104" i="72" s="1"/>
  <c r="P105" i="72" s="1"/>
  <c r="N137" i="72"/>
  <c r="N138" i="72" s="1"/>
  <c r="N134" i="72"/>
  <c r="N133" i="72"/>
  <c r="N135" i="72" s="1"/>
  <c r="N139" i="72" s="1"/>
  <c r="N129" i="72"/>
  <c r="N128" i="72"/>
  <c r="N127" i="72"/>
  <c r="N126" i="72"/>
  <c r="N125" i="72"/>
  <c r="N124" i="72"/>
  <c r="N123" i="72"/>
  <c r="N122" i="72"/>
  <c r="N121" i="72"/>
  <c r="N120" i="72"/>
  <c r="N119" i="72"/>
  <c r="N118" i="72"/>
  <c r="N117" i="72"/>
  <c r="N116" i="72"/>
  <c r="N115" i="72"/>
  <c r="N114" i="72"/>
  <c r="N113" i="72"/>
  <c r="N112" i="72"/>
  <c r="N111" i="72"/>
  <c r="N110" i="72"/>
  <c r="N109" i="72"/>
  <c r="N107" i="72"/>
  <c r="N103" i="72"/>
  <c r="N104" i="72" s="1"/>
  <c r="N105" i="72" s="1"/>
  <c r="D116" i="72"/>
  <c r="D117" i="72"/>
  <c r="D118" i="72"/>
  <c r="D119" i="72"/>
  <c r="D120" i="72"/>
  <c r="D121" i="72"/>
  <c r="D122" i="72"/>
  <c r="D123" i="72"/>
  <c r="D124" i="72"/>
  <c r="D125" i="72"/>
  <c r="D126" i="72"/>
  <c r="D127" i="72"/>
  <c r="D128" i="72"/>
  <c r="D129" i="72"/>
  <c r="D130" i="72"/>
  <c r="D131" i="72"/>
  <c r="D132" i="72"/>
  <c r="D133" i="72"/>
  <c r="D134" i="72"/>
  <c r="D135" i="72"/>
  <c r="D136" i="72"/>
  <c r="D137" i="72"/>
  <c r="D138" i="72"/>
  <c r="D139" i="72"/>
  <c r="D140" i="72"/>
  <c r="D141" i="72"/>
  <c r="D142" i="72"/>
  <c r="D143" i="72"/>
  <c r="N146" i="72"/>
  <c r="P146" i="72"/>
  <c r="R146" i="72"/>
  <c r="T146" i="72"/>
  <c r="T98" i="72"/>
  <c r="T90" i="72"/>
  <c r="T86" i="72"/>
  <c r="T82" i="72"/>
  <c r="T67" i="72"/>
  <c r="T59" i="72"/>
  <c r="T50" i="72"/>
  <c r="T36" i="72"/>
  <c r="T27" i="72"/>
  <c r="T16" i="72"/>
  <c r="T17" i="72" s="1"/>
  <c r="T100" i="72" s="1"/>
  <c r="T101" i="72" s="1"/>
  <c r="R98" i="72"/>
  <c r="R90" i="72"/>
  <c r="R86" i="72"/>
  <c r="R82" i="72"/>
  <c r="R67" i="72"/>
  <c r="R59" i="72"/>
  <c r="R50" i="72"/>
  <c r="R36" i="72"/>
  <c r="R27" i="72"/>
  <c r="R16" i="72"/>
  <c r="R17" i="72" s="1"/>
  <c r="R100" i="72" s="1"/>
  <c r="R101" i="72" s="1"/>
  <c r="P98" i="72"/>
  <c r="P90" i="72"/>
  <c r="P86" i="72"/>
  <c r="P82" i="72"/>
  <c r="P59" i="72"/>
  <c r="P50" i="72"/>
  <c r="P62" i="72" s="1"/>
  <c r="P36" i="72"/>
  <c r="P27" i="72"/>
  <c r="P16" i="72"/>
  <c r="P17" i="72" s="1"/>
  <c r="P100" i="72" s="1"/>
  <c r="P101" i="72" s="1"/>
  <c r="N98" i="72"/>
  <c r="N90" i="72"/>
  <c r="N82" i="72"/>
  <c r="N59" i="72"/>
  <c r="N50" i="72"/>
  <c r="N36" i="72"/>
  <c r="N27" i="72"/>
  <c r="N16" i="72"/>
  <c r="N17" i="72" s="1"/>
  <c r="D87" i="72"/>
  <c r="D88" i="72"/>
  <c r="D89" i="72"/>
  <c r="D90" i="72"/>
  <c r="D91" i="72"/>
  <c r="D92" i="72"/>
  <c r="D93" i="72"/>
  <c r="D94" i="72"/>
  <c r="D95" i="72"/>
  <c r="D96" i="72"/>
  <c r="D97" i="72"/>
  <c r="D98" i="72"/>
  <c r="D99" i="72"/>
  <c r="D100" i="72"/>
  <c r="D101" i="72"/>
  <c r="D102" i="72"/>
  <c r="D103" i="72"/>
  <c r="D104" i="72"/>
  <c r="D105" i="72"/>
  <c r="D106" i="72"/>
  <c r="D107" i="72"/>
  <c r="D108" i="72"/>
  <c r="D109" i="72"/>
  <c r="D110" i="72"/>
  <c r="D111" i="72"/>
  <c r="D112" i="72"/>
  <c r="D113" i="72"/>
  <c r="D114" i="72"/>
  <c r="D115" i="72"/>
  <c r="P130" i="72" l="1"/>
  <c r="R130" i="72"/>
  <c r="T135" i="72"/>
  <c r="T139" i="72" s="1"/>
  <c r="T140" i="72" s="1"/>
  <c r="N130" i="72"/>
  <c r="N131" i="72" s="1"/>
  <c r="N140" i="72" s="1"/>
  <c r="R131" i="72"/>
  <c r="R140" i="72" s="1"/>
  <c r="R139" i="72"/>
  <c r="P131" i="72"/>
  <c r="P140" i="72" s="1"/>
  <c r="R62" i="72"/>
  <c r="T62" i="72"/>
  <c r="N62" i="72"/>
  <c r="N99" i="72" s="1"/>
  <c r="N100" i="72" s="1"/>
  <c r="N101" i="72" s="1"/>
  <c r="Y11" i="80"/>
  <c r="Y12" i="80"/>
  <c r="Y13" i="80"/>
  <c r="Y14" i="80"/>
  <c r="Y15" i="80"/>
  <c r="Y16" i="80"/>
  <c r="Y17" i="80"/>
  <c r="Y18" i="80"/>
  <c r="Y19" i="80"/>
  <c r="Y20" i="80"/>
  <c r="Y21" i="80"/>
  <c r="Y22" i="80"/>
  <c r="Y23" i="80"/>
  <c r="Y24" i="80"/>
  <c r="Y10" i="80"/>
  <c r="AK10" i="80" s="1"/>
  <c r="AQ10" i="80" s="1"/>
  <c r="AQ11" i="80"/>
  <c r="CJ24" i="80" l="1"/>
  <c r="CJ23" i="80"/>
  <c r="CJ18" i="80"/>
  <c r="CJ16" i="80"/>
  <c r="CJ13" i="80"/>
  <c r="CJ12" i="80"/>
  <c r="CF24" i="80"/>
  <c r="CF23" i="80"/>
  <c r="D73" i="72"/>
  <c r="D72" i="72"/>
  <c r="D71" i="72"/>
  <c r="D70" i="72"/>
  <c r="D69" i="72"/>
  <c r="D68" i="72"/>
  <c r="D67" i="72"/>
  <c r="D66" i="72"/>
  <c r="D65" i="72"/>
  <c r="D64" i="72"/>
  <c r="D63" i="72"/>
  <c r="D62" i="72"/>
  <c r="D61" i="72"/>
  <c r="D60" i="72"/>
  <c r="D59" i="72"/>
  <c r="D58" i="72"/>
  <c r="D57" i="72"/>
  <c r="D56" i="72"/>
  <c r="D55" i="72"/>
  <c r="D54" i="72"/>
  <c r="D53" i="72"/>
  <c r="D52" i="72"/>
  <c r="D51" i="72"/>
  <c r="D50" i="72"/>
  <c r="D49" i="72"/>
  <c r="D48" i="72"/>
  <c r="D47" i="72"/>
  <c r="D46" i="72"/>
  <c r="D45" i="72"/>
  <c r="D44" i="72"/>
  <c r="D43" i="72"/>
  <c r="D42" i="72"/>
  <c r="D41" i="72"/>
  <c r="D40" i="72"/>
  <c r="D39" i="72"/>
  <c r="D38" i="72"/>
  <c r="D37" i="72"/>
  <c r="D36" i="72"/>
  <c r="D35" i="72"/>
  <c r="D34" i="72"/>
  <c r="D33" i="72"/>
  <c r="D32" i="72"/>
  <c r="D31" i="72"/>
  <c r="D30" i="72"/>
  <c r="D29" i="72"/>
  <c r="D28" i="72"/>
  <c r="D27" i="72"/>
  <c r="D26" i="72"/>
  <c r="D25" i="72"/>
  <c r="D24" i="72"/>
  <c r="D23" i="72"/>
  <c r="D22" i="72"/>
  <c r="D21" i="72"/>
  <c r="D20" i="72"/>
  <c r="D19" i="72"/>
  <c r="D18" i="72"/>
  <c r="D17" i="72"/>
  <c r="D16" i="72"/>
  <c r="D15" i="72"/>
  <c r="D14" i="72"/>
  <c r="D13" i="72"/>
  <c r="D74" i="72"/>
  <c r="CF10" i="80" l="1"/>
  <c r="CJ10" i="80"/>
  <c r="D79" i="72"/>
  <c r="AI13" i="80"/>
  <c r="AI12" i="80"/>
  <c r="AI11" i="80"/>
  <c r="D2" i="82"/>
  <c r="R61" i="81" l="1"/>
  <c r="H61" i="81"/>
  <c r="D61" i="81"/>
  <c r="I59" i="81"/>
  <c r="R59" i="81" s="1"/>
  <c r="H59" i="81"/>
  <c r="D59" i="81"/>
  <c r="I58" i="81"/>
  <c r="R58" i="81" s="1"/>
  <c r="H58" i="81"/>
  <c r="D58" i="81"/>
  <c r="I57" i="81"/>
  <c r="R57" i="81" s="1"/>
  <c r="H57" i="81"/>
  <c r="D57" i="81"/>
  <c r="I56" i="81"/>
  <c r="R56" i="81" s="1"/>
  <c r="H56" i="81"/>
  <c r="D56" i="81"/>
  <c r="R52" i="81"/>
  <c r="H52" i="81"/>
  <c r="D52" i="81"/>
  <c r="I50" i="81"/>
  <c r="R50" i="81" s="1"/>
  <c r="H50" i="81"/>
  <c r="D50" i="81"/>
  <c r="I49" i="81"/>
  <c r="R49" i="81" s="1"/>
  <c r="H49" i="81"/>
  <c r="D49" i="81"/>
  <c r="I48" i="81"/>
  <c r="R48" i="81" s="1"/>
  <c r="H48" i="81"/>
  <c r="D48" i="81"/>
  <c r="I47" i="81"/>
  <c r="R47" i="81" s="1"/>
  <c r="H47" i="81"/>
  <c r="D47" i="81"/>
  <c r="K43" i="81"/>
  <c r="I43" i="81"/>
  <c r="R43" i="81" s="1"/>
  <c r="H43" i="81"/>
  <c r="D43" i="81"/>
  <c r="R42" i="81"/>
  <c r="K42" i="81"/>
  <c r="I42" i="81"/>
  <c r="H42" i="81"/>
  <c r="D42" i="81"/>
  <c r="K41" i="81"/>
  <c r="I41" i="81"/>
  <c r="R41" i="81" s="1"/>
  <c r="H41" i="81"/>
  <c r="D41" i="81"/>
  <c r="K40" i="81"/>
  <c r="I40" i="81"/>
  <c r="R40" i="81" s="1"/>
  <c r="H40" i="81"/>
  <c r="D40" i="81"/>
  <c r="I39" i="81"/>
  <c r="K38" i="81"/>
  <c r="I38" i="81"/>
  <c r="R38" i="81" s="1"/>
  <c r="H38" i="81"/>
  <c r="D38" i="81"/>
  <c r="K37" i="81"/>
  <c r="I37" i="81"/>
  <c r="R37" i="81" s="1"/>
  <c r="H37" i="81"/>
  <c r="D37" i="81"/>
  <c r="K36" i="81"/>
  <c r="I36" i="81"/>
  <c r="R36" i="81" s="1"/>
  <c r="H36" i="81"/>
  <c r="D36" i="81"/>
  <c r="K35" i="81"/>
  <c r="I35" i="81"/>
  <c r="R35" i="81" s="1"/>
  <c r="H35" i="81"/>
  <c r="D35" i="81"/>
  <c r="I34" i="81"/>
  <c r="K33" i="81"/>
  <c r="I33" i="81"/>
  <c r="R33" i="81" s="1"/>
  <c r="H33" i="81"/>
  <c r="D33" i="81"/>
  <c r="K32" i="81"/>
  <c r="I32" i="81"/>
  <c r="R32" i="81" s="1"/>
  <c r="H32" i="81"/>
  <c r="D32" i="81"/>
  <c r="K31" i="81"/>
  <c r="I31" i="81"/>
  <c r="R31" i="81" s="1"/>
  <c r="H31" i="81"/>
  <c r="D31" i="81"/>
  <c r="K30" i="81"/>
  <c r="I30" i="81"/>
  <c r="R30" i="81" s="1"/>
  <c r="H30" i="81"/>
  <c r="D30" i="81"/>
  <c r="I26" i="81"/>
  <c r="R26" i="81" s="1"/>
  <c r="H26" i="81"/>
  <c r="D26" i="81"/>
  <c r="K24" i="81"/>
  <c r="I24" i="81"/>
  <c r="R24" i="81" s="1"/>
  <c r="H24" i="81"/>
  <c r="D24" i="81"/>
  <c r="K23" i="81"/>
  <c r="I23" i="81"/>
  <c r="R23" i="81" s="1"/>
  <c r="H23" i="81"/>
  <c r="D23" i="81"/>
  <c r="K22" i="81"/>
  <c r="I22" i="81"/>
  <c r="R22" i="81" s="1"/>
  <c r="H22" i="81"/>
  <c r="D22" i="81"/>
  <c r="K21" i="81"/>
  <c r="I21" i="81"/>
  <c r="R21" i="81" s="1"/>
  <c r="H21" i="81"/>
  <c r="D21" i="81"/>
  <c r="K19" i="81"/>
  <c r="I19" i="81"/>
  <c r="R19" i="81" s="1"/>
  <c r="H19" i="81"/>
  <c r="D19" i="81"/>
  <c r="K18" i="81"/>
  <c r="I18" i="81"/>
  <c r="R18" i="81" s="1"/>
  <c r="H18" i="81"/>
  <c r="D18" i="81"/>
  <c r="K17" i="81"/>
  <c r="I17" i="81"/>
  <c r="R17" i="81" s="1"/>
  <c r="H17" i="81"/>
  <c r="D17" i="81"/>
  <c r="K16" i="81"/>
  <c r="I16" i="81"/>
  <c r="R16" i="81" s="1"/>
  <c r="H16" i="81"/>
  <c r="D16" i="81"/>
  <c r="K14" i="81"/>
  <c r="I14" i="81"/>
  <c r="R14" i="81" s="1"/>
  <c r="H14" i="81"/>
  <c r="D14" i="81"/>
  <c r="K13" i="81"/>
  <c r="I13" i="81"/>
  <c r="R13" i="81" s="1"/>
  <c r="H13" i="81"/>
  <c r="D13" i="81"/>
  <c r="K12" i="81"/>
  <c r="I12" i="81"/>
  <c r="R12" i="81" s="1"/>
  <c r="H12" i="81"/>
  <c r="D12" i="81"/>
  <c r="K11" i="81"/>
  <c r="I11" i="81"/>
  <c r="R11" i="81" s="1"/>
  <c r="H11" i="81"/>
  <c r="D11" i="81"/>
  <c r="CK12" i="80" l="1"/>
  <c r="CC11" i="80"/>
  <c r="CG10" i="80"/>
  <c r="CC10" i="80"/>
  <c r="CC24" i="80"/>
  <c r="CC23" i="80"/>
  <c r="CC22" i="80"/>
  <c r="CC21" i="80"/>
  <c r="CC20" i="80"/>
  <c r="CC19" i="80"/>
  <c r="CC18" i="80"/>
  <c r="CC17" i="80"/>
  <c r="CC16" i="80"/>
  <c r="CC15" i="80"/>
  <c r="CC14" i="80"/>
  <c r="CC13" i="80"/>
  <c r="CC12" i="80"/>
  <c r="P6" i="82"/>
  <c r="Z66" i="1" l="1"/>
  <c r="Z68" i="1"/>
  <c r="Z67" i="1"/>
  <c r="Z65" i="1"/>
  <c r="Z70" i="1" s="1"/>
  <c r="X72" i="1"/>
  <c r="X70" i="1"/>
  <c r="X57" i="1"/>
  <c r="X59" i="1" s="1"/>
  <c r="X36" i="1"/>
  <c r="X29" i="1"/>
  <c r="X16" i="1"/>
  <c r="X20" i="1" s="1"/>
  <c r="X11" i="1"/>
  <c r="X61" i="1" l="1"/>
  <c r="X62" i="1" s="1"/>
  <c r="X74" i="1"/>
  <c r="AU15" i="80"/>
  <c r="AS13" i="80"/>
  <c r="AU24" i="80"/>
  <c r="AU23" i="80"/>
  <c r="AU22" i="80"/>
  <c r="AU21" i="80"/>
  <c r="AU20" i="80"/>
  <c r="AU19" i="80"/>
  <c r="AU18" i="80"/>
  <c r="AU17" i="80"/>
  <c r="AU16" i="80"/>
  <c r="AU14" i="80"/>
  <c r="AU13" i="80"/>
  <c r="AU12" i="80"/>
  <c r="AU11" i="80"/>
  <c r="AU10" i="80"/>
  <c r="AS24" i="80"/>
  <c r="AS23" i="80"/>
  <c r="AS22" i="80"/>
  <c r="AS21" i="80"/>
  <c r="AS20" i="80"/>
  <c r="AS19" i="80"/>
  <c r="AS18" i="80"/>
  <c r="AS17" i="80"/>
  <c r="AS16" i="80"/>
  <c r="AS15" i="80"/>
  <c r="AS14" i="80"/>
  <c r="AS12" i="80"/>
  <c r="AS11" i="80"/>
  <c r="AS10" i="80"/>
  <c r="AQ12" i="80"/>
  <c r="AO26" i="80"/>
  <c r="AM26" i="80"/>
  <c r="F6" i="82" l="1"/>
  <c r="CK24" i="80"/>
  <c r="CK23" i="80"/>
  <c r="CK22" i="80"/>
  <c r="CK21" i="80"/>
  <c r="CK20" i="80"/>
  <c r="CK19" i="80"/>
  <c r="CK18" i="80"/>
  <c r="CK17" i="80"/>
  <c r="CK16" i="80"/>
  <c r="CK15" i="80"/>
  <c r="CK14" i="80"/>
  <c r="CK13" i="80"/>
  <c r="CK11" i="80"/>
  <c r="CG24" i="80"/>
  <c r="CG23" i="80"/>
  <c r="CG22" i="80"/>
  <c r="CG21" i="80"/>
  <c r="CG20" i="80"/>
  <c r="CG19" i="80"/>
  <c r="CG18" i="80"/>
  <c r="CG17" i="80"/>
  <c r="CG16" i="80"/>
  <c r="CG15" i="80"/>
  <c r="CG14" i="80"/>
  <c r="CG13" i="80"/>
  <c r="CG12" i="80"/>
  <c r="CG11" i="80"/>
  <c r="CK10" i="80"/>
  <c r="B19" i="54" l="1"/>
  <c r="AA26" i="80" l="1"/>
  <c r="AK26" i="80" l="1"/>
  <c r="AG26" i="80"/>
  <c r="AE26" i="80"/>
  <c r="AC26" i="80"/>
  <c r="N11" i="1"/>
  <c r="T9" i="72"/>
  <c r="C2" i="80" l="1"/>
  <c r="B2" i="72"/>
  <c r="AC6" i="80"/>
  <c r="O49" i="27"/>
  <c r="D8" i="82"/>
  <c r="L6" i="82"/>
  <c r="H6" i="82"/>
  <c r="CD24" i="80"/>
  <c r="CN24" i="80" s="1"/>
  <c r="BG24" i="80"/>
  <c r="AQ24" i="80"/>
  <c r="AI24" i="80"/>
  <c r="S24" i="80"/>
  <c r="O24" i="80"/>
  <c r="CD23" i="80"/>
  <c r="CN23" i="80" s="1"/>
  <c r="BG23" i="80"/>
  <c r="AQ23" i="80"/>
  <c r="AI23" i="80"/>
  <c r="S23" i="80"/>
  <c r="O23" i="80"/>
  <c r="CD22" i="80"/>
  <c r="CN22" i="80" s="1"/>
  <c r="BG22" i="80"/>
  <c r="AQ22" i="80"/>
  <c r="AI22" i="80"/>
  <c r="S22" i="80"/>
  <c r="O22" i="80"/>
  <c r="CD21" i="80"/>
  <c r="CN21" i="80" s="1"/>
  <c r="BG21" i="80"/>
  <c r="AQ21" i="80"/>
  <c r="AI21" i="80"/>
  <c r="S21" i="80"/>
  <c r="O21" i="80"/>
  <c r="CD20" i="80"/>
  <c r="CN20" i="80" s="1"/>
  <c r="BG20" i="80"/>
  <c r="AQ20" i="80"/>
  <c r="AI20" i="80"/>
  <c r="S20" i="80"/>
  <c r="O20" i="80"/>
  <c r="CD19" i="80"/>
  <c r="CN19" i="80" s="1"/>
  <c r="BG19" i="80"/>
  <c r="AQ19" i="80"/>
  <c r="AI19" i="80"/>
  <c r="S19" i="80"/>
  <c r="O19" i="80"/>
  <c r="CD18" i="80"/>
  <c r="CN18" i="80" s="1"/>
  <c r="BG18" i="80"/>
  <c r="AQ18" i="80"/>
  <c r="AI18" i="80"/>
  <c r="S18" i="80"/>
  <c r="O18" i="80"/>
  <c r="CD17" i="80"/>
  <c r="CN17" i="80" s="1"/>
  <c r="BG17" i="80"/>
  <c r="AQ17" i="80"/>
  <c r="AI17" i="80"/>
  <c r="S17" i="80"/>
  <c r="O17" i="80"/>
  <c r="CL16" i="80"/>
  <c r="CP16" i="80" s="1"/>
  <c r="CD16" i="80"/>
  <c r="CN16" i="80" s="1"/>
  <c r="BG16" i="80"/>
  <c r="AQ16" i="80"/>
  <c r="AI16" i="80"/>
  <c r="S16" i="80"/>
  <c r="O16" i="80"/>
  <c r="CD15" i="80"/>
  <c r="BG15" i="80"/>
  <c r="AQ15" i="80"/>
  <c r="AI15" i="80"/>
  <c r="S15" i="80"/>
  <c r="O15" i="80"/>
  <c r="CL14" i="80"/>
  <c r="CP14" i="80" s="1"/>
  <c r="CD14" i="80"/>
  <c r="CN14" i="80" s="1"/>
  <c r="BG14" i="80"/>
  <c r="AQ14" i="80"/>
  <c r="AI14" i="80"/>
  <c r="S14" i="80"/>
  <c r="O14" i="80"/>
  <c r="CL13" i="80"/>
  <c r="CP13" i="80" s="1"/>
  <c r="CD13" i="80"/>
  <c r="CN13" i="80" s="1"/>
  <c r="BG13" i="80"/>
  <c r="AQ13" i="80"/>
  <c r="S13" i="80"/>
  <c r="O13" i="80"/>
  <c r="CD12" i="80"/>
  <c r="BG12" i="80"/>
  <c r="S12" i="80"/>
  <c r="O12" i="80"/>
  <c r="CD11" i="80"/>
  <c r="CN11" i="80" s="1"/>
  <c r="BG11" i="80"/>
  <c r="S11" i="80"/>
  <c r="O11" i="80"/>
  <c r="B11" i="80"/>
  <c r="B12" i="80" s="1"/>
  <c r="BG10" i="80"/>
  <c r="BF10" i="80"/>
  <c r="AI10" i="80"/>
  <c r="S10" i="80"/>
  <c r="O10" i="80"/>
  <c r="CH18" i="80"/>
  <c r="CO18" i="80" s="1"/>
  <c r="CH13" i="80"/>
  <c r="Q6" i="27"/>
  <c r="K6" i="27"/>
  <c r="L6" i="1"/>
  <c r="P6" i="1" s="1"/>
  <c r="X6" i="1" s="1"/>
  <c r="B2" i="2"/>
  <c r="C2" i="27"/>
  <c r="D2" i="1"/>
  <c r="B13" i="54"/>
  <c r="C8" i="27"/>
  <c r="D8" i="1"/>
  <c r="O45" i="27"/>
  <c r="O46" i="27"/>
  <c r="O47" i="27"/>
  <c r="O48" i="27"/>
  <c r="O50" i="27"/>
  <c r="B47" i="76"/>
  <c r="B48" i="76" s="1"/>
  <c r="B49" i="76" s="1"/>
  <c r="B27" i="76"/>
  <c r="B28" i="76"/>
  <c r="B29" i="76" s="1"/>
  <c r="B30" i="76" s="1"/>
  <c r="B31" i="76" s="1"/>
  <c r="B32" i="76" s="1"/>
  <c r="B33" i="76" s="1"/>
  <c r="B34" i="76" s="1"/>
  <c r="B35" i="76" s="1"/>
  <c r="B36" i="76" s="1"/>
  <c r="B37" i="76" s="1"/>
  <c r="B38" i="76" s="1"/>
  <c r="B39" i="76" s="1"/>
  <c r="B40" i="76" s="1"/>
  <c r="B41" i="76" s="1"/>
  <c r="B13" i="76"/>
  <c r="B14" i="76" s="1"/>
  <c r="B16" i="76" s="1"/>
  <c r="B17" i="76" s="1"/>
  <c r="B20" i="76" s="1"/>
  <c r="B21" i="76" s="1"/>
  <c r="B22" i="76" s="1"/>
  <c r="B23" i="76" s="1"/>
  <c r="B6" i="76"/>
  <c r="C9" i="27" s="1"/>
  <c r="P70" i="1"/>
  <c r="O44" i="27"/>
  <c r="O43" i="27"/>
  <c r="O42" i="27"/>
  <c r="O41" i="27"/>
  <c r="O40" i="27"/>
  <c r="O30" i="27"/>
  <c r="H32" i="2"/>
  <c r="H31" i="2"/>
  <c r="H30" i="2"/>
  <c r="H29" i="2"/>
  <c r="H28" i="2"/>
  <c r="H27" i="2"/>
  <c r="H26" i="2"/>
  <c r="H25" i="2"/>
  <c r="H24" i="2"/>
  <c r="D32" i="2"/>
  <c r="D31" i="2"/>
  <c r="D30" i="2"/>
  <c r="D29" i="2"/>
  <c r="D28" i="2"/>
  <c r="D27" i="2"/>
  <c r="D26" i="2"/>
  <c r="D25" i="2"/>
  <c r="D24" i="2"/>
  <c r="D23" i="2"/>
  <c r="D22" i="2"/>
  <c r="D21" i="2"/>
  <c r="D20" i="2"/>
  <c r="D19" i="2"/>
  <c r="D18" i="2"/>
  <c r="D17" i="2"/>
  <c r="D16" i="2"/>
  <c r="D15" i="2"/>
  <c r="D14" i="2"/>
  <c r="D13" i="2"/>
  <c r="D12" i="2"/>
  <c r="D11" i="2"/>
  <c r="D10" i="2"/>
  <c r="D9" i="2"/>
  <c r="D8" i="2"/>
  <c r="D7" i="2"/>
  <c r="O39" i="27"/>
  <c r="O38" i="27"/>
  <c r="O37" i="27"/>
  <c r="O36" i="27"/>
  <c r="O35" i="27"/>
  <c r="O34" i="27"/>
  <c r="O33" i="27"/>
  <c r="O29" i="27"/>
  <c r="O28" i="27"/>
  <c r="O27" i="27"/>
  <c r="O24" i="27"/>
  <c r="O23" i="27"/>
  <c r="O22" i="27"/>
  <c r="O21" i="27"/>
  <c r="O20" i="27"/>
  <c r="O15" i="27"/>
  <c r="O11" i="27"/>
  <c r="O10" i="27"/>
  <c r="O9" i="27"/>
  <c r="O8" i="27"/>
  <c r="E6" i="27"/>
  <c r="H14" i="2"/>
  <c r="H16" i="2"/>
  <c r="H18" i="2"/>
  <c r="H19" i="2"/>
  <c r="H20" i="2"/>
  <c r="P9" i="72"/>
  <c r="R9" i="72" s="1"/>
  <c r="H21" i="2"/>
  <c r="H23" i="2"/>
  <c r="H22" i="2"/>
  <c r="G6" i="27"/>
  <c r="L19" i="57"/>
  <c r="L18" i="57"/>
  <c r="L16" i="57"/>
  <c r="L15" i="57"/>
  <c r="L14" i="57"/>
  <c r="L13" i="57"/>
  <c r="L12" i="57"/>
  <c r="L11" i="57"/>
  <c r="L10" i="57"/>
  <c r="L9" i="57"/>
  <c r="L8" i="57"/>
  <c r="L7" i="57"/>
  <c r="L17" i="57"/>
  <c r="H22" i="57"/>
  <c r="L20" i="57"/>
  <c r="J22" i="57"/>
  <c r="F22" i="57"/>
  <c r="D22" i="57"/>
  <c r="H13" i="2"/>
  <c r="H7" i="2"/>
  <c r="H12" i="2"/>
  <c r="H9" i="2"/>
  <c r="H10" i="2"/>
  <c r="H8" i="2"/>
  <c r="H11" i="2"/>
  <c r="H17" i="2"/>
  <c r="H15" i="2"/>
  <c r="N36" i="1"/>
  <c r="B7" i="76" l="1"/>
  <c r="B8" i="76" s="1"/>
  <c r="J6" i="82"/>
  <c r="M8" i="27"/>
  <c r="AS26" i="80"/>
  <c r="AU26" i="80"/>
  <c r="AQ26" i="80"/>
  <c r="CD10" i="80"/>
  <c r="CC26" i="80"/>
  <c r="H6" i="1"/>
  <c r="AI26" i="80"/>
  <c r="AW20" i="80"/>
  <c r="BQ20" i="80" s="1"/>
  <c r="AW14" i="80"/>
  <c r="BJ14" i="80" s="1"/>
  <c r="AW22" i="80"/>
  <c r="BS22" i="80" s="1"/>
  <c r="AW10" i="80"/>
  <c r="AW23" i="80"/>
  <c r="BQ23" i="80" s="1"/>
  <c r="AW24" i="80"/>
  <c r="BH24" i="80" s="1"/>
  <c r="AW19" i="80"/>
  <c r="BH19" i="80" s="1"/>
  <c r="AW12" i="80"/>
  <c r="BQ12" i="80" s="1"/>
  <c r="AW18" i="80"/>
  <c r="BK18" i="80" s="1"/>
  <c r="AW16" i="80"/>
  <c r="BS16" i="80" s="1"/>
  <c r="C10" i="27"/>
  <c r="AW17" i="80"/>
  <c r="BK17" i="80" s="1"/>
  <c r="C11" i="27"/>
  <c r="CL18" i="80"/>
  <c r="CP18" i="80" s="1"/>
  <c r="CL19" i="80"/>
  <c r="CP19" i="80" s="1"/>
  <c r="CL12" i="80"/>
  <c r="CP12" i="80" s="1"/>
  <c r="CH20" i="80"/>
  <c r="CO20" i="80" s="1"/>
  <c r="CL23" i="80"/>
  <c r="CP23" i="80" s="1"/>
  <c r="CL22" i="80"/>
  <c r="CP22" i="80" s="1"/>
  <c r="CL21" i="80"/>
  <c r="CP21" i="80" s="1"/>
  <c r="CL20" i="80"/>
  <c r="CP20" i="80" s="1"/>
  <c r="CH12" i="80"/>
  <c r="CO12" i="80" s="1"/>
  <c r="CL24" i="80"/>
  <c r="CP24" i="80" s="1"/>
  <c r="CL17" i="80"/>
  <c r="CP17" i="80" s="1"/>
  <c r="CH21" i="80"/>
  <c r="CH22" i="80"/>
  <c r="CO22" i="80" s="1"/>
  <c r="CH15" i="80"/>
  <c r="CO13" i="80"/>
  <c r="CH16" i="80"/>
  <c r="CO16" i="80" s="1"/>
  <c r="CQ16" i="80" s="1"/>
  <c r="L22" i="57"/>
  <c r="CL15" i="80"/>
  <c r="AW21" i="80"/>
  <c r="BJ21" i="80" s="1"/>
  <c r="H34" i="2"/>
  <c r="AW11" i="80"/>
  <c r="BQ11" i="80" s="1"/>
  <c r="CL11" i="80"/>
  <c r="CP11" i="80" s="1"/>
  <c r="AW13" i="80"/>
  <c r="BM13" i="80" s="1"/>
  <c r="B9" i="76"/>
  <c r="D53" i="1"/>
  <c r="C38" i="27"/>
  <c r="C47" i="27"/>
  <c r="D33" i="1"/>
  <c r="CN12" i="80"/>
  <c r="CH11" i="80"/>
  <c r="D13" i="1"/>
  <c r="D34" i="1"/>
  <c r="CN15" i="80"/>
  <c r="D14" i="1"/>
  <c r="D39" i="1"/>
  <c r="CH14" i="80"/>
  <c r="CH19" i="80"/>
  <c r="CH24" i="80"/>
  <c r="D26" i="1"/>
  <c r="D75" i="72"/>
  <c r="D32" i="1"/>
  <c r="C49" i="27"/>
  <c r="D13" i="82"/>
  <c r="D9" i="82"/>
  <c r="D54" i="1"/>
  <c r="D17" i="82"/>
  <c r="D9" i="1"/>
  <c r="D31" i="1"/>
  <c r="D23" i="1"/>
  <c r="D38" i="1"/>
  <c r="B13" i="80"/>
  <c r="BF12" i="80"/>
  <c r="AW15" i="80"/>
  <c r="BF11" i="80"/>
  <c r="I6" i="27" l="1"/>
  <c r="J6" i="1"/>
  <c r="D42" i="1"/>
  <c r="D25" i="1"/>
  <c r="U4" i="82"/>
  <c r="U6" i="82" s="1"/>
  <c r="BI20" i="80"/>
  <c r="BL18" i="80"/>
  <c r="BM20" i="80"/>
  <c r="BH20" i="80"/>
  <c r="BJ20" i="80"/>
  <c r="BN20" i="80"/>
  <c r="BK20" i="80"/>
  <c r="BR20" i="80"/>
  <c r="BT20" i="80"/>
  <c r="BL20" i="80"/>
  <c r="BM22" i="80"/>
  <c r="BK19" i="80"/>
  <c r="BL19" i="80"/>
  <c r="BM19" i="80"/>
  <c r="BR19" i="80"/>
  <c r="BS20" i="80"/>
  <c r="BN11" i="80"/>
  <c r="BT19" i="80"/>
  <c r="BI19" i="80"/>
  <c r="BS19" i="80"/>
  <c r="BM23" i="80"/>
  <c r="BH11" i="80"/>
  <c r="BQ19" i="80"/>
  <c r="BN19" i="80"/>
  <c r="BJ19" i="80"/>
  <c r="BS14" i="80"/>
  <c r="BQ14" i="80"/>
  <c r="BI24" i="80"/>
  <c r="BQ24" i="80"/>
  <c r="BK24" i="80"/>
  <c r="BK14" i="80"/>
  <c r="BL24" i="80"/>
  <c r="BH14" i="80"/>
  <c r="BT14" i="80"/>
  <c r="BR24" i="80"/>
  <c r="BR14" i="80"/>
  <c r="BL14" i="80"/>
  <c r="BM24" i="80"/>
  <c r="BI14" i="80"/>
  <c r="BM14" i="80"/>
  <c r="BN14" i="80"/>
  <c r="BT24" i="80"/>
  <c r="BQ13" i="80"/>
  <c r="BH13" i="80"/>
  <c r="AW26" i="80"/>
  <c r="BT16" i="80"/>
  <c r="BJ12" i="80"/>
  <c r="BL17" i="80"/>
  <c r="BK11" i="80"/>
  <c r="BH18" i="80"/>
  <c r="BM18" i="80"/>
  <c r="BJ13" i="80"/>
  <c r="BR13" i="80"/>
  <c r="BH10" i="80"/>
  <c r="BS10" i="80"/>
  <c r="BN24" i="80"/>
  <c r="BK13" i="80"/>
  <c r="BK10" i="80"/>
  <c r="BJ24" i="80"/>
  <c r="BR10" i="80"/>
  <c r="BL13" i="80"/>
  <c r="BL10" i="80"/>
  <c r="BS24" i="80"/>
  <c r="BT13" i="80"/>
  <c r="BT10" i="80"/>
  <c r="BM10" i="80"/>
  <c r="BQ10" i="80"/>
  <c r="BN10" i="80"/>
  <c r="CH10" i="80"/>
  <c r="BI10" i="80" s="1"/>
  <c r="CG26" i="80"/>
  <c r="BJ22" i="80"/>
  <c r="BN22" i="80"/>
  <c r="CN10" i="80"/>
  <c r="CD26" i="80"/>
  <c r="CK26" i="80"/>
  <c r="BK23" i="80"/>
  <c r="BT11" i="80"/>
  <c r="BL11" i="80"/>
  <c r="BL23" i="80"/>
  <c r="BJ11" i="80"/>
  <c r="BM11" i="80"/>
  <c r="BR11" i="80"/>
  <c r="BR23" i="80"/>
  <c r="BS11" i="80"/>
  <c r="BS23" i="80"/>
  <c r="BN23" i="80"/>
  <c r="BI11" i="80"/>
  <c r="BT22" i="80"/>
  <c r="BT23" i="80"/>
  <c r="BJ23" i="80"/>
  <c r="BL22" i="80"/>
  <c r="BR22" i="80"/>
  <c r="BN12" i="80"/>
  <c r="BI12" i="80"/>
  <c r="BH22" i="80"/>
  <c r="BS12" i="80"/>
  <c r="BL12" i="80"/>
  <c r="BQ22" i="80"/>
  <c r="BH23" i="80"/>
  <c r="BK12" i="80"/>
  <c r="BI22" i="80"/>
  <c r="BI23" i="80"/>
  <c r="BK22" i="80"/>
  <c r="BI16" i="80"/>
  <c r="BT18" i="80"/>
  <c r="BS18" i="80"/>
  <c r="BJ16" i="80"/>
  <c r="BI18" i="80"/>
  <c r="BL16" i="80"/>
  <c r="BH21" i="80"/>
  <c r="BH16" i="80"/>
  <c r="BM16" i="80"/>
  <c r="BK16" i="80"/>
  <c r="BR18" i="80"/>
  <c r="BR16" i="80"/>
  <c r="BQ16" i="80"/>
  <c r="BN18" i="80"/>
  <c r="BN16" i="80"/>
  <c r="BT21" i="80"/>
  <c r="BL21" i="80"/>
  <c r="BK21" i="80"/>
  <c r="BM21" i="80"/>
  <c r="CQ18" i="80"/>
  <c r="BR21" i="80"/>
  <c r="CO15" i="80"/>
  <c r="BM17" i="80"/>
  <c r="BI21" i="80"/>
  <c r="BS21" i="80"/>
  <c r="BN21" i="80"/>
  <c r="BQ21" i="80"/>
  <c r="BJ18" i="80"/>
  <c r="BQ18" i="80"/>
  <c r="BH12" i="80"/>
  <c r="BM12" i="80"/>
  <c r="BT12" i="80"/>
  <c r="CQ22" i="80"/>
  <c r="BR12" i="80"/>
  <c r="CO21" i="80"/>
  <c r="D48" i="1"/>
  <c r="BI13" i="80"/>
  <c r="BS13" i="80"/>
  <c r="BN13" i="80"/>
  <c r="D68" i="1"/>
  <c r="D44" i="1"/>
  <c r="D50" i="1"/>
  <c r="BQ17" i="80"/>
  <c r="BN17" i="80"/>
  <c r="BH17" i="80"/>
  <c r="BT17" i="80"/>
  <c r="BS17" i="80"/>
  <c r="BJ17" i="80"/>
  <c r="BI17" i="80"/>
  <c r="BR17" i="80"/>
  <c r="CQ13" i="80"/>
  <c r="M9" i="27"/>
  <c r="M11" i="27"/>
  <c r="M10" i="27"/>
  <c r="CQ20" i="80"/>
  <c r="D22" i="1"/>
  <c r="D45" i="1"/>
  <c r="C27" i="27"/>
  <c r="C36" i="27"/>
  <c r="D85" i="72"/>
  <c r="C33" i="27"/>
  <c r="D52" i="1"/>
  <c r="D67" i="1"/>
  <c r="D84" i="72"/>
  <c r="C46" i="27"/>
  <c r="C15" i="27"/>
  <c r="C22" i="27"/>
  <c r="D51" i="1"/>
  <c r="C42" i="27"/>
  <c r="C50" i="27"/>
  <c r="D76" i="72"/>
  <c r="D78" i="72"/>
  <c r="C23" i="27"/>
  <c r="D43" i="1"/>
  <c r="C37" i="27"/>
  <c r="C21" i="27"/>
  <c r="D80" i="72"/>
  <c r="D81" i="72"/>
  <c r="C30" i="27"/>
  <c r="D12" i="72"/>
  <c r="D49" i="1"/>
  <c r="D82" i="72"/>
  <c r="C20" i="27"/>
  <c r="C45" i="27"/>
  <c r="D86" i="72"/>
  <c r="D77" i="72"/>
  <c r="C48" i="27"/>
  <c r="D11" i="72"/>
  <c r="D41" i="1"/>
  <c r="C35" i="27"/>
  <c r="C29" i="27"/>
  <c r="C28" i="27"/>
  <c r="C41" i="27"/>
  <c r="D65" i="1"/>
  <c r="C34" i="27"/>
  <c r="D83" i="72"/>
  <c r="C24" i="27"/>
  <c r="C43" i="27"/>
  <c r="D24" i="1"/>
  <c r="D47" i="1"/>
  <c r="C44" i="27"/>
  <c r="D18" i="1"/>
  <c r="C39" i="27"/>
  <c r="C40" i="27"/>
  <c r="D40" i="1"/>
  <c r="CP15" i="80"/>
  <c r="D55" i="1"/>
  <c r="D46" i="1"/>
  <c r="CO19" i="80"/>
  <c r="BF13" i="80"/>
  <c r="B14" i="80"/>
  <c r="BN15" i="80"/>
  <c r="BM15" i="80"/>
  <c r="BL15" i="80"/>
  <c r="BK15" i="80"/>
  <c r="BQ15" i="80"/>
  <c r="BH15" i="80"/>
  <c r="BS15" i="80"/>
  <c r="BI15" i="80"/>
  <c r="BT15" i="80"/>
  <c r="BJ15" i="80"/>
  <c r="BR15" i="80"/>
  <c r="CO14" i="80"/>
  <c r="D27" i="1"/>
  <c r="P23" i="1"/>
  <c r="Z23" i="1" s="1"/>
  <c r="CO24" i="80"/>
  <c r="D66" i="1"/>
  <c r="CL10" i="80"/>
  <c r="BJ10" i="80" s="1"/>
  <c r="CH23" i="80"/>
  <c r="CH17" i="80"/>
  <c r="CO11" i="80"/>
  <c r="CQ12" i="80"/>
  <c r="H25" i="1" l="1"/>
  <c r="F25" i="1"/>
  <c r="L25" i="1"/>
  <c r="J25" i="1"/>
  <c r="J68" i="1"/>
  <c r="J51" i="1"/>
  <c r="J43" i="1"/>
  <c r="J32" i="1"/>
  <c r="J14" i="1"/>
  <c r="H55" i="1"/>
  <c r="I50" i="27" s="1"/>
  <c r="H47" i="1"/>
  <c r="I42" i="27" s="1"/>
  <c r="H39" i="1"/>
  <c r="I34" i="27" s="1"/>
  <c r="H24" i="1"/>
  <c r="I22" i="27" s="1"/>
  <c r="F68" i="1"/>
  <c r="F51" i="1"/>
  <c r="G46" i="27" s="1"/>
  <c r="F43" i="1"/>
  <c r="G38" i="27" s="1"/>
  <c r="F32" i="1"/>
  <c r="F14" i="1"/>
  <c r="G11" i="27" s="1"/>
  <c r="F66" i="1"/>
  <c r="F27" i="1"/>
  <c r="G24" i="27" s="1"/>
  <c r="F53" i="1"/>
  <c r="G48" i="27" s="1"/>
  <c r="J33" i="1"/>
  <c r="H8" i="1"/>
  <c r="H8" i="82" s="1"/>
  <c r="J67" i="1"/>
  <c r="J50" i="1"/>
  <c r="J42" i="1"/>
  <c r="J31" i="1"/>
  <c r="J13" i="1"/>
  <c r="J13" i="82" s="1"/>
  <c r="H54" i="1"/>
  <c r="I49" i="27" s="1"/>
  <c r="H46" i="1"/>
  <c r="I41" i="27" s="1"/>
  <c r="H38" i="1"/>
  <c r="I33" i="27" s="1"/>
  <c r="H23" i="1"/>
  <c r="I21" i="27" s="1"/>
  <c r="F67" i="1"/>
  <c r="F50" i="1"/>
  <c r="G45" i="27" s="1"/>
  <c r="F42" i="1"/>
  <c r="G37" i="27" s="1"/>
  <c r="F31" i="1"/>
  <c r="G27" i="27" s="1"/>
  <c r="F13" i="1"/>
  <c r="F13" i="82" s="1"/>
  <c r="F49" i="1"/>
  <c r="G44" i="27" s="1"/>
  <c r="F9" i="1"/>
  <c r="F9" i="82" s="1"/>
  <c r="F34" i="1"/>
  <c r="G30" i="27" s="1"/>
  <c r="H65" i="1"/>
  <c r="F33" i="1"/>
  <c r="G29" i="27" s="1"/>
  <c r="J66" i="1"/>
  <c r="J49" i="1"/>
  <c r="J41" i="1"/>
  <c r="J27" i="1"/>
  <c r="J9" i="1"/>
  <c r="J9" i="82" s="1"/>
  <c r="H53" i="1"/>
  <c r="I48" i="27" s="1"/>
  <c r="H45" i="1"/>
  <c r="H34" i="1"/>
  <c r="I30" i="27" s="1"/>
  <c r="H22" i="1"/>
  <c r="I20" i="27" s="1"/>
  <c r="F41" i="1"/>
  <c r="G36" i="27" s="1"/>
  <c r="H9" i="1"/>
  <c r="H9" i="82" s="1"/>
  <c r="J44" i="1"/>
  <c r="H26" i="1"/>
  <c r="I23" i="27" s="1"/>
  <c r="J65" i="1"/>
  <c r="J48" i="1"/>
  <c r="J40" i="1"/>
  <c r="J26" i="1"/>
  <c r="J8" i="1"/>
  <c r="J8" i="82" s="1"/>
  <c r="H52" i="1"/>
  <c r="I47" i="27" s="1"/>
  <c r="H44" i="1"/>
  <c r="I39" i="27" s="1"/>
  <c r="H33" i="1"/>
  <c r="I29" i="27" s="1"/>
  <c r="H18" i="1"/>
  <c r="H17" i="82" s="1"/>
  <c r="F65" i="1"/>
  <c r="F48" i="1"/>
  <c r="G43" i="27" s="1"/>
  <c r="F40" i="1"/>
  <c r="G35" i="27" s="1"/>
  <c r="F26" i="1"/>
  <c r="G23" i="27" s="1"/>
  <c r="F8" i="1"/>
  <c r="F8" i="82" s="1"/>
  <c r="J34" i="1"/>
  <c r="H49" i="1"/>
  <c r="I44" i="27" s="1"/>
  <c r="F45" i="1"/>
  <c r="G40" i="27" s="1"/>
  <c r="J18" i="1"/>
  <c r="J17" i="82" s="1"/>
  <c r="F52" i="1"/>
  <c r="G47" i="27" s="1"/>
  <c r="J55" i="1"/>
  <c r="J47" i="1"/>
  <c r="J39" i="1"/>
  <c r="J24" i="1"/>
  <c r="H68" i="1"/>
  <c r="H51" i="1"/>
  <c r="I46" i="27" s="1"/>
  <c r="H43" i="1"/>
  <c r="I38" i="27" s="1"/>
  <c r="H32" i="1"/>
  <c r="I28" i="27" s="1"/>
  <c r="H14" i="1"/>
  <c r="I11" i="27" s="1"/>
  <c r="F55" i="1"/>
  <c r="G50" i="27" s="1"/>
  <c r="F47" i="1"/>
  <c r="G42" i="27" s="1"/>
  <c r="F39" i="1"/>
  <c r="G34" i="27" s="1"/>
  <c r="F24" i="1"/>
  <c r="G22" i="27" s="1"/>
  <c r="J45" i="1"/>
  <c r="H66" i="1"/>
  <c r="H41" i="1"/>
  <c r="I36" i="27" s="1"/>
  <c r="J52" i="1"/>
  <c r="H40" i="1"/>
  <c r="I35" i="27" s="1"/>
  <c r="F18" i="1"/>
  <c r="J54" i="1"/>
  <c r="J46" i="1"/>
  <c r="J38" i="1"/>
  <c r="J23" i="1"/>
  <c r="H67" i="1"/>
  <c r="H50" i="1"/>
  <c r="I45" i="27" s="1"/>
  <c r="H42" i="1"/>
  <c r="I37" i="27" s="1"/>
  <c r="H31" i="1"/>
  <c r="I27" i="27" s="1"/>
  <c r="H13" i="1"/>
  <c r="F54" i="1"/>
  <c r="G49" i="27" s="1"/>
  <c r="F46" i="1"/>
  <c r="G41" i="27" s="1"/>
  <c r="F38" i="1"/>
  <c r="G33" i="27" s="1"/>
  <c r="F23" i="1"/>
  <c r="G21" i="27" s="1"/>
  <c r="J53" i="1"/>
  <c r="J22" i="1"/>
  <c r="H27" i="1"/>
  <c r="I24" i="27" s="1"/>
  <c r="F22" i="1"/>
  <c r="G20" i="27" s="1"/>
  <c r="H48" i="1"/>
  <c r="I43" i="27" s="1"/>
  <c r="F44" i="1"/>
  <c r="G39" i="27" s="1"/>
  <c r="BO20" i="80"/>
  <c r="BA20" i="80" s="1"/>
  <c r="BU20" i="80"/>
  <c r="BB20" i="80" s="1"/>
  <c r="BU19" i="80"/>
  <c r="BB19" i="80" s="1"/>
  <c r="BU14" i="80"/>
  <c r="BO19" i="80"/>
  <c r="BA19" i="80" s="1"/>
  <c r="BO14" i="80"/>
  <c r="BA14" i="80" s="1"/>
  <c r="BU24" i="80"/>
  <c r="BB24" i="80" s="1"/>
  <c r="BU12" i="80"/>
  <c r="BB12" i="80" s="1"/>
  <c r="BO24" i="80"/>
  <c r="BA24" i="80" s="1"/>
  <c r="BU21" i="80"/>
  <c r="BB21" i="80" s="1"/>
  <c r="CL26" i="80"/>
  <c r="CH26" i="80"/>
  <c r="BO10" i="80"/>
  <c r="BA10" i="80" s="1"/>
  <c r="CO10" i="80"/>
  <c r="BU11" i="80"/>
  <c r="BU13" i="80"/>
  <c r="BB13" i="80" s="1"/>
  <c r="BR26" i="80"/>
  <c r="BU23" i="80"/>
  <c r="BB23" i="80" s="1"/>
  <c r="CN26" i="80"/>
  <c r="BK26" i="80"/>
  <c r="BO22" i="80"/>
  <c r="BA22" i="80" s="1"/>
  <c r="BS26" i="80"/>
  <c r="BN26" i="80"/>
  <c r="P25" i="1" s="1"/>
  <c r="Z25" i="1" s="1"/>
  <c r="BH26" i="80"/>
  <c r="BQ26" i="80"/>
  <c r="BU10" i="80"/>
  <c r="BB10" i="80" s="1"/>
  <c r="BO11" i="80"/>
  <c r="BA11" i="80" s="1"/>
  <c r="BM26" i="80"/>
  <c r="BT26" i="80"/>
  <c r="BI26" i="80"/>
  <c r="BJ26" i="80"/>
  <c r="BL26" i="80"/>
  <c r="L14" i="1"/>
  <c r="K11" i="27" s="1"/>
  <c r="E9" i="27"/>
  <c r="E11" i="27"/>
  <c r="E49" i="27"/>
  <c r="E41" i="27"/>
  <c r="E37" i="27"/>
  <c r="E33" i="27"/>
  <c r="E21" i="27"/>
  <c r="E15" i="27"/>
  <c r="E30" i="27"/>
  <c r="L65" i="1"/>
  <c r="L26" i="1"/>
  <c r="K23" i="27" s="1"/>
  <c r="L66" i="1"/>
  <c r="N66" i="1" s="1"/>
  <c r="L53" i="1"/>
  <c r="P53" i="1" s="1"/>
  <c r="L49" i="1"/>
  <c r="P49" i="1" s="1"/>
  <c r="L45" i="1"/>
  <c r="P45" i="1" s="1"/>
  <c r="L41" i="1"/>
  <c r="P41" i="1" s="1"/>
  <c r="L34" i="1"/>
  <c r="P34" i="1" s="1"/>
  <c r="G28" i="27"/>
  <c r="L27" i="1"/>
  <c r="P27" i="1" s="1"/>
  <c r="L22" i="1"/>
  <c r="K20" i="27" s="1"/>
  <c r="E50" i="27"/>
  <c r="E46" i="27"/>
  <c r="E42" i="27"/>
  <c r="E38" i="27"/>
  <c r="E34" i="27"/>
  <c r="E28" i="27"/>
  <c r="L52" i="1"/>
  <c r="P52" i="1" s="1"/>
  <c r="L67" i="1"/>
  <c r="N67" i="1" s="1"/>
  <c r="L54" i="1"/>
  <c r="P54" i="1" s="1"/>
  <c r="L50" i="1"/>
  <c r="P50" i="1" s="1"/>
  <c r="L46" i="1"/>
  <c r="P46" i="1" s="1"/>
  <c r="L42" i="1"/>
  <c r="P42" i="1" s="1"/>
  <c r="L38" i="1"/>
  <c r="L31" i="1"/>
  <c r="K27" i="27" s="1"/>
  <c r="L23" i="1"/>
  <c r="N23" i="1" s="1"/>
  <c r="M21" i="27" s="1"/>
  <c r="L44" i="1"/>
  <c r="P44" i="1" s="1"/>
  <c r="E47" i="27"/>
  <c r="E43" i="27"/>
  <c r="E39" i="27"/>
  <c r="E35" i="27"/>
  <c r="E29" i="27"/>
  <c r="E23" i="27"/>
  <c r="E48" i="27"/>
  <c r="E24" i="27"/>
  <c r="L40" i="1"/>
  <c r="K35" i="27" s="1"/>
  <c r="L18" i="1"/>
  <c r="L68" i="1"/>
  <c r="N68" i="1" s="1"/>
  <c r="L55" i="1"/>
  <c r="L51" i="1"/>
  <c r="P51" i="1" s="1"/>
  <c r="L47" i="1"/>
  <c r="P47" i="1" s="1"/>
  <c r="L43" i="1"/>
  <c r="P43" i="1" s="1"/>
  <c r="L39" i="1"/>
  <c r="P39" i="1" s="1"/>
  <c r="L32" i="1"/>
  <c r="P32" i="1" s="1"/>
  <c r="L24" i="1"/>
  <c r="K22" i="27" s="1"/>
  <c r="E44" i="27"/>
  <c r="E20" i="27"/>
  <c r="L48" i="1"/>
  <c r="P48" i="1" s="1"/>
  <c r="L33" i="1"/>
  <c r="P33" i="1" s="1"/>
  <c r="L8" i="1"/>
  <c r="L8" i="82" s="1"/>
  <c r="E10" i="27"/>
  <c r="L13" i="1"/>
  <c r="L9" i="1"/>
  <c r="L9" i="82" s="1"/>
  <c r="BO23" i="80"/>
  <c r="BA23" i="80" s="1"/>
  <c r="BU22" i="80"/>
  <c r="BB22" i="80" s="1"/>
  <c r="BO18" i="80"/>
  <c r="BA18" i="80" s="1"/>
  <c r="BO16" i="80"/>
  <c r="BA16" i="80" s="1"/>
  <c r="BO13" i="80"/>
  <c r="BA13" i="80" s="1"/>
  <c r="BU16" i="80"/>
  <c r="BB16" i="80" s="1"/>
  <c r="BU18" i="80"/>
  <c r="BB18" i="80" s="1"/>
  <c r="BO17" i="80"/>
  <c r="BA17" i="80" s="1"/>
  <c r="CQ15" i="80"/>
  <c r="BO21" i="80"/>
  <c r="BA21" i="80" s="1"/>
  <c r="BO12" i="80"/>
  <c r="BA12" i="80" s="1"/>
  <c r="BU17" i="80"/>
  <c r="BB17" i="80" s="1"/>
  <c r="M13" i="27"/>
  <c r="CQ21" i="80"/>
  <c r="P22" i="1"/>
  <c r="M30" i="27"/>
  <c r="M46" i="27"/>
  <c r="M47" i="27"/>
  <c r="CQ11" i="80"/>
  <c r="I40" i="27"/>
  <c r="E40" i="27"/>
  <c r="M40" i="27"/>
  <c r="M34" i="27"/>
  <c r="CQ14" i="80"/>
  <c r="M39" i="27"/>
  <c r="M29" i="27"/>
  <c r="M48" i="27"/>
  <c r="M37" i="27"/>
  <c r="CO17" i="80"/>
  <c r="CO23" i="80"/>
  <c r="M49" i="27"/>
  <c r="M44" i="27"/>
  <c r="M43" i="27"/>
  <c r="BF14" i="80"/>
  <c r="B15" i="80"/>
  <c r="M24" i="27"/>
  <c r="E45" i="27"/>
  <c r="M45" i="27"/>
  <c r="M42" i="27"/>
  <c r="M15" i="27"/>
  <c r="BO15" i="80"/>
  <c r="CQ19" i="80"/>
  <c r="CP10" i="80"/>
  <c r="CQ24" i="80"/>
  <c r="BU15" i="80"/>
  <c r="M41" i="27"/>
  <c r="M33" i="27"/>
  <c r="M38" i="27"/>
  <c r="M28" i="27"/>
  <c r="Q21" i="27"/>
  <c r="M36" i="27"/>
  <c r="E36" i="27"/>
  <c r="M27" i="27"/>
  <c r="E27" i="27"/>
  <c r="E22" i="27"/>
  <c r="M50" i="27" l="1"/>
  <c r="G9" i="27"/>
  <c r="I9" i="27"/>
  <c r="G10" i="27"/>
  <c r="N25" i="1"/>
  <c r="N9" i="82"/>
  <c r="N8" i="82"/>
  <c r="I15" i="27"/>
  <c r="G15" i="27"/>
  <c r="F17" i="82"/>
  <c r="I10" i="27"/>
  <c r="H13" i="82"/>
  <c r="K10" i="27"/>
  <c r="L13" i="82"/>
  <c r="N13" i="82" s="1"/>
  <c r="P18" i="1"/>
  <c r="P17" i="82" s="1"/>
  <c r="L17" i="82"/>
  <c r="J11" i="82"/>
  <c r="F11" i="82"/>
  <c r="Q28" i="27"/>
  <c r="Z32" i="1"/>
  <c r="Q29" i="27"/>
  <c r="Z33" i="1"/>
  <c r="Q39" i="27"/>
  <c r="Z44" i="1"/>
  <c r="Q42" i="27"/>
  <c r="Z47" i="1"/>
  <c r="Q24" i="27"/>
  <c r="Z27" i="1"/>
  <c r="Q48" i="27"/>
  <c r="Z53" i="1"/>
  <c r="Q34" i="27"/>
  <c r="Z39" i="1"/>
  <c r="Q45" i="27"/>
  <c r="Z50" i="1"/>
  <c r="Q46" i="27"/>
  <c r="Z51" i="1"/>
  <c r="Q30" i="27"/>
  <c r="Z34" i="1"/>
  <c r="Q49" i="27"/>
  <c r="Z54" i="1"/>
  <c r="Q36" i="27"/>
  <c r="Z41" i="1"/>
  <c r="Q37" i="27"/>
  <c r="Z42" i="1"/>
  <c r="Q40" i="27"/>
  <c r="Z45" i="1"/>
  <c r="Q38" i="27"/>
  <c r="Z43" i="1"/>
  <c r="Q47" i="27"/>
  <c r="Z52" i="1"/>
  <c r="Q44" i="27"/>
  <c r="Z49" i="1"/>
  <c r="Q43" i="27"/>
  <c r="Z48" i="1"/>
  <c r="Q41" i="27"/>
  <c r="Z46" i="1"/>
  <c r="AW28" i="80"/>
  <c r="Z22" i="1"/>
  <c r="J70" i="1"/>
  <c r="J29" i="1"/>
  <c r="K44" i="27"/>
  <c r="L11" i="82"/>
  <c r="J57" i="1"/>
  <c r="J11" i="1"/>
  <c r="J16" i="1" s="1"/>
  <c r="J20" i="1" s="1"/>
  <c r="J36" i="1"/>
  <c r="H11" i="82"/>
  <c r="K36" i="27"/>
  <c r="K47" i="27"/>
  <c r="P14" i="1"/>
  <c r="K42" i="27"/>
  <c r="BC20" i="80"/>
  <c r="BD20" i="80" s="1"/>
  <c r="BW20" i="80"/>
  <c r="BX20" i="80" s="1"/>
  <c r="K34" i="27"/>
  <c r="K41" i="27"/>
  <c r="K40" i="27"/>
  <c r="K21" i="27"/>
  <c r="K45" i="27"/>
  <c r="K24" i="27"/>
  <c r="K50" i="27"/>
  <c r="BW19" i="80"/>
  <c r="BX19" i="80" s="1"/>
  <c r="BC19" i="80"/>
  <c r="BD19" i="80" s="1"/>
  <c r="BW11" i="80"/>
  <c r="BX11" i="80" s="1"/>
  <c r="BW14" i="80"/>
  <c r="BX14" i="80" s="1"/>
  <c r="BB14" i="80"/>
  <c r="BC14" i="80" s="1"/>
  <c r="BD14" i="80" s="1"/>
  <c r="BW24" i="80"/>
  <c r="BX24" i="80" s="1"/>
  <c r="BB11" i="80"/>
  <c r="BC11" i="80" s="1"/>
  <c r="BD11" i="80" s="1"/>
  <c r="CP26" i="80"/>
  <c r="BC23" i="80"/>
  <c r="BD23" i="80" s="1"/>
  <c r="BW10" i="80"/>
  <c r="BX10" i="80" s="1"/>
  <c r="BC18" i="80"/>
  <c r="BD18" i="80" s="1"/>
  <c r="BW13" i="80"/>
  <c r="BX13" i="80" s="1"/>
  <c r="BW23" i="80"/>
  <c r="BX23" i="80" s="1"/>
  <c r="K46" i="27"/>
  <c r="K43" i="27"/>
  <c r="K28" i="27"/>
  <c r="K39" i="27"/>
  <c r="BC10" i="80"/>
  <c r="BW18" i="80"/>
  <c r="BX18" i="80" s="1"/>
  <c r="BC16" i="80"/>
  <c r="BD16" i="80" s="1"/>
  <c r="CO26" i="80"/>
  <c r="BC13" i="80"/>
  <c r="BD13" i="80" s="1"/>
  <c r="BU26" i="80"/>
  <c r="BW22" i="80"/>
  <c r="BX22" i="80" s="1"/>
  <c r="BO26" i="80"/>
  <c r="K30" i="27"/>
  <c r="K38" i="27"/>
  <c r="K48" i="27"/>
  <c r="P13" i="1"/>
  <c r="P13" i="82" s="1"/>
  <c r="R13" i="82" s="1"/>
  <c r="I31" i="27"/>
  <c r="F29" i="1"/>
  <c r="K15" i="27"/>
  <c r="K29" i="27"/>
  <c r="K37" i="27"/>
  <c r="L11" i="1"/>
  <c r="K8" i="27"/>
  <c r="P8" i="1"/>
  <c r="P8" i="82" s="1"/>
  <c r="H57" i="1"/>
  <c r="F70" i="1"/>
  <c r="P9" i="1"/>
  <c r="P9" i="82" s="1"/>
  <c r="R9" i="82" s="1"/>
  <c r="K9" i="27"/>
  <c r="H11" i="1"/>
  <c r="I8" i="27"/>
  <c r="H36" i="1"/>
  <c r="K49" i="27"/>
  <c r="E8" i="27"/>
  <c r="E13" i="27" s="1"/>
  <c r="E17" i="27" s="1"/>
  <c r="F57" i="1"/>
  <c r="H29" i="1"/>
  <c r="F11" i="1"/>
  <c r="F16" i="1" s="1"/>
  <c r="G8" i="27"/>
  <c r="L57" i="1"/>
  <c r="P38" i="1"/>
  <c r="H70" i="1"/>
  <c r="L29" i="1"/>
  <c r="K33" i="27"/>
  <c r="F36" i="1"/>
  <c r="P31" i="1"/>
  <c r="L36" i="1"/>
  <c r="L70" i="1"/>
  <c r="N65" i="1"/>
  <c r="N70" i="1" s="1"/>
  <c r="BC21" i="80"/>
  <c r="BD21" i="80" s="1"/>
  <c r="BW16" i="80"/>
  <c r="BX16" i="80" s="1"/>
  <c r="BC12" i="80"/>
  <c r="BD12" i="80" s="1"/>
  <c r="BW17" i="80"/>
  <c r="BX17" i="80" s="1"/>
  <c r="BC17" i="80"/>
  <c r="BD17" i="80" s="1"/>
  <c r="BW21" i="80"/>
  <c r="BX21" i="80" s="1"/>
  <c r="BW12" i="80"/>
  <c r="BX12" i="80" s="1"/>
  <c r="G51" i="27"/>
  <c r="I51" i="27"/>
  <c r="E51" i="27"/>
  <c r="G31" i="27"/>
  <c r="E31" i="27"/>
  <c r="E25" i="27"/>
  <c r="G25" i="27"/>
  <c r="I25" i="27"/>
  <c r="Q20" i="27"/>
  <c r="M17" i="27"/>
  <c r="M31" i="27"/>
  <c r="BC22" i="80"/>
  <c r="BD22" i="80" s="1"/>
  <c r="BC24" i="80"/>
  <c r="BD24" i="80" s="1"/>
  <c r="CQ10" i="80"/>
  <c r="CQ23" i="80"/>
  <c r="BF15" i="80"/>
  <c r="B16" i="80"/>
  <c r="BW15" i="80"/>
  <c r="BB15" i="80"/>
  <c r="BA15" i="80"/>
  <c r="CQ17" i="80"/>
  <c r="N22" i="1"/>
  <c r="P55" i="1" l="1"/>
  <c r="G13" i="27"/>
  <c r="G17" i="27" s="1"/>
  <c r="G18" i="27" s="1"/>
  <c r="I13" i="27"/>
  <c r="I17" i="27" s="1"/>
  <c r="N11" i="82"/>
  <c r="N17" i="82"/>
  <c r="R17" i="82"/>
  <c r="P11" i="82"/>
  <c r="R8" i="82"/>
  <c r="H15" i="82"/>
  <c r="H19" i="82" s="1"/>
  <c r="Z18" i="1"/>
  <c r="Q15" i="27"/>
  <c r="Z9" i="1"/>
  <c r="Z8" i="1"/>
  <c r="F15" i="82"/>
  <c r="J15" i="82"/>
  <c r="Q33" i="27"/>
  <c r="Z38" i="1"/>
  <c r="Q27" i="27"/>
  <c r="Q31" i="27" s="1"/>
  <c r="Z31" i="1"/>
  <c r="Z36" i="1" s="1"/>
  <c r="Q11" i="27"/>
  <c r="Z14" i="1"/>
  <c r="L15" i="82"/>
  <c r="Q10" i="27"/>
  <c r="Z13" i="1"/>
  <c r="J59" i="1"/>
  <c r="J61" i="1" s="1"/>
  <c r="J62" i="1" s="1"/>
  <c r="K25" i="27"/>
  <c r="BB26" i="80"/>
  <c r="P26" i="1" s="1"/>
  <c r="BA26" i="80"/>
  <c r="CQ26" i="80"/>
  <c r="BW26" i="80"/>
  <c r="K31" i="27"/>
  <c r="I53" i="27"/>
  <c r="F59" i="1"/>
  <c r="F72" i="1" s="1"/>
  <c r="K13" i="27"/>
  <c r="K17" i="27" s="1"/>
  <c r="K51" i="27"/>
  <c r="P36" i="1"/>
  <c r="H59" i="1"/>
  <c r="H72" i="1" s="1"/>
  <c r="L59" i="1"/>
  <c r="L72" i="1" s="1"/>
  <c r="Q8" i="27"/>
  <c r="P11" i="1"/>
  <c r="P16" i="1" s="1"/>
  <c r="P20" i="1" s="1"/>
  <c r="T25" i="1" s="1"/>
  <c r="Q9" i="27"/>
  <c r="E53" i="27"/>
  <c r="E55" i="27" s="1"/>
  <c r="E56" i="27" s="1"/>
  <c r="G53" i="27"/>
  <c r="BX15" i="80"/>
  <c r="BC15" i="80"/>
  <c r="B17" i="80"/>
  <c r="BF16" i="80"/>
  <c r="BD10" i="80"/>
  <c r="M20" i="27"/>
  <c r="Z55" i="1" l="1"/>
  <c r="Q50" i="27"/>
  <c r="G55" i="27"/>
  <c r="G56" i="27" s="1"/>
  <c r="I18" i="27"/>
  <c r="K18" i="27"/>
  <c r="I55" i="27"/>
  <c r="I56" i="27" s="1"/>
  <c r="Z11" i="1"/>
  <c r="Z16" i="1" s="1"/>
  <c r="Z20" i="1" s="1"/>
  <c r="N15" i="82"/>
  <c r="P15" i="82"/>
  <c r="R11" i="82"/>
  <c r="BC26" i="80"/>
  <c r="BD15" i="80"/>
  <c r="P24" i="1"/>
  <c r="Z24" i="1" s="1"/>
  <c r="F19" i="82"/>
  <c r="J19" i="82"/>
  <c r="L19" i="82"/>
  <c r="Q23" i="27"/>
  <c r="Z26" i="1"/>
  <c r="J72" i="1"/>
  <c r="J74" i="1" s="1"/>
  <c r="J76" i="1" s="1"/>
  <c r="T16" i="1"/>
  <c r="P40" i="1"/>
  <c r="Q35" i="27" s="1"/>
  <c r="K53" i="27"/>
  <c r="K55" i="27" s="1"/>
  <c r="K56" i="27" s="1"/>
  <c r="T8" i="1"/>
  <c r="T31" i="1"/>
  <c r="T53" i="1"/>
  <c r="T47" i="1"/>
  <c r="T52" i="1"/>
  <c r="T44" i="1"/>
  <c r="T55" i="1"/>
  <c r="T14" i="1"/>
  <c r="T43" i="1"/>
  <c r="T54" i="1"/>
  <c r="T32" i="1"/>
  <c r="T38" i="1"/>
  <c r="T33" i="1"/>
  <c r="T13" i="1"/>
  <c r="T48" i="1"/>
  <c r="T49" i="1"/>
  <c r="T51" i="1"/>
  <c r="T45" i="1"/>
  <c r="T50" i="1"/>
  <c r="T22" i="1"/>
  <c r="T41" i="1"/>
  <c r="T23" i="1"/>
  <c r="T20" i="1"/>
  <c r="T11" i="1"/>
  <c r="T39" i="1"/>
  <c r="T18" i="1"/>
  <c r="T9" i="1"/>
  <c r="T34" i="1"/>
  <c r="T36" i="1"/>
  <c r="T42" i="1"/>
  <c r="T46" i="1"/>
  <c r="Q13" i="27"/>
  <c r="Q17" i="27" s="1"/>
  <c r="Q18" i="27" s="1"/>
  <c r="T27" i="1"/>
  <c r="T26" i="1"/>
  <c r="N26" i="1"/>
  <c r="M23" i="27" s="1"/>
  <c r="BX26" i="80"/>
  <c r="BF17" i="80"/>
  <c r="B18" i="80"/>
  <c r="Q51" i="27" l="1"/>
  <c r="BD26" i="80"/>
  <c r="BC28" i="80"/>
  <c r="N19" i="82"/>
  <c r="R15" i="82"/>
  <c r="P19" i="82"/>
  <c r="R19" i="82" s="1"/>
  <c r="P29" i="1"/>
  <c r="T29" i="1" s="1"/>
  <c r="Q22" i="27"/>
  <c r="Q25" i="27" s="1"/>
  <c r="T24" i="1"/>
  <c r="N24" i="1"/>
  <c r="M22" i="27" s="1"/>
  <c r="M25" i="27" s="1"/>
  <c r="Z29" i="1"/>
  <c r="J23" i="82"/>
  <c r="P57" i="1"/>
  <c r="T57" i="1" s="1"/>
  <c r="Z40" i="1"/>
  <c r="Z57" i="1" s="1"/>
  <c r="N57" i="1"/>
  <c r="BF18" i="80"/>
  <c r="B19" i="80"/>
  <c r="Q53" i="27" l="1"/>
  <c r="Q55" i="27" s="1"/>
  <c r="Q56" i="27" s="1"/>
  <c r="M56" i="27" s="1"/>
  <c r="M35" i="27"/>
  <c r="M51" i="27" s="1"/>
  <c r="M53" i="27" s="1"/>
  <c r="M55" i="27" s="1"/>
  <c r="H38" i="2" s="1"/>
  <c r="H39" i="2" s="1"/>
  <c r="Z59" i="1"/>
  <c r="Z72" i="1" s="1"/>
  <c r="Z74" i="1" s="1"/>
  <c r="N29" i="1"/>
  <c r="N59" i="1" s="1"/>
  <c r="N72" i="1" s="1"/>
  <c r="P59" i="1"/>
  <c r="P72" i="1" s="1"/>
  <c r="P74" i="1" s="1"/>
  <c r="B20" i="80"/>
  <c r="BF19" i="80"/>
  <c r="P23" i="82" l="1"/>
  <c r="Z61" i="1"/>
  <c r="P61" i="1"/>
  <c r="T59" i="1"/>
  <c r="B21" i="80"/>
  <c r="BF20" i="80"/>
  <c r="T61" i="1" l="1"/>
  <c r="P62" i="1"/>
  <c r="Q60" i="27"/>
  <c r="B22" i="80"/>
  <c r="BF21" i="80"/>
  <c r="BF22" i="80" l="1"/>
  <c r="B23" i="80"/>
  <c r="B24" i="80" l="1"/>
  <c r="BF23" i="80"/>
  <c r="BF24" i="80" l="1"/>
  <c r="E60" i="27" l="1"/>
  <c r="F20" i="1"/>
  <c r="F23" i="82" s="1"/>
  <c r="F61" i="1" l="1"/>
  <c r="F74" i="1"/>
  <c r="F76" i="1" s="1"/>
  <c r="H16" i="1"/>
  <c r="H20" i="1" s="1"/>
  <c r="H23" i="82" s="1"/>
  <c r="G60" i="27" l="1"/>
  <c r="F62" i="1"/>
  <c r="H74" i="1"/>
  <c r="H76" i="1" s="1"/>
  <c r="H61" i="1"/>
  <c r="H62" i="1" s="1"/>
  <c r="I60" i="27" l="1"/>
  <c r="L16" i="1"/>
  <c r="L20" i="1" s="1"/>
  <c r="L23" i="82" l="1"/>
  <c r="S25" i="1"/>
  <c r="S18" i="1"/>
  <c r="S27" i="1"/>
  <c r="S39" i="1"/>
  <c r="S47" i="1"/>
  <c r="S55" i="1"/>
  <c r="L74" i="1"/>
  <c r="L76" i="1" s="1"/>
  <c r="S32" i="1"/>
  <c r="S44" i="1"/>
  <c r="S45" i="1"/>
  <c r="S13" i="1"/>
  <c r="S29" i="1"/>
  <c r="S40" i="1"/>
  <c r="S48" i="1"/>
  <c r="S57" i="1"/>
  <c r="S20" i="1"/>
  <c r="S50" i="1"/>
  <c r="S52" i="1"/>
  <c r="S14" i="1"/>
  <c r="S31" i="1"/>
  <c r="S41" i="1"/>
  <c r="S49" i="1"/>
  <c r="S59" i="1"/>
  <c r="S34" i="1"/>
  <c r="S11" i="1"/>
  <c r="S36" i="1"/>
  <c r="S8" i="1"/>
  <c r="S53" i="1"/>
  <c r="S9" i="1"/>
  <c r="S22" i="1"/>
  <c r="S33" i="1"/>
  <c r="S43" i="1"/>
  <c r="S51" i="1"/>
  <c r="S23" i="1"/>
  <c r="S26" i="1"/>
  <c r="S38" i="1"/>
  <c r="S46" i="1"/>
  <c r="S54" i="1"/>
  <c r="S42" i="1"/>
  <c r="L61" i="1"/>
  <c r="L62" i="1" s="1"/>
  <c r="N62" i="1" s="1"/>
  <c r="S24" i="1"/>
  <c r="S16" i="1"/>
  <c r="K60" i="27" l="1"/>
  <c r="S61" i="1"/>
  <c r="N16" i="1"/>
  <c r="N20" i="1" s="1"/>
  <c r="N74" i="1" l="1"/>
  <c r="N61" i="1"/>
</calcChain>
</file>

<file path=xl/sharedStrings.xml><?xml version="1.0" encoding="utf-8"?>
<sst xmlns="http://schemas.openxmlformats.org/spreadsheetml/2006/main" count="732" uniqueCount="387">
  <si>
    <t>Color Codes:</t>
  </si>
  <si>
    <t>Hard Code / Input</t>
  </si>
  <si>
    <t>Link to Tab in Workbook</t>
  </si>
  <si>
    <t>Calculation on Same Tab</t>
  </si>
  <si>
    <t>Note / Different Calculation</t>
  </si>
  <si>
    <t>Year Ended December 31,</t>
  </si>
  <si>
    <t>Pro Forma</t>
  </si>
  <si>
    <t>Actual</t>
  </si>
  <si>
    <t>CIM Pro Forma</t>
  </si>
  <si>
    <t>Adjustments</t>
  </si>
  <si>
    <t>% of Rev.</t>
  </si>
  <si>
    <t>Other Adjustment Notes</t>
  </si>
  <si>
    <t>Variance</t>
  </si>
  <si>
    <t>Total Commissions &amp; Fees</t>
  </si>
  <si>
    <t>Total Gross Revenue</t>
  </si>
  <si>
    <t>Total Net Revenue</t>
  </si>
  <si>
    <t xml:space="preserve"> </t>
  </si>
  <si>
    <t>Total Compensation</t>
  </si>
  <si>
    <t>Total Selling Expense</t>
  </si>
  <si>
    <t>Total Operating Expenses</t>
  </si>
  <si>
    <t>Total Expenses (Excludes Admin Exp.)</t>
  </si>
  <si>
    <t>Pro Forma EBITDA</t>
  </si>
  <si>
    <t>Pro Forma EBITDA Margin</t>
  </si>
  <si>
    <t>---</t>
  </si>
  <si>
    <t>Total Administrative Expenses</t>
  </si>
  <si>
    <t>Total Expenses</t>
  </si>
  <si>
    <t>Pre-TAX Net Profit (Loss)</t>
  </si>
  <si>
    <t>QC</t>
  </si>
  <si>
    <t>Pro Forma LTM Ended December 31,</t>
  </si>
  <si>
    <t>Note</t>
  </si>
  <si>
    <t>Net Revenue</t>
  </si>
  <si>
    <t>% Growth</t>
  </si>
  <si>
    <t xml:space="preserve">--- </t>
  </si>
  <si>
    <t>&lt;== compared to PF 2019</t>
  </si>
  <si>
    <t>Total G&amp;A Expenses</t>
  </si>
  <si>
    <t>Adjusted Pro Forma EBITDA</t>
  </si>
  <si>
    <t>#</t>
  </si>
  <si>
    <t>Category</t>
  </si>
  <si>
    <t>Description</t>
  </si>
  <si>
    <t>Amount</t>
  </si>
  <si>
    <t>A</t>
  </si>
  <si>
    <t>Adjusted for seller's expected contingent income.</t>
  </si>
  <si>
    <t>B</t>
  </si>
  <si>
    <t xml:space="preserve">Reclassified commissions included in salaries &amp; wages and added owner's salary ($200,000). </t>
  </si>
  <si>
    <t>C</t>
  </si>
  <si>
    <t>Reclassified commissions included in salaries &amp; wages.</t>
  </si>
  <si>
    <t>D</t>
  </si>
  <si>
    <t>Adjusted benefits expense to be at Patriot's current cost load.</t>
  </si>
  <si>
    <t>E</t>
  </si>
  <si>
    <t>Adjusted payroll tax expense to be at Patriot's current cost load.</t>
  </si>
  <si>
    <t>F</t>
  </si>
  <si>
    <t xml:space="preserve">Consists of auto/mileage and cell phone allowances. </t>
  </si>
  <si>
    <t>G</t>
  </si>
  <si>
    <t>Eliminated seller's discretionary travel related expenses (i.e., AAS and customs).</t>
  </si>
  <si>
    <t>H</t>
  </si>
  <si>
    <t>Eliminated discretionary expenses related to meals/entertainment and harbor homes).</t>
  </si>
  <si>
    <t>I</t>
  </si>
  <si>
    <t>Eliminated owner's discretionary auto expenses.</t>
  </si>
  <si>
    <t>J</t>
  </si>
  <si>
    <t xml:space="preserve">Eliminated of non-recurring hardware and server related expenses. </t>
  </si>
  <si>
    <t>K</t>
  </si>
  <si>
    <t xml:space="preserve">Adjusted to reflect insurance expense at 1.25% of pro forma net revenue. </t>
  </si>
  <si>
    <t>L</t>
  </si>
  <si>
    <t>Eliminated owner's cell phone expenses.</t>
  </si>
  <si>
    <t>M</t>
  </si>
  <si>
    <t>Eliminated discretionary expenses (i.e., harbor homes).</t>
  </si>
  <si>
    <t>N</t>
  </si>
  <si>
    <t>Eliminated non-recurring legal / accounting expenses.</t>
  </si>
  <si>
    <t>O</t>
  </si>
  <si>
    <t>Eliminated non-recurring dues.</t>
  </si>
  <si>
    <t>P</t>
  </si>
  <si>
    <t xml:space="preserve">Eliminated discretionary contributions. </t>
  </si>
  <si>
    <t>Q</t>
  </si>
  <si>
    <t xml:space="preserve">Eliminated non-recurring bank charges. </t>
  </si>
  <si>
    <t>R</t>
  </si>
  <si>
    <t>S</t>
  </si>
  <si>
    <t>T</t>
  </si>
  <si>
    <t>U</t>
  </si>
  <si>
    <t>V</t>
  </si>
  <si>
    <t>W</t>
  </si>
  <si>
    <t>X</t>
  </si>
  <si>
    <t>Y</t>
  </si>
  <si>
    <t>Z</t>
  </si>
  <si>
    <t xml:space="preserve">   Total (Decrease) / Increase</t>
  </si>
  <si>
    <t>&lt;=Check</t>
  </si>
  <si>
    <t>Target  - Historical Contingent Income</t>
  </si>
  <si>
    <t>Carrier Relationship</t>
  </si>
  <si>
    <t>3-Period Avg.</t>
  </si>
  <si>
    <t>[ ]</t>
  </si>
  <si>
    <t>`</t>
  </si>
  <si>
    <t>Total Contingents Income</t>
  </si>
  <si>
    <t>Source: Company provided documents and management various discussions</t>
  </si>
  <si>
    <t>Participation</t>
  </si>
  <si>
    <t>Pro Forma Adjustments</t>
  </si>
  <si>
    <t>Pro Forma Compensation</t>
  </si>
  <si>
    <t>Employee Benefits</t>
  </si>
  <si>
    <t>Payroll Taxes</t>
  </si>
  <si>
    <t>Medical: Employer Cost</t>
  </si>
  <si>
    <t>Dental: Employer Cost</t>
  </si>
  <si>
    <t>Vision: Employer Cost</t>
  </si>
  <si>
    <t>Patriot Annual Employer Cost</t>
  </si>
  <si>
    <t>Name</t>
  </si>
  <si>
    <t>Position</t>
  </si>
  <si>
    <t>Department</t>
  </si>
  <si>
    <t>Status</t>
  </si>
  <si>
    <t>Hours / 
Week</t>
  </si>
  <si>
    <t>Birthday</t>
  </si>
  <si>
    <t>Age</t>
  </si>
  <si>
    <t>Date of
Hire</t>
  </si>
  <si>
    <t>Years of
Service</t>
  </si>
  <si>
    <t>Term
Date</t>
  </si>
  <si>
    <t>Compensation
Type</t>
  </si>
  <si>
    <t>Hourly
Rate</t>
  </si>
  <si>
    <t>Current
Salary</t>
  </si>
  <si>
    <t>Salary</t>
  </si>
  <si>
    <t>Commission</t>
  </si>
  <si>
    <t>Bonus</t>
  </si>
  <si>
    <t>Total</t>
  </si>
  <si>
    <t>Notes</t>
  </si>
  <si>
    <t>Total
Benefits</t>
  </si>
  <si>
    <t>Total
Payroll Taxes</t>
  </si>
  <si>
    <t>Total 
Benefits
&amp; Taxes</t>
  </si>
  <si>
    <t>% of PF
Comp.</t>
  </si>
  <si>
    <t>Medical</t>
  </si>
  <si>
    <t>Dental</t>
  </si>
  <si>
    <t>Vision</t>
  </si>
  <si>
    <t>LTD</t>
  </si>
  <si>
    <t>STD</t>
  </si>
  <si>
    <t>Life Ins.
AD&amp;D</t>
  </si>
  <si>
    <t>401(k)</t>
  </si>
  <si>
    <t>Social
Security</t>
  </si>
  <si>
    <t>Medicare
Payroll</t>
  </si>
  <si>
    <t>FUTA</t>
  </si>
  <si>
    <t>SUI</t>
  </si>
  <si>
    <t>Total 
Benefits 
&amp; Taxes</t>
  </si>
  <si>
    <t>Seller
Plan</t>
  </si>
  <si>
    <t>Patriot
Plan</t>
  </si>
  <si>
    <t>Coverage
Type</t>
  </si>
  <si>
    <t>Patriot ER
Monthly
Cost_HDHP</t>
  </si>
  <si>
    <t>Patriot ER
Annual
Cost</t>
  </si>
  <si>
    <t xml:space="preserve">Patriot ER
Monthly
Cost </t>
  </si>
  <si>
    <t>HDHP</t>
  </si>
  <si>
    <t>Employee</t>
  </si>
  <si>
    <t/>
  </si>
  <si>
    <t>Grand Total</t>
  </si>
  <si>
    <t>QC to PF Financial Model</t>
  </si>
  <si>
    <t>Max</t>
  </si>
  <si>
    <t>No</t>
  </si>
  <si>
    <t>Updated</t>
  </si>
  <si>
    <t>Enter date updated</t>
  </si>
  <si>
    <t>CAGR Period</t>
  </si>
  <si>
    <t>&lt;-- Complete Period</t>
  </si>
  <si>
    <t>&lt;-- Partial Period</t>
  </si>
  <si>
    <t>CAGR</t>
  </si>
  <si>
    <r>
      <t>Total Gross Revenue</t>
    </r>
    <r>
      <rPr>
        <b/>
        <vertAlign val="superscript"/>
        <sz val="10"/>
        <rFont val="Arial"/>
        <family val="2"/>
      </rPr>
      <t>(a)</t>
    </r>
  </si>
  <si>
    <r>
      <t>Total Net Revenue</t>
    </r>
    <r>
      <rPr>
        <b/>
        <vertAlign val="superscript"/>
        <sz val="10"/>
        <rFont val="Arial"/>
        <family val="2"/>
      </rPr>
      <t>(a)</t>
    </r>
  </si>
  <si>
    <t xml:space="preserve">(a) Excludes other income. </t>
  </si>
  <si>
    <t>Confirm variance is other income</t>
  </si>
  <si>
    <t>**Intentionallly left blank</t>
  </si>
  <si>
    <t>Account
Number</t>
  </si>
  <si>
    <t>Account Mapping</t>
  </si>
  <si>
    <t>Revenue</t>
  </si>
  <si>
    <t>Commission Income</t>
  </si>
  <si>
    <t>Fee Income</t>
  </si>
  <si>
    <t>Contingent Income</t>
  </si>
  <si>
    <t>Other Income</t>
  </si>
  <si>
    <t>Less: Outside Commissions</t>
  </si>
  <si>
    <t>Compensation</t>
  </si>
  <si>
    <t>Salaries &amp; Wages</t>
  </si>
  <si>
    <t>Commissions</t>
  </si>
  <si>
    <t>Benefits</t>
  </si>
  <si>
    <t>Retirement</t>
  </si>
  <si>
    <t>Other Compensation Expense</t>
  </si>
  <si>
    <t>Selling Expense</t>
  </si>
  <si>
    <t>Travel &amp; Entertainment</t>
  </si>
  <si>
    <t>Marketing &amp; Advertising</t>
  </si>
  <si>
    <t>Automobile</t>
  </si>
  <si>
    <t>Other Selling Expense</t>
  </si>
  <si>
    <t>G&amp;A Expense</t>
  </si>
  <si>
    <t>Rent</t>
  </si>
  <si>
    <t>Computer</t>
  </si>
  <si>
    <t>Insurance</t>
  </si>
  <si>
    <t>Telephone &amp; Internet</t>
  </si>
  <si>
    <t>Office Supplies</t>
  </si>
  <si>
    <t>Office Expense</t>
  </si>
  <si>
    <t>Utilities</t>
  </si>
  <si>
    <t>Postage</t>
  </si>
  <si>
    <t>Repair &amp; Maintenance</t>
  </si>
  <si>
    <t>Underwriting Expense</t>
  </si>
  <si>
    <t>Professional Fees &amp; Legal</t>
  </si>
  <si>
    <t>Outside Services</t>
  </si>
  <si>
    <t>Dues &amp; Subscriptions</t>
  </si>
  <si>
    <t>Licenses, Permits &amp; Taxes</t>
  </si>
  <si>
    <t>Employee Related Costs / Training</t>
  </si>
  <si>
    <t>Gifts &amp; Contributions</t>
  </si>
  <si>
    <t>Bad Debt</t>
  </si>
  <si>
    <t>Other G&amp;A Expenses</t>
  </si>
  <si>
    <t>Other Expenses</t>
  </si>
  <si>
    <t>Depreciation and Amortization</t>
  </si>
  <si>
    <t>Interest</t>
  </si>
  <si>
    <t>Tax</t>
  </si>
  <si>
    <t>Other Non-Operating Expenses</t>
  </si>
  <si>
    <t>Partner Name:</t>
  </si>
  <si>
    <t>LTM Period:</t>
  </si>
  <si>
    <t>Month Reviewed:</t>
  </si>
  <si>
    <t>Model Identifier</t>
  </si>
  <si>
    <t>Account Name</t>
  </si>
  <si>
    <t>Comments</t>
  </si>
  <si>
    <t>Net Income (source doc)</t>
  </si>
  <si>
    <t>Seller</t>
  </si>
  <si>
    <t xml:space="preserve">Patriot's </t>
  </si>
  <si>
    <t>Patriot</t>
  </si>
  <si>
    <t>Employee's</t>
  </si>
  <si>
    <t xml:space="preserve">Monthly </t>
  </si>
  <si>
    <t>Monthly</t>
  </si>
  <si>
    <t>H.S.A.</t>
  </si>
  <si>
    <t>Plan</t>
  </si>
  <si>
    <t>Election</t>
  </si>
  <si>
    <t>Label</t>
  </si>
  <si>
    <t>Premium</t>
  </si>
  <si>
    <t>Cost</t>
  </si>
  <si>
    <t>Contribution</t>
  </si>
  <si>
    <t>Contribution %</t>
  </si>
  <si>
    <t>Patriot Plan</t>
  </si>
  <si>
    <t>Employee + Spouse</t>
  </si>
  <si>
    <t>PPO</t>
  </si>
  <si>
    <t>Employee + Child(ren)</t>
  </si>
  <si>
    <t>EPO</t>
  </si>
  <si>
    <t>Employee + Family</t>
  </si>
  <si>
    <t>Waived</t>
  </si>
  <si>
    <t>Ineligible</t>
  </si>
  <si>
    <t>Not Applicable</t>
  </si>
  <si>
    <t>n/a</t>
  </si>
  <si>
    <t>Medical (CA)</t>
  </si>
  <si>
    <t>HDHP - CA</t>
  </si>
  <si>
    <t>Deductible HMO - CA</t>
  </si>
  <si>
    <t>Traditional HMO - CA</t>
  </si>
  <si>
    <t>January 2023</t>
  </si>
  <si>
    <t>Target</t>
  </si>
  <si>
    <t>LTM 12/31/2022</t>
  </si>
  <si>
    <t xml:space="preserve">Patriot - 2023 Employee Benefits Contributions </t>
  </si>
  <si>
    <t>Entity</t>
  </si>
  <si>
    <t>Megan Arbouin</t>
  </si>
  <si>
    <t>Hourly</t>
  </si>
  <si>
    <t>Medical Plan Elect</t>
  </si>
  <si>
    <t>Full name</t>
  </si>
  <si>
    <t>Account Manager</t>
  </si>
  <si>
    <t>Service</t>
  </si>
  <si>
    <t>Title</t>
  </si>
  <si>
    <t>Dental Plan Elect</t>
  </si>
  <si>
    <t>Vision Plan Elect</t>
  </si>
  <si>
    <t>Full or Part Time</t>
  </si>
  <si>
    <t>Term. Date</t>
  </si>
  <si>
    <t>Hire Date</t>
  </si>
  <si>
    <t>Category/Deparment</t>
  </si>
  <si>
    <t>HBP</t>
  </si>
  <si>
    <t>Candice Bright</t>
  </si>
  <si>
    <t>Jennifer Claar</t>
  </si>
  <si>
    <t>Cassandra Galbreath</t>
  </si>
  <si>
    <t>Heather Garner</t>
  </si>
  <si>
    <t>Miguel Gonzalez</t>
  </si>
  <si>
    <t>Matthew Heath</t>
  </si>
  <si>
    <t>Kelly Kelsey</t>
  </si>
  <si>
    <t>Angie Mercado</t>
  </si>
  <si>
    <t>Nguyen Pham</t>
  </si>
  <si>
    <t>Emily Qumsieh</t>
  </si>
  <si>
    <t>Autumn Shumate</t>
  </si>
  <si>
    <t>Jennifer Eads</t>
  </si>
  <si>
    <t>Executive Acct Mgr</t>
  </si>
  <si>
    <t>Founding Partner</t>
  </si>
  <si>
    <t>Managing Partner</t>
  </si>
  <si>
    <t>VP, Operations</t>
  </si>
  <si>
    <t>Associate Acct Mgr</t>
  </si>
  <si>
    <t>Production</t>
  </si>
  <si>
    <t>Ordinary Income/Expense</t>
  </si>
  <si>
    <t>Income</t>
  </si>
  <si>
    <t>Total Income</t>
  </si>
  <si>
    <t>Gross Profit</t>
  </si>
  <si>
    <t>Expense</t>
  </si>
  <si>
    <t>Administrative Costs</t>
  </si>
  <si>
    <t>Bank Service Charges</t>
  </si>
  <si>
    <t>Business Licenses and Permits</t>
  </si>
  <si>
    <t>Continuing Education</t>
  </si>
  <si>
    <t>Dues and Subscriptions</t>
  </si>
  <si>
    <t>Property Tax</t>
  </si>
  <si>
    <t>Administrative Costs - Other</t>
  </si>
  <si>
    <t>Total Administrative Costs</t>
  </si>
  <si>
    <t>CA State Taxes</t>
  </si>
  <si>
    <t>Commission Payout</t>
  </si>
  <si>
    <t>Computer and Internet Expenses</t>
  </si>
  <si>
    <t>Contributions</t>
  </si>
  <si>
    <t>Customer Expenses</t>
  </si>
  <si>
    <t>Gifts</t>
  </si>
  <si>
    <t>Services for Clients</t>
  </si>
  <si>
    <t>Customer Expenses - Other</t>
  </si>
  <si>
    <t>Total Customer Expenses</t>
  </si>
  <si>
    <t>Employee Expense</t>
  </si>
  <si>
    <t>Employee Education</t>
  </si>
  <si>
    <t>Employee Gifts</t>
  </si>
  <si>
    <t>Insurance Expense</t>
  </si>
  <si>
    <t>General</t>
  </si>
  <si>
    <t>Health</t>
  </si>
  <si>
    <t>Owner Medical Insurance</t>
  </si>
  <si>
    <t>Workers Comp</t>
  </si>
  <si>
    <t>Insurance Expense - Other</t>
  </si>
  <si>
    <t>Total Insurance Expense</t>
  </si>
  <si>
    <t>Payroll</t>
  </si>
  <si>
    <t>Owner Payroll Expense</t>
  </si>
  <si>
    <t>Payroll Expenses</t>
  </si>
  <si>
    <t>Payroll Service Fees</t>
  </si>
  <si>
    <t>Payroll Tax</t>
  </si>
  <si>
    <t>Vacation Payroll Expense</t>
  </si>
  <si>
    <t>Total Payroll</t>
  </si>
  <si>
    <t>Pension Expense</t>
  </si>
  <si>
    <t>Employee Expense - Other</t>
  </si>
  <si>
    <t>Total Employee Expense</t>
  </si>
  <si>
    <t>Interest Expense</t>
  </si>
  <si>
    <t>Internet Expense</t>
  </si>
  <si>
    <t>Marketing</t>
  </si>
  <si>
    <t>Office Expenses</t>
  </si>
  <si>
    <t>Computer &amp; Internet Expense</t>
  </si>
  <si>
    <t>Equipment Lease</t>
  </si>
  <si>
    <t>Postage and Delivery</t>
  </si>
  <si>
    <t>Rent Expense</t>
  </si>
  <si>
    <t>Telephone</t>
  </si>
  <si>
    <t>Office Expenses - Other</t>
  </si>
  <si>
    <t>Total Office Expenses</t>
  </si>
  <si>
    <t>Private Schools Trust</t>
  </si>
  <si>
    <t>Outside services</t>
  </si>
  <si>
    <t>Total Private Schools Trust</t>
  </si>
  <si>
    <t>Professional Fees</t>
  </si>
  <si>
    <t>Repairs and Maintenance</t>
  </si>
  <si>
    <t>Travel Expense</t>
  </si>
  <si>
    <t>Automobile Expense</t>
  </si>
  <si>
    <t>Gas</t>
  </si>
  <si>
    <t>Meals &amp; Entertainment</t>
  </si>
  <si>
    <t>Travel Expense - Other</t>
  </si>
  <si>
    <t>Total Travel Expense</t>
  </si>
  <si>
    <t>Total Expense</t>
  </si>
  <si>
    <t>Net Ordinary Income</t>
  </si>
  <si>
    <t>Net Income</t>
  </si>
  <si>
    <t>IP</t>
  </si>
  <si>
    <t>Consulting</t>
  </si>
  <si>
    <t>PPP Loan</t>
  </si>
  <si>
    <t>Life</t>
  </si>
  <si>
    <t>Owner Dental Insurance</t>
  </si>
  <si>
    <t>Home Office Allowance</t>
  </si>
  <si>
    <t>Forgiveness of Loan/Charitable</t>
  </si>
  <si>
    <t>HRA Insurance Expense</t>
  </si>
  <si>
    <t>Legal Fees</t>
  </si>
  <si>
    <t>Miscellaneous</t>
  </si>
  <si>
    <t>Owner Direct Expense</t>
  </si>
  <si>
    <t>Auto Registration</t>
  </si>
  <si>
    <t>Auto Repair &amp; Maintenance</t>
  </si>
  <si>
    <t>Total Owner Direct Expense</t>
  </si>
  <si>
    <t xml:space="preserve">   Sales</t>
  </si>
  <si>
    <t>Expenses</t>
  </si>
  <si>
    <t xml:space="preserve">   Auto</t>
  </si>
  <si>
    <t xml:space="preserve">   Commissions &amp; fees</t>
  </si>
  <si>
    <t xml:space="preserve">   Bank Charges</t>
  </si>
  <si>
    <t xml:space="preserve">   Charitable Contributions</t>
  </si>
  <si>
    <t xml:space="preserve">   Dues &amp; Subscriptions</t>
  </si>
  <si>
    <t xml:space="preserve">   Insurance</t>
  </si>
  <si>
    <t xml:space="preserve">   Interest Expense</t>
  </si>
  <si>
    <t xml:space="preserve">   Legal &amp; Professional Fees</t>
  </si>
  <si>
    <t xml:space="preserve">   Meals and Entertainment</t>
  </si>
  <si>
    <t xml:space="preserve">   Office Expenses</t>
  </si>
  <si>
    <t xml:space="preserve">   Other General and Admin Expenses</t>
  </si>
  <si>
    <t xml:space="preserve">   Payroll Expenses</t>
  </si>
  <si>
    <t xml:space="preserve">   Payroll Processing Fees</t>
  </si>
  <si>
    <t xml:space="preserve">   Payroll Tax Expense</t>
  </si>
  <si>
    <t xml:space="preserve">   Promotional</t>
  </si>
  <si>
    <t xml:space="preserve">   Repair &amp; Maintenance</t>
  </si>
  <si>
    <t xml:space="preserve">   Subcontractors</t>
  </si>
  <si>
    <t xml:space="preserve">   Supplies</t>
  </si>
  <si>
    <t xml:space="preserve">   Taxes &amp; Licenses</t>
  </si>
  <si>
    <t xml:space="preserve">   Travel</t>
  </si>
  <si>
    <t xml:space="preserve">   Travel Meals</t>
  </si>
  <si>
    <t xml:space="preserve">   Uncategorized Expense</t>
  </si>
  <si>
    <t xml:space="preserve">   Utilities</t>
  </si>
  <si>
    <t>Net Operating Income</t>
  </si>
  <si>
    <t xml:space="preserve">   Interest Earned</t>
  </si>
  <si>
    <t xml:space="preserve">   Other Ordinary Income</t>
  </si>
  <si>
    <t>Total Other Income</t>
  </si>
  <si>
    <t xml:space="preserve">   Miscellaneous</t>
  </si>
  <si>
    <t>Total Other Expenses</t>
  </si>
  <si>
    <t>Net Other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</si>
</sst>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8">
    <numFmt numFmtId="5" formatCode="&quot;$&quot;#,##0_);\(&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quot;$&quot;#,##0"/>
    <numFmt numFmtId="166" formatCode="_(* #,##0_);_(* \(#,##0\);_(* &quot;-&quot;??_);_(@_)"/>
    <numFmt numFmtId="167" formatCode="_(* #,##0.0_);_(* \(#,##0.0\);_(* &quot;-&quot;??_);_(@_)"/>
    <numFmt numFmtId="168" formatCode="0.0%_);\(0.0%\);&quot;–&quot;_)"/>
    <numFmt numFmtId="169" formatCode="&quot;$&quot;#,##0.0_);\(&quot;$&quot;#,##0.0\)"/>
    <numFmt numFmtId="170" formatCode="&quot;On&quot;;;&quot;Off&quot;"/>
    <numFmt numFmtId="171" formatCode="\£\ #,##0_);[Red]\(\£\ #,##0\)"/>
    <numFmt numFmtId="172" formatCode="0.0&quot;   &quot;"/>
    <numFmt numFmtId="173" formatCode="\¥\ #,##0_);[Red]\(\¥\ #,##0\)"/>
    <numFmt numFmtId="174" formatCode="0;0;"/>
    <numFmt numFmtId="175" formatCode="0.0"/>
    <numFmt numFmtId="176" formatCode="#,##0.0_);\(#,##0.0\)"/>
    <numFmt numFmtId="177" formatCode="#,##0\ ;\(#,##0\);\-\ \ \ \ \ "/>
    <numFmt numFmtId="178" formatCode="\•\ \ @"/>
    <numFmt numFmtId="179" formatCode="#,##0;\-#,##0;&quot;-&quot;"/>
    <numFmt numFmtId="180" formatCode="0.000_)"/>
    <numFmt numFmtId="181" formatCode="0.0%;\(0.0\)%"/>
    <numFmt numFmtId="182" formatCode="General_)"/>
    <numFmt numFmtId="183" formatCode="#,##0.00\ \x__\ \);\(#,##0.00\ \x_)"/>
    <numFmt numFmtId="184" formatCode="0.00&quot;   &quot;"/>
    <numFmt numFmtId="185" formatCode="0.00&quot;  &quot;"/>
    <numFmt numFmtId="186" formatCode="\ \ _•\–\ \ \ \ @"/>
    <numFmt numFmtId="187" formatCode="\ \ \ \ \ 0.0\x\ "/>
    <numFmt numFmtId="188" formatCode="0.0\ "/>
    <numFmt numFmtId="189" formatCode="#,##0.000"/>
    <numFmt numFmtId="190" formatCode="&quot;$&quot;#,##0.00"/>
    <numFmt numFmtId="191" formatCode="#,##0.00_);\(&quot;$&quot;#,##0.00\)"/>
    <numFmt numFmtId="192" formatCode="0&quot;%&quot;"/>
    <numFmt numFmtId="193" formatCode="_0.0%;_(0.0\)%"/>
    <numFmt numFmtId="194" formatCode="#,##0;#,##0;"/>
    <numFmt numFmtId="195" formatCode="&quot;$&quot;#,##0\ ;\-&quot;$&quot;#,##0"/>
    <numFmt numFmtId="196" formatCode="0%\ \ "/>
    <numFmt numFmtId="197" formatCode="_-* #,##0\ _F_-;\-* #,##0\ _F_-;_-* &quot;-&quot;\ _F_-;_-@_-"/>
    <numFmt numFmtId="198" formatCode="_-* #,##0.00\ _F_-;\-* #,##0.00\ _F_-;_-* &quot;-&quot;??\ _F_-;_-@_-"/>
    <numFmt numFmtId="199" formatCode="_-* #,##0\ &quot;F&quot;_-;\-* #,##0\ &quot;F&quot;_-;_-* &quot;-&quot;\ &quot;F&quot;_-;_-@_-"/>
    <numFmt numFmtId="200" formatCode="_-* #,##0.00\ &quot;F&quot;_-;\-* #,##0.00\ &quot;F&quot;_-;_-* &quot;-&quot;??\ &quot;F&quot;_-;_-@_-"/>
    <numFmt numFmtId="201" formatCode="&quot;$&quot;#,##0.0_);&quot;$&quot;\(#,##0.0\)"/>
    <numFmt numFmtId="202" formatCode="0.0_)"/>
    <numFmt numFmtId="203" formatCode="#,##0.0_)"/>
    <numFmt numFmtId="204" formatCode="&quot;$&quot;\ \ #,##0.00_);\(&quot;$&quot;\ \ #,##0.00\)"/>
    <numFmt numFmtId="205" formatCode="#,##0.0\ \x_);\(#,##0.0\ \x_)"/>
    <numFmt numFmtId="206" formatCode="_(* #,##0_);_(* \(#,##0\);_(* &quot;-&quot;_);@_)"/>
    <numFmt numFmtId="207" formatCode="0."/>
    <numFmt numFmtId="208" formatCode="#,##0_);\(#,##0\);&quot;—  &quot;"/>
    <numFmt numFmtId="209" formatCode="#,##0.0\ ;\(#,##0.0\)"/>
    <numFmt numFmtId="210" formatCode="0\P"/>
    <numFmt numFmtId="211" formatCode="mm/dd/yy"/>
    <numFmt numFmtId="212" formatCode="0.000%"/>
    <numFmt numFmtId="213" formatCode="&quot;$&quot;#,##0_);\(&quot;$&quot;#,##0\);\–_);&quot;–&quot;_)"/>
    <numFmt numFmtId="214" formatCode="[$-409]mmm\-yy;@"/>
    <numFmt numFmtId="215" formatCode="#,##0.00;\(#,##0.00\);_(* &quot;-&quot;_)"/>
    <numFmt numFmtId="216" formatCode="#,##0;\(#,##0\);_(* &quot;-&quot;_)"/>
    <numFmt numFmtId="217" formatCode="#,##0.0_);\(#,##0.0\);_(* &quot;-&quot;_)"/>
    <numFmt numFmtId="218" formatCode="_(&quot;$&quot;* #,##0.000_);_(&quot;$&quot;* \(#,##0.000\);_(* &quot;-&quot;_);_(@_)"/>
    <numFmt numFmtId="219" formatCode="_(&quot;$&quot;* #,##0.0_);_(&quot;$&quot;* \(#,##0.0\);_(* &quot;-&quot;_);_(@_)"/>
    <numFmt numFmtId="220" formatCode="#,##0.0\x"/>
    <numFmt numFmtId="221" formatCode="#,##0.00_);\(#,##0.00\);_(* &quot;-&quot;_)"/>
    <numFmt numFmtId="222" formatCode="#,##0_);\(#,##0\);_(* &quot;-&quot;_);_(* &quot;-&quot;_)"/>
    <numFmt numFmtId="223" formatCode="_(&quot;$&quot;* #,##0.00_);_(&quot;$&quot;* \(#,##0.00\);_(* &quot;-&quot;_);_(@_)"/>
    <numFmt numFmtId="224" formatCode="_(###.##%_);\(* &quot;-&quot;_);_(@_)"/>
    <numFmt numFmtId="225" formatCode="#,##0.00\x"/>
    <numFmt numFmtId="226" formatCode="_(#,##0.0%_);\(#,##0.0%\);_(&quot;–&quot;_)_%;_(@_)_%"/>
    <numFmt numFmtId="227" formatCode="_(#,##0%_);\(#,##0%\);_(&quot;–&quot;_)_%;_(@_)_%"/>
    <numFmt numFmtId="228" formatCode="#,##0\ &quot;bps&quot;;\(#,##0\ &quot;bps&quot;\)"/>
    <numFmt numFmtId="229" formatCode="_(* #,##0.0_);_(* \(#,##0.0\);_(* &quot;-&quot;?_);_(@_)"/>
    <numFmt numFmtId="230" formatCode="_(* #,##0.0_);_(* \(#,##0.0\);_(* &quot;-&quot;_);_(@_)"/>
    <numFmt numFmtId="231" formatCode="0&quot;A&quot;"/>
    <numFmt numFmtId="232" formatCode="#,##0.00;\-#,##0.00"/>
    <numFmt numFmtId="233" formatCode="#,##0.00\ _€"/>
    <numFmt numFmtId="234" formatCode="&quot;$&quot;* #,##0.00\ _€"/>
  </numFmts>
  <fonts count="166">
    <font>
      <sz val="12"/>
      <color theme="1"/>
      <name val="Calibri"/>
      <family val="2"/>
      <scheme val="minor"/>
    </font>
    <font>
      <sz val="10"/>
      <color theme="1"/>
      <name val="arial"/>
      <family val="2"/>
    </font>
    <font>
      <sz val="10"/>
      <color theme="1"/>
      <name val="arial"/>
      <family val="2"/>
    </font>
    <font>
      <sz val="12"/>
      <name val="Times New Roman"/>
      <family val="1"/>
    </font>
    <font>
      <sz val="11"/>
      <name val="Times New Roman"/>
      <family val="1"/>
    </font>
    <font>
      <sz val="14"/>
      <name val="Times New Roman"/>
      <family val="1"/>
    </font>
    <font>
      <b/>
      <sz val="11"/>
      <name val="Times New Roman"/>
      <family val="1"/>
    </font>
    <font>
      <sz val="11"/>
      <color indexed="8"/>
      <name val="Times New Roman"/>
      <family val="1"/>
    </font>
    <font>
      <sz val="9"/>
      <color indexed="8"/>
      <name val="Arial"/>
      <family val="2"/>
    </font>
    <font>
      <sz val="10"/>
      <name val="Times New Roman"/>
      <family val="1"/>
    </font>
    <font>
      <sz val="10"/>
      <name val="Arial"/>
      <family val="2"/>
    </font>
    <font>
      <sz val="10"/>
      <name val="Helv"/>
    </font>
    <font>
      <i/>
      <sz val="14"/>
      <name val="Helv"/>
    </font>
    <font>
      <b/>
      <sz val="14"/>
      <name val="Times New Roman"/>
      <family val="1"/>
    </font>
    <font>
      <sz val="8"/>
      <name val="Arial"/>
      <family val="2"/>
    </font>
    <font>
      <sz val="8"/>
      <name val="Times New Roman"/>
      <family val="1"/>
    </font>
    <font>
      <sz val="9"/>
      <name val="Tahoma"/>
      <family val="2"/>
    </font>
    <font>
      <sz val="8"/>
      <color indexed="8"/>
      <name val="Times New Roman"/>
      <family val="2"/>
    </font>
    <font>
      <sz val="8"/>
      <color indexed="12"/>
      <name val="Times New Roman"/>
      <family val="1"/>
    </font>
    <font>
      <b/>
      <sz val="12"/>
      <name val="Times New Roman"/>
      <family val="1"/>
    </font>
    <font>
      <sz val="12"/>
      <name val="Times"/>
    </font>
    <font>
      <sz val="10"/>
      <color indexed="8"/>
      <name val="Arial"/>
      <family val="2"/>
    </font>
    <font>
      <b/>
      <i/>
      <sz val="8"/>
      <name val="Arial"/>
      <family val="2"/>
    </font>
    <font>
      <sz val="7"/>
      <name val="Book Antiqua"/>
      <family val="1"/>
    </font>
    <font>
      <b/>
      <sz val="8"/>
      <name val="Book Antiqua"/>
      <family val="1"/>
    </font>
    <font>
      <b/>
      <u val="singleAccounting"/>
      <sz val="8"/>
      <color indexed="8"/>
      <name val="Arial"/>
      <family val="2"/>
    </font>
    <font>
      <sz val="11"/>
      <name val="Times"/>
      <family val="1"/>
    </font>
    <font>
      <sz val="10"/>
      <name val="MS Sans Serif"/>
      <family val="2"/>
    </font>
    <font>
      <sz val="10"/>
      <name val="MS Serif"/>
      <family val="1"/>
    </font>
    <font>
      <sz val="10"/>
      <name val="Courier"/>
      <family val="3"/>
    </font>
    <font>
      <sz val="11"/>
      <color indexed="12"/>
      <name val="Book Antiqua"/>
      <family val="1"/>
    </font>
    <font>
      <sz val="8"/>
      <color indexed="14"/>
      <name val="Times New Roman"/>
      <family val="1"/>
    </font>
    <font>
      <sz val="10"/>
      <color indexed="16"/>
      <name val="MS Serif"/>
      <family val="1"/>
    </font>
    <font>
      <b/>
      <i/>
      <sz val="14"/>
      <name val="Times"/>
    </font>
    <font>
      <sz val="7"/>
      <name val="Palatino"/>
      <family val="1"/>
    </font>
    <font>
      <sz val="7"/>
      <name val="Arial"/>
      <family val="2"/>
    </font>
    <font>
      <sz val="6"/>
      <color indexed="16"/>
      <name val="Palatino"/>
      <family val="1"/>
    </font>
    <font>
      <b/>
      <sz val="12"/>
      <name val="Arial"/>
      <family val="2"/>
    </font>
    <font>
      <b/>
      <sz val="8"/>
      <name val="Palatino"/>
    </font>
    <font>
      <b/>
      <sz val="10"/>
      <color indexed="9"/>
      <name val="Times New Roman"/>
      <family val="1"/>
    </font>
    <font>
      <sz val="12"/>
      <name val="Helv"/>
    </font>
    <font>
      <sz val="10"/>
      <color indexed="12"/>
      <name val="Arial"/>
      <family val="2"/>
    </font>
    <font>
      <sz val="1"/>
      <color indexed="9"/>
      <name val="Symbol"/>
      <family val="1"/>
    </font>
    <font>
      <b/>
      <sz val="10"/>
      <name val="Palatino"/>
    </font>
    <font>
      <sz val="12"/>
      <color indexed="9"/>
      <name val="Helv"/>
    </font>
    <font>
      <sz val="10"/>
      <name val="Palatino"/>
    </font>
    <font>
      <b/>
      <u val="singleAccounting"/>
      <sz val="8"/>
      <color indexed="8"/>
      <name val="Verdana"/>
      <family val="2"/>
    </font>
    <font>
      <b/>
      <sz val="10"/>
      <color indexed="9"/>
      <name val="Arial"/>
      <family val="2"/>
    </font>
    <font>
      <b/>
      <sz val="12"/>
      <color indexed="8"/>
      <name val="Verdana"/>
      <family val="2"/>
    </font>
    <font>
      <sz val="7"/>
      <name val="Small Fonts"/>
      <family val="2"/>
    </font>
    <font>
      <b/>
      <sz val="8"/>
      <name val="Arial"/>
      <family val="2"/>
    </font>
    <font>
      <sz val="8"/>
      <name val="Book Antiqua"/>
      <family val="1"/>
    </font>
    <font>
      <sz val="11"/>
      <name val="‚l‚r –¾’©"/>
    </font>
    <font>
      <b/>
      <i/>
      <sz val="11"/>
      <color indexed="8"/>
      <name val="Times New Roman"/>
      <family val="1"/>
    </font>
    <font>
      <b/>
      <sz val="11"/>
      <color indexed="16"/>
      <name val="Times New Roman"/>
      <family val="1"/>
    </font>
    <font>
      <b/>
      <sz val="22"/>
      <color indexed="8"/>
      <name val="Times New Roman"/>
      <family val="2"/>
    </font>
    <font>
      <b/>
      <sz val="26"/>
      <name val="Times New Roman"/>
      <family val="1"/>
    </font>
    <font>
      <b/>
      <sz val="18"/>
      <name val="Times New Roman"/>
      <family val="1"/>
    </font>
    <font>
      <sz val="10"/>
      <color indexed="16"/>
      <name val="Helvetica-Black"/>
    </font>
    <font>
      <sz val="10"/>
      <name val="Book Antiqua"/>
      <family val="1"/>
    </font>
    <font>
      <sz val="16"/>
      <name val="Arial"/>
      <family val="2"/>
    </font>
    <font>
      <sz val="10"/>
      <name val="Times"/>
    </font>
    <font>
      <sz val="8"/>
      <name val="Helv"/>
    </font>
    <font>
      <b/>
      <i/>
      <sz val="12"/>
      <name val="Times New Roman"/>
      <family val="1"/>
    </font>
    <font>
      <b/>
      <sz val="8"/>
      <color indexed="9"/>
      <name val="Verdana"/>
      <family val="2"/>
    </font>
    <font>
      <sz val="10"/>
      <name val="SG LucidaT"/>
    </font>
    <font>
      <sz val="8"/>
      <color indexed="39"/>
      <name val="Arial"/>
      <family val="2"/>
    </font>
    <font>
      <b/>
      <sz val="10"/>
      <name val="Arial"/>
      <family val="2"/>
    </font>
    <font>
      <vertAlign val="subscript"/>
      <sz val="8"/>
      <color indexed="8"/>
      <name val="Arial"/>
      <family val="2"/>
    </font>
    <font>
      <b/>
      <sz val="8"/>
      <color indexed="8"/>
      <name val="Helv"/>
    </font>
    <font>
      <vertAlign val="superscript"/>
      <sz val="8"/>
      <color indexed="8"/>
      <name val="Arial"/>
      <family val="2"/>
    </font>
    <font>
      <b/>
      <sz val="9"/>
      <name val="Arial"/>
      <family val="2"/>
    </font>
    <font>
      <b/>
      <sz val="9"/>
      <name val="Palatino"/>
      <family val="1"/>
    </font>
    <font>
      <sz val="9"/>
      <color indexed="21"/>
      <name val="Helvetica-Black"/>
    </font>
    <font>
      <sz val="9"/>
      <name val="Helvetica-Black"/>
    </font>
    <font>
      <b/>
      <u val="singleAccounting"/>
      <sz val="14"/>
      <name val="Times New Roman"/>
      <family val="1"/>
    </font>
    <font>
      <i/>
      <sz val="14"/>
      <name val="Times New Roman"/>
      <family val="1"/>
    </font>
    <font>
      <b/>
      <sz val="8"/>
      <color indexed="8"/>
      <name val="Arial"/>
      <family val="2"/>
    </font>
    <font>
      <i/>
      <sz val="8"/>
      <color indexed="8"/>
      <name val="Arial"/>
      <family val="2"/>
    </font>
    <font>
      <sz val="8"/>
      <color indexed="8"/>
      <name val="Arial"/>
      <family val="2"/>
    </font>
    <font>
      <b/>
      <sz val="8"/>
      <name val="Times"/>
    </font>
    <font>
      <b/>
      <u/>
      <sz val="9"/>
      <name val="Arial"/>
      <family val="2"/>
    </font>
    <font>
      <i/>
      <sz val="8"/>
      <name val="Times New Roman"/>
      <family val="1"/>
    </font>
    <font>
      <b/>
      <sz val="14"/>
      <name val="Palatino"/>
    </font>
    <font>
      <b/>
      <sz val="13"/>
      <color indexed="8"/>
      <name val="Verdana"/>
      <family val="2"/>
    </font>
    <font>
      <b/>
      <sz val="7"/>
      <name val="Arial"/>
      <family val="2"/>
    </font>
    <font>
      <sz val="8"/>
      <name val="Calibri"/>
      <family val="2"/>
    </font>
    <font>
      <b/>
      <sz val="14"/>
      <name val="Arial"/>
      <family val="2"/>
    </font>
    <font>
      <sz val="9"/>
      <name val="Arial"/>
      <family val="2"/>
    </font>
    <font>
      <b/>
      <sz val="11"/>
      <color indexed="51"/>
      <name val="Calibri"/>
      <family val="2"/>
    </font>
    <font>
      <u/>
      <sz val="10"/>
      <color indexed="12"/>
      <name val="Arial"/>
      <family val="2"/>
    </font>
    <font>
      <sz val="11"/>
      <color indexed="61"/>
      <name val="Calibri"/>
      <family val="2"/>
    </font>
    <font>
      <b/>
      <sz val="11"/>
      <color indexed="62"/>
      <name val="Calibri"/>
      <family val="2"/>
    </font>
    <font>
      <b/>
      <sz val="24"/>
      <name val="Arial"/>
      <family val="2"/>
    </font>
    <font>
      <b/>
      <sz val="12"/>
      <color indexed="63"/>
      <name val="Arial"/>
      <family val="2"/>
    </font>
    <font>
      <b/>
      <sz val="10"/>
      <color indexed="63"/>
      <name val="Arial"/>
      <family val="2"/>
    </font>
    <font>
      <b/>
      <sz val="11"/>
      <name val="Arial"/>
      <family val="2"/>
    </font>
    <font>
      <b/>
      <sz val="22"/>
      <name val="Arial"/>
      <family val="2"/>
    </font>
    <font>
      <b/>
      <sz val="11"/>
      <color indexed="8"/>
      <name val="Calibri"/>
      <family val="2"/>
    </font>
    <font>
      <i/>
      <sz val="10"/>
      <name val="Arial"/>
      <family val="2"/>
    </font>
    <font>
      <b/>
      <i/>
      <sz val="10"/>
      <name val="Arial"/>
      <family val="2"/>
    </font>
    <font>
      <b/>
      <sz val="10"/>
      <color indexed="8"/>
      <name val="Arial"/>
      <family val="2"/>
    </font>
    <font>
      <sz val="12"/>
      <name val="Arial MT"/>
    </font>
    <font>
      <sz val="12"/>
      <color theme="1"/>
      <name val="Calibri"/>
      <family val="2"/>
      <scheme val="minor"/>
    </font>
    <font>
      <sz val="12"/>
      <color theme="1"/>
      <name val="Calibri"/>
      <family val="2"/>
    </font>
    <font>
      <sz val="11"/>
      <color theme="1"/>
      <name val="Calibri"/>
      <family val="2"/>
      <scheme val="minor"/>
    </font>
    <font>
      <sz val="9"/>
      <color theme="1"/>
      <name val="Calibri"/>
      <family val="2"/>
      <scheme val="minor"/>
    </font>
    <font>
      <b/>
      <sz val="9"/>
      <color theme="3"/>
      <name val="Calibri"/>
      <family val="2"/>
      <scheme val="minor"/>
    </font>
    <font>
      <b/>
      <sz val="9"/>
      <color theme="4"/>
      <name val="Calibri"/>
      <family val="2"/>
      <scheme val="minor"/>
    </font>
    <font>
      <sz val="8"/>
      <color theme="1"/>
      <name val="Calibri"/>
      <family val="2"/>
      <scheme val="minor"/>
    </font>
    <font>
      <b/>
      <sz val="9"/>
      <color theme="1"/>
      <name val="Calibri"/>
      <family val="2"/>
      <scheme val="minor"/>
    </font>
    <font>
      <b/>
      <sz val="11"/>
      <color theme="3"/>
      <name val="Calibri"/>
      <family val="2"/>
      <scheme val="minor"/>
    </font>
    <font>
      <u/>
      <sz val="12"/>
      <color theme="10"/>
      <name val="Calibri"/>
      <family val="2"/>
      <scheme val="minor"/>
    </font>
    <font>
      <sz val="10"/>
      <color theme="1"/>
      <name val="Tahoma"/>
      <family val="2"/>
    </font>
    <font>
      <sz val="10"/>
      <color theme="1"/>
      <name val="Arial"/>
      <family val="2"/>
    </font>
    <font>
      <u/>
      <sz val="10"/>
      <color theme="10"/>
      <name val="Arial"/>
      <family val="2"/>
    </font>
    <font>
      <sz val="10"/>
      <color rgb="FF000000"/>
      <name val="Times New Roman"/>
      <family val="1"/>
    </font>
    <font>
      <sz val="11"/>
      <color indexed="8"/>
      <name val="Calibri"/>
      <family val="2"/>
      <scheme val="minor"/>
    </font>
    <font>
      <b/>
      <sz val="10"/>
      <color theme="1"/>
      <name val="Arial"/>
      <family val="2"/>
    </font>
    <font>
      <sz val="10"/>
      <color rgb="FF0000FF"/>
      <name val="Arial"/>
      <family val="2"/>
    </font>
    <font>
      <sz val="10"/>
      <color rgb="FF000000"/>
      <name val="Arial"/>
      <family val="2"/>
    </font>
    <font>
      <b/>
      <sz val="10"/>
      <color rgb="FFFFFFFF"/>
      <name val="Arial"/>
      <family val="2"/>
    </font>
    <font>
      <sz val="12"/>
      <color theme="1"/>
      <name val="Arial"/>
      <family val="2"/>
    </font>
    <font>
      <b/>
      <sz val="10"/>
      <color rgb="FF000000"/>
      <name val="Arial"/>
      <family val="2"/>
    </font>
    <font>
      <b/>
      <sz val="10"/>
      <color rgb="FF0000FF"/>
      <name val="Arial"/>
      <family val="2"/>
    </font>
    <font>
      <i/>
      <sz val="8"/>
      <color theme="1"/>
      <name val="Arial"/>
      <family val="2"/>
    </font>
    <font>
      <sz val="10"/>
      <color rgb="FF008000"/>
      <name val="Arial"/>
      <family val="2"/>
    </font>
    <font>
      <b/>
      <sz val="9"/>
      <color theme="1"/>
      <name val="Arial"/>
      <family val="2"/>
    </font>
    <font>
      <b/>
      <i/>
      <sz val="14"/>
      <color theme="1"/>
      <name val="Arial"/>
      <family val="2"/>
    </font>
    <font>
      <b/>
      <sz val="10"/>
      <color rgb="FF008000"/>
      <name val="Arial"/>
      <family val="2"/>
    </font>
    <font>
      <sz val="10"/>
      <color rgb="FFFF0000"/>
      <name val="Arial"/>
      <family val="2"/>
    </font>
    <font>
      <sz val="10"/>
      <color rgb="FFFFFFFF"/>
      <name val="Arial"/>
      <family val="2"/>
    </font>
    <font>
      <b/>
      <i/>
      <sz val="10"/>
      <color rgb="FF000000"/>
      <name val="Arial"/>
      <family val="2"/>
    </font>
    <font>
      <sz val="10"/>
      <color rgb="FFC00000"/>
      <name val="Arial"/>
      <family val="2"/>
    </font>
    <font>
      <sz val="10"/>
      <color theme="9" tint="-0.499984740745262"/>
      <name val="Arial"/>
      <family val="2"/>
    </font>
    <font>
      <sz val="10"/>
      <color rgb="FF0000CC"/>
      <name val="Arial"/>
      <family val="2"/>
    </font>
    <font>
      <sz val="12"/>
      <color rgb="FF0000CC"/>
      <name val="Calibri"/>
      <family val="2"/>
      <scheme val="minor"/>
    </font>
    <font>
      <b/>
      <sz val="12"/>
      <color rgb="FF0000CC"/>
      <name val="Calibri"/>
      <family val="2"/>
      <scheme val="minor"/>
    </font>
    <font>
      <b/>
      <sz val="10"/>
      <color rgb="FF0000CC"/>
      <name val="Arial"/>
      <family val="2"/>
    </font>
    <font>
      <b/>
      <i/>
      <sz val="10"/>
      <color rgb="FF0000CC"/>
      <name val="Arial"/>
      <family val="2"/>
    </font>
    <font>
      <b/>
      <sz val="10"/>
      <color rgb="FFFFFFFF"/>
      <name val="Garamond"/>
      <family val="1"/>
    </font>
    <font>
      <b/>
      <sz val="10"/>
      <color theme="0"/>
      <name val="arial"/>
      <family val="2"/>
    </font>
    <font>
      <i/>
      <sz val="10"/>
      <color theme="1"/>
      <name val="Arial"/>
      <family val="2"/>
    </font>
    <font>
      <b/>
      <i/>
      <sz val="10"/>
      <color theme="1"/>
      <name val="Arial"/>
      <family val="2"/>
    </font>
    <font>
      <sz val="10"/>
      <color theme="1"/>
      <name val="Arial "/>
    </font>
    <font>
      <b/>
      <sz val="18"/>
      <color theme="0"/>
      <name val="Arial"/>
      <family val="2"/>
    </font>
    <font>
      <sz val="12"/>
      <name val="Arial"/>
      <family val="2"/>
    </font>
    <font>
      <sz val="12"/>
      <color rgb="FF0000CC"/>
      <name val="Arial"/>
      <family val="2"/>
    </font>
    <font>
      <sz val="12"/>
      <color rgb="FF0000FF"/>
      <name val="Arial"/>
      <family val="2"/>
    </font>
    <font>
      <i/>
      <sz val="9"/>
      <name val="Arial"/>
      <family val="2"/>
    </font>
    <font>
      <i/>
      <sz val="10"/>
      <color rgb="FFFF0000"/>
      <name val="Arial"/>
      <family val="2"/>
    </font>
    <font>
      <b/>
      <vertAlign val="superscript"/>
      <sz val="10"/>
      <name val="Arial"/>
      <family val="2"/>
    </font>
    <font>
      <sz val="9.5"/>
      <color theme="1"/>
      <name val="Arial"/>
      <family val="2"/>
    </font>
    <font>
      <sz val="12"/>
      <color rgb="FF000000"/>
      <name val="Arial"/>
      <family val="2"/>
    </font>
    <font>
      <b/>
      <sz val="12"/>
      <color rgb="FF0000FF"/>
      <name val="Garamond"/>
      <family val="1"/>
    </font>
    <font>
      <b/>
      <sz val="12"/>
      <color theme="1"/>
      <name val="Arial"/>
      <family val="2"/>
    </font>
    <font>
      <b/>
      <sz val="11"/>
      <color rgb="FFFFFFFF"/>
      <name val="Garamond"/>
      <family val="1"/>
    </font>
    <font>
      <sz val="9.5"/>
      <color rgb="FF0000FF"/>
      <name val="arial"/>
      <family val="2"/>
    </font>
    <font>
      <sz val="9.5"/>
      <color rgb="FF000000"/>
      <name val="arial"/>
      <family val="2"/>
    </font>
    <font>
      <b/>
      <sz val="9.5"/>
      <color theme="0"/>
      <name val="arial"/>
      <family val="2"/>
    </font>
    <font>
      <b/>
      <sz val="9.5"/>
      <color theme="1"/>
      <name val="arial"/>
      <family val="2"/>
    </font>
    <font>
      <b/>
      <sz val="9.5"/>
      <color rgb="FF000000"/>
      <name val="arial"/>
      <family val="2"/>
    </font>
    <font>
      <b/>
      <sz val="8"/>
      <color rgb="FF000000"/>
      <name val="Arial"/>
      <family val="2"/>
    </font>
    <font>
      <sz val="8"/>
      <color rgb="FF000000"/>
      <name val="Arial"/>
      <family val="2"/>
    </font>
    <font>
      <b/>
      <sz val="8"/>
      <color indexed="8"/>
      <name val="Arial"/>
    </font>
    <font>
      <sz val="8"/>
      <color indexed="8"/>
      <name val="Arial"/>
    </font>
  </fonts>
  <fills count="38">
    <fill>
      <patternFill patternType="none"/>
    </fill>
    <fill>
      <patternFill patternType="gray125"/>
    </fill>
    <fill>
      <patternFill patternType="solid">
        <fgColor indexed="26"/>
      </patternFill>
    </fill>
    <fill>
      <patternFill patternType="solid">
        <fgColor indexed="43"/>
      </patternFill>
    </fill>
    <fill>
      <patternFill patternType="solid">
        <fgColor indexed="9"/>
      </patternFill>
    </fill>
    <fill>
      <patternFill patternType="solid">
        <fgColor indexed="60"/>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indexed="62"/>
        <bgColor indexed="64"/>
      </patternFill>
    </fill>
    <fill>
      <patternFill patternType="solid">
        <fgColor indexed="63"/>
        <bgColor indexed="64"/>
      </patternFill>
    </fill>
    <fill>
      <patternFill patternType="solid">
        <fgColor indexed="9"/>
        <bgColor indexed="64"/>
      </patternFill>
    </fill>
    <fill>
      <patternFill patternType="lightGray">
        <fgColor indexed="38"/>
        <bgColor indexed="23"/>
      </patternFill>
    </fill>
    <fill>
      <patternFill patternType="solid">
        <fgColor indexed="27"/>
        <bgColor indexed="64"/>
      </patternFill>
    </fill>
    <fill>
      <patternFill patternType="solid">
        <fgColor indexed="56"/>
        <bgColor indexed="64"/>
      </patternFill>
    </fill>
    <fill>
      <patternFill patternType="solid">
        <fgColor indexed="16"/>
        <bgColor indexed="64"/>
      </patternFill>
    </fill>
    <fill>
      <patternFill patternType="solid">
        <fgColor indexed="8"/>
        <bgColor indexed="64"/>
      </patternFill>
    </fill>
    <fill>
      <patternFill patternType="solid">
        <fgColor rgb="FFFCD4B6"/>
        <bgColor indexed="64"/>
      </patternFill>
    </fill>
    <fill>
      <patternFill patternType="solid">
        <fgColor rgb="FFE8E6DF"/>
        <bgColor indexed="64"/>
      </patternFill>
    </fill>
    <fill>
      <patternFill patternType="solid">
        <fgColor theme="4"/>
        <bgColor indexed="64"/>
      </patternFill>
    </fill>
    <fill>
      <patternFill patternType="solid">
        <fgColor theme="8"/>
        <bgColor indexed="64"/>
      </patternFill>
    </fill>
    <fill>
      <patternFill patternType="solid">
        <fgColor theme="3"/>
        <bgColor indexed="64"/>
      </patternFill>
    </fill>
    <fill>
      <patternFill patternType="solid">
        <fgColor theme="7"/>
        <bgColor indexed="64"/>
      </patternFill>
    </fill>
    <fill>
      <patternFill patternType="solid">
        <fgColor theme="0"/>
        <bgColor indexed="64"/>
      </patternFill>
    </fill>
    <fill>
      <patternFill patternType="solid">
        <fgColor rgb="FF00B0F0"/>
        <bgColor indexed="64"/>
      </patternFill>
    </fill>
    <fill>
      <patternFill patternType="solid">
        <fgColor rgb="FF9EC4F5"/>
        <bgColor rgb="FF000000"/>
      </patternFill>
    </fill>
    <fill>
      <patternFill patternType="solid">
        <fgColor theme="0" tint="-0.14999847407452621"/>
        <bgColor indexed="64"/>
      </patternFill>
    </fill>
    <fill>
      <patternFill patternType="solid">
        <fgColor theme="0" tint="-0.249977111117893"/>
        <bgColor indexed="64"/>
      </patternFill>
    </fill>
    <fill>
      <patternFill patternType="solid">
        <fgColor rgb="FFFFE6C1"/>
        <bgColor indexed="64"/>
      </patternFill>
    </fill>
    <fill>
      <patternFill patternType="solid">
        <fgColor rgb="FFFFC878"/>
        <bgColor indexed="64"/>
      </patternFill>
    </fill>
    <fill>
      <patternFill patternType="solid">
        <fgColor rgb="FF222C69"/>
        <bgColor indexed="64"/>
      </patternFill>
    </fill>
    <fill>
      <patternFill patternType="solid">
        <fgColor rgb="FF0000CC"/>
        <bgColor indexed="64"/>
      </patternFill>
    </fill>
    <fill>
      <patternFill patternType="solid">
        <fgColor rgb="FF33CC33"/>
        <bgColor indexed="64"/>
      </patternFill>
    </fill>
    <fill>
      <patternFill patternType="solid">
        <fgColor theme="1"/>
        <bgColor indexed="64"/>
      </patternFill>
    </fill>
    <fill>
      <patternFill patternType="solid">
        <fgColor rgb="FFFF0000"/>
        <bgColor indexed="64"/>
      </patternFill>
    </fill>
    <fill>
      <patternFill patternType="solid">
        <fgColor rgb="FFFFFF99"/>
        <bgColor indexed="64"/>
      </patternFill>
    </fill>
    <fill>
      <patternFill patternType="solid">
        <fgColor theme="3" tint="0.79998168889431442"/>
        <bgColor indexed="64"/>
      </patternFill>
    </fill>
  </fills>
  <borders count="74">
    <border>
      <left/>
      <right/>
      <top/>
      <bottom/>
      <diagonal/>
    </border>
    <border>
      <left/>
      <right/>
      <top style="hair">
        <color indexed="8"/>
      </top>
      <bottom style="hair">
        <color indexed="8"/>
      </bottom>
      <diagonal/>
    </border>
    <border>
      <left/>
      <right/>
      <top/>
      <bottom style="thin">
        <color indexed="64"/>
      </bottom>
      <diagonal/>
    </border>
    <border>
      <left/>
      <right/>
      <top/>
      <bottom style="medium">
        <color indexed="64"/>
      </bottom>
      <diagonal/>
    </border>
    <border>
      <left/>
      <right/>
      <top/>
      <bottom style="thin">
        <color indexed="44"/>
      </bottom>
      <diagonal/>
    </border>
    <border>
      <left style="thin">
        <color indexed="23"/>
      </left>
      <right style="thin">
        <color indexed="23"/>
      </right>
      <top style="thin">
        <color indexed="23"/>
      </top>
      <bottom style="thin">
        <color indexed="23"/>
      </bottom>
      <diagonal/>
    </border>
    <border>
      <left/>
      <right style="thin">
        <color indexed="8"/>
      </right>
      <top style="thin">
        <color indexed="8"/>
      </top>
      <bottom/>
      <diagonal/>
    </border>
    <border>
      <left/>
      <right/>
      <top/>
      <bottom style="dotted">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2"/>
      </left>
      <right style="thin">
        <color indexed="62"/>
      </right>
      <top style="thin">
        <color indexed="62"/>
      </top>
      <bottom style="thin">
        <color indexed="62"/>
      </bottom>
      <diagonal/>
    </border>
    <border>
      <left/>
      <right style="thin">
        <color indexed="64"/>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top/>
      <bottom style="thick">
        <color indexed="64"/>
      </bottom>
      <diagonal/>
    </border>
    <border>
      <left style="dashed">
        <color indexed="64"/>
      </left>
      <right style="thin">
        <color indexed="64"/>
      </right>
      <top/>
      <bottom/>
      <diagonal/>
    </border>
    <border>
      <left style="dashed">
        <color indexed="64"/>
      </left>
      <right style="thin">
        <color indexed="64"/>
      </right>
      <top style="thin">
        <color indexed="64"/>
      </top>
      <bottom/>
      <diagonal/>
    </border>
    <border>
      <left/>
      <right/>
      <top style="thin">
        <color indexed="48"/>
      </top>
      <bottom style="double">
        <color indexed="48"/>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theme="4"/>
      </bottom>
      <diagonal/>
    </border>
    <border>
      <left/>
      <right/>
      <top style="thin">
        <color theme="4"/>
      </top>
      <bottom/>
      <diagonal/>
    </border>
    <border>
      <left/>
      <right/>
      <top style="thin">
        <color theme="4"/>
      </top>
      <bottom style="medium">
        <color theme="4"/>
      </bottom>
      <diagonal/>
    </border>
    <border>
      <left/>
      <right/>
      <top style="thin">
        <color theme="3"/>
      </top>
      <bottom style="medium">
        <color theme="3"/>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theme="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theme="0" tint="-4.9989318521683403E-2"/>
      </top>
      <bottom style="thin">
        <color theme="0" tint="-4.9989318521683403E-2"/>
      </bottom>
      <diagonal/>
    </border>
    <border>
      <left/>
      <right/>
      <top/>
      <bottom style="thin">
        <color theme="0" tint="-4.9989318521683403E-2"/>
      </bottom>
      <diagonal/>
    </border>
    <border>
      <left/>
      <right style="thin">
        <color indexed="64"/>
      </right>
      <top style="thin">
        <color rgb="FF000000"/>
      </top>
      <bottom/>
      <diagonal/>
    </border>
    <border>
      <left/>
      <right/>
      <top style="thin">
        <color indexed="64"/>
      </top>
      <bottom style="thin">
        <color theme="0"/>
      </bottom>
      <diagonal/>
    </border>
    <border>
      <left style="thin">
        <color indexed="23"/>
      </left>
      <right/>
      <top style="thin">
        <color indexed="64"/>
      </top>
      <bottom style="thin">
        <color theme="0"/>
      </bottom>
      <diagonal/>
    </border>
    <border>
      <left style="thin">
        <color indexed="23"/>
      </left>
      <right style="thin">
        <color indexed="23"/>
      </right>
      <top style="thin">
        <color indexed="64"/>
      </top>
      <bottom style="thin">
        <color theme="0"/>
      </bottom>
      <diagonal/>
    </border>
    <border>
      <left style="thin">
        <color indexed="64"/>
      </left>
      <right/>
      <top style="thin">
        <color indexed="64"/>
      </top>
      <bottom style="thin">
        <color theme="0"/>
      </bottom>
      <diagonal/>
    </border>
    <border>
      <left/>
      <right style="thin">
        <color indexed="64"/>
      </right>
      <top style="thin">
        <color indexed="64"/>
      </top>
      <bottom style="thin">
        <color theme="0"/>
      </bottom>
      <diagonal/>
    </border>
    <border>
      <left/>
      <right/>
      <top style="thin">
        <color theme="0"/>
      </top>
      <bottom style="thin">
        <color indexed="64"/>
      </bottom>
      <diagonal/>
    </border>
    <border>
      <left/>
      <right style="thin">
        <color indexed="64"/>
      </right>
      <top/>
      <bottom style="thin">
        <color rgb="FF00000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medium">
        <color indexed="64"/>
      </top>
      <bottom style="double">
        <color indexed="64"/>
      </bottom>
      <diagonal/>
    </border>
    <border>
      <left/>
      <right/>
      <top style="thin">
        <color auto="1"/>
      </top>
      <bottom/>
      <diagonal/>
    </border>
  </borders>
  <cellStyleXfs count="692">
    <xf numFmtId="0" fontId="0" fillId="0" borderId="0"/>
    <xf numFmtId="0" fontId="8" fillId="0" borderId="1" applyNumberFormat="0" applyFill="0" applyAlignment="0" applyProtection="0"/>
    <xf numFmtId="0" fontId="9" fillId="0" borderId="0" applyFont="0" applyFill="0" applyBorder="0" applyAlignment="0"/>
    <xf numFmtId="0" fontId="10" fillId="0" borderId="0"/>
    <xf numFmtId="171" fontId="3" fillId="0" borderId="0" applyFont="0" applyFill="0" applyBorder="0" applyAlignment="0" applyProtection="0"/>
    <xf numFmtId="172" fontId="10" fillId="0" borderId="0" applyFont="0" applyFill="0" applyBorder="0" applyAlignment="0" applyProtection="0"/>
    <xf numFmtId="173" fontId="3" fillId="0" borderId="0" applyFont="0" applyFill="0" applyBorder="0" applyAlignment="0" applyProtection="0"/>
    <xf numFmtId="1" fontId="11" fillId="0" borderId="0" applyFont="0" applyFill="0" applyBorder="0" applyAlignment="0" applyProtection="0">
      <alignment horizontal="left" wrapText="1"/>
    </xf>
    <xf numFmtId="174" fontId="12" fillId="0" borderId="0" applyFont="0" applyFill="0" applyBorder="0" applyAlignment="0" applyProtection="0"/>
    <xf numFmtId="175" fontId="11" fillId="0" borderId="0" applyFont="0" applyFill="0" applyBorder="0" applyAlignment="0" applyProtection="0">
      <alignment horizontal="left" wrapText="1"/>
    </xf>
    <xf numFmtId="37" fontId="13" fillId="0" borderId="0" applyFont="0" applyAlignment="0">
      <alignment horizontal="centerContinuous" vertical="top"/>
    </xf>
    <xf numFmtId="37" fontId="14" fillId="0" borderId="0"/>
    <xf numFmtId="0" fontId="15" fillId="0" borderId="0">
      <alignment horizontal="center" wrapText="1"/>
      <protection locked="0"/>
    </xf>
    <xf numFmtId="43" fontId="16" fillId="0" borderId="0" applyFont="0" applyFill="0" applyBorder="0" applyAlignment="0" applyProtection="0"/>
    <xf numFmtId="176" fontId="17" fillId="0" borderId="0" applyNumberFormat="0" applyFill="0" applyBorder="0" applyAlignment="0" applyProtection="0"/>
    <xf numFmtId="0" fontId="18" fillId="0" borderId="0" applyNumberFormat="0" applyFill="0" applyBorder="0" applyAlignment="0" applyProtection="0"/>
    <xf numFmtId="0" fontId="19" fillId="0" borderId="2" applyNumberFormat="0" applyFill="0" applyAlignment="0" applyProtection="0"/>
    <xf numFmtId="0" fontId="15" fillId="0" borderId="3" applyNumberFormat="0" applyFont="0" applyFill="0" applyAlignment="0" applyProtection="0"/>
    <xf numFmtId="0" fontId="15" fillId="0" borderId="4" applyNumberFormat="0" applyFont="0" applyFill="0" applyAlignment="0" applyProtection="0"/>
    <xf numFmtId="177" fontId="20" fillId="0" borderId="3" applyNumberFormat="0" applyFont="0" applyFill="0" applyAlignment="0" applyProtection="0">
      <alignment horizontal="center"/>
    </xf>
    <xf numFmtId="178" fontId="3" fillId="0" borderId="0" applyFont="0" applyFill="0" applyBorder="0" applyAlignment="0" applyProtection="0"/>
    <xf numFmtId="179" fontId="21" fillId="0" borderId="0" applyFill="0" applyBorder="0" applyAlignment="0"/>
    <xf numFmtId="0" fontId="89" fillId="4" borderId="5" applyNumberFormat="0" applyAlignment="0" applyProtection="0"/>
    <xf numFmtId="0" fontId="89" fillId="4" borderId="5" applyNumberFormat="0" applyAlignment="0" applyProtection="0"/>
    <xf numFmtId="0" fontId="89" fillId="4" borderId="5" applyNumberFormat="0" applyAlignment="0" applyProtection="0"/>
    <xf numFmtId="0" fontId="89" fillId="4" borderId="5" applyNumberFormat="0" applyAlignment="0" applyProtection="0"/>
    <xf numFmtId="0" fontId="89" fillId="4" borderId="5" applyNumberFormat="0" applyAlignment="0" applyProtection="0"/>
    <xf numFmtId="0" fontId="89" fillId="4" borderId="5" applyNumberFormat="0" applyAlignment="0" applyProtection="0"/>
    <xf numFmtId="0" fontId="89" fillId="4" borderId="5" applyNumberFormat="0" applyAlignment="0" applyProtection="0"/>
    <xf numFmtId="0" fontId="89" fillId="4" borderId="5" applyNumberFormat="0" applyAlignment="0" applyProtection="0"/>
    <xf numFmtId="0" fontId="89" fillId="4" borderId="5" applyNumberFormat="0" applyAlignment="0" applyProtection="0"/>
    <xf numFmtId="0" fontId="21" fillId="0" borderId="0"/>
    <xf numFmtId="0" fontId="14"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2" applyNumberFormat="0" applyFill="0" applyBorder="0" applyAlignment="0" applyProtection="0">
      <alignment horizontal="center"/>
    </xf>
    <xf numFmtId="0" fontId="25" fillId="5" borderId="0"/>
    <xf numFmtId="43" fontId="103" fillId="0" borderId="0" applyFont="0" applyFill="0" applyBorder="0" applyAlignment="0" applyProtection="0"/>
    <xf numFmtId="180" fontId="26" fillId="0" borderId="0"/>
    <xf numFmtId="180" fontId="26" fillId="0" borderId="0"/>
    <xf numFmtId="180" fontId="26" fillId="0" borderId="0"/>
    <xf numFmtId="180" fontId="26" fillId="0" borderId="0"/>
    <xf numFmtId="180" fontId="26" fillId="0" borderId="0"/>
    <xf numFmtId="180" fontId="26" fillId="0" borderId="0"/>
    <xf numFmtId="180" fontId="26" fillId="0" borderId="0"/>
    <xf numFmtId="180" fontId="26" fillId="0" borderId="0"/>
    <xf numFmtId="38" fontId="27" fillId="0" borderId="0" applyFont="0" applyFill="0" applyBorder="0" applyAlignment="0" applyProtection="0"/>
    <xf numFmtId="41" fontId="114" fillId="0" borderId="0" applyFont="0" applyFill="0" applyBorder="0" applyAlignment="0" applyProtection="0"/>
    <xf numFmtId="167" fontId="18" fillId="0" borderId="0" applyFont="0" applyFill="0" applyBorder="0" applyAlignment="0" applyProtection="0"/>
    <xf numFmtId="181" fontId="10" fillId="0" borderId="0" applyFont="0" applyFill="0" applyBorder="0" applyAlignment="0" applyProtection="0">
      <alignment horizontal="right"/>
    </xf>
    <xf numFmtId="0" fontId="10" fillId="0" borderId="0" applyFont="0" applyFill="0" applyBorder="0" applyAlignment="0" applyProtection="0"/>
    <xf numFmtId="43" fontId="105" fillId="0" borderId="0" applyFont="0" applyFill="0" applyBorder="0" applyAlignment="0" applyProtection="0"/>
    <xf numFmtId="43" fontId="10" fillId="0" borderId="0" applyFont="0" applyFill="0" applyBorder="0" applyAlignment="0" applyProtection="0"/>
    <xf numFmtId="43" fontId="10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14" fillId="0" borderId="0" applyFont="0" applyFill="0" applyBorder="0" applyAlignment="0" applyProtection="0"/>
    <xf numFmtId="43" fontId="114" fillId="0" borderId="0" applyFont="0" applyFill="0" applyBorder="0" applyAlignment="0" applyProtection="0"/>
    <xf numFmtId="43" fontId="114" fillId="0" borderId="0" applyFont="0" applyFill="0" applyBorder="0" applyAlignment="0" applyProtection="0"/>
    <xf numFmtId="43" fontId="114" fillId="0" borderId="0" applyFont="0" applyFill="0" applyBorder="0" applyAlignment="0" applyProtection="0"/>
    <xf numFmtId="43" fontId="114" fillId="0" borderId="0" applyFont="0" applyFill="0" applyBorder="0" applyAlignment="0" applyProtection="0"/>
    <xf numFmtId="43" fontId="117" fillId="0" borderId="0" applyFont="0" applyFill="0" applyBorder="0" applyAlignment="0" applyProtection="0"/>
    <xf numFmtId="3" fontId="10" fillId="0" borderId="0" applyFont="0" applyFill="0" applyBorder="0" applyAlignment="0" applyProtection="0"/>
    <xf numFmtId="3" fontId="10" fillId="0" borderId="0" applyFont="0" applyFill="0" applyBorder="0" applyAlignment="0" applyProtection="0"/>
    <xf numFmtId="182" fontId="6" fillId="0" borderId="0" applyFill="0" applyBorder="0">
      <alignment horizontal="left"/>
    </xf>
    <xf numFmtId="0" fontId="28" fillId="0" borderId="0" applyNumberFormat="0" applyAlignment="0">
      <alignment horizontal="left"/>
    </xf>
    <xf numFmtId="0" fontId="29" fillId="0" borderId="0" applyNumberFormat="0" applyAlignment="0"/>
    <xf numFmtId="0" fontId="11" fillId="0" borderId="0"/>
    <xf numFmtId="0" fontId="11" fillId="0" borderId="0"/>
    <xf numFmtId="42" fontId="114" fillId="0" borderId="0" applyFont="0" applyFill="0" applyBorder="0" applyAlignment="0" applyProtection="0"/>
    <xf numFmtId="183" fontId="9" fillId="0" borderId="0" applyFont="0" applyFill="0" applyBorder="0" applyAlignment="0" applyProtection="0"/>
    <xf numFmtId="8" fontId="30" fillId="0" borderId="6">
      <protection locked="0"/>
    </xf>
    <xf numFmtId="184" fontId="10" fillId="0" borderId="0" applyFont="0" applyFill="0" applyBorder="0" applyAlignment="0" applyProtection="0">
      <alignment horizontal="right"/>
    </xf>
    <xf numFmtId="44" fontId="105" fillId="0" borderId="0" applyFont="0" applyFill="0" applyBorder="0" applyAlignment="0" applyProtection="0"/>
    <xf numFmtId="44" fontId="114" fillId="0" borderId="0" applyFont="0" applyFill="0" applyBorder="0" applyAlignment="0" applyProtection="0"/>
    <xf numFmtId="44" fontId="114" fillId="0" borderId="0" applyFont="0" applyFill="0" applyBorder="0" applyAlignment="0" applyProtection="0"/>
    <xf numFmtId="44" fontId="114" fillId="0" borderId="0" applyFont="0" applyFill="0" applyBorder="0" applyAlignment="0" applyProtection="0"/>
    <xf numFmtId="44" fontId="114" fillId="0" borderId="0" applyFont="0" applyFill="0" applyBorder="0" applyAlignment="0" applyProtection="0"/>
    <xf numFmtId="44" fontId="105" fillId="0" borderId="0" applyFont="0" applyFill="0" applyBorder="0" applyAlignment="0" applyProtection="0"/>
    <xf numFmtId="44" fontId="117" fillId="0" borderId="0" applyFont="0" applyFill="0" applyBorder="0" applyAlignment="0" applyProtection="0"/>
    <xf numFmtId="185" fontId="10" fillId="0" borderId="0" applyFont="0" applyFill="0" applyBorder="0" applyAlignment="0" applyProtection="0">
      <alignment horizontal="right"/>
    </xf>
    <xf numFmtId="44" fontId="10" fillId="0" borderId="0" applyFont="0" applyFill="0" applyBorder="0" applyAlignment="0" applyProtection="0"/>
    <xf numFmtId="44" fontId="10" fillId="0" borderId="0" applyFont="0" applyFill="0" applyBorder="0" applyAlignment="0" applyProtection="0"/>
    <xf numFmtId="44" fontId="105" fillId="0" borderId="0" applyFont="0" applyFill="0" applyBorder="0" applyAlignment="0" applyProtection="0"/>
    <xf numFmtId="44" fontId="104" fillId="0" borderId="0" applyFont="0" applyFill="0" applyBorder="0" applyAlignment="0" applyProtection="0"/>
    <xf numFmtId="44" fontId="105" fillId="0" borderId="0" applyFont="0" applyFill="0" applyBorder="0" applyAlignment="0" applyProtection="0"/>
    <xf numFmtId="44" fontId="105" fillId="0" borderId="0" applyFont="0" applyFill="0" applyBorder="0" applyAlignment="0" applyProtection="0"/>
    <xf numFmtId="44" fontId="105" fillId="0" borderId="0" applyFont="0" applyFill="0" applyBorder="0" applyAlignment="0" applyProtection="0"/>
    <xf numFmtId="44" fontId="105" fillId="0" borderId="0" applyFont="0" applyFill="0" applyBorder="0" applyAlignment="0" applyProtection="0"/>
    <xf numFmtId="5" fontId="10" fillId="0" borderId="0" applyFont="0" applyFill="0" applyBorder="0" applyAlignment="0" applyProtection="0"/>
    <xf numFmtId="5" fontId="10" fillId="0" borderId="0" applyFont="0" applyFill="0" applyBorder="0" applyAlignment="0" applyProtection="0"/>
    <xf numFmtId="186" fontId="3" fillId="0" borderId="0" applyFont="0" applyFill="0" applyBorder="0" applyAlignment="0" applyProtection="0"/>
    <xf numFmtId="187" fontId="10" fillId="0" borderId="0" applyFont="0" applyFill="0" applyBorder="0" applyAlignment="0" applyProtection="0"/>
    <xf numFmtId="14" fontId="10" fillId="0" borderId="0" applyFont="0" applyFill="0" applyBorder="0" applyAlignment="0" applyProtection="0"/>
    <xf numFmtId="14" fontId="10" fillId="0" borderId="0" applyFont="0" applyFill="0" applyBorder="0" applyAlignment="0" applyProtection="0"/>
    <xf numFmtId="188" fontId="10" fillId="0" borderId="0" applyFont="0" applyFill="0" applyBorder="0" applyAlignment="0" applyProtection="0"/>
    <xf numFmtId="189" fontId="9" fillId="0" borderId="0"/>
    <xf numFmtId="190" fontId="31" fillId="0" borderId="0" applyFont="0" applyFill="0" applyBorder="0" applyAlignment="0" applyProtection="0"/>
    <xf numFmtId="4" fontId="3" fillId="0" borderId="0" applyFont="0" applyFill="0" applyBorder="0" applyAlignment="0" applyProtection="0"/>
    <xf numFmtId="191" fontId="10" fillId="0" borderId="0" applyFont="0" applyFill="0" applyBorder="0" applyAlignment="0" applyProtection="0"/>
    <xf numFmtId="0" fontId="10" fillId="0" borderId="7" applyNumberFormat="0" applyFont="0" applyFill="0" applyAlignment="0" applyProtection="0"/>
    <xf numFmtId="0" fontId="32" fillId="0" borderId="0" applyNumberFormat="0" applyAlignment="0">
      <alignment horizontal="left"/>
    </xf>
    <xf numFmtId="192" fontId="27" fillId="0" borderId="0"/>
    <xf numFmtId="2" fontId="10" fillId="0" borderId="0" applyFont="0" applyFill="0" applyBorder="0" applyAlignment="0" applyProtection="0"/>
    <xf numFmtId="2" fontId="10" fillId="0" borderId="0" applyFont="0" applyFill="0" applyBorder="0" applyAlignment="0" applyProtection="0"/>
    <xf numFmtId="0" fontId="33" fillId="0" borderId="0"/>
    <xf numFmtId="0" fontId="34" fillId="0" borderId="0" applyFill="0" applyBorder="0" applyProtection="0">
      <alignment horizontal="left"/>
    </xf>
    <xf numFmtId="0" fontId="35" fillId="0" borderId="0" applyNumberFormat="0" applyFill="0" applyBorder="0" applyAlignment="0" applyProtection="0"/>
    <xf numFmtId="38" fontId="14" fillId="6" borderId="0" applyNumberFormat="0" applyBorder="0" applyAlignment="0" applyProtection="0"/>
    <xf numFmtId="193" fontId="10" fillId="0" borderId="0" applyFont="0" applyFill="0" applyBorder="0" applyAlignment="0" applyProtection="0">
      <alignment horizontal="right"/>
    </xf>
    <xf numFmtId="0" fontId="36" fillId="0" borderId="0" applyProtection="0">
      <alignment horizontal="right"/>
    </xf>
    <xf numFmtId="0" fontId="37" fillId="0" borderId="8" applyNumberFormat="0" applyAlignment="0" applyProtection="0">
      <alignment horizontal="left" vertical="center"/>
    </xf>
    <xf numFmtId="0" fontId="37" fillId="0" borderId="9">
      <alignment horizontal="left" vertical="center"/>
    </xf>
    <xf numFmtId="0" fontId="38" fillId="0" borderId="0">
      <alignment horizontal="center"/>
    </xf>
    <xf numFmtId="0" fontId="39" fillId="0" borderId="0" applyNumberFormat="0" applyFill="0" applyBorder="0" applyAlignment="0" applyProtection="0"/>
    <xf numFmtId="194" fontId="11" fillId="0" borderId="0" applyFont="0" applyFill="0" applyBorder="0" applyAlignment="0" applyProtection="0"/>
    <xf numFmtId="0" fontId="112" fillId="0" borderId="0" applyNumberFormat="0" applyFill="0" applyBorder="0" applyAlignment="0" applyProtection="0"/>
    <xf numFmtId="0" fontId="90" fillId="0" borderId="0" applyNumberFormat="0" applyFill="0" applyBorder="0" applyAlignment="0" applyProtection="0">
      <alignment vertical="top"/>
      <protection locked="0"/>
    </xf>
    <xf numFmtId="0" fontId="115" fillId="0" borderId="0" applyNumberFormat="0" applyFill="0" applyBorder="0" applyAlignment="0" applyProtection="0"/>
    <xf numFmtId="10" fontId="14" fillId="7" borderId="10" applyNumberFormat="0" applyBorder="0" applyAlignment="0" applyProtection="0"/>
    <xf numFmtId="0" fontId="91" fillId="3" borderId="5" applyNumberFormat="0" applyAlignment="0" applyProtection="0"/>
    <xf numFmtId="0" fontId="91" fillId="3" borderId="5" applyNumberFormat="0" applyAlignment="0" applyProtection="0"/>
    <xf numFmtId="0" fontId="91" fillId="3" borderId="5" applyNumberFormat="0" applyAlignment="0" applyProtection="0"/>
    <xf numFmtId="0" fontId="91" fillId="3" borderId="5" applyNumberFormat="0" applyAlignment="0" applyProtection="0"/>
    <xf numFmtId="0" fontId="91" fillId="3" borderId="5" applyNumberFormat="0" applyAlignment="0" applyProtection="0"/>
    <xf numFmtId="0" fontId="91" fillId="3" borderId="5" applyNumberFormat="0" applyAlignment="0" applyProtection="0"/>
    <xf numFmtId="0" fontId="91" fillId="3" borderId="5" applyNumberFormat="0" applyAlignment="0" applyProtection="0"/>
    <xf numFmtId="0" fontId="91" fillId="3" borderId="5" applyNumberFormat="0" applyAlignment="0" applyProtection="0"/>
    <xf numFmtId="0" fontId="91" fillId="3" borderId="5" applyNumberFormat="0" applyAlignment="0" applyProtection="0"/>
    <xf numFmtId="176" fontId="40" fillId="8" borderId="0"/>
    <xf numFmtId="0" fontId="41" fillId="0" borderId="0" applyNumberFormat="0" applyFill="0" applyBorder="0" applyAlignment="0">
      <protection locked="0"/>
    </xf>
    <xf numFmtId="195" fontId="9" fillId="0" borderId="0"/>
    <xf numFmtId="0" fontId="42" fillId="0" borderId="0"/>
    <xf numFmtId="0" fontId="10" fillId="0" borderId="3"/>
    <xf numFmtId="0" fontId="43" fillId="0" borderId="0"/>
    <xf numFmtId="196" fontId="10" fillId="0" borderId="0" applyFont="0" applyFill="0" applyBorder="0" applyAlignment="0" applyProtection="0"/>
    <xf numFmtId="176" fontId="44" fillId="9" borderId="0"/>
    <xf numFmtId="197" fontId="10" fillId="0" borderId="0" applyFont="0" applyFill="0" applyBorder="0" applyAlignment="0" applyProtection="0"/>
    <xf numFmtId="198" fontId="10" fillId="0" borderId="0" applyFont="0" applyFill="0" applyBorder="0" applyAlignment="0" applyProtection="0"/>
    <xf numFmtId="199" fontId="10" fillId="0" borderId="0" applyFont="0" applyFill="0" applyBorder="0" applyAlignment="0" applyProtection="0"/>
    <xf numFmtId="200" fontId="10" fillId="0" borderId="0" applyFont="0" applyFill="0" applyBorder="0" applyAlignment="0" applyProtection="0"/>
    <xf numFmtId="0" fontId="9" fillId="0" borderId="2" applyFont="0" applyFill="0" applyBorder="0" applyProtection="0"/>
    <xf numFmtId="201" fontId="9" fillId="0" borderId="2"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201" fontId="9" fillId="0" borderId="0" applyFont="0" applyFill="0" applyBorder="0" applyAlignment="0" applyProtection="0"/>
    <xf numFmtId="202" fontId="10" fillId="0" borderId="0" applyFont="0" applyFill="0" applyBorder="0" applyAlignment="0" applyProtection="0"/>
    <xf numFmtId="0" fontId="45" fillId="0" borderId="0" applyFont="0" applyFill="0" applyBorder="0" applyAlignment="0" applyProtection="0"/>
    <xf numFmtId="169" fontId="10" fillId="0" borderId="0" applyFill="0" applyBorder="0" applyAlignment="0" applyProtection="0"/>
    <xf numFmtId="203" fontId="10" fillId="0" borderId="0" applyFont="0" applyFill="0" applyBorder="0" applyAlignment="0" applyProtection="0"/>
    <xf numFmtId="204" fontId="10" fillId="0" borderId="0" applyFont="0" applyFill="0" applyBorder="0" applyAlignment="0" applyProtection="0"/>
    <xf numFmtId="0" fontId="10" fillId="0" borderId="0" applyFont="0" applyFill="0" applyBorder="0" applyAlignment="0" applyProtection="0">
      <alignment horizontal="right"/>
    </xf>
    <xf numFmtId="0" fontId="46" fillId="10" borderId="0"/>
    <xf numFmtId="0" fontId="47" fillId="11" borderId="0"/>
    <xf numFmtId="0" fontId="48" fillId="0" borderId="0"/>
    <xf numFmtId="37" fontId="49" fillId="0" borderId="0"/>
    <xf numFmtId="205" fontId="10" fillId="0" borderId="0"/>
    <xf numFmtId="0" fontId="11" fillId="0" borderId="0"/>
    <xf numFmtId="41" fontId="10" fillId="0" borderId="0"/>
    <xf numFmtId="0" fontId="10" fillId="0" borderId="0"/>
    <xf numFmtId="0" fontId="10" fillId="0" borderId="0"/>
    <xf numFmtId="0" fontId="10"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27" fillId="0" borderId="0"/>
    <xf numFmtId="0" fontId="10" fillId="0" borderId="0"/>
    <xf numFmtId="0" fontId="105" fillId="0" borderId="0"/>
    <xf numFmtId="0" fontId="105" fillId="0" borderId="0"/>
    <xf numFmtId="0" fontId="105" fillId="0" borderId="0"/>
    <xf numFmtId="0" fontId="113" fillId="0" borderId="0"/>
    <xf numFmtId="0" fontId="113" fillId="0" borderId="0"/>
    <xf numFmtId="0" fontId="113" fillId="0" borderId="0"/>
    <xf numFmtId="0" fontId="113" fillId="0" borderId="0"/>
    <xf numFmtId="0" fontId="105" fillId="0" borderId="0"/>
    <xf numFmtId="0" fontId="114" fillId="0" borderId="0"/>
    <xf numFmtId="0" fontId="114" fillId="0" borderId="0"/>
    <xf numFmtId="0" fontId="116" fillId="0" borderId="0"/>
    <xf numFmtId="0" fontId="10" fillId="0" borderId="0"/>
    <xf numFmtId="0" fontId="10" fillId="0" borderId="0"/>
    <xf numFmtId="0" fontId="117" fillId="0" borderId="0"/>
    <xf numFmtId="0" fontId="105" fillId="0" borderId="0"/>
    <xf numFmtId="0" fontId="105" fillId="0" borderId="0"/>
    <xf numFmtId="206" fontId="106" fillId="0" borderId="0"/>
    <xf numFmtId="0" fontId="10" fillId="0" borderId="0"/>
    <xf numFmtId="0" fontId="10" fillId="0" borderId="0"/>
    <xf numFmtId="0" fontId="105" fillId="0" borderId="0"/>
    <xf numFmtId="0" fontId="10" fillId="0" borderId="0"/>
    <xf numFmtId="0" fontId="10" fillId="0" borderId="0"/>
    <xf numFmtId="0" fontId="10" fillId="0" borderId="0"/>
    <xf numFmtId="0" fontId="104" fillId="0" borderId="0"/>
    <xf numFmtId="0" fontId="102" fillId="0" borderId="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0" fontId="21" fillId="2" borderId="11" applyNumberFormat="0" applyFont="0" applyAlignment="0" applyProtection="0"/>
    <xf numFmtId="207" fontId="11" fillId="0" borderId="0">
      <alignment vertical="top" wrapText="1"/>
    </xf>
    <xf numFmtId="208" fontId="4" fillId="0" borderId="0" applyFill="0" applyBorder="0" applyAlignment="0" applyProtection="0"/>
    <xf numFmtId="0" fontId="14" fillId="0" borderId="0" applyNumberFormat="0" applyFill="0" applyBorder="0" applyAlignment="0" applyProtection="0"/>
    <xf numFmtId="0" fontId="50" fillId="0" borderId="0" applyNumberFormat="0" applyFill="0" applyBorder="0" applyAlignment="0" applyProtection="0"/>
    <xf numFmtId="209" fontId="22" fillId="0" borderId="0" applyNumberForma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14" fillId="0" borderId="0" applyNumberFormat="0" applyFill="0" applyBorder="0" applyAlignment="0" applyProtection="0"/>
    <xf numFmtId="40" fontId="52" fillId="0" borderId="0" applyFont="0" applyFill="0" applyBorder="0" applyAlignment="0" applyProtection="0"/>
    <xf numFmtId="38" fontId="52" fillId="0" borderId="0" applyFont="0" applyFill="0" applyBorder="0" applyAlignment="0" applyProtection="0"/>
    <xf numFmtId="0" fontId="92" fillId="4" borderId="12" applyNumberFormat="0" applyAlignment="0" applyProtection="0"/>
    <xf numFmtId="0" fontId="92" fillId="4" borderId="12" applyNumberFormat="0" applyAlignment="0" applyProtection="0"/>
    <xf numFmtId="0" fontId="92" fillId="4" borderId="12" applyNumberFormat="0" applyAlignment="0" applyProtection="0"/>
    <xf numFmtId="0" fontId="92" fillId="4" borderId="12" applyNumberFormat="0" applyAlignment="0" applyProtection="0"/>
    <xf numFmtId="0" fontId="92" fillId="4" borderId="12" applyNumberFormat="0" applyAlignment="0" applyProtection="0"/>
    <xf numFmtId="0" fontId="92" fillId="4" borderId="12" applyNumberFormat="0" applyAlignment="0" applyProtection="0"/>
    <xf numFmtId="0" fontId="92" fillId="4" borderId="12" applyNumberFormat="0" applyAlignment="0" applyProtection="0"/>
    <xf numFmtId="0" fontId="92" fillId="4" borderId="12" applyNumberFormat="0" applyAlignment="0" applyProtection="0"/>
    <xf numFmtId="0" fontId="92" fillId="4" borderId="12" applyNumberFormat="0" applyAlignment="0" applyProtection="0"/>
    <xf numFmtId="40" fontId="7" fillId="12" borderId="0">
      <alignment horizontal="right"/>
    </xf>
    <xf numFmtId="0" fontId="53" fillId="12" borderId="0">
      <alignment horizontal="right"/>
    </xf>
    <xf numFmtId="0" fontId="54" fillId="12" borderId="13"/>
    <xf numFmtId="0" fontId="54" fillId="0" borderId="0" applyBorder="0">
      <alignment horizontal="centerContinuous"/>
    </xf>
    <xf numFmtId="0" fontId="55" fillId="0" borderId="0" applyBorder="0">
      <alignment horizontal="centerContinuous"/>
    </xf>
    <xf numFmtId="182" fontId="3" fillId="13" borderId="0" applyNumberFormat="0" applyFont="0" applyBorder="0" applyAlignment="0"/>
    <xf numFmtId="0" fontId="56" fillId="0" borderId="0" applyProtection="0">
      <alignment horizontal="left"/>
    </xf>
    <xf numFmtId="0" fontId="56" fillId="0" borderId="0" applyFill="0" applyBorder="0" applyProtection="0">
      <alignment horizontal="left"/>
    </xf>
    <xf numFmtId="0" fontId="57" fillId="0" borderId="0" applyFill="0" applyBorder="0" applyProtection="0">
      <alignment horizontal="left"/>
    </xf>
    <xf numFmtId="1" fontId="58" fillId="0" borderId="0" applyProtection="0">
      <alignment horizontal="right" vertical="center"/>
    </xf>
    <xf numFmtId="0" fontId="11" fillId="0" borderId="0">
      <alignment vertical="top" wrapText="1"/>
    </xf>
    <xf numFmtId="14" fontId="15" fillId="0" borderId="0">
      <alignment horizontal="center" wrapText="1"/>
      <protection locked="0"/>
    </xf>
    <xf numFmtId="9" fontId="103" fillId="0" borderId="0" applyFont="0" applyFill="0" applyBorder="0" applyAlignment="0" applyProtection="0"/>
    <xf numFmtId="164" fontId="3" fillId="0" borderId="0" applyFont="0" applyFill="0" applyBorder="0" applyAlignment="0" applyProtection="0"/>
    <xf numFmtId="10" fontId="10" fillId="0" borderId="0" applyFont="0" applyFill="0" applyBorder="0" applyAlignment="0" applyProtection="0"/>
    <xf numFmtId="9" fontId="103" fillId="0" borderId="0" applyFont="0" applyFill="0" applyBorder="0" applyAlignment="0" applyProtection="0"/>
    <xf numFmtId="9" fontId="105" fillId="0" borderId="0" applyFont="0" applyFill="0" applyBorder="0" applyAlignment="0" applyProtection="0"/>
    <xf numFmtId="9" fontId="10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9" fontId="105" fillId="0" borderId="0" applyFont="0" applyFill="0" applyBorder="0" applyAlignment="0" applyProtection="0"/>
    <xf numFmtId="9" fontId="114" fillId="0" borderId="0" applyFont="0" applyFill="0" applyBorder="0" applyAlignment="0" applyProtection="0"/>
    <xf numFmtId="210" fontId="10" fillId="0" borderId="0" applyFont="0" applyFill="0" applyBorder="0" applyAlignment="0" applyProtection="0"/>
    <xf numFmtId="0" fontId="59" fillId="0" borderId="0"/>
    <xf numFmtId="0" fontId="60" fillId="0" borderId="0" applyNumberFormat="0" applyBorder="0"/>
    <xf numFmtId="8" fontId="10" fillId="0" borderId="0" applyFont="0" applyFill="0" applyBorder="0" applyAlignment="0" applyProtection="0"/>
    <xf numFmtId="5" fontId="61" fillId="0" borderId="0"/>
    <xf numFmtId="0" fontId="27" fillId="0" borderId="0" applyNumberFormat="0" applyFont="0" applyFill="0" applyBorder="0" applyAlignment="0" applyProtection="0">
      <alignment horizontal="left"/>
    </xf>
    <xf numFmtId="0" fontId="9" fillId="0" borderId="0">
      <alignment vertical="top"/>
    </xf>
    <xf numFmtId="176" fontId="9" fillId="0" borderId="0">
      <alignment vertical="top"/>
    </xf>
    <xf numFmtId="176" fontId="9" fillId="0" borderId="0">
      <alignment vertical="top"/>
    </xf>
    <xf numFmtId="176" fontId="9" fillId="0" borderId="0">
      <alignment vertical="top"/>
    </xf>
    <xf numFmtId="176" fontId="9" fillId="0" borderId="0">
      <alignment vertical="top"/>
    </xf>
    <xf numFmtId="176" fontId="9" fillId="0" borderId="0">
      <alignment vertical="top"/>
    </xf>
    <xf numFmtId="176" fontId="9" fillId="0" borderId="0">
      <alignment vertical="top"/>
    </xf>
    <xf numFmtId="176" fontId="9" fillId="0" borderId="0">
      <alignment vertical="top"/>
    </xf>
    <xf numFmtId="176" fontId="9" fillId="0" borderId="0">
      <alignment vertical="top"/>
    </xf>
    <xf numFmtId="0" fontId="9" fillId="0" borderId="0">
      <alignment vertical="top"/>
    </xf>
    <xf numFmtId="176" fontId="9" fillId="0" borderId="0">
      <alignment vertical="top"/>
    </xf>
    <xf numFmtId="176" fontId="9" fillId="0" borderId="0">
      <alignment vertical="top"/>
    </xf>
    <xf numFmtId="0" fontId="9" fillId="0" borderId="0">
      <alignment vertical="top"/>
    </xf>
    <xf numFmtId="176" fontId="9" fillId="0" borderId="0">
      <alignment vertical="top"/>
    </xf>
    <xf numFmtId="176"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76" fontId="9" fillId="0" borderId="0">
      <alignment vertical="top"/>
    </xf>
    <xf numFmtId="211" fontId="62" fillId="0" borderId="0" applyNumberFormat="0" applyFill="0" applyBorder="0" applyAlignment="0" applyProtection="0">
      <alignment horizontal="left"/>
    </xf>
    <xf numFmtId="0" fontId="67" fillId="14" borderId="14" applyNumberFormat="0" applyAlignment="0" applyProtection="0"/>
    <xf numFmtId="0" fontId="67" fillId="14" borderId="14" applyNumberFormat="0" applyAlignment="0" applyProtection="0"/>
    <xf numFmtId="0" fontId="67" fillId="14" borderId="14" applyNumberFormat="0" applyAlignment="0" applyProtection="0"/>
    <xf numFmtId="0" fontId="67" fillId="14" borderId="14" applyNumberFormat="0" applyAlignment="0" applyProtection="0"/>
    <xf numFmtId="0" fontId="67" fillId="14" borderId="14" applyNumberFormat="0" applyAlignment="0" applyProtection="0"/>
    <xf numFmtId="0" fontId="67" fillId="14" borderId="14" applyNumberFormat="0" applyAlignment="0" applyProtection="0"/>
    <xf numFmtId="0" fontId="67" fillId="14" borderId="14" applyNumberFormat="0" applyAlignment="0" applyProtection="0"/>
    <xf numFmtId="0" fontId="67" fillId="14" borderId="14" applyNumberFormat="0" applyAlignment="0" applyProtection="0"/>
    <xf numFmtId="0" fontId="67" fillId="14" borderId="14" applyNumberFormat="0" applyAlignment="0" applyProtection="0"/>
    <xf numFmtId="0" fontId="63" fillId="0" borderId="3">
      <alignment horizontal="right"/>
    </xf>
    <xf numFmtId="0" fontId="64" fillId="15" borderId="0"/>
    <xf numFmtId="212" fontId="65" fillId="0" borderId="0" applyNumberFormat="0" applyBorder="0" applyAlignment="0">
      <alignment horizontal="centerContinuous"/>
    </xf>
    <xf numFmtId="0" fontId="9" fillId="11" borderId="0" applyNumberFormat="0" applyFont="0" applyBorder="0" applyAlignment="0" applyProtection="0"/>
    <xf numFmtId="168" fontId="107" fillId="0" borderId="0" applyNumberFormat="0" applyFill="0" applyBorder="0" applyAlignment="0" applyProtection="0"/>
    <xf numFmtId="168" fontId="108" fillId="0" borderId="0" applyNumberFormat="0" applyFill="0" applyBorder="0" applyAlignment="0" applyProtection="0"/>
    <xf numFmtId="206" fontId="107" fillId="0" borderId="0" applyNumberFormat="0" applyFill="0" applyBorder="0" applyAlignment="0" applyProtection="0"/>
    <xf numFmtId="206" fontId="106" fillId="18" borderId="0" applyNumberFormat="0" applyFont="0" applyBorder="0" applyAlignment="0" applyProtection="0"/>
    <xf numFmtId="0" fontId="106" fillId="0" borderId="0" applyFill="0" applyBorder="0" applyProtection="0"/>
    <xf numFmtId="170" fontId="106" fillId="0" borderId="0" applyFill="0" applyBorder="0" applyProtection="0"/>
    <xf numFmtId="206" fontId="106" fillId="19" borderId="0" applyNumberFormat="0" applyFont="0" applyBorder="0" applyAlignment="0" applyProtection="0"/>
    <xf numFmtId="213" fontId="106" fillId="0" borderId="0" applyFill="0" applyBorder="0" applyAlignment="0" applyProtection="0"/>
    <xf numFmtId="0" fontId="109" fillId="0" borderId="0" applyNumberFormat="0" applyAlignment="0" applyProtection="0"/>
    <xf numFmtId="168" fontId="109" fillId="0" borderId="0" applyNumberFormat="0" applyAlignment="0" applyProtection="0"/>
    <xf numFmtId="0" fontId="107" fillId="0" borderId="42" applyFill="0" applyProtection="0">
      <alignment horizontal="right" wrapText="1"/>
    </xf>
    <xf numFmtId="170" fontId="107" fillId="0" borderId="42" applyFill="0" applyProtection="0">
      <alignment horizontal="right" wrapText="1"/>
    </xf>
    <xf numFmtId="0" fontId="107" fillId="0" borderId="0" applyFill="0" applyProtection="0">
      <alignment wrapText="1"/>
    </xf>
    <xf numFmtId="206" fontId="110" fillId="0" borderId="43" applyNumberFormat="0" applyFill="0" applyAlignment="0" applyProtection="0"/>
    <xf numFmtId="0" fontId="111" fillId="0" borderId="0" applyAlignment="0" applyProtection="0"/>
    <xf numFmtId="170" fontId="111" fillId="0" borderId="0" applyAlignment="0" applyProtection="0"/>
    <xf numFmtId="0" fontId="110" fillId="0" borderId="44" applyNumberFormat="0" applyFill="0" applyAlignment="0" applyProtection="0"/>
    <xf numFmtId="214" fontId="110" fillId="0" borderId="44" applyNumberFormat="0" applyFill="0" applyAlignment="0" applyProtection="0"/>
    <xf numFmtId="168" fontId="110" fillId="0" borderId="45" applyNumberFormat="0" applyFill="0" applyAlignment="0" applyProtection="0"/>
    <xf numFmtId="7" fontId="88" fillId="0" borderId="15" applyFill="0" applyProtection="0">
      <alignment horizontal="center"/>
    </xf>
    <xf numFmtId="7" fontId="88" fillId="0" borderId="15" applyFill="0" applyProtection="0">
      <alignment horizontal="center"/>
    </xf>
    <xf numFmtId="7" fontId="88" fillId="0" borderId="15" applyFill="0" applyProtection="0">
      <alignment horizontal="center"/>
    </xf>
    <xf numFmtId="7" fontId="88" fillId="0" borderId="15" applyFill="0" applyProtection="0">
      <alignment horizontal="center"/>
    </xf>
    <xf numFmtId="7" fontId="88" fillId="0" borderId="15" applyFill="0" applyProtection="0">
      <alignment horizontal="center"/>
    </xf>
    <xf numFmtId="7" fontId="88" fillId="0" borderId="15" applyFill="0" applyProtection="0">
      <alignment horizontal="center"/>
    </xf>
    <xf numFmtId="0" fontId="88" fillId="0" borderId="16" applyNumberFormat="0" applyFill="0" applyProtection="0">
      <alignment horizontal="center" wrapText="1"/>
    </xf>
    <xf numFmtId="0" fontId="88" fillId="0" borderId="16" applyNumberFormat="0" applyFill="0" applyProtection="0">
      <alignment horizontal="center" wrapText="1"/>
    </xf>
    <xf numFmtId="0" fontId="88" fillId="0" borderId="2" applyNumberFormat="0" applyFill="0" applyProtection="0">
      <alignment horizontal="center"/>
    </xf>
    <xf numFmtId="0" fontId="88" fillId="0" borderId="2" applyNumberFormat="0" applyFill="0" applyProtection="0">
      <alignment horizontal="center"/>
    </xf>
    <xf numFmtId="0" fontId="88" fillId="0" borderId="15" applyNumberFormat="0" applyFill="0" applyProtection="0">
      <alignment horizontal="center"/>
    </xf>
    <xf numFmtId="0" fontId="88" fillId="0" borderId="15" applyNumberFormat="0" applyFill="0" applyProtection="0">
      <alignment horizontal="center"/>
    </xf>
    <xf numFmtId="0" fontId="88" fillId="0" borderId="15" applyNumberFormat="0" applyFill="0" applyProtection="0">
      <alignment horizontal="center"/>
    </xf>
    <xf numFmtId="0" fontId="88" fillId="0" borderId="15" applyNumberFormat="0" applyFill="0" applyProtection="0">
      <alignment horizontal="center"/>
    </xf>
    <xf numFmtId="0" fontId="88" fillId="0" borderId="15" applyNumberFormat="0" applyFill="0" applyProtection="0">
      <alignment horizontal="center"/>
    </xf>
    <xf numFmtId="0" fontId="88" fillId="0" borderId="15" applyNumberFormat="0" applyFill="0" applyProtection="0">
      <alignment horizontal="center"/>
    </xf>
    <xf numFmtId="7" fontId="71" fillId="10" borderId="15" applyProtection="0">
      <alignment horizontal="center"/>
    </xf>
    <xf numFmtId="7" fontId="71" fillId="10" borderId="15" applyProtection="0">
      <alignment horizontal="center"/>
    </xf>
    <xf numFmtId="7" fontId="71" fillId="10" borderId="15" applyProtection="0">
      <alignment horizontal="center"/>
    </xf>
    <xf numFmtId="7" fontId="71" fillId="10" borderId="15" applyProtection="0">
      <alignment horizontal="center"/>
    </xf>
    <xf numFmtId="7" fontId="71" fillId="10" borderId="15" applyProtection="0">
      <alignment horizontal="center"/>
    </xf>
    <xf numFmtId="7" fontId="71" fillId="10" borderId="15"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9" fontId="71" fillId="10" borderId="15" applyProtection="0">
      <alignment horizontal="center"/>
    </xf>
    <xf numFmtId="9" fontId="71" fillId="10" borderId="15" applyProtection="0">
      <alignment horizontal="center"/>
    </xf>
    <xf numFmtId="9" fontId="71" fillId="10" borderId="15" applyProtection="0">
      <alignment horizontal="center"/>
    </xf>
    <xf numFmtId="9" fontId="71" fillId="10" borderId="15" applyProtection="0">
      <alignment horizontal="center"/>
    </xf>
    <xf numFmtId="9" fontId="71" fillId="10" borderId="15" applyProtection="0">
      <alignment horizontal="center"/>
    </xf>
    <xf numFmtId="9" fontId="71" fillId="10" borderId="15" applyProtection="0">
      <alignment horizontal="center"/>
    </xf>
    <xf numFmtId="0" fontId="71" fillId="0" borderId="9" applyNumberFormat="0" applyFill="0" applyProtection="0">
      <alignment wrapText="1"/>
    </xf>
    <xf numFmtId="0" fontId="71" fillId="0" borderId="9" applyNumberFormat="0" applyFill="0" applyProtection="0">
      <alignment wrapText="1"/>
    </xf>
    <xf numFmtId="0" fontId="71" fillId="0" borderId="9" applyNumberFormat="0" applyFill="0" applyProtection="0">
      <alignment wrapText="1"/>
    </xf>
    <xf numFmtId="0" fontId="71" fillId="0" borderId="9" applyNumberFormat="0" applyFill="0" applyProtection="0">
      <alignment wrapText="1"/>
    </xf>
    <xf numFmtId="0" fontId="71" fillId="0" borderId="9" applyNumberFormat="0" applyFill="0" applyProtection="0">
      <alignment wrapText="1"/>
    </xf>
    <xf numFmtId="0" fontId="71" fillId="0" borderId="9" applyNumberFormat="0" applyFill="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9" applyNumberFormat="0" applyProtection="0">
      <alignment wrapText="1"/>
    </xf>
    <xf numFmtId="0" fontId="71" fillId="10" borderId="9" applyNumberFormat="0" applyProtection="0">
      <alignment wrapText="1"/>
    </xf>
    <xf numFmtId="0" fontId="71" fillId="10" borderId="9" applyNumberFormat="0" applyProtection="0">
      <alignment wrapText="1"/>
    </xf>
    <xf numFmtId="0" fontId="71" fillId="10" borderId="9" applyNumberFormat="0" applyProtection="0">
      <alignment wrapText="1"/>
    </xf>
    <xf numFmtId="0" fontId="71" fillId="10" borderId="9" applyNumberFormat="0" applyProtection="0">
      <alignment wrapText="1"/>
    </xf>
    <xf numFmtId="0" fontId="71" fillId="10" borderId="9" applyNumberFormat="0" applyProtection="0">
      <alignment wrapText="1"/>
    </xf>
    <xf numFmtId="0" fontId="88" fillId="0" borderId="9" applyNumberFormat="0" applyFill="0" applyProtection="0">
      <alignment wrapText="1"/>
    </xf>
    <xf numFmtId="0" fontId="88" fillId="0" borderId="9" applyNumberFormat="0" applyFill="0" applyProtection="0">
      <alignment wrapText="1"/>
    </xf>
    <xf numFmtId="0" fontId="88" fillId="0" borderId="9" applyNumberFormat="0" applyFill="0" applyProtection="0">
      <alignment wrapText="1"/>
    </xf>
    <xf numFmtId="0" fontId="88" fillId="0" borderId="9" applyNumberFormat="0" applyFill="0" applyProtection="0">
      <alignment wrapText="1"/>
    </xf>
    <xf numFmtId="0" fontId="88" fillId="0" borderId="9" applyNumberFormat="0" applyFill="0" applyProtection="0">
      <alignment wrapText="1"/>
    </xf>
    <xf numFmtId="0" fontId="88" fillId="0" borderId="9" applyNumberFormat="0" applyFill="0" applyProtection="0">
      <alignment wrapText="1"/>
    </xf>
    <xf numFmtId="0" fontId="71" fillId="0" borderId="13" applyNumberFormat="0" applyFill="0" applyAlignment="0" applyProtection="0"/>
    <xf numFmtId="0" fontId="71" fillId="0" borderId="13"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16" applyNumberFormat="0" applyFill="0" applyProtection="0">
      <alignment horizontal="center" wrapText="1"/>
    </xf>
    <xf numFmtId="0" fontId="88" fillId="0" borderId="16" applyNumberFormat="0" applyFill="0" applyProtection="0">
      <alignment horizontal="center" wrapText="1"/>
    </xf>
    <xf numFmtId="0" fontId="88" fillId="0" borderId="19" applyNumberFormat="0" applyFill="0" applyProtection="0">
      <alignment horizontal="center"/>
    </xf>
    <xf numFmtId="0" fontId="88" fillId="0" borderId="19" applyNumberFormat="0" applyFill="0" applyProtection="0">
      <alignment horizontal="center"/>
    </xf>
    <xf numFmtId="0" fontId="93" fillId="0" borderId="0" applyNumberFormat="0" applyFill="0" applyBorder="0" applyAlignment="0" applyProtection="0"/>
    <xf numFmtId="0" fontId="93"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10" borderId="16" applyNumberFormat="0" applyProtection="0">
      <alignment wrapText="1"/>
    </xf>
    <xf numFmtId="0" fontId="67" fillId="10" borderId="16" applyNumberFormat="0" applyProtection="0">
      <alignment wrapText="1"/>
    </xf>
    <xf numFmtId="0" fontId="10" fillId="10" borderId="19" applyNumberFormat="0" applyProtection="0">
      <alignment wrapText="1"/>
    </xf>
    <xf numFmtId="0" fontId="10" fillId="10" borderId="19" applyNumberFormat="0" applyProtection="0">
      <alignment wrapText="1"/>
    </xf>
    <xf numFmtId="0" fontId="94" fillId="10" borderId="15" applyNumberFormat="0" applyAlignment="0" applyProtection="0"/>
    <xf numFmtId="0" fontId="94" fillId="10" borderId="15" applyNumberFormat="0" applyAlignment="0" applyProtection="0"/>
    <xf numFmtId="0" fontId="94" fillId="10" borderId="15" applyNumberFormat="0" applyAlignment="0" applyProtection="0"/>
    <xf numFmtId="0" fontId="94" fillId="10" borderId="15" applyNumberFormat="0" applyAlignment="0" applyProtection="0"/>
    <xf numFmtId="0" fontId="94" fillId="10" borderId="15" applyNumberFormat="0" applyAlignment="0" applyProtection="0"/>
    <xf numFmtId="0" fontId="94" fillId="10" borderId="15" applyNumberFormat="0" applyAlignment="0" applyProtection="0"/>
    <xf numFmtId="0" fontId="95" fillId="10" borderId="10" applyNumberFormat="0" applyAlignment="0" applyProtection="0"/>
    <xf numFmtId="0" fontId="95" fillId="10" borderId="10" applyNumberFormat="0" applyAlignment="0" applyProtection="0"/>
    <xf numFmtId="0" fontId="95" fillId="10" borderId="10" applyNumberFormat="0" applyAlignment="0" applyProtection="0"/>
    <xf numFmtId="0" fontId="95" fillId="10" borderId="10" applyNumberFormat="0" applyAlignment="0" applyProtection="0"/>
    <xf numFmtId="0" fontId="95" fillId="10" borderId="10" applyNumberFormat="0" applyAlignment="0" applyProtection="0"/>
    <xf numFmtId="0" fontId="95" fillId="10" borderId="10" applyNumberFormat="0" applyAlignment="0" applyProtection="0"/>
    <xf numFmtId="0" fontId="10" fillId="0" borderId="20" applyNumberFormat="0" applyFill="0" applyAlignment="0" applyProtection="0"/>
    <xf numFmtId="0" fontId="10" fillId="0" borderId="20" applyNumberFormat="0" applyFill="0" applyAlignment="0" applyProtection="0"/>
    <xf numFmtId="0" fontId="10" fillId="0" borderId="20" applyNumberFormat="0" applyFill="0" applyAlignment="0" applyProtection="0"/>
    <xf numFmtId="0" fontId="10" fillId="0" borderId="10" applyNumberFormat="0" applyFill="0" applyProtection="0">
      <alignment wrapText="1"/>
    </xf>
    <xf numFmtId="0" fontId="10" fillId="0" borderId="10" applyNumberFormat="0" applyFill="0" applyProtection="0">
      <alignment wrapText="1"/>
    </xf>
    <xf numFmtId="0" fontId="10" fillId="0" borderId="10" applyNumberFormat="0" applyFill="0" applyProtection="0">
      <alignment wrapText="1"/>
    </xf>
    <xf numFmtId="0" fontId="10" fillId="0" borderId="10" applyNumberFormat="0" applyFill="0" applyProtection="0">
      <alignment wrapText="1"/>
    </xf>
    <xf numFmtId="0" fontId="10" fillId="0" borderId="10" applyNumberFormat="0" applyFill="0" applyProtection="0">
      <alignment wrapText="1"/>
    </xf>
    <xf numFmtId="0" fontId="10" fillId="0" borderId="10" applyNumberFormat="0" applyFill="0" applyProtection="0">
      <alignment wrapText="1"/>
    </xf>
    <xf numFmtId="7" fontId="88" fillId="0" borderId="15" applyFill="0" applyProtection="0">
      <alignment horizontal="center"/>
    </xf>
    <xf numFmtId="7" fontId="88" fillId="0" borderId="15" applyFill="0" applyProtection="0">
      <alignment horizontal="center"/>
    </xf>
    <xf numFmtId="7" fontId="88" fillId="0" borderId="15" applyFill="0" applyProtection="0">
      <alignment horizontal="center"/>
    </xf>
    <xf numFmtId="7" fontId="88" fillId="0" borderId="15" applyFill="0" applyProtection="0">
      <alignment horizontal="center"/>
    </xf>
    <xf numFmtId="7" fontId="88" fillId="0" borderId="15" applyFill="0" applyProtection="0">
      <alignment horizontal="center"/>
    </xf>
    <xf numFmtId="7" fontId="88" fillId="0" borderId="15" applyFill="0" applyProtection="0">
      <alignment horizontal="center"/>
    </xf>
    <xf numFmtId="0" fontId="88" fillId="0" borderId="16" applyNumberFormat="0" applyFill="0" applyProtection="0">
      <alignment horizontal="center" wrapText="1"/>
    </xf>
    <xf numFmtId="0" fontId="88" fillId="0" borderId="16" applyNumberFormat="0" applyFill="0" applyProtection="0">
      <alignment horizontal="center" wrapText="1"/>
    </xf>
    <xf numFmtId="0" fontId="88" fillId="0" borderId="2" applyNumberFormat="0" applyFill="0" applyProtection="0">
      <alignment horizontal="center"/>
    </xf>
    <xf numFmtId="0" fontId="88" fillId="0" borderId="2" applyNumberFormat="0" applyFill="0" applyProtection="0">
      <alignment horizontal="center"/>
    </xf>
    <xf numFmtId="0" fontId="96" fillId="0" borderId="21" applyNumberFormat="0"/>
    <xf numFmtId="0" fontId="96" fillId="0" borderId="21" applyNumberFormat="0"/>
    <xf numFmtId="7" fontId="71" fillId="10" borderId="15" applyProtection="0">
      <alignment horizontal="center"/>
    </xf>
    <xf numFmtId="7" fontId="71" fillId="10" borderId="15" applyProtection="0">
      <alignment horizontal="center"/>
    </xf>
    <xf numFmtId="7" fontId="71" fillId="10" borderId="15" applyProtection="0">
      <alignment horizontal="center"/>
    </xf>
    <xf numFmtId="7" fontId="71" fillId="10" borderId="15" applyProtection="0">
      <alignment horizontal="center"/>
    </xf>
    <xf numFmtId="7" fontId="71" fillId="10" borderId="15" applyProtection="0">
      <alignment horizontal="center"/>
    </xf>
    <xf numFmtId="7" fontId="71" fillId="10" borderId="15"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7" fontId="71" fillId="10" borderId="17" applyProtection="0">
      <alignment horizontal="center"/>
    </xf>
    <xf numFmtId="0" fontId="88" fillId="0" borderId="21" applyNumberFormat="0"/>
    <xf numFmtId="0" fontId="88" fillId="0" borderId="21" applyNumberFormat="0"/>
    <xf numFmtId="0" fontId="71" fillId="0" borderId="9" applyNumberFormat="0" applyFill="0" applyProtection="0">
      <alignment wrapText="1"/>
    </xf>
    <xf numFmtId="0" fontId="71" fillId="0" borderId="9" applyNumberFormat="0" applyFill="0" applyProtection="0">
      <alignment wrapText="1"/>
    </xf>
    <xf numFmtId="0" fontId="71" fillId="0" borderId="9" applyNumberFormat="0" applyFill="0" applyProtection="0">
      <alignment wrapText="1"/>
    </xf>
    <xf numFmtId="0" fontId="71" fillId="0" borderId="9" applyNumberFormat="0" applyFill="0" applyProtection="0">
      <alignment wrapText="1"/>
    </xf>
    <xf numFmtId="0" fontId="71" fillId="0" borderId="9" applyNumberFormat="0" applyFill="0" applyProtection="0">
      <alignment wrapText="1"/>
    </xf>
    <xf numFmtId="0" fontId="71" fillId="0" borderId="9" applyNumberFormat="0" applyFill="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18" applyNumberFormat="0" applyProtection="0">
      <alignment wrapText="1"/>
    </xf>
    <xf numFmtId="0" fontId="71" fillId="10" borderId="9" applyNumberFormat="0" applyProtection="0">
      <alignment wrapText="1"/>
    </xf>
    <xf numFmtId="0" fontId="71" fillId="10" borderId="9" applyNumberFormat="0" applyProtection="0">
      <alignment wrapText="1"/>
    </xf>
    <xf numFmtId="0" fontId="71" fillId="10" borderId="9" applyNumberFormat="0" applyProtection="0">
      <alignment wrapText="1"/>
    </xf>
    <xf numFmtId="0" fontId="71" fillId="10" borderId="9" applyNumberFormat="0" applyProtection="0">
      <alignment wrapText="1"/>
    </xf>
    <xf numFmtId="0" fontId="71" fillId="10" borderId="9" applyNumberFormat="0" applyProtection="0">
      <alignment wrapText="1"/>
    </xf>
    <xf numFmtId="0" fontId="71" fillId="10" borderId="9" applyNumberFormat="0" applyProtection="0">
      <alignment wrapText="1"/>
    </xf>
    <xf numFmtId="0" fontId="88" fillId="0" borderId="9" applyNumberFormat="0" applyFill="0" applyProtection="0">
      <alignment wrapText="1"/>
    </xf>
    <xf numFmtId="0" fontId="88" fillId="0" borderId="9" applyNumberFormat="0" applyFill="0" applyProtection="0">
      <alignment wrapText="1"/>
    </xf>
    <xf numFmtId="0" fontId="88" fillId="0" borderId="9" applyNumberFormat="0" applyFill="0" applyProtection="0">
      <alignment wrapText="1"/>
    </xf>
    <xf numFmtId="0" fontId="88" fillId="0" borderId="9" applyNumberFormat="0" applyFill="0" applyProtection="0">
      <alignment wrapText="1"/>
    </xf>
    <xf numFmtId="0" fontId="88" fillId="0" borderId="9" applyNumberFormat="0" applyFill="0" applyProtection="0">
      <alignment wrapText="1"/>
    </xf>
    <xf numFmtId="0" fontId="88" fillId="0" borderId="9" applyNumberFormat="0" applyFill="0" applyProtection="0">
      <alignment wrapText="1"/>
    </xf>
    <xf numFmtId="7" fontId="35" fillId="0" borderId="21">
      <alignment horizontal="center"/>
    </xf>
    <xf numFmtId="7" fontId="35" fillId="0" borderId="21">
      <alignment horizontal="center"/>
    </xf>
    <xf numFmtId="0" fontId="87" fillId="0" borderId="0" applyNumberFormat="0" applyFill="0" applyBorder="0" applyAlignment="0" applyProtection="0"/>
    <xf numFmtId="0" fontId="8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10" borderId="16" applyNumberFormat="0" applyProtection="0">
      <alignment wrapText="1"/>
    </xf>
    <xf numFmtId="0" fontId="67" fillId="10" borderId="16" applyNumberFormat="0" applyProtection="0">
      <alignment wrapText="1"/>
    </xf>
    <xf numFmtId="0" fontId="10" fillId="10" borderId="19" applyNumberFormat="0" applyProtection="0">
      <alignment wrapText="1"/>
    </xf>
    <xf numFmtId="0" fontId="10" fillId="10" borderId="19" applyNumberFormat="0" applyProtection="0">
      <alignment wrapText="1"/>
    </xf>
    <xf numFmtId="0" fontId="94" fillId="10" borderId="15" applyNumberFormat="0" applyAlignment="0" applyProtection="0"/>
    <xf numFmtId="0" fontId="94" fillId="10" borderId="15" applyNumberFormat="0" applyAlignment="0" applyProtection="0"/>
    <xf numFmtId="0" fontId="94" fillId="10" borderId="15" applyNumberFormat="0" applyAlignment="0" applyProtection="0"/>
    <xf numFmtId="0" fontId="94" fillId="10" borderId="15" applyNumberFormat="0" applyAlignment="0" applyProtection="0"/>
    <xf numFmtId="0" fontId="94" fillId="10" borderId="15" applyNumberFormat="0" applyAlignment="0" applyProtection="0"/>
    <xf numFmtId="0" fontId="94" fillId="10" borderId="15" applyNumberFormat="0" applyAlignment="0" applyProtection="0"/>
    <xf numFmtId="0" fontId="88" fillId="0" borderId="21" applyNumberFormat="0"/>
    <xf numFmtId="0" fontId="88" fillId="0" borderId="21" applyNumberFormat="0"/>
    <xf numFmtId="7" fontId="35" fillId="0" borderId="21">
      <alignment horizontal="center"/>
    </xf>
    <xf numFmtId="7" fontId="35" fillId="0" borderId="21">
      <alignment horizontal="center"/>
    </xf>
    <xf numFmtId="215" fontId="14" fillId="0" borderId="0" applyFill="0" applyBorder="0" applyProtection="0">
      <alignment horizontal="right" wrapText="1"/>
    </xf>
    <xf numFmtId="0" fontId="87" fillId="0" borderId="0" applyNumberFormat="0" applyBorder="0"/>
    <xf numFmtId="0" fontId="87" fillId="0" borderId="0" applyNumberFormat="0" applyBorder="0"/>
    <xf numFmtId="216" fontId="14" fillId="0" borderId="0" applyFill="0" applyBorder="0" applyProtection="0">
      <alignment horizontal="right" wrapText="1"/>
    </xf>
    <xf numFmtId="0" fontId="88" fillId="0" borderId="21" applyNumberFormat="0"/>
    <xf numFmtId="0" fontId="88" fillId="0" borderId="21" applyNumberFormat="0"/>
    <xf numFmtId="7" fontId="35" fillId="0" borderId="21">
      <alignment horizontal="center"/>
    </xf>
    <xf numFmtId="7" fontId="35" fillId="0" borderId="21">
      <alignment horizontal="center"/>
    </xf>
    <xf numFmtId="217" fontId="14" fillId="0" borderId="0" applyFill="0" applyBorder="0" applyProtection="0">
      <alignment horizontal="right" wrapText="1"/>
    </xf>
    <xf numFmtId="0" fontId="97" fillId="0" borderId="0" applyNumberFormat="0" applyBorder="0"/>
    <xf numFmtId="0" fontId="97" fillId="0" borderId="0" applyNumberFormat="0" applyBorder="0"/>
    <xf numFmtId="14" fontId="14" fillId="0" borderId="0" applyFill="0" applyBorder="0" applyProtection="0">
      <alignment horizontal="right"/>
    </xf>
    <xf numFmtId="0" fontId="14" fillId="0" borderId="0" applyNumberFormat="0" applyFill="0" applyBorder="0" applyProtection="0">
      <alignment vertical="top" wrapText="1"/>
    </xf>
    <xf numFmtId="0" fontId="35" fillId="0" borderId="0" applyNumberFormat="0" applyBorder="0"/>
    <xf numFmtId="0" fontId="35" fillId="0" borderId="0" applyNumberFormat="0" applyBorder="0"/>
    <xf numFmtId="218" fontId="14" fillId="0" borderId="0" applyFill="0" applyBorder="0" applyProtection="0">
      <alignment horizontal="right"/>
    </xf>
    <xf numFmtId="0" fontId="35" fillId="0" borderId="20" applyNumberFormat="0"/>
    <xf numFmtId="0" fontId="35" fillId="0" borderId="20" applyNumberFormat="0"/>
    <xf numFmtId="0" fontId="35" fillId="0" borderId="20" applyNumberFormat="0"/>
    <xf numFmtId="0" fontId="88" fillId="0" borderId="21" applyNumberFormat="0"/>
    <xf numFmtId="0" fontId="88" fillId="0" borderId="21" applyNumberFormat="0"/>
    <xf numFmtId="219" fontId="14" fillId="0" borderId="0" applyFill="0" applyBorder="0" applyProtection="0">
      <alignment horizontal="right"/>
    </xf>
    <xf numFmtId="7" fontId="35" fillId="0" borderId="21">
      <alignment horizontal="center"/>
    </xf>
    <xf numFmtId="7" fontId="35" fillId="0" borderId="21">
      <alignment horizontal="center"/>
    </xf>
    <xf numFmtId="220" fontId="14" fillId="0" borderId="0" applyFill="0" applyBorder="0" applyProtection="0">
      <alignment horizontal="right" wrapText="1"/>
    </xf>
    <xf numFmtId="190" fontId="14" fillId="0" borderId="0" applyFill="0" applyBorder="0" applyProtection="0">
      <alignment horizontal="right" wrapText="1"/>
    </xf>
    <xf numFmtId="0" fontId="35" fillId="0" borderId="20" applyNumberFormat="0"/>
    <xf numFmtId="0" fontId="35" fillId="0" borderId="20" applyNumberFormat="0"/>
    <xf numFmtId="0" fontId="35" fillId="0" borderId="20" applyNumberFormat="0"/>
    <xf numFmtId="4" fontId="14" fillId="0" borderId="0" applyFill="0" applyBorder="0" applyProtection="0">
      <alignment wrapText="1"/>
    </xf>
    <xf numFmtId="0" fontId="35" fillId="0" borderId="0" applyNumberFormat="0" applyBorder="0"/>
    <xf numFmtId="0" fontId="35" fillId="0" borderId="0" applyNumberFormat="0" applyBorder="0"/>
    <xf numFmtId="0" fontId="14" fillId="0" borderId="0" applyNumberFormat="0" applyFill="0" applyBorder="0" applyProtection="0">
      <alignment horizontal="left" vertical="top" wrapText="1"/>
    </xf>
    <xf numFmtId="0" fontId="87" fillId="0" borderId="0" applyNumberFormat="0" applyBorder="0"/>
    <xf numFmtId="0" fontId="87" fillId="0" borderId="0" applyNumberFormat="0" applyBorder="0"/>
    <xf numFmtId="0" fontId="97" fillId="0" borderId="0" applyNumberFormat="0" applyBorder="0"/>
    <xf numFmtId="0" fontId="97" fillId="0" borderId="0" applyNumberFormat="0" applyBorder="0"/>
    <xf numFmtId="0" fontId="35" fillId="0" borderId="20" applyNumberFormat="0"/>
    <xf numFmtId="0" fontId="35" fillId="0" borderId="20" applyNumberFormat="0"/>
    <xf numFmtId="0" fontId="35" fillId="0" borderId="20" applyNumberFormat="0"/>
    <xf numFmtId="0" fontId="35" fillId="0" borderId="0" applyNumberFormat="0" applyBorder="0"/>
    <xf numFmtId="0" fontId="35" fillId="0" borderId="0" applyNumberFormat="0" applyBorder="0"/>
    <xf numFmtId="0" fontId="50" fillId="0" borderId="0" applyNumberFormat="0" applyFill="0" applyBorder="0" applyProtection="0">
      <alignment horizontal="left" vertical="top" wrapText="1"/>
    </xf>
    <xf numFmtId="0" fontId="96" fillId="0" borderId="21" applyNumberFormat="0"/>
    <xf numFmtId="0" fontId="96" fillId="0" borderId="21" applyNumberFormat="0"/>
    <xf numFmtId="0" fontId="96" fillId="0" borderId="21" applyNumberFormat="0"/>
    <xf numFmtId="0" fontId="96" fillId="0" borderId="21" applyNumberFormat="0"/>
    <xf numFmtId="0" fontId="88" fillId="0" borderId="21" applyNumberFormat="0"/>
    <xf numFmtId="0" fontId="88" fillId="0" borderId="21" applyNumberFormat="0"/>
    <xf numFmtId="7" fontId="35" fillId="0" borderId="21">
      <alignment horizontal="center"/>
    </xf>
    <xf numFmtId="7" fontId="35" fillId="0" borderId="21">
      <alignment horizontal="center"/>
    </xf>
    <xf numFmtId="221" fontId="66" fillId="0" borderId="0" applyFill="0" applyBorder="0" applyProtection="0">
      <alignment horizontal="center" wrapText="1"/>
    </xf>
    <xf numFmtId="0" fontId="96" fillId="0" borderId="21" applyNumberFormat="0"/>
    <xf numFmtId="0" fontId="96" fillId="0" borderId="21" applyNumberFormat="0"/>
    <xf numFmtId="220" fontId="66" fillId="0" borderId="0" applyFill="0" applyBorder="0" applyProtection="0">
      <alignment horizontal="right" wrapText="1"/>
    </xf>
    <xf numFmtId="217" fontId="66" fillId="0" borderId="0" applyFill="0" applyBorder="0" applyProtection="0">
      <alignment horizontal="right" wrapText="1"/>
    </xf>
    <xf numFmtId="222" fontId="66" fillId="0" borderId="0" applyFill="0" applyBorder="0" applyProtection="0">
      <alignment horizontal="right" wrapText="1"/>
    </xf>
    <xf numFmtId="0" fontId="88" fillId="0" borderId="21" applyNumberFormat="0"/>
    <xf numFmtId="0" fontId="88" fillId="0" borderId="21" applyNumberFormat="0"/>
    <xf numFmtId="37" fontId="66" fillId="0" borderId="0" applyFill="0" applyBorder="0" applyProtection="0">
      <alignment horizontal="center" wrapText="1"/>
    </xf>
    <xf numFmtId="223" fontId="66" fillId="0" borderId="0" applyFill="0" applyBorder="0" applyProtection="0">
      <alignment horizontal="right"/>
    </xf>
    <xf numFmtId="224" fontId="66" fillId="0" borderId="0" applyFill="0" applyBorder="0" applyProtection="0">
      <alignment horizontal="right"/>
    </xf>
    <xf numFmtId="14" fontId="66" fillId="0" borderId="0" applyFill="0" applyBorder="0" applyProtection="0">
      <alignment horizontal="right"/>
    </xf>
    <xf numFmtId="4" fontId="66" fillId="0" borderId="0" applyFill="0" applyBorder="0" applyProtection="0">
      <alignment wrapText="1"/>
    </xf>
    <xf numFmtId="7" fontId="35" fillId="0" borderId="21">
      <alignment horizontal="center"/>
    </xf>
    <xf numFmtId="7" fontId="35" fillId="0" borderId="21">
      <alignment horizontal="center"/>
    </xf>
    <xf numFmtId="0" fontId="50" fillId="0" borderId="22" applyNumberFormat="0" applyFill="0" applyProtection="0">
      <alignment wrapText="1"/>
    </xf>
    <xf numFmtId="0" fontId="67" fillId="0" borderId="0" applyNumberFormat="0" applyFill="0" applyBorder="0" applyProtection="0"/>
    <xf numFmtId="0" fontId="50" fillId="0" borderId="22" applyNumberFormat="0" applyFill="0" applyProtection="0">
      <alignment horizontal="center" wrapText="1"/>
    </xf>
    <xf numFmtId="225" fontId="50" fillId="0" borderId="0" applyFill="0" applyBorder="0" applyProtection="0">
      <alignment horizontal="center" wrapText="1"/>
    </xf>
    <xf numFmtId="0" fontId="37" fillId="0" borderId="0" applyNumberFormat="0" applyFill="0" applyBorder="0" applyProtection="0">
      <alignment horizontal="justify" wrapText="1"/>
    </xf>
    <xf numFmtId="0" fontId="50" fillId="0" borderId="0" applyNumberFormat="0" applyFill="0" applyBorder="0" applyProtection="0">
      <alignment horizontal="centerContinuous" wrapText="1"/>
    </xf>
    <xf numFmtId="0" fontId="14" fillId="0" borderId="0" applyNumberFormat="0" applyFill="0" applyBorder="0" applyProtection="0">
      <alignment horizontal="left"/>
    </xf>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96" fillId="0" borderId="21" applyNumberFormat="0"/>
    <xf numFmtId="0" fontId="96" fillId="0" borderId="21" applyNumberFormat="0"/>
    <xf numFmtId="49" fontId="88" fillId="0" borderId="0" applyFill="0" applyBorder="0" applyProtection="0">
      <alignment wrapText="1"/>
    </xf>
    <xf numFmtId="49" fontId="88" fillId="0" borderId="0" applyFill="0" applyBorder="0" applyProtection="0">
      <alignment wrapText="1"/>
    </xf>
    <xf numFmtId="0" fontId="88" fillId="0" borderId="0" applyNumberFormat="0" applyFill="0" applyBorder="0" applyProtection="0">
      <alignment horizontal="center"/>
    </xf>
    <xf numFmtId="0" fontId="88" fillId="0" borderId="0" applyNumberFormat="0" applyFill="0" applyBorder="0" applyProtection="0">
      <alignment horizontal="center"/>
    </xf>
    <xf numFmtId="0" fontId="50"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88" fillId="0" borderId="10" applyNumberFormat="0" applyFill="0" applyProtection="0">
      <alignment horizontal="center" wrapText="1"/>
    </xf>
    <xf numFmtId="0" fontId="88" fillId="0" borderId="10" applyNumberFormat="0" applyFill="0" applyProtection="0">
      <alignment horizontal="center" wrapText="1"/>
    </xf>
    <xf numFmtId="0" fontId="88" fillId="0" borderId="10" applyNumberFormat="0" applyFill="0" applyProtection="0">
      <alignment horizontal="center" wrapText="1"/>
    </xf>
    <xf numFmtId="0" fontId="88" fillId="0" borderId="10" applyNumberFormat="0" applyFill="0" applyProtection="0">
      <alignment horizontal="center" wrapText="1"/>
    </xf>
    <xf numFmtId="0" fontId="88" fillId="0" borderId="10" applyNumberFormat="0" applyFill="0" applyProtection="0">
      <alignment horizontal="center" wrapText="1"/>
    </xf>
    <xf numFmtId="0" fontId="88" fillId="0" borderId="10" applyNumberFormat="0" applyFill="0" applyProtection="0">
      <alignment horizontal="center" wrapText="1"/>
    </xf>
    <xf numFmtId="0" fontId="71" fillId="0" borderId="0" applyNumberFormat="0" applyFill="0" applyBorder="0" applyProtection="0">
      <alignment wrapText="1"/>
    </xf>
    <xf numFmtId="0" fontId="71" fillId="0" borderId="0" applyNumberFormat="0" applyFill="0" applyBorder="0" applyProtection="0">
      <alignment wrapText="1"/>
    </xf>
    <xf numFmtId="0" fontId="88" fillId="0" borderId="0" applyNumberFormat="0" applyFill="0" applyBorder="0" applyProtection="0">
      <alignment wrapText="1"/>
    </xf>
    <xf numFmtId="0" fontId="88" fillId="0" borderId="0" applyNumberFormat="0" applyFill="0" applyBorder="0" applyProtection="0">
      <alignment wrapText="1"/>
    </xf>
    <xf numFmtId="0" fontId="88" fillId="0" borderId="20" applyNumberFormat="0" applyFill="0" applyProtection="0">
      <alignment wrapText="1"/>
    </xf>
    <xf numFmtId="0" fontId="88" fillId="0" borderId="20" applyNumberFormat="0" applyFill="0" applyProtection="0">
      <alignment wrapText="1"/>
    </xf>
    <xf numFmtId="0" fontId="88" fillId="0" borderId="20" applyNumberFormat="0" applyFill="0" applyProtection="0">
      <alignment wrapText="1"/>
    </xf>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88" fillId="0" borderId="19" applyNumberFormat="0" applyFill="0" applyProtection="0">
      <alignment horizontal="center"/>
    </xf>
    <xf numFmtId="0" fontId="88" fillId="0" borderId="19" applyNumberFormat="0" applyFill="0" applyProtection="0">
      <alignment horizontal="center"/>
    </xf>
    <xf numFmtId="0" fontId="10" fillId="10" borderId="10" applyNumberFormat="0" applyProtection="0">
      <alignment horizontal="center"/>
    </xf>
    <xf numFmtId="0" fontId="10" fillId="10" borderId="10" applyNumberFormat="0" applyProtection="0">
      <alignment horizontal="center"/>
    </xf>
    <xf numFmtId="0" fontId="10" fillId="10" borderId="10" applyNumberFormat="0" applyProtection="0">
      <alignment horizontal="center"/>
    </xf>
    <xf numFmtId="0" fontId="10" fillId="10" borderId="10" applyNumberFormat="0" applyProtection="0">
      <alignment horizontal="center"/>
    </xf>
    <xf numFmtId="0" fontId="10" fillId="10" borderId="10" applyNumberFormat="0" applyProtection="0">
      <alignment horizontal="center"/>
    </xf>
    <xf numFmtId="0" fontId="10" fillId="10" borderId="10" applyNumberFormat="0" applyProtection="0">
      <alignment horizontal="center"/>
    </xf>
    <xf numFmtId="0" fontId="71" fillId="10" borderId="9" applyNumberFormat="0" applyAlignment="0" applyProtection="0"/>
    <xf numFmtId="0" fontId="71" fillId="10" borderId="9" applyNumberFormat="0" applyAlignment="0" applyProtection="0"/>
    <xf numFmtId="0" fontId="71" fillId="10" borderId="9" applyNumberFormat="0" applyAlignment="0" applyProtection="0"/>
    <xf numFmtId="0" fontId="71" fillId="10" borderId="9" applyNumberFormat="0" applyAlignment="0" applyProtection="0"/>
    <xf numFmtId="0" fontId="71" fillId="10" borderId="9" applyNumberFormat="0" applyAlignment="0" applyProtection="0"/>
    <xf numFmtId="0" fontId="71" fillId="10" borderId="9" applyNumberFormat="0" applyAlignment="0" applyProtection="0"/>
    <xf numFmtId="0" fontId="88" fillId="10" borderId="9" applyNumberFormat="0" applyAlignment="0" applyProtection="0"/>
    <xf numFmtId="0" fontId="88" fillId="10" borderId="9" applyNumberFormat="0" applyAlignment="0" applyProtection="0"/>
    <xf numFmtId="0" fontId="88" fillId="10" borderId="9" applyNumberFormat="0" applyAlignment="0" applyProtection="0"/>
    <xf numFmtId="0" fontId="88" fillId="10" borderId="9" applyNumberFormat="0" applyAlignment="0" applyProtection="0"/>
    <xf numFmtId="0" fontId="88" fillId="10" borderId="9" applyNumberFormat="0" applyAlignment="0" applyProtection="0"/>
    <xf numFmtId="0" fontId="88" fillId="10" borderId="9" applyNumberFormat="0" applyAlignment="0" applyProtection="0"/>
    <xf numFmtId="0" fontId="71" fillId="0" borderId="9" applyNumberFormat="0" applyFill="0" applyAlignment="0" applyProtection="0"/>
    <xf numFmtId="0" fontId="71" fillId="0" borderId="9" applyNumberFormat="0" applyFill="0" applyAlignment="0" applyProtection="0"/>
    <xf numFmtId="0" fontId="71" fillId="0" borderId="9" applyNumberFormat="0" applyFill="0" applyAlignment="0" applyProtection="0"/>
    <xf numFmtId="0" fontId="71" fillId="0" borderId="9" applyNumberFormat="0" applyFill="0" applyAlignment="0" applyProtection="0"/>
    <xf numFmtId="0" fontId="71" fillId="0" borderId="9" applyNumberFormat="0" applyFill="0" applyAlignment="0" applyProtection="0"/>
    <xf numFmtId="0" fontId="71" fillId="0" borderId="9" applyNumberFormat="0" applyFill="0" applyAlignment="0" applyProtection="0"/>
    <xf numFmtId="0" fontId="88" fillId="0" borderId="9" applyNumberFormat="0" applyFill="0" applyAlignment="0" applyProtection="0"/>
    <xf numFmtId="0" fontId="88" fillId="0" borderId="9" applyNumberFormat="0" applyFill="0" applyAlignment="0" applyProtection="0"/>
    <xf numFmtId="0" fontId="88" fillId="0" borderId="9" applyNumberFormat="0" applyFill="0" applyAlignment="0" applyProtection="0"/>
    <xf numFmtId="0" fontId="88" fillId="0" borderId="9" applyNumberFormat="0" applyFill="0" applyAlignment="0" applyProtection="0"/>
    <xf numFmtId="0" fontId="88" fillId="0" borderId="9" applyNumberFormat="0" applyFill="0" applyAlignment="0" applyProtection="0"/>
    <xf numFmtId="0" fontId="88" fillId="0" borderId="9" applyNumberFormat="0" applyFill="0" applyAlignment="0" applyProtection="0"/>
    <xf numFmtId="49" fontId="88" fillId="0" borderId="16" applyFill="0" applyProtection="0">
      <alignment horizontal="center" wrapText="1"/>
    </xf>
    <xf numFmtId="49" fontId="88" fillId="0" borderId="16" applyFill="0" applyProtection="0">
      <alignment horizontal="center" wrapText="1"/>
    </xf>
    <xf numFmtId="49" fontId="88" fillId="0" borderId="15" applyFill="0" applyProtection="0">
      <alignment horizontal="center" wrapText="1"/>
    </xf>
    <xf numFmtId="49" fontId="88" fillId="0" borderId="15" applyFill="0" applyProtection="0">
      <alignment horizontal="center" wrapText="1"/>
    </xf>
    <xf numFmtId="49" fontId="88" fillId="0" borderId="15" applyFill="0" applyProtection="0">
      <alignment horizontal="center" wrapText="1"/>
    </xf>
    <xf numFmtId="49" fontId="88" fillId="0" borderId="15" applyFill="0" applyProtection="0">
      <alignment horizontal="center" wrapText="1"/>
    </xf>
    <xf numFmtId="49" fontId="88" fillId="0" borderId="15" applyFill="0" applyProtection="0">
      <alignment horizontal="center" wrapText="1"/>
    </xf>
    <xf numFmtId="49" fontId="88" fillId="0" borderId="15" applyFill="0" applyProtection="0">
      <alignment horizontal="center" wrapText="1"/>
    </xf>
    <xf numFmtId="49" fontId="88" fillId="0" borderId="23" applyFill="0" applyProtection="0">
      <alignment horizontal="center" wrapText="1"/>
    </xf>
    <xf numFmtId="49" fontId="88" fillId="0" borderId="23" applyFill="0" applyProtection="0">
      <alignment horizontal="center" wrapText="1"/>
    </xf>
    <xf numFmtId="49" fontId="88" fillId="0" borderId="24" applyFill="0" applyProtection="0">
      <alignment horizontal="center" wrapText="1"/>
    </xf>
    <xf numFmtId="49" fontId="88" fillId="0" borderId="24" applyFill="0" applyProtection="0">
      <alignment horizontal="center" wrapText="1"/>
    </xf>
    <xf numFmtId="49" fontId="88" fillId="0" borderId="24" applyFill="0" applyProtection="0">
      <alignment horizontal="center" wrapText="1"/>
    </xf>
    <xf numFmtId="49" fontId="88" fillId="0" borderId="24" applyFill="0" applyProtection="0">
      <alignment horizontal="center" wrapText="1"/>
    </xf>
    <xf numFmtId="49" fontId="88" fillId="0" borderId="24" applyFill="0" applyProtection="0">
      <alignment horizontal="center" wrapText="1"/>
    </xf>
    <xf numFmtId="49" fontId="88" fillId="0" borderId="24" applyFill="0" applyProtection="0">
      <alignment horizontal="center" wrapText="1"/>
    </xf>
    <xf numFmtId="49" fontId="88" fillId="0" borderId="24" applyFill="0" applyProtection="0">
      <alignment horizontal="center" wrapText="1"/>
    </xf>
    <xf numFmtId="49" fontId="88" fillId="0" borderId="24" applyFill="0" applyProtection="0">
      <alignment horizontal="center" wrapText="1"/>
    </xf>
    <xf numFmtId="49" fontId="88" fillId="0" borderId="24" applyFill="0" applyProtection="0">
      <alignment horizontal="center" wrapText="1"/>
    </xf>
    <xf numFmtId="0" fontId="88" fillId="0" borderId="9" applyNumberFormat="0" applyFill="0" applyAlignment="0" applyProtection="0"/>
    <xf numFmtId="0" fontId="88" fillId="0" borderId="9" applyNumberFormat="0" applyFill="0" applyAlignment="0" applyProtection="0"/>
    <xf numFmtId="0" fontId="88" fillId="0" borderId="9" applyNumberFormat="0" applyFill="0" applyAlignment="0" applyProtection="0"/>
    <xf numFmtId="0" fontId="88" fillId="0" borderId="9" applyNumberFormat="0" applyFill="0" applyAlignment="0" applyProtection="0"/>
    <xf numFmtId="0" fontId="88" fillId="0" borderId="9" applyNumberFormat="0" applyFill="0" applyAlignment="0" applyProtection="0"/>
    <xf numFmtId="0" fontId="88" fillId="0" borderId="9" applyNumberFormat="0" applyFill="0" applyAlignment="0" applyProtection="0"/>
    <xf numFmtId="0" fontId="68" fillId="0" borderId="0"/>
    <xf numFmtId="40" fontId="69" fillId="0" borderId="0" applyBorder="0">
      <alignment horizontal="right"/>
    </xf>
    <xf numFmtId="0" fontId="70" fillId="0" borderId="0"/>
    <xf numFmtId="176" fontId="10" fillId="0" borderId="0"/>
    <xf numFmtId="0" fontId="71" fillId="0" borderId="0" applyFill="0" applyBorder="0" applyProtection="0">
      <alignment horizontal="center" vertical="center"/>
    </xf>
    <xf numFmtId="0" fontId="72" fillId="0" borderId="0" applyBorder="0" applyProtection="0">
      <alignment vertical="center"/>
    </xf>
    <xf numFmtId="0" fontId="10" fillId="0" borderId="2" applyBorder="0" applyProtection="0">
      <alignment horizontal="right" vertical="center"/>
    </xf>
    <xf numFmtId="0" fontId="73" fillId="16" borderId="0" applyBorder="0" applyProtection="0">
      <alignment horizontal="centerContinuous" vertical="center"/>
    </xf>
    <xf numFmtId="0" fontId="73" fillId="17" borderId="2" applyBorder="0" applyProtection="0">
      <alignment horizontal="centerContinuous" vertical="center"/>
    </xf>
    <xf numFmtId="0" fontId="71" fillId="0" borderId="0" applyFill="0" applyBorder="0" applyProtection="0"/>
    <xf numFmtId="0" fontId="74" fillId="0" borderId="0" applyFill="0" applyBorder="0" applyProtection="0">
      <alignment horizontal="left"/>
    </xf>
    <xf numFmtId="0" fontId="34" fillId="0" borderId="21" applyFill="0" applyBorder="0" applyProtection="0">
      <alignment horizontal="left" vertical="top"/>
    </xf>
    <xf numFmtId="0" fontId="75" fillId="0" borderId="0" applyFill="0" applyBorder="0" applyProtection="0">
      <alignment horizontal="center" vertical="center"/>
    </xf>
    <xf numFmtId="0" fontId="76" fillId="0" borderId="0" applyFill="0" applyBorder="0" applyProtection="0">
      <alignment vertical="top"/>
    </xf>
    <xf numFmtId="0" fontId="5" fillId="0" borderId="0" applyFill="0" applyBorder="0" applyProtection="0">
      <alignment vertical="center"/>
    </xf>
    <xf numFmtId="0" fontId="19" fillId="0" borderId="0" applyFill="0" applyBorder="0" applyProtection="0"/>
    <xf numFmtId="0" fontId="51" fillId="0" borderId="0" applyNumberFormat="0" applyFill="0" applyBorder="0"/>
    <xf numFmtId="0" fontId="77" fillId="0" borderId="0">
      <alignment vertical="top"/>
    </xf>
    <xf numFmtId="0" fontId="78" fillId="0" borderId="0"/>
    <xf numFmtId="0" fontId="79" fillId="0" borderId="0">
      <alignment vertical="top"/>
    </xf>
    <xf numFmtId="0" fontId="37" fillId="0" borderId="0" applyNumberFormat="0" applyFill="0" applyBorder="0" applyAlignment="0" applyProtection="0"/>
    <xf numFmtId="0" fontId="80" fillId="0" borderId="0"/>
    <xf numFmtId="0" fontId="81" fillId="0" borderId="0" applyNumberFormat="0" applyFill="0" applyBorder="0" applyAlignment="0" applyProtection="0"/>
    <xf numFmtId="0" fontId="82" fillId="0" borderId="0" applyAlignment="0">
      <alignment horizontal="centerContinuous"/>
    </xf>
    <xf numFmtId="0" fontId="83" fillId="0" borderId="0">
      <alignment horizontal="center"/>
    </xf>
    <xf numFmtId="0" fontId="84" fillId="0" borderId="0">
      <alignment vertical="top"/>
    </xf>
    <xf numFmtId="0" fontId="85" fillId="0" borderId="0" applyNumberFormat="0" applyFill="0" applyBorder="0" applyAlignment="0" applyProtection="0"/>
    <xf numFmtId="0" fontId="71" fillId="0" borderId="0" applyNumberFormat="0" applyFill="0" applyBorder="0" applyAlignment="0" applyProtection="0"/>
    <xf numFmtId="0" fontId="98" fillId="0" borderId="25" applyNumberFormat="0" applyFill="0" applyAlignment="0" applyProtection="0"/>
    <xf numFmtId="0" fontId="98" fillId="0" borderId="25" applyNumberFormat="0" applyFill="0" applyAlignment="0" applyProtection="0"/>
    <xf numFmtId="0" fontId="98" fillId="0" borderId="25" applyNumberFormat="0" applyFill="0" applyAlignment="0" applyProtection="0"/>
    <xf numFmtId="0" fontId="98" fillId="0" borderId="25" applyNumberFormat="0" applyFill="0" applyAlignment="0" applyProtection="0"/>
    <xf numFmtId="0" fontId="98" fillId="0" borderId="25" applyNumberFormat="0" applyFill="0" applyAlignment="0" applyProtection="0"/>
    <xf numFmtId="0" fontId="98" fillId="0" borderId="25" applyNumberFormat="0" applyFill="0" applyAlignment="0" applyProtection="0"/>
    <xf numFmtId="0" fontId="98" fillId="0" borderId="25" applyNumberFormat="0" applyFill="0" applyAlignment="0" applyProtection="0"/>
    <xf numFmtId="0" fontId="98" fillId="0" borderId="25" applyNumberFormat="0" applyFill="0" applyAlignment="0" applyProtection="0"/>
    <xf numFmtId="0" fontId="98" fillId="0" borderId="25" applyNumberFormat="0" applyFill="0" applyAlignment="0" applyProtection="0"/>
    <xf numFmtId="0" fontId="9" fillId="0" borderId="0" applyFont="0" applyFill="0" applyBorder="0" applyAlignment="0" applyProtection="0">
      <alignment horizontal="right"/>
    </xf>
    <xf numFmtId="182" fontId="15" fillId="0" borderId="0" applyFont="0" applyFill="0" applyBorder="0" applyProtection="0">
      <alignment horizontal="right"/>
    </xf>
  </cellStyleXfs>
  <cellXfs count="836">
    <xf numFmtId="0" fontId="0" fillId="0" borderId="0" xfId="0"/>
    <xf numFmtId="0" fontId="0" fillId="0" borderId="0" xfId="0" applyAlignment="1">
      <alignment vertical="center"/>
    </xf>
    <xf numFmtId="0" fontId="10" fillId="0" borderId="0" xfId="0" applyFont="1"/>
    <xf numFmtId="166" fontId="10" fillId="0" borderId="0" xfId="37" applyNumberFormat="1" applyFont="1"/>
    <xf numFmtId="37" fontId="10" fillId="0" borderId="0" xfId="0" applyNumberFormat="1" applyFont="1"/>
    <xf numFmtId="0" fontId="10" fillId="0" borderId="2" xfId="0" applyFont="1" applyBorder="1"/>
    <xf numFmtId="166" fontId="10" fillId="0" borderId="2" xfId="37" applyNumberFormat="1" applyFont="1" applyBorder="1"/>
    <xf numFmtId="37" fontId="10" fillId="0" borderId="2" xfId="0" applyNumberFormat="1" applyFont="1" applyBorder="1"/>
    <xf numFmtId="0" fontId="67" fillId="0" borderId="0" xfId="0" applyFont="1"/>
    <xf numFmtId="0" fontId="118" fillId="0" borderId="0" xfId="0" applyFont="1"/>
    <xf numFmtId="165" fontId="10" fillId="0" borderId="0" xfId="196" applyNumberFormat="1" applyFont="1" applyAlignment="1">
      <alignment horizontal="centerContinuous"/>
    </xf>
    <xf numFmtId="165" fontId="10" fillId="0" borderId="0" xfId="196" applyNumberFormat="1" applyFont="1"/>
    <xf numFmtId="0" fontId="67" fillId="0" borderId="0" xfId="0" applyFont="1" applyAlignment="1">
      <alignment horizontal="left" indent="1"/>
    </xf>
    <xf numFmtId="166" fontId="119" fillId="0" borderId="0" xfId="37" applyNumberFormat="1" applyFont="1"/>
    <xf numFmtId="166" fontId="120" fillId="0" borderId="0" xfId="37" applyNumberFormat="1" applyFont="1"/>
    <xf numFmtId="0" fontId="37" fillId="0" borderId="22" xfId="0" applyFont="1" applyBorder="1"/>
    <xf numFmtId="0" fontId="67" fillId="0" borderId="22" xfId="0" applyFont="1" applyBorder="1"/>
    <xf numFmtId="0" fontId="10" fillId="0" borderId="0" xfId="0" applyFont="1" applyAlignment="1">
      <alignment horizontal="center"/>
    </xf>
    <xf numFmtId="0" fontId="121" fillId="20" borderId="0" xfId="0" applyFont="1" applyFill="1" applyAlignment="1">
      <alignment horizontal="center"/>
    </xf>
    <xf numFmtId="0" fontId="10" fillId="0" borderId="0" xfId="0" applyFont="1" applyAlignment="1">
      <alignment vertical="center"/>
    </xf>
    <xf numFmtId="0" fontId="121" fillId="20" borderId="0" xfId="0" applyFont="1" applyFill="1" applyAlignment="1">
      <alignment horizontal="center" vertical="center"/>
    </xf>
    <xf numFmtId="0" fontId="121" fillId="20" borderId="0" xfId="0" applyFont="1" applyFill="1"/>
    <xf numFmtId="0" fontId="10" fillId="0" borderId="0" xfId="0" applyFont="1" applyAlignment="1">
      <alignment horizontal="center" vertical="center"/>
    </xf>
    <xf numFmtId="9" fontId="100" fillId="0" borderId="0" xfId="0" applyNumberFormat="1" applyFont="1"/>
    <xf numFmtId="0" fontId="67" fillId="21" borderId="46" xfId="0" applyFont="1" applyFill="1" applyBorder="1"/>
    <xf numFmtId="0" fontId="67" fillId="21" borderId="47" xfId="0" applyFont="1" applyFill="1" applyBorder="1"/>
    <xf numFmtId="9" fontId="100" fillId="21" borderId="48" xfId="0" applyNumberFormat="1" applyFont="1" applyFill="1" applyBorder="1"/>
    <xf numFmtId="9" fontId="100" fillId="21" borderId="49" xfId="0" applyNumberFormat="1" applyFont="1" applyFill="1" applyBorder="1"/>
    <xf numFmtId="5" fontId="67" fillId="21" borderId="47" xfId="0" applyNumberFormat="1" applyFont="1" applyFill="1" applyBorder="1"/>
    <xf numFmtId="5" fontId="67" fillId="21" borderId="47" xfId="37" applyNumberFormat="1" applyFont="1" applyFill="1" applyBorder="1"/>
    <xf numFmtId="0" fontId="122" fillId="0" borderId="0" xfId="0" applyFont="1"/>
    <xf numFmtId="166" fontId="119" fillId="0" borderId="0" xfId="37" applyNumberFormat="1" applyFont="1" applyAlignment="1">
      <alignment vertical="center"/>
    </xf>
    <xf numFmtId="166" fontId="10" fillId="0" borderId="0" xfId="37" applyNumberFormat="1" applyFont="1" applyAlignment="1">
      <alignment vertical="center"/>
    </xf>
    <xf numFmtId="37" fontId="10" fillId="0" borderId="0" xfId="0" applyNumberFormat="1" applyFont="1" applyAlignment="1">
      <alignment vertical="center"/>
    </xf>
    <xf numFmtId="0" fontId="67" fillId="0" borderId="0" xfId="0" applyFont="1" applyAlignment="1">
      <alignment vertical="center"/>
    </xf>
    <xf numFmtId="0" fontId="67" fillId="0" borderId="0" xfId="0" applyFont="1" applyAlignment="1">
      <alignment horizontal="left" vertical="center"/>
    </xf>
    <xf numFmtId="5" fontId="67" fillId="0" borderId="0" xfId="0" applyNumberFormat="1" applyFont="1" applyAlignment="1">
      <alignment vertical="center"/>
    </xf>
    <xf numFmtId="5" fontId="67" fillId="0" borderId="0" xfId="37" applyNumberFormat="1" applyFont="1" applyAlignment="1">
      <alignment vertical="center"/>
    </xf>
    <xf numFmtId="0" fontId="67" fillId="0" borderId="0" xfId="0" applyFont="1" applyAlignment="1">
      <alignment horizontal="left" vertical="center" indent="1"/>
    </xf>
    <xf numFmtId="5" fontId="67" fillId="0" borderId="9" xfId="37" applyNumberFormat="1" applyFont="1" applyBorder="1" applyAlignment="1">
      <alignment vertical="center"/>
    </xf>
    <xf numFmtId="41" fontId="119" fillId="0" borderId="0" xfId="37" applyNumberFormat="1" applyFont="1"/>
    <xf numFmtId="0" fontId="121" fillId="20" borderId="50" xfId="0" applyFont="1" applyFill="1" applyBorder="1" applyAlignment="1">
      <alignment horizontal="centerContinuous"/>
    </xf>
    <xf numFmtId="5" fontId="123" fillId="0" borderId="51" xfId="37" applyNumberFormat="1" applyFont="1" applyBorder="1" applyAlignment="1">
      <alignment vertical="center"/>
    </xf>
    <xf numFmtId="41" fontId="10" fillId="0" borderId="0" xfId="37" applyNumberFormat="1" applyFont="1"/>
    <xf numFmtId="41" fontId="120" fillId="0" borderId="0" xfId="37" applyNumberFormat="1" applyFont="1"/>
    <xf numFmtId="41" fontId="10" fillId="0" borderId="0" xfId="37" applyNumberFormat="1" applyFont="1" applyAlignment="1">
      <alignment horizontal="right"/>
    </xf>
    <xf numFmtId="0" fontId="122" fillId="0" borderId="0" xfId="0" applyFont="1" applyAlignment="1">
      <alignment vertical="center"/>
    </xf>
    <xf numFmtId="0" fontId="118" fillId="23" borderId="52" xfId="0" applyFont="1" applyFill="1" applyBorder="1" applyAlignment="1">
      <alignment vertical="center" wrapText="1"/>
    </xf>
    <xf numFmtId="0" fontId="118" fillId="23" borderId="51" xfId="0" applyFont="1" applyFill="1" applyBorder="1" applyAlignment="1">
      <alignment vertical="center" wrapText="1"/>
    </xf>
    <xf numFmtId="165" fontId="118" fillId="0" borderId="0" xfId="196" applyNumberFormat="1" applyFont="1" applyAlignment="1">
      <alignment vertical="center"/>
    </xf>
    <xf numFmtId="0" fontId="118" fillId="0" borderId="0" xfId="0" applyFont="1" applyAlignment="1">
      <alignment vertical="center"/>
    </xf>
    <xf numFmtId="0" fontId="118" fillId="0" borderId="0" xfId="0" applyFont="1" applyAlignment="1">
      <alignment horizontal="center" vertical="center"/>
    </xf>
    <xf numFmtId="5" fontId="123" fillId="21" borderId="47" xfId="37" applyNumberFormat="1" applyFont="1" applyFill="1" applyBorder="1"/>
    <xf numFmtId="0" fontId="123" fillId="21" borderId="47" xfId="0" applyFont="1" applyFill="1" applyBorder="1"/>
    <xf numFmtId="1" fontId="121" fillId="20" borderId="0" xfId="0" applyNumberFormat="1" applyFont="1" applyFill="1" applyAlignment="1">
      <alignment horizontal="center"/>
    </xf>
    <xf numFmtId="0" fontId="125" fillId="0" borderId="0" xfId="0" applyFont="1"/>
    <xf numFmtId="0" fontId="67" fillId="23" borderId="51" xfId="0" applyFont="1" applyFill="1" applyBorder="1" applyAlignment="1">
      <alignment horizontal="left" vertical="center"/>
    </xf>
    <xf numFmtId="5" fontId="67" fillId="23" borderId="51" xfId="37" applyNumberFormat="1" applyFont="1" applyFill="1" applyBorder="1" applyAlignment="1">
      <alignment vertical="center"/>
    </xf>
    <xf numFmtId="5" fontId="67" fillId="23" borderId="51" xfId="0" applyNumberFormat="1" applyFont="1" applyFill="1" applyBorder="1" applyAlignment="1">
      <alignment vertical="center"/>
    </xf>
    <xf numFmtId="5" fontId="67" fillId="23" borderId="51" xfId="37" quotePrefix="1" applyNumberFormat="1" applyFont="1" applyFill="1" applyBorder="1" applyAlignment="1">
      <alignment horizontal="right" vertical="center"/>
    </xf>
    <xf numFmtId="0" fontId="67" fillId="23" borderId="52" xfId="0" applyFont="1" applyFill="1" applyBorder="1" applyAlignment="1">
      <alignment horizontal="left" vertical="center" indent="1"/>
    </xf>
    <xf numFmtId="0" fontId="126" fillId="0" borderId="0" xfId="0" applyFont="1"/>
    <xf numFmtId="41" fontId="126" fillId="0" borderId="0" xfId="37" quotePrefix="1" applyNumberFormat="1" applyFont="1" applyAlignment="1">
      <alignment horizontal="right" vertical="center"/>
    </xf>
    <xf numFmtId="0" fontId="99" fillId="0" borderId="0" xfId="0" applyFont="1" applyAlignment="1">
      <alignment horizontal="left"/>
    </xf>
    <xf numFmtId="5" fontId="123" fillId="0" borderId="0" xfId="0" applyNumberFormat="1" applyFont="1" applyAlignment="1">
      <alignment vertical="center"/>
    </xf>
    <xf numFmtId="5" fontId="126" fillId="0" borderId="0" xfId="37" applyNumberFormat="1" applyFont="1" applyAlignment="1">
      <alignment vertical="center"/>
    </xf>
    <xf numFmtId="166" fontId="126" fillId="0" borderId="0" xfId="37" applyNumberFormat="1" applyFont="1" applyAlignment="1">
      <alignment vertical="center"/>
    </xf>
    <xf numFmtId="0" fontId="120" fillId="0" borderId="0" xfId="0" applyFont="1" applyAlignment="1">
      <alignment vertical="center"/>
    </xf>
    <xf numFmtId="37" fontId="120" fillId="0" borderId="0" xfId="0" applyNumberFormat="1" applyFont="1" applyAlignment="1">
      <alignment vertical="center"/>
    </xf>
    <xf numFmtId="166" fontId="120" fillId="0" borderId="0" xfId="37" applyNumberFormat="1" applyFont="1" applyAlignment="1">
      <alignment vertical="center"/>
    </xf>
    <xf numFmtId="166" fontId="120" fillId="0" borderId="47" xfId="37" applyNumberFormat="1" applyFont="1" applyBorder="1" applyAlignment="1">
      <alignment vertical="center"/>
    </xf>
    <xf numFmtId="37" fontId="126" fillId="0" borderId="0" xfId="0" applyNumberFormat="1" applyFont="1" applyAlignment="1">
      <alignment vertical="center"/>
    </xf>
    <xf numFmtId="5" fontId="10" fillId="0" borderId="0" xfId="0" applyNumberFormat="1" applyFont="1" applyAlignment="1">
      <alignment vertical="center"/>
    </xf>
    <xf numFmtId="41" fontId="126" fillId="0" borderId="0" xfId="37" applyNumberFormat="1" applyFont="1" applyAlignment="1">
      <alignment vertical="center"/>
    </xf>
    <xf numFmtId="5" fontId="67" fillId="23" borderId="53" xfId="0" applyNumberFormat="1" applyFont="1" applyFill="1" applyBorder="1" applyAlignment="1">
      <alignment vertical="center"/>
    </xf>
    <xf numFmtId="5" fontId="67" fillId="21" borderId="54" xfId="0" applyNumberFormat="1" applyFont="1" applyFill="1" applyBorder="1"/>
    <xf numFmtId="9" fontId="100" fillId="21" borderId="55" xfId="0" applyNumberFormat="1" applyFont="1" applyFill="1" applyBorder="1"/>
    <xf numFmtId="5" fontId="67" fillId="21" borderId="47" xfId="37" quotePrefix="1" applyNumberFormat="1" applyFont="1" applyFill="1" applyBorder="1" applyAlignment="1">
      <alignment horizontal="right"/>
    </xf>
    <xf numFmtId="41" fontId="126" fillId="0" borderId="0" xfId="37" applyNumberFormat="1" applyFont="1"/>
    <xf numFmtId="0" fontId="121" fillId="20" borderId="0" xfId="0" applyFont="1" applyFill="1" applyAlignment="1">
      <alignment vertical="center"/>
    </xf>
    <xf numFmtId="37" fontId="126" fillId="0" borderId="56" xfId="37" applyNumberFormat="1" applyFont="1" applyBorder="1" applyAlignment="1">
      <alignment vertical="center"/>
    </xf>
    <xf numFmtId="5" fontId="123" fillId="0" borderId="0" xfId="37" applyNumberFormat="1" applyFont="1" applyAlignment="1">
      <alignment vertical="center"/>
    </xf>
    <xf numFmtId="0" fontId="67" fillId="0" borderId="0" xfId="0" applyFont="1" applyAlignment="1">
      <alignment horizontal="center"/>
    </xf>
    <xf numFmtId="166" fontId="120" fillId="0" borderId="0" xfId="37" applyNumberFormat="1" applyFont="1" applyAlignment="1">
      <alignment horizontal="center"/>
    </xf>
    <xf numFmtId="0" fontId="0" fillId="0" borderId="0" xfId="0" applyAlignment="1">
      <alignment horizontal="center"/>
    </xf>
    <xf numFmtId="166" fontId="119" fillId="0" borderId="0" xfId="37" applyNumberFormat="1" applyFont="1" applyAlignment="1">
      <alignment horizontal="center"/>
    </xf>
    <xf numFmtId="166" fontId="10" fillId="0" borderId="0" xfId="37" applyNumberFormat="1" applyFont="1" applyAlignment="1">
      <alignment horizontal="center"/>
    </xf>
    <xf numFmtId="166" fontId="120" fillId="0" borderId="0" xfId="37" applyNumberFormat="1" applyFont="1" applyAlignment="1">
      <alignment horizontal="center" vertical="center"/>
    </xf>
    <xf numFmtId="5" fontId="123" fillId="0" borderId="0" xfId="37" applyNumberFormat="1" applyFont="1" applyAlignment="1">
      <alignment horizontal="center" vertical="center"/>
    </xf>
    <xf numFmtId="41" fontId="120" fillId="0" borderId="0" xfId="37" applyNumberFormat="1" applyFont="1" applyAlignment="1">
      <alignment horizontal="center" vertical="center"/>
    </xf>
    <xf numFmtId="41" fontId="120" fillId="0" borderId="0" xfId="37" quotePrefix="1" applyNumberFormat="1" applyFont="1" applyAlignment="1">
      <alignment horizontal="center" vertical="center"/>
    </xf>
    <xf numFmtId="5" fontId="120" fillId="0" borderId="0" xfId="37" applyNumberFormat="1" applyFont="1" applyAlignment="1">
      <alignment horizontal="center" vertical="center"/>
    </xf>
    <xf numFmtId="5" fontId="123" fillId="23" borderId="51" xfId="37" quotePrefix="1" applyNumberFormat="1" applyFont="1" applyFill="1" applyBorder="1" applyAlignment="1">
      <alignment horizontal="center" vertical="center"/>
    </xf>
    <xf numFmtId="5" fontId="123" fillId="21" borderId="47" xfId="37" quotePrefix="1" applyNumberFormat="1" applyFont="1" applyFill="1" applyBorder="1" applyAlignment="1">
      <alignment horizontal="center"/>
    </xf>
    <xf numFmtId="166" fontId="120" fillId="0" borderId="2" xfId="37" applyNumberFormat="1" applyFont="1" applyBorder="1" applyAlignment="1">
      <alignment horizontal="center"/>
    </xf>
    <xf numFmtId="5" fontId="67" fillId="21" borderId="49" xfId="37" quotePrefix="1" applyNumberFormat="1" applyFont="1" applyFill="1" applyBorder="1" applyAlignment="1">
      <alignment horizontal="right"/>
    </xf>
    <xf numFmtId="5" fontId="123" fillId="21" borderId="49" xfId="37" quotePrefix="1" applyNumberFormat="1" applyFont="1" applyFill="1" applyBorder="1" applyAlignment="1">
      <alignment horizontal="center"/>
    </xf>
    <xf numFmtId="0" fontId="121" fillId="20" borderId="0" xfId="0" applyFont="1" applyFill="1" applyAlignment="1">
      <alignment vertical="center" wrapText="1"/>
    </xf>
    <xf numFmtId="0" fontId="127" fillId="0" borderId="0" xfId="0" applyFont="1"/>
    <xf numFmtId="0" fontId="114" fillId="0" borderId="0" xfId="182"/>
    <xf numFmtId="15" fontId="128" fillId="0" borderId="0" xfId="182" quotePrefix="1" applyNumberFormat="1" applyFont="1" applyAlignment="1">
      <alignment horizontal="centerContinuous"/>
    </xf>
    <xf numFmtId="0" fontId="114" fillId="0" borderId="0" xfId="182" applyAlignment="1">
      <alignment horizontal="centerContinuous"/>
    </xf>
    <xf numFmtId="0" fontId="126" fillId="0" borderId="0" xfId="0" applyFont="1" applyAlignment="1">
      <alignment vertical="center"/>
    </xf>
    <xf numFmtId="0" fontId="21" fillId="0" borderId="0" xfId="0" applyFont="1" applyAlignment="1">
      <alignment horizontal="center"/>
    </xf>
    <xf numFmtId="165" fontId="67" fillId="0" borderId="0" xfId="196" applyNumberFormat="1" applyFont="1" applyAlignment="1">
      <alignment horizontal="center"/>
    </xf>
    <xf numFmtId="165" fontId="118" fillId="0" borderId="0" xfId="196" applyNumberFormat="1" applyFont="1"/>
    <xf numFmtId="165" fontId="67" fillId="24" borderId="0" xfId="196" applyNumberFormat="1" applyFont="1" applyFill="1" applyAlignment="1">
      <alignment horizontal="center"/>
    </xf>
    <xf numFmtId="165" fontId="67" fillId="0" borderId="2" xfId="196" applyNumberFormat="1" applyFont="1" applyBorder="1" applyAlignment="1">
      <alignment horizontal="center"/>
    </xf>
    <xf numFmtId="165" fontId="67" fillId="0" borderId="0" xfId="196" applyNumberFormat="1" applyFont="1"/>
    <xf numFmtId="165" fontId="10" fillId="0" borderId="0" xfId="196" applyNumberFormat="1" applyFont="1" applyAlignment="1">
      <alignment vertical="center"/>
    </xf>
    <xf numFmtId="0" fontId="21" fillId="0" borderId="0" xfId="0" applyFont="1" applyAlignment="1">
      <alignment horizontal="center" vertical="center"/>
    </xf>
    <xf numFmtId="10" fontId="119" fillId="0" borderId="0" xfId="0" applyNumberFormat="1" applyFont="1" applyAlignment="1">
      <alignment horizontal="center" vertical="center"/>
    </xf>
    <xf numFmtId="165" fontId="119" fillId="0" borderId="0" xfId="84" applyNumberFormat="1" applyFont="1" applyAlignment="1">
      <alignment horizontal="center" vertical="center"/>
    </xf>
    <xf numFmtId="0" fontId="67" fillId="0" borderId="0" xfId="0" applyFont="1" applyAlignment="1">
      <alignment horizontal="left"/>
    </xf>
    <xf numFmtId="0" fontId="10" fillId="0" borderId="0" xfId="0" applyFont="1" applyAlignment="1">
      <alignment horizontal="left" vertical="center"/>
    </xf>
    <xf numFmtId="0" fontId="10" fillId="0" borderId="0" xfId="0" applyFont="1" applyAlignment="1">
      <alignment horizontal="left"/>
    </xf>
    <xf numFmtId="0" fontId="10" fillId="0" borderId="0" xfId="0" applyFont="1" applyAlignment="1">
      <alignment wrapText="1"/>
    </xf>
    <xf numFmtId="14" fontId="10" fillId="0" borderId="0" xfId="0" applyNumberFormat="1" applyFont="1" applyAlignment="1">
      <alignment horizontal="left" vertical="center"/>
    </xf>
    <xf numFmtId="5" fontId="129" fillId="0" borderId="0" xfId="0" applyNumberFormat="1" applyFont="1" applyAlignment="1">
      <alignment vertical="center"/>
    </xf>
    <xf numFmtId="0" fontId="67" fillId="0" borderId="0" xfId="0" applyFont="1" applyAlignment="1">
      <alignment horizontal="center" vertical="center" wrapText="1"/>
    </xf>
    <xf numFmtId="14" fontId="10" fillId="0" borderId="0" xfId="0" applyNumberFormat="1" applyFont="1" applyAlignment="1">
      <alignment horizontal="center" vertical="center"/>
    </xf>
    <xf numFmtId="5" fontId="10" fillId="0" borderId="0" xfId="37" applyNumberFormat="1" applyFont="1" applyAlignment="1">
      <alignment vertical="center"/>
    </xf>
    <xf numFmtId="228" fontId="67" fillId="21" borderId="2" xfId="37" quotePrefix="1" applyNumberFormat="1" applyFont="1" applyFill="1" applyBorder="1" applyAlignment="1">
      <alignment horizontal="right"/>
    </xf>
    <xf numFmtId="37" fontId="126" fillId="0" borderId="0" xfId="37" applyNumberFormat="1" applyFont="1" applyAlignment="1">
      <alignment vertical="center"/>
    </xf>
    <xf numFmtId="226" fontId="126" fillId="0" borderId="0" xfId="196" applyNumberFormat="1" applyFont="1" applyAlignment="1">
      <alignment vertical="center"/>
    </xf>
    <xf numFmtId="165" fontId="126" fillId="0" borderId="0" xfId="196" applyNumberFormat="1" applyFont="1" applyAlignment="1">
      <alignment vertical="center"/>
    </xf>
    <xf numFmtId="0" fontId="10" fillId="0" borderId="0" xfId="0" applyFont="1" applyAlignment="1">
      <alignment horizontal="left" vertical="center" wrapText="1"/>
    </xf>
    <xf numFmtId="0" fontId="121" fillId="20" borderId="0" xfId="0" applyFont="1" applyFill="1" applyAlignment="1">
      <alignment horizontal="left" vertical="center" wrapText="1"/>
    </xf>
    <xf numFmtId="1" fontId="121" fillId="20" borderId="0" xfId="0" applyNumberFormat="1" applyFont="1" applyFill="1" applyAlignment="1">
      <alignment horizontal="center" vertical="center" shrinkToFit="1"/>
    </xf>
    <xf numFmtId="41" fontId="119" fillId="0" borderId="0" xfId="0" applyNumberFormat="1" applyFont="1" applyAlignment="1">
      <alignment horizontal="right" vertical="center" shrinkToFit="1"/>
    </xf>
    <xf numFmtId="0" fontId="118" fillId="21" borderId="52" xfId="0" applyFont="1" applyFill="1" applyBorder="1" applyAlignment="1">
      <alignment horizontal="left" vertical="center" wrapText="1" indent="1"/>
    </xf>
    <xf numFmtId="0" fontId="122" fillId="0" borderId="51" xfId="0" applyFont="1" applyBorder="1"/>
    <xf numFmtId="0" fontId="122" fillId="0" borderId="47" xfId="0" applyFont="1" applyBorder="1"/>
    <xf numFmtId="5" fontId="123" fillId="21" borderId="51" xfId="0" applyNumberFormat="1" applyFont="1" applyFill="1" applyBorder="1" applyAlignment="1">
      <alignment horizontal="right" vertical="center" shrinkToFit="1"/>
    </xf>
    <xf numFmtId="230" fontId="119" fillId="0" borderId="0" xfId="0" applyNumberFormat="1" applyFont="1" applyAlignment="1">
      <alignment horizontal="right" vertical="center" shrinkToFit="1"/>
    </xf>
    <xf numFmtId="0" fontId="118" fillId="21" borderId="51" xfId="0" applyFont="1" applyFill="1" applyBorder="1" applyAlignment="1">
      <alignment horizontal="left" vertical="center" wrapText="1" indent="1"/>
    </xf>
    <xf numFmtId="0" fontId="10" fillId="0" borderId="56" xfId="0" applyFont="1" applyBorder="1" applyAlignment="1">
      <alignment horizontal="left" vertical="center" wrapText="1"/>
    </xf>
    <xf numFmtId="41" fontId="119" fillId="0" borderId="56" xfId="0" applyNumberFormat="1" applyFont="1" applyBorder="1" applyAlignment="1">
      <alignment horizontal="right" vertical="center" shrinkToFit="1"/>
    </xf>
    <xf numFmtId="230" fontId="119" fillId="0" borderId="56" xfId="0" applyNumberFormat="1" applyFont="1" applyBorder="1" applyAlignment="1">
      <alignment horizontal="right" vertical="center" wrapText="1"/>
    </xf>
    <xf numFmtId="231" fontId="121" fillId="20" borderId="0" xfId="0" applyNumberFormat="1" applyFont="1" applyFill="1" applyAlignment="1">
      <alignment horizontal="center" vertical="center" shrinkToFit="1"/>
    </xf>
    <xf numFmtId="37" fontId="126" fillId="0" borderId="0" xfId="0" applyNumberFormat="1" applyFont="1"/>
    <xf numFmtId="37" fontId="120" fillId="0" borderId="0" xfId="37" applyNumberFormat="1" applyFont="1" applyAlignment="1">
      <alignment horizontal="center" vertical="center"/>
    </xf>
    <xf numFmtId="165" fontId="126" fillId="0" borderId="0" xfId="0" applyNumberFormat="1" applyFont="1" applyAlignment="1">
      <alignment vertical="center"/>
    </xf>
    <xf numFmtId="5" fontId="129" fillId="0" borderId="0" xfId="0" applyNumberFormat="1" applyFont="1" applyAlignment="1">
      <alignment horizontal="left" vertical="center"/>
    </xf>
    <xf numFmtId="5" fontId="129" fillId="0" borderId="0" xfId="37" applyNumberFormat="1" applyFont="1" applyAlignment="1">
      <alignment vertical="center"/>
    </xf>
    <xf numFmtId="5" fontId="129" fillId="0" borderId="0" xfId="37" applyNumberFormat="1" applyFont="1" applyAlignment="1">
      <alignment horizontal="center" vertical="center"/>
    </xf>
    <xf numFmtId="0" fontId="129" fillId="0" borderId="0" xfId="0" applyFont="1" applyAlignment="1">
      <alignment horizontal="left" vertical="center"/>
    </xf>
    <xf numFmtId="5" fontId="129" fillId="0" borderId="20" xfId="37" applyNumberFormat="1" applyFont="1" applyBorder="1" applyAlignment="1">
      <alignment vertical="center"/>
    </xf>
    <xf numFmtId="5" fontId="123" fillId="21" borderId="53" xfId="0" applyNumberFormat="1" applyFont="1" applyFill="1" applyBorder="1" applyAlignment="1">
      <alignment horizontal="right" vertical="center" shrinkToFit="1"/>
    </xf>
    <xf numFmtId="0" fontId="114" fillId="0" borderId="0" xfId="0" applyFont="1"/>
    <xf numFmtId="5" fontId="120" fillId="0" borderId="0" xfId="0" applyNumberFormat="1" applyFont="1" applyAlignment="1">
      <alignment horizontal="right" vertical="center" shrinkToFit="1"/>
    </xf>
    <xf numFmtId="37" fontId="120" fillId="0" borderId="56" xfId="0" applyNumberFormat="1" applyFont="1" applyBorder="1" applyAlignment="1">
      <alignment horizontal="right" vertical="center" shrinkToFit="1"/>
    </xf>
    <xf numFmtId="5" fontId="67" fillId="0" borderId="0" xfId="37" applyNumberFormat="1" applyFont="1" applyAlignment="1">
      <alignment horizontal="center" vertical="center"/>
    </xf>
    <xf numFmtId="166" fontId="126" fillId="0" borderId="0" xfId="37" applyNumberFormat="1" applyFont="1" applyAlignment="1">
      <alignment horizontal="center" vertical="center"/>
    </xf>
    <xf numFmtId="41" fontId="126" fillId="0" borderId="0" xfId="0" applyNumberFormat="1" applyFont="1" applyAlignment="1">
      <alignment vertical="center"/>
    </xf>
    <xf numFmtId="5" fontId="126" fillId="0" borderId="0" xfId="0" applyNumberFormat="1" applyFont="1" applyAlignment="1">
      <alignment vertical="center"/>
    </xf>
    <xf numFmtId="0" fontId="67" fillId="23" borderId="47" xfId="0" applyFont="1" applyFill="1" applyBorder="1" applyAlignment="1">
      <alignment horizontal="left" vertical="center"/>
    </xf>
    <xf numFmtId="5" fontId="67" fillId="23" borderId="47" xfId="37" applyNumberFormat="1" applyFont="1" applyFill="1" applyBorder="1" applyAlignment="1">
      <alignment vertical="center"/>
    </xf>
    <xf numFmtId="5" fontId="67" fillId="23" borderId="47" xfId="0" applyNumberFormat="1" applyFont="1" applyFill="1" applyBorder="1" applyAlignment="1">
      <alignment vertical="center"/>
    </xf>
    <xf numFmtId="5" fontId="67" fillId="23" borderId="47" xfId="37" quotePrefix="1" applyNumberFormat="1" applyFont="1" applyFill="1" applyBorder="1" applyAlignment="1">
      <alignment horizontal="right" vertical="center"/>
    </xf>
    <xf numFmtId="5" fontId="67" fillId="23" borderId="47" xfId="37" quotePrefix="1" applyNumberFormat="1" applyFont="1" applyFill="1" applyBorder="1" applyAlignment="1">
      <alignment horizontal="center" vertical="center"/>
    </xf>
    <xf numFmtId="0" fontId="67" fillId="23" borderId="46" xfId="0" applyFont="1" applyFill="1" applyBorder="1" applyAlignment="1">
      <alignment horizontal="left" vertical="center" indent="1"/>
    </xf>
    <xf numFmtId="5" fontId="67" fillId="23" borderId="54" xfId="0" applyNumberFormat="1" applyFont="1" applyFill="1" applyBorder="1" applyAlignment="1">
      <alignment vertical="center"/>
    </xf>
    <xf numFmtId="0" fontId="100" fillId="0" borderId="0" xfId="0" applyFont="1" applyAlignment="1">
      <alignment vertical="center"/>
    </xf>
    <xf numFmtId="0" fontId="100" fillId="23" borderId="48" xfId="0" applyFont="1" applyFill="1" applyBorder="1" applyAlignment="1">
      <alignment horizontal="left" vertical="center" indent="1"/>
    </xf>
    <xf numFmtId="0" fontId="100" fillId="23" borderId="49" xfId="0" applyFont="1" applyFill="1" applyBorder="1" applyAlignment="1">
      <alignment horizontal="left" vertical="center"/>
    </xf>
    <xf numFmtId="5" fontId="100" fillId="23" borderId="49" xfId="37" quotePrefix="1" applyNumberFormat="1" applyFont="1" applyFill="1" applyBorder="1" applyAlignment="1">
      <alignment horizontal="right" vertical="center"/>
    </xf>
    <xf numFmtId="5" fontId="100" fillId="23" borderId="49" xfId="0" applyNumberFormat="1" applyFont="1" applyFill="1" applyBorder="1" applyAlignment="1">
      <alignment vertical="center"/>
    </xf>
    <xf numFmtId="5" fontId="100" fillId="23" borderId="49" xfId="37" quotePrefix="1" applyNumberFormat="1" applyFont="1" applyFill="1" applyBorder="1" applyAlignment="1">
      <alignment horizontal="center" vertical="center"/>
    </xf>
    <xf numFmtId="5" fontId="100" fillId="23" borderId="55" xfId="0" applyNumberFormat="1" applyFont="1" applyFill="1" applyBorder="1" applyAlignment="1">
      <alignment vertical="center"/>
    </xf>
    <xf numFmtId="5" fontId="119" fillId="0" borderId="57" xfId="0" applyNumberFormat="1" applyFont="1" applyBorder="1" applyAlignment="1">
      <alignment horizontal="right" vertical="center" shrinkToFit="1"/>
    </xf>
    <xf numFmtId="0" fontId="115" fillId="0" borderId="0" xfId="116" applyFont="1" applyBorder="1" applyAlignment="1">
      <alignment vertical="center" wrapText="1"/>
    </xf>
    <xf numFmtId="5" fontId="118" fillId="23" borderId="53" xfId="37" applyNumberFormat="1" applyFont="1" applyFill="1" applyBorder="1" applyAlignment="1">
      <alignment vertical="center"/>
    </xf>
    <xf numFmtId="166" fontId="10" fillId="0" borderId="0" xfId="37" applyNumberFormat="1" applyFont="1" applyAlignment="1">
      <alignment horizontal="right" vertical="center"/>
    </xf>
    <xf numFmtId="5" fontId="123" fillId="21" borderId="51" xfId="0" applyNumberFormat="1" applyFont="1" applyFill="1" applyBorder="1" applyAlignment="1">
      <alignment horizontal="right" vertical="center"/>
    </xf>
    <xf numFmtId="41" fontId="119" fillId="0" borderId="56" xfId="0" applyNumberFormat="1" applyFont="1" applyBorder="1" applyAlignment="1">
      <alignment horizontal="right" vertical="center" wrapText="1"/>
    </xf>
    <xf numFmtId="41" fontId="119" fillId="0" borderId="0" xfId="0" applyNumberFormat="1" applyFont="1" applyAlignment="1">
      <alignment horizontal="right" vertical="center" wrapText="1"/>
    </xf>
    <xf numFmtId="1" fontId="121" fillId="20" borderId="0" xfId="0" quotePrefix="1" applyNumberFormat="1" applyFont="1" applyFill="1" applyAlignment="1">
      <alignment horizontal="center"/>
    </xf>
    <xf numFmtId="41" fontId="10" fillId="0" borderId="0" xfId="0" applyNumberFormat="1" applyFont="1" applyAlignment="1">
      <alignment vertical="center"/>
    </xf>
    <xf numFmtId="0" fontId="114" fillId="0" borderId="0" xfId="0" applyFont="1" applyAlignment="1">
      <alignment vertical="center"/>
    </xf>
    <xf numFmtId="0" fontId="114" fillId="0" borderId="0" xfId="0" applyFont="1" applyAlignment="1">
      <alignment wrapText="1"/>
    </xf>
    <xf numFmtId="0" fontId="130" fillId="0" borderId="0" xfId="0" applyFont="1" applyAlignment="1">
      <alignment vertical="center" wrapText="1"/>
    </xf>
    <xf numFmtId="5" fontId="126" fillId="0" borderId="0" xfId="37" applyNumberFormat="1" applyFont="1" applyFill="1" applyBorder="1" applyAlignment="1">
      <alignment vertical="center"/>
    </xf>
    <xf numFmtId="0" fontId="37" fillId="0" borderId="3" xfId="0" applyFont="1" applyBorder="1"/>
    <xf numFmtId="0" fontId="67" fillId="0" borderId="3" xfId="0" applyFont="1" applyBorder="1"/>
    <xf numFmtId="0" fontId="67" fillId="0" borderId="3" xfId="0" applyFont="1" applyBorder="1" applyAlignment="1">
      <alignment horizontal="center"/>
    </xf>
    <xf numFmtId="5" fontId="10" fillId="0" borderId="0" xfId="0" applyNumberFormat="1" applyFont="1"/>
    <xf numFmtId="5" fontId="119" fillId="0" borderId="0" xfId="0" applyNumberFormat="1" applyFont="1"/>
    <xf numFmtId="166" fontId="126" fillId="0" borderId="0" xfId="37" applyNumberFormat="1" applyFont="1" applyAlignment="1"/>
    <xf numFmtId="166" fontId="10" fillId="0" borderId="0" xfId="37" applyNumberFormat="1" applyFont="1" applyAlignment="1"/>
    <xf numFmtId="37" fontId="119" fillId="0" borderId="0" xfId="0" applyNumberFormat="1" applyFont="1"/>
    <xf numFmtId="166" fontId="119" fillId="0" borderId="0" xfId="37" applyNumberFormat="1" applyFont="1" applyAlignment="1"/>
    <xf numFmtId="0" fontId="10" fillId="0" borderId="20" xfId="0" applyFont="1" applyBorder="1"/>
    <xf numFmtId="227" fontId="100" fillId="21" borderId="49" xfId="0" applyNumberFormat="1" applyFont="1" applyFill="1" applyBorder="1"/>
    <xf numFmtId="227" fontId="100" fillId="23" borderId="49" xfId="37" applyNumberFormat="1" applyFont="1" applyFill="1" applyBorder="1" applyAlignment="1">
      <alignment vertical="center"/>
    </xf>
    <xf numFmtId="37" fontId="120" fillId="0" borderId="0" xfId="0" applyNumberFormat="1" applyFont="1" applyAlignment="1">
      <alignment horizontal="right" vertical="center" shrinkToFit="1"/>
    </xf>
    <xf numFmtId="230" fontId="119" fillId="0" borderId="0" xfId="0" applyNumberFormat="1" applyFont="1" applyAlignment="1">
      <alignment horizontal="right" vertical="center" wrapText="1"/>
    </xf>
    <xf numFmtId="0" fontId="10" fillId="0" borderId="56" xfId="0" quotePrefix="1" applyFont="1" applyBorder="1" applyAlignment="1">
      <alignment horizontal="left" vertical="center" wrapText="1"/>
    </xf>
    <xf numFmtId="231" fontId="131" fillId="20" borderId="0" xfId="0" applyNumberFormat="1" applyFont="1" applyFill="1"/>
    <xf numFmtId="0" fontId="131" fillId="20" borderId="0" xfId="0" applyFont="1" applyFill="1"/>
    <xf numFmtId="166" fontId="124" fillId="0" borderId="0" xfId="37" applyNumberFormat="1" applyFont="1" applyAlignment="1">
      <alignment vertical="center"/>
    </xf>
    <xf numFmtId="5" fontId="120" fillId="0" borderId="0" xfId="0" applyNumberFormat="1" applyFont="1" applyAlignment="1">
      <alignment vertical="center"/>
    </xf>
    <xf numFmtId="37" fontId="88" fillId="0" borderId="0" xfId="0" applyNumberFormat="1" applyFont="1" applyAlignment="1">
      <alignment vertical="center"/>
    </xf>
    <xf numFmtId="0" fontId="118" fillId="25" borderId="0" xfId="0" applyFont="1" applyFill="1"/>
    <xf numFmtId="0" fontId="114" fillId="25" borderId="0" xfId="0" applyFont="1" applyFill="1"/>
    <xf numFmtId="37" fontId="67" fillId="0" borderId="0" xfId="0" applyNumberFormat="1" applyFont="1" applyAlignment="1">
      <alignment vertical="center"/>
    </xf>
    <xf numFmtId="17" fontId="121" fillId="20" borderId="0" xfId="0" applyNumberFormat="1" applyFont="1" applyFill="1" applyAlignment="1">
      <alignment horizontal="center" vertical="center"/>
    </xf>
    <xf numFmtId="1" fontId="121" fillId="20" borderId="2" xfId="0" applyNumberFormat="1" applyFont="1" applyFill="1" applyBorder="1" applyAlignment="1">
      <alignment horizontal="center" vertical="center"/>
    </xf>
    <xf numFmtId="0" fontId="121" fillId="20" borderId="2" xfId="0" applyFont="1" applyFill="1" applyBorder="1" applyAlignment="1">
      <alignment horizontal="center" vertical="center"/>
    </xf>
    <xf numFmtId="41" fontId="126" fillId="0" borderId="2" xfId="37" applyNumberFormat="1" applyFont="1" applyBorder="1"/>
    <xf numFmtId="165" fontId="10" fillId="0" borderId="3" xfId="196" applyNumberFormat="1" applyFont="1" applyBorder="1" applyAlignment="1">
      <alignment horizontal="centerContinuous"/>
    </xf>
    <xf numFmtId="226" fontId="132" fillId="26" borderId="49" xfId="0" applyNumberFormat="1" applyFont="1" applyFill="1" applyBorder="1"/>
    <xf numFmtId="165" fontId="119" fillId="0" borderId="0" xfId="196" applyNumberFormat="1" applyFont="1" applyAlignment="1">
      <alignment vertical="center"/>
    </xf>
    <xf numFmtId="189" fontId="119" fillId="0" borderId="0" xfId="196" applyNumberFormat="1" applyFont="1" applyAlignment="1">
      <alignment vertical="center"/>
    </xf>
    <xf numFmtId="10" fontId="119" fillId="0" borderId="0" xfId="0" applyNumberFormat="1" applyFont="1" applyAlignment="1">
      <alignment horizontal="right" vertical="center"/>
    </xf>
    <xf numFmtId="0" fontId="119" fillId="0" borderId="0" xfId="0" applyFont="1" applyAlignment="1">
      <alignment vertical="center"/>
    </xf>
    <xf numFmtId="0" fontId="21" fillId="0" borderId="0" xfId="0" applyFont="1" applyAlignment="1">
      <alignment horizontal="right" vertical="center"/>
    </xf>
    <xf numFmtId="0" fontId="10" fillId="0" borderId="0" xfId="0" applyFont="1" applyAlignment="1">
      <alignment horizontal="right" vertical="center"/>
    </xf>
    <xf numFmtId="165" fontId="119" fillId="0" borderId="0" xfId="84" applyNumberFormat="1" applyFont="1" applyAlignment="1">
      <alignment vertical="center"/>
    </xf>
    <xf numFmtId="1" fontId="121" fillId="20" borderId="50" xfId="0" applyNumberFormat="1" applyFont="1" applyFill="1" applyBorder="1" applyAlignment="1">
      <alignment horizontal="centerContinuous"/>
    </xf>
    <xf numFmtId="0" fontId="123" fillId="0" borderId="0" xfId="0" applyFont="1" applyAlignment="1">
      <alignment vertical="center"/>
    </xf>
    <xf numFmtId="0" fontId="123" fillId="0" borderId="2" xfId="0" applyFont="1" applyBorder="1" applyAlignment="1">
      <alignment horizontal="left" vertical="center"/>
    </xf>
    <xf numFmtId="0" fontId="118" fillId="0" borderId="0" xfId="0" applyFont="1" applyAlignment="1">
      <alignment horizontal="right"/>
    </xf>
    <xf numFmtId="0" fontId="118" fillId="0" borderId="0" xfId="0" applyFont="1" applyAlignment="1">
      <alignment horizontal="center"/>
    </xf>
    <xf numFmtId="166" fontId="10" fillId="0" borderId="0" xfId="37" applyNumberFormat="1" applyFont="1" applyAlignment="1">
      <alignment horizontal="center" vertical="center"/>
    </xf>
    <xf numFmtId="0" fontId="134" fillId="0" borderId="0" xfId="0" applyFont="1" applyAlignment="1">
      <alignment vertical="center" wrapText="1"/>
    </xf>
    <xf numFmtId="5" fontId="126" fillId="28" borderId="28" xfId="0" applyNumberFormat="1" applyFont="1" applyFill="1" applyBorder="1"/>
    <xf numFmtId="0" fontId="10" fillId="0" borderId="0" xfId="194"/>
    <xf numFmtId="0" fontId="10" fillId="28" borderId="26" xfId="0" applyFont="1" applyFill="1" applyBorder="1"/>
    <xf numFmtId="0" fontId="10" fillId="28" borderId="9" xfId="0" applyFont="1" applyFill="1" applyBorder="1"/>
    <xf numFmtId="43" fontId="10" fillId="0" borderId="0" xfId="37" applyFont="1" applyFill="1" applyBorder="1" applyAlignment="1">
      <alignment vertical="center"/>
    </xf>
    <xf numFmtId="43" fontId="119" fillId="0" borderId="0" xfId="37" applyFont="1" applyFill="1" applyBorder="1" applyAlignment="1">
      <alignment vertical="center"/>
    </xf>
    <xf numFmtId="0" fontId="133" fillId="0" borderId="0" xfId="0" applyFont="1" applyAlignment="1">
      <alignment vertical="center"/>
    </xf>
    <xf numFmtId="0" fontId="136" fillId="0" borderId="0" xfId="0" applyFont="1"/>
    <xf numFmtId="0" fontId="137" fillId="0" borderId="0" xfId="0" applyFont="1"/>
    <xf numFmtId="0" fontId="135" fillId="0" borderId="0" xfId="0" applyFont="1"/>
    <xf numFmtId="0" fontId="138" fillId="0" borderId="0" xfId="0" applyFont="1"/>
    <xf numFmtId="0" fontId="135" fillId="0" borderId="0" xfId="0" applyFont="1" applyAlignment="1">
      <alignment vertical="center"/>
    </xf>
    <xf numFmtId="0" fontId="138" fillId="0" borderId="0" xfId="0" applyFont="1" applyAlignment="1">
      <alignment horizontal="left"/>
    </xf>
    <xf numFmtId="0" fontId="121" fillId="20" borderId="0" xfId="0" applyFont="1" applyFill="1" applyAlignment="1">
      <alignment horizontal="center" vertical="center" wrapText="1"/>
    </xf>
    <xf numFmtId="0" fontId="10" fillId="24" borderId="0" xfId="0" applyFont="1" applyFill="1"/>
    <xf numFmtId="0" fontId="121" fillId="24" borderId="0" xfId="0" applyFont="1" applyFill="1"/>
    <xf numFmtId="0" fontId="126" fillId="0" borderId="0" xfId="37" applyNumberFormat="1" applyFont="1" applyAlignment="1">
      <alignment vertical="center"/>
    </xf>
    <xf numFmtId="5" fontId="67" fillId="0" borderId="0" xfId="37" applyNumberFormat="1" applyFont="1" applyBorder="1" applyAlignment="1">
      <alignment vertical="center"/>
    </xf>
    <xf numFmtId="166" fontId="10" fillId="28" borderId="9" xfId="37" applyNumberFormat="1" applyFont="1" applyFill="1" applyBorder="1"/>
    <xf numFmtId="166" fontId="10" fillId="28" borderId="32" xfId="37" applyNumberFormat="1" applyFont="1" applyFill="1" applyBorder="1"/>
    <xf numFmtId="166" fontId="10" fillId="28" borderId="10" xfId="37" applyNumberFormat="1" applyFont="1" applyFill="1" applyBorder="1"/>
    <xf numFmtId="37" fontId="10" fillId="0" borderId="0" xfId="37" applyNumberFormat="1" applyFont="1"/>
    <xf numFmtId="166" fontId="135" fillId="0" borderId="0" xfId="37" applyNumberFormat="1" applyFont="1" applyFill="1" applyBorder="1" applyAlignment="1">
      <alignment vertical="center"/>
    </xf>
    <xf numFmtId="166" fontId="10" fillId="0" borderId="0" xfId="37" applyNumberFormat="1" applyFont="1" applyFill="1" applyBorder="1"/>
    <xf numFmtId="166" fontId="10" fillId="0" borderId="0" xfId="37" applyNumberFormat="1" applyFont="1" applyBorder="1"/>
    <xf numFmtId="0" fontId="67" fillId="23" borderId="26" xfId="0" applyFont="1" applyFill="1" applyBorder="1" applyAlignment="1">
      <alignment horizontal="left" vertical="center"/>
    </xf>
    <xf numFmtId="5" fontId="67" fillId="23" borderId="9" xfId="0" applyNumberFormat="1" applyFont="1" applyFill="1" applyBorder="1" applyAlignment="1">
      <alignment vertical="center"/>
    </xf>
    <xf numFmtId="5" fontId="67" fillId="23" borderId="9" xfId="37" applyNumberFormat="1" applyFont="1" applyFill="1" applyBorder="1" applyAlignment="1">
      <alignment vertical="center"/>
    </xf>
    <xf numFmtId="0" fontId="67" fillId="23" borderId="9" xfId="0" applyFont="1" applyFill="1" applyBorder="1" applyAlignment="1">
      <alignment horizontal="left" vertical="center"/>
    </xf>
    <xf numFmtId="0" fontId="67" fillId="29" borderId="26" xfId="0" applyFont="1" applyFill="1" applyBorder="1" applyAlignment="1">
      <alignment horizontal="left" vertical="center" indent="1"/>
    </xf>
    <xf numFmtId="5" fontId="123" fillId="29" borderId="9" xfId="37" applyNumberFormat="1" applyFont="1" applyFill="1" applyBorder="1" applyAlignment="1">
      <alignment vertical="center"/>
    </xf>
    <xf numFmtId="0" fontId="67" fillId="29" borderId="9" xfId="0" applyFont="1" applyFill="1" applyBorder="1" applyAlignment="1">
      <alignment horizontal="left" vertical="center"/>
    </xf>
    <xf numFmtId="5" fontId="67" fillId="29" borderId="9" xfId="0" applyNumberFormat="1" applyFont="1" applyFill="1" applyBorder="1" applyAlignment="1">
      <alignment vertical="center"/>
    </xf>
    <xf numFmtId="41" fontId="126" fillId="0" borderId="0" xfId="37" applyNumberFormat="1" applyFont="1" applyBorder="1" applyAlignment="1">
      <alignment vertical="center"/>
    </xf>
    <xf numFmtId="41" fontId="10" fillId="0" borderId="0" xfId="37" applyNumberFormat="1" applyFont="1" applyBorder="1" applyAlignment="1">
      <alignment vertical="center"/>
    </xf>
    <xf numFmtId="5" fontId="67" fillId="24" borderId="0" xfId="0" applyNumberFormat="1" applyFont="1" applyFill="1" applyAlignment="1">
      <alignment vertical="center"/>
    </xf>
    <xf numFmtId="37" fontId="67" fillId="24" borderId="0" xfId="0" applyNumberFormat="1" applyFont="1" applyFill="1" applyAlignment="1">
      <alignment vertical="center"/>
    </xf>
    <xf numFmtId="0" fontId="135" fillId="0" borderId="0" xfId="0" applyFont="1" applyAlignment="1">
      <alignment horizontal="left"/>
    </xf>
    <xf numFmtId="0" fontId="135" fillId="0" borderId="0" xfId="0" applyFont="1" applyAlignment="1">
      <alignment horizontal="left" vertical="center"/>
    </xf>
    <xf numFmtId="0" fontId="138" fillId="0" borderId="0" xfId="0" applyFont="1" applyAlignment="1">
      <alignment horizontal="left" vertical="center"/>
    </xf>
    <xf numFmtId="9" fontId="139" fillId="0" borderId="0" xfId="0" applyNumberFormat="1" applyFont="1" applyAlignment="1">
      <alignment horizontal="left"/>
    </xf>
    <xf numFmtId="0" fontId="136" fillId="0" borderId="0" xfId="0" applyFont="1" applyAlignment="1">
      <alignment horizontal="left"/>
    </xf>
    <xf numFmtId="0" fontId="139" fillId="0" borderId="0" xfId="0" applyFont="1" applyAlignment="1">
      <alignment horizontal="left" vertical="center"/>
    </xf>
    <xf numFmtId="0" fontId="140" fillId="20" borderId="0" xfId="0" applyFont="1" applyFill="1" applyAlignment="1">
      <alignment vertical="center"/>
    </xf>
    <xf numFmtId="0" fontId="114" fillId="0" borderId="0" xfId="0" applyFont="1" applyAlignment="1">
      <alignment horizontal="center"/>
    </xf>
    <xf numFmtId="165" fontId="10" fillId="0" borderId="0" xfId="196" applyNumberFormat="1" applyFont="1" applyAlignment="1">
      <alignment horizontal="center"/>
    </xf>
    <xf numFmtId="14" fontId="114" fillId="0" borderId="0" xfId="0" applyNumberFormat="1" applyFont="1" applyAlignment="1">
      <alignment horizontal="center"/>
    </xf>
    <xf numFmtId="166" fontId="10" fillId="0" borderId="0" xfId="37" applyNumberFormat="1" applyFont="1" applyAlignment="1">
      <alignment horizontal="centerContinuous"/>
    </xf>
    <xf numFmtId="0" fontId="67" fillId="0" borderId="3" xfId="0" applyFont="1" applyBorder="1" applyAlignment="1">
      <alignment horizontal="left"/>
    </xf>
    <xf numFmtId="165" fontId="10" fillId="0" borderId="3" xfId="196" applyNumberFormat="1" applyFont="1" applyBorder="1" applyAlignment="1">
      <alignment horizontal="center"/>
    </xf>
    <xf numFmtId="14" fontId="67" fillId="0" borderId="3" xfId="0" applyNumberFormat="1" applyFont="1" applyBorder="1" applyAlignment="1">
      <alignment horizontal="center"/>
    </xf>
    <xf numFmtId="166" fontId="10" fillId="0" borderId="3" xfId="37" applyNumberFormat="1" applyFont="1" applyBorder="1" applyAlignment="1">
      <alignment horizontal="centerContinuous"/>
    </xf>
    <xf numFmtId="0" fontId="142" fillId="0" borderId="0" xfId="0" applyFont="1" applyAlignment="1">
      <alignment horizontal="center" vertical="center"/>
    </xf>
    <xf numFmtId="0" fontId="142" fillId="0" borderId="0" xfId="0" applyFont="1" applyAlignment="1">
      <alignment vertical="center"/>
    </xf>
    <xf numFmtId="166" fontId="114" fillId="0" borderId="0" xfId="37" applyNumberFormat="1" applyFont="1"/>
    <xf numFmtId="164" fontId="114" fillId="0" borderId="0" xfId="244" applyNumberFormat="1" applyFont="1"/>
    <xf numFmtId="0" fontId="114" fillId="0" borderId="0" xfId="0" applyFont="1" applyAlignment="1">
      <alignment horizontal="left"/>
    </xf>
    <xf numFmtId="226" fontId="130" fillId="0" borderId="0" xfId="0" applyNumberFormat="1" applyFont="1" applyAlignment="1">
      <alignment horizontal="center" vertical="center"/>
    </xf>
    <xf numFmtId="226" fontId="130" fillId="0" borderId="0" xfId="0" applyNumberFormat="1" applyFont="1" applyAlignment="1">
      <alignment vertical="center"/>
    </xf>
    <xf numFmtId="165" fontId="10" fillId="0" borderId="0" xfId="196" applyNumberFormat="1" applyFont="1" applyAlignment="1">
      <alignment horizontal="center" vertical="center"/>
    </xf>
    <xf numFmtId="14" fontId="130" fillId="0" borderId="0" xfId="0" applyNumberFormat="1" applyFont="1" applyAlignment="1">
      <alignment horizontal="center" vertical="center"/>
    </xf>
    <xf numFmtId="0" fontId="118" fillId="0" borderId="0" xfId="0" applyFont="1" applyAlignment="1">
      <alignment horizontal="centerContinuous" vertical="center"/>
    </xf>
    <xf numFmtId="165" fontId="121" fillId="22" borderId="27" xfId="196" applyNumberFormat="1" applyFont="1" applyFill="1" applyBorder="1" applyAlignment="1">
      <alignment horizontal="center"/>
    </xf>
    <xf numFmtId="165" fontId="121" fillId="22" borderId="20" xfId="196" applyNumberFormat="1" applyFont="1" applyFill="1" applyBorder="1"/>
    <xf numFmtId="165" fontId="121" fillId="22" borderId="20" xfId="196" applyNumberFormat="1" applyFont="1" applyFill="1" applyBorder="1" applyAlignment="1">
      <alignment horizontal="center"/>
    </xf>
    <xf numFmtId="14" fontId="121" fillId="22" borderId="20" xfId="196" applyNumberFormat="1" applyFont="1" applyFill="1" applyBorder="1" applyAlignment="1">
      <alignment horizontal="center"/>
    </xf>
    <xf numFmtId="166" fontId="121" fillId="22" borderId="20" xfId="37" applyNumberFormat="1" applyFont="1" applyFill="1" applyBorder="1" applyAlignment="1"/>
    <xf numFmtId="1" fontId="121" fillId="22" borderId="59" xfId="196" applyNumberFormat="1" applyFont="1" applyFill="1" applyBorder="1" applyAlignment="1">
      <alignment horizontal="centerContinuous"/>
    </xf>
    <xf numFmtId="165" fontId="67" fillId="0" borderId="21" xfId="196" applyNumberFormat="1" applyFont="1" applyBorder="1" applyAlignment="1">
      <alignment horizontal="center"/>
    </xf>
    <xf numFmtId="0" fontId="121" fillId="20" borderId="15" xfId="0" applyFont="1" applyFill="1" applyBorder="1" applyAlignment="1">
      <alignment horizontal="centerContinuous" vertical="center"/>
    </xf>
    <xf numFmtId="0" fontId="121" fillId="22" borderId="27" xfId="0" applyFont="1" applyFill="1" applyBorder="1" applyAlignment="1">
      <alignment horizontal="centerContinuous"/>
    </xf>
    <xf numFmtId="0" fontId="121" fillId="22" borderId="20" xfId="0" applyFont="1" applyFill="1" applyBorder="1" applyAlignment="1">
      <alignment horizontal="centerContinuous"/>
    </xf>
    <xf numFmtId="164" fontId="121" fillId="22" borderId="28" xfId="244" applyNumberFormat="1" applyFont="1" applyFill="1" applyBorder="1" applyAlignment="1">
      <alignment horizontal="centerContinuous"/>
    </xf>
    <xf numFmtId="165" fontId="121" fillId="22" borderId="20" xfId="196" applyNumberFormat="1" applyFont="1" applyFill="1" applyBorder="1" applyAlignment="1">
      <alignment horizontal="centerContinuous"/>
    </xf>
    <xf numFmtId="165" fontId="121" fillId="22" borderId="59" xfId="196" applyNumberFormat="1" applyFont="1" applyFill="1" applyBorder="1" applyAlignment="1">
      <alignment horizontal="centerContinuous"/>
    </xf>
    <xf numFmtId="0" fontId="121" fillId="20" borderId="20" xfId="0" applyFont="1" applyFill="1" applyBorder="1" applyAlignment="1">
      <alignment horizontal="centerContinuous" vertical="center"/>
    </xf>
    <xf numFmtId="0" fontId="121" fillId="20" borderId="59" xfId="0" applyFont="1" applyFill="1" applyBorder="1" applyAlignment="1">
      <alignment horizontal="centerContinuous" vertical="center"/>
    </xf>
    <xf numFmtId="0" fontId="121" fillId="20" borderId="60" xfId="0" applyFont="1" applyFill="1" applyBorder="1" applyAlignment="1">
      <alignment horizontal="centerContinuous" vertical="center"/>
    </xf>
    <xf numFmtId="0" fontId="121" fillId="20" borderId="61" xfId="0" applyFont="1" applyFill="1" applyBorder="1" applyAlignment="1">
      <alignment horizontal="centerContinuous" vertical="center"/>
    </xf>
    <xf numFmtId="0" fontId="121" fillId="22" borderId="62" xfId="0" applyFont="1" applyFill="1" applyBorder="1" applyAlignment="1">
      <alignment horizontal="centerContinuous"/>
    </xf>
    <xf numFmtId="0" fontId="121" fillId="22" borderId="59" xfId="0" applyFont="1" applyFill="1" applyBorder="1" applyAlignment="1">
      <alignment horizontal="centerContinuous"/>
    </xf>
    <xf numFmtId="0" fontId="121" fillId="0" borderId="0" xfId="0" applyFont="1" applyAlignment="1">
      <alignment vertical="center"/>
    </xf>
    <xf numFmtId="165" fontId="121" fillId="22" borderId="29" xfId="196" applyNumberFormat="1" applyFont="1" applyFill="1" applyBorder="1" applyAlignment="1">
      <alignment horizontal="center"/>
    </xf>
    <xf numFmtId="165" fontId="121" fillId="22" borderId="2" xfId="196" applyNumberFormat="1" applyFont="1" applyFill="1" applyBorder="1" applyAlignment="1">
      <alignment horizontal="left"/>
    </xf>
    <xf numFmtId="165" fontId="121" fillId="22" borderId="2" xfId="196" applyNumberFormat="1" applyFont="1" applyFill="1" applyBorder="1" applyAlignment="1">
      <alignment horizontal="center"/>
    </xf>
    <xf numFmtId="165" fontId="121" fillId="22" borderId="2" xfId="196" applyNumberFormat="1" applyFont="1" applyFill="1" applyBorder="1" applyAlignment="1">
      <alignment horizontal="center" wrapText="1"/>
    </xf>
    <xf numFmtId="14" fontId="121" fillId="22" borderId="2" xfId="196" applyNumberFormat="1" applyFont="1" applyFill="1" applyBorder="1" applyAlignment="1">
      <alignment horizontal="center" wrapText="1"/>
    </xf>
    <xf numFmtId="166" fontId="121" fillId="22" borderId="2" xfId="37" applyNumberFormat="1" applyFont="1" applyFill="1" applyBorder="1" applyAlignment="1">
      <alignment horizontal="center" wrapText="1"/>
    </xf>
    <xf numFmtId="164" fontId="121" fillId="22" borderId="19" xfId="196" quotePrefix="1" applyNumberFormat="1" applyFont="1" applyFill="1" applyBorder="1" applyAlignment="1">
      <alignment horizontal="center" wrapText="1"/>
    </xf>
    <xf numFmtId="164" fontId="121" fillId="22" borderId="29" xfId="196" quotePrefix="1" applyNumberFormat="1" applyFont="1" applyFill="1" applyBorder="1" applyAlignment="1">
      <alignment horizontal="center" wrapText="1"/>
    </xf>
    <xf numFmtId="164" fontId="121" fillId="22" borderId="2" xfId="196" quotePrefix="1" applyNumberFormat="1" applyFont="1" applyFill="1" applyBorder="1" applyAlignment="1">
      <alignment horizontal="center" wrapText="1"/>
    </xf>
    <xf numFmtId="164" fontId="121" fillId="22" borderId="30" xfId="244" quotePrefix="1" applyNumberFormat="1" applyFont="1" applyFill="1" applyBorder="1" applyAlignment="1">
      <alignment horizontal="center" wrapText="1"/>
    </xf>
    <xf numFmtId="165" fontId="121" fillId="22" borderId="64" xfId="196" applyNumberFormat="1" applyFont="1" applyFill="1" applyBorder="1" applyAlignment="1">
      <alignment horizontal="center"/>
    </xf>
    <xf numFmtId="165" fontId="121" fillId="22" borderId="64" xfId="196" applyNumberFormat="1" applyFont="1" applyFill="1" applyBorder="1" applyAlignment="1">
      <alignment horizontal="center" wrapText="1"/>
    </xf>
    <xf numFmtId="165" fontId="121" fillId="0" borderId="21" xfId="196" applyNumberFormat="1" applyFont="1" applyBorder="1" applyAlignment="1">
      <alignment horizontal="center"/>
    </xf>
    <xf numFmtId="165" fontId="121" fillId="0" borderId="0" xfId="196" applyNumberFormat="1" applyFont="1" applyAlignment="1">
      <alignment horizontal="left"/>
    </xf>
    <xf numFmtId="165" fontId="121" fillId="0" borderId="0" xfId="196" applyNumberFormat="1" applyFont="1" applyAlignment="1">
      <alignment horizontal="center"/>
    </xf>
    <xf numFmtId="165" fontId="121" fillId="0" borderId="0" xfId="196" applyNumberFormat="1" applyFont="1" applyAlignment="1">
      <alignment horizontal="center" wrapText="1"/>
    </xf>
    <xf numFmtId="14" fontId="121" fillId="0" borderId="0" xfId="196" applyNumberFormat="1" applyFont="1" applyAlignment="1">
      <alignment horizontal="center" wrapText="1"/>
    </xf>
    <xf numFmtId="165" fontId="121" fillId="0" borderId="0" xfId="196" applyNumberFormat="1" applyFont="1" applyAlignment="1">
      <alignment horizontal="left" wrapText="1"/>
    </xf>
    <xf numFmtId="166" fontId="121" fillId="0" borderId="0" xfId="37" applyNumberFormat="1" applyFont="1" applyFill="1" applyBorder="1" applyAlignment="1">
      <alignment horizontal="center" wrapText="1"/>
    </xf>
    <xf numFmtId="164" fontId="121" fillId="0" borderId="0" xfId="196" quotePrefix="1" applyNumberFormat="1" applyFont="1" applyAlignment="1">
      <alignment horizontal="center"/>
    </xf>
    <xf numFmtId="164" fontId="121" fillId="0" borderId="0" xfId="244" quotePrefix="1" applyNumberFormat="1" applyFont="1" applyFill="1" applyBorder="1" applyAlignment="1">
      <alignment horizontal="center"/>
    </xf>
    <xf numFmtId="164" fontId="121" fillId="0" borderId="0" xfId="196" quotePrefix="1" applyNumberFormat="1" applyFont="1" applyAlignment="1">
      <alignment horizontal="left"/>
    </xf>
    <xf numFmtId="165" fontId="121" fillId="22" borderId="26" xfId="196" applyNumberFormat="1" applyFont="1" applyFill="1" applyBorder="1" applyAlignment="1">
      <alignment horizontal="center"/>
    </xf>
    <xf numFmtId="165" fontId="121" fillId="22" borderId="9" xfId="196" applyNumberFormat="1" applyFont="1" applyFill="1" applyBorder="1" applyAlignment="1">
      <alignment horizontal="left"/>
    </xf>
    <xf numFmtId="165" fontId="121" fillId="22" borderId="9" xfId="196" applyNumberFormat="1" applyFont="1" applyFill="1" applyBorder="1" applyAlignment="1">
      <alignment horizontal="center"/>
    </xf>
    <xf numFmtId="165" fontId="121" fillId="22" borderId="9" xfId="196" applyNumberFormat="1" applyFont="1" applyFill="1" applyBorder="1" applyAlignment="1">
      <alignment horizontal="center" wrapText="1"/>
    </xf>
    <xf numFmtId="14" fontId="121" fillId="22" borderId="9" xfId="196" applyNumberFormat="1" applyFont="1" applyFill="1" applyBorder="1" applyAlignment="1">
      <alignment horizontal="center" wrapText="1"/>
    </xf>
    <xf numFmtId="165" fontId="121" fillId="22" borderId="9" xfId="196" applyNumberFormat="1" applyFont="1" applyFill="1" applyBorder="1" applyAlignment="1">
      <alignment horizontal="left" wrapText="1"/>
    </xf>
    <xf numFmtId="166" fontId="121" fillId="22" borderId="9" xfId="37" applyNumberFormat="1" applyFont="1" applyFill="1" applyBorder="1" applyAlignment="1">
      <alignment horizontal="center" wrapText="1"/>
    </xf>
    <xf numFmtId="164" fontId="121" fillId="22" borderId="2" xfId="196" quotePrefix="1" applyNumberFormat="1" applyFont="1" applyFill="1" applyBorder="1" applyAlignment="1">
      <alignment horizontal="center"/>
    </xf>
    <xf numFmtId="164" fontId="121" fillId="22" borderId="26" xfId="196" quotePrefix="1" applyNumberFormat="1" applyFont="1" applyFill="1" applyBorder="1" applyAlignment="1">
      <alignment horizontal="center"/>
    </xf>
    <xf numFmtId="164" fontId="121" fillId="22" borderId="9" xfId="196" quotePrefix="1" applyNumberFormat="1" applyFont="1" applyFill="1" applyBorder="1" applyAlignment="1">
      <alignment horizontal="center"/>
    </xf>
    <xf numFmtId="164" fontId="121" fillId="22" borderId="32" xfId="244" quotePrefix="1" applyNumberFormat="1" applyFont="1" applyFill="1" applyBorder="1" applyAlignment="1">
      <alignment horizontal="center"/>
    </xf>
    <xf numFmtId="164" fontId="121" fillId="22" borderId="9" xfId="196" quotePrefix="1" applyNumberFormat="1" applyFont="1" applyFill="1" applyBorder="1" applyAlignment="1">
      <alignment horizontal="left"/>
    </xf>
    <xf numFmtId="164" fontId="121" fillId="22" borderId="2" xfId="196" quotePrefix="1" applyNumberFormat="1" applyFont="1" applyFill="1" applyBorder="1" applyAlignment="1">
      <alignment horizontal="left"/>
    </xf>
    <xf numFmtId="0" fontId="10" fillId="0" borderId="0" xfId="197" applyFont="1" applyAlignment="1">
      <alignment vertical="top" wrapText="1"/>
    </xf>
    <xf numFmtId="14" fontId="10" fillId="0" borderId="0" xfId="197" applyNumberFormat="1" applyFont="1" applyAlignment="1">
      <alignment horizontal="center" vertical="top" wrapText="1"/>
    </xf>
    <xf numFmtId="1" fontId="10" fillId="0" borderId="0" xfId="0" applyNumberFormat="1" applyFont="1" applyAlignment="1">
      <alignment horizontal="center"/>
    </xf>
    <xf numFmtId="5" fontId="10" fillId="24" borderId="0" xfId="37" applyNumberFormat="1" applyFont="1" applyFill="1" applyAlignment="1">
      <alignment vertical="center"/>
    </xf>
    <xf numFmtId="5" fontId="120" fillId="24" borderId="0" xfId="37" applyNumberFormat="1" applyFont="1" applyFill="1" applyAlignment="1">
      <alignment vertical="center"/>
    </xf>
    <xf numFmtId="164" fontId="10" fillId="0" borderId="0" xfId="244" applyNumberFormat="1" applyFont="1" applyFill="1"/>
    <xf numFmtId="0" fontId="120" fillId="0" borderId="0" xfId="197" applyFont="1" applyAlignment="1">
      <alignment horizontal="center" vertical="top" wrapText="1"/>
    </xf>
    <xf numFmtId="0" fontId="120" fillId="0" borderId="0" xfId="197" applyFont="1" applyAlignment="1">
      <alignment vertical="top" wrapText="1"/>
    </xf>
    <xf numFmtId="5" fontId="10" fillId="0" borderId="0" xfId="37" applyNumberFormat="1" applyFont="1" applyFill="1" applyAlignment="1">
      <alignment horizontal="left"/>
    </xf>
    <xf numFmtId="5" fontId="10" fillId="0" borderId="0" xfId="37" applyNumberFormat="1" applyFont="1" applyFill="1" applyAlignment="1">
      <alignment horizontal="center"/>
    </xf>
    <xf numFmtId="166" fontId="10" fillId="24" borderId="0" xfId="37" applyNumberFormat="1" applyFont="1" applyFill="1" applyBorder="1"/>
    <xf numFmtId="43" fontId="126" fillId="0" borderId="0" xfId="37" applyFont="1" applyAlignment="1">
      <alignment horizontal="center" vertical="center"/>
    </xf>
    <xf numFmtId="43" fontId="120" fillId="0" borderId="0" xfId="37" applyFont="1" applyAlignment="1">
      <alignment horizontal="center" vertical="center"/>
    </xf>
    <xf numFmtId="43" fontId="120" fillId="0" borderId="0" xfId="0" applyNumberFormat="1" applyFont="1"/>
    <xf numFmtId="0" fontId="10" fillId="24" borderId="0" xfId="0" applyFont="1" applyFill="1" applyAlignment="1">
      <alignment horizontal="left"/>
    </xf>
    <xf numFmtId="41" fontId="120" fillId="0" borderId="0" xfId="37" applyNumberFormat="1" applyFont="1" applyFill="1"/>
    <xf numFmtId="41" fontId="120" fillId="0" borderId="0" xfId="37" applyNumberFormat="1" applyFont="1" applyAlignment="1">
      <alignment vertical="center"/>
    </xf>
    <xf numFmtId="41" fontId="120" fillId="24" borderId="0" xfId="37" applyNumberFormat="1" applyFont="1" applyFill="1" applyAlignment="1">
      <alignment vertical="center"/>
    </xf>
    <xf numFmtId="41" fontId="10" fillId="0" borderId="0" xfId="37" applyNumberFormat="1" applyFont="1" applyBorder="1"/>
    <xf numFmtId="166" fontId="120" fillId="0" borderId="0" xfId="37" applyNumberFormat="1" applyFont="1" applyAlignment="1">
      <alignment horizontal="right" vertical="center"/>
    </xf>
    <xf numFmtId="164" fontId="10" fillId="0" borderId="0" xfId="244" applyNumberFormat="1" applyFont="1" applyAlignment="1">
      <alignment horizontal="right" vertical="center"/>
    </xf>
    <xf numFmtId="166" fontId="10" fillId="0" borderId="0" xfId="37" applyNumberFormat="1" applyFont="1" applyAlignment="1">
      <alignment horizontal="left" vertical="center"/>
    </xf>
    <xf numFmtId="5" fontId="119" fillId="0" borderId="0" xfId="37" applyNumberFormat="1" applyFont="1"/>
    <xf numFmtId="164" fontId="10" fillId="0" borderId="0" xfId="244" applyNumberFormat="1" applyFont="1" applyAlignment="1">
      <alignment horizontal="right"/>
    </xf>
    <xf numFmtId="41" fontId="10" fillId="0" borderId="0" xfId="37" applyNumberFormat="1" applyFont="1" applyAlignment="1">
      <alignment horizontal="left"/>
    </xf>
    <xf numFmtId="41" fontId="10" fillId="0" borderId="0" xfId="37" applyNumberFormat="1" applyFont="1" applyAlignment="1">
      <alignment horizontal="center"/>
    </xf>
    <xf numFmtId="7" fontId="10" fillId="0" borderId="0" xfId="197" applyNumberFormat="1" applyFont="1" applyAlignment="1">
      <alignment horizontal="center" vertical="top" wrapText="1"/>
    </xf>
    <xf numFmtId="5" fontId="67" fillId="23" borderId="26" xfId="37" applyNumberFormat="1" applyFont="1" applyFill="1" applyBorder="1" applyAlignment="1">
      <alignment horizontal="center" vertical="center"/>
    </xf>
    <xf numFmtId="5" fontId="67" fillId="23" borderId="9" xfId="37" applyNumberFormat="1" applyFont="1" applyFill="1" applyBorder="1" applyAlignment="1">
      <alignment horizontal="center" vertical="center"/>
    </xf>
    <xf numFmtId="5" fontId="123" fillId="23" borderId="9" xfId="37" applyNumberFormat="1" applyFont="1" applyFill="1" applyBorder="1" applyAlignment="1">
      <alignment vertical="center"/>
    </xf>
    <xf numFmtId="5" fontId="123" fillId="23" borderId="26" xfId="37" applyNumberFormat="1" applyFont="1" applyFill="1" applyBorder="1" applyAlignment="1">
      <alignment vertical="center"/>
    </xf>
    <xf numFmtId="5" fontId="67" fillId="30" borderId="26" xfId="37" applyNumberFormat="1" applyFont="1" applyFill="1" applyBorder="1" applyAlignment="1">
      <alignment horizontal="left" vertical="center"/>
    </xf>
    <xf numFmtId="5" fontId="67" fillId="30" borderId="9" xfId="37" applyNumberFormat="1" applyFont="1" applyFill="1" applyBorder="1" applyAlignment="1">
      <alignment horizontal="left" vertical="center"/>
    </xf>
    <xf numFmtId="5" fontId="123" fillId="23" borderId="32" xfId="37" applyNumberFormat="1" applyFont="1" applyFill="1" applyBorder="1" applyAlignment="1">
      <alignment vertical="center"/>
    </xf>
    <xf numFmtId="166" fontId="67" fillId="23" borderId="10" xfId="37" applyNumberFormat="1" applyFont="1" applyFill="1" applyBorder="1" applyAlignment="1">
      <alignment vertical="center"/>
    </xf>
    <xf numFmtId="165" fontId="67" fillId="23" borderId="9" xfId="37" applyNumberFormat="1" applyFont="1" applyFill="1" applyBorder="1" applyAlignment="1">
      <alignment vertical="center"/>
    </xf>
    <xf numFmtId="165" fontId="123" fillId="23" borderId="9" xfId="37" applyNumberFormat="1" applyFont="1" applyFill="1" applyBorder="1" applyAlignment="1">
      <alignment vertical="center"/>
    </xf>
    <xf numFmtId="164" fontId="67" fillId="23" borderId="32" xfId="244" applyNumberFormat="1" applyFont="1" applyFill="1" applyBorder="1" applyAlignment="1">
      <alignment horizontal="right" vertical="center"/>
    </xf>
    <xf numFmtId="7" fontId="10" fillId="0" borderId="0" xfId="0" applyNumberFormat="1" applyFont="1"/>
    <xf numFmtId="165" fontId="10" fillId="0" borderId="0" xfId="196" applyNumberFormat="1" applyFont="1" applyAlignment="1">
      <alignment horizontal="right" vertical="center"/>
    </xf>
    <xf numFmtId="0" fontId="67" fillId="0" borderId="0" xfId="0" applyFont="1" applyAlignment="1">
      <alignment horizontal="right"/>
    </xf>
    <xf numFmtId="43" fontId="10" fillId="0" borderId="0" xfId="37" applyFont="1"/>
    <xf numFmtId="164" fontId="10" fillId="0" borderId="0" xfId="244" applyNumberFormat="1" applyFont="1"/>
    <xf numFmtId="10" fontId="10" fillId="0" borderId="0" xfId="0" applyNumberFormat="1" applyFont="1" applyAlignment="1">
      <alignment horizontal="right" vertical="center"/>
    </xf>
    <xf numFmtId="10" fontId="10" fillId="0" borderId="0" xfId="0" applyNumberFormat="1" applyFont="1" applyAlignment="1">
      <alignment horizontal="right"/>
    </xf>
    <xf numFmtId="10" fontId="10" fillId="0" borderId="0" xfId="0" applyNumberFormat="1" applyFont="1" applyAlignment="1">
      <alignment horizontal="center" vertical="center"/>
    </xf>
    <xf numFmtId="43" fontId="10" fillId="0" borderId="0" xfId="37" applyFont="1" applyAlignment="1">
      <alignment horizontal="left"/>
    </xf>
    <xf numFmtId="43" fontId="10" fillId="0" borderId="0" xfId="37" applyFont="1" applyAlignment="1">
      <alignment horizontal="center"/>
    </xf>
    <xf numFmtId="43" fontId="10" fillId="24" borderId="0" xfId="37" applyFont="1" applyFill="1" applyBorder="1" applyAlignment="1">
      <alignment horizontal="left"/>
    </xf>
    <xf numFmtId="166" fontId="10" fillId="0" borderId="0" xfId="37" applyNumberFormat="1" applyFont="1" applyAlignment="1">
      <alignment wrapText="1"/>
    </xf>
    <xf numFmtId="0" fontId="143" fillId="0" borderId="0" xfId="0" applyFont="1"/>
    <xf numFmtId="0" fontId="10" fillId="24" borderId="0" xfId="0" applyFont="1" applyFill="1" applyAlignment="1">
      <alignment vertical="center"/>
    </xf>
    <xf numFmtId="5" fontId="118" fillId="0" borderId="0" xfId="196" applyNumberFormat="1" applyFont="1" applyAlignment="1">
      <alignment horizontal="right" vertical="center"/>
    </xf>
    <xf numFmtId="164" fontId="118" fillId="0" borderId="0" xfId="244" applyNumberFormat="1" applyFont="1" applyFill="1" applyBorder="1" applyAlignment="1">
      <alignment horizontal="right" vertical="center"/>
    </xf>
    <xf numFmtId="0" fontId="143" fillId="0" borderId="0" xfId="0" applyFont="1" applyAlignment="1">
      <alignment horizontal="center"/>
    </xf>
    <xf numFmtId="164" fontId="126" fillId="0" borderId="0" xfId="244" applyNumberFormat="1" applyFont="1" applyAlignment="1">
      <alignment vertical="center"/>
    </xf>
    <xf numFmtId="166" fontId="133" fillId="0" borderId="0" xfId="0" applyNumberFormat="1" applyFont="1"/>
    <xf numFmtId="0" fontId="115" fillId="0" borderId="0" xfId="116" applyFont="1"/>
    <xf numFmtId="166" fontId="118" fillId="0" borderId="0" xfId="0" applyNumberFormat="1" applyFont="1"/>
    <xf numFmtId="165" fontId="118" fillId="0" borderId="0" xfId="196" applyNumberFormat="1" applyFont="1" applyAlignment="1">
      <alignment horizontal="center" vertical="center"/>
    </xf>
    <xf numFmtId="0" fontId="133" fillId="0" borderId="0" xfId="197" applyFont="1" applyAlignment="1">
      <alignment horizontal="center" vertical="top" wrapText="1"/>
    </xf>
    <xf numFmtId="0" fontId="133" fillId="0" borderId="0" xfId="197" applyFont="1" applyAlignment="1">
      <alignment vertical="top" wrapText="1"/>
    </xf>
    <xf numFmtId="0" fontId="133" fillId="0" borderId="0" xfId="194" applyFont="1"/>
    <xf numFmtId="166" fontId="120" fillId="0" borderId="0" xfId="37" applyNumberFormat="1" applyFont="1" applyFill="1" applyBorder="1"/>
    <xf numFmtId="5" fontId="120" fillId="0" borderId="0" xfId="0" applyNumberFormat="1" applyFont="1"/>
    <xf numFmtId="0" fontId="119" fillId="0" borderId="0" xfId="0" applyFont="1" applyAlignment="1">
      <alignment horizontal="left" vertical="center"/>
    </xf>
    <xf numFmtId="0" fontId="119" fillId="0" borderId="0" xfId="0" applyFont="1" applyAlignment="1">
      <alignment horizontal="left"/>
    </xf>
    <xf numFmtId="5" fontId="67" fillId="30" borderId="26" xfId="37" applyNumberFormat="1" applyFont="1" applyFill="1" applyBorder="1" applyAlignment="1">
      <alignment horizontal="center" vertical="center"/>
    </xf>
    <xf numFmtId="41" fontId="120" fillId="0" borderId="0" xfId="37" applyNumberFormat="1" applyFont="1" applyFill="1" applyAlignment="1">
      <alignment vertical="center"/>
    </xf>
    <xf numFmtId="0" fontId="143" fillId="0" borderId="0" xfId="0" applyFont="1" applyAlignment="1">
      <alignment horizontal="centerContinuous"/>
    </xf>
    <xf numFmtId="165" fontId="118" fillId="0" borderId="0" xfId="196" applyNumberFormat="1" applyFont="1" applyAlignment="1">
      <alignment horizontal="right" vertical="center"/>
    </xf>
    <xf numFmtId="43" fontId="126" fillId="27" borderId="10" xfId="37" applyFont="1" applyFill="1" applyBorder="1"/>
    <xf numFmtId="0" fontId="144" fillId="0" borderId="0" xfId="0" applyFont="1" applyAlignment="1">
      <alignment vertical="center"/>
    </xf>
    <xf numFmtId="0" fontId="67" fillId="20" borderId="0" xfId="0" applyFont="1" applyFill="1" applyAlignment="1">
      <alignment vertical="center"/>
    </xf>
    <xf numFmtId="0" fontId="10" fillId="0" borderId="0" xfId="37" applyNumberFormat="1" applyFont="1" applyAlignment="1">
      <alignment vertical="center"/>
    </xf>
    <xf numFmtId="164" fontId="10" fillId="0" borderId="0" xfId="241" applyNumberFormat="1" applyFont="1" applyAlignment="1"/>
    <xf numFmtId="9" fontId="67" fillId="0" borderId="0" xfId="0" applyNumberFormat="1" applyFont="1" applyAlignment="1">
      <alignment vertical="center"/>
    </xf>
    <xf numFmtId="0" fontId="37" fillId="0" borderId="3" xfId="0" applyFont="1" applyBorder="1" applyAlignment="1">
      <alignment vertical="center"/>
    </xf>
    <xf numFmtId="0" fontId="67" fillId="0" borderId="3" xfId="0" applyFont="1" applyBorder="1" applyAlignment="1">
      <alignment vertical="center"/>
    </xf>
    <xf numFmtId="9" fontId="67" fillId="0" borderId="3" xfId="0" applyNumberFormat="1" applyFont="1" applyBorder="1" applyAlignment="1">
      <alignment vertical="center"/>
    </xf>
    <xf numFmtId="0" fontId="10" fillId="0" borderId="3" xfId="0" applyFont="1" applyBorder="1" applyAlignment="1">
      <alignment vertical="center"/>
    </xf>
    <xf numFmtId="9" fontId="10" fillId="0" borderId="0" xfId="241" applyFont="1" applyAlignment="1">
      <alignment vertical="center"/>
    </xf>
    <xf numFmtId="10" fontId="10" fillId="0" borderId="0" xfId="241" applyNumberFormat="1" applyFont="1" applyAlignment="1">
      <alignment vertical="center"/>
    </xf>
    <xf numFmtId="0" fontId="10" fillId="0" borderId="0" xfId="241" applyNumberFormat="1" applyFont="1" applyAlignment="1">
      <alignment vertical="center"/>
    </xf>
    <xf numFmtId="0" fontId="121" fillId="20" borderId="50" xfId="0" applyFont="1" applyFill="1" applyBorder="1" applyAlignment="1">
      <alignment horizontal="centerContinuous" vertical="center"/>
    </xf>
    <xf numFmtId="0" fontId="123" fillId="0" borderId="0" xfId="0" applyFont="1" applyAlignment="1">
      <alignment horizontal="center" vertical="center"/>
    </xf>
    <xf numFmtId="5" fontId="119" fillId="0" borderId="0" xfId="0" applyNumberFormat="1" applyFont="1" applyAlignment="1">
      <alignment vertical="center"/>
    </xf>
    <xf numFmtId="39" fontId="10" fillId="0" borderId="0" xfId="0" applyNumberFormat="1" applyFont="1" applyAlignment="1">
      <alignment vertical="center"/>
    </xf>
    <xf numFmtId="41" fontId="119" fillId="0" borderId="0" xfId="37" applyNumberFormat="1" applyFont="1" applyAlignment="1">
      <alignment vertical="center"/>
    </xf>
    <xf numFmtId="0" fontId="67" fillId="29" borderId="26" xfId="0" applyFont="1" applyFill="1" applyBorder="1" applyAlignment="1">
      <alignment horizontal="left" vertical="center"/>
    </xf>
    <xf numFmtId="37" fontId="119" fillId="0" borderId="0" xfId="0" applyNumberFormat="1" applyFont="1" applyAlignment="1">
      <alignment vertical="center"/>
    </xf>
    <xf numFmtId="226" fontId="10" fillId="0" borderId="0" xfId="0" applyNumberFormat="1" applyFont="1" applyAlignment="1">
      <alignment vertical="center"/>
    </xf>
    <xf numFmtId="37" fontId="120" fillId="0" borderId="0" xfId="0" applyNumberFormat="1" applyFont="1" applyAlignment="1">
      <alignment horizontal="center" vertical="center"/>
    </xf>
    <xf numFmtId="166" fontId="119" fillId="0" borderId="0" xfId="37" applyNumberFormat="1" applyFont="1" applyBorder="1" applyAlignment="1">
      <alignment vertical="center"/>
    </xf>
    <xf numFmtId="166" fontId="10" fillId="0" borderId="0" xfId="37" applyNumberFormat="1" applyFont="1" applyBorder="1" applyAlignment="1">
      <alignment vertical="center"/>
    </xf>
    <xf numFmtId="164" fontId="10" fillId="0" borderId="0" xfId="241" applyNumberFormat="1" applyFont="1" applyBorder="1" applyAlignment="1">
      <alignment vertical="center"/>
    </xf>
    <xf numFmtId="41" fontId="120" fillId="0" borderId="47" xfId="37" applyNumberFormat="1" applyFont="1" applyFill="1" applyBorder="1" applyAlignment="1">
      <alignment vertical="center"/>
    </xf>
    <xf numFmtId="37" fontId="120" fillId="24" borderId="0" xfId="0" applyNumberFormat="1" applyFont="1" applyFill="1" applyAlignment="1">
      <alignment vertical="center"/>
    </xf>
    <xf numFmtId="37" fontId="10" fillId="24" borderId="0" xfId="0" applyNumberFormat="1" applyFont="1" applyFill="1" applyAlignment="1">
      <alignment vertical="center"/>
    </xf>
    <xf numFmtId="5" fontId="10" fillId="24" borderId="0" xfId="0" applyNumberFormat="1" applyFont="1" applyFill="1" applyAlignment="1">
      <alignment vertical="center"/>
    </xf>
    <xf numFmtId="0" fontId="67" fillId="21" borderId="46" xfId="0" applyFont="1" applyFill="1" applyBorder="1" applyAlignment="1">
      <alignment vertical="center"/>
    </xf>
    <xf numFmtId="5" fontId="123" fillId="21" borderId="47" xfId="0" applyNumberFormat="1" applyFont="1" applyFill="1" applyBorder="1" applyAlignment="1">
      <alignment vertical="center"/>
    </xf>
    <xf numFmtId="5" fontId="123" fillId="21" borderId="47" xfId="37" applyNumberFormat="1" applyFont="1" applyFill="1" applyBorder="1" applyAlignment="1">
      <alignment vertical="center"/>
    </xf>
    <xf numFmtId="0" fontId="67" fillId="21" borderId="47" xfId="0" applyFont="1" applyFill="1" applyBorder="1" applyAlignment="1">
      <alignment vertical="center"/>
    </xf>
    <xf numFmtId="0" fontId="67" fillId="24" borderId="0" xfId="0" applyFont="1" applyFill="1" applyAlignment="1">
      <alignment vertical="center"/>
    </xf>
    <xf numFmtId="9" fontId="100" fillId="0" borderId="0" xfId="0" applyNumberFormat="1" applyFont="1" applyAlignment="1">
      <alignment vertical="center"/>
    </xf>
    <xf numFmtId="9" fontId="139" fillId="0" borderId="0" xfId="0" applyNumberFormat="1" applyFont="1" applyAlignment="1">
      <alignment horizontal="left" vertical="center"/>
    </xf>
    <xf numFmtId="9" fontId="100" fillId="21" borderId="48" xfId="0" applyNumberFormat="1" applyFont="1" applyFill="1" applyBorder="1" applyAlignment="1">
      <alignment vertical="center"/>
    </xf>
    <xf numFmtId="226" fontId="100" fillId="21" borderId="49" xfId="0" applyNumberFormat="1" applyFont="1" applyFill="1" applyBorder="1" applyAlignment="1">
      <alignment vertical="center"/>
    </xf>
    <xf numFmtId="9" fontId="100" fillId="21" borderId="49" xfId="0" applyNumberFormat="1" applyFont="1" applyFill="1" applyBorder="1" applyAlignment="1">
      <alignment vertical="center"/>
    </xf>
    <xf numFmtId="228" fontId="123" fillId="21" borderId="2" xfId="37" quotePrefix="1" applyNumberFormat="1" applyFont="1" applyFill="1" applyBorder="1" applyAlignment="1">
      <alignment horizontal="right" vertical="center"/>
    </xf>
    <xf numFmtId="9" fontId="100" fillId="21" borderId="49" xfId="37" applyNumberFormat="1" applyFont="1" applyFill="1" applyBorder="1" applyAlignment="1">
      <alignment vertical="center"/>
    </xf>
    <xf numFmtId="9" fontId="100" fillId="24" borderId="0" xfId="0" applyNumberFormat="1" applyFont="1" applyFill="1" applyAlignment="1">
      <alignment vertical="center"/>
    </xf>
    <xf numFmtId="164" fontId="100" fillId="21" borderId="49" xfId="241" quotePrefix="1" applyNumberFormat="1" applyFont="1" applyFill="1" applyBorder="1" applyAlignment="1">
      <alignment horizontal="right" vertical="center"/>
    </xf>
    <xf numFmtId="9" fontId="99" fillId="0" borderId="0" xfId="0" applyNumberFormat="1" applyFont="1" applyAlignment="1">
      <alignment vertical="center"/>
    </xf>
    <xf numFmtId="0" fontId="10" fillId="0" borderId="2" xfId="0" applyFont="1" applyBorder="1" applyAlignment="1">
      <alignment vertical="center"/>
    </xf>
    <xf numFmtId="37" fontId="10" fillId="0" borderId="2" xfId="0" applyNumberFormat="1" applyFont="1" applyBorder="1" applyAlignment="1">
      <alignment vertical="center"/>
    </xf>
    <xf numFmtId="166" fontId="10" fillId="0" borderId="2" xfId="37" applyNumberFormat="1" applyFont="1" applyBorder="1" applyAlignment="1">
      <alignment vertical="center"/>
    </xf>
    <xf numFmtId="9" fontId="10" fillId="0" borderId="2" xfId="241" applyFont="1" applyBorder="1" applyAlignment="1">
      <alignment vertical="center"/>
    </xf>
    <xf numFmtId="0" fontId="10" fillId="0" borderId="20" xfId="0" applyFont="1" applyBorder="1" applyAlignment="1">
      <alignment vertical="center"/>
    </xf>
    <xf numFmtId="37" fontId="10" fillId="0" borderId="20" xfId="0" applyNumberFormat="1" applyFont="1" applyBorder="1" applyAlignment="1">
      <alignment vertical="center"/>
    </xf>
    <xf numFmtId="166" fontId="10" fillId="0" borderId="20" xfId="37" applyNumberFormat="1" applyFont="1" applyBorder="1" applyAlignment="1">
      <alignment vertical="center"/>
    </xf>
    <xf numFmtId="9" fontId="10" fillId="0" borderId="20" xfId="241" applyFont="1" applyBorder="1" applyAlignment="1">
      <alignment vertical="center"/>
    </xf>
    <xf numFmtId="227" fontId="10" fillId="24" borderId="0" xfId="0" applyNumberFormat="1" applyFont="1" applyFill="1" applyAlignment="1">
      <alignment vertical="center"/>
    </xf>
    <xf numFmtId="0" fontId="135" fillId="24" borderId="0" xfId="0" applyFont="1" applyFill="1" applyAlignment="1">
      <alignment horizontal="left" vertical="center"/>
    </xf>
    <xf numFmtId="0" fontId="10" fillId="24" borderId="20" xfId="0" applyFont="1" applyFill="1" applyBorder="1" applyAlignment="1">
      <alignment vertical="center"/>
    </xf>
    <xf numFmtId="5" fontId="123" fillId="24" borderId="47" xfId="37" applyNumberFormat="1" applyFont="1" applyFill="1" applyBorder="1" applyAlignment="1">
      <alignment vertical="center"/>
    </xf>
    <xf numFmtId="0" fontId="67" fillId="24" borderId="47" xfId="0" applyFont="1" applyFill="1" applyBorder="1" applyAlignment="1">
      <alignment vertical="center"/>
    </xf>
    <xf numFmtId="0" fontId="67" fillId="21" borderId="26" xfId="0" applyFont="1" applyFill="1" applyBorder="1" applyAlignment="1">
      <alignment vertical="center"/>
    </xf>
    <xf numFmtId="5" fontId="123" fillId="21" borderId="9" xfId="37" applyNumberFormat="1" applyFont="1" applyFill="1" applyBorder="1" applyAlignment="1">
      <alignment vertical="center"/>
    </xf>
    <xf numFmtId="0" fontId="67" fillId="21" borderId="9" xfId="0" applyFont="1" applyFill="1" applyBorder="1" applyAlignment="1">
      <alignment vertical="center"/>
    </xf>
    <xf numFmtId="0" fontId="67" fillId="27" borderId="26" xfId="0" applyFont="1" applyFill="1" applyBorder="1" applyAlignment="1">
      <alignment horizontal="left" vertical="center"/>
    </xf>
    <xf numFmtId="8" fontId="10" fillId="0" borderId="0" xfId="0" applyNumberFormat="1" applyFont="1" applyAlignment="1">
      <alignment vertical="center"/>
    </xf>
    <xf numFmtId="9" fontId="10" fillId="0" borderId="0" xfId="0" applyNumberFormat="1" applyFont="1" applyAlignment="1">
      <alignment vertical="center"/>
    </xf>
    <xf numFmtId="0" fontId="67" fillId="23" borderId="26" xfId="0" applyFont="1" applyFill="1" applyBorder="1" applyAlignment="1">
      <alignment horizontal="left" vertical="center" indent="1"/>
    </xf>
    <xf numFmtId="0" fontId="2" fillId="0" borderId="0" xfId="0" applyFont="1" applyAlignment="1">
      <alignment vertical="center"/>
    </xf>
    <xf numFmtId="0" fontId="146" fillId="0" borderId="0" xfId="0" applyFont="1" applyAlignment="1">
      <alignment vertical="center"/>
    </xf>
    <xf numFmtId="5" fontId="122" fillId="0" borderId="0" xfId="0" applyNumberFormat="1" applyFont="1" applyAlignment="1">
      <alignment vertical="center"/>
    </xf>
    <xf numFmtId="5" fontId="147" fillId="0" borderId="0" xfId="0" applyNumberFormat="1" applyFont="1" applyAlignment="1">
      <alignment vertical="center"/>
    </xf>
    <xf numFmtId="9" fontId="122" fillId="0" borderId="0" xfId="0" applyNumberFormat="1" applyFont="1" applyAlignment="1">
      <alignment vertical="center"/>
    </xf>
    <xf numFmtId="5" fontId="122" fillId="29" borderId="9" xfId="0" applyNumberFormat="1" applyFont="1" applyFill="1" applyBorder="1" applyAlignment="1">
      <alignment vertical="center"/>
    </xf>
    <xf numFmtId="0" fontId="146" fillId="0" borderId="0" xfId="0" applyFont="1" applyAlignment="1">
      <alignment horizontal="left" vertical="center" indent="1"/>
    </xf>
    <xf numFmtId="0" fontId="122" fillId="24" borderId="0" xfId="0" applyFont="1" applyFill="1" applyAlignment="1">
      <alignment vertical="center"/>
    </xf>
    <xf numFmtId="41" fontId="148" fillId="0" borderId="0" xfId="0" applyNumberFormat="1" applyFont="1" applyAlignment="1">
      <alignment vertical="center"/>
    </xf>
    <xf numFmtId="43" fontId="123" fillId="0" borderId="20" xfId="0" applyNumberFormat="1" applyFont="1" applyBorder="1" applyAlignment="1">
      <alignment vertical="center"/>
    </xf>
    <xf numFmtId="164" fontId="10" fillId="0" borderId="20" xfId="241" applyNumberFormat="1" applyFont="1" applyBorder="1" applyAlignment="1"/>
    <xf numFmtId="165" fontId="149" fillId="0" borderId="0" xfId="196" applyNumberFormat="1" applyFont="1" applyAlignment="1">
      <alignment vertical="center"/>
    </xf>
    <xf numFmtId="166" fontId="126" fillId="0" borderId="2" xfId="37" applyNumberFormat="1" applyFont="1" applyBorder="1" applyAlignment="1">
      <alignment vertical="center"/>
    </xf>
    <xf numFmtId="166" fontId="126" fillId="27" borderId="9" xfId="37" applyNumberFormat="1" applyFont="1" applyFill="1" applyBorder="1" applyAlignment="1">
      <alignment vertical="center"/>
    </xf>
    <xf numFmtId="166" fontId="126" fillId="27" borderId="32" xfId="37" applyNumberFormat="1" applyFont="1" applyFill="1" applyBorder="1" applyAlignment="1">
      <alignment vertical="center"/>
    </xf>
    <xf numFmtId="41" fontId="126" fillId="0" borderId="2" xfId="37" applyNumberFormat="1" applyFont="1" applyBorder="1" applyAlignment="1">
      <alignment vertical="center"/>
    </xf>
    <xf numFmtId="41" fontId="120" fillId="0" borderId="2" xfId="37" applyNumberFormat="1" applyFont="1" applyBorder="1" applyAlignment="1">
      <alignment vertical="center"/>
    </xf>
    <xf numFmtId="41" fontId="120" fillId="24" borderId="2" xfId="37" applyNumberFormat="1" applyFont="1" applyFill="1" applyBorder="1" applyAlignment="1">
      <alignment vertical="center"/>
    </xf>
    <xf numFmtId="43" fontId="10" fillId="27" borderId="47" xfId="37" applyFont="1" applyFill="1" applyBorder="1" applyAlignment="1">
      <alignment vertical="center"/>
    </xf>
    <xf numFmtId="43" fontId="119" fillId="27" borderId="49" xfId="37" applyFont="1" applyFill="1" applyBorder="1" applyAlignment="1">
      <alignment vertical="center"/>
    </xf>
    <xf numFmtId="0" fontId="67" fillId="27" borderId="46" xfId="0" applyFont="1" applyFill="1" applyBorder="1" applyAlignment="1">
      <alignment horizontal="left" vertical="center"/>
    </xf>
    <xf numFmtId="0" fontId="67" fillId="27" borderId="48" xfId="0" applyFont="1" applyFill="1" applyBorder="1" applyAlignment="1">
      <alignment horizontal="left" vertical="center"/>
    </xf>
    <xf numFmtId="43" fontId="10" fillId="28" borderId="9" xfId="37" applyFont="1" applyFill="1" applyBorder="1" applyAlignment="1"/>
    <xf numFmtId="0" fontId="121" fillId="20" borderId="2" xfId="0" applyFont="1" applyFill="1" applyBorder="1" applyAlignment="1">
      <alignment vertical="center"/>
    </xf>
    <xf numFmtId="43" fontId="10" fillId="28" borderId="32" xfId="37" applyFont="1" applyFill="1" applyBorder="1" applyAlignment="1"/>
    <xf numFmtId="166" fontId="126" fillId="24" borderId="0" xfId="37" applyNumberFormat="1" applyFont="1" applyFill="1" applyAlignment="1"/>
    <xf numFmtId="5" fontId="126" fillId="24" borderId="0" xfId="37" applyNumberFormat="1" applyFont="1" applyFill="1" applyAlignment="1"/>
    <xf numFmtId="5" fontId="10" fillId="24" borderId="0" xfId="0" applyNumberFormat="1" applyFont="1" applyFill="1"/>
    <xf numFmtId="0" fontId="126" fillId="24" borderId="0" xfId="0" applyFont="1" applyFill="1"/>
    <xf numFmtId="0" fontId="119" fillId="24" borderId="0" xfId="197" applyFont="1" applyFill="1" applyAlignment="1">
      <alignment horizontal="center" vertical="top" wrapText="1"/>
    </xf>
    <xf numFmtId="5" fontId="120" fillId="24" borderId="0" xfId="37" applyNumberFormat="1" applyFont="1" applyFill="1"/>
    <xf numFmtId="164" fontId="10" fillId="24" borderId="0" xfId="244" applyNumberFormat="1" applyFont="1" applyFill="1"/>
    <xf numFmtId="0" fontId="120" fillId="24" borderId="0" xfId="197" applyFont="1" applyFill="1" applyAlignment="1">
      <alignment horizontal="center" vertical="top" wrapText="1"/>
    </xf>
    <xf numFmtId="0" fontId="120" fillId="24" borderId="0" xfId="197" applyFont="1" applyFill="1" applyAlignment="1">
      <alignment vertical="top" wrapText="1"/>
    </xf>
    <xf numFmtId="165" fontId="120" fillId="24" borderId="0" xfId="37" applyNumberFormat="1" applyFont="1" applyFill="1"/>
    <xf numFmtId="165" fontId="10" fillId="24" borderId="0" xfId="37" applyNumberFormat="1" applyFont="1" applyFill="1" applyBorder="1"/>
    <xf numFmtId="164" fontId="10" fillId="24" borderId="0" xfId="244" applyNumberFormat="1" applyFont="1" applyFill="1" applyAlignment="1">
      <alignment horizontal="right" vertical="center"/>
    </xf>
    <xf numFmtId="37" fontId="10" fillId="24" borderId="0" xfId="37" applyNumberFormat="1" applyFont="1" applyFill="1"/>
    <xf numFmtId="5" fontId="10" fillId="24" borderId="0" xfId="37" applyNumberFormat="1" applyFont="1" applyFill="1" applyAlignment="1">
      <alignment horizontal="left"/>
    </xf>
    <xf numFmtId="5" fontId="10" fillId="24" borderId="0" xfId="37" applyNumberFormat="1" applyFont="1" applyFill="1" applyAlignment="1">
      <alignment horizontal="center"/>
    </xf>
    <xf numFmtId="43" fontId="126" fillId="24" borderId="0" xfId="37" applyFont="1" applyFill="1" applyAlignment="1">
      <alignment horizontal="center" vertical="center"/>
    </xf>
    <xf numFmtId="43" fontId="120" fillId="24" borderId="0" xfId="37" applyFont="1" applyFill="1" applyAlignment="1">
      <alignment horizontal="center" vertical="center"/>
    </xf>
    <xf numFmtId="43" fontId="120" fillId="24" borderId="0" xfId="0" applyNumberFormat="1" applyFont="1" applyFill="1"/>
    <xf numFmtId="41" fontId="10" fillId="24" borderId="0" xfId="37" applyNumberFormat="1" applyFont="1" applyFill="1"/>
    <xf numFmtId="41" fontId="120" fillId="24" borderId="0" xfId="37" applyNumberFormat="1" applyFont="1" applyFill="1"/>
    <xf numFmtId="41" fontId="10" fillId="24" borderId="0" xfId="37" applyNumberFormat="1" applyFont="1" applyFill="1" applyBorder="1"/>
    <xf numFmtId="166" fontId="120" fillId="24" borderId="0" xfId="37" applyNumberFormat="1" applyFont="1" applyFill="1" applyAlignment="1">
      <alignment horizontal="right" vertical="center"/>
    </xf>
    <xf numFmtId="0" fontId="10" fillId="27" borderId="0" xfId="0" applyFont="1" applyFill="1" applyAlignment="1">
      <alignment horizontal="left"/>
    </xf>
    <xf numFmtId="5" fontId="119" fillId="27" borderId="0" xfId="37" applyNumberFormat="1" applyFont="1" applyFill="1" applyAlignment="1">
      <alignment vertical="center"/>
    </xf>
    <xf numFmtId="41" fontId="119" fillId="27" borderId="0" xfId="37" applyNumberFormat="1" applyFont="1" applyFill="1"/>
    <xf numFmtId="166" fontId="119" fillId="27" borderId="0" xfId="37" applyNumberFormat="1" applyFont="1" applyFill="1"/>
    <xf numFmtId="41" fontId="10" fillId="27" borderId="0" xfId="37" applyNumberFormat="1" applyFont="1" applyFill="1"/>
    <xf numFmtId="41" fontId="119" fillId="27" borderId="0" xfId="37" applyNumberFormat="1" applyFont="1" applyFill="1" applyAlignment="1">
      <alignment vertical="center"/>
    </xf>
    <xf numFmtId="10" fontId="119" fillId="27" borderId="34" xfId="0" applyNumberFormat="1" applyFont="1" applyFill="1" applyBorder="1" applyAlignment="1">
      <alignment horizontal="center" vertical="center"/>
    </xf>
    <xf numFmtId="165" fontId="119" fillId="27" borderId="34" xfId="84" applyNumberFormat="1" applyFont="1" applyFill="1" applyBorder="1" applyAlignment="1">
      <alignment horizontal="center" vertical="center"/>
    </xf>
    <xf numFmtId="0" fontId="101" fillId="27" borderId="33" xfId="0" applyFont="1" applyFill="1" applyBorder="1" applyAlignment="1">
      <alignment horizontal="center" vertical="center"/>
    </xf>
    <xf numFmtId="9" fontId="119" fillId="27" borderId="31" xfId="244" applyFont="1" applyFill="1" applyBorder="1" applyAlignment="1">
      <alignment horizontal="center" vertical="center"/>
    </xf>
    <xf numFmtId="5" fontId="10" fillId="27" borderId="0" xfId="37" applyNumberFormat="1" applyFont="1" applyFill="1" applyAlignment="1">
      <alignment horizontal="left"/>
    </xf>
    <xf numFmtId="41" fontId="119" fillId="27" borderId="2" xfId="37" applyNumberFormat="1" applyFont="1" applyFill="1" applyBorder="1" applyAlignment="1">
      <alignment vertical="center"/>
    </xf>
    <xf numFmtId="41" fontId="119" fillId="27" borderId="0" xfId="37" applyNumberFormat="1" applyFont="1" applyFill="1" applyBorder="1" applyAlignment="1">
      <alignment vertical="center"/>
    </xf>
    <xf numFmtId="41" fontId="126" fillId="27" borderId="0" xfId="37" applyNumberFormat="1" applyFont="1" applyFill="1" applyAlignment="1">
      <alignment vertical="center"/>
    </xf>
    <xf numFmtId="226" fontId="123" fillId="29" borderId="32" xfId="241" applyNumberFormat="1" applyFont="1" applyFill="1" applyBorder="1" applyAlignment="1">
      <alignment horizontal="right" vertical="center"/>
    </xf>
    <xf numFmtId="226" fontId="120" fillId="0" borderId="0" xfId="241" applyNumberFormat="1" applyFont="1" applyFill="1" applyAlignment="1">
      <alignment horizontal="right"/>
    </xf>
    <xf numFmtId="226" fontId="123" fillId="23" borderId="32" xfId="241" applyNumberFormat="1" applyFont="1" applyFill="1" applyBorder="1" applyAlignment="1">
      <alignment horizontal="right" vertical="center"/>
    </xf>
    <xf numFmtId="41" fontId="119" fillId="24" borderId="0" xfId="37" applyNumberFormat="1" applyFont="1" applyFill="1" applyAlignment="1">
      <alignment vertical="center"/>
    </xf>
    <xf numFmtId="0" fontId="10" fillId="24" borderId="0" xfId="197" applyFont="1" applyFill="1" applyAlignment="1">
      <alignment vertical="top" wrapText="1"/>
    </xf>
    <xf numFmtId="0" fontId="10" fillId="24" borderId="0" xfId="194" applyFill="1"/>
    <xf numFmtId="0" fontId="10" fillId="24" borderId="0" xfId="197" applyFont="1" applyFill="1" applyAlignment="1">
      <alignment horizontal="center" vertical="top" wrapText="1"/>
    </xf>
    <xf numFmtId="0" fontId="10" fillId="24" borderId="0" xfId="0" applyFont="1" applyFill="1" applyAlignment="1">
      <alignment horizontal="center"/>
    </xf>
    <xf numFmtId="14" fontId="10" fillId="24" borderId="0" xfId="197" applyNumberFormat="1" applyFont="1" applyFill="1" applyAlignment="1">
      <alignment horizontal="center" vertical="top" wrapText="1"/>
    </xf>
    <xf numFmtId="1" fontId="10" fillId="24" borderId="0" xfId="0" applyNumberFormat="1" applyFont="1" applyFill="1" applyAlignment="1">
      <alignment horizontal="center"/>
    </xf>
    <xf numFmtId="166" fontId="126" fillId="0" borderId="9" xfId="37" applyNumberFormat="1" applyFont="1" applyBorder="1" applyAlignment="1">
      <alignment vertical="center"/>
    </xf>
    <xf numFmtId="41" fontId="119" fillId="0" borderId="9" xfId="37" applyNumberFormat="1" applyFont="1" applyBorder="1" applyAlignment="1">
      <alignment vertical="center"/>
    </xf>
    <xf numFmtId="166" fontId="119" fillId="0" borderId="9" xfId="37" applyNumberFormat="1" applyFont="1" applyBorder="1" applyAlignment="1">
      <alignment vertical="center"/>
    </xf>
    <xf numFmtId="166" fontId="10" fillId="0" borderId="9" xfId="37" applyNumberFormat="1" applyFont="1" applyBorder="1" applyAlignment="1">
      <alignment vertical="center"/>
    </xf>
    <xf numFmtId="166" fontId="126" fillId="27" borderId="26" xfId="37" applyNumberFormat="1" applyFont="1" applyFill="1" applyBorder="1" applyAlignment="1">
      <alignment vertical="center"/>
    </xf>
    <xf numFmtId="227" fontId="132" fillId="21" borderId="29" xfId="0" applyNumberFormat="1" applyFont="1" applyFill="1" applyBorder="1" applyAlignment="1">
      <alignment vertical="center"/>
    </xf>
    <xf numFmtId="9" fontId="100" fillId="21" borderId="2" xfId="0" applyNumberFormat="1" applyFont="1" applyFill="1" applyBorder="1" applyAlignment="1">
      <alignment vertical="center"/>
    </xf>
    <xf numFmtId="227" fontId="132" fillId="21" borderId="30" xfId="0" applyNumberFormat="1" applyFont="1" applyFill="1" applyBorder="1" applyAlignment="1">
      <alignment vertical="center"/>
    </xf>
    <xf numFmtId="41" fontId="120" fillId="0" borderId="0" xfId="37" applyNumberFormat="1" applyFont="1" applyFill="1" applyBorder="1" applyAlignment="1">
      <alignment vertical="center"/>
    </xf>
    <xf numFmtId="0" fontId="121" fillId="20" borderId="62" xfId="0" applyFont="1" applyFill="1" applyBorder="1" applyAlignment="1">
      <alignment horizontal="centerContinuous" vertical="center"/>
    </xf>
    <xf numFmtId="0" fontId="121" fillId="20" borderId="63" xfId="0" applyFont="1" applyFill="1" applyBorder="1" applyAlignment="1">
      <alignment horizontal="centerContinuous" vertical="center"/>
    </xf>
    <xf numFmtId="1" fontId="121" fillId="20" borderId="29" xfId="0" applyNumberFormat="1" applyFont="1" applyFill="1" applyBorder="1" applyAlignment="1">
      <alignment horizontal="center" vertical="center"/>
    </xf>
    <xf numFmtId="1" fontId="121" fillId="20" borderId="30" xfId="0" applyNumberFormat="1" applyFont="1" applyFill="1" applyBorder="1" applyAlignment="1">
      <alignment horizontal="center" vertical="center"/>
    </xf>
    <xf numFmtId="43" fontId="123" fillId="23" borderId="32" xfId="37" applyFont="1" applyFill="1" applyBorder="1" applyAlignment="1">
      <alignment vertical="center"/>
    </xf>
    <xf numFmtId="14" fontId="119" fillId="27" borderId="34" xfId="84" applyNumberFormat="1" applyFont="1" applyFill="1" applyBorder="1" applyAlignment="1">
      <alignment horizontal="center" vertical="center"/>
    </xf>
    <xf numFmtId="0" fontId="150" fillId="0" borderId="0" xfId="0" applyFont="1"/>
    <xf numFmtId="41" fontId="120" fillId="0" borderId="0" xfId="37" applyNumberFormat="1" applyFont="1" applyBorder="1" applyAlignment="1">
      <alignment vertical="center"/>
    </xf>
    <xf numFmtId="164" fontId="123" fillId="23" borderId="32" xfId="241" applyNumberFormat="1" applyFont="1" applyFill="1" applyBorder="1" applyAlignment="1">
      <alignment vertical="center"/>
    </xf>
    <xf numFmtId="166" fontId="10" fillId="0" borderId="20" xfId="37" applyNumberFormat="1" applyFont="1" applyBorder="1" applyAlignment="1"/>
    <xf numFmtId="164" fontId="10" fillId="0" borderId="0" xfId="241" applyNumberFormat="1" applyFont="1" applyBorder="1" applyAlignment="1"/>
    <xf numFmtId="41" fontId="10" fillId="0" borderId="0" xfId="37" applyNumberFormat="1" applyFont="1" applyFill="1" applyAlignment="1">
      <alignment vertical="center"/>
    </xf>
    <xf numFmtId="41" fontId="10" fillId="0" borderId="0" xfId="37" applyNumberFormat="1" applyFont="1" applyAlignment="1">
      <alignment vertical="center"/>
    </xf>
    <xf numFmtId="41" fontId="126" fillId="0" borderId="9" xfId="37" applyNumberFormat="1" applyFont="1" applyBorder="1" applyAlignment="1">
      <alignment vertical="center"/>
    </xf>
    <xf numFmtId="41" fontId="67" fillId="29" borderId="9" xfId="0" applyNumberFormat="1" applyFont="1" applyFill="1" applyBorder="1" applyAlignment="1">
      <alignment horizontal="left" vertical="center"/>
    </xf>
    <xf numFmtId="41" fontId="67" fillId="29" borderId="9" xfId="37" applyNumberFormat="1" applyFont="1" applyFill="1" applyBorder="1" applyAlignment="1">
      <alignment vertical="center"/>
    </xf>
    <xf numFmtId="41" fontId="123" fillId="29" borderId="32" xfId="37" applyNumberFormat="1" applyFont="1" applyFill="1" applyBorder="1" applyAlignment="1">
      <alignment vertical="center"/>
    </xf>
    <xf numFmtId="41" fontId="120" fillId="0" borderId="9" xfId="37" applyNumberFormat="1" applyFont="1" applyFill="1" applyBorder="1" applyAlignment="1">
      <alignment vertical="center"/>
    </xf>
    <xf numFmtId="41" fontId="122" fillId="0" borderId="0" xfId="0" applyNumberFormat="1" applyFont="1" applyAlignment="1">
      <alignment vertical="center"/>
    </xf>
    <xf numFmtId="41" fontId="10" fillId="0" borderId="9" xfId="37" applyNumberFormat="1" applyFont="1" applyBorder="1" applyAlignment="1">
      <alignment vertical="center"/>
    </xf>
    <xf numFmtId="41" fontId="67" fillId="23" borderId="9" xfId="0" applyNumberFormat="1" applyFont="1" applyFill="1" applyBorder="1" applyAlignment="1">
      <alignment horizontal="left" vertical="center"/>
    </xf>
    <xf numFmtId="41" fontId="67" fillId="23" borderId="9" xfId="37" applyNumberFormat="1" applyFont="1" applyFill="1" applyBorder="1" applyAlignment="1">
      <alignment vertical="center"/>
    </xf>
    <xf numFmtId="41" fontId="123" fillId="23" borderId="32" xfId="37" applyNumberFormat="1" applyFont="1" applyFill="1" applyBorder="1" applyAlignment="1">
      <alignment vertical="center"/>
    </xf>
    <xf numFmtId="41" fontId="120" fillId="0" borderId="0" xfId="0" applyNumberFormat="1" applyFont="1" applyAlignment="1">
      <alignment vertical="center"/>
    </xf>
    <xf numFmtId="41" fontId="120" fillId="24" borderId="0" xfId="37" applyNumberFormat="1" applyFont="1" applyFill="1" applyBorder="1" applyAlignment="1">
      <alignment vertical="center"/>
    </xf>
    <xf numFmtId="41" fontId="123" fillId="29" borderId="26" xfId="37" applyNumberFormat="1" applyFont="1" applyFill="1" applyBorder="1" applyAlignment="1">
      <alignment vertical="center"/>
    </xf>
    <xf numFmtId="41" fontId="67" fillId="0" borderId="0" xfId="0" applyNumberFormat="1" applyFont="1" applyAlignment="1">
      <alignment vertical="center"/>
    </xf>
    <xf numFmtId="41" fontId="123" fillId="23" borderId="26" xfId="37" applyNumberFormat="1" applyFont="1" applyFill="1" applyBorder="1" applyAlignment="1">
      <alignment vertical="center"/>
    </xf>
    <xf numFmtId="41" fontId="123" fillId="21" borderId="27" xfId="37" applyNumberFormat="1" applyFont="1" applyFill="1" applyBorder="1" applyAlignment="1">
      <alignment vertical="center"/>
    </xf>
    <xf numFmtId="41" fontId="67" fillId="21" borderId="20" xfId="0" applyNumberFormat="1" applyFont="1" applyFill="1" applyBorder="1" applyAlignment="1">
      <alignment vertical="center"/>
    </xf>
    <xf numFmtId="41" fontId="123" fillId="21" borderId="28" xfId="37" applyNumberFormat="1" applyFont="1" applyFill="1" applyBorder="1" applyAlignment="1">
      <alignment vertical="center"/>
    </xf>
    <xf numFmtId="41" fontId="67" fillId="24" borderId="0" xfId="0" applyNumberFormat="1" applyFont="1" applyFill="1" applyAlignment="1">
      <alignment vertical="center"/>
    </xf>
    <xf numFmtId="41" fontId="123" fillId="24" borderId="0" xfId="37" applyNumberFormat="1" applyFont="1" applyFill="1" applyBorder="1" applyAlignment="1">
      <alignment vertical="center"/>
    </xf>
    <xf numFmtId="41" fontId="67" fillId="24" borderId="0" xfId="37" applyNumberFormat="1" applyFont="1" applyFill="1" applyBorder="1" applyAlignment="1">
      <alignment vertical="center"/>
    </xf>
    <xf numFmtId="41" fontId="10" fillId="0" borderId="20" xfId="37" applyNumberFormat="1" applyFont="1" applyBorder="1" applyAlignment="1">
      <alignment vertical="center"/>
    </xf>
    <xf numFmtId="41" fontId="10" fillId="24" borderId="0" xfId="0" applyNumberFormat="1" applyFont="1" applyFill="1" applyAlignment="1">
      <alignment vertical="center"/>
    </xf>
    <xf numFmtId="41" fontId="122" fillId="24" borderId="0" xfId="0" applyNumberFormat="1" applyFont="1" applyFill="1" applyAlignment="1">
      <alignment vertical="center"/>
    </xf>
    <xf numFmtId="41" fontId="123" fillId="24" borderId="47" xfId="37" applyNumberFormat="1" applyFont="1" applyFill="1" applyBorder="1" applyAlignment="1">
      <alignment vertical="center"/>
    </xf>
    <xf numFmtId="41" fontId="67" fillId="24" borderId="47" xfId="0" applyNumberFormat="1" applyFont="1" applyFill="1" applyBorder="1" applyAlignment="1">
      <alignment horizontal="center" vertical="center"/>
    </xf>
    <xf numFmtId="41" fontId="10" fillId="24" borderId="0" xfId="241" applyNumberFormat="1" applyFont="1" applyFill="1" applyBorder="1" applyAlignment="1">
      <alignment vertical="center"/>
    </xf>
    <xf numFmtId="41" fontId="67" fillId="21" borderId="9" xfId="0" applyNumberFormat="1" applyFont="1" applyFill="1" applyBorder="1" applyAlignment="1">
      <alignment vertical="center"/>
    </xf>
    <xf numFmtId="41" fontId="67" fillId="21" borderId="9" xfId="0" applyNumberFormat="1" applyFont="1" applyFill="1" applyBorder="1" applyAlignment="1">
      <alignment horizontal="center" vertical="center"/>
    </xf>
    <xf numFmtId="41" fontId="123" fillId="21" borderId="32" xfId="37" applyNumberFormat="1" applyFont="1" applyFill="1" applyBorder="1" applyAlignment="1">
      <alignment vertical="center"/>
    </xf>
    <xf numFmtId="41" fontId="123" fillId="21" borderId="26" xfId="37" applyNumberFormat="1" applyFont="1" applyFill="1" applyBorder="1" applyAlignment="1">
      <alignment vertical="center"/>
    </xf>
    <xf numFmtId="5" fontId="67" fillId="29" borderId="9" xfId="0" applyNumberFormat="1" applyFont="1" applyFill="1" applyBorder="1" applyAlignment="1">
      <alignment horizontal="left" vertical="center"/>
    </xf>
    <xf numFmtId="5" fontId="67" fillId="29" borderId="9" xfId="37" applyNumberFormat="1" applyFont="1" applyFill="1" applyBorder="1" applyAlignment="1">
      <alignment vertical="center"/>
    </xf>
    <xf numFmtId="5" fontId="123" fillId="29" borderId="32" xfId="37" applyNumberFormat="1" applyFont="1" applyFill="1" applyBorder="1" applyAlignment="1">
      <alignment vertical="center"/>
    </xf>
    <xf numFmtId="5" fontId="67" fillId="23" borderId="9" xfId="0" applyNumberFormat="1" applyFont="1" applyFill="1" applyBorder="1" applyAlignment="1">
      <alignment horizontal="left" vertical="center"/>
    </xf>
    <xf numFmtId="5" fontId="10" fillId="0" borderId="0" xfId="37" applyNumberFormat="1" applyFont="1" applyFill="1" applyAlignment="1">
      <alignment vertical="center"/>
    </xf>
    <xf numFmtId="5" fontId="126" fillId="27" borderId="0" xfId="37" applyNumberFormat="1" applyFont="1" applyFill="1" applyAlignment="1">
      <alignment vertical="center"/>
    </xf>
    <xf numFmtId="5" fontId="120" fillId="0" borderId="0" xfId="37" applyNumberFormat="1" applyFont="1" applyAlignment="1">
      <alignment vertical="center"/>
    </xf>
    <xf numFmtId="5" fontId="120" fillId="0" borderId="0" xfId="37" applyNumberFormat="1" applyFont="1" applyFill="1" applyAlignment="1">
      <alignment vertical="center"/>
    </xf>
    <xf numFmtId="5" fontId="67" fillId="21" borderId="47" xfId="0" applyNumberFormat="1" applyFont="1" applyFill="1" applyBorder="1" applyAlignment="1">
      <alignment vertical="center"/>
    </xf>
    <xf numFmtId="5" fontId="67" fillId="21" borderId="47" xfId="37" applyNumberFormat="1" applyFont="1" applyFill="1" applyBorder="1" applyAlignment="1">
      <alignment vertical="center"/>
    </xf>
    <xf numFmtId="5" fontId="123" fillId="21" borderId="58" xfId="37" applyNumberFormat="1" applyFont="1" applyFill="1" applyBorder="1" applyAlignment="1">
      <alignment vertical="center"/>
    </xf>
    <xf numFmtId="226" fontId="123" fillId="29" borderId="9" xfId="241" applyNumberFormat="1" applyFont="1" applyFill="1" applyBorder="1" applyAlignment="1">
      <alignment horizontal="right" vertical="center"/>
    </xf>
    <xf numFmtId="226" fontId="123" fillId="23" borderId="9" xfId="241" applyNumberFormat="1" applyFont="1" applyFill="1" applyBorder="1" applyAlignment="1">
      <alignment horizontal="right" vertical="center"/>
    </xf>
    <xf numFmtId="0" fontId="121" fillId="20" borderId="0" xfId="0" applyFont="1" applyFill="1" applyAlignment="1">
      <alignment horizontal="centerContinuous"/>
    </xf>
    <xf numFmtId="1" fontId="121" fillId="20" borderId="0" xfId="0" applyNumberFormat="1" applyFont="1" applyFill="1" applyAlignment="1">
      <alignment horizontal="center" vertical="center"/>
    </xf>
    <xf numFmtId="5" fontId="122" fillId="0" borderId="0" xfId="0" applyNumberFormat="1" applyFont="1"/>
    <xf numFmtId="5" fontId="126" fillId="0" borderId="0" xfId="37" applyNumberFormat="1" applyFont="1" applyBorder="1" applyAlignment="1"/>
    <xf numFmtId="226" fontId="147" fillId="0" borderId="0" xfId="0" applyNumberFormat="1" applyFont="1"/>
    <xf numFmtId="0" fontId="118" fillId="24" borderId="0" xfId="188" applyFont="1" applyFill="1" applyAlignment="1">
      <alignment vertical="center" wrapText="1"/>
    </xf>
    <xf numFmtId="190" fontId="141" fillId="24" borderId="0" xfId="188" applyNumberFormat="1" applyFont="1" applyFill="1" applyAlignment="1">
      <alignment horizontal="centerContinuous" wrapText="1"/>
    </xf>
    <xf numFmtId="0" fontId="121" fillId="20" borderId="0" xfId="0" applyFont="1" applyFill="1" applyAlignment="1">
      <alignment horizontal="centerContinuous" vertical="center"/>
    </xf>
    <xf numFmtId="0" fontId="118" fillId="0" borderId="2" xfId="182" applyFont="1" applyBorder="1" applyAlignment="1">
      <alignment horizontal="centerContinuous"/>
    </xf>
    <xf numFmtId="0" fontId="1" fillId="0" borderId="2" xfId="182" applyFont="1" applyBorder="1" applyAlignment="1">
      <alignment horizontal="centerContinuous"/>
    </xf>
    <xf numFmtId="0" fontId="118" fillId="0" borderId="0" xfId="182" applyFont="1" applyAlignment="1">
      <alignment horizontal="centerContinuous"/>
    </xf>
    <xf numFmtId="0" fontId="1" fillId="0" borderId="0" xfId="182" applyFont="1" applyAlignment="1">
      <alignment horizontal="centerContinuous"/>
    </xf>
    <xf numFmtId="0" fontId="114" fillId="32" borderId="0" xfId="182" applyFill="1"/>
    <xf numFmtId="0" fontId="114" fillId="33" borderId="0" xfId="182" applyFill="1"/>
    <xf numFmtId="0" fontId="114" fillId="34" borderId="0" xfId="182" applyFill="1"/>
    <xf numFmtId="0" fontId="114" fillId="35" borderId="0" xfId="182" applyFill="1"/>
    <xf numFmtId="0" fontId="152" fillId="0" borderId="0" xfId="0" applyFont="1"/>
    <xf numFmtId="0" fontId="14" fillId="0" borderId="20" xfId="0" applyFont="1" applyBorder="1"/>
    <xf numFmtId="41" fontId="126" fillId="24" borderId="2" xfId="37" applyNumberFormat="1" applyFont="1" applyFill="1" applyBorder="1" applyAlignment="1"/>
    <xf numFmtId="41" fontId="10" fillId="24" borderId="0" xfId="0" applyNumberFormat="1" applyFont="1" applyFill="1"/>
    <xf numFmtId="5" fontId="126" fillId="24" borderId="0" xfId="37" applyNumberFormat="1" applyFont="1" applyFill="1" applyAlignment="1">
      <alignment horizontal="right"/>
    </xf>
    <xf numFmtId="41" fontId="126" fillId="24" borderId="2" xfId="37" applyNumberFormat="1" applyFont="1" applyFill="1" applyBorder="1" applyAlignment="1">
      <alignment horizontal="right"/>
    </xf>
    <xf numFmtId="5" fontId="123" fillId="29" borderId="9" xfId="37" applyNumberFormat="1" applyFont="1" applyFill="1" applyBorder="1" applyAlignment="1">
      <alignment horizontal="right" vertical="center"/>
    </xf>
    <xf numFmtId="41" fontId="126" fillId="24" borderId="0" xfId="37" applyNumberFormat="1" applyFont="1" applyFill="1" applyAlignment="1">
      <alignment horizontal="right"/>
    </xf>
    <xf numFmtId="5" fontId="123" fillId="23" borderId="9" xfId="37" applyNumberFormat="1" applyFont="1" applyFill="1" applyBorder="1" applyAlignment="1">
      <alignment horizontal="right" vertical="center"/>
    </xf>
    <xf numFmtId="226" fontId="120" fillId="24" borderId="0" xfId="241" applyNumberFormat="1" applyFont="1" applyFill="1" applyAlignment="1">
      <alignment horizontal="right"/>
    </xf>
    <xf numFmtId="226" fontId="120" fillId="0" borderId="0" xfId="241" applyNumberFormat="1" applyFont="1" applyAlignment="1">
      <alignment horizontal="right"/>
    </xf>
    <xf numFmtId="226" fontId="153" fillId="0" borderId="0" xfId="241" applyNumberFormat="1" applyFont="1" applyAlignment="1">
      <alignment horizontal="right"/>
    </xf>
    <xf numFmtId="0" fontId="67" fillId="0" borderId="0" xfId="0" applyFont="1" applyAlignment="1">
      <alignment horizontal="center" vertical="center"/>
    </xf>
    <xf numFmtId="43" fontId="123" fillId="0" borderId="0" xfId="37" applyFont="1" applyAlignment="1">
      <alignment vertical="center"/>
    </xf>
    <xf numFmtId="43" fontId="123" fillId="28" borderId="34" xfId="37" applyFont="1" applyFill="1" applyBorder="1" applyAlignment="1">
      <alignment vertical="center"/>
    </xf>
    <xf numFmtId="0" fontId="67" fillId="0" borderId="2" xfId="0" applyFont="1" applyBorder="1" applyAlignment="1">
      <alignment horizontal="center" vertical="center"/>
    </xf>
    <xf numFmtId="0" fontId="154" fillId="36" borderId="70" xfId="0" applyFont="1" applyFill="1" applyBorder="1" applyAlignment="1">
      <alignment horizontal="left" vertical="center"/>
    </xf>
    <xf numFmtId="1" fontId="154" fillId="36" borderId="69" xfId="0" quotePrefix="1" applyNumberFormat="1" applyFont="1" applyFill="1" applyBorder="1" applyAlignment="1">
      <alignment horizontal="left" vertical="center"/>
    </xf>
    <xf numFmtId="49" fontId="154" fillId="36" borderId="71" xfId="0" applyNumberFormat="1" applyFont="1" applyFill="1" applyBorder="1" applyAlignment="1">
      <alignment horizontal="left" vertical="center"/>
    </xf>
    <xf numFmtId="0" fontId="155" fillId="0" borderId="3" xfId="0" applyFont="1" applyBorder="1" applyAlignment="1">
      <alignment vertical="center"/>
    </xf>
    <xf numFmtId="0" fontId="122" fillId="0" borderId="3" xfId="0" applyFont="1" applyBorder="1" applyAlignment="1">
      <alignment vertical="center"/>
    </xf>
    <xf numFmtId="0" fontId="156" fillId="20" borderId="0" xfId="0" applyFont="1" applyFill="1" applyAlignment="1">
      <alignment vertical="center"/>
    </xf>
    <xf numFmtId="0" fontId="121" fillId="22" borderId="2" xfId="196" applyFont="1" applyFill="1" applyBorder="1" applyAlignment="1">
      <alignment horizontal="center" vertical="center"/>
    </xf>
    <xf numFmtId="165" fontId="121" fillId="22" borderId="27" xfId="196" applyNumberFormat="1" applyFont="1" applyFill="1" applyBorder="1" applyAlignment="1">
      <alignment horizontal="center" vertical="center"/>
    </xf>
    <xf numFmtId="165" fontId="121" fillId="22" borderId="20" xfId="196" applyNumberFormat="1" applyFont="1" applyFill="1" applyBorder="1" applyAlignment="1">
      <alignment horizontal="center" vertical="center"/>
    </xf>
    <xf numFmtId="165" fontId="121" fillId="22" borderId="20" xfId="196" applyNumberFormat="1" applyFont="1" applyFill="1" applyBorder="1" applyAlignment="1">
      <alignment horizontal="center" vertical="center" wrapText="1"/>
    </xf>
    <xf numFmtId="0" fontId="121" fillId="22" borderId="20" xfId="196" applyFont="1" applyFill="1" applyBorder="1" applyAlignment="1">
      <alignment horizontal="center" vertical="center" wrapText="1"/>
    </xf>
    <xf numFmtId="165" fontId="121" fillId="22" borderId="20" xfId="196" applyNumberFormat="1" applyFont="1" applyFill="1" applyBorder="1" applyAlignment="1">
      <alignment horizontal="centerContinuous" vertical="center"/>
    </xf>
    <xf numFmtId="165" fontId="121" fillId="22" borderId="28" xfId="196" applyNumberFormat="1" applyFont="1" applyFill="1" applyBorder="1" applyAlignment="1">
      <alignment vertical="center"/>
    </xf>
    <xf numFmtId="165" fontId="121" fillId="22" borderId="29" xfId="196" applyNumberFormat="1" applyFont="1" applyFill="1" applyBorder="1" applyAlignment="1">
      <alignment horizontal="center" vertical="center"/>
    </xf>
    <xf numFmtId="165" fontId="121" fillId="22" borderId="2" xfId="196" applyNumberFormat="1" applyFont="1" applyFill="1" applyBorder="1" applyAlignment="1">
      <alignment horizontal="center" vertical="center"/>
    </xf>
    <xf numFmtId="165" fontId="121" fillId="22" borderId="2" xfId="196" applyNumberFormat="1" applyFont="1" applyFill="1" applyBorder="1" applyAlignment="1">
      <alignment horizontal="center" vertical="center" wrapText="1"/>
    </xf>
    <xf numFmtId="165" fontId="121" fillId="22" borderId="2" xfId="196" applyNumberFormat="1" applyFont="1" applyFill="1" applyBorder="1" applyAlignment="1">
      <alignment horizontal="left" vertical="center"/>
    </xf>
    <xf numFmtId="0" fontId="121" fillId="22" borderId="2" xfId="196" applyFont="1" applyFill="1" applyBorder="1" applyAlignment="1">
      <alignment horizontal="center" vertical="center" wrapText="1"/>
    </xf>
    <xf numFmtId="165" fontId="121" fillId="22" borderId="2" xfId="196" applyNumberFormat="1" applyFont="1" applyFill="1" applyBorder="1" applyAlignment="1">
      <alignment vertical="center"/>
    </xf>
    <xf numFmtId="165" fontId="121" fillId="22" borderId="30" xfId="196" applyNumberFormat="1" applyFont="1" applyFill="1" applyBorder="1" applyAlignment="1">
      <alignment vertical="center"/>
    </xf>
    <xf numFmtId="0" fontId="135" fillId="0" borderId="0" xfId="0" applyFont="1" applyAlignment="1">
      <alignment horizontal="left" vertical="center" wrapText="1"/>
    </xf>
    <xf numFmtId="0" fontId="1" fillId="24" borderId="0" xfId="188" applyFont="1" applyFill="1"/>
    <xf numFmtId="190" fontId="1" fillId="24" borderId="0" xfId="188" applyNumberFormat="1" applyFont="1" applyFill="1" applyAlignment="1">
      <alignment horizontal="center"/>
    </xf>
    <xf numFmtId="0" fontId="1" fillId="24" borderId="0" xfId="187" applyFont="1" applyFill="1"/>
    <xf numFmtId="0" fontId="1" fillId="24" borderId="0" xfId="187" applyFont="1" applyFill="1" applyAlignment="1">
      <alignment wrapText="1"/>
    </xf>
    <xf numFmtId="0" fontId="118" fillId="24" borderId="0" xfId="187" applyFont="1" applyFill="1"/>
    <xf numFmtId="190" fontId="1" fillId="24" borderId="0" xfId="187" applyNumberFormat="1" applyFont="1" applyFill="1" applyAlignment="1">
      <alignment horizontal="left"/>
    </xf>
    <xf numFmtId="190" fontId="1" fillId="24" borderId="0" xfId="187" applyNumberFormat="1" applyFont="1" applyFill="1" applyAlignment="1">
      <alignment horizontal="center"/>
    </xf>
    <xf numFmtId="0" fontId="141" fillId="31" borderId="0" xfId="187" applyFont="1" applyFill="1"/>
    <xf numFmtId="190" fontId="141" fillId="31" borderId="0" xfId="187" applyNumberFormat="1" applyFont="1" applyFill="1" applyAlignment="1">
      <alignment horizontal="center" wrapText="1"/>
    </xf>
    <xf numFmtId="190" fontId="141" fillId="31" borderId="67" xfId="187" applyNumberFormat="1" applyFont="1" applyFill="1" applyBorder="1" applyAlignment="1">
      <alignment horizontal="center" wrapText="1"/>
    </xf>
    <xf numFmtId="190" fontId="141" fillId="31" borderId="66" xfId="187" applyNumberFormat="1" applyFont="1" applyFill="1" applyBorder="1" applyAlignment="1">
      <alignment horizontal="center" wrapText="1"/>
    </xf>
    <xf numFmtId="190" fontId="141" fillId="31" borderId="68" xfId="187" applyNumberFormat="1" applyFont="1" applyFill="1" applyBorder="1" applyAlignment="1">
      <alignment horizontal="center" wrapText="1"/>
    </xf>
    <xf numFmtId="0" fontId="152" fillId="24" borderId="0" xfId="187" applyFont="1" applyFill="1"/>
    <xf numFmtId="43" fontId="157" fillId="24" borderId="0" xfId="37" applyFont="1" applyFill="1" applyBorder="1" applyAlignment="1">
      <alignment horizontal="center"/>
    </xf>
    <xf numFmtId="43" fontId="158" fillId="24" borderId="0" xfId="37" applyFont="1" applyFill="1" applyBorder="1" applyAlignment="1">
      <alignment horizontal="center"/>
    </xf>
    <xf numFmtId="9" fontId="152" fillId="24" borderId="0" xfId="241" applyFont="1" applyFill="1" applyAlignment="1">
      <alignment horizontal="center"/>
    </xf>
    <xf numFmtId="43" fontId="152" fillId="24" borderId="0" xfId="37" applyFont="1" applyFill="1" applyBorder="1" applyAlignment="1">
      <alignment horizontal="center"/>
    </xf>
    <xf numFmtId="9" fontId="152" fillId="24" borderId="0" xfId="241" applyFont="1" applyFill="1" applyBorder="1" applyAlignment="1">
      <alignment horizontal="center"/>
    </xf>
    <xf numFmtId="0" fontId="159" fillId="24" borderId="0" xfId="187" applyFont="1" applyFill="1"/>
    <xf numFmtId="190" fontId="159" fillId="24" borderId="0" xfId="187" applyNumberFormat="1" applyFont="1" applyFill="1" applyAlignment="1">
      <alignment horizontal="center" wrapText="1"/>
    </xf>
    <xf numFmtId="0" fontId="159" fillId="31" borderId="0" xfId="187" applyFont="1" applyFill="1"/>
    <xf numFmtId="190" fontId="159" fillId="31" borderId="0" xfId="187" applyNumberFormat="1" applyFont="1" applyFill="1" applyAlignment="1">
      <alignment horizontal="center" wrapText="1"/>
    </xf>
    <xf numFmtId="0" fontId="152" fillId="24" borderId="0" xfId="187" applyFont="1" applyFill="1" applyAlignment="1">
      <alignment wrapText="1"/>
    </xf>
    <xf numFmtId="0" fontId="160" fillId="24" borderId="0" xfId="187" applyFont="1" applyFill="1"/>
    <xf numFmtId="43" fontId="157" fillId="27" borderId="35" xfId="37" applyFont="1" applyFill="1" applyBorder="1" applyAlignment="1">
      <alignment horizontal="center"/>
    </xf>
    <xf numFmtId="43" fontId="157" fillId="27" borderId="36" xfId="37" applyFont="1" applyFill="1" applyBorder="1" applyAlignment="1">
      <alignment horizontal="center"/>
    </xf>
    <xf numFmtId="43" fontId="158" fillId="27" borderId="36" xfId="37" applyFont="1" applyFill="1" applyBorder="1" applyAlignment="1">
      <alignment horizontal="center"/>
    </xf>
    <xf numFmtId="43" fontId="158" fillId="27" borderId="37" xfId="37" applyFont="1" applyFill="1" applyBorder="1" applyAlignment="1">
      <alignment horizontal="center"/>
    </xf>
    <xf numFmtId="9" fontId="160" fillId="24" borderId="0" xfId="241" applyFont="1" applyFill="1" applyAlignment="1">
      <alignment horizontal="center"/>
    </xf>
    <xf numFmtId="9" fontId="161" fillId="24" borderId="0" xfId="241" applyFont="1" applyFill="1" applyAlignment="1">
      <alignment horizontal="center"/>
    </xf>
    <xf numFmtId="43" fontId="158" fillId="24" borderId="0" xfId="187" applyNumberFormat="1" applyFont="1" applyFill="1"/>
    <xf numFmtId="43" fontId="157" fillId="27" borderId="38" xfId="37" applyFont="1" applyFill="1" applyBorder="1" applyAlignment="1">
      <alignment horizontal="center"/>
    </xf>
    <xf numFmtId="43" fontId="157" fillId="27" borderId="0" xfId="37" applyFont="1" applyFill="1" applyBorder="1" applyAlignment="1">
      <alignment horizontal="center"/>
    </xf>
    <xf numFmtId="43" fontId="158" fillId="27" borderId="0" xfId="37" applyFont="1" applyFill="1" applyBorder="1" applyAlignment="1">
      <alignment horizontal="center"/>
    </xf>
    <xf numFmtId="43" fontId="158" fillId="27" borderId="39" xfId="37" applyFont="1" applyFill="1" applyBorder="1" applyAlignment="1">
      <alignment horizontal="center"/>
    </xf>
    <xf numFmtId="43" fontId="157" fillId="27" borderId="40" xfId="37" applyFont="1" applyFill="1" applyBorder="1" applyAlignment="1">
      <alignment horizontal="center"/>
    </xf>
    <xf numFmtId="43" fontId="157" fillId="27" borderId="3" xfId="37" applyFont="1" applyFill="1" applyBorder="1" applyAlignment="1">
      <alignment horizontal="center"/>
    </xf>
    <xf numFmtId="43" fontId="158" fillId="27" borderId="3" xfId="37" applyFont="1" applyFill="1" applyBorder="1" applyAlignment="1">
      <alignment horizontal="center"/>
    </xf>
    <xf numFmtId="43" fontId="158" fillId="27" borderId="41" xfId="37" applyFont="1" applyFill="1" applyBorder="1" applyAlignment="1">
      <alignment horizontal="center"/>
    </xf>
    <xf numFmtId="43" fontId="152" fillId="24" borderId="0" xfId="187" applyNumberFormat="1" applyFont="1" applyFill="1"/>
    <xf numFmtId="9" fontId="158" fillId="24" borderId="0" xfId="241" applyFont="1" applyFill="1" applyAlignment="1">
      <alignment horizontal="center"/>
    </xf>
    <xf numFmtId="9" fontId="158" fillId="24" borderId="0" xfId="241" applyFont="1" applyFill="1" applyBorder="1" applyAlignment="1">
      <alignment horizontal="center"/>
    </xf>
    <xf numFmtId="0" fontId="152" fillId="24" borderId="0" xfId="188" applyFont="1" applyFill="1"/>
    <xf numFmtId="190" fontId="152" fillId="24" borderId="0" xfId="188" applyNumberFormat="1" applyFont="1" applyFill="1" applyAlignment="1">
      <alignment horizontal="center"/>
    </xf>
    <xf numFmtId="0" fontId="155" fillId="24" borderId="3" xfId="188" applyFont="1" applyFill="1" applyBorder="1"/>
    <xf numFmtId="0" fontId="1" fillId="24" borderId="3" xfId="188" applyFont="1" applyFill="1" applyBorder="1"/>
    <xf numFmtId="190" fontId="1" fillId="24" borderId="3" xfId="188" applyNumberFormat="1" applyFont="1" applyFill="1" applyBorder="1" applyAlignment="1">
      <alignment horizontal="left"/>
    </xf>
    <xf numFmtId="190" fontId="1" fillId="24" borderId="3" xfId="188" applyNumberFormat="1" applyFont="1" applyFill="1" applyBorder="1" applyAlignment="1">
      <alignment horizontal="center"/>
    </xf>
    <xf numFmtId="0" fontId="141" fillId="31" borderId="0" xfId="187" applyFont="1" applyFill="1" applyAlignment="1">
      <alignment vertical="center"/>
    </xf>
    <xf numFmtId="190" fontId="141" fillId="31" borderId="0" xfId="187" applyNumberFormat="1" applyFont="1" applyFill="1" applyAlignment="1">
      <alignment horizontal="center" vertical="center" wrapText="1"/>
    </xf>
    <xf numFmtId="0" fontId="1" fillId="24" borderId="0" xfId="187" applyFont="1" applyFill="1" applyAlignment="1">
      <alignment vertical="center" wrapText="1"/>
    </xf>
    <xf numFmtId="0" fontId="1" fillId="24" borderId="0" xfId="187" applyFont="1" applyFill="1" applyAlignment="1">
      <alignment vertical="center"/>
    </xf>
    <xf numFmtId="190" fontId="141" fillId="24" borderId="0" xfId="187" applyNumberFormat="1" applyFont="1" applyFill="1" applyAlignment="1">
      <alignment horizontal="center" vertical="center" wrapText="1"/>
    </xf>
    <xf numFmtId="0" fontId="118" fillId="24" borderId="0" xfId="187" applyFont="1" applyFill="1" applyAlignment="1">
      <alignment vertical="center"/>
    </xf>
    <xf numFmtId="0" fontId="1" fillId="0" borderId="0" xfId="182" applyFont="1"/>
    <xf numFmtId="5" fontId="67" fillId="23" borderId="26" xfId="37" applyNumberFormat="1" applyFont="1" applyFill="1" applyBorder="1" applyAlignment="1">
      <alignment vertical="center"/>
    </xf>
    <xf numFmtId="227" fontId="132" fillId="21" borderId="49" xfId="0" applyNumberFormat="1" applyFont="1" applyFill="1" applyBorder="1" applyAlignment="1">
      <alignment horizontal="right" vertical="center"/>
    </xf>
    <xf numFmtId="226" fontId="132" fillId="21" borderId="65" xfId="0" applyNumberFormat="1" applyFont="1" applyFill="1" applyBorder="1" applyAlignment="1">
      <alignment horizontal="right" vertical="center"/>
    </xf>
    <xf numFmtId="226" fontId="120" fillId="0" borderId="0" xfId="241" applyNumberFormat="1" applyFont="1" applyAlignment="1">
      <alignment vertical="center"/>
    </xf>
    <xf numFmtId="226" fontId="123" fillId="0" borderId="9" xfId="241" applyNumberFormat="1" applyFont="1" applyBorder="1" applyAlignment="1">
      <alignment vertical="center"/>
    </xf>
    <xf numFmtId="226" fontId="10" fillId="0" borderId="0" xfId="241" applyNumberFormat="1" applyFont="1" applyAlignment="1">
      <alignment vertical="center"/>
    </xf>
    <xf numFmtId="226" fontId="122" fillId="0" borderId="0" xfId="241" applyNumberFormat="1" applyFont="1" applyAlignment="1">
      <alignment vertical="center"/>
    </xf>
    <xf numFmtId="226" fontId="120" fillId="0" borderId="0" xfId="241" applyNumberFormat="1" applyFont="1" applyFill="1" applyAlignment="1">
      <alignment vertical="center"/>
    </xf>
    <xf numFmtId="226" fontId="120" fillId="0" borderId="0" xfId="241" applyNumberFormat="1" applyFont="1" applyBorder="1" applyAlignment="1">
      <alignment vertical="center"/>
    </xf>
    <xf numFmtId="226" fontId="10" fillId="0" borderId="0" xfId="241" applyNumberFormat="1" applyFont="1" applyBorder="1" applyAlignment="1">
      <alignment vertical="center"/>
    </xf>
    <xf numFmtId="226" fontId="119" fillId="27" borderId="0" xfId="241" applyNumberFormat="1" applyFont="1" applyFill="1" applyAlignment="1">
      <alignment vertical="center"/>
    </xf>
    <xf numFmtId="226" fontId="123" fillId="21" borderId="47" xfId="241" applyNumberFormat="1" applyFont="1" applyFill="1" applyBorder="1" applyAlignment="1">
      <alignment vertical="center"/>
    </xf>
    <xf numFmtId="5" fontId="10" fillId="0" borderId="20" xfId="37" applyNumberFormat="1" applyFont="1" applyBorder="1" applyAlignment="1">
      <alignment vertical="center"/>
    </xf>
    <xf numFmtId="5" fontId="10" fillId="0" borderId="20" xfId="0" applyNumberFormat="1" applyFont="1" applyBorder="1" applyAlignment="1">
      <alignment vertical="center"/>
    </xf>
    <xf numFmtId="5" fontId="67" fillId="24" borderId="47" xfId="0" applyNumberFormat="1" applyFont="1" applyFill="1" applyBorder="1" applyAlignment="1">
      <alignment vertical="center"/>
    </xf>
    <xf numFmtId="5" fontId="67" fillId="24" borderId="47" xfId="37" applyNumberFormat="1" applyFont="1" applyFill="1" applyBorder="1" applyAlignment="1">
      <alignment vertical="center"/>
    </xf>
    <xf numFmtId="5" fontId="67" fillId="21" borderId="9" xfId="0" applyNumberFormat="1" applyFont="1" applyFill="1" applyBorder="1" applyAlignment="1">
      <alignment vertical="center"/>
    </xf>
    <xf numFmtId="5" fontId="10" fillId="0" borderId="0" xfId="37" applyNumberFormat="1" applyFont="1" applyFill="1" applyBorder="1" applyAlignment="1">
      <alignment vertical="center"/>
    </xf>
    <xf numFmtId="41" fontId="10" fillId="24" borderId="0" xfId="37" applyNumberFormat="1" applyFont="1" applyFill="1" applyBorder="1" applyAlignment="1">
      <alignment vertical="center"/>
    </xf>
    <xf numFmtId="41" fontId="130" fillId="24" borderId="0" xfId="37" applyNumberFormat="1" applyFont="1" applyFill="1" applyBorder="1" applyAlignment="1">
      <alignment vertical="center"/>
    </xf>
    <xf numFmtId="5" fontId="123" fillId="21" borderId="32" xfId="37" applyNumberFormat="1" applyFont="1" applyFill="1" applyBorder="1" applyAlignment="1">
      <alignment vertical="center"/>
    </xf>
    <xf numFmtId="0" fontId="1" fillId="0" borderId="0" xfId="0" applyFont="1" applyAlignment="1">
      <alignment vertical="center"/>
    </xf>
    <xf numFmtId="0" fontId="1" fillId="27" borderId="9" xfId="0" applyFont="1" applyFill="1" applyBorder="1" applyAlignment="1">
      <alignment vertical="center"/>
    </xf>
    <xf numFmtId="166" fontId="1" fillId="27" borderId="9" xfId="37" applyNumberFormat="1" applyFont="1" applyFill="1" applyBorder="1" applyAlignment="1">
      <alignment vertical="center"/>
    </xf>
    <xf numFmtId="43" fontId="1" fillId="27" borderId="9" xfId="37" applyFont="1" applyFill="1" applyBorder="1" applyAlignment="1">
      <alignment vertical="center"/>
    </xf>
    <xf numFmtId="43" fontId="1" fillId="0" borderId="0" xfId="37" applyFont="1" applyAlignment="1">
      <alignment vertical="center"/>
    </xf>
    <xf numFmtId="0" fontId="1" fillId="24" borderId="0" xfId="0" applyFont="1" applyFill="1" applyAlignment="1">
      <alignment vertical="center"/>
    </xf>
    <xf numFmtId="0" fontId="1" fillId="0" borderId="0" xfId="0" applyFont="1"/>
    <xf numFmtId="0" fontId="1" fillId="0" borderId="0" xfId="0" applyFont="1" applyAlignment="1">
      <alignment horizontal="center" vertical="center"/>
    </xf>
    <xf numFmtId="0" fontId="1" fillId="0" borderId="0" xfId="0" applyFont="1" applyAlignment="1">
      <alignment vertical="center" wrapText="1"/>
    </xf>
    <xf numFmtId="0" fontId="1" fillId="0" borderId="57" xfId="0" applyFont="1" applyBorder="1" applyAlignment="1">
      <alignment horizontal="center" vertical="center"/>
    </xf>
    <xf numFmtId="0" fontId="1" fillId="0" borderId="56" xfId="0" applyFont="1" applyBorder="1" applyAlignment="1">
      <alignment horizontal="center" vertical="center"/>
    </xf>
    <xf numFmtId="0" fontId="1" fillId="0" borderId="56" xfId="0" applyFont="1" applyBorder="1" applyAlignment="1">
      <alignment vertical="center"/>
    </xf>
    <xf numFmtId="0" fontId="1" fillId="0" borderId="56" xfId="0" applyFont="1" applyBorder="1" applyAlignment="1">
      <alignment vertical="center" wrapText="1"/>
    </xf>
    <xf numFmtId="0" fontId="1" fillId="0" borderId="0" xfId="0" applyFont="1" applyAlignment="1">
      <alignment horizontal="left" vertical="center"/>
    </xf>
    <xf numFmtId="0" fontId="1" fillId="0" borderId="0" xfId="0" applyFont="1" applyAlignment="1">
      <alignment wrapText="1"/>
    </xf>
    <xf numFmtId="166" fontId="1" fillId="0" borderId="0" xfId="37" applyNumberFormat="1" applyFont="1" applyBorder="1"/>
    <xf numFmtId="0" fontId="1" fillId="0" borderId="2" xfId="0" applyFont="1" applyBorder="1"/>
    <xf numFmtId="0" fontId="1" fillId="0" borderId="2" xfId="0" applyFont="1" applyBorder="1" applyAlignment="1">
      <alignment wrapText="1"/>
    </xf>
    <xf numFmtId="166" fontId="1" fillId="0" borderId="2" xfId="37" applyNumberFormat="1" applyFont="1" applyBorder="1"/>
    <xf numFmtId="0" fontId="1" fillId="28" borderId="27" xfId="0" applyFont="1" applyFill="1" applyBorder="1" applyAlignment="1">
      <alignment horizontal="left" wrapText="1"/>
    </xf>
    <xf numFmtId="0" fontId="1" fillId="28" borderId="20" xfId="0" applyFont="1" applyFill="1" applyBorder="1" applyAlignment="1">
      <alignment wrapText="1"/>
    </xf>
    <xf numFmtId="0" fontId="1" fillId="28" borderId="29" xfId="0" applyFont="1" applyFill="1" applyBorder="1" applyAlignment="1">
      <alignment wrapText="1"/>
    </xf>
    <xf numFmtId="0" fontId="1" fillId="28" borderId="2" xfId="0" applyFont="1" applyFill="1" applyBorder="1" applyAlignment="1">
      <alignment wrapText="1"/>
    </xf>
    <xf numFmtId="229" fontId="1" fillId="28" borderId="30" xfId="0" applyNumberFormat="1" applyFont="1" applyFill="1" applyBorder="1"/>
    <xf numFmtId="0" fontId="1" fillId="0" borderId="0" xfId="0" applyFont="1" applyAlignment="1">
      <alignment horizontal="center"/>
    </xf>
    <xf numFmtId="14" fontId="1" fillId="0" borderId="0" xfId="0" applyNumberFormat="1" applyFont="1" applyAlignment="1">
      <alignment horizontal="center"/>
    </xf>
    <xf numFmtId="165" fontId="1" fillId="0" borderId="0" xfId="196" applyNumberFormat="1" applyFont="1" applyAlignment="1">
      <alignment horizontal="centerContinuous"/>
    </xf>
    <xf numFmtId="164" fontId="1" fillId="0" borderId="0" xfId="244" applyNumberFormat="1" applyFont="1" applyAlignment="1">
      <alignment horizontal="centerContinuous"/>
    </xf>
    <xf numFmtId="165" fontId="1" fillId="0" borderId="0" xfId="196" applyNumberFormat="1" applyFont="1" applyAlignment="1">
      <alignment horizontal="left"/>
    </xf>
    <xf numFmtId="165" fontId="1" fillId="0" borderId="0" xfId="196" applyNumberFormat="1" applyFont="1" applyAlignment="1">
      <alignment horizontal="center"/>
    </xf>
    <xf numFmtId="165" fontId="1" fillId="0" borderId="3" xfId="196" applyNumberFormat="1" applyFont="1" applyBorder="1" applyAlignment="1">
      <alignment horizontal="centerContinuous"/>
    </xf>
    <xf numFmtId="164" fontId="1" fillId="0" borderId="0" xfId="244" applyNumberFormat="1" applyFont="1" applyBorder="1" applyAlignment="1">
      <alignment horizontal="centerContinuous"/>
    </xf>
    <xf numFmtId="166" fontId="1" fillId="0" borderId="0" xfId="37" applyNumberFormat="1" applyFont="1"/>
    <xf numFmtId="164" fontId="1" fillId="0" borderId="0" xfId="244" applyNumberFormat="1" applyFont="1"/>
    <xf numFmtId="0" fontId="1" fillId="0" borderId="0" xfId="0" applyFont="1" applyAlignment="1">
      <alignment horizontal="left"/>
    </xf>
    <xf numFmtId="166" fontId="1" fillId="0" borderId="0" xfId="37" applyNumberFormat="1" applyFont="1" applyAlignment="1">
      <alignment vertical="center"/>
    </xf>
    <xf numFmtId="164" fontId="1" fillId="0" borderId="0" xfId="244" applyNumberFormat="1" applyFont="1" applyAlignment="1">
      <alignment vertical="center"/>
    </xf>
    <xf numFmtId="5" fontId="1" fillId="0" borderId="21" xfId="196" applyNumberFormat="1" applyFont="1" applyBorder="1"/>
    <xf numFmtId="5" fontId="1" fillId="0" borderId="0" xfId="196" applyNumberFormat="1" applyFont="1"/>
    <xf numFmtId="14" fontId="1" fillId="0" borderId="0" xfId="0" applyNumberFormat="1" applyFont="1" applyAlignment="1">
      <alignment horizontal="center" vertical="center"/>
    </xf>
    <xf numFmtId="41" fontId="1" fillId="0" borderId="0" xfId="37" applyNumberFormat="1" applyFont="1"/>
    <xf numFmtId="165" fontId="1" fillId="0" borderId="0" xfId="84" applyNumberFormat="1" applyFont="1" applyAlignment="1">
      <alignment horizontal="center" vertical="center"/>
    </xf>
    <xf numFmtId="37" fontId="1" fillId="0" borderId="0" xfId="37" applyNumberFormat="1" applyFont="1"/>
    <xf numFmtId="166" fontId="1" fillId="0" borderId="0" xfId="37" applyNumberFormat="1" applyFont="1" applyFill="1" applyBorder="1"/>
    <xf numFmtId="165" fontId="1" fillId="0" borderId="0" xfId="196" applyNumberFormat="1" applyFont="1" applyAlignment="1">
      <alignment horizontal="centerContinuous" vertical="center"/>
    </xf>
    <xf numFmtId="164" fontId="1" fillId="0" borderId="0" xfId="244" applyNumberFormat="1" applyFont="1" applyFill="1"/>
    <xf numFmtId="165" fontId="1" fillId="0" borderId="0" xfId="84" applyNumberFormat="1" applyFont="1" applyBorder="1" applyAlignment="1">
      <alignment vertical="center"/>
    </xf>
    <xf numFmtId="0" fontId="1" fillId="0" borderId="0" xfId="0" applyFont="1" applyAlignment="1">
      <alignment horizontal="right"/>
    </xf>
    <xf numFmtId="165" fontId="1" fillId="0" borderId="0" xfId="196" applyNumberFormat="1" applyFont="1" applyAlignment="1">
      <alignment vertical="center"/>
    </xf>
    <xf numFmtId="5" fontId="1" fillId="0" borderId="0" xfId="196" applyNumberFormat="1" applyFont="1" applyAlignment="1">
      <alignment horizontal="right" vertical="center"/>
    </xf>
    <xf numFmtId="164" fontId="1" fillId="0" borderId="0" xfId="244" applyNumberFormat="1" applyFont="1" applyFill="1" applyBorder="1" applyAlignment="1">
      <alignment horizontal="right" vertical="center"/>
    </xf>
    <xf numFmtId="166" fontId="1" fillId="0" borderId="0" xfId="0" applyNumberFormat="1" applyFont="1"/>
    <xf numFmtId="165" fontId="1" fillId="0" borderId="0" xfId="196" applyNumberFormat="1" applyFont="1" applyAlignment="1">
      <alignment horizontal="left" vertical="center"/>
    </xf>
    <xf numFmtId="165" fontId="1" fillId="0" borderId="0" xfId="196" applyNumberFormat="1" applyFont="1" applyAlignment="1">
      <alignment horizontal="center" vertical="center"/>
    </xf>
    <xf numFmtId="10" fontId="1" fillId="0" borderId="0" xfId="244" applyNumberFormat="1" applyFont="1" applyBorder="1"/>
    <xf numFmtId="41" fontId="1" fillId="0" borderId="0" xfId="0" applyNumberFormat="1" applyFont="1"/>
    <xf numFmtId="43" fontId="1" fillId="0" borderId="0" xfId="37" applyFont="1" applyFill="1" applyBorder="1"/>
    <xf numFmtId="43" fontId="1" fillId="0" borderId="0" xfId="37" applyFont="1"/>
    <xf numFmtId="41" fontId="1" fillId="0" borderId="0" xfId="0" applyNumberFormat="1" applyFont="1" applyAlignment="1">
      <alignment vertical="center"/>
    </xf>
    <xf numFmtId="43" fontId="10" fillId="0" borderId="0" xfId="37" applyFont="1" applyAlignment="1">
      <alignment vertical="center"/>
    </xf>
    <xf numFmtId="43" fontId="10" fillId="24" borderId="0" xfId="37" applyFont="1" applyFill="1" applyAlignment="1">
      <alignment horizontal="center" vertical="top" wrapText="1"/>
    </xf>
    <xf numFmtId="41" fontId="135" fillId="0" borderId="0" xfId="37" applyNumberFormat="1" applyFont="1" applyFill="1" applyBorder="1" applyAlignment="1">
      <alignment vertical="center"/>
    </xf>
    <xf numFmtId="41" fontId="119" fillId="27" borderId="47" xfId="37" applyNumberFormat="1" applyFont="1" applyFill="1" applyBorder="1" applyAlignment="1">
      <alignment vertical="center"/>
    </xf>
    <xf numFmtId="41" fontId="10" fillId="27" borderId="47" xfId="37" applyNumberFormat="1" applyFont="1" applyFill="1" applyBorder="1" applyAlignment="1">
      <alignment vertical="center"/>
    </xf>
    <xf numFmtId="41" fontId="119" fillId="27" borderId="54" xfId="37" applyNumberFormat="1" applyFont="1" applyFill="1" applyBorder="1" applyAlignment="1">
      <alignment vertical="center"/>
    </xf>
    <xf numFmtId="41" fontId="120" fillId="27" borderId="49" xfId="37" applyNumberFormat="1" applyFont="1" applyFill="1" applyBorder="1" applyAlignment="1">
      <alignment vertical="center"/>
    </xf>
    <xf numFmtId="41" fontId="119" fillId="27" borderId="49" xfId="37" applyNumberFormat="1" applyFont="1" applyFill="1" applyBorder="1" applyAlignment="1">
      <alignment vertical="center"/>
    </xf>
    <xf numFmtId="41" fontId="120" fillId="27" borderId="55" xfId="37" applyNumberFormat="1" applyFont="1" applyFill="1" applyBorder="1" applyAlignment="1">
      <alignment vertical="center"/>
    </xf>
    <xf numFmtId="41" fontId="135" fillId="0" borderId="0" xfId="37" applyNumberFormat="1" applyFont="1" applyBorder="1" applyAlignment="1">
      <alignment horizontal="right" vertical="center"/>
    </xf>
    <xf numFmtId="9" fontId="10" fillId="0" borderId="0" xfId="241" applyFont="1"/>
    <xf numFmtId="0" fontId="10" fillId="27" borderId="0" xfId="37" applyNumberFormat="1" applyFont="1" applyFill="1"/>
    <xf numFmtId="0" fontId="1" fillId="37" borderId="0" xfId="0" applyFont="1" applyFill="1" applyAlignment="1">
      <alignment horizontal="left" vertical="center"/>
    </xf>
    <xf numFmtId="0" fontId="10" fillId="24" borderId="0" xfId="197" applyFont="1" applyFill="1" applyAlignment="1">
      <alignment vertical="top"/>
    </xf>
    <xf numFmtId="0" fontId="1" fillId="37" borderId="0" xfId="0" applyFont="1" applyFill="1" applyAlignment="1">
      <alignment vertical="center"/>
    </xf>
    <xf numFmtId="226" fontId="10" fillId="37" borderId="0" xfId="0" applyNumberFormat="1" applyFont="1" applyFill="1" applyAlignment="1">
      <alignment vertical="center"/>
    </xf>
    <xf numFmtId="14" fontId="10" fillId="37" borderId="0" xfId="0" applyNumberFormat="1" applyFont="1" applyFill="1" applyAlignment="1">
      <alignment horizontal="center" vertical="center"/>
    </xf>
    <xf numFmtId="226" fontId="10" fillId="37" borderId="0" xfId="0" applyNumberFormat="1" applyFont="1" applyFill="1" applyAlignment="1">
      <alignment horizontal="center" vertical="center"/>
    </xf>
    <xf numFmtId="0" fontId="162" fillId="0" borderId="0" xfId="37" applyNumberFormat="1" applyFont="1"/>
    <xf numFmtId="49" fontId="162" fillId="0" borderId="0" xfId="0" applyNumberFormat="1" applyFont="1"/>
    <xf numFmtId="232" fontId="163" fillId="0" borderId="0" xfId="0" applyNumberFormat="1" applyFont="1"/>
    <xf numFmtId="232" fontId="163" fillId="0" borderId="8" xfId="0" applyNumberFormat="1" applyFont="1" applyBorder="1"/>
    <xf numFmtId="232" fontId="163" fillId="0" borderId="3" xfId="0" applyNumberFormat="1" applyFont="1" applyBorder="1"/>
    <xf numFmtId="232" fontId="163" fillId="0" borderId="36" xfId="0" applyNumberFormat="1" applyFont="1" applyBorder="1"/>
    <xf numFmtId="232" fontId="162" fillId="0" borderId="72" xfId="0" applyNumberFormat="1" applyFont="1" applyBorder="1"/>
    <xf numFmtId="0" fontId="162" fillId="0" borderId="0" xfId="0" applyFont="1"/>
    <xf numFmtId="0" fontId="164" fillId="0" borderId="0" xfId="0" applyFont="1" applyAlignment="1">
      <alignment horizontal="left" wrapText="1"/>
    </xf>
    <xf numFmtId="233" fontId="165" fillId="0" borderId="0" xfId="0" applyNumberFormat="1" applyFont="1" applyAlignment="1">
      <alignment wrapText="1"/>
    </xf>
    <xf numFmtId="233" fontId="165" fillId="0" borderId="0" xfId="0" applyNumberFormat="1" applyFont="1" applyAlignment="1">
      <alignment horizontal="right" wrapText="1"/>
    </xf>
    <xf numFmtId="234" fontId="164" fillId="0" borderId="73" xfId="0" applyNumberFormat="1" applyFont="1" applyBorder="1" applyAlignment="1">
      <alignment horizontal="right" wrapText="1"/>
    </xf>
    <xf numFmtId="0" fontId="145" fillId="20" borderId="0" xfId="182" applyFont="1" applyFill="1" applyAlignment="1">
      <alignment horizontal="center" vertical="center" wrapText="1"/>
    </xf>
    <xf numFmtId="0" fontId="122" fillId="0" borderId="3" xfId="0" applyFont="1" applyBorder="1" applyAlignment="1">
      <alignment horizontal="center" vertical="center"/>
    </xf>
    <xf numFmtId="0" fontId="114" fillId="0" borderId="0" xfId="0" applyFont="1" applyAlignment="1">
      <alignment horizontal="center" vertical="center"/>
    </xf>
  </cellXfs>
  <cellStyles count="692">
    <cellStyle name=";;;" xfId="2" xr:uid="{00000000-0005-0000-0000-000000000000}"/>
    <cellStyle name="_Table" xfId="1" xr:uid="{00000000-0005-0000-0000-000001000000}"/>
    <cellStyle name="£ BP" xfId="4" xr:uid="{00000000-0005-0000-0000-000002000000}"/>
    <cellStyle name="£Currency [0]" xfId="5" xr:uid="{00000000-0005-0000-0000-000003000000}"/>
    <cellStyle name="¥ JY" xfId="6" xr:uid="{00000000-0005-0000-0000-000004000000}"/>
    <cellStyle name="=C:\WINNT35\SYSTEM32\COMMAND.COM" xfId="3" xr:uid="{00000000-0005-0000-0000-000005000000}"/>
    <cellStyle name="0" xfId="7" xr:uid="{00000000-0005-0000-0000-000006000000}"/>
    <cellStyle name="0.0" xfId="9" xr:uid="{00000000-0005-0000-0000-000007000000}"/>
    <cellStyle name="0;0;" xfId="8" xr:uid="{00000000-0005-0000-0000-000008000000}"/>
    <cellStyle name="ag" xfId="10" xr:uid="{00000000-0005-0000-0000-000009000000}"/>
    <cellStyle name="Arch Model" xfId="11" xr:uid="{00000000-0005-0000-0000-00000A000000}"/>
    <cellStyle name="args.style" xfId="12" xr:uid="{00000000-0005-0000-0000-00000B000000}"/>
    <cellStyle name="AutoFormat Options" xfId="13" xr:uid="{00000000-0005-0000-0000-00000C000000}"/>
    <cellStyle name="Black" xfId="14" xr:uid="{00000000-0005-0000-0000-00000D000000}"/>
    <cellStyle name="Blue" xfId="15" xr:uid="{00000000-0005-0000-0000-00000E000000}"/>
    <cellStyle name="Bold/Border" xfId="16" xr:uid="{00000000-0005-0000-0000-00000F000000}"/>
    <cellStyle name="Border Heavy" xfId="17" xr:uid="{00000000-0005-0000-0000-000010000000}"/>
    <cellStyle name="Border Thin" xfId="18" xr:uid="{00000000-0005-0000-0000-000011000000}"/>
    <cellStyle name="Bottom bold border" xfId="19" xr:uid="{00000000-0005-0000-0000-000012000000}"/>
    <cellStyle name="Bullet" xfId="20" xr:uid="{00000000-0005-0000-0000-000013000000}"/>
    <cellStyle name="Calc Currency (0)" xfId="21" xr:uid="{00000000-0005-0000-0000-000014000000}"/>
    <cellStyle name="Calculation 2" xfId="22" xr:uid="{00000000-0005-0000-0000-000015000000}"/>
    <cellStyle name="Calculation 2 2" xfId="23" xr:uid="{00000000-0005-0000-0000-000016000000}"/>
    <cellStyle name="Calculation 2 3" xfId="24" xr:uid="{00000000-0005-0000-0000-000017000000}"/>
    <cellStyle name="Calculation 3" xfId="25" xr:uid="{00000000-0005-0000-0000-000018000000}"/>
    <cellStyle name="Calculation 3 2" xfId="26" xr:uid="{00000000-0005-0000-0000-000019000000}"/>
    <cellStyle name="Calculation 3 3" xfId="27" xr:uid="{00000000-0005-0000-0000-00001A000000}"/>
    <cellStyle name="Calculation 4" xfId="28" xr:uid="{00000000-0005-0000-0000-00001B000000}"/>
    <cellStyle name="Calculation 4 2" xfId="29" xr:uid="{00000000-0005-0000-0000-00001C000000}"/>
    <cellStyle name="Calculation 4 3" xfId="30" xr:uid="{00000000-0005-0000-0000-00001D000000}"/>
    <cellStyle name="ChartingText" xfId="31" xr:uid="{00000000-0005-0000-0000-00001E000000}"/>
    <cellStyle name="Co. Names" xfId="32" xr:uid="{00000000-0005-0000-0000-00001F000000}"/>
    <cellStyle name="Co. Names - Bold" xfId="33" xr:uid="{00000000-0005-0000-0000-000020000000}"/>
    <cellStyle name="Co. Names_add-on" xfId="34" xr:uid="{00000000-0005-0000-0000-000021000000}"/>
    <cellStyle name="COL HEADINGS" xfId="35" xr:uid="{00000000-0005-0000-0000-000022000000}"/>
    <cellStyle name="ColumnHeaderNormal" xfId="36" xr:uid="{00000000-0005-0000-0000-000023000000}"/>
    <cellStyle name="Comma" xfId="37" builtinId="3"/>
    <cellStyle name="Comma  - Style1" xfId="38" xr:uid="{00000000-0005-0000-0000-000025000000}"/>
    <cellStyle name="Comma  - Style2" xfId="39" xr:uid="{00000000-0005-0000-0000-000026000000}"/>
    <cellStyle name="Comma  - Style3" xfId="40" xr:uid="{00000000-0005-0000-0000-000027000000}"/>
    <cellStyle name="Comma  - Style4" xfId="41" xr:uid="{00000000-0005-0000-0000-000028000000}"/>
    <cellStyle name="Comma  - Style5" xfId="42" xr:uid="{00000000-0005-0000-0000-000029000000}"/>
    <cellStyle name="Comma  - Style6" xfId="43" xr:uid="{00000000-0005-0000-0000-00002A000000}"/>
    <cellStyle name="Comma  - Style7" xfId="44" xr:uid="{00000000-0005-0000-0000-00002B000000}"/>
    <cellStyle name="Comma  - Style8" xfId="45" xr:uid="{00000000-0005-0000-0000-00002C000000}"/>
    <cellStyle name="Comma [_x0001_]_SHEET" xfId="46" xr:uid="{00000000-0005-0000-0000-00002D000000}"/>
    <cellStyle name="Comma [0] 2" xfId="47" xr:uid="{00000000-0005-0000-0000-00002E000000}"/>
    <cellStyle name="Comma [1]" xfId="48" xr:uid="{00000000-0005-0000-0000-00002F000000}"/>
    <cellStyle name="Comma 0" xfId="49" xr:uid="{00000000-0005-0000-0000-000030000000}"/>
    <cellStyle name="Comma 0*" xfId="50" xr:uid="{00000000-0005-0000-0000-000031000000}"/>
    <cellStyle name="Comma 2" xfId="51" xr:uid="{00000000-0005-0000-0000-000032000000}"/>
    <cellStyle name="Comma 2 2" xfId="52" xr:uid="{00000000-0005-0000-0000-000033000000}"/>
    <cellStyle name="Comma 2 3" xfId="53" xr:uid="{00000000-0005-0000-0000-000034000000}"/>
    <cellStyle name="Comma 3" xfId="54" xr:uid="{00000000-0005-0000-0000-000035000000}"/>
    <cellStyle name="Comma 3 2" xfId="55" xr:uid="{00000000-0005-0000-0000-000036000000}"/>
    <cellStyle name="Comma 4" xfId="56" xr:uid="{00000000-0005-0000-0000-000037000000}"/>
    <cellStyle name="Comma 5" xfId="57" xr:uid="{00000000-0005-0000-0000-000038000000}"/>
    <cellStyle name="Comma 6" xfId="58" xr:uid="{00000000-0005-0000-0000-000039000000}"/>
    <cellStyle name="Comma 7" xfId="59" xr:uid="{00000000-0005-0000-0000-00003A000000}"/>
    <cellStyle name="Comma 8" xfId="60" xr:uid="{00000000-0005-0000-0000-00003B000000}"/>
    <cellStyle name="Comma 9" xfId="61" xr:uid="{00000000-0005-0000-0000-00003C000000}"/>
    <cellStyle name="Comma0" xfId="62" xr:uid="{00000000-0005-0000-0000-00003D000000}"/>
    <cellStyle name="Comma0 2" xfId="63" xr:uid="{00000000-0005-0000-0000-00003E000000}"/>
    <cellStyle name="CompanyName" xfId="64" xr:uid="{00000000-0005-0000-0000-00003F000000}"/>
    <cellStyle name="Copied" xfId="65" xr:uid="{00000000-0005-0000-0000-000040000000}"/>
    <cellStyle name="COST1" xfId="66" xr:uid="{00000000-0005-0000-0000-000041000000}"/>
    <cellStyle name="Curren - Style3" xfId="67" xr:uid="{00000000-0005-0000-0000-000042000000}"/>
    <cellStyle name="Curren - Style4" xfId="68" xr:uid="{00000000-0005-0000-0000-000043000000}"/>
    <cellStyle name="Currency [0] 2" xfId="69" xr:uid="{00000000-0005-0000-0000-000044000000}"/>
    <cellStyle name="Currency [1]" xfId="70" xr:uid="{00000000-0005-0000-0000-000045000000}"/>
    <cellStyle name="Currency [2]" xfId="71" xr:uid="{00000000-0005-0000-0000-000046000000}"/>
    <cellStyle name="Currency 0" xfId="72" xr:uid="{00000000-0005-0000-0000-000047000000}"/>
    <cellStyle name="Currency 10" xfId="73" xr:uid="{00000000-0005-0000-0000-000048000000}"/>
    <cellStyle name="Currency 11" xfId="74" xr:uid="{00000000-0005-0000-0000-000049000000}"/>
    <cellStyle name="Currency 12" xfId="75" xr:uid="{00000000-0005-0000-0000-00004A000000}"/>
    <cellStyle name="Currency 13" xfId="76" xr:uid="{00000000-0005-0000-0000-00004B000000}"/>
    <cellStyle name="Currency 14" xfId="77" xr:uid="{00000000-0005-0000-0000-00004C000000}"/>
    <cellStyle name="Currency 15" xfId="78" xr:uid="{00000000-0005-0000-0000-00004D000000}"/>
    <cellStyle name="Currency 16" xfId="79" xr:uid="{00000000-0005-0000-0000-00004E000000}"/>
    <cellStyle name="Currency 2" xfId="80" xr:uid="{00000000-0005-0000-0000-00004F000000}"/>
    <cellStyle name="Currency 2 2" xfId="81" xr:uid="{00000000-0005-0000-0000-000050000000}"/>
    <cellStyle name="Currency 3" xfId="82" xr:uid="{00000000-0005-0000-0000-000051000000}"/>
    <cellStyle name="Currency 4" xfId="83" xr:uid="{00000000-0005-0000-0000-000052000000}"/>
    <cellStyle name="Currency 5" xfId="84" xr:uid="{00000000-0005-0000-0000-000053000000}"/>
    <cellStyle name="Currency 6" xfId="85" xr:uid="{00000000-0005-0000-0000-000054000000}"/>
    <cellStyle name="Currency 7" xfId="86" xr:uid="{00000000-0005-0000-0000-000055000000}"/>
    <cellStyle name="Currency 8" xfId="87" xr:uid="{00000000-0005-0000-0000-000056000000}"/>
    <cellStyle name="Currency 9" xfId="88" xr:uid="{00000000-0005-0000-0000-000057000000}"/>
    <cellStyle name="Currency0" xfId="89" xr:uid="{00000000-0005-0000-0000-000058000000}"/>
    <cellStyle name="Currency0 2" xfId="90" xr:uid="{00000000-0005-0000-0000-000059000000}"/>
    <cellStyle name="Dash" xfId="91" xr:uid="{00000000-0005-0000-0000-00005A000000}"/>
    <cellStyle name="Date" xfId="92" xr:uid="{00000000-0005-0000-0000-00005B000000}"/>
    <cellStyle name="Date 2" xfId="93" xr:uid="{00000000-0005-0000-0000-00005C000000}"/>
    <cellStyle name="Date 3" xfId="94" xr:uid="{00000000-0005-0000-0000-00005D000000}"/>
    <cellStyle name="Date Aligned" xfId="95" xr:uid="{00000000-0005-0000-0000-00005E000000}"/>
    <cellStyle name="Dollar" xfId="96" xr:uid="{00000000-0005-0000-0000-00005F000000}"/>
    <cellStyle name="Dollars" xfId="97" xr:uid="{00000000-0005-0000-0000-000060000000}"/>
    <cellStyle name="Dollars []" xfId="98" xr:uid="{00000000-0005-0000-0000-000061000000}"/>
    <cellStyle name="Dollars_CMC" xfId="99" xr:uid="{00000000-0005-0000-0000-000062000000}"/>
    <cellStyle name="Dotted Line" xfId="100" xr:uid="{00000000-0005-0000-0000-000063000000}"/>
    <cellStyle name="Entered" xfId="101" xr:uid="{00000000-0005-0000-0000-000064000000}"/>
    <cellStyle name="Fixed" xfId="102" xr:uid="{00000000-0005-0000-0000-000065000000}"/>
    <cellStyle name="Fixed 2" xfId="103" xr:uid="{00000000-0005-0000-0000-000066000000}"/>
    <cellStyle name="Fixed 3" xfId="104" xr:uid="{00000000-0005-0000-0000-000067000000}"/>
    <cellStyle name="FOOTER - Style1" xfId="105" xr:uid="{00000000-0005-0000-0000-000068000000}"/>
    <cellStyle name="Footnote" xfId="106" xr:uid="{00000000-0005-0000-0000-000069000000}"/>
    <cellStyle name="Footnotes" xfId="107" xr:uid="{00000000-0005-0000-0000-00006A000000}"/>
    <cellStyle name="Grey" xfId="108" xr:uid="{00000000-0005-0000-0000-00006B000000}"/>
    <cellStyle name="Hard Percent" xfId="109" xr:uid="{00000000-0005-0000-0000-00006C000000}"/>
    <cellStyle name="Header" xfId="110" xr:uid="{00000000-0005-0000-0000-00006D000000}"/>
    <cellStyle name="Header1" xfId="111" xr:uid="{00000000-0005-0000-0000-00006E000000}"/>
    <cellStyle name="Header2" xfId="112" xr:uid="{00000000-0005-0000-0000-00006F000000}"/>
    <cellStyle name="heading" xfId="113" xr:uid="{00000000-0005-0000-0000-000070000000}"/>
    <cellStyle name="hidden_SUM" xfId="114" xr:uid="{00000000-0005-0000-0000-000071000000}"/>
    <cellStyle name="Hide_zeros" xfId="115" xr:uid="{00000000-0005-0000-0000-000072000000}"/>
    <cellStyle name="Hyperlink" xfId="116" builtinId="8"/>
    <cellStyle name="Hyperlink 2" xfId="117" xr:uid="{00000000-0005-0000-0000-000074000000}"/>
    <cellStyle name="Hyperlink 3" xfId="118" xr:uid="{00000000-0005-0000-0000-000075000000}"/>
    <cellStyle name="Input [yellow]" xfId="119" xr:uid="{00000000-0005-0000-0000-000076000000}"/>
    <cellStyle name="Input 2" xfId="120" xr:uid="{00000000-0005-0000-0000-000077000000}"/>
    <cellStyle name="Input 2 2" xfId="121" xr:uid="{00000000-0005-0000-0000-000078000000}"/>
    <cellStyle name="Input 2 3" xfId="122" xr:uid="{00000000-0005-0000-0000-000079000000}"/>
    <cellStyle name="Input 3" xfId="123" xr:uid="{00000000-0005-0000-0000-00007A000000}"/>
    <cellStyle name="Input 3 2" xfId="124" xr:uid="{00000000-0005-0000-0000-00007B000000}"/>
    <cellStyle name="Input 3 3" xfId="125" xr:uid="{00000000-0005-0000-0000-00007C000000}"/>
    <cellStyle name="Input 4" xfId="126" xr:uid="{00000000-0005-0000-0000-00007D000000}"/>
    <cellStyle name="Input 4 2" xfId="127" xr:uid="{00000000-0005-0000-0000-00007E000000}"/>
    <cellStyle name="Input 4 3" xfId="128" xr:uid="{00000000-0005-0000-0000-00007F000000}"/>
    <cellStyle name="Input Cells" xfId="129" xr:uid="{00000000-0005-0000-0000-000080000000}"/>
    <cellStyle name="InputBlueFont" xfId="130" xr:uid="{00000000-0005-0000-0000-000081000000}"/>
    <cellStyle name="Integer" xfId="131" xr:uid="{00000000-0005-0000-0000-000082000000}"/>
    <cellStyle name="Invisible" xfId="132" xr:uid="{00000000-0005-0000-0000-000083000000}"/>
    <cellStyle name="Ivan" xfId="133" xr:uid="{00000000-0005-0000-0000-000084000000}"/>
    <cellStyle name="Line" xfId="134" xr:uid="{00000000-0005-0000-0000-000085000000}"/>
    <cellStyle name="LineItem" xfId="135" xr:uid="{00000000-0005-0000-0000-000086000000}"/>
    <cellStyle name="Linked Cells" xfId="136" xr:uid="{00000000-0005-0000-0000-000087000000}"/>
    <cellStyle name="Milliers [0]_!!!GO" xfId="137" xr:uid="{00000000-0005-0000-0000-000088000000}"/>
    <cellStyle name="Milliers_!!!GO" xfId="138" xr:uid="{00000000-0005-0000-0000-000089000000}"/>
    <cellStyle name="Monétaire [0]_!!!GO" xfId="139" xr:uid="{00000000-0005-0000-0000-00008A000000}"/>
    <cellStyle name="Monétaire_!!!GO" xfId="140" xr:uid="{00000000-0005-0000-0000-00008B000000}"/>
    <cellStyle name="Mult No x" xfId="141" xr:uid="{00000000-0005-0000-0000-00008C000000}"/>
    <cellStyle name="Mult With x" xfId="142" xr:uid="{00000000-0005-0000-0000-00008D000000}"/>
    <cellStyle name="Multiple" xfId="143" xr:uid="{00000000-0005-0000-0000-00008E000000}"/>
    <cellStyle name="Multiple (no x)" xfId="144" xr:uid="{00000000-0005-0000-0000-00008F000000}"/>
    <cellStyle name="Multiple (x)" xfId="145" xr:uid="{00000000-0005-0000-0000-000090000000}"/>
    <cellStyle name="Multiple []" xfId="146" xr:uid="{00000000-0005-0000-0000-000091000000}"/>
    <cellStyle name="Multiple [0]" xfId="147" xr:uid="{00000000-0005-0000-0000-000092000000}"/>
    <cellStyle name="Multiple [1]" xfId="148" xr:uid="{00000000-0005-0000-0000-000093000000}"/>
    <cellStyle name="Multiple [1] []" xfId="149" xr:uid="{00000000-0005-0000-0000-000094000000}"/>
    <cellStyle name="Multiple_CMC" xfId="150" xr:uid="{00000000-0005-0000-0000-000095000000}"/>
    <cellStyle name="MultipleBelow" xfId="151" xr:uid="{00000000-0005-0000-0000-000096000000}"/>
    <cellStyle name="NewColumnHeaderNormal" xfId="152" xr:uid="{00000000-0005-0000-0000-000097000000}"/>
    <cellStyle name="NewSectionHeaderNormal" xfId="153" xr:uid="{00000000-0005-0000-0000-000098000000}"/>
    <cellStyle name="NewTitleNormal" xfId="154" xr:uid="{00000000-0005-0000-0000-000099000000}"/>
    <cellStyle name="no dec" xfId="155" xr:uid="{00000000-0005-0000-0000-00009A000000}"/>
    <cellStyle name="Normal" xfId="0" builtinId="0"/>
    <cellStyle name="Normal - Style1" xfId="156" xr:uid="{00000000-0005-0000-0000-00009C000000}"/>
    <cellStyle name="Normal - Style5" xfId="157" xr:uid="{00000000-0005-0000-0000-00009D000000}"/>
    <cellStyle name="Normal 10" xfId="158" xr:uid="{00000000-0005-0000-0000-00009E000000}"/>
    <cellStyle name="Normal 11" xfId="159" xr:uid="{00000000-0005-0000-0000-00009F000000}"/>
    <cellStyle name="Normal 12" xfId="160" xr:uid="{00000000-0005-0000-0000-0000A0000000}"/>
    <cellStyle name="Normal 13" xfId="161" xr:uid="{00000000-0005-0000-0000-0000A1000000}"/>
    <cellStyle name="Normal 14" xfId="162" xr:uid="{00000000-0005-0000-0000-0000A2000000}"/>
    <cellStyle name="Normal 14 2" xfId="163" xr:uid="{00000000-0005-0000-0000-0000A3000000}"/>
    <cellStyle name="Normal 15" xfId="164" xr:uid="{00000000-0005-0000-0000-0000A4000000}"/>
    <cellStyle name="Normal 16" xfId="165" xr:uid="{00000000-0005-0000-0000-0000A5000000}"/>
    <cellStyle name="Normal 16 2" xfId="166" xr:uid="{00000000-0005-0000-0000-0000A6000000}"/>
    <cellStyle name="Normal 17" xfId="167" xr:uid="{00000000-0005-0000-0000-0000A7000000}"/>
    <cellStyle name="Normal 18" xfId="168" xr:uid="{00000000-0005-0000-0000-0000A8000000}"/>
    <cellStyle name="Normal 19" xfId="169" xr:uid="{00000000-0005-0000-0000-0000A9000000}"/>
    <cellStyle name="Normal 2" xfId="170" xr:uid="{00000000-0005-0000-0000-0000AA000000}"/>
    <cellStyle name="Normal 2 2" xfId="171" xr:uid="{00000000-0005-0000-0000-0000AB000000}"/>
    <cellStyle name="Normal 2 3" xfId="172" xr:uid="{00000000-0005-0000-0000-0000AC000000}"/>
    <cellStyle name="Normal 2 4" xfId="173" xr:uid="{00000000-0005-0000-0000-0000AD000000}"/>
    <cellStyle name="Normal 20" xfId="174" xr:uid="{00000000-0005-0000-0000-0000AE000000}"/>
    <cellStyle name="Normal 21" xfId="175" xr:uid="{00000000-0005-0000-0000-0000AF000000}"/>
    <cellStyle name="Normal 22" xfId="176" xr:uid="{00000000-0005-0000-0000-0000B0000000}"/>
    <cellStyle name="Normal 23" xfId="177" xr:uid="{00000000-0005-0000-0000-0000B1000000}"/>
    <cellStyle name="Normal 24" xfId="178" xr:uid="{00000000-0005-0000-0000-0000B2000000}"/>
    <cellStyle name="Normal 25" xfId="179" xr:uid="{00000000-0005-0000-0000-0000B3000000}"/>
    <cellStyle name="Normal 26" xfId="180" xr:uid="{00000000-0005-0000-0000-0000B4000000}"/>
    <cellStyle name="Normal 27" xfId="181" xr:uid="{00000000-0005-0000-0000-0000B5000000}"/>
    <cellStyle name="Normal 28" xfId="182" xr:uid="{00000000-0005-0000-0000-0000B6000000}"/>
    <cellStyle name="Normal 29" xfId="183" xr:uid="{00000000-0005-0000-0000-0000B7000000}"/>
    <cellStyle name="Normal 3" xfId="184" xr:uid="{00000000-0005-0000-0000-0000B8000000}"/>
    <cellStyle name="Normal 3 2" xfId="185" xr:uid="{00000000-0005-0000-0000-0000B9000000}"/>
    <cellStyle name="Normal 30" xfId="186" xr:uid="{00000000-0005-0000-0000-0000BA000000}"/>
    <cellStyle name="Normal 31" xfId="187" xr:uid="{00000000-0005-0000-0000-0000BB000000}"/>
    <cellStyle name="Normal 31 2" xfId="188" xr:uid="{00000000-0005-0000-0000-0000BC000000}"/>
    <cellStyle name="Normal 4" xfId="189" xr:uid="{00000000-0005-0000-0000-0000BD000000}"/>
    <cellStyle name="Normal 4 2" xfId="190" xr:uid="{00000000-0005-0000-0000-0000BE000000}"/>
    <cellStyle name="Normal 5" xfId="191" xr:uid="{00000000-0005-0000-0000-0000BF000000}"/>
    <cellStyle name="Normal 5 2" xfId="192" xr:uid="{00000000-0005-0000-0000-0000C0000000}"/>
    <cellStyle name="Normal 6" xfId="193" xr:uid="{00000000-0005-0000-0000-0000C1000000}"/>
    <cellStyle name="Normal 7" xfId="194" xr:uid="{00000000-0005-0000-0000-0000C2000000}"/>
    <cellStyle name="Normal 8" xfId="195" xr:uid="{00000000-0005-0000-0000-0000C3000000}"/>
    <cellStyle name="Normal 9" xfId="196" xr:uid="{00000000-0005-0000-0000-0000C4000000}"/>
    <cellStyle name="Normal_APPRMAST-Database-2000" xfId="197" xr:uid="{00000000-0005-0000-0000-0000C5000000}"/>
    <cellStyle name="Note 2" xfId="198" xr:uid="{00000000-0005-0000-0000-0000C6000000}"/>
    <cellStyle name="Note 2 2" xfId="199" xr:uid="{00000000-0005-0000-0000-0000C7000000}"/>
    <cellStyle name="Note 2 3" xfId="200" xr:uid="{00000000-0005-0000-0000-0000C8000000}"/>
    <cellStyle name="Note 3" xfId="201" xr:uid="{00000000-0005-0000-0000-0000C9000000}"/>
    <cellStyle name="Note 3 2" xfId="202" xr:uid="{00000000-0005-0000-0000-0000CA000000}"/>
    <cellStyle name="Note 3 3" xfId="203" xr:uid="{00000000-0005-0000-0000-0000CB000000}"/>
    <cellStyle name="Note 4" xfId="204" xr:uid="{00000000-0005-0000-0000-0000CC000000}"/>
    <cellStyle name="Note 4 2" xfId="205" xr:uid="{00000000-0005-0000-0000-0000CD000000}"/>
    <cellStyle name="Note 4 3" xfId="206" xr:uid="{00000000-0005-0000-0000-0000CE000000}"/>
    <cellStyle name="Note 5" xfId="207" xr:uid="{00000000-0005-0000-0000-0000CF000000}"/>
    <cellStyle name="Note 5 2" xfId="208" xr:uid="{00000000-0005-0000-0000-0000D0000000}"/>
    <cellStyle name="Note 5 3" xfId="209" xr:uid="{00000000-0005-0000-0000-0000D1000000}"/>
    <cellStyle name="note entry" xfId="210" xr:uid="{00000000-0005-0000-0000-0000D2000000}"/>
    <cellStyle name="Number" xfId="211" xr:uid="{00000000-0005-0000-0000-0000D3000000}"/>
    <cellStyle name="Numbers" xfId="212" xr:uid="{00000000-0005-0000-0000-0000D4000000}"/>
    <cellStyle name="Numbers - Bold" xfId="213" xr:uid="{00000000-0005-0000-0000-0000D5000000}"/>
    <cellStyle name="Numbers - Bold - Italic" xfId="214" xr:uid="{00000000-0005-0000-0000-0000D6000000}"/>
    <cellStyle name="Numbers - Bold_GPStrategiesConsol_ IS" xfId="215" xr:uid="{00000000-0005-0000-0000-0000D7000000}"/>
    <cellStyle name="Numbers - Large" xfId="216" xr:uid="{00000000-0005-0000-0000-0000D8000000}"/>
    <cellStyle name="Numbers_Comps" xfId="217" xr:uid="{00000000-0005-0000-0000-0000D9000000}"/>
    <cellStyle name="Œ…‹æØ‚è [0.00]_!!!GO" xfId="218" xr:uid="{00000000-0005-0000-0000-0000DA000000}"/>
    <cellStyle name="Œ…‹æØ‚è_!!!GO" xfId="219" xr:uid="{00000000-0005-0000-0000-0000DB000000}"/>
    <cellStyle name="Output 2" xfId="220" xr:uid="{00000000-0005-0000-0000-0000DC000000}"/>
    <cellStyle name="Output 2 2" xfId="221" xr:uid="{00000000-0005-0000-0000-0000DD000000}"/>
    <cellStyle name="Output 2 3" xfId="222" xr:uid="{00000000-0005-0000-0000-0000DE000000}"/>
    <cellStyle name="Output 3" xfId="223" xr:uid="{00000000-0005-0000-0000-0000DF000000}"/>
    <cellStyle name="Output 3 2" xfId="224" xr:uid="{00000000-0005-0000-0000-0000E0000000}"/>
    <cellStyle name="Output 3 3" xfId="225" xr:uid="{00000000-0005-0000-0000-0000E1000000}"/>
    <cellStyle name="Output 4" xfId="226" xr:uid="{00000000-0005-0000-0000-0000E2000000}"/>
    <cellStyle name="Output 4 2" xfId="227" xr:uid="{00000000-0005-0000-0000-0000E3000000}"/>
    <cellStyle name="Output 4 3" xfId="228" xr:uid="{00000000-0005-0000-0000-0000E4000000}"/>
    <cellStyle name="Output Amounts" xfId="229" xr:uid="{00000000-0005-0000-0000-0000E5000000}"/>
    <cellStyle name="Output Column Headings" xfId="230" xr:uid="{00000000-0005-0000-0000-0000E6000000}"/>
    <cellStyle name="Output Line Items" xfId="231" xr:uid="{00000000-0005-0000-0000-0000E7000000}"/>
    <cellStyle name="Output Report Heading" xfId="232" xr:uid="{00000000-0005-0000-0000-0000E8000000}"/>
    <cellStyle name="Output Report Title" xfId="233" xr:uid="{00000000-0005-0000-0000-0000E9000000}"/>
    <cellStyle name="Output1_Back" xfId="234" xr:uid="{00000000-0005-0000-0000-0000EA000000}"/>
    <cellStyle name="Page Heading" xfId="235" xr:uid="{00000000-0005-0000-0000-0000EB000000}"/>
    <cellStyle name="Page Heading Large" xfId="236" xr:uid="{00000000-0005-0000-0000-0000EC000000}"/>
    <cellStyle name="Page Heading Small" xfId="237" xr:uid="{00000000-0005-0000-0000-0000ED000000}"/>
    <cellStyle name="Page Number" xfId="238" xr:uid="{00000000-0005-0000-0000-0000EE000000}"/>
    <cellStyle name="parameter entry" xfId="239" xr:uid="{00000000-0005-0000-0000-0000EF000000}"/>
    <cellStyle name="per.style" xfId="240" xr:uid="{00000000-0005-0000-0000-0000F0000000}"/>
    <cellStyle name="Percent" xfId="241" builtinId="5"/>
    <cellStyle name="Percent [1]" xfId="242" xr:uid="{00000000-0005-0000-0000-0000F2000000}"/>
    <cellStyle name="Percent [2]" xfId="243" xr:uid="{00000000-0005-0000-0000-0000F3000000}"/>
    <cellStyle name="Percent 10" xfId="244" xr:uid="{00000000-0005-0000-0000-0000F4000000}"/>
    <cellStyle name="Percent 2" xfId="245" xr:uid="{00000000-0005-0000-0000-0000F5000000}"/>
    <cellStyle name="Percent 2 2" xfId="246" xr:uid="{00000000-0005-0000-0000-0000F6000000}"/>
    <cellStyle name="Percent 2 3" xfId="247" xr:uid="{00000000-0005-0000-0000-0000F7000000}"/>
    <cellStyle name="Percent 3" xfId="248" xr:uid="{00000000-0005-0000-0000-0000F8000000}"/>
    <cellStyle name="Percent 3 2" xfId="249" xr:uid="{00000000-0005-0000-0000-0000F9000000}"/>
    <cellStyle name="Percent 4" xfId="250" xr:uid="{00000000-0005-0000-0000-0000FA000000}"/>
    <cellStyle name="Percent 5" xfId="251" xr:uid="{00000000-0005-0000-0000-0000FB000000}"/>
    <cellStyle name="Percent 6" xfId="252" xr:uid="{00000000-0005-0000-0000-0000FC000000}"/>
    <cellStyle name="Percent 7" xfId="253" xr:uid="{00000000-0005-0000-0000-0000FD000000}"/>
    <cellStyle name="Percent 8" xfId="254" xr:uid="{00000000-0005-0000-0000-0000FE000000}"/>
    <cellStyle name="Percent 9" xfId="255" xr:uid="{00000000-0005-0000-0000-0000FF000000}"/>
    <cellStyle name="Percent Hard" xfId="256" xr:uid="{00000000-0005-0000-0000-000000010000}"/>
    <cellStyle name="Percentage" xfId="257" xr:uid="{00000000-0005-0000-0000-000001010000}"/>
    <cellStyle name="present" xfId="258" xr:uid="{00000000-0005-0000-0000-000002010000}"/>
    <cellStyle name="Price" xfId="259" xr:uid="{00000000-0005-0000-0000-000003010000}"/>
    <cellStyle name="pricing" xfId="260" xr:uid="{00000000-0005-0000-0000-000004010000}"/>
    <cellStyle name="PSChar" xfId="261" xr:uid="{00000000-0005-0000-0000-000005010000}"/>
    <cellStyle name="r" xfId="262" xr:uid="{00000000-0005-0000-0000-000006010000}"/>
    <cellStyle name="r_DCF_EBITDA" xfId="263" xr:uid="{00000000-0005-0000-0000-000007010000}"/>
    <cellStyle name="r_DCF_PERPETUITY" xfId="264" xr:uid="{00000000-0005-0000-0000-000008010000}"/>
    <cellStyle name="r_Division" xfId="265" xr:uid="{00000000-0005-0000-0000-000009010000}"/>
    <cellStyle name="r_Division_EBIT" xfId="266" xr:uid="{00000000-0005-0000-0000-00000A010000}"/>
    <cellStyle name="r_Division_Sales" xfId="267" xr:uid="{00000000-0005-0000-0000-00000B010000}"/>
    <cellStyle name="r_GPStrategiesConsol_ IS" xfId="268" xr:uid="{00000000-0005-0000-0000-00000C010000}"/>
    <cellStyle name="r_GPX PMO" xfId="269" xr:uid="{00000000-0005-0000-0000-00000D010000}"/>
    <cellStyle name="r_Jeep PMO 2-9-05" xfId="270" xr:uid="{00000000-0005-0000-0000-00000E010000}"/>
    <cellStyle name="r_pldt" xfId="271" xr:uid="{00000000-0005-0000-0000-00000F010000}"/>
    <cellStyle name="r_PMO_ShareholderProfile-Template" xfId="272" xr:uid="{00000000-0005-0000-0000-000010010000}"/>
    <cellStyle name="r_PUBMKT" xfId="273" xr:uid="{00000000-0005-0000-0000-000011010000}"/>
    <cellStyle name="r_Shareholder Profile 2" xfId="274" xr:uid="{00000000-0005-0000-0000-000012010000}"/>
    <cellStyle name="r_Spectrums" xfId="275" xr:uid="{00000000-0005-0000-0000-000013010000}"/>
    <cellStyle name="r_Synergy" xfId="276" xr:uid="{00000000-0005-0000-0000-000014010000}"/>
    <cellStyle name="r_Synergy_DCF_EBITDA" xfId="277" xr:uid="{00000000-0005-0000-0000-000015010000}"/>
    <cellStyle name="r_Synergy_DCF_PERPETUITY" xfId="278" xr:uid="{00000000-0005-0000-0000-000016010000}"/>
    <cellStyle name="r_Synergy_Division_EBIT" xfId="279" xr:uid="{00000000-0005-0000-0000-000017010000}"/>
    <cellStyle name="r_Synergy_Division_Sales" xfId="280" xr:uid="{00000000-0005-0000-0000-000018010000}"/>
    <cellStyle name="r_Synergy_Tecnol_Matrix" xfId="281" xr:uid="{00000000-0005-0000-0000-000019010000}"/>
    <cellStyle name="r_Tecnol_Matrix" xfId="282" xr:uid="{00000000-0005-0000-0000-00001A010000}"/>
    <cellStyle name="RevList" xfId="283" xr:uid="{00000000-0005-0000-0000-00001B010000}"/>
    <cellStyle name="s11" xfId="284" xr:uid="{00000000-0005-0000-0000-00001C010000}"/>
    <cellStyle name="s11 2" xfId="285" xr:uid="{00000000-0005-0000-0000-00001D010000}"/>
    <cellStyle name="s11 2 2" xfId="286" xr:uid="{00000000-0005-0000-0000-00001E010000}"/>
    <cellStyle name="s11 2 3" xfId="287" xr:uid="{00000000-0005-0000-0000-00001F010000}"/>
    <cellStyle name="s11 3" xfId="288" xr:uid="{00000000-0005-0000-0000-000020010000}"/>
    <cellStyle name="s11 3 2" xfId="289" xr:uid="{00000000-0005-0000-0000-000021010000}"/>
    <cellStyle name="s11 3 3" xfId="290" xr:uid="{00000000-0005-0000-0000-000022010000}"/>
    <cellStyle name="s11 4" xfId="291" xr:uid="{00000000-0005-0000-0000-000023010000}"/>
    <cellStyle name="s11 5" xfId="292" xr:uid="{00000000-0005-0000-0000-000024010000}"/>
    <cellStyle name="scenario" xfId="293" xr:uid="{00000000-0005-0000-0000-000025010000}"/>
    <cellStyle name="SectionHeaderNormal" xfId="294" xr:uid="{00000000-0005-0000-0000-000026010000}"/>
    <cellStyle name="sg1" xfId="295" xr:uid="{00000000-0005-0000-0000-000027010000}"/>
    <cellStyle name="Shaded" xfId="296" xr:uid="{00000000-0005-0000-0000-000028010000}"/>
    <cellStyle name="Smart Bold" xfId="297" xr:uid="{00000000-0005-0000-0000-000029010000}"/>
    <cellStyle name="Smart Bold 2" xfId="298" xr:uid="{00000000-0005-0000-0000-00002A010000}"/>
    <cellStyle name="Smart Bold 3" xfId="299" xr:uid="{00000000-0005-0000-0000-00002B010000}"/>
    <cellStyle name="Smart Forecast" xfId="300" xr:uid="{00000000-0005-0000-0000-00002C010000}"/>
    <cellStyle name="Smart General" xfId="301" xr:uid="{00000000-0005-0000-0000-00002D010000}"/>
    <cellStyle name="Smart General 2" xfId="302" xr:uid="{00000000-0005-0000-0000-00002E010000}"/>
    <cellStyle name="Smart Highlight" xfId="303" xr:uid="{00000000-0005-0000-0000-00002F010000}"/>
    <cellStyle name="Smart Percent" xfId="304" xr:uid="{00000000-0005-0000-0000-000030010000}"/>
    <cellStyle name="Smart Source" xfId="305" xr:uid="{00000000-0005-0000-0000-000031010000}"/>
    <cellStyle name="Smart Source 2" xfId="306" xr:uid="{00000000-0005-0000-0000-000032010000}"/>
    <cellStyle name="Smart Subtitle 1" xfId="307" xr:uid="{00000000-0005-0000-0000-000033010000}"/>
    <cellStyle name="Smart Subtitle 1 2" xfId="308" xr:uid="{00000000-0005-0000-0000-000034010000}"/>
    <cellStyle name="Smart Subtitle 2" xfId="309" xr:uid="{00000000-0005-0000-0000-000035010000}"/>
    <cellStyle name="Smart Subtotal" xfId="310" xr:uid="{00000000-0005-0000-0000-000036010000}"/>
    <cellStyle name="Smart Title" xfId="311" xr:uid="{00000000-0005-0000-0000-000037010000}"/>
    <cellStyle name="Smart Title 2" xfId="312" xr:uid="{00000000-0005-0000-0000-000038010000}"/>
    <cellStyle name="Smart Total" xfId="313" xr:uid="{00000000-0005-0000-0000-000039010000}"/>
    <cellStyle name="Smart Total 2" xfId="314" xr:uid="{00000000-0005-0000-0000-00003A010000}"/>
    <cellStyle name="Smart Total 2 3" xfId="315" xr:uid="{00000000-0005-0000-0000-00003B010000}"/>
    <cellStyle name="Style 100" xfId="316" xr:uid="{00000000-0005-0000-0000-00003C010000}"/>
    <cellStyle name="Style 100 2" xfId="317" xr:uid="{00000000-0005-0000-0000-00003D010000}"/>
    <cellStyle name="Style 100 2 2" xfId="318" xr:uid="{00000000-0005-0000-0000-00003E010000}"/>
    <cellStyle name="Style 100 3" xfId="319" xr:uid="{00000000-0005-0000-0000-00003F010000}"/>
    <cellStyle name="Style 100 3 2" xfId="320" xr:uid="{00000000-0005-0000-0000-000040010000}"/>
    <cellStyle name="Style 100 4" xfId="321" xr:uid="{00000000-0005-0000-0000-000041010000}"/>
    <cellStyle name="Style 101" xfId="322" xr:uid="{00000000-0005-0000-0000-000042010000}"/>
    <cellStyle name="Style 101 2" xfId="323" xr:uid="{00000000-0005-0000-0000-000043010000}"/>
    <cellStyle name="Style 102" xfId="324" xr:uid="{00000000-0005-0000-0000-000044010000}"/>
    <cellStyle name="Style 102 2" xfId="325" xr:uid="{00000000-0005-0000-0000-000045010000}"/>
    <cellStyle name="Style 103" xfId="326" xr:uid="{00000000-0005-0000-0000-000046010000}"/>
    <cellStyle name="Style 103 2" xfId="327" xr:uid="{00000000-0005-0000-0000-000047010000}"/>
    <cellStyle name="Style 103 2 2" xfId="328" xr:uid="{00000000-0005-0000-0000-000048010000}"/>
    <cellStyle name="Style 103 3" xfId="329" xr:uid="{00000000-0005-0000-0000-000049010000}"/>
    <cellStyle name="Style 103 3 2" xfId="330" xr:uid="{00000000-0005-0000-0000-00004A010000}"/>
    <cellStyle name="Style 103 4" xfId="331" xr:uid="{00000000-0005-0000-0000-00004B010000}"/>
    <cellStyle name="Style 104" xfId="332" xr:uid="{00000000-0005-0000-0000-00004C010000}"/>
    <cellStyle name="Style 104 2" xfId="333" xr:uid="{00000000-0005-0000-0000-00004D010000}"/>
    <cellStyle name="Style 104 2 2" xfId="334" xr:uid="{00000000-0005-0000-0000-00004E010000}"/>
    <cellStyle name="Style 104 3" xfId="335" xr:uid="{00000000-0005-0000-0000-00004F010000}"/>
    <cellStyle name="Style 104 3 2" xfId="336" xr:uid="{00000000-0005-0000-0000-000050010000}"/>
    <cellStyle name="Style 104 4" xfId="337" xr:uid="{00000000-0005-0000-0000-000051010000}"/>
    <cellStyle name="Style 105" xfId="338" xr:uid="{00000000-0005-0000-0000-000052010000}"/>
    <cellStyle name="Style 105 2" xfId="339" xr:uid="{00000000-0005-0000-0000-000053010000}"/>
    <cellStyle name="Style 105 2 2" xfId="340" xr:uid="{00000000-0005-0000-0000-000054010000}"/>
    <cellStyle name="Style 105 2 3" xfId="341" xr:uid="{00000000-0005-0000-0000-000055010000}"/>
    <cellStyle name="Style 105 3" xfId="342" xr:uid="{00000000-0005-0000-0000-000056010000}"/>
    <cellStyle name="Style 105 3 2" xfId="343" xr:uid="{00000000-0005-0000-0000-000057010000}"/>
    <cellStyle name="Style 105 3 3" xfId="344" xr:uid="{00000000-0005-0000-0000-000058010000}"/>
    <cellStyle name="Style 105 4" xfId="345" xr:uid="{00000000-0005-0000-0000-000059010000}"/>
    <cellStyle name="Style 105 5" xfId="346" xr:uid="{00000000-0005-0000-0000-00005A010000}"/>
    <cellStyle name="Style 106" xfId="347" xr:uid="{00000000-0005-0000-0000-00005B010000}"/>
    <cellStyle name="Style 106 2" xfId="348" xr:uid="{00000000-0005-0000-0000-00005C010000}"/>
    <cellStyle name="Style 106 2 2" xfId="349" xr:uid="{00000000-0005-0000-0000-00005D010000}"/>
    <cellStyle name="Style 106 3" xfId="350" xr:uid="{00000000-0005-0000-0000-00005E010000}"/>
    <cellStyle name="Style 106 3 2" xfId="351" xr:uid="{00000000-0005-0000-0000-00005F010000}"/>
    <cellStyle name="Style 106 4" xfId="352" xr:uid="{00000000-0005-0000-0000-000060010000}"/>
    <cellStyle name="Style 107" xfId="353" xr:uid="{00000000-0005-0000-0000-000061010000}"/>
    <cellStyle name="Style 107 2" xfId="354" xr:uid="{00000000-0005-0000-0000-000062010000}"/>
    <cellStyle name="Style 107 2 2" xfId="355" xr:uid="{00000000-0005-0000-0000-000063010000}"/>
    <cellStyle name="Style 107 3" xfId="356" xr:uid="{00000000-0005-0000-0000-000064010000}"/>
    <cellStyle name="Style 107 3 2" xfId="357" xr:uid="{00000000-0005-0000-0000-000065010000}"/>
    <cellStyle name="Style 107 4" xfId="358" xr:uid="{00000000-0005-0000-0000-000066010000}"/>
    <cellStyle name="Style 108" xfId="359" xr:uid="{00000000-0005-0000-0000-000067010000}"/>
    <cellStyle name="Style 108 2" xfId="360" xr:uid="{00000000-0005-0000-0000-000068010000}"/>
    <cellStyle name="Style 108 2 2" xfId="361" xr:uid="{00000000-0005-0000-0000-000069010000}"/>
    <cellStyle name="Style 108 2 3" xfId="362" xr:uid="{00000000-0005-0000-0000-00006A010000}"/>
    <cellStyle name="Style 108 3" xfId="363" xr:uid="{00000000-0005-0000-0000-00006B010000}"/>
    <cellStyle name="Style 108 3 2" xfId="364" xr:uid="{00000000-0005-0000-0000-00006C010000}"/>
    <cellStyle name="Style 108 3 3" xfId="365" xr:uid="{00000000-0005-0000-0000-00006D010000}"/>
    <cellStyle name="Style 108 4" xfId="366" xr:uid="{00000000-0005-0000-0000-00006E010000}"/>
    <cellStyle name="Style 108 5" xfId="367" xr:uid="{00000000-0005-0000-0000-00006F010000}"/>
    <cellStyle name="Style 109" xfId="368" xr:uid="{00000000-0005-0000-0000-000070010000}"/>
    <cellStyle name="Style 109 2" xfId="369" xr:uid="{00000000-0005-0000-0000-000071010000}"/>
    <cellStyle name="Style 109 2 2" xfId="370" xr:uid="{00000000-0005-0000-0000-000072010000}"/>
    <cellStyle name="Style 109 3" xfId="371" xr:uid="{00000000-0005-0000-0000-000073010000}"/>
    <cellStyle name="Style 109 3 2" xfId="372" xr:uid="{00000000-0005-0000-0000-000074010000}"/>
    <cellStyle name="Style 109 4" xfId="373" xr:uid="{00000000-0005-0000-0000-000075010000}"/>
    <cellStyle name="Style 110" xfId="374" xr:uid="{00000000-0005-0000-0000-000076010000}"/>
    <cellStyle name="Style 110 2" xfId="375" xr:uid="{00000000-0005-0000-0000-000077010000}"/>
    <cellStyle name="Style 110 2 2" xfId="376" xr:uid="{00000000-0005-0000-0000-000078010000}"/>
    <cellStyle name="Style 110 3" xfId="377" xr:uid="{00000000-0005-0000-0000-000079010000}"/>
    <cellStyle name="Style 110 3 2" xfId="378" xr:uid="{00000000-0005-0000-0000-00007A010000}"/>
    <cellStyle name="Style 110 4" xfId="379" xr:uid="{00000000-0005-0000-0000-00007B010000}"/>
    <cellStyle name="Style 111" xfId="380" xr:uid="{00000000-0005-0000-0000-00007C010000}"/>
    <cellStyle name="Style 111 2" xfId="381" xr:uid="{00000000-0005-0000-0000-00007D010000}"/>
    <cellStyle name="Style 112" xfId="382" xr:uid="{00000000-0005-0000-0000-00007E010000}"/>
    <cellStyle name="Style 112 2" xfId="383" xr:uid="{00000000-0005-0000-0000-00007F010000}"/>
    <cellStyle name="Style 113" xfId="384" xr:uid="{00000000-0005-0000-0000-000080010000}"/>
    <cellStyle name="Style 113 2" xfId="385" xr:uid="{00000000-0005-0000-0000-000081010000}"/>
    <cellStyle name="Style 114" xfId="386" xr:uid="{00000000-0005-0000-0000-000082010000}"/>
    <cellStyle name="Style 114 2" xfId="387" xr:uid="{00000000-0005-0000-0000-000083010000}"/>
    <cellStyle name="Style 115" xfId="388" xr:uid="{00000000-0005-0000-0000-000084010000}"/>
    <cellStyle name="Style 115 2" xfId="389" xr:uid="{00000000-0005-0000-0000-000085010000}"/>
    <cellStyle name="Style 116" xfId="390" xr:uid="{00000000-0005-0000-0000-000086010000}"/>
    <cellStyle name="Style 116 2" xfId="391" xr:uid="{00000000-0005-0000-0000-000087010000}"/>
    <cellStyle name="Style 117" xfId="392" xr:uid="{00000000-0005-0000-0000-000088010000}"/>
    <cellStyle name="Style 117 2" xfId="393" xr:uid="{00000000-0005-0000-0000-000089010000}"/>
    <cellStyle name="Style 118" xfId="394" xr:uid="{00000000-0005-0000-0000-00008A010000}"/>
    <cellStyle name="Style 118 2" xfId="395" xr:uid="{00000000-0005-0000-0000-00008B010000}"/>
    <cellStyle name="Style 119" xfId="396" xr:uid="{00000000-0005-0000-0000-00008C010000}"/>
    <cellStyle name="Style 119 2" xfId="397" xr:uid="{00000000-0005-0000-0000-00008D010000}"/>
    <cellStyle name="Style 120" xfId="398" xr:uid="{00000000-0005-0000-0000-00008E010000}"/>
    <cellStyle name="Style 120 2" xfId="399" xr:uid="{00000000-0005-0000-0000-00008F010000}"/>
    <cellStyle name="Style 120 2 2" xfId="400" xr:uid="{00000000-0005-0000-0000-000090010000}"/>
    <cellStyle name="Style 120 3" xfId="401" xr:uid="{00000000-0005-0000-0000-000091010000}"/>
    <cellStyle name="Style 120 3 2" xfId="402" xr:uid="{00000000-0005-0000-0000-000092010000}"/>
    <cellStyle name="Style 120 4" xfId="403" xr:uid="{00000000-0005-0000-0000-000093010000}"/>
    <cellStyle name="Style 121" xfId="404" xr:uid="{00000000-0005-0000-0000-000094010000}"/>
    <cellStyle name="Style 121 2" xfId="405" xr:uid="{00000000-0005-0000-0000-000095010000}"/>
    <cellStyle name="Style 121 2 2" xfId="406" xr:uid="{00000000-0005-0000-0000-000096010000}"/>
    <cellStyle name="Style 121 3" xfId="407" xr:uid="{00000000-0005-0000-0000-000097010000}"/>
    <cellStyle name="Style 121 3 2" xfId="408" xr:uid="{00000000-0005-0000-0000-000098010000}"/>
    <cellStyle name="Style 121 4" xfId="409" xr:uid="{00000000-0005-0000-0000-000099010000}"/>
    <cellStyle name="Style 122" xfId="410" xr:uid="{00000000-0005-0000-0000-00009A010000}"/>
    <cellStyle name="Style 122 2" xfId="411" xr:uid="{00000000-0005-0000-0000-00009B010000}"/>
    <cellStyle name="Style 122 3" xfId="412" xr:uid="{00000000-0005-0000-0000-00009C010000}"/>
    <cellStyle name="Style 123" xfId="413" xr:uid="{00000000-0005-0000-0000-00009D010000}"/>
    <cellStyle name="Style 123 2" xfId="414" xr:uid="{00000000-0005-0000-0000-00009E010000}"/>
    <cellStyle name="Style 123 2 2" xfId="415" xr:uid="{00000000-0005-0000-0000-00009F010000}"/>
    <cellStyle name="Style 123 3" xfId="416" xr:uid="{00000000-0005-0000-0000-0000A0010000}"/>
    <cellStyle name="Style 123 3 2" xfId="417" xr:uid="{00000000-0005-0000-0000-0000A1010000}"/>
    <cellStyle name="Style 123 4" xfId="418" xr:uid="{00000000-0005-0000-0000-0000A2010000}"/>
    <cellStyle name="Style 124" xfId="419" xr:uid="{00000000-0005-0000-0000-0000A3010000}"/>
    <cellStyle name="Style 124 2" xfId="420" xr:uid="{00000000-0005-0000-0000-0000A4010000}"/>
    <cellStyle name="Style 124 2 2" xfId="421" xr:uid="{00000000-0005-0000-0000-0000A5010000}"/>
    <cellStyle name="Style 124 3" xfId="422" xr:uid="{00000000-0005-0000-0000-0000A6010000}"/>
    <cellStyle name="Style 124 3 2" xfId="423" xr:uid="{00000000-0005-0000-0000-0000A7010000}"/>
    <cellStyle name="Style 124 4" xfId="424" xr:uid="{00000000-0005-0000-0000-0000A8010000}"/>
    <cellStyle name="Style 125" xfId="425" xr:uid="{00000000-0005-0000-0000-0000A9010000}"/>
    <cellStyle name="Style 125 2" xfId="426" xr:uid="{00000000-0005-0000-0000-0000AA010000}"/>
    <cellStyle name="Style 126" xfId="427" xr:uid="{00000000-0005-0000-0000-0000AB010000}"/>
    <cellStyle name="Style 126 2" xfId="428" xr:uid="{00000000-0005-0000-0000-0000AC010000}"/>
    <cellStyle name="Style 127" xfId="429" xr:uid="{00000000-0005-0000-0000-0000AD010000}"/>
    <cellStyle name="Style 127 2" xfId="430" xr:uid="{00000000-0005-0000-0000-0000AE010000}"/>
    <cellStyle name="Style 128" xfId="431" xr:uid="{00000000-0005-0000-0000-0000AF010000}"/>
    <cellStyle name="Style 128 2" xfId="432" xr:uid="{00000000-0005-0000-0000-0000B0010000}"/>
    <cellStyle name="Style 128 2 2" xfId="433" xr:uid="{00000000-0005-0000-0000-0000B1010000}"/>
    <cellStyle name="Style 128 3" xfId="434" xr:uid="{00000000-0005-0000-0000-0000B2010000}"/>
    <cellStyle name="Style 128 3 2" xfId="435" xr:uid="{00000000-0005-0000-0000-0000B3010000}"/>
    <cellStyle name="Style 128 4" xfId="436" xr:uid="{00000000-0005-0000-0000-0000B4010000}"/>
    <cellStyle name="Style 129" xfId="437" xr:uid="{00000000-0005-0000-0000-0000B5010000}"/>
    <cellStyle name="Style 129 2" xfId="438" xr:uid="{00000000-0005-0000-0000-0000B6010000}"/>
    <cellStyle name="Style 129 2 2" xfId="439" xr:uid="{00000000-0005-0000-0000-0000B7010000}"/>
    <cellStyle name="Style 129 2 3" xfId="440" xr:uid="{00000000-0005-0000-0000-0000B8010000}"/>
    <cellStyle name="Style 129 3" xfId="441" xr:uid="{00000000-0005-0000-0000-0000B9010000}"/>
    <cellStyle name="Style 129 3 2" xfId="442" xr:uid="{00000000-0005-0000-0000-0000BA010000}"/>
    <cellStyle name="Style 129 3 3" xfId="443" xr:uid="{00000000-0005-0000-0000-0000BB010000}"/>
    <cellStyle name="Style 129 4" xfId="444" xr:uid="{00000000-0005-0000-0000-0000BC010000}"/>
    <cellStyle name="Style 129 5" xfId="445" xr:uid="{00000000-0005-0000-0000-0000BD010000}"/>
    <cellStyle name="Style 130" xfId="446" xr:uid="{00000000-0005-0000-0000-0000BE010000}"/>
    <cellStyle name="Style 130 2" xfId="447" xr:uid="{00000000-0005-0000-0000-0000BF010000}"/>
    <cellStyle name="Style 131" xfId="448" xr:uid="{00000000-0005-0000-0000-0000C0010000}"/>
    <cellStyle name="Style 131 2" xfId="449" xr:uid="{00000000-0005-0000-0000-0000C1010000}"/>
    <cellStyle name="Style 131 2 2" xfId="450" xr:uid="{00000000-0005-0000-0000-0000C2010000}"/>
    <cellStyle name="Style 131 3" xfId="451" xr:uid="{00000000-0005-0000-0000-0000C3010000}"/>
    <cellStyle name="Style 131 3 2" xfId="452" xr:uid="{00000000-0005-0000-0000-0000C4010000}"/>
    <cellStyle name="Style 131 4" xfId="453" xr:uid="{00000000-0005-0000-0000-0000C5010000}"/>
    <cellStyle name="Style 132" xfId="454" xr:uid="{00000000-0005-0000-0000-0000C6010000}"/>
    <cellStyle name="Style 132 2" xfId="455" xr:uid="{00000000-0005-0000-0000-0000C7010000}"/>
    <cellStyle name="Style 132 2 2" xfId="456" xr:uid="{00000000-0005-0000-0000-0000C8010000}"/>
    <cellStyle name="Style 132 2 3" xfId="457" xr:uid="{00000000-0005-0000-0000-0000C9010000}"/>
    <cellStyle name="Style 132 3" xfId="458" xr:uid="{00000000-0005-0000-0000-0000CA010000}"/>
    <cellStyle name="Style 132 3 2" xfId="459" xr:uid="{00000000-0005-0000-0000-0000CB010000}"/>
    <cellStyle name="Style 132 3 3" xfId="460" xr:uid="{00000000-0005-0000-0000-0000CC010000}"/>
    <cellStyle name="Style 132 4" xfId="461" xr:uid="{00000000-0005-0000-0000-0000CD010000}"/>
    <cellStyle name="Style 132 5" xfId="462" xr:uid="{00000000-0005-0000-0000-0000CE010000}"/>
    <cellStyle name="Style 133" xfId="463" xr:uid="{00000000-0005-0000-0000-0000CF010000}"/>
    <cellStyle name="Style 133 2" xfId="464" xr:uid="{00000000-0005-0000-0000-0000D0010000}"/>
    <cellStyle name="Style 133 2 2" xfId="465" xr:uid="{00000000-0005-0000-0000-0000D1010000}"/>
    <cellStyle name="Style 133 3" xfId="466" xr:uid="{00000000-0005-0000-0000-0000D2010000}"/>
    <cellStyle name="Style 133 3 2" xfId="467" xr:uid="{00000000-0005-0000-0000-0000D3010000}"/>
    <cellStyle name="Style 133 4" xfId="468" xr:uid="{00000000-0005-0000-0000-0000D4010000}"/>
    <cellStyle name="Style 134" xfId="469" xr:uid="{00000000-0005-0000-0000-0000D5010000}"/>
    <cellStyle name="Style 134 2" xfId="470" xr:uid="{00000000-0005-0000-0000-0000D6010000}"/>
    <cellStyle name="Style 134 2 2" xfId="471" xr:uid="{00000000-0005-0000-0000-0000D7010000}"/>
    <cellStyle name="Style 134 3" xfId="472" xr:uid="{00000000-0005-0000-0000-0000D8010000}"/>
    <cellStyle name="Style 134 3 2" xfId="473" xr:uid="{00000000-0005-0000-0000-0000D9010000}"/>
    <cellStyle name="Style 134 4" xfId="474" xr:uid="{00000000-0005-0000-0000-0000DA010000}"/>
    <cellStyle name="Style 135" xfId="475" xr:uid="{00000000-0005-0000-0000-0000DB010000}"/>
    <cellStyle name="Style 135 2" xfId="476" xr:uid="{00000000-0005-0000-0000-0000DC010000}"/>
    <cellStyle name="Style 136" xfId="477" xr:uid="{00000000-0005-0000-0000-0000DD010000}"/>
    <cellStyle name="Style 136 2" xfId="478" xr:uid="{00000000-0005-0000-0000-0000DE010000}"/>
    <cellStyle name="Style 137" xfId="479" xr:uid="{00000000-0005-0000-0000-0000DF010000}"/>
    <cellStyle name="Style 137 2" xfId="480" xr:uid="{00000000-0005-0000-0000-0000E0010000}"/>
    <cellStyle name="Style 138" xfId="481" xr:uid="{00000000-0005-0000-0000-0000E1010000}"/>
    <cellStyle name="Style 138 2" xfId="482" xr:uid="{00000000-0005-0000-0000-0000E2010000}"/>
    <cellStyle name="Style 139" xfId="483" xr:uid="{00000000-0005-0000-0000-0000E3010000}"/>
    <cellStyle name="Style 139 2" xfId="484" xr:uid="{00000000-0005-0000-0000-0000E4010000}"/>
    <cellStyle name="Style 140" xfId="485" xr:uid="{00000000-0005-0000-0000-0000E5010000}"/>
    <cellStyle name="Style 140 2" xfId="486" xr:uid="{00000000-0005-0000-0000-0000E6010000}"/>
    <cellStyle name="Style 140 2 2" xfId="487" xr:uid="{00000000-0005-0000-0000-0000E7010000}"/>
    <cellStyle name="Style 140 3" xfId="488" xr:uid="{00000000-0005-0000-0000-0000E8010000}"/>
    <cellStyle name="Style 140 3 2" xfId="489" xr:uid="{00000000-0005-0000-0000-0000E9010000}"/>
    <cellStyle name="Style 140 4" xfId="490" xr:uid="{00000000-0005-0000-0000-0000EA010000}"/>
    <cellStyle name="Style 176" xfId="491" xr:uid="{00000000-0005-0000-0000-0000EB010000}"/>
    <cellStyle name="Style 176 2" xfId="492" xr:uid="{00000000-0005-0000-0000-0000EC010000}"/>
    <cellStyle name="Style 181" xfId="493" xr:uid="{00000000-0005-0000-0000-0000ED010000}"/>
    <cellStyle name="Style 181 2" xfId="494" xr:uid="{00000000-0005-0000-0000-0000EE010000}"/>
    <cellStyle name="Style 21" xfId="495" xr:uid="{00000000-0005-0000-0000-0000EF010000}"/>
    <cellStyle name="Style 21 2" xfId="496" xr:uid="{00000000-0005-0000-0000-0000F0010000}"/>
    <cellStyle name="Style 21 3" xfId="497" xr:uid="{00000000-0005-0000-0000-0000F1010000}"/>
    <cellStyle name="Style 22" xfId="498" xr:uid="{00000000-0005-0000-0000-0000F2010000}"/>
    <cellStyle name="Style 222" xfId="499" xr:uid="{00000000-0005-0000-0000-0000F3010000}"/>
    <cellStyle name="Style 222 2" xfId="500" xr:uid="{00000000-0005-0000-0000-0000F4010000}"/>
    <cellStyle name="Style 227" xfId="501" xr:uid="{00000000-0005-0000-0000-0000F5010000}"/>
    <cellStyle name="Style 227 2" xfId="502" xr:uid="{00000000-0005-0000-0000-0000F6010000}"/>
    <cellStyle name="Style 23" xfId="503" xr:uid="{00000000-0005-0000-0000-0000F7010000}"/>
    <cellStyle name="Style 23 2" xfId="504" xr:uid="{00000000-0005-0000-0000-0000F8010000}"/>
    <cellStyle name="Style 23 3" xfId="505" xr:uid="{00000000-0005-0000-0000-0000F9010000}"/>
    <cellStyle name="Style 24" xfId="506" xr:uid="{00000000-0005-0000-0000-0000FA010000}"/>
    <cellStyle name="Style 25" xfId="507" xr:uid="{00000000-0005-0000-0000-0000FB010000}"/>
    <cellStyle name="Style 25 2" xfId="508" xr:uid="{00000000-0005-0000-0000-0000FC010000}"/>
    <cellStyle name="Style 25 3" xfId="509" xr:uid="{00000000-0005-0000-0000-0000FD010000}"/>
    <cellStyle name="Style 26" xfId="510" xr:uid="{00000000-0005-0000-0000-0000FE010000}"/>
    <cellStyle name="Style 26 2" xfId="511" xr:uid="{00000000-0005-0000-0000-0000FF010000}"/>
    <cellStyle name="Style 26 3" xfId="512" xr:uid="{00000000-0005-0000-0000-000000020000}"/>
    <cellStyle name="Style 26 4" xfId="513" xr:uid="{00000000-0005-0000-0000-000001020000}"/>
    <cellStyle name="Style 268" xfId="514" xr:uid="{00000000-0005-0000-0000-000002020000}"/>
    <cellStyle name="Style 268 2" xfId="515" xr:uid="{00000000-0005-0000-0000-000003020000}"/>
    <cellStyle name="Style 27" xfId="516" xr:uid="{00000000-0005-0000-0000-000004020000}"/>
    <cellStyle name="Style 273" xfId="517" xr:uid="{00000000-0005-0000-0000-000005020000}"/>
    <cellStyle name="Style 273 2" xfId="518" xr:uid="{00000000-0005-0000-0000-000006020000}"/>
    <cellStyle name="Style 28" xfId="519" xr:uid="{00000000-0005-0000-0000-000007020000}"/>
    <cellStyle name="Style 29" xfId="520" xr:uid="{00000000-0005-0000-0000-000008020000}"/>
    <cellStyle name="Style 29 2" xfId="521" xr:uid="{00000000-0005-0000-0000-000009020000}"/>
    <cellStyle name="Style 29 3" xfId="522" xr:uid="{00000000-0005-0000-0000-00000A020000}"/>
    <cellStyle name="Style 29 4" xfId="523" xr:uid="{00000000-0005-0000-0000-00000B020000}"/>
    <cellStyle name="Style 30" xfId="524" xr:uid="{00000000-0005-0000-0000-00000C020000}"/>
    <cellStyle name="Style 30 2" xfId="525" xr:uid="{00000000-0005-0000-0000-00000D020000}"/>
    <cellStyle name="Style 30 3" xfId="526" xr:uid="{00000000-0005-0000-0000-00000E020000}"/>
    <cellStyle name="Style 31" xfId="527" xr:uid="{00000000-0005-0000-0000-00000F020000}"/>
    <cellStyle name="Style 313" xfId="528" xr:uid="{00000000-0005-0000-0000-000010020000}"/>
    <cellStyle name="Style 313 2" xfId="529" xr:uid="{00000000-0005-0000-0000-000011020000}"/>
    <cellStyle name="Style 315" xfId="530" xr:uid="{00000000-0005-0000-0000-000012020000}"/>
    <cellStyle name="Style 315 2" xfId="531" xr:uid="{00000000-0005-0000-0000-000013020000}"/>
    <cellStyle name="Style 318" xfId="532" xr:uid="{00000000-0005-0000-0000-000014020000}"/>
    <cellStyle name="Style 318 2" xfId="533" xr:uid="{00000000-0005-0000-0000-000015020000}"/>
    <cellStyle name="Style 318 3" xfId="534" xr:uid="{00000000-0005-0000-0000-000016020000}"/>
    <cellStyle name="Style 319" xfId="535" xr:uid="{00000000-0005-0000-0000-000017020000}"/>
    <cellStyle name="Style 319 2" xfId="536" xr:uid="{00000000-0005-0000-0000-000018020000}"/>
    <cellStyle name="Style 32" xfId="537" xr:uid="{00000000-0005-0000-0000-000019020000}"/>
    <cellStyle name="Style 322" xfId="538" xr:uid="{00000000-0005-0000-0000-00001A020000}"/>
    <cellStyle name="Style 322 2" xfId="539" xr:uid="{00000000-0005-0000-0000-00001B020000}"/>
    <cellStyle name="Style 323" xfId="540" xr:uid="{00000000-0005-0000-0000-00001C020000}"/>
    <cellStyle name="Style 323 2" xfId="541" xr:uid="{00000000-0005-0000-0000-00001D020000}"/>
    <cellStyle name="Style 326" xfId="542" xr:uid="{00000000-0005-0000-0000-00001E020000}"/>
    <cellStyle name="Style 326 2" xfId="543" xr:uid="{00000000-0005-0000-0000-00001F020000}"/>
    <cellStyle name="Style 329" xfId="544" xr:uid="{00000000-0005-0000-0000-000020020000}"/>
    <cellStyle name="Style 329 2" xfId="545" xr:uid="{00000000-0005-0000-0000-000021020000}"/>
    <cellStyle name="Style 33" xfId="546" xr:uid="{00000000-0005-0000-0000-000022020000}"/>
    <cellStyle name="Style 33 2" xfId="547" xr:uid="{00000000-0005-0000-0000-000023020000}"/>
    <cellStyle name="Style 33 3" xfId="548" xr:uid="{00000000-0005-0000-0000-000024020000}"/>
    <cellStyle name="Style 34" xfId="549" xr:uid="{00000000-0005-0000-0000-000025020000}"/>
    <cellStyle name="Style 35" xfId="550" xr:uid="{00000000-0005-0000-0000-000026020000}"/>
    <cellStyle name="Style 36" xfId="551" xr:uid="{00000000-0005-0000-0000-000027020000}"/>
    <cellStyle name="Style 36 2" xfId="552" xr:uid="{00000000-0005-0000-0000-000028020000}"/>
    <cellStyle name="Style 36 3" xfId="553" xr:uid="{00000000-0005-0000-0000-000029020000}"/>
    <cellStyle name="Style 37" xfId="554" xr:uid="{00000000-0005-0000-0000-00002A020000}"/>
    <cellStyle name="Style 38" xfId="555" xr:uid="{00000000-0005-0000-0000-00002B020000}"/>
    <cellStyle name="Style 39" xfId="556" xr:uid="{00000000-0005-0000-0000-00002C020000}"/>
    <cellStyle name="Style 40" xfId="557" xr:uid="{00000000-0005-0000-0000-00002D020000}"/>
    <cellStyle name="Style 41" xfId="558" xr:uid="{00000000-0005-0000-0000-00002E020000}"/>
    <cellStyle name="Style 41 2" xfId="559" xr:uid="{00000000-0005-0000-0000-00002F020000}"/>
    <cellStyle name="Style 41 3" xfId="560" xr:uid="{00000000-0005-0000-0000-000030020000}"/>
    <cellStyle name="Style 42" xfId="561" xr:uid="{00000000-0005-0000-0000-000031020000}"/>
    <cellStyle name="Style 43" xfId="562" xr:uid="{00000000-0005-0000-0000-000032020000}"/>
    <cellStyle name="Style 44" xfId="563" xr:uid="{00000000-0005-0000-0000-000033020000}"/>
    <cellStyle name="Style 45" xfId="564" xr:uid="{00000000-0005-0000-0000-000034020000}"/>
    <cellStyle name="Style 46" xfId="565" xr:uid="{00000000-0005-0000-0000-000035020000}"/>
    <cellStyle name="Style 47" xfId="566" xr:uid="{00000000-0005-0000-0000-000036020000}"/>
    <cellStyle name="Style 48" xfId="567" xr:uid="{00000000-0005-0000-0000-000037020000}"/>
    <cellStyle name="Style 67" xfId="568" xr:uid="{00000000-0005-0000-0000-000038020000}"/>
    <cellStyle name="Style 74" xfId="569" xr:uid="{00000000-0005-0000-0000-000039020000}"/>
    <cellStyle name="Style 79" xfId="570" xr:uid="{00000000-0005-0000-0000-00003A020000}"/>
    <cellStyle name="Style 79 2" xfId="571" xr:uid="{00000000-0005-0000-0000-00003B020000}"/>
    <cellStyle name="Style 79 3" xfId="572" xr:uid="{00000000-0005-0000-0000-00003C020000}"/>
    <cellStyle name="Style 81" xfId="573" xr:uid="{00000000-0005-0000-0000-00003D020000}"/>
    <cellStyle name="Style 81 2" xfId="574" xr:uid="{00000000-0005-0000-0000-00003E020000}"/>
    <cellStyle name="Style 82" xfId="575" xr:uid="{00000000-0005-0000-0000-00003F020000}"/>
    <cellStyle name="Style 82 2" xfId="576" xr:uid="{00000000-0005-0000-0000-000040020000}"/>
    <cellStyle name="Style 83" xfId="577" xr:uid="{00000000-0005-0000-0000-000041020000}"/>
    <cellStyle name="Style 83 2" xfId="578" xr:uid="{00000000-0005-0000-0000-000042020000}"/>
    <cellStyle name="Style 83 3" xfId="579" xr:uid="{00000000-0005-0000-0000-000043020000}"/>
    <cellStyle name="Style 84" xfId="580" xr:uid="{00000000-0005-0000-0000-000044020000}"/>
    <cellStyle name="Style 84 2" xfId="581" xr:uid="{00000000-0005-0000-0000-000045020000}"/>
    <cellStyle name="Style 84 2 2" xfId="582" xr:uid="{00000000-0005-0000-0000-000046020000}"/>
    <cellStyle name="Style 84 3" xfId="583" xr:uid="{00000000-0005-0000-0000-000047020000}"/>
    <cellStyle name="Style 84 3 2" xfId="584" xr:uid="{00000000-0005-0000-0000-000048020000}"/>
    <cellStyle name="Style 84 4" xfId="585" xr:uid="{00000000-0005-0000-0000-000049020000}"/>
    <cellStyle name="Style 85" xfId="586" xr:uid="{00000000-0005-0000-0000-00004A020000}"/>
    <cellStyle name="Style 85 2" xfId="587" xr:uid="{00000000-0005-0000-0000-00004B020000}"/>
    <cellStyle name="Style 86" xfId="588" xr:uid="{00000000-0005-0000-0000-00004C020000}"/>
    <cellStyle name="Style 86 2" xfId="589" xr:uid="{00000000-0005-0000-0000-00004D020000}"/>
    <cellStyle name="Style 87" xfId="590" xr:uid="{00000000-0005-0000-0000-00004E020000}"/>
    <cellStyle name="Style 87 2" xfId="591" xr:uid="{00000000-0005-0000-0000-00004F020000}"/>
    <cellStyle name="Style 87 3" xfId="592" xr:uid="{00000000-0005-0000-0000-000050020000}"/>
    <cellStyle name="Style 88" xfId="593" xr:uid="{00000000-0005-0000-0000-000051020000}"/>
    <cellStyle name="Style 88 2" xfId="594" xr:uid="{00000000-0005-0000-0000-000052020000}"/>
    <cellStyle name="Style 88 3" xfId="595" xr:uid="{00000000-0005-0000-0000-000053020000}"/>
    <cellStyle name="Style 89" xfId="596" xr:uid="{00000000-0005-0000-0000-000054020000}"/>
    <cellStyle name="Style 89 2" xfId="597" xr:uid="{00000000-0005-0000-0000-000055020000}"/>
    <cellStyle name="Style 90" xfId="598" xr:uid="{00000000-0005-0000-0000-000056020000}"/>
    <cellStyle name="Style 90 2" xfId="599" xr:uid="{00000000-0005-0000-0000-000057020000}"/>
    <cellStyle name="Style 90 2 2" xfId="600" xr:uid="{00000000-0005-0000-0000-000058020000}"/>
    <cellStyle name="Style 90 3" xfId="601" xr:uid="{00000000-0005-0000-0000-000059020000}"/>
    <cellStyle name="Style 90 3 2" xfId="602" xr:uid="{00000000-0005-0000-0000-00005A020000}"/>
    <cellStyle name="Style 90 4" xfId="603" xr:uid="{00000000-0005-0000-0000-00005B020000}"/>
    <cellStyle name="Style 91" xfId="604" xr:uid="{00000000-0005-0000-0000-00005C020000}"/>
    <cellStyle name="Style 91 2" xfId="605" xr:uid="{00000000-0005-0000-0000-00005D020000}"/>
    <cellStyle name="Style 91 2 2" xfId="606" xr:uid="{00000000-0005-0000-0000-00005E020000}"/>
    <cellStyle name="Style 91 3" xfId="607" xr:uid="{00000000-0005-0000-0000-00005F020000}"/>
    <cellStyle name="Style 91 3 2" xfId="608" xr:uid="{00000000-0005-0000-0000-000060020000}"/>
    <cellStyle name="Style 91 4" xfId="609" xr:uid="{00000000-0005-0000-0000-000061020000}"/>
    <cellStyle name="Style 92" xfId="610" xr:uid="{00000000-0005-0000-0000-000062020000}"/>
    <cellStyle name="Style 92 2" xfId="611" xr:uid="{00000000-0005-0000-0000-000063020000}"/>
    <cellStyle name="Style 92 2 2" xfId="612" xr:uid="{00000000-0005-0000-0000-000064020000}"/>
    <cellStyle name="Style 92 3" xfId="613" xr:uid="{00000000-0005-0000-0000-000065020000}"/>
    <cellStyle name="Style 92 3 2" xfId="614" xr:uid="{00000000-0005-0000-0000-000066020000}"/>
    <cellStyle name="Style 92 4" xfId="615" xr:uid="{00000000-0005-0000-0000-000067020000}"/>
    <cellStyle name="Style 93" xfId="616" xr:uid="{00000000-0005-0000-0000-000068020000}"/>
    <cellStyle name="Style 93 2" xfId="617" xr:uid="{00000000-0005-0000-0000-000069020000}"/>
    <cellStyle name="Style 93 2 2" xfId="618" xr:uid="{00000000-0005-0000-0000-00006A020000}"/>
    <cellStyle name="Style 93 3" xfId="619" xr:uid="{00000000-0005-0000-0000-00006B020000}"/>
    <cellStyle name="Style 93 3 2" xfId="620" xr:uid="{00000000-0005-0000-0000-00006C020000}"/>
    <cellStyle name="Style 93 4" xfId="621" xr:uid="{00000000-0005-0000-0000-00006D020000}"/>
    <cellStyle name="Style 94" xfId="622" xr:uid="{00000000-0005-0000-0000-00006E020000}"/>
    <cellStyle name="Style 94 2" xfId="623" xr:uid="{00000000-0005-0000-0000-00006F020000}"/>
    <cellStyle name="Style 94 2 2" xfId="624" xr:uid="{00000000-0005-0000-0000-000070020000}"/>
    <cellStyle name="Style 94 3" xfId="625" xr:uid="{00000000-0005-0000-0000-000071020000}"/>
    <cellStyle name="Style 94 3 2" xfId="626" xr:uid="{00000000-0005-0000-0000-000072020000}"/>
    <cellStyle name="Style 94 4" xfId="627" xr:uid="{00000000-0005-0000-0000-000073020000}"/>
    <cellStyle name="Style 95" xfId="628" xr:uid="{00000000-0005-0000-0000-000074020000}"/>
    <cellStyle name="Style 95 2" xfId="629" xr:uid="{00000000-0005-0000-0000-000075020000}"/>
    <cellStyle name="Style 96" xfId="630" xr:uid="{00000000-0005-0000-0000-000076020000}"/>
    <cellStyle name="Style 96 2" xfId="631" xr:uid="{00000000-0005-0000-0000-000077020000}"/>
    <cellStyle name="Style 96 2 2" xfId="632" xr:uid="{00000000-0005-0000-0000-000078020000}"/>
    <cellStyle name="Style 96 3" xfId="633" xr:uid="{00000000-0005-0000-0000-000079020000}"/>
    <cellStyle name="Style 96 3 2" xfId="634" xr:uid="{00000000-0005-0000-0000-00007A020000}"/>
    <cellStyle name="Style 96 4" xfId="635" xr:uid="{00000000-0005-0000-0000-00007B020000}"/>
    <cellStyle name="Style 97" xfId="636" xr:uid="{00000000-0005-0000-0000-00007C020000}"/>
    <cellStyle name="Style 97 2" xfId="637" xr:uid="{00000000-0005-0000-0000-00007D020000}"/>
    <cellStyle name="Style 98" xfId="638" xr:uid="{00000000-0005-0000-0000-00007E020000}"/>
    <cellStyle name="Style 98 2" xfId="639" xr:uid="{00000000-0005-0000-0000-00007F020000}"/>
    <cellStyle name="Style 98 2 2" xfId="640" xr:uid="{00000000-0005-0000-0000-000080020000}"/>
    <cellStyle name="Style 98 2 3" xfId="641" xr:uid="{00000000-0005-0000-0000-000081020000}"/>
    <cellStyle name="Style 98 3" xfId="642" xr:uid="{00000000-0005-0000-0000-000082020000}"/>
    <cellStyle name="Style 98 3 2" xfId="643" xr:uid="{00000000-0005-0000-0000-000083020000}"/>
    <cellStyle name="Style 98 3 3" xfId="644" xr:uid="{00000000-0005-0000-0000-000084020000}"/>
    <cellStyle name="Style 98 4" xfId="645" xr:uid="{00000000-0005-0000-0000-000085020000}"/>
    <cellStyle name="Style 98 5" xfId="646" xr:uid="{00000000-0005-0000-0000-000086020000}"/>
    <cellStyle name="Style 99" xfId="647" xr:uid="{00000000-0005-0000-0000-000087020000}"/>
    <cellStyle name="Style 99 2" xfId="648" xr:uid="{00000000-0005-0000-0000-000088020000}"/>
    <cellStyle name="Style 99 2 2" xfId="649" xr:uid="{00000000-0005-0000-0000-000089020000}"/>
    <cellStyle name="Style 99 3" xfId="650" xr:uid="{00000000-0005-0000-0000-00008A020000}"/>
    <cellStyle name="Style 99 3 2" xfId="651" xr:uid="{00000000-0005-0000-0000-00008B020000}"/>
    <cellStyle name="Style 99 4" xfId="652" xr:uid="{00000000-0005-0000-0000-00008C020000}"/>
    <cellStyle name="SubScript" xfId="653" xr:uid="{00000000-0005-0000-0000-00008D020000}"/>
    <cellStyle name="Subtotal" xfId="654" xr:uid="{00000000-0005-0000-0000-00008E020000}"/>
    <cellStyle name="SuperScript" xfId="655" xr:uid="{00000000-0005-0000-0000-00008F020000}"/>
    <cellStyle name="t" xfId="656" xr:uid="{00000000-0005-0000-0000-000090020000}"/>
    <cellStyle name="Table Col Head" xfId="657" xr:uid="{00000000-0005-0000-0000-000091020000}"/>
    <cellStyle name="Table Head" xfId="658" xr:uid="{00000000-0005-0000-0000-000092020000}"/>
    <cellStyle name="Table Head Aligned" xfId="659" xr:uid="{00000000-0005-0000-0000-000093020000}"/>
    <cellStyle name="Table Head Blue" xfId="660" xr:uid="{00000000-0005-0000-0000-000094020000}"/>
    <cellStyle name="Table Head Green" xfId="661" xr:uid="{00000000-0005-0000-0000-000095020000}"/>
    <cellStyle name="Table Sub Head" xfId="662" xr:uid="{00000000-0005-0000-0000-000096020000}"/>
    <cellStyle name="Table Title" xfId="663" xr:uid="{00000000-0005-0000-0000-000097020000}"/>
    <cellStyle name="Table Units" xfId="664" xr:uid="{00000000-0005-0000-0000-000098020000}"/>
    <cellStyle name="TableColumnHeading" xfId="665" xr:uid="{00000000-0005-0000-0000-000099020000}"/>
    <cellStyle name="TableSubTitleItalic" xfId="666" xr:uid="{00000000-0005-0000-0000-00009A020000}"/>
    <cellStyle name="TableText" xfId="667" xr:uid="{00000000-0005-0000-0000-00009B020000}"/>
    <cellStyle name="TableTitle" xfId="668" xr:uid="{00000000-0005-0000-0000-00009C020000}"/>
    <cellStyle name="Text" xfId="669" xr:uid="{00000000-0005-0000-0000-00009D020000}"/>
    <cellStyle name="TextBold" xfId="670" xr:uid="{00000000-0005-0000-0000-00009E020000}"/>
    <cellStyle name="TextItalic" xfId="671" xr:uid="{00000000-0005-0000-0000-00009F020000}"/>
    <cellStyle name="TextNormal" xfId="672" xr:uid="{00000000-0005-0000-0000-0000A0020000}"/>
    <cellStyle name="Title - PROJECT" xfId="673" xr:uid="{00000000-0005-0000-0000-0000A1020000}"/>
    <cellStyle name="Title - Style1" xfId="674" xr:uid="{00000000-0005-0000-0000-0000A2020000}"/>
    <cellStyle name="Title - Underline" xfId="675" xr:uid="{00000000-0005-0000-0000-0000A3020000}"/>
    <cellStyle name="Title1" xfId="676" xr:uid="{00000000-0005-0000-0000-0000A4020000}"/>
    <cellStyle name="title2" xfId="677" xr:uid="{00000000-0005-0000-0000-0000A5020000}"/>
    <cellStyle name="TitleNormal" xfId="678" xr:uid="{00000000-0005-0000-0000-0000A6020000}"/>
    <cellStyle name="Titles - Col. Headings" xfId="679" xr:uid="{00000000-0005-0000-0000-0000A7020000}"/>
    <cellStyle name="Titles - Other" xfId="680" xr:uid="{00000000-0005-0000-0000-0000A8020000}"/>
    <cellStyle name="Total 2" xfId="681" xr:uid="{00000000-0005-0000-0000-0000A9020000}"/>
    <cellStyle name="Total 2 2" xfId="682" xr:uid="{00000000-0005-0000-0000-0000AA020000}"/>
    <cellStyle name="Total 2 3" xfId="683" xr:uid="{00000000-0005-0000-0000-0000AB020000}"/>
    <cellStyle name="Total 3" xfId="684" xr:uid="{00000000-0005-0000-0000-0000AC020000}"/>
    <cellStyle name="Total 3 2" xfId="685" xr:uid="{00000000-0005-0000-0000-0000AD020000}"/>
    <cellStyle name="Total 3 3" xfId="686" xr:uid="{00000000-0005-0000-0000-0000AE020000}"/>
    <cellStyle name="Total 4" xfId="687" xr:uid="{00000000-0005-0000-0000-0000AF020000}"/>
    <cellStyle name="Total 4 2" xfId="688" xr:uid="{00000000-0005-0000-0000-0000B0020000}"/>
    <cellStyle name="Total 4 3" xfId="689" xr:uid="{00000000-0005-0000-0000-0000B1020000}"/>
    <cellStyle name="xstyle" xfId="690" xr:uid="{00000000-0005-0000-0000-0000B2020000}"/>
    <cellStyle name="Year" xfId="691" xr:uid="{00000000-0005-0000-0000-0000B302000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FF99"/>
      <color rgb="FF0000FF"/>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6.xml"/><Relationship Id="rId21" Type="http://schemas.openxmlformats.org/officeDocument/2006/relationships/externalLink" Target="externalLinks/externalLink10.xml"/><Relationship Id="rId42" Type="http://schemas.openxmlformats.org/officeDocument/2006/relationships/externalLink" Target="externalLinks/externalLink31.xml"/><Relationship Id="rId63" Type="http://schemas.openxmlformats.org/officeDocument/2006/relationships/externalLink" Target="externalLinks/externalLink52.xml"/><Relationship Id="rId84" Type="http://schemas.openxmlformats.org/officeDocument/2006/relationships/externalLink" Target="externalLinks/externalLink73.xml"/><Relationship Id="rId138" Type="http://schemas.openxmlformats.org/officeDocument/2006/relationships/externalLink" Target="externalLinks/externalLink127.xml"/><Relationship Id="rId159" Type="http://schemas.openxmlformats.org/officeDocument/2006/relationships/externalLink" Target="externalLinks/externalLink148.xml"/><Relationship Id="rId170" Type="http://schemas.openxmlformats.org/officeDocument/2006/relationships/externalLink" Target="externalLinks/externalLink159.xml"/><Relationship Id="rId191" Type="http://schemas.openxmlformats.org/officeDocument/2006/relationships/externalLink" Target="externalLinks/externalLink180.xml"/><Relationship Id="rId205" Type="http://schemas.openxmlformats.org/officeDocument/2006/relationships/externalLink" Target="externalLinks/externalLink194.xml"/><Relationship Id="rId226" Type="http://schemas.openxmlformats.org/officeDocument/2006/relationships/customXml" Target="../customXml/item2.xml"/><Relationship Id="rId107" Type="http://schemas.openxmlformats.org/officeDocument/2006/relationships/externalLink" Target="externalLinks/externalLink96.xml"/><Relationship Id="rId11" Type="http://schemas.openxmlformats.org/officeDocument/2006/relationships/worksheet" Target="worksheets/sheet11.xml"/><Relationship Id="rId32" Type="http://schemas.openxmlformats.org/officeDocument/2006/relationships/externalLink" Target="externalLinks/externalLink21.xml"/><Relationship Id="rId53" Type="http://schemas.openxmlformats.org/officeDocument/2006/relationships/externalLink" Target="externalLinks/externalLink42.xml"/><Relationship Id="rId74" Type="http://schemas.openxmlformats.org/officeDocument/2006/relationships/externalLink" Target="externalLinks/externalLink63.xml"/><Relationship Id="rId128" Type="http://schemas.openxmlformats.org/officeDocument/2006/relationships/externalLink" Target="externalLinks/externalLink117.xml"/><Relationship Id="rId149" Type="http://schemas.openxmlformats.org/officeDocument/2006/relationships/externalLink" Target="externalLinks/externalLink138.xml"/><Relationship Id="rId5" Type="http://schemas.openxmlformats.org/officeDocument/2006/relationships/worksheet" Target="worksheets/sheet5.xml"/><Relationship Id="rId95" Type="http://schemas.openxmlformats.org/officeDocument/2006/relationships/externalLink" Target="externalLinks/externalLink84.xml"/><Relationship Id="rId160" Type="http://schemas.openxmlformats.org/officeDocument/2006/relationships/externalLink" Target="externalLinks/externalLink149.xml"/><Relationship Id="rId181" Type="http://schemas.openxmlformats.org/officeDocument/2006/relationships/externalLink" Target="externalLinks/externalLink170.xml"/><Relationship Id="rId216" Type="http://schemas.openxmlformats.org/officeDocument/2006/relationships/externalLink" Target="externalLinks/externalLink205.xml"/><Relationship Id="rId22" Type="http://schemas.openxmlformats.org/officeDocument/2006/relationships/externalLink" Target="externalLinks/externalLink11.xml"/><Relationship Id="rId43" Type="http://schemas.openxmlformats.org/officeDocument/2006/relationships/externalLink" Target="externalLinks/externalLink32.xml"/><Relationship Id="rId64" Type="http://schemas.openxmlformats.org/officeDocument/2006/relationships/externalLink" Target="externalLinks/externalLink53.xml"/><Relationship Id="rId118" Type="http://schemas.openxmlformats.org/officeDocument/2006/relationships/externalLink" Target="externalLinks/externalLink107.xml"/><Relationship Id="rId139" Type="http://schemas.openxmlformats.org/officeDocument/2006/relationships/externalLink" Target="externalLinks/externalLink128.xml"/><Relationship Id="rId85" Type="http://schemas.openxmlformats.org/officeDocument/2006/relationships/externalLink" Target="externalLinks/externalLink74.xml"/><Relationship Id="rId150" Type="http://schemas.openxmlformats.org/officeDocument/2006/relationships/externalLink" Target="externalLinks/externalLink139.xml"/><Relationship Id="rId171" Type="http://schemas.openxmlformats.org/officeDocument/2006/relationships/externalLink" Target="externalLinks/externalLink160.xml"/><Relationship Id="rId192" Type="http://schemas.openxmlformats.org/officeDocument/2006/relationships/externalLink" Target="externalLinks/externalLink181.xml"/><Relationship Id="rId206" Type="http://schemas.openxmlformats.org/officeDocument/2006/relationships/externalLink" Target="externalLinks/externalLink195.xml"/><Relationship Id="rId227" Type="http://schemas.openxmlformats.org/officeDocument/2006/relationships/customXml" Target="../customXml/item3.xml"/><Relationship Id="rId12" Type="http://schemas.openxmlformats.org/officeDocument/2006/relationships/externalLink" Target="externalLinks/externalLink1.xml"/><Relationship Id="rId33" Type="http://schemas.openxmlformats.org/officeDocument/2006/relationships/externalLink" Target="externalLinks/externalLink22.xml"/><Relationship Id="rId108" Type="http://schemas.openxmlformats.org/officeDocument/2006/relationships/externalLink" Target="externalLinks/externalLink97.xml"/><Relationship Id="rId129" Type="http://schemas.openxmlformats.org/officeDocument/2006/relationships/externalLink" Target="externalLinks/externalLink118.xml"/><Relationship Id="rId54" Type="http://schemas.openxmlformats.org/officeDocument/2006/relationships/externalLink" Target="externalLinks/externalLink43.xml"/><Relationship Id="rId75" Type="http://schemas.openxmlformats.org/officeDocument/2006/relationships/externalLink" Target="externalLinks/externalLink64.xml"/><Relationship Id="rId96" Type="http://schemas.openxmlformats.org/officeDocument/2006/relationships/externalLink" Target="externalLinks/externalLink85.xml"/><Relationship Id="rId140" Type="http://schemas.openxmlformats.org/officeDocument/2006/relationships/externalLink" Target="externalLinks/externalLink129.xml"/><Relationship Id="rId161" Type="http://schemas.openxmlformats.org/officeDocument/2006/relationships/externalLink" Target="externalLinks/externalLink150.xml"/><Relationship Id="rId182" Type="http://schemas.openxmlformats.org/officeDocument/2006/relationships/externalLink" Target="externalLinks/externalLink171.xml"/><Relationship Id="rId217" Type="http://schemas.openxmlformats.org/officeDocument/2006/relationships/externalLink" Target="externalLinks/externalLink206.xml"/><Relationship Id="rId6" Type="http://schemas.openxmlformats.org/officeDocument/2006/relationships/worksheet" Target="worksheets/sheet6.xml"/><Relationship Id="rId23" Type="http://schemas.openxmlformats.org/officeDocument/2006/relationships/externalLink" Target="externalLinks/externalLink12.xml"/><Relationship Id="rId119" Type="http://schemas.openxmlformats.org/officeDocument/2006/relationships/externalLink" Target="externalLinks/externalLink108.xml"/><Relationship Id="rId44" Type="http://schemas.openxmlformats.org/officeDocument/2006/relationships/externalLink" Target="externalLinks/externalLink33.xml"/><Relationship Id="rId65" Type="http://schemas.openxmlformats.org/officeDocument/2006/relationships/externalLink" Target="externalLinks/externalLink54.xml"/><Relationship Id="rId86" Type="http://schemas.openxmlformats.org/officeDocument/2006/relationships/externalLink" Target="externalLinks/externalLink75.xml"/><Relationship Id="rId130" Type="http://schemas.openxmlformats.org/officeDocument/2006/relationships/externalLink" Target="externalLinks/externalLink119.xml"/><Relationship Id="rId151" Type="http://schemas.openxmlformats.org/officeDocument/2006/relationships/externalLink" Target="externalLinks/externalLink140.xml"/><Relationship Id="rId172" Type="http://schemas.openxmlformats.org/officeDocument/2006/relationships/externalLink" Target="externalLinks/externalLink161.xml"/><Relationship Id="rId193" Type="http://schemas.openxmlformats.org/officeDocument/2006/relationships/externalLink" Target="externalLinks/externalLink182.xml"/><Relationship Id="rId207" Type="http://schemas.openxmlformats.org/officeDocument/2006/relationships/externalLink" Target="externalLinks/externalLink196.xml"/><Relationship Id="rId13" Type="http://schemas.openxmlformats.org/officeDocument/2006/relationships/externalLink" Target="externalLinks/externalLink2.xml"/><Relationship Id="rId109" Type="http://schemas.openxmlformats.org/officeDocument/2006/relationships/externalLink" Target="externalLinks/externalLink98.xml"/><Relationship Id="rId34" Type="http://schemas.openxmlformats.org/officeDocument/2006/relationships/externalLink" Target="externalLinks/externalLink23.xml"/><Relationship Id="rId55" Type="http://schemas.openxmlformats.org/officeDocument/2006/relationships/externalLink" Target="externalLinks/externalLink44.xml"/><Relationship Id="rId76" Type="http://schemas.openxmlformats.org/officeDocument/2006/relationships/externalLink" Target="externalLinks/externalLink65.xml"/><Relationship Id="rId97" Type="http://schemas.openxmlformats.org/officeDocument/2006/relationships/externalLink" Target="externalLinks/externalLink86.xml"/><Relationship Id="rId120" Type="http://schemas.openxmlformats.org/officeDocument/2006/relationships/externalLink" Target="externalLinks/externalLink109.xml"/><Relationship Id="rId141" Type="http://schemas.openxmlformats.org/officeDocument/2006/relationships/externalLink" Target="externalLinks/externalLink130.xml"/><Relationship Id="rId7" Type="http://schemas.openxmlformats.org/officeDocument/2006/relationships/worksheet" Target="worksheets/sheet7.xml"/><Relationship Id="rId162" Type="http://schemas.openxmlformats.org/officeDocument/2006/relationships/externalLink" Target="externalLinks/externalLink151.xml"/><Relationship Id="rId183" Type="http://schemas.openxmlformats.org/officeDocument/2006/relationships/externalLink" Target="externalLinks/externalLink172.xml"/><Relationship Id="rId218" Type="http://schemas.openxmlformats.org/officeDocument/2006/relationships/externalLink" Target="externalLinks/externalLink207.xml"/><Relationship Id="rId24" Type="http://schemas.openxmlformats.org/officeDocument/2006/relationships/externalLink" Target="externalLinks/externalLink13.xml"/><Relationship Id="rId45" Type="http://schemas.openxmlformats.org/officeDocument/2006/relationships/externalLink" Target="externalLinks/externalLink34.xml"/><Relationship Id="rId66" Type="http://schemas.openxmlformats.org/officeDocument/2006/relationships/externalLink" Target="externalLinks/externalLink55.xml"/><Relationship Id="rId87" Type="http://schemas.openxmlformats.org/officeDocument/2006/relationships/externalLink" Target="externalLinks/externalLink76.xml"/><Relationship Id="rId110" Type="http://schemas.openxmlformats.org/officeDocument/2006/relationships/externalLink" Target="externalLinks/externalLink99.xml"/><Relationship Id="rId131" Type="http://schemas.openxmlformats.org/officeDocument/2006/relationships/externalLink" Target="externalLinks/externalLink120.xml"/><Relationship Id="rId152" Type="http://schemas.openxmlformats.org/officeDocument/2006/relationships/externalLink" Target="externalLinks/externalLink141.xml"/><Relationship Id="rId173" Type="http://schemas.openxmlformats.org/officeDocument/2006/relationships/externalLink" Target="externalLinks/externalLink162.xml"/><Relationship Id="rId194" Type="http://schemas.openxmlformats.org/officeDocument/2006/relationships/externalLink" Target="externalLinks/externalLink183.xml"/><Relationship Id="rId208" Type="http://schemas.openxmlformats.org/officeDocument/2006/relationships/externalLink" Target="externalLinks/externalLink197.xml"/><Relationship Id="rId14" Type="http://schemas.openxmlformats.org/officeDocument/2006/relationships/externalLink" Target="externalLinks/externalLink3.xml"/><Relationship Id="rId35" Type="http://schemas.openxmlformats.org/officeDocument/2006/relationships/externalLink" Target="externalLinks/externalLink24.xml"/><Relationship Id="rId56" Type="http://schemas.openxmlformats.org/officeDocument/2006/relationships/externalLink" Target="externalLinks/externalLink45.xml"/><Relationship Id="rId77" Type="http://schemas.openxmlformats.org/officeDocument/2006/relationships/externalLink" Target="externalLinks/externalLink66.xml"/><Relationship Id="rId100" Type="http://schemas.openxmlformats.org/officeDocument/2006/relationships/externalLink" Target="externalLinks/externalLink89.xml"/><Relationship Id="rId8" Type="http://schemas.openxmlformats.org/officeDocument/2006/relationships/worksheet" Target="worksheets/sheet8.xml"/><Relationship Id="rId98" Type="http://schemas.openxmlformats.org/officeDocument/2006/relationships/externalLink" Target="externalLinks/externalLink87.xml"/><Relationship Id="rId121" Type="http://schemas.openxmlformats.org/officeDocument/2006/relationships/externalLink" Target="externalLinks/externalLink110.xml"/><Relationship Id="rId142" Type="http://schemas.openxmlformats.org/officeDocument/2006/relationships/externalLink" Target="externalLinks/externalLink131.xml"/><Relationship Id="rId163" Type="http://schemas.openxmlformats.org/officeDocument/2006/relationships/externalLink" Target="externalLinks/externalLink152.xml"/><Relationship Id="rId184" Type="http://schemas.openxmlformats.org/officeDocument/2006/relationships/externalLink" Target="externalLinks/externalLink173.xml"/><Relationship Id="rId219" Type="http://schemas.openxmlformats.org/officeDocument/2006/relationships/externalLink" Target="externalLinks/externalLink208.xml"/><Relationship Id="rId3" Type="http://schemas.openxmlformats.org/officeDocument/2006/relationships/worksheet" Target="worksheets/sheet3.xml"/><Relationship Id="rId214" Type="http://schemas.openxmlformats.org/officeDocument/2006/relationships/externalLink" Target="externalLinks/externalLink203.xml"/><Relationship Id="rId25" Type="http://schemas.openxmlformats.org/officeDocument/2006/relationships/externalLink" Target="externalLinks/externalLink14.xml"/><Relationship Id="rId46" Type="http://schemas.openxmlformats.org/officeDocument/2006/relationships/externalLink" Target="externalLinks/externalLink35.xml"/><Relationship Id="rId67" Type="http://schemas.openxmlformats.org/officeDocument/2006/relationships/externalLink" Target="externalLinks/externalLink56.xml"/><Relationship Id="rId116" Type="http://schemas.openxmlformats.org/officeDocument/2006/relationships/externalLink" Target="externalLinks/externalLink105.xml"/><Relationship Id="rId137" Type="http://schemas.openxmlformats.org/officeDocument/2006/relationships/externalLink" Target="externalLinks/externalLink126.xml"/><Relationship Id="rId158" Type="http://schemas.openxmlformats.org/officeDocument/2006/relationships/externalLink" Target="externalLinks/externalLink147.xml"/><Relationship Id="rId20" Type="http://schemas.openxmlformats.org/officeDocument/2006/relationships/externalLink" Target="externalLinks/externalLink9.xml"/><Relationship Id="rId41" Type="http://schemas.openxmlformats.org/officeDocument/2006/relationships/externalLink" Target="externalLinks/externalLink30.xml"/><Relationship Id="rId62" Type="http://schemas.openxmlformats.org/officeDocument/2006/relationships/externalLink" Target="externalLinks/externalLink51.xml"/><Relationship Id="rId83" Type="http://schemas.openxmlformats.org/officeDocument/2006/relationships/externalLink" Target="externalLinks/externalLink72.xml"/><Relationship Id="rId88" Type="http://schemas.openxmlformats.org/officeDocument/2006/relationships/externalLink" Target="externalLinks/externalLink77.xml"/><Relationship Id="rId111" Type="http://schemas.openxmlformats.org/officeDocument/2006/relationships/externalLink" Target="externalLinks/externalLink100.xml"/><Relationship Id="rId132" Type="http://schemas.openxmlformats.org/officeDocument/2006/relationships/externalLink" Target="externalLinks/externalLink121.xml"/><Relationship Id="rId153" Type="http://schemas.openxmlformats.org/officeDocument/2006/relationships/externalLink" Target="externalLinks/externalLink142.xml"/><Relationship Id="rId174" Type="http://schemas.openxmlformats.org/officeDocument/2006/relationships/externalLink" Target="externalLinks/externalLink163.xml"/><Relationship Id="rId179" Type="http://schemas.openxmlformats.org/officeDocument/2006/relationships/externalLink" Target="externalLinks/externalLink168.xml"/><Relationship Id="rId195" Type="http://schemas.openxmlformats.org/officeDocument/2006/relationships/externalLink" Target="externalLinks/externalLink184.xml"/><Relationship Id="rId209" Type="http://schemas.openxmlformats.org/officeDocument/2006/relationships/externalLink" Target="externalLinks/externalLink198.xml"/><Relationship Id="rId190" Type="http://schemas.openxmlformats.org/officeDocument/2006/relationships/externalLink" Target="externalLinks/externalLink179.xml"/><Relationship Id="rId204" Type="http://schemas.openxmlformats.org/officeDocument/2006/relationships/externalLink" Target="externalLinks/externalLink193.xml"/><Relationship Id="rId220" Type="http://schemas.openxmlformats.org/officeDocument/2006/relationships/externalLink" Target="externalLinks/externalLink209.xml"/><Relationship Id="rId225" Type="http://schemas.openxmlformats.org/officeDocument/2006/relationships/customXml" Target="../customXml/item1.xml"/><Relationship Id="rId15" Type="http://schemas.openxmlformats.org/officeDocument/2006/relationships/externalLink" Target="externalLinks/externalLink4.xml"/><Relationship Id="rId36" Type="http://schemas.openxmlformats.org/officeDocument/2006/relationships/externalLink" Target="externalLinks/externalLink25.xml"/><Relationship Id="rId57" Type="http://schemas.openxmlformats.org/officeDocument/2006/relationships/externalLink" Target="externalLinks/externalLink46.xml"/><Relationship Id="rId106" Type="http://schemas.openxmlformats.org/officeDocument/2006/relationships/externalLink" Target="externalLinks/externalLink95.xml"/><Relationship Id="rId127" Type="http://schemas.openxmlformats.org/officeDocument/2006/relationships/externalLink" Target="externalLinks/externalLink116.xml"/><Relationship Id="rId10" Type="http://schemas.openxmlformats.org/officeDocument/2006/relationships/worksheet" Target="worksheets/sheet10.xml"/><Relationship Id="rId31" Type="http://schemas.openxmlformats.org/officeDocument/2006/relationships/externalLink" Target="externalLinks/externalLink20.xml"/><Relationship Id="rId52" Type="http://schemas.openxmlformats.org/officeDocument/2006/relationships/externalLink" Target="externalLinks/externalLink41.xml"/><Relationship Id="rId73" Type="http://schemas.openxmlformats.org/officeDocument/2006/relationships/externalLink" Target="externalLinks/externalLink62.xml"/><Relationship Id="rId78" Type="http://schemas.openxmlformats.org/officeDocument/2006/relationships/externalLink" Target="externalLinks/externalLink67.xml"/><Relationship Id="rId94" Type="http://schemas.openxmlformats.org/officeDocument/2006/relationships/externalLink" Target="externalLinks/externalLink83.xml"/><Relationship Id="rId99" Type="http://schemas.openxmlformats.org/officeDocument/2006/relationships/externalLink" Target="externalLinks/externalLink88.xml"/><Relationship Id="rId101" Type="http://schemas.openxmlformats.org/officeDocument/2006/relationships/externalLink" Target="externalLinks/externalLink90.xml"/><Relationship Id="rId122" Type="http://schemas.openxmlformats.org/officeDocument/2006/relationships/externalLink" Target="externalLinks/externalLink111.xml"/><Relationship Id="rId143" Type="http://schemas.openxmlformats.org/officeDocument/2006/relationships/externalLink" Target="externalLinks/externalLink132.xml"/><Relationship Id="rId148" Type="http://schemas.openxmlformats.org/officeDocument/2006/relationships/externalLink" Target="externalLinks/externalLink137.xml"/><Relationship Id="rId164" Type="http://schemas.openxmlformats.org/officeDocument/2006/relationships/externalLink" Target="externalLinks/externalLink153.xml"/><Relationship Id="rId169" Type="http://schemas.openxmlformats.org/officeDocument/2006/relationships/externalLink" Target="externalLinks/externalLink158.xml"/><Relationship Id="rId185" Type="http://schemas.openxmlformats.org/officeDocument/2006/relationships/externalLink" Target="externalLinks/externalLink174.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9.xml"/><Relationship Id="rId210" Type="http://schemas.openxmlformats.org/officeDocument/2006/relationships/externalLink" Target="externalLinks/externalLink199.xml"/><Relationship Id="rId215" Type="http://schemas.openxmlformats.org/officeDocument/2006/relationships/externalLink" Target="externalLinks/externalLink204.xml"/><Relationship Id="rId26" Type="http://schemas.openxmlformats.org/officeDocument/2006/relationships/externalLink" Target="externalLinks/externalLink15.xml"/><Relationship Id="rId47" Type="http://schemas.openxmlformats.org/officeDocument/2006/relationships/externalLink" Target="externalLinks/externalLink36.xml"/><Relationship Id="rId68" Type="http://schemas.openxmlformats.org/officeDocument/2006/relationships/externalLink" Target="externalLinks/externalLink57.xml"/><Relationship Id="rId89" Type="http://schemas.openxmlformats.org/officeDocument/2006/relationships/externalLink" Target="externalLinks/externalLink78.xml"/><Relationship Id="rId112" Type="http://schemas.openxmlformats.org/officeDocument/2006/relationships/externalLink" Target="externalLinks/externalLink101.xml"/><Relationship Id="rId133" Type="http://schemas.openxmlformats.org/officeDocument/2006/relationships/externalLink" Target="externalLinks/externalLink122.xml"/><Relationship Id="rId154" Type="http://schemas.openxmlformats.org/officeDocument/2006/relationships/externalLink" Target="externalLinks/externalLink143.xml"/><Relationship Id="rId175" Type="http://schemas.openxmlformats.org/officeDocument/2006/relationships/externalLink" Target="externalLinks/externalLink164.xml"/><Relationship Id="rId196" Type="http://schemas.openxmlformats.org/officeDocument/2006/relationships/externalLink" Target="externalLinks/externalLink185.xml"/><Relationship Id="rId200" Type="http://schemas.openxmlformats.org/officeDocument/2006/relationships/externalLink" Target="externalLinks/externalLink189.xml"/><Relationship Id="rId16" Type="http://schemas.openxmlformats.org/officeDocument/2006/relationships/externalLink" Target="externalLinks/externalLink5.xml"/><Relationship Id="rId221" Type="http://schemas.openxmlformats.org/officeDocument/2006/relationships/theme" Target="theme/theme1.xml"/><Relationship Id="rId37" Type="http://schemas.openxmlformats.org/officeDocument/2006/relationships/externalLink" Target="externalLinks/externalLink26.xml"/><Relationship Id="rId58" Type="http://schemas.openxmlformats.org/officeDocument/2006/relationships/externalLink" Target="externalLinks/externalLink47.xml"/><Relationship Id="rId79" Type="http://schemas.openxmlformats.org/officeDocument/2006/relationships/externalLink" Target="externalLinks/externalLink68.xml"/><Relationship Id="rId102" Type="http://schemas.openxmlformats.org/officeDocument/2006/relationships/externalLink" Target="externalLinks/externalLink91.xml"/><Relationship Id="rId123" Type="http://schemas.openxmlformats.org/officeDocument/2006/relationships/externalLink" Target="externalLinks/externalLink112.xml"/><Relationship Id="rId144" Type="http://schemas.openxmlformats.org/officeDocument/2006/relationships/externalLink" Target="externalLinks/externalLink133.xml"/><Relationship Id="rId90" Type="http://schemas.openxmlformats.org/officeDocument/2006/relationships/externalLink" Target="externalLinks/externalLink79.xml"/><Relationship Id="rId165" Type="http://schemas.openxmlformats.org/officeDocument/2006/relationships/externalLink" Target="externalLinks/externalLink154.xml"/><Relationship Id="rId186" Type="http://schemas.openxmlformats.org/officeDocument/2006/relationships/externalLink" Target="externalLinks/externalLink175.xml"/><Relationship Id="rId211" Type="http://schemas.openxmlformats.org/officeDocument/2006/relationships/externalLink" Target="externalLinks/externalLink200.xml"/><Relationship Id="rId27" Type="http://schemas.openxmlformats.org/officeDocument/2006/relationships/externalLink" Target="externalLinks/externalLink16.xml"/><Relationship Id="rId48" Type="http://schemas.openxmlformats.org/officeDocument/2006/relationships/externalLink" Target="externalLinks/externalLink37.xml"/><Relationship Id="rId69" Type="http://schemas.openxmlformats.org/officeDocument/2006/relationships/externalLink" Target="externalLinks/externalLink58.xml"/><Relationship Id="rId113" Type="http://schemas.openxmlformats.org/officeDocument/2006/relationships/externalLink" Target="externalLinks/externalLink102.xml"/><Relationship Id="rId134" Type="http://schemas.openxmlformats.org/officeDocument/2006/relationships/externalLink" Target="externalLinks/externalLink123.xml"/><Relationship Id="rId80" Type="http://schemas.openxmlformats.org/officeDocument/2006/relationships/externalLink" Target="externalLinks/externalLink69.xml"/><Relationship Id="rId155" Type="http://schemas.openxmlformats.org/officeDocument/2006/relationships/externalLink" Target="externalLinks/externalLink144.xml"/><Relationship Id="rId176" Type="http://schemas.openxmlformats.org/officeDocument/2006/relationships/externalLink" Target="externalLinks/externalLink165.xml"/><Relationship Id="rId197" Type="http://schemas.openxmlformats.org/officeDocument/2006/relationships/externalLink" Target="externalLinks/externalLink186.xml"/><Relationship Id="rId201" Type="http://schemas.openxmlformats.org/officeDocument/2006/relationships/externalLink" Target="externalLinks/externalLink190.xml"/><Relationship Id="rId222" Type="http://schemas.openxmlformats.org/officeDocument/2006/relationships/styles" Target="styles.xml"/><Relationship Id="rId17" Type="http://schemas.openxmlformats.org/officeDocument/2006/relationships/externalLink" Target="externalLinks/externalLink6.xml"/><Relationship Id="rId38" Type="http://schemas.openxmlformats.org/officeDocument/2006/relationships/externalLink" Target="externalLinks/externalLink27.xml"/><Relationship Id="rId59" Type="http://schemas.openxmlformats.org/officeDocument/2006/relationships/externalLink" Target="externalLinks/externalLink48.xml"/><Relationship Id="rId103" Type="http://schemas.openxmlformats.org/officeDocument/2006/relationships/externalLink" Target="externalLinks/externalLink92.xml"/><Relationship Id="rId124" Type="http://schemas.openxmlformats.org/officeDocument/2006/relationships/externalLink" Target="externalLinks/externalLink113.xml"/><Relationship Id="rId70" Type="http://schemas.openxmlformats.org/officeDocument/2006/relationships/externalLink" Target="externalLinks/externalLink59.xml"/><Relationship Id="rId91" Type="http://schemas.openxmlformats.org/officeDocument/2006/relationships/externalLink" Target="externalLinks/externalLink80.xml"/><Relationship Id="rId145" Type="http://schemas.openxmlformats.org/officeDocument/2006/relationships/externalLink" Target="externalLinks/externalLink134.xml"/><Relationship Id="rId166" Type="http://schemas.openxmlformats.org/officeDocument/2006/relationships/externalLink" Target="externalLinks/externalLink155.xml"/><Relationship Id="rId187" Type="http://schemas.openxmlformats.org/officeDocument/2006/relationships/externalLink" Target="externalLinks/externalLink176.xml"/><Relationship Id="rId1" Type="http://schemas.openxmlformats.org/officeDocument/2006/relationships/worksheet" Target="worksheets/sheet1.xml"/><Relationship Id="rId212" Type="http://schemas.openxmlformats.org/officeDocument/2006/relationships/externalLink" Target="externalLinks/externalLink201.xml"/><Relationship Id="rId28" Type="http://schemas.openxmlformats.org/officeDocument/2006/relationships/externalLink" Target="externalLinks/externalLink17.xml"/><Relationship Id="rId49" Type="http://schemas.openxmlformats.org/officeDocument/2006/relationships/externalLink" Target="externalLinks/externalLink38.xml"/><Relationship Id="rId114" Type="http://schemas.openxmlformats.org/officeDocument/2006/relationships/externalLink" Target="externalLinks/externalLink103.xml"/><Relationship Id="rId60" Type="http://schemas.openxmlformats.org/officeDocument/2006/relationships/externalLink" Target="externalLinks/externalLink49.xml"/><Relationship Id="rId81" Type="http://schemas.openxmlformats.org/officeDocument/2006/relationships/externalLink" Target="externalLinks/externalLink70.xml"/><Relationship Id="rId135" Type="http://schemas.openxmlformats.org/officeDocument/2006/relationships/externalLink" Target="externalLinks/externalLink124.xml"/><Relationship Id="rId156" Type="http://schemas.openxmlformats.org/officeDocument/2006/relationships/externalLink" Target="externalLinks/externalLink145.xml"/><Relationship Id="rId177" Type="http://schemas.openxmlformats.org/officeDocument/2006/relationships/externalLink" Target="externalLinks/externalLink166.xml"/><Relationship Id="rId198" Type="http://schemas.openxmlformats.org/officeDocument/2006/relationships/externalLink" Target="externalLinks/externalLink187.xml"/><Relationship Id="rId202" Type="http://schemas.openxmlformats.org/officeDocument/2006/relationships/externalLink" Target="externalLinks/externalLink191.xml"/><Relationship Id="rId223" Type="http://schemas.openxmlformats.org/officeDocument/2006/relationships/sharedStrings" Target="sharedStrings.xml"/><Relationship Id="rId18" Type="http://schemas.openxmlformats.org/officeDocument/2006/relationships/externalLink" Target="externalLinks/externalLink7.xml"/><Relationship Id="rId39" Type="http://schemas.openxmlformats.org/officeDocument/2006/relationships/externalLink" Target="externalLinks/externalLink28.xml"/><Relationship Id="rId50" Type="http://schemas.openxmlformats.org/officeDocument/2006/relationships/externalLink" Target="externalLinks/externalLink39.xml"/><Relationship Id="rId104" Type="http://schemas.openxmlformats.org/officeDocument/2006/relationships/externalLink" Target="externalLinks/externalLink93.xml"/><Relationship Id="rId125" Type="http://schemas.openxmlformats.org/officeDocument/2006/relationships/externalLink" Target="externalLinks/externalLink114.xml"/><Relationship Id="rId146" Type="http://schemas.openxmlformats.org/officeDocument/2006/relationships/externalLink" Target="externalLinks/externalLink135.xml"/><Relationship Id="rId167" Type="http://schemas.openxmlformats.org/officeDocument/2006/relationships/externalLink" Target="externalLinks/externalLink156.xml"/><Relationship Id="rId188" Type="http://schemas.openxmlformats.org/officeDocument/2006/relationships/externalLink" Target="externalLinks/externalLink177.xml"/><Relationship Id="rId71" Type="http://schemas.openxmlformats.org/officeDocument/2006/relationships/externalLink" Target="externalLinks/externalLink60.xml"/><Relationship Id="rId92" Type="http://schemas.openxmlformats.org/officeDocument/2006/relationships/externalLink" Target="externalLinks/externalLink81.xml"/><Relationship Id="rId213" Type="http://schemas.openxmlformats.org/officeDocument/2006/relationships/externalLink" Target="externalLinks/externalLink202.xml"/><Relationship Id="rId2" Type="http://schemas.openxmlformats.org/officeDocument/2006/relationships/worksheet" Target="worksheets/sheet2.xml"/><Relationship Id="rId29" Type="http://schemas.openxmlformats.org/officeDocument/2006/relationships/externalLink" Target="externalLinks/externalLink18.xml"/><Relationship Id="rId40" Type="http://schemas.openxmlformats.org/officeDocument/2006/relationships/externalLink" Target="externalLinks/externalLink29.xml"/><Relationship Id="rId115" Type="http://schemas.openxmlformats.org/officeDocument/2006/relationships/externalLink" Target="externalLinks/externalLink104.xml"/><Relationship Id="rId136" Type="http://schemas.openxmlformats.org/officeDocument/2006/relationships/externalLink" Target="externalLinks/externalLink125.xml"/><Relationship Id="rId157" Type="http://schemas.openxmlformats.org/officeDocument/2006/relationships/externalLink" Target="externalLinks/externalLink146.xml"/><Relationship Id="rId178" Type="http://schemas.openxmlformats.org/officeDocument/2006/relationships/externalLink" Target="externalLinks/externalLink167.xml"/><Relationship Id="rId61" Type="http://schemas.openxmlformats.org/officeDocument/2006/relationships/externalLink" Target="externalLinks/externalLink50.xml"/><Relationship Id="rId82" Type="http://schemas.openxmlformats.org/officeDocument/2006/relationships/externalLink" Target="externalLinks/externalLink71.xml"/><Relationship Id="rId199" Type="http://schemas.openxmlformats.org/officeDocument/2006/relationships/externalLink" Target="externalLinks/externalLink188.xml"/><Relationship Id="rId203" Type="http://schemas.openxmlformats.org/officeDocument/2006/relationships/externalLink" Target="externalLinks/externalLink192.xml"/><Relationship Id="rId19" Type="http://schemas.openxmlformats.org/officeDocument/2006/relationships/externalLink" Target="externalLinks/externalLink8.xml"/><Relationship Id="rId224" Type="http://schemas.openxmlformats.org/officeDocument/2006/relationships/calcChain" Target="calcChain.xml"/><Relationship Id="rId30" Type="http://schemas.openxmlformats.org/officeDocument/2006/relationships/externalLink" Target="externalLinks/externalLink19.xml"/><Relationship Id="rId105" Type="http://schemas.openxmlformats.org/officeDocument/2006/relationships/externalLink" Target="externalLinks/externalLink94.xml"/><Relationship Id="rId126" Type="http://schemas.openxmlformats.org/officeDocument/2006/relationships/externalLink" Target="externalLinks/externalLink115.xml"/><Relationship Id="rId147" Type="http://schemas.openxmlformats.org/officeDocument/2006/relationships/externalLink" Target="externalLinks/externalLink136.xml"/><Relationship Id="rId168" Type="http://schemas.openxmlformats.org/officeDocument/2006/relationships/externalLink" Target="externalLinks/externalLink157.xml"/><Relationship Id="rId51" Type="http://schemas.openxmlformats.org/officeDocument/2006/relationships/externalLink" Target="externalLinks/externalLink40.xml"/><Relationship Id="rId72" Type="http://schemas.openxmlformats.org/officeDocument/2006/relationships/externalLink" Target="externalLinks/externalLink61.xml"/><Relationship Id="rId93" Type="http://schemas.openxmlformats.org/officeDocument/2006/relationships/externalLink" Target="externalLinks/externalLink82.xml"/><Relationship Id="rId189" Type="http://schemas.openxmlformats.org/officeDocument/2006/relationships/externalLink" Target="externalLinks/externalLink17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5</xdr:col>
      <xdr:colOff>228600</xdr:colOff>
      <xdr:row>2</xdr:row>
      <xdr:rowOff>130628</xdr:rowOff>
    </xdr:from>
    <xdr:to>
      <xdr:col>10</xdr:col>
      <xdr:colOff>288758</xdr:colOff>
      <xdr:row>10</xdr:row>
      <xdr:rowOff>48985</xdr:rowOff>
    </xdr:to>
    <xdr:pic>
      <xdr:nvPicPr>
        <xdr:cNvPr id="1025" name="Picture 3">
          <a:extLst>
            <a:ext uri="{FF2B5EF4-FFF2-40B4-BE49-F238E27FC236}">
              <a16:creationId xmlns:a16="http://schemas.microsoft.com/office/drawing/2014/main" id="{0E182F65-C28D-446D-B3ED-4524D4E24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63586" y="446314"/>
          <a:ext cx="3108158"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364672</xdr:colOff>
      <xdr:row>26</xdr:row>
      <xdr:rowOff>21997</xdr:rowOff>
    </xdr:from>
    <xdr:to>
      <xdr:col>13</xdr:col>
      <xdr:colOff>422540</xdr:colOff>
      <xdr:row>29</xdr:row>
      <xdr:rowOff>21770</xdr:rowOff>
    </xdr:to>
    <xdr:sp macro="" textlink="">
      <xdr:nvSpPr>
        <xdr:cNvPr id="3" name="TextBox 2">
          <a:extLst>
            <a:ext uri="{FF2B5EF4-FFF2-40B4-BE49-F238E27FC236}">
              <a16:creationId xmlns:a16="http://schemas.microsoft.com/office/drawing/2014/main" id="{84BEA760-1E7C-40D2-90E7-11E164CE1AF6}"/>
            </a:ext>
          </a:extLst>
        </xdr:cNvPr>
        <xdr:cNvSpPr txBox="1"/>
      </xdr:nvSpPr>
      <xdr:spPr>
        <a:xfrm>
          <a:off x="5138058" y="3951740"/>
          <a:ext cx="2496268" cy="391659"/>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FF0000"/>
              </a:solidFill>
              <a:latin typeface="Arial" panose="020B0604020202020204" pitchFamily="34" charset="0"/>
              <a:cs typeface="Arial" panose="020B0604020202020204" pitchFamily="34" charset="0"/>
            </a:rPr>
            <a:t>Privileged &amp; Confidential</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473528</xdr:colOff>
      <xdr:row>18</xdr:row>
      <xdr:rowOff>31639</xdr:rowOff>
    </xdr:from>
    <xdr:to>
      <xdr:col>16</xdr:col>
      <xdr:colOff>62084</xdr:colOff>
      <xdr:row>21</xdr:row>
      <xdr:rowOff>16329</xdr:rowOff>
    </xdr:to>
    <xdr:sp macro="" textlink="">
      <xdr:nvSpPr>
        <xdr:cNvPr id="2" name="Oval 1">
          <a:extLst>
            <a:ext uri="{FF2B5EF4-FFF2-40B4-BE49-F238E27FC236}">
              <a16:creationId xmlns:a16="http://schemas.microsoft.com/office/drawing/2014/main" id="{94C40023-C7FE-4A21-ACA7-9677DC04E37B}"/>
            </a:ext>
          </a:extLst>
        </xdr:cNvPr>
        <xdr:cNvSpPr/>
      </xdr:nvSpPr>
      <xdr:spPr>
        <a:xfrm>
          <a:off x="9742714" y="2627882"/>
          <a:ext cx="731556" cy="305818"/>
        </a:xfrm>
        <a:prstGeom prst="ellipse">
          <a:avLst/>
        </a:prstGeom>
        <a:noFill/>
        <a:ln w="22225">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15</xdr:col>
      <xdr:colOff>495299</xdr:colOff>
      <xdr:row>59</xdr:row>
      <xdr:rowOff>96953</xdr:rowOff>
    </xdr:from>
    <xdr:to>
      <xdr:col>16</xdr:col>
      <xdr:colOff>38100</xdr:colOff>
      <xdr:row>62</xdr:row>
      <xdr:rowOff>43543</xdr:rowOff>
    </xdr:to>
    <xdr:sp macro="" textlink="">
      <xdr:nvSpPr>
        <xdr:cNvPr id="3" name="Oval 2">
          <a:extLst>
            <a:ext uri="{FF2B5EF4-FFF2-40B4-BE49-F238E27FC236}">
              <a16:creationId xmlns:a16="http://schemas.microsoft.com/office/drawing/2014/main" id="{012E49E1-8DB1-4729-B6D6-572B7AEF04FC}"/>
            </a:ext>
          </a:extLst>
        </xdr:cNvPr>
        <xdr:cNvSpPr/>
      </xdr:nvSpPr>
      <xdr:spPr>
        <a:xfrm>
          <a:off x="8915399" y="9536228"/>
          <a:ext cx="685801" cy="460940"/>
        </a:xfrm>
        <a:prstGeom prst="ellipse">
          <a:avLst/>
        </a:prstGeom>
        <a:noFill/>
        <a:ln w="22225">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113272</xdr:colOff>
      <xdr:row>4</xdr:row>
      <xdr:rowOff>4536</xdr:rowOff>
    </xdr:from>
    <xdr:to>
      <xdr:col>17</xdr:col>
      <xdr:colOff>102319</xdr:colOff>
      <xdr:row>56</xdr:row>
      <xdr:rowOff>40374</xdr:rowOff>
    </xdr:to>
    <xdr:sp macro="" textlink="">
      <xdr:nvSpPr>
        <xdr:cNvPr id="2" name="Rectangle 1">
          <a:extLst>
            <a:ext uri="{FF2B5EF4-FFF2-40B4-BE49-F238E27FC236}">
              <a16:creationId xmlns:a16="http://schemas.microsoft.com/office/drawing/2014/main" id="{A2573D9E-3622-4B1F-9F3E-7B0531EC3C95}"/>
            </a:ext>
          </a:extLst>
        </xdr:cNvPr>
        <xdr:cNvSpPr/>
      </xdr:nvSpPr>
      <xdr:spPr>
        <a:xfrm>
          <a:off x="9783868" y="603250"/>
          <a:ext cx="1217709" cy="7937498"/>
        </a:xfrm>
        <a:prstGeom prst="rect">
          <a:avLst/>
        </a:prstGeom>
        <a:noFill/>
        <a:ln w="12700">
          <a:solidFill>
            <a:schemeClr val="accent1"/>
          </a:solidFill>
          <a:prstDash val="sysDash"/>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149226</xdr:colOff>
      <xdr:row>4</xdr:row>
      <xdr:rowOff>181882</xdr:rowOff>
    </xdr:from>
    <xdr:to>
      <xdr:col>10</xdr:col>
      <xdr:colOff>149226</xdr:colOff>
      <xdr:row>22</xdr:row>
      <xdr:rowOff>72583</xdr:rowOff>
    </xdr:to>
    <xdr:cxnSp macro="">
      <xdr:nvCxnSpPr>
        <xdr:cNvPr id="3" name="Straight Connector 2">
          <a:extLst>
            <a:ext uri="{FF2B5EF4-FFF2-40B4-BE49-F238E27FC236}">
              <a16:creationId xmlns:a16="http://schemas.microsoft.com/office/drawing/2014/main" id="{FDF37534-35FB-40ED-B1AF-EA601B12D3D2}"/>
            </a:ext>
          </a:extLst>
        </xdr:cNvPr>
        <xdr:cNvCxnSpPr/>
      </xdr:nvCxnSpPr>
      <xdr:spPr>
        <a:xfrm>
          <a:off x="5696858" y="1088571"/>
          <a:ext cx="0" cy="3116036"/>
        </a:xfrm>
        <a:prstGeom prst="line">
          <a:avLst/>
        </a:prstGeom>
        <a:ln w="12700">
          <a:prstDash val="sysDash"/>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13</xdr:col>
      <xdr:colOff>693966</xdr:colOff>
      <xdr:row>6</xdr:row>
      <xdr:rowOff>27214</xdr:rowOff>
    </xdr:from>
    <xdr:to>
      <xdr:col>13</xdr:col>
      <xdr:colOff>693967</xdr:colOff>
      <xdr:row>19</xdr:row>
      <xdr:rowOff>0</xdr:rowOff>
    </xdr:to>
    <xdr:cxnSp macro="">
      <xdr:nvCxnSpPr>
        <xdr:cNvPr id="2" name="Straight Connector 1">
          <a:extLst>
            <a:ext uri="{FF2B5EF4-FFF2-40B4-BE49-F238E27FC236}">
              <a16:creationId xmlns:a16="http://schemas.microsoft.com/office/drawing/2014/main" id="{5C024E36-8563-4953-90D9-04507DAF927C}"/>
            </a:ext>
          </a:extLst>
        </xdr:cNvPr>
        <xdr:cNvCxnSpPr/>
      </xdr:nvCxnSpPr>
      <xdr:spPr>
        <a:xfrm flipH="1">
          <a:off x="7361466" y="1156607"/>
          <a:ext cx="1" cy="1741714"/>
        </a:xfrm>
        <a:prstGeom prst="line">
          <a:avLst/>
        </a:prstGeom>
        <a:ln>
          <a:solidFill>
            <a:schemeClr val="accent1"/>
          </a:solidFill>
          <a:prstDash val="sysDash"/>
        </a:ln>
      </xdr:spPr>
      <xdr:style>
        <a:lnRef idx="1">
          <a:schemeClr val="accent6"/>
        </a:lnRef>
        <a:fillRef idx="0">
          <a:schemeClr val="accent6"/>
        </a:fillRef>
        <a:effectRef idx="0">
          <a:schemeClr val="accent6"/>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reill\Downloads\Halesny-server\Data\Documents%20and%20Settings\bruce-willman\Local%20Settings\Temporary%20Internet%20Files\OLK48\sca%20accounti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ill\Downloads\snap\netware\ECH\MHBT\EXCEL\EOMFIN\MOGRAPH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reill\Downloads\Rinnycs0008\cfin\TEMP\Data\ACQSTUDY\TEMP\EDI7_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marshberry-my.sharepoint.com\Jgiii\Risk%20Theory\12%20Months%20running%20Income%20Statemen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Users\dkane\Desktop\adp%204.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TEMP\SWE%20Credit%20Rating%20Graph%206_28_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arshberry-my.sharepoint.com\Users\chelseasica\Desktop\Sica%20Fletcher\Deal%20Pipeline\F:\BFGSHEET\BANK\First%20Liberty\Norwood%20and%20Dime\Presentation_00042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reill\Downloads\dowhnyfs01\shared$\Documents%20and%20Settings\jcarroll\Local%20Settings\Temporary%20Internet%20Files\OLK154\SCC%20Exhibits\SCC%20-%20Underwriting%20Information%20Submissio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reill\Downloads\dowhnyfs01\shared$\STANDARD\TREATY\CATXOL\Cy2002\UW%20Info%20-%20Ca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H:\123\Plan2001\BUDG200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patriotgis.sharepoint.com\redirection$\Documents%20and%20Settings\nketkar\Desktop\Models\Sprin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patriotgis.sharepoint.com\Documents%20and%20Settings\carrollst\Desktop\Chart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reill\Downloads\lpgexc1\lpg%20shared%20folders\share\Deals\Projects\Vulcan\CIM\Vulcan%20Chart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reill\Downloads\nbnotoib1.nesbittburns.ca\ibworkgroups\M&amp;A\CLIENTS\canexus\Nov%2030\Analysis\Research%20View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S:\WINDOWS\Temp\Winzip\wzb04a\GMI_Project%20Equator_FS%20Model_FINAL.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reill\Downloads\harrischicgrp1.harrisbank.bmogc.net\groupdirs1\EMM\Transportation%20Group\Coverage\Aerospace\PITCHES\Northstar%20Aerospace\NAS%20-%20canned%20slid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MediaCommTech\Comps\Telecom\Wireless_and_RF\WI_Trading%20Comps\Wireless%20Trading%20Comps%20Q4%20200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Users\reill\Downloads\sagentadvisors.com\data\Sagent%20Share\2%20Industry%20Groups\Retail\Ranch%20Markets%20(Pro's)\Project%20Phoenix\Model\Phoenix%20Model_August%202009_v13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reill\Downloads\Tfsnynetapp01\corp%20ib%20im\2005%20Business%20Reviews\06.%20Jun%202005\Corp,IB,IM%20Review\Business%20Review%20Model%20REVISED%20-%2006%20(v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Projects\Temp\NetRight\Links\IBNA\8514815_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jhchapman.firmex.com\Everyone-A-H\Hennegan\Healthcare\Pinnacle\Annapurna%20combination\Models\Combination%20analysis_v8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Documents%20and%20Settings\bbelen\Local%20Settings\Temporary%20Internet%20Files\OLK22\Ownership%20&amp;%20Floa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IBK_NYC\Mergers_Acquisitions\Mergers_Acquisitions\Middle_Market\Clients\P\PTS%20Diagnostics\Model\PTS%20Model%20v1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Users\reill\Downloads\sagentadvisors.com\data\Sagent%20Share\1%20Projects\Metro\Analysis\Metro%20Model_09.15.08_v1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reill\Downloads\scottcf\corpfin\Public\Transport%20&amp;%20Logistics\LBO%20GROUPS\Charterhouse\Towne%20Air%20Freight\September%202009%20Meeting\Backup\Towne%20Charts%20and%20Graphs%20-%209.2009.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Pending%20Deals\Retriever%20Medical%20and%20Dental\Valuation\Payment%20Processing%20Comps%20(As%20of%203.17.201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reill\Downloads\sagentadvisors.com\data\2%20Industry%20Groups\Retail\Kroger\Model\Boomer_Model_v3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reill\Downloads\USTS01\TransactionServices\1%20Projects\Maersk\Project%20Gazelle\Marketing%20Materials\CIM\Project%20Gazelle%20CIM\Support\Project%20Gazelle%20CIM%20Support_v2.xls" TargetMode="External"/></Relationships>
</file>

<file path=xl/externalLinks/_rels/externalLink29.xml.rels><?xml version="1.0" encoding="UTF-8" standalone="yes"?>
<Relationships xmlns="http://schemas.openxmlformats.org/package/2006/relationships"><Relationship Id="rId2" Type="http://schemas.microsoft.com/office/2019/04/relationships/externalLinkLongPath" Target="file:///C:\Users\reill\Downloads\USTS01.us.kworld.kpmg.com\TransactionServices\Documents%20and%20Settings\drubens\My%20Documents\Desktop%20Stuff\Personal\Merger%20Model\Wachovia\Template\Tomahawk%20Training\Pfizer%20&amp;%20Wyeth%20Merger%20Model%20MASTERa.xls?D63566CC" TargetMode="External"/><Relationship Id="rId1" Type="http://schemas.openxmlformats.org/officeDocument/2006/relationships/externalLinkPath" Target="file:///\\D63566CC\Pfizer%20&amp;%20Wyeth%20Merger%20Model%20MASTERa.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reill\Downloads\Nasrut149v1ibd\45AC2168\Presentations\06.xx.08%20Management%20Presentation\Excel\Mgmt%20Presentation%20Backup.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Users\zkae38t\AppData\Local\Microsoft\Windows\Temporary%20Internet%20Files\Content.Outlook\94S30D8Q\Heritage%20-%20Financing%20Screen%20Model%20v1.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CP%20II%20Quarterly%20Reporting\2015-9-30%20Reporting\Valuation%20Detail\6.%20Gumps%20Valuation%202015.9.3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reill\Downloads\ukmandata04\ESTAMAN\Documents%20and%20Settings\joshua.becker\Local%20Settings\Temporary%20Internet%20Files\Content.IE5\S5UPWLGH\Plan%20-%202008\2008%20PLAN%20MODEL\TR%20Plan%20Model\TR%20Plan%20Stats%20Package_FINAL.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I:\2%20Industry%20Groups\Retail\Ranch%20Markets%20(Pro's)\Project%20Phoenix\Model\Data%20Room%20Model%20Output%20Pages\Project%20Phoenix%20-%20Dataroom%20Model%20Outputs%20-%20Round%20I.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M:\Projects\CKE%20Restaurants\CKE%20Final%20LBO%20Folder%20-%20March%20'06\Recap\CKE%20Recap%20Model%20-%20Draf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reill\Downloads\crprdndfs01\ds_dfs\Client%20mgt\Healthcare\Healthcare%20NY\In%20Progress\Emdeon\Project%20Sounds\Bakeoff\Comps\BS%20Comps%20v5.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H:\DOCUME~1\BWELDO~1\LOCALS~1\Temp\notesEA312D\Model%20dealtool%203.19.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reill\Downloads\LDNCTINAS107\IBD_Industrials%20(Metal%20and%20Mining)\CLIENTS\Rio%20Tinto\Strategic%20Advisory\United%20Tractors\Backup.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reill\Downloads\useomvfs76\ksd\A\ABC%20Peanut%20Butter\2012\Financial%20Diligence\Combined%202010-2012%20v13.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reill\Downloads\scottcf\corpfin\Public\Transport%20&amp;%20Logistics\LOGISTICS%20COS\Express-1%20Expedited%20Solutions\Strategic%20Alternative%20(Fall%2008)\Presentation\Backup\XPO%20Charts%20&amp;%20Graph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patriotgis.sharepoint.com\Documents%20and%20Settings\nbk8nnv\My%20Documents\Projects\Lighthouse\Merger%20Model_v13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Users\reill\Downloads\crprdndfs01\ds_dfs\Deals%20A-H\Hallmark\April%202006\COMPS_v12.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Users\reill\Downloads\voyager\cfpublic\RETAIL%20&amp;%20CONSUMER\Tire%20Rack\Comps\Valuation%20Bar%20Chart_2009.12.08_Tire%20Rack.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Users\reill\Downloads\sagentadvisors.com\data\2%20Industry%20Groups\Retail\Kroger\Model\New%20Model\KR-SVU%20Merger%20Model_April%202009_v4.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Users\reill\Downloads\harrischicgrp1.harrisbank.bmogc.net\groupdirs1\111b-data\EMM\Transportation%20Group\Coverage\Manufacturing\Brady%20Corp\August%202009\Trading_Comps_Brady_CapitalIQ.v5.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Users\reill\Downloads\CHISFIBD02\corp\Metals&amp;Mining\severstal\January%202007\Worthington\WOR%20Profile%20Backup.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E:\Documents%20and%20Settings\jo69024\Temporary%20Internet%20Files\OLK8C\La%20Costana%20PIBs\Combinationv1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Users\reill\Downloads\tcusctstafas01\tresexec$\PLANNING%20&amp;%20DEVELOPMENT\Board%20and%20CFO%20Meetings\Capital%20Strategy%20Review%202006\share%20buyback%20dividend%20backup%20Cap%20Strat%20Review.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reill\Downloads\sa32ny01\Sagent%20Share$\2%20Industry%20Groups\Retail\Best%20Buy\2009-05%20Best%20Buy%20Material%20-%20M&amp;A%20Meeting\Model\Best_Buy%20Merger%20Model_May%202009_v18.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C:\Users\reill\Downloads\corp\ds_dfs\Client%20Mgt\Healthcare\Healthcare%20NY\In%20Progress\Passport%20Health\December%202007\Back%20up\HCIT%20Comps%202.20.07%20v.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T:\Healthcare\02%20-%20MedTech%20Sector\Companies\Coherex\Private%20Placement%20-%20Series%20C\Valuation\Excel\Coherex%20Valuation%20v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Public\Industrial\LBO%20GROUPS\MVC%20Capital\Custom%20Alloy\Hackney%20Ladish%20Buyside\Lenders%20Presentation\CAC%20-%20Excel%20Backup%20v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reill\Downloads\nastor04v2tor\IBD\CLIENTS\Natural%20Resources\Metals%20&amp;%20Mining\First%20Quantum\Project%20X\Initial%20Presentation\Presentation%20Backup%20v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Users\reill\Downloads\crprdndfs01\ds_dfs\Client%20mgt\Healthcare\Healthcare%20NY\In%20Progress\HCA\2007\September%202007\Back%20Up\FSsnapshot.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G:\Deals-Projects\Trecap%20Partners\Private%20Capital%20Raise\Model\Project%20Redwood_v.31_edits.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Users\reill\Downloads\harrischicgrp1.harrisbank.bmogc.net\groupdirs1\111b-data\EMM\Minerals\Players%20-%20Strategic\Oil-Dri\Pitches\October%202007\ODC%20Trading%20Comps%2010.18.07.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F:\Ibd\Alpha_H\Homebuilding\Comps\Compco4.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Users\reill\Downloads\CHISFIBD02\corp\Metals&amp;Mining\Nucor\October%202007%20Bond\Excel\Steel%20Generics%20(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Users\reill\Downloads\CHISFIBD02\corp\Metals&amp;Mining\Thompson%20Creek\October%202007\Excel\Presentation%20Backups\Thompson%20Discussion%20Charts%20v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Users\bhupinder1\AppData\Local\Microsoft\Windows\Temporary%20Internet%20Files\Content.Outlook\1JBCLHBU\CIP%20%20Backup_vMASTER_v2.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Users\reill\Downloads\CHISFIBD02\corp\Automotive\Lear\August%202007%20Strategic\Follow-Up\Excel\Ownershi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reill\Downloads\crprdndfs01\ds_dfs\Deals%20A-H\Homesite%20Home%20Insurance\May%202006%20Pitch\Excel%20Files\Homesite_Comps_v14.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M:\Projects\NrPortbl\IBNA\BHLEE\8377180_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Users\reill\Downloads\btmp-storage1\groupshares\DATA\JPisharath\Portfolio%20Companies\Food%20Holdings\Model\Food%20Model%206-15-11%20v76.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Users\reill\Downloads\Termsrv\d\Pending%20Deals\Surgery%20Partners\Financing\Bank%20Presentation\Backup\Excel%20Backup%207.16.09.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Users\reill\Downloads\ukmandata04\ESTAMAN\2008%20Plan\SBU%20Back-Up.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Users\reill\Downloads\ibladcfp\Los_Angeles\Restructuring\Auto\Hotlist\Graphs\Graphs%20v3.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Users\reill\Downloads\rdutcfs01.tigerrisk.local\W_DRIVE\Clients\American%20Coastal\September%202015%20Strategy%20Meeting\Excel\September%202015%20Strategy%20Meeting\IPO%20AVP_American%20Coastal.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Users\reill\Downloads\nastor04v2tor\IBD\CLIENTS\Natural%20Resources\Metals%20&amp;%20Mining\Alamos\November%20meeting\Alamos_Presentation_Backup_v0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I:\NRTEcho\Rinc\SAGALJ\209722_2.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Users\reill\Downloads\Ecmnashville1\ecm$\Industry\Radiation%20Oncology\Vantage%20Oncology\Strategic%20Alternatives%20-%20July%202010\Fairness%20Opinion\Supporting%20Docs\Master%201.19.11.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E:\Metals&amp;Mining\CSN\March%202009\Excel\Backup%20v0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Users\reill\Downloads\icg-la-fs\cfinance\Protect%20America\CIM\Exhibits\ProAm%20CIM%20Exhibits_v7.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C:\Users\reill\Downloads\Proteus\fincommon\PLANNING%20&amp;%20DEVELOPMENT\Malevy\STI\2006%20STI%20Slopes%20and%20Reconciliation%20v4.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Users\reill\Downloads\sagentadvisors.com\data\2%20Industry%20Groups\Retail\Ranch%20Markets%20(Pro's)\Project%20Phoenix\CIM\Excel%20Backup\Project%20Phoenix_CIM%20Backup_v1.xls" TargetMode="External"/></Relationships>
</file>

<file path=xl/externalLinks/_rels/externalLink76.xml.rels><?xml version="1.0" encoding="UTF-8" standalone="yes"?>
<Relationships xmlns="http://schemas.openxmlformats.org/package/2006/relationships"><Relationship Id="rId1" Type="http://schemas.microsoft.com/office/2006/relationships/xlExternalLinkPath/xlStartup" Target="CIBIM%20%20Deck%20V7.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Users\reill\Downloads\greenhill-co.com\corproot\chi\files\Companies\Clients\Lane%20Construction\Project%20Tiger\4.%20Marketing%20Documents\3.%20Management%20Presentation\Management%20Presentation%20Backup%20v9.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reill\Downloads\Usnwy-i-fs4\usnwyre-capitalmarkets\Profiles\Business%20Profiles\Excel%20Supporting%20Docs\QBE.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Users\reill\Downloads\ibladcfp\Los_Angeles\Tribune\Pitch\Backup\Tribune%20Backup%20v12.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Users\reill\Downloads\ibladcfp\Los_Angeles\Regent\2-21-08%20Pitch\Chart%20Riders%20v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E:\__New%20G%20Drive\Transactions\Consumer\Alicorp\Mergers%20and%20Acquisitions\2010,%20AzulK-LaFabril%20Acquisition\Azul%20K\Valuation\AzulK%20DCF%20v29.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Users\reill\Downloads\harrischicgrp1.harrisbank.bmogc.net\groupdirs1\111b-data\EMM\Transportation%20Group\Coverage\Manufacturing\Regal%20Beloit\November%202009\Objects\RBC%20Exhibit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L:\Target%20setting%20model%20v6.0%20-%20used%20for%20final%208-4-06%20deck.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J:\CC\model2.xls" TargetMode="External"/></Relationships>
</file>

<file path=xl/externalLinks/_rels/externalLink85.xml.rels><?xml version="1.0" encoding="UTF-8" standalone="yes"?>
<Relationships xmlns="http://schemas.openxmlformats.org/package/2006/relationships"><Relationship Id="rId2" Type="http://schemas.microsoft.com/office/2019/04/relationships/externalLinkLongPath" Target="file:///C:\Users\reill\Downloads\harrischicgrp1.harrisbank.bmogc.net\groupdirs1\111B-Data\EMM\Transportation%20Group\Coverage\Aerospace\Company%20Profiles\Heroux%20Devtek\Industrial%20Turbine%20and%20Wind%20Business\Heroux%20Devtek%20Financials.xls?8FE5F9FD" TargetMode="External"/><Relationship Id="rId1" Type="http://schemas.openxmlformats.org/officeDocument/2006/relationships/externalLinkPath" Target="file:///\\8FE5F9FD\Heroux%20Devtek%20Financials.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reill\Downloads\scottcf\corpfin\Public\Transport%20&amp;%20Logistics\LBO%20GROUPS\Charterhouse\Towne%20Air%20Freight\January%202009%20Meeting\Backup\Towne%20Charts%20and%20Graphs.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reill\Downloads\ibgvsnyib\ibworkgroups\MediaCommTech\Comps\Telecom\Wireless_and_RF\WI_Trading%20Comps\Wireless%20Trading%20Comps%20Q3%202006.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D:\Documents%20and%20Settings\bhlee\Desktop\Project%20Gaucho%20-%20Base%20Case%204.24.06"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U:\H.I.G.%20Templates\bar%20charts.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reill\Downloads\Usnwy-i-fs4\usnwyre-CapitalMarkets\Templates%20(Presentations,%20Tables,%20etc)\Profile\New%20Profile%20Template.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C:\Users\reill\Downloads\AYNGFS01\Share\DOCUME~1\user\LOCALS~1\Temp\c.lotus.notes.data\Costing\COSTS\QUERIES\MARA%20LIST%20OF%20ALL%20FERTS&amp;HAWAS.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Users\reill\Downloads\CHISFIBD02\corp\Metals&amp;Mining\ANR\2007\2007.05.09%20WLT%20Overview\Excel\WLT_ANR%20Backup%20v01.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C:\patriotgis.sharepoint.com\Los_Angeles\FalconStor\Presentation\XLS\XLS%20Backup%20v14.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C:\Users\reill\Downloads\Usnwy-i-fs4\usnwyre-CapitalMarkets\Clients%20A%20-%20M\American%20Safety\October%202009\Excel\Bubble%20Charts_v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reill\Downloads\mcmfile2\rsmei\ECM\Team%201\Aerospace%20&amp;%20Defense\Models%20&amp;%20Tools\VC%20Presentation\LBO%20Model%20+%20VC%20Pitch\Models%20and%20Tools%20-%20Valuation%20Comm.%20Model%20ver%201.0.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Users\reill\Downloads\Ecmnashville1\ecm$\Documents%20and%20Settings\jjordan\Local%20Settings\Temporary%20Internet%20Files\OLKE\Hospital%20Comps%20for%20Jordan.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Industry%20Tracking\Industrials\Opportunities%20Evaluated\Logistics\Rock-It%20Cargo\Financials\Analysis\Mix%20Shift%20Analysis\RIC%20Diligence%20II.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Users\reill\Downloads\ukmandata04\ESTAMAN\TOC%20Presentations\Q2%20Presentations\Q2%20Presentation%20v2.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Users\reill\Downloads\Proteus\fincommon\Documents%20and%20Settings\scott.waksman\Desktop\Copy%20of%20Copy%20of%20Target%20setting%20model%20v6.0%20-%20used%20for%20final%208-4-06%20deck.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Users\reill\Downloads\Fapt0102v1\shared%20drive\Deals\Projects\Prime%20Cut%20(SFG)\Presentations\February%20Board%20Presentation\Fall%202004\Glencoe\Glencoe%20-%20Presentation%20Back%20Up.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H:\__New%20G%20Drive\Transactions\Metals%20&amp;%20Mining\Antofagasta\M%20&amp;%20A%20Projects\Pitch%20August%202007\Companies\Oxiana\Oxiana%20Aggregate%20v5.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M:\DATA\bsaiontz\Petroferm\Presentations\4.09%20Lender%20Presentation\Copy%20of%20H%20I%20G%20%20Chemicals%202009%20Budget%20v45_Sensitivity_3-23-09%20v16.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C:\Users\reill\Downloads\NYTRD02\Shared\Investment%20Banking%20Advisory\Teams\Industrials\USAG\Transport%20&amp;%20Logistics\OSG\June%202007%20LBO%20Model\OSG%20Model\OSG%202007%20December%20v40%20AET.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C:\patriotgis.sharepoint.com\usnwyre-capitalmarkets\Clients%20A%20-%20M\American%20Safety\May%202010\Supporting%20Excel%20Docs\ASI%20-%20Other%20Liab%20Exhibit_v5.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C:\Users\reill\Downloads\ukmandata04\ESTAMAN\2008%20Plan\2008%20Plan%20Presentation%20Template%20-%20FINAL%20v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C:\patriotgis.sharepoint.com\Clients%20N%20-%20Z\Young%20America\September%20Presentation\Model\Young%20America%20Model_v1.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C:\Users\reill\Downloads\Usnwy-i-fs4\usnwyre-capitalmarkets\Profiles\Business%20Profiles\Excel%20Supporting%20Docs\NYMAGIC%20(extended).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Documents%20and%20Settings\nbksm4b\Desktop\Comp%20Graphs_Pg2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Users\reill\Downloads\ibladcfp\Los_Angeles\Invitrogen\Atom%20Buyside\MDS\xls\shares%20traded%20analysis%20v1.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Users\reill\Downloads\sagentadvisors.com\data\1%20Projects\QEP\November%202007\LBO%20Model\QEP_LBO%20Model_v5.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E:\Documents%20and%20Settings\dc99464\Temporary%20Internet%20Files\Equity%20Interests%20v0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E:\Documents%20and%20Settings\jo97002\Local%20Settings\Temporary%20Internet%20Files\OLK169\DCF%20v2.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Users\reill\Downloads\crprdndfs01\ds_dfs\Ibd\Alpha_F\Fluor\Spreadsheets\June%202003%20HAL-KBR\Inserts.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C:\Users\reill\Downloads\ibladcfp\Los_Angeles\Salem\Pitch%203-14-08\Back-Up\Salem%20Pitch%20Rider%20v12.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Users\reill\Downloads\USTS01\TransactionServices\DATA\DDelpapa\Portfolio%20Companies\FPH\Mgmt%20Meetings\10.23.09\FHI%20SQM%20Diligence%20Book%2010.23.09%20(internal).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C:\patriotgis.sharepoint.com\Users\wpalladino\Desktop\Epsilon_Standalone_v34.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B:\_Homebuilders\Macro%20Pages\Macro%20Graphs\months%20supply%20data.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C:\Users\reill\Downloads\crprdndfs01\ds_dfs\Deals%20I-P\Mercury%20General\November%202006\Excel\Consolidated%20Comps%20v13_rider.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Users\reill\Downloads\Termsrv\d\DATA\Chambers\Middle%20Market\Allion\Model\Allion%20Model%207.16.09%20v2.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W:\MediaCommTech\Digital_Media\2009pitchesanddeals\WMS%20Industries\XLS\Models\WMS%20&amp;%20BYI%20Merger%20Model_v%204%20(Switch).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Users\bhupinder1\AppData\Local\Microsoft\Windows\Temporary%20Internet%20Files\Content.Outlook\1JBCLHBU\Genpact%20Slid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C:\Users\reill\Downloads\ibladcfp\Los_Angeles\Herbalife\Model\HLF_PV.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Users\reill\Downloads\ibladcfp\Los_Angeles\Omnicare\Presentation\Backup\Charts%20&amp;%20Graph%20Backup%20v2.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C:\Users\reill\Downloads\sagentadvisors.com\data\Sagent%20Share\2%20Industry%20Groups\Retail\Food%20Retail\Excel%20backup\Food%20and%20Retail%20Overview%20Charts%20and%20Tables%20v4.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C:\Users\reill\Downloads\SAGENTADVISORS.com\user\jsolomon\Desktop\gjg.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Users\reill\Downloads\crprdndfs01\ds_dfs\Client%20mgt\Healthcare\Healthcare%20NY\In%20Progress\WellPoint\60)%20April%202007%20Meeting\Comps\Managed%20Care.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C:\Users\reill\Downloads\usnwy-i-fs4\usnwyre-capitalmarkets\Clients%20A%20-%20M\Alterra\2011\Alterra%20-%20Everest%20Merger\Excel\Comps%20&amp;%20Business%20Mix_v4.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C:\patriotgis.sharepoint.com\usnwyre-capitalmarkets\Live%20Projects\2011\M&amp;A\Corporate%20Development\Project%20LIME\CIM\CIM%20Support\Excel\Summary%20Financial%20Highlights.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Leveraged%20Finance\New%20York\Deals\Closed%20Deals\2007\Biomet\Charts%20for%20Roadhow,%20Sales%20Force%20Memo\Roadshow%20and%20SFM%20Excel%20Charts%20v13.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Users\zk5rsj2\AppData\Local\Microsoft\Windows\Temporary%20Internet%20Files\Content.Outlook\ANL5OWDT\NOCO%20Model%20v12_Retail.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C:\Users\reill\Downloads\crprdndfs01\ds_dfs\Client%20mgt\Healthcare\Healthcare%20NY\In%20Progress\Preferred%20Care%20Partners\5)%20January_07_Sellside_Bakeoff\Comps\Managed%20Care%20(version%202).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C:\Users\reill\Downloads\crprdndfs01\ds_dfs\Client%20mgt\Financial%20Services\Insurance\Deals%20Q-Z\Republic\April%202006%20for%20Greenhill\COMPS_v6.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C:\patriotgis.sharepoint.com\Los_Angeles\FalconStor\Presentation\riders\XLS\Oracle%20Deals%20v6.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C:\Users\reill\Downloads\crprdndfs01\ds_dfs\In%20Progress\Apax\27%20-%20March%20-%20Medicaid%20Follow%20Up%20Materials\Back%20Up\Charts%20v.2.xls" TargetMode="External"/></Relationships>
</file>

<file path=xl/externalLinks/_rels/externalLink135.xml.rels><?xml version="1.0" encoding="UTF-8" standalone="yes"?>
<Relationships xmlns="http://schemas.openxmlformats.org/package/2006/relationships"><Relationship Id="rId1" Type="http://schemas.microsoft.com/office/2006/relationships/xlExternalLinkPath/xlPathMissing" Target="Transaction%20Value%202007%20Chart.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C:\Users\reill\Downloads\safpny01\sagent%20share\1%20Projects\Genlyte\Project%20Diamond\G&#8204;iant%20-%20Padre\Giant\Model\Giant%20Standalone%20Model%20v.12.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Users\reill\Downloads\crprdndfs01\ds_dfs\Client%20mgt\Healthcare\Healthcare%20NY\In%20Progress\Humana\64.%20February%202007\Model\HUM%20Master%20Model%20v40.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C:\patriotgis.sharepoint.com\Anadigics\(2009.12.06)%20Pitch\Backup\Everything%20v07.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C:\Users\reill\Downloads\crprdndfs01\ds_dfs\Deals%20I-P\ING%20Group\June%202006\Excel\Life_and_Annuity%20Comps_12_31_05_v2.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C:\Users\reill\Downloads\harrischicgrp1.harrisbank.bmogc.net\groupdirs1\EMM\Transportation%20Group\Coverage\Aerospace\PITCHES\Vector%20Aerospace\RNO%20-%20canned%20slides.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C:\Users\reill\Downloads\ukmandata04\ESTAMAN\Documents%20and%20Settings\Inna.Zaytseva\Local%20Settings\Temporary%20Internet%20Files\OLKBC\TR-P%20Plan%20Presentation%20Pack%20-%20JB%20slides.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C:\Users\reill\Downloads\higjbod\Documents%20and%20Settings\jfox\Local%20Settings\Temporary%20Internet%20Files\2007%20-%202010%20Purchasing%20Summary%2005%2021%2010.xlsx"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T:\PLANNING%20&amp;%20DEVELOPMENT\2007%20Plan\Target%20Setting\Target%20Setting%20Models\PLANNING%20&amp;%20DEVELOPMENT\Malevy\Intercompany%20Debt\2005%20Refinancing%20Worksheet%20-%20FINAL%20(4)%20NO%20LINKS.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C:\Users\reill\Downloads\usnwy-i-fs4\usnwyre-capitalmarkets\Clients%20A%20-%20M\Allied%20World\2011\October_Brit_Surety_Stat%20Review\Strategic%20Alternatives\Excel\Reinsurance%20Comps_v2.xls" TargetMode="External"/></Relationships>
</file>

<file path=xl/externalLinks/_rels/externalLink145.xml.rels><?xml version="1.0" encoding="UTF-8" standalone="yes"?>
<Relationships xmlns="http://schemas.openxmlformats.org/package/2006/relationships"><Relationship Id="rId2" Type="http://schemas.microsoft.com/office/2019/04/relationships/externalLinkLongPath" Target="file:///C:\Users\reill\Downloads\harrischicgrp1.harrisbank.bmogc.net\groupdirs1\ICB_Investment%20Banking\Client%20Files\Food%20&amp;%20Agribusiness\Retail\Core%20Mark\Project%20Pearl%20(07-07)\Data%20Room\Data%20Room%20Analysis\DC%20Master%20v16_WCMv15.xls?46977986" TargetMode="External"/><Relationship Id="rId1" Type="http://schemas.openxmlformats.org/officeDocument/2006/relationships/externalLinkPath" Target="file:///\\46977986\DC%20Master%20v16_WCMv15.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patriotgis.sharepoint.com\usnwyre-capitalmarkets\Live%20Projects\2011\M&amp;A\Corporate%20Development\Project%20LIME\Management%20Presentation\Excel\Project%20Lime%20-%20Top%20Line%20Bridge%20Support.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C:\Users\reill\Downloads\tcusctstafas01\tresexec$\Plan%20-%202008\Target%20Setting\2008%20Targeting%20-%20First%20Look%20&amp;%20Targeting%20Analysis%20-%207.16.07\First%20Look%20&amp;%20Targeting%20backup.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C:\Users\reill\Downloads\ibnyfile\New_York\Med%20Solutions\Excel\2.%20Pitch%20(2-25-10)\MedSolutions%20Financials%20v10.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C:\Users\reill\Downloads\CHISFIBD02\corp\CLIENTS\Natural%20Resources\Metals%20&amp;%20Mining\Yamana\December%202006%20Meeting\Yamana_Presentation%20Backup_v01.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C:\Users\reill\Downloads\Ecmnashville1\ecm$\Industry\Distribution\Simplex\Strategic%202011\Financial\Simplex%20Financials%208.11.11_600.xlsx"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Users\deiesod.EVERCORE2\AppData\Local\Microsoft\Windows\Temporary%20Internet%20Files\Content.Outlook\HVPGOLGL\Spares.xlsx"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E:\Models\Broker%20Multi%20Models%20and%20Pages.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C:\Users\reill\Downloads\ibladcfp\Los_Angeles\Global%20Tel-Link\Model\Project%20Guantanamo%20v21.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C:\Users\reill\Downloads\Lpgexc1\lpg%20shared%20folders\share\Deals\Projects\E&amp;P%20Companies\Project%20Atlas%20(EEP)\EEP%20Private%20Placement%20Memo\Market%20Opportunity%20Analysis\MASTER%20-%20EEP%20PPM%20Charts%20v%201.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E:\Documents%20and%20Settings\sr19391\Local%20Settings\Temporary%20Internet%20Files\OLK95\STLD%20Backup%20v1.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Documents%20and%20Settings\drubens\My%20Documents\Desktop%20Stuff\Personal\Merger%20Model\Wachovia\Template\R&amp;S%20Model%20MASTER.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C:\Users\reill\Downloads\ibladcfp\Los_Angeles\DG%20Fast%20Channel\Presentations\Backup\Riders.xls" TargetMode="External"/></Relationships>
</file>

<file path=xl/externalLinks/_rels/externalLink158.xml.rels><?xml version="1.0" encoding="UTF-8" standalone="yes"?>
<Relationships xmlns="http://schemas.openxmlformats.org/package/2006/relationships"><Relationship Id="rId1" Type="http://schemas.microsoft.com/office/2006/relationships/xlExternalLinkPath/xlPathMissing" Target="Smoke%20Model%20v3.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C:\Users\reill\Downloads\ukmandata04\ESTAMAN\Documents%20and%20Settings\joshua.becker\Local%20Settings\Temporary%20Internet%20Files\Content.IE5\S5UPWLGH\Plan%20-%202008\2008%20PLAN%20MODEL\TR%20Plan%20Model\TR%20Consolidation%20Model%205.7.08.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C:\Users\reill\Downloads\ibgvsnyib\ibworkgroups\Business%20Services%20&amp;%20Education\Human%20Capital%20Management\Healthcare%20Staffing\ATC\2004%20M&amp;A\Opinion\DCFv5.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U:\Clients\Clients-%20Pending\Shams%20Group\TSG%20-%20Valuation%20Model%20v16.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C:\Users\reill\Downloads\sagentadvisors.com\data\2%20Industry%20Groups\Retail\Delhaize\2008-12%20Jack%20Stahl\2008-12%20Presentation%20-%20Retail\Model\DEL_AHO%20Merger%20Model_v7.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Users\reill\Downloads\crprdndfs01\ds_dfs\Client%20mgt\Healthcare\Healthcare%20NY\In%20Progress\WellPoint\60)%20April%202007%20Meeting\Backup\wlp_followup_slide25_chart1.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E:\Documents%20and%20Settings\nm55257\Temporary%20Internet%20Files\OLKB\Shareholder%20Momentum.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C:\patriotgis.sharepoint.com\usnwyre-capitalmarkets\Live%20Projects\2011\M&amp;A\Corporate%20Development\Project%20LIME\CIM\CIM%20Support\Excel\Revenue%20by%20Source%20of%20Business.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C:\patriotgis.sharepoint.com\common\Consumer\Clients\Consumer%20Goods\Chattem\04%20-%20September%202009\Project%20PEGGY%20Follow-Up\Model%20v9.20.09.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C:\Users\reill\Downloads\10.10.10.59\Los_Angeles\Gold\Model\Gold%20Model%20v25.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C:\Users\reill\Downloads\CHISFIBD02\corp\Metals&amp;Mining\severstal\Project%20Ocean\Excel\Presentation%20Backup.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C:\patriotgis.sharepoint.com\usnwyre-capitalmarkets\@GMT-2011.12.16-05.00.32\Live%20Projects\2011\M&amp;A\Family%20Heritage\CIM\CIM%20Support\Project%20Madame%20-%20CIM%20Exhibit%20Support_v5.xls" TargetMode="External"/></Relationships>
</file>

<file path=xl/externalLinks/_rels/externalLink170.xml.rels><?xml version="1.0" encoding="UTF-8" standalone="yes"?>
<Relationships xmlns="http://schemas.openxmlformats.org/package/2006/relationships"><Relationship Id="rId2" Type="http://schemas.microsoft.com/office/2019/04/relationships/externalLinkLongPath" Target="file:///C:\Users\reill\Downloads\usts01.us.kworld.kpmg.com\TransactionServices\Public\Industrial\FURNITURE%20&amp;%20TEXTILES\Furniture%20Supplier,%20Manuf,%20Retail\Hooker\Strategic%20Alternatives%20(December%202008)\Excel%20Backup\HOFT_Charts%20&amp;%20Graphs.xls?2798EAFD" TargetMode="External"/><Relationship Id="rId1" Type="http://schemas.openxmlformats.org/officeDocument/2006/relationships/externalLinkPath" Target="file:///\\2798EAFD\HOFT_Charts%20&amp;%20Graphs.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V:\Investment%20Banking%20Advisory\Teams\Financial%20Sponsors\Clients\Bain\Harcourt\Model\LBO%20model%20v17.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C:\Users\reill\Downloads\cibna.msds.wachovia.net\root\HealthCare%20IB\Healthcare%20CF\Clients%20&amp;%20Prospects\Haemonetics\August%202006\Excel\HAE%20LBO%20Model_v6.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Users\reill\Downloads\ibladcfp\Los_Angeles\Regent\Oaktree\Comps\Radio_comps%20(Q307)%20v25.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Y:\Documents%20and%20Settings\a92323\My%20Documents\Corp%20Development\Project%20Masters\Masters%20Model%2010%2017%2007%20v9.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C:\Users\reill\Downloads\tcusctstafas01\CFO$\PLANNING%20&amp;%20DEVELOPMENT\2006%20Plan\Growth%20&amp;%20Returns%20Update\Summary%20Data%20-%20all%20MGs%20v9.2.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T:\PLANNING%20&amp;%20DEVELOPMENT\2007%20Plan\Target%20Setting\Target%20Setting%20Models\PLANNING%20&amp;%20DEVELOPMENT\2006%20Plan\Stats%20Package\Offline%20Analyses\CapEx%20by%20Rationale.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C:\Users\reill\Downloads\USTS01.us.kworld.kpmg.com\TransactionServices\Mcf\JTMartin\Projects\KILBOURN\Emmis\Models\Model%20-%20WNDU%206.23.05.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patriotgis.sharepoint.com\Los_Angeles\FalconStor\Presentation\Bid%20Summary\Premium%20Paid%20Analysis%20v2.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C:\Users\reill\Downloads\sagentadvisors.com\data\2%20Industry%20Groups\Retail\Kroger\Model\KR_SVU%20Merger%20Model_NEW_v23.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I:\2%20Industry%20Groups\Retail\Ranch%20Markets%20(Pro's)\Project%20Phoenix\CIM\Excel%20Backup\Project%20Phoenix_CIM%20Backup_v1.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C:\Users\reill\Downloads\sagentadvisors.com\data\2%20Industry%20Groups\Retail\Rite%20Aid\2008-11%20CEO%20Presentation\Model\RAD%20Divestiture%20Model_v7.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C:\Users\reill\Downloads\ssforsh001\rshhome\Kdunne\MARKETS\EMPS\2001\EMPS%20vs%20OEMs\2001\EMPS%20vs%20OEMs\Reports\emps032101-Company%20Models.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E:\__New%20G%20Drive\Transactions\Metals%20&amp;%20Mining\Techint\M%20&amp;%20A%20Projects\US%20Steel%20(Project%20Unicorn)\Presentations\Other%20Materials\Backup\Unicorn%20-%20Comps%20&amp;%20Precedents%20Valuations%20v4.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C:\patriotgis.sharepoint.com\data\sahmed\Local%20Settings\Temporary%20Internet%20Files\OLKD8\CHARTS%207.21.08.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D:\Documents%20and%20Settings\kruipdi\Local%20Settings\Temporary%20Internet%20Files\OLKC\Sword%20financing%20model_210604_v.4.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C:\patriotgis.sharepoint.com\Internal%20Audit\Audits\2008\Due%20Diligence\EBA%20DD\Commission%20Runs%20-%20working.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C:\Users\reill\Downloads\dowhnyfs01\shared$\1997\0597\BORDEREA\TRG0597.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C:\Users\reill\Downloads\Halesny-server\Data\AWORK\HARBOR\MERGER10.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S:\Documents%20and%20Settings\jkillion\Local%20Settings\Temporary%20Internet%20Files\OLK2\Documents%20and%20Settings\bill\Local%20Settings\Temporary%20Internet%20Files\OLK102\WINDOWS\TEMP\JosephBeth\invcomp1.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H:\Documents%20and%20Settings\bbukhar\Local%20Settings\Temporary%20Internet%20Files\OLK1B5\Res\Transfer\Schneider\PVF\Economic%20&amp;%20Industry%20Data.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H:\Documents%20and%20Settings\jkaplan\Local%20Settings\Temporary%20Internet%20Files\OLKC7\CB%20Consumer%20Confidence.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C:\Users\reill\Downloads\dowhnyfs01\shared$\1997\0697\BORDEREA\WA0697.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C:\Users\reill\Downloads\Uschicwfs1\VOL4\DATA\EXDATA\CPEXPER.XLS" TargetMode="External"/></Relationships>
</file>

<file path=xl/externalLinks/_rels/externalLink194.xml.rels><?xml version="1.0" encoding="UTF-8" standalone="yes"?>
<Relationships xmlns="http://schemas.openxmlformats.org/package/2006/relationships"><Relationship Id="rId1" Type="http://schemas.microsoft.com/office/2006/relationships/xlExternalLinkPath/xlLibrary" Target="POWER5.XLA"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L:\Appraisals\Quality%20Stores\JosephBeth\invcomp1.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S:\Documents%20and%20Settings\jkillion\Local%20Settings\Temporary%20Internet%20Files\OLK2\Documents%20and%20Settings\bill\Local%20Settings\Temporary%20Internet%20Files\OLK102\Appraisals\Quality%20Stores\JosephBeth\invcomp1.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C:\Users\reill\Downloads\tsclient\C\Tax\Transfer%20Pricing\Project%20Johnson\Previous%20Valuation\Shaws%20Valuation%20Date%20Feb%2000.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S:\Documents%20and%20Settings\jkillion\Local%20Settings\Temporary%20Internet%20Files\OLK2\Documents%20and%20Settings\bill\Local%20Settings\Temporary%20Internet%20Files\OLK102\WINDOWS\TEMP\JosephBeth\invseasn.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S:\Documents%20and%20Settings\jkillion\Local%20Settings\Temporary%20Internet%20Files\OLK2\Documents%20and%20Settings\bill\Local%20Settings\Temporary%20Internet%20Files\OLK102\Appraisals\Quality%20Stores\JosephBeth\invseasn.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C:\Users\reill\Downloads\usmdcvdi007.us.kworld.kpmg.com\KGS_Advisory\Users\Chad%20i\AppData\Local\Microsoft\Windows\Temporary%20Internet%20Files\Content.Outlook\3BP4SGVF\Template%20Model.xlsx"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S:\Documents%20and%20Settings\jkillion\Local%20Settings\Temporary%20Internet%20Files\OLK2\Documents%20and%20Settings\bill\Local%20Settings\Temporary%20Internet%20Files\OLK102\Appraisals\Quality%20Stores\JosephBeth\season.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M:\Documents%20and%20Settings\cpurjara\Local%20Settings\Temporary%20Internet%20Files\OLKBC\Vulcan%20Model%209%2012%2006%20(FINAL)%20v3%20(2).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C:\Windows\system32\Users\MollyConnell\OneDrive%20-%20Patriot%20Growth%20Insurance%20Services,%20LLC\Templates\Due%20Diligence\Target%20Pro%20Forma%20-%20Model%2012.9.20.xlsx"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C:\Windows\system32\Users\MollyConnell\AppData\Local\Microsoft\Windows\INetCache\Content.Outlook\1HYVR9I6\VR%20Williams%20-%20DRAFT%20Summary%20Projection%20Model%20(11.13.20).XLSX"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C:\marshberry-my.sharepoint.com\Users\brian\AppData\Local\Microsoft\Windows\Temporary%20Internet%20Files\Low\Content.IE5\X2UDG4K7\DRI%20zrates1007.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C:\Users\reill\Downloads\dowhnyfs01\shared$\EXCEL\AGENCIES\TRANSGEN\TT-TEXAS\1998\TGTT0198.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C:\marshberry-my.sharepoint.com\Project%20President\Fairness%2012-19-02\Pro%20Forma%20Model%20-%20SCFS%20BYS%20-%2012-16-02.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C:\Users\reill\Downloads\Beto-comp\documentos\Documents%20and%20Settings\c040786\Desktop\Norberto\globalbank\https:\correio402.bb.com.br\windows\TEMP\Prcar2.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C:\Users\reill\Downloads\matisse\cobra\GROUP%20CONTROLLING\ACTUALS\2006\05\J+20506\J2recap\EC_GROUPE%2005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urchase"/>
      <sheetName val="IR"/>
      <sheetName val="financial terms"/>
      <sheetName val="leased space"/>
      <sheetName val="fixed assets"/>
      <sheetName val="T-Accts"/>
      <sheetName val="Integ Res"/>
      <sheetName val="Main"/>
      <sheetName val="Background"/>
      <sheetName val="Purchase consideration"/>
      <sheetName val="list"/>
      <sheetName val="Agency PF Perform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SQUA7(WO)"/>
      <sheetName val="GRSQUA7(W)"/>
      <sheetName val="spaghetti97(WO)"/>
      <sheetName val="spaghetti97(W)"/>
      <sheetName val="ACCRBAR7(wo)"/>
      <sheetName val="ACCRBAR7(W)"/>
      <sheetName val="GRSSBAR6"/>
      <sheetName val="GRSANNL6"/>
      <sheetName val="GRSINCS6"/>
      <sheetName val="ACCRNOSACT"/>
      <sheetName val="Sheet3"/>
      <sheetName val="Sheet1 (3)"/>
    </sheetNames>
    <sheetDataSet>
      <sheetData sheetId="0" refreshError="1"/>
      <sheetData sheetId="1" refreshError="1"/>
      <sheetData sheetId="2" refreshError="1"/>
      <sheetData sheetId="3" refreshError="1"/>
      <sheetData sheetId="4" refreshError="1"/>
      <sheetData sheetId="5" refreshError="1"/>
      <sheetData sheetId="6" refreshError="1">
        <row r="11">
          <cell r="A11" t="str">
            <v>J</v>
          </cell>
          <cell r="F11">
            <v>346</v>
          </cell>
          <cell r="G11">
            <v>409</v>
          </cell>
          <cell r="H11">
            <v>469</v>
          </cell>
        </row>
        <row r="12">
          <cell r="F12">
            <v>627</v>
          </cell>
          <cell r="G12">
            <v>782</v>
          </cell>
          <cell r="H12">
            <v>872</v>
          </cell>
        </row>
        <row r="13">
          <cell r="F13">
            <v>849</v>
          </cell>
          <cell r="G13">
            <v>1049</v>
          </cell>
          <cell r="H13">
            <v>1223</v>
          </cell>
        </row>
        <row r="14">
          <cell r="F14">
            <v>1184</v>
          </cell>
          <cell r="G14">
            <v>1462</v>
          </cell>
          <cell r="H14">
            <v>1786</v>
          </cell>
        </row>
        <row r="15">
          <cell r="F15">
            <v>1431</v>
          </cell>
          <cell r="G15">
            <v>1878</v>
          </cell>
          <cell r="H15">
            <v>2165</v>
          </cell>
        </row>
        <row r="16">
          <cell r="F16">
            <v>1641</v>
          </cell>
          <cell r="G16">
            <v>2274</v>
          </cell>
          <cell r="H16">
            <v>2623</v>
          </cell>
        </row>
        <row r="17">
          <cell r="F17">
            <v>2052</v>
          </cell>
          <cell r="G17">
            <v>2787</v>
          </cell>
          <cell r="H17">
            <v>3240</v>
          </cell>
        </row>
        <row r="18">
          <cell r="F18">
            <v>2348</v>
          </cell>
          <cell r="G18">
            <v>3145</v>
          </cell>
          <cell r="H18">
            <v>3530</v>
          </cell>
        </row>
        <row r="19">
          <cell r="F19">
            <v>2578</v>
          </cell>
          <cell r="G19">
            <v>3569</v>
          </cell>
          <cell r="H19">
            <v>3931</v>
          </cell>
        </row>
        <row r="20">
          <cell r="F20">
            <v>2870</v>
          </cell>
          <cell r="G20">
            <v>3983</v>
          </cell>
          <cell r="H20">
            <v>4432</v>
          </cell>
        </row>
        <row r="21">
          <cell r="F21">
            <v>3167</v>
          </cell>
          <cell r="G21">
            <v>4319</v>
          </cell>
          <cell r="H21">
            <v>4831</v>
          </cell>
        </row>
        <row r="22">
          <cell r="F22">
            <v>3402</v>
          </cell>
          <cell r="G22">
            <v>4647</v>
          </cell>
          <cell r="H22">
            <v>5097</v>
          </cell>
        </row>
      </sheetData>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SON-2"/>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 months running"/>
      <sheetName val="Combined"/>
      <sheetName val="Auto Dealer"/>
      <sheetName val="Commercial Lines"/>
      <sheetName val="Pers Lines"/>
      <sheetName val="Financial Services"/>
      <sheetName val="AD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ission"/>
      <sheetName val="All"/>
      <sheetName val="Service"/>
      <sheetName val="Marketing"/>
      <sheetName val="IT"/>
      <sheetName val="GM"/>
      <sheetName val="Franchise"/>
      <sheetName val="Fleet"/>
      <sheetName val="Exec"/>
      <sheetName val="Accounting"/>
      <sheetName val="Tour"/>
      <sheetName val="Location"/>
      <sheetName val="CRD"/>
      <sheetName val="Data"/>
      <sheetName val="adp 4"/>
      <sheetName val="adp%204.xlsx"/>
      <sheetName val="IncStmt"/>
    </sheetNames>
    <definedNames>
      <definedName name="Table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Notes"/>
      <sheetName val="ImportHistory"/>
      <sheetName val="Data"/>
      <sheetName val="Cover"/>
      <sheetName val="Fin Perf "/>
      <sheetName val="SO Credit level 7 5 yr "/>
      <sheetName val="SO Credit level 7 10yr"/>
      <sheetName val="SO Credit level 7 20yr "/>
      <sheetName val="SO Credit level 8 5 yr"/>
      <sheetName val="SO Credit level 8 10yr"/>
      <sheetName val="SO Credit level 8 20yr"/>
      <sheetName val="Total Company ratio"/>
      <sheetName val="Total Company Income"/>
      <sheetName val="Total Comapny BS CF"/>
      <sheetName val="Total Comapny coverage ratio "/>
      <sheetName val="SO Credit level 4"/>
      <sheetName val="SO Credit level 5"/>
      <sheetName val="Case 1B - 1"/>
      <sheetName val="FINANCIALS"/>
      <sheetName val="CFL"/>
      <sheetName val="Discounted Cash Flow Model"/>
      <sheetName val="Main"/>
      <sheetName val="CSH"/>
      <sheetName val="Advances"/>
      <sheetName val="O-1 (277)"/>
      <sheetName val="O-1 (521)"/>
      <sheetName val="O-1 (626) "/>
      <sheetName val="BEV"/>
      <sheetName val="List"/>
      <sheetName val="entity"/>
      <sheetName val="Sheet1"/>
      <sheetName val="Fin_Perf_"/>
      <sheetName val="Multiples"/>
      <sheetName val="Lists"/>
      <sheetName val="Regional Simple Averages"/>
      <sheetName val="ERPs by country"/>
      <sheetName val="Picklist"/>
      <sheetName val="Lookups"/>
      <sheetName val="Legend"/>
      <sheetName val="List of TPEs"/>
      <sheetName val="EX I"/>
      <sheetName val="4A Unit Costs"/>
      <sheetName val="Dropdown list"/>
      <sheetName val="iAssumptions"/>
      <sheetName val=""/>
      <sheetName val="A"/>
      <sheetName val="Expense Categories"/>
      <sheetName val="IRR"/>
      <sheetName val="Iowa Source Data"/>
      <sheetName val="SWE Credit Rating Graph 6_28_00"/>
      <sheetName val="SO_Credit_level_7_5_yr_"/>
      <sheetName val="SO_Credit_level_7_10yr"/>
      <sheetName val="SO_Credit_level_7_20yr_"/>
      <sheetName val="SO_Credit_level_8_5_yr"/>
      <sheetName val="SO_Credit_level_8_10yr"/>
      <sheetName val="SO_Credit_level_8_20yr"/>
      <sheetName val="Total_Company_ratio"/>
      <sheetName val="Total_Company_Income"/>
      <sheetName val="Total_Comapny_BS_CF"/>
      <sheetName val="Total_Comapny_coverage_ratio_"/>
      <sheetName val="SO_Credit_level_4"/>
      <sheetName val="SO_Credit_level_5"/>
      <sheetName val="Discounted_Cash_Flow_Model"/>
      <sheetName val="O-1_(277)"/>
      <sheetName val="O-1_(521)"/>
      <sheetName val="O-1_(626)_"/>
      <sheetName val="Data Beta"/>
      <sheetName val="VendorList"/>
      <sheetName val="soc1"/>
      <sheetName val="FAS 5 "/>
      <sheetName val="Planned 2005 Spend Analysis-All"/>
      <sheetName val="LE List"/>
      <sheetName val="Support"/>
      <sheetName val="Asset Strategy"/>
      <sheetName val="Fin_Perf_1"/>
      <sheetName val="SO_Credit_level_7_5_yr_1"/>
      <sheetName val="SO_Credit_level_7_10yr1"/>
      <sheetName val="SO_Credit_level_7_20yr_1"/>
      <sheetName val="SO_Credit_level_8_5_yr1"/>
      <sheetName val="SO_Credit_level_8_10yr1"/>
      <sheetName val="SO_Credit_level_8_20yr1"/>
      <sheetName val="Total_Company_ratio1"/>
      <sheetName val="Total_Company_Income1"/>
      <sheetName val="Total_Comapny_BS_CF1"/>
      <sheetName val="Total_Comapny_coverage_ratio_1"/>
      <sheetName val="SO_Credit_level_41"/>
      <sheetName val="SO_Credit_level_51"/>
      <sheetName val="Discounted_Cash_Flow_Model1"/>
      <sheetName val="O-1_(277)1"/>
      <sheetName val="O-1_(521)1"/>
      <sheetName val="O-1_(626)_1"/>
      <sheetName val="Regional_Simple_Averages"/>
      <sheetName val="ERPs_by_country"/>
      <sheetName val="List_of_TPEs"/>
      <sheetName val="EnergyPricing"/>
      <sheetName val="Depreciation"/>
      <sheetName val="state"/>
      <sheetName val="Hyperion TB"/>
      <sheetName val="Summary"/>
      <sheetName val="FX"/>
      <sheetName val="Dimensions"/>
      <sheetName val="(BVI) IS"/>
      <sheetName val="1999 BUDGET"/>
      <sheetName val="GrFour"/>
      <sheetName val="Calc"/>
      <sheetName val="MOne"/>
      <sheetName val="MTwo"/>
      <sheetName val="KOne"/>
      <sheetName val="GoSeven"/>
      <sheetName val="GrThree"/>
      <sheetName val="HTwo"/>
      <sheetName val="JOne"/>
      <sheetName val="JTwo"/>
      <sheetName val="HOne"/>
      <sheetName val="GoEight"/>
      <sheetName val="6 - Data Validation"/>
      <sheetName val="Stock"/>
      <sheetName val="T_ANAG_PDC_IT"/>
      <sheetName val="T_HYP_SOC"/>
      <sheetName val="X_PROD_OUT_RIEP"/>
      <sheetName val="Sheet2"/>
      <sheetName val="PERIOD MIX"/>
      <sheetName val="YTD MIX"/>
      <sheetName val="Results from Nov 98"/>
      <sheetName val="Co. 670 HK"/>
      <sheetName val="Account"/>
      <sheetName val="Moscow 0605"/>
      <sheetName val="Madrid 0605"/>
      <sheetName val="Stock 0605"/>
      <sheetName val="Frankfurt 0605"/>
      <sheetName val="Paris 0605"/>
      <sheetName val="London0605"/>
      <sheetName val="Milan0605"/>
      <sheetName val="Actions"/>
      <sheetName val="Contents"/>
      <sheetName val="Sum_2004"/>
      <sheetName val="ADDT DEPR"/>
      <sheetName val="CF_Total"/>
      <sheetName val="AR "/>
      <sheetName val="model"/>
      <sheetName val="Administration"/>
      <sheetName val="Performance Cases"/>
      <sheetName val="Invoices"/>
      <sheetName val="Key"/>
      <sheetName val="Inputs &gt;&gt;"/>
      <sheetName val="D) Trial Balance"/>
      <sheetName val="Forecast"/>
      <sheetName val="Fin_Perf_2"/>
      <sheetName val="SO_Credit_level_7_5_yr_2"/>
      <sheetName val="SO_Credit_level_7_10yr2"/>
      <sheetName val="SO_Credit_level_7_20yr_2"/>
      <sheetName val="SO_Credit_level_8_5_yr2"/>
      <sheetName val="SO_Credit_level_8_10yr2"/>
      <sheetName val="SO_Credit_level_8_20yr2"/>
      <sheetName val="Total_Company_ratio2"/>
      <sheetName val="Total_Company_Income2"/>
      <sheetName val="Total_Comapny_BS_CF2"/>
      <sheetName val="Total_Comapny_coverage_ratio_2"/>
      <sheetName val="SO_Credit_level_42"/>
      <sheetName val="SO_Credit_level_52"/>
      <sheetName val="Case_1B_-_1"/>
      <sheetName val="SWE_Credit_Rating_Graph_6_28_00"/>
      <sheetName val="Moscow_0605"/>
      <sheetName val="Madrid_0605"/>
      <sheetName val="Stock_0605"/>
      <sheetName val="Frankfurt_0605"/>
      <sheetName val="Paris_0605"/>
      <sheetName val="Discounted_Cash_Flow_Model2"/>
      <sheetName val="O-1_(277)2"/>
      <sheetName val="O-1_(521)2"/>
      <sheetName val="O-1_(626)_2"/>
      <sheetName val="Regional_Simple_Averages1"/>
      <sheetName val="ERPs_by_country1"/>
      <sheetName val="List_of_TPEs1"/>
      <sheetName val="EX_I"/>
      <sheetName val="4A_Unit_Costs"/>
      <sheetName val="Dropdown_list"/>
      <sheetName val="Expense_Categories"/>
      <sheetName val="Iowa_Source_Data"/>
      <sheetName val="FAS_5_"/>
      <sheetName val="Planned_2005_Spend_Analysis-All"/>
      <sheetName val="Data_Beta"/>
      <sheetName val="LE_List"/>
      <sheetName val="Hyperion_TB"/>
      <sheetName val="(BVI)_IS"/>
      <sheetName val="6_-_Data_Validation"/>
      <sheetName val="1999_BUDGET"/>
      <sheetName val="ADDT_DEPR"/>
      <sheetName val="Results_from_Nov_98"/>
      <sheetName val="Co__670_HK"/>
      <sheetName val="AR_"/>
      <sheetName val="Performance_Cases"/>
      <sheetName val="Inputs_&gt;&gt;"/>
      <sheetName val="D)_Trial_Balance"/>
      <sheetName val="1.6 TRS Data"/>
      <sheetName val="Closing Statement"/>
      <sheetName val="CPD"/>
      <sheetName val="INDEX"/>
      <sheetName val="Index sheet"/>
      <sheetName val="Nature &amp; Type Lists"/>
      <sheetName val="E1 Debtors ATB"/>
      <sheetName val="Peer's Charged Offs"/>
      <sheetName val="CF_wk"/>
      <sheetName val="Net Working Capital"/>
      <sheetName val="Fin_Perf_3"/>
      <sheetName val="SO_Credit_level_7_5_yr_3"/>
      <sheetName val="SO_Credit_level_7_10yr3"/>
      <sheetName val="SO_Credit_level_7_20yr_3"/>
      <sheetName val="SO_Credit_level_8_5_yr3"/>
      <sheetName val="SO_Credit_level_8_10yr3"/>
      <sheetName val="SO_Credit_level_8_20yr3"/>
      <sheetName val="Total_Company_ratio3"/>
      <sheetName val="Total_Company_Income3"/>
      <sheetName val="Total_Comapny_BS_CF3"/>
      <sheetName val="Total_Comapny_coverage_ratio_3"/>
      <sheetName val="SO_Credit_level_43"/>
      <sheetName val="SO_Credit_level_53"/>
      <sheetName val="Discounted_Cash_Flow_Model3"/>
      <sheetName val="O-1_(277)3"/>
      <sheetName val="O-1_(521)3"/>
      <sheetName val="O-1_(626)_3"/>
      <sheetName val="Regional_Simple_Averages2"/>
      <sheetName val="ERPs_by_country2"/>
      <sheetName val="List_of_TPEs2"/>
      <sheetName val="EX_I1"/>
      <sheetName val="4A_Unit_Costs1"/>
      <sheetName val="Dropdown_list1"/>
      <sheetName val="Expense_Categories1"/>
      <sheetName val="Iowa_Source_Data1"/>
      <sheetName val="Case_1B_-_11"/>
      <sheetName val="SWE_Credit_Rating_Graph_6_28_01"/>
      <sheetName val="Data_Beta1"/>
      <sheetName val="FAS_5_1"/>
      <sheetName val="Planned_2005_Spend_Analysis-Al1"/>
      <sheetName val="LE_List1"/>
      <sheetName val="Instructions"/>
      <sheetName val="Submission CW"/>
      <sheetName val="OTR Walk"/>
      <sheetName val="OP Walk"/>
      <sheetName val="HQ Pivot"/>
      <sheetName val="HQ Pacing"/>
      <sheetName val="MYA S=O &amp; CO"/>
      <sheetName val="1995 Cellular"/>
      <sheetName val="1995_Cellular"/>
      <sheetName val="Fin_Perf_5"/>
      <sheetName val="SO_Credit_level_7_5_yr_4"/>
      <sheetName val="SO_Credit_level_7_10yr4"/>
      <sheetName val="SO_Credit_level_7_20yr_4"/>
      <sheetName val="SO_Credit_level_8_5_yr4"/>
      <sheetName val="SO_Credit_level_8_10yr4"/>
      <sheetName val="SO_Credit_level_8_20yr4"/>
      <sheetName val="Total_Company_ratio4"/>
      <sheetName val="Total_Company_Income4"/>
      <sheetName val="Total_Comapny_BS_CF4"/>
      <sheetName val="Total_Comapny_coverage_ratio_4"/>
      <sheetName val="SO_Credit_level_44"/>
      <sheetName val="SO_Credit_level_54"/>
      <sheetName val="Discounted_Cash_Flow_Model4"/>
      <sheetName val="O-1_(277)4"/>
      <sheetName val="O-1_(521)4"/>
      <sheetName val="O-1_(626)_4"/>
      <sheetName val="Regional_Simple_Averages4"/>
      <sheetName val="ERPs_by_country4"/>
      <sheetName val="List_of_TPEs3"/>
      <sheetName val="EX_I2"/>
      <sheetName val="4A_Unit_Costs2"/>
      <sheetName val="Expense_Categories2"/>
      <sheetName val="Dropdown_list2"/>
      <sheetName val="Iowa_Source_Data2"/>
      <sheetName val="Case_1B_-_12"/>
      <sheetName val="Data_Beta2"/>
      <sheetName val="SWE_Credit_Rating_Graph_6_28_02"/>
      <sheetName val="FAS_5_2"/>
      <sheetName val="Planned_2005_Spend_Analysis-Al2"/>
      <sheetName val="LE_List2"/>
      <sheetName val="Fin_Perf_4"/>
      <sheetName val="Regional_Simple_Averages3"/>
      <sheetName val="ERPs_by_country3"/>
      <sheetName val="Fin_Perf_6"/>
      <sheetName val="SO_Credit_level_7_5_yr_5"/>
      <sheetName val="SO_Credit_level_7_10yr5"/>
      <sheetName val="SO_Credit_level_7_20yr_5"/>
      <sheetName val="SO_Credit_level_8_5_yr5"/>
      <sheetName val="SO_Credit_level_8_10yr5"/>
      <sheetName val="SO_Credit_level_8_20yr5"/>
      <sheetName val="Total_Company_ratio5"/>
      <sheetName val="Total_Company_Income5"/>
      <sheetName val="Total_Comapny_BS_CF5"/>
      <sheetName val="Total_Comapny_coverage_ratio_5"/>
      <sheetName val="SO_Credit_level_45"/>
      <sheetName val="SO_Credit_level_55"/>
      <sheetName val="Discounted_Cash_Flow_Model5"/>
      <sheetName val="O-1_(277)5"/>
      <sheetName val="O-1_(521)5"/>
      <sheetName val="O-1_(626)_5"/>
      <sheetName val="Regional_Simple_Averages5"/>
      <sheetName val="ERPs_by_country5"/>
      <sheetName val="List_of_TPEs4"/>
      <sheetName val="EX_I3"/>
      <sheetName val="4A_Unit_Costs3"/>
      <sheetName val="Expense_Categories3"/>
      <sheetName val="Dropdown_list3"/>
      <sheetName val="Iowa_Source_Data3"/>
      <sheetName val="Case_1B_-_13"/>
      <sheetName val="Data_Beta3"/>
      <sheetName val="SWE_Credit_Rating_Graph_6_28_03"/>
      <sheetName val="FAS_5_3"/>
      <sheetName val="Planned_2005_Spend_Analysis-Al3"/>
      <sheetName val="LE_List3"/>
      <sheetName val="Data Validation"/>
      <sheetName val="875 ACC"/>
      <sheetName val="Submission_CW"/>
      <sheetName val="OTR_Walk"/>
      <sheetName val="OP_Walk"/>
      <sheetName val="HQ_Pivot"/>
      <sheetName val="HQ_Pacing"/>
      <sheetName val="MYA_S=O_&amp;_CO"/>
      <sheetName val="Hyperion_TB1"/>
      <sheetName val="(BVI)_IS1"/>
      <sheetName val="1999_BUDGET1"/>
      <sheetName val="6_-_Data_Validation1"/>
      <sheetName val="Moscow_06051"/>
      <sheetName val="Madrid_06051"/>
      <sheetName val="Stock_06051"/>
      <sheetName val="Frankfurt_06051"/>
      <sheetName val="Paris_06051"/>
      <sheetName val="1995_Cellular1"/>
      <sheetName val="Submission_CW1"/>
      <sheetName val="OTR_Walk1"/>
      <sheetName val="OP_Walk1"/>
      <sheetName val="HQ_Pivot1"/>
      <sheetName val="HQ_Pacing1"/>
      <sheetName val="MYA_S=O_&amp;_CO1"/>
      <sheetName val="Reserves"/>
      <sheetName val="cson &amp; cgen"/>
      <sheetName val="Capitalization"/>
      <sheetName val="Exhibit V"/>
      <sheetName val="Expiration"/>
      <sheetName val="Patent Raw Data"/>
      <sheetName val="Fin_Perf_7"/>
      <sheetName val="SO_Credit_level_7_5_yr_6"/>
      <sheetName val="SO_Credit_level_7_10yr6"/>
      <sheetName val="SO_Credit_level_7_20yr_6"/>
      <sheetName val="SO_Credit_level_8_5_yr6"/>
      <sheetName val="SO_Credit_level_8_10yr6"/>
      <sheetName val="SO_Credit_level_8_20yr6"/>
      <sheetName val="Total_Company_ratio6"/>
      <sheetName val="Total_Company_Income6"/>
      <sheetName val="Total_Comapny_BS_CF6"/>
      <sheetName val="Total_Comapny_coverage_ratio_6"/>
      <sheetName val="SO_Credit_level_46"/>
      <sheetName val="SO_Credit_level_56"/>
      <sheetName val="Discounted_Cash_Flow_Model6"/>
      <sheetName val="O-1_(277)6"/>
      <sheetName val="O-1_(521)6"/>
      <sheetName val="O-1_(626)_6"/>
      <sheetName val="Regional_Simple_Averages6"/>
      <sheetName val="ERPs_by_country6"/>
      <sheetName val="List_of_TPEs5"/>
      <sheetName val="EX_I4"/>
      <sheetName val="4A_Unit_Costs4"/>
      <sheetName val="Expense_Categories4"/>
      <sheetName val="Dropdown_list4"/>
      <sheetName val="Iowa_Source_Data4"/>
      <sheetName val="Case_1B_-_14"/>
      <sheetName val="Data_Beta4"/>
      <sheetName val="SWE_Credit_Rating_Graph_6_28_04"/>
      <sheetName val="FAS_5_4"/>
      <sheetName val="Planned_2005_Spend_Analysis-Al4"/>
      <sheetName val="LE_List4"/>
      <sheetName val="Fin_Perf_8"/>
      <sheetName val="SO_Credit_level_7_5_yr_7"/>
      <sheetName val="SO_Credit_level_7_10yr7"/>
      <sheetName val="SO_Credit_level_7_20yr_7"/>
      <sheetName val="SO_Credit_level_8_5_yr7"/>
      <sheetName val="SO_Credit_level_8_10yr7"/>
      <sheetName val="SO_Credit_level_8_20yr7"/>
      <sheetName val="Total_Company_ratio7"/>
      <sheetName val="Total_Company_Income7"/>
      <sheetName val="Total_Comapny_BS_CF7"/>
      <sheetName val="Total_Comapny_coverage_ratio_7"/>
      <sheetName val="SO_Credit_level_47"/>
      <sheetName val="SO_Credit_level_57"/>
      <sheetName val="Discounted_Cash_Flow_Model7"/>
      <sheetName val="O-1_(277)7"/>
      <sheetName val="O-1_(521)7"/>
      <sheetName val="O-1_(626)_7"/>
      <sheetName val="Regional_Simple_Averages7"/>
      <sheetName val="ERPs_by_country7"/>
      <sheetName val="List_of_TPEs6"/>
      <sheetName val="EX_I5"/>
      <sheetName val="4A_Unit_Costs5"/>
      <sheetName val="Expense_Categories5"/>
      <sheetName val="Dropdown_list5"/>
      <sheetName val="Iowa_Source_Data5"/>
      <sheetName val="Case_1B_-_15"/>
      <sheetName val="Data_Beta5"/>
      <sheetName val="SWE_Credit_Rating_Graph_6_28_05"/>
      <sheetName val="FAS_5_5"/>
      <sheetName val="Planned_2005_Spend_Analysis-Al5"/>
      <sheetName val="LE_List5"/>
      <sheetName val="Fin_Perf_9"/>
      <sheetName val="SO_Credit_level_7_5_yr_8"/>
      <sheetName val="SO_Credit_level_7_10yr8"/>
      <sheetName val="SO_Credit_level_7_20yr_8"/>
      <sheetName val="SO_Credit_level_8_5_yr8"/>
      <sheetName val="SO_Credit_level_8_10yr8"/>
      <sheetName val="SO_Credit_level_8_20yr8"/>
      <sheetName val="Total_Company_ratio8"/>
      <sheetName val="Total_Company_Income8"/>
      <sheetName val="Total_Comapny_BS_CF8"/>
      <sheetName val="Total_Comapny_coverage_ratio_8"/>
      <sheetName val="SO_Credit_level_48"/>
      <sheetName val="SO_Credit_level_58"/>
      <sheetName val="Discounted_Cash_Flow_Model8"/>
      <sheetName val="O-1_(277)8"/>
      <sheetName val="O-1_(521)8"/>
      <sheetName val="O-1_(626)_8"/>
      <sheetName val="Regional_Simple_Averages8"/>
      <sheetName val="ERPs_by_country8"/>
      <sheetName val="List_of_TPEs7"/>
      <sheetName val="EX_I6"/>
      <sheetName val="4A_Unit_Costs6"/>
      <sheetName val="Expense_Categories6"/>
      <sheetName val="Dropdown_list6"/>
      <sheetName val="Iowa_Source_Data6"/>
      <sheetName val="Case_1B_-_16"/>
      <sheetName val="Data_Beta6"/>
      <sheetName val="SWE_Credit_Rating_Graph_6_28_06"/>
      <sheetName val="FAS_5_6"/>
      <sheetName val="Planned_2005_Spend_Analysis-Al6"/>
      <sheetName val="LE_List6"/>
      <sheetName val="Fin_Perf_10"/>
      <sheetName val="SO_Credit_level_7_5_yr_9"/>
      <sheetName val="SO_Credit_level_7_10yr9"/>
      <sheetName val="SO_Credit_level_7_20yr_9"/>
      <sheetName val="SO_Credit_level_8_5_yr9"/>
      <sheetName val="SO_Credit_level_8_10yr9"/>
      <sheetName val="SO_Credit_level_8_20yr9"/>
      <sheetName val="Total_Company_ratio9"/>
      <sheetName val="Total_Company_Income9"/>
      <sheetName val="Total_Comapny_BS_CF9"/>
      <sheetName val="Total_Comapny_coverage_ratio_9"/>
      <sheetName val="SO_Credit_level_49"/>
      <sheetName val="SO_Credit_level_59"/>
      <sheetName val="Discounted_Cash_Flow_Model9"/>
      <sheetName val="O-1_(277)9"/>
      <sheetName val="O-1_(521)9"/>
      <sheetName val="O-1_(626)_9"/>
      <sheetName val="Regional_Simple_Averages9"/>
      <sheetName val="ERPs_by_country9"/>
      <sheetName val="List_of_TPEs8"/>
      <sheetName val="EX_I7"/>
      <sheetName val="4A_Unit_Costs7"/>
      <sheetName val="Expense_Categories7"/>
      <sheetName val="Dropdown_list7"/>
      <sheetName val="Iowa_Source_Data7"/>
      <sheetName val="Case_1B_-_17"/>
      <sheetName val="Data_Beta7"/>
      <sheetName val="SWE_Credit_Rating_Graph_6_28_07"/>
      <sheetName val="FAS_5_7"/>
      <sheetName val="Planned_2005_Spend_Analysis-Al7"/>
      <sheetName val="LE_List7"/>
      <sheetName val="Fin_Perf_12"/>
      <sheetName val="SO_Credit_level_7_5_yr_11"/>
      <sheetName val="SO_Credit_level_7_10yr11"/>
      <sheetName val="SO_Credit_level_7_20yr_11"/>
      <sheetName val="SO_Credit_level_8_5_yr11"/>
      <sheetName val="SO_Credit_level_8_10yr11"/>
      <sheetName val="SO_Credit_level_8_20yr11"/>
      <sheetName val="Total_Company_ratio11"/>
      <sheetName val="Total_Company_Income11"/>
      <sheetName val="Total_Comapny_BS_CF11"/>
      <sheetName val="Total_Comapny_coverage_ratio_11"/>
      <sheetName val="SO_Credit_level_411"/>
      <sheetName val="SO_Credit_level_511"/>
      <sheetName val="Discounted_Cash_Flow_Model11"/>
      <sheetName val="O-1_(277)11"/>
      <sheetName val="O-1_(521)11"/>
      <sheetName val="O-1_(626)_11"/>
      <sheetName val="Regional_Simple_Averages11"/>
      <sheetName val="ERPs_by_country11"/>
      <sheetName val="List_of_TPEs10"/>
      <sheetName val="EX_I9"/>
      <sheetName val="4A_Unit_Costs9"/>
      <sheetName val="Expense_Categories9"/>
      <sheetName val="Dropdown_list9"/>
      <sheetName val="Iowa_Source_Data9"/>
      <sheetName val="Case_1B_-_19"/>
      <sheetName val="Data_Beta9"/>
      <sheetName val="SWE_Credit_Rating_Graph_6_28_09"/>
      <sheetName val="FAS_5_9"/>
      <sheetName val="Planned_2005_Spend_Analysis-Al9"/>
      <sheetName val="LE_List9"/>
      <sheetName val="Fin_Perf_11"/>
      <sheetName val="SO_Credit_level_7_5_yr_10"/>
      <sheetName val="SO_Credit_level_7_10yr10"/>
      <sheetName val="SO_Credit_level_7_20yr_10"/>
      <sheetName val="SO_Credit_level_8_5_yr10"/>
      <sheetName val="SO_Credit_level_8_10yr10"/>
      <sheetName val="SO_Credit_level_8_20yr10"/>
      <sheetName val="Total_Company_ratio10"/>
      <sheetName val="Total_Company_Income10"/>
      <sheetName val="Total_Comapny_BS_CF10"/>
      <sheetName val="Total_Comapny_coverage_ratio_10"/>
      <sheetName val="SO_Credit_level_410"/>
      <sheetName val="SO_Credit_level_510"/>
      <sheetName val="Discounted_Cash_Flow_Model10"/>
      <sheetName val="O-1_(277)10"/>
      <sheetName val="O-1_(521)10"/>
      <sheetName val="O-1_(626)_10"/>
      <sheetName val="Regional_Simple_Averages10"/>
      <sheetName val="ERPs_by_country10"/>
      <sheetName val="List_of_TPEs9"/>
      <sheetName val="EX_I8"/>
      <sheetName val="4A_Unit_Costs8"/>
      <sheetName val="Expense_Categories8"/>
      <sheetName val="Dropdown_list8"/>
      <sheetName val="Iowa_Source_Data8"/>
      <sheetName val="Case_1B_-_18"/>
      <sheetName val="Data_Beta8"/>
      <sheetName val="SWE_Credit_Rating_Graph_6_28_08"/>
      <sheetName val="FAS_5_8"/>
      <sheetName val="Planned_2005_Spend_Analysis-Al8"/>
      <sheetName val="LE_List8"/>
      <sheetName val="Fin_Perf_13"/>
      <sheetName val="SO_Credit_level_7_5_yr_12"/>
      <sheetName val="SO_Credit_level_7_10yr12"/>
      <sheetName val="SO_Credit_level_7_20yr_12"/>
      <sheetName val="SO_Credit_level_8_5_yr12"/>
      <sheetName val="SO_Credit_level_8_10yr12"/>
      <sheetName val="SO_Credit_level_8_20yr12"/>
      <sheetName val="Total_Company_ratio12"/>
      <sheetName val="Total_Company_Income12"/>
      <sheetName val="Total_Comapny_BS_CF12"/>
      <sheetName val="Total_Comapny_coverage_ratio_12"/>
      <sheetName val="SO_Credit_level_412"/>
      <sheetName val="SO_Credit_level_512"/>
      <sheetName val="Discounted_Cash_Flow_Model12"/>
      <sheetName val="O-1_(277)12"/>
      <sheetName val="O-1_(521)12"/>
      <sheetName val="O-1_(626)_12"/>
      <sheetName val="Regional_Simple_Averages12"/>
      <sheetName val="ERPs_by_country12"/>
      <sheetName val="List_of_TPEs11"/>
      <sheetName val="EX_I10"/>
      <sheetName val="4A_Unit_Costs10"/>
      <sheetName val="Expense_Categories10"/>
      <sheetName val="Dropdown_list10"/>
      <sheetName val="Iowa_Source_Data10"/>
      <sheetName val="Case_1B_-_110"/>
      <sheetName val="Data_Beta10"/>
      <sheetName val="SWE_Credit_Rating_Graph_6_28_10"/>
      <sheetName val="FAS_5_10"/>
      <sheetName val="Planned_2005_Spend_Analysis-A10"/>
      <sheetName val="LE_List10"/>
      <sheetName val="Fin_Perf_14"/>
      <sheetName val="SO_Credit_level_7_5_yr_13"/>
      <sheetName val="SO_Credit_level_7_10yr13"/>
      <sheetName val="SO_Credit_level_7_20yr_13"/>
      <sheetName val="SO_Credit_level_8_5_yr13"/>
      <sheetName val="SO_Credit_level_8_10yr13"/>
      <sheetName val="SO_Credit_level_8_20yr13"/>
      <sheetName val="Total_Company_ratio13"/>
      <sheetName val="Total_Company_Income13"/>
      <sheetName val="Total_Comapny_BS_CF13"/>
      <sheetName val="Total_Comapny_coverage_ratio_13"/>
      <sheetName val="SO_Credit_level_413"/>
      <sheetName val="SO_Credit_level_513"/>
      <sheetName val="Discounted_Cash_Flow_Model13"/>
      <sheetName val="O-1_(277)13"/>
      <sheetName val="O-1_(521)13"/>
      <sheetName val="O-1_(626)_13"/>
      <sheetName val="Regional_Simple_Averages13"/>
      <sheetName val="ERPs_by_country13"/>
      <sheetName val="List_of_TPEs12"/>
      <sheetName val="EX_I11"/>
      <sheetName val="4A_Unit_Costs11"/>
      <sheetName val="Expense_Categories11"/>
      <sheetName val="Dropdown_list11"/>
      <sheetName val="Iowa_Source_Data11"/>
      <sheetName val="Case_1B_-_111"/>
      <sheetName val="Data_Beta11"/>
      <sheetName val="SWE_Credit_Rating_Graph_6_28_11"/>
      <sheetName val="FAS_5_11"/>
      <sheetName val="Planned_2005_Spend_Analysis-A11"/>
      <sheetName val="LE_List11"/>
      <sheetName val="Fin_Perf_15"/>
      <sheetName val="SO_Credit_level_7_5_yr_14"/>
      <sheetName val="SO_Credit_level_7_10yr14"/>
      <sheetName val="SO_Credit_level_7_20yr_14"/>
      <sheetName val="SO_Credit_level_8_5_yr14"/>
      <sheetName val="SO_Credit_level_8_10yr14"/>
      <sheetName val="SO_Credit_level_8_20yr14"/>
      <sheetName val="Total_Company_ratio14"/>
      <sheetName val="Total_Company_Income14"/>
      <sheetName val="Total_Comapny_BS_CF14"/>
      <sheetName val="Total_Comapny_coverage_ratio_14"/>
      <sheetName val="SO_Credit_level_414"/>
      <sheetName val="SO_Credit_level_514"/>
      <sheetName val="Discounted_Cash_Flow_Model14"/>
      <sheetName val="O-1_(277)14"/>
      <sheetName val="O-1_(521)14"/>
      <sheetName val="O-1_(626)_14"/>
      <sheetName val="Regional_Simple_Averages14"/>
      <sheetName val="ERPs_by_country14"/>
      <sheetName val="List_of_TPEs13"/>
      <sheetName val="EX_I12"/>
      <sheetName val="4A_Unit_Costs12"/>
      <sheetName val="Expense_Categories12"/>
      <sheetName val="Dropdown_list12"/>
      <sheetName val="Iowa_Source_Data12"/>
      <sheetName val="Case_1B_-_112"/>
      <sheetName val="Data_Beta12"/>
      <sheetName val="SWE_Credit_Rating_Graph_6_28_12"/>
      <sheetName val="FAS_5_12"/>
      <sheetName val="Planned_2005_Spend_Analysis-A12"/>
      <sheetName val="LE_List12"/>
      <sheetName val="Fin_Perf_17"/>
      <sheetName val="SO_Credit_level_7_5_yr_16"/>
      <sheetName val="SO_Credit_level_7_10yr16"/>
      <sheetName val="SO_Credit_level_7_20yr_16"/>
      <sheetName val="SO_Credit_level_8_5_yr16"/>
      <sheetName val="SO_Credit_level_8_10yr16"/>
      <sheetName val="SO_Credit_level_8_20yr16"/>
      <sheetName val="Total_Company_ratio16"/>
      <sheetName val="Total_Company_Income16"/>
      <sheetName val="Total_Comapny_BS_CF16"/>
      <sheetName val="Total_Comapny_coverage_ratio_16"/>
      <sheetName val="SO_Credit_level_416"/>
      <sheetName val="SO_Credit_level_516"/>
      <sheetName val="Discounted_Cash_Flow_Model16"/>
      <sheetName val="O-1_(277)16"/>
      <sheetName val="O-1_(521)16"/>
      <sheetName val="O-1_(626)_16"/>
      <sheetName val="Regional_Simple_Averages16"/>
      <sheetName val="ERPs_by_country16"/>
      <sheetName val="List_of_TPEs15"/>
      <sheetName val="EX_I14"/>
      <sheetName val="4A_Unit_Costs14"/>
      <sheetName val="Expense_Categories14"/>
      <sheetName val="Dropdown_list14"/>
      <sheetName val="Iowa_Source_Data14"/>
      <sheetName val="Case_1B_-_114"/>
      <sheetName val="Data_Beta14"/>
      <sheetName val="SWE_Credit_Rating_Graph_6_28_14"/>
      <sheetName val="FAS_5_14"/>
      <sheetName val="Planned_2005_Spend_Analysis-A14"/>
      <sheetName val="LE_List14"/>
      <sheetName val="Results_from_Nov_981"/>
      <sheetName val="Co__670_HK1"/>
      <sheetName val="Fin_Perf_16"/>
      <sheetName val="SO_Credit_level_7_5_yr_15"/>
      <sheetName val="SO_Credit_level_7_10yr15"/>
      <sheetName val="SO_Credit_level_7_20yr_15"/>
      <sheetName val="SO_Credit_level_8_5_yr15"/>
      <sheetName val="SO_Credit_level_8_10yr15"/>
      <sheetName val="SO_Credit_level_8_20yr15"/>
      <sheetName val="Total_Company_ratio15"/>
      <sheetName val="Total_Company_Income15"/>
      <sheetName val="Total_Comapny_BS_CF15"/>
      <sheetName val="Total_Comapny_coverage_ratio_15"/>
      <sheetName val="SO_Credit_level_415"/>
      <sheetName val="SO_Credit_level_515"/>
      <sheetName val="Discounted_Cash_Flow_Model15"/>
      <sheetName val="O-1_(277)15"/>
      <sheetName val="O-1_(521)15"/>
      <sheetName val="O-1_(626)_15"/>
      <sheetName val="Regional_Simple_Averages15"/>
      <sheetName val="ERPs_by_country15"/>
      <sheetName val="List_of_TPEs14"/>
      <sheetName val="EX_I13"/>
      <sheetName val="4A_Unit_Costs13"/>
      <sheetName val="Expense_Categories13"/>
      <sheetName val="Dropdown_list13"/>
      <sheetName val="Iowa_Source_Data13"/>
      <sheetName val="Case_1B_-_113"/>
      <sheetName val="Data_Beta13"/>
      <sheetName val="SWE_Credit_Rating_Graph_6_28_13"/>
      <sheetName val="FAS_5_13"/>
      <sheetName val="Planned_2005_Spend_Analysis-A13"/>
      <sheetName val="LE_List13"/>
      <sheetName val="Fin_Perf_18"/>
      <sheetName val="SO_Credit_level_7_5_yr_17"/>
      <sheetName val="SO_Credit_level_7_10yr17"/>
      <sheetName val="SO_Credit_level_7_20yr_17"/>
      <sheetName val="SO_Credit_level_8_5_yr17"/>
      <sheetName val="SO_Credit_level_8_10yr17"/>
      <sheetName val="SO_Credit_level_8_20yr17"/>
      <sheetName val="Total_Company_ratio17"/>
      <sheetName val="Total_Company_Income17"/>
      <sheetName val="Total_Comapny_BS_CF17"/>
      <sheetName val="Total_Comapny_coverage_ratio_17"/>
      <sheetName val="SO_Credit_level_417"/>
      <sheetName val="SO_Credit_level_517"/>
      <sheetName val="Discounted_Cash_Flow_Model17"/>
      <sheetName val="O-1_(277)17"/>
      <sheetName val="O-1_(521)17"/>
      <sheetName val="O-1_(626)_17"/>
      <sheetName val="Regional_Simple_Averages17"/>
      <sheetName val="ERPs_by_country17"/>
      <sheetName val="List_of_TPEs16"/>
      <sheetName val="EX_I15"/>
      <sheetName val="4A_Unit_Costs15"/>
      <sheetName val="Expense_Categories15"/>
      <sheetName val="Dropdown_list15"/>
      <sheetName val="Iowa_Source_Data15"/>
      <sheetName val="Case_1B_-_115"/>
      <sheetName val="Data_Beta15"/>
      <sheetName val="SWE_Credit_Rating_Graph_6_28_15"/>
      <sheetName val="FAS_5_15"/>
      <sheetName val="Planned_2005_Spend_Analysis-A15"/>
      <sheetName val="LE_List15"/>
      <sheetName val="Hyperion_TB2"/>
      <sheetName val="6_-_Data_Validation2"/>
      <sheetName val="1999_BUDGET2"/>
      <sheetName val="(BVI)_IS2"/>
      <sheetName val="Moscow_06052"/>
      <sheetName val="Madrid_06052"/>
      <sheetName val="Stock_06052"/>
      <sheetName val="Frankfurt_06052"/>
      <sheetName val="Paris_06052"/>
      <sheetName val="Results_from_Nov_982"/>
      <sheetName val="Co__670_HK2"/>
      <sheetName val="Fin_Perf_19"/>
      <sheetName val="SO_Credit_level_7_5_yr_18"/>
      <sheetName val="SO_Credit_level_7_10yr18"/>
      <sheetName val="SO_Credit_level_7_20yr_18"/>
      <sheetName val="SO_Credit_level_8_5_yr18"/>
      <sheetName val="SO_Credit_level_8_10yr18"/>
      <sheetName val="SO_Credit_level_8_20yr18"/>
      <sheetName val="Total_Company_ratio18"/>
      <sheetName val="Total_Company_Income18"/>
      <sheetName val="Total_Comapny_BS_CF18"/>
      <sheetName val="Total_Comapny_coverage_ratio_18"/>
      <sheetName val="SO_Credit_level_418"/>
      <sheetName val="SO_Credit_level_518"/>
      <sheetName val="Discounted_Cash_Flow_Model18"/>
      <sheetName val="O-1_(277)18"/>
      <sheetName val="O-1_(521)18"/>
      <sheetName val="O-1_(626)_18"/>
      <sheetName val="Regional_Simple_Averages18"/>
      <sheetName val="ERPs_by_country18"/>
      <sheetName val="List_of_TPEs17"/>
      <sheetName val="EX_I16"/>
      <sheetName val="4A_Unit_Costs16"/>
      <sheetName val="Expense_Categories16"/>
      <sheetName val="Dropdown_list16"/>
      <sheetName val="Iowa_Source_Data16"/>
      <sheetName val="Case_1B_-_116"/>
      <sheetName val="Data_Beta16"/>
      <sheetName val="SWE_Credit_Rating_Graph_6_28_16"/>
      <sheetName val="FAS_5_16"/>
      <sheetName val="Planned_2005_Spend_Analysis-A16"/>
      <sheetName val="LE_List16"/>
      <sheetName val="Hyperion_TB3"/>
      <sheetName val="6_-_Data_Validation3"/>
      <sheetName val="1999_BUDGET3"/>
      <sheetName val="(BVI)_IS3"/>
      <sheetName val="Moscow_06053"/>
      <sheetName val="Madrid_06053"/>
      <sheetName val="Stock_06053"/>
      <sheetName val="Frankfurt_06053"/>
      <sheetName val="Paris_06053"/>
      <sheetName val="Results_from_Nov_983"/>
      <sheetName val="Co__670_HK3"/>
      <sheetName val="Fin_Perf_20"/>
      <sheetName val="SO_Credit_level_7_5_yr_19"/>
      <sheetName val="SO_Credit_level_7_10yr19"/>
      <sheetName val="SO_Credit_level_7_20yr_19"/>
      <sheetName val="SO_Credit_level_8_5_yr19"/>
      <sheetName val="SO_Credit_level_8_10yr19"/>
      <sheetName val="SO_Credit_level_8_20yr19"/>
      <sheetName val="Total_Company_ratio19"/>
      <sheetName val="Total_Company_Income19"/>
      <sheetName val="Total_Comapny_BS_CF19"/>
      <sheetName val="Total_Comapny_coverage_ratio_19"/>
      <sheetName val="SO_Credit_level_419"/>
      <sheetName val="SO_Credit_level_519"/>
      <sheetName val="Discounted_Cash_Flow_Model19"/>
      <sheetName val="O-1_(277)19"/>
      <sheetName val="O-1_(521)19"/>
      <sheetName val="O-1_(626)_19"/>
      <sheetName val="Regional_Simple_Averages19"/>
      <sheetName val="ERPs_by_country19"/>
      <sheetName val="List_of_TPEs18"/>
      <sheetName val="EX_I17"/>
      <sheetName val="4A_Unit_Costs17"/>
      <sheetName val="Expense_Categories17"/>
      <sheetName val="Dropdown_list17"/>
      <sheetName val="Iowa_Source_Data17"/>
      <sheetName val="Case_1B_-_117"/>
      <sheetName val="Data_Beta17"/>
      <sheetName val="SWE_Credit_Rating_Graph_6_28_17"/>
      <sheetName val="FAS_5_17"/>
      <sheetName val="Planned_2005_Spend_Analysis-A17"/>
      <sheetName val="LE_List17"/>
      <sheetName val="Hyperion_TB4"/>
      <sheetName val="6_-_Data_Validation4"/>
      <sheetName val="1999_BUDGET4"/>
      <sheetName val="(BVI)_IS4"/>
      <sheetName val="Moscow_06054"/>
      <sheetName val="Madrid_06054"/>
      <sheetName val="Stock_06054"/>
      <sheetName val="Frankfurt_06054"/>
      <sheetName val="Paris_06054"/>
      <sheetName val="Results_from_Nov_984"/>
      <sheetName val="Co__670_HK4"/>
      <sheetName val="Fin_Perf_21"/>
      <sheetName val="SO_Credit_level_7_5_yr_20"/>
      <sheetName val="SO_Credit_level_7_10yr20"/>
      <sheetName val="SO_Credit_level_7_20yr_20"/>
      <sheetName val="SO_Credit_level_8_5_yr20"/>
      <sheetName val="SO_Credit_level_8_10yr20"/>
      <sheetName val="SO_Credit_level_8_20yr20"/>
      <sheetName val="Total_Company_ratio20"/>
      <sheetName val="Total_Company_Income20"/>
      <sheetName val="Total_Comapny_BS_CF20"/>
      <sheetName val="Total_Comapny_coverage_ratio_20"/>
      <sheetName val="SO_Credit_level_420"/>
      <sheetName val="SO_Credit_level_520"/>
      <sheetName val="Discounted_Cash_Flow_Model20"/>
      <sheetName val="O-1_(277)20"/>
      <sheetName val="O-1_(521)20"/>
      <sheetName val="O-1_(626)_20"/>
      <sheetName val="Regional_Simple_Averages20"/>
      <sheetName val="ERPs_by_country20"/>
      <sheetName val="List_of_TPEs19"/>
      <sheetName val="EX_I18"/>
      <sheetName val="4A_Unit_Costs18"/>
      <sheetName val="Expense_Categories18"/>
      <sheetName val="Dropdown_list18"/>
      <sheetName val="Iowa_Source_Data18"/>
      <sheetName val="Case_1B_-_118"/>
      <sheetName val="Data_Beta18"/>
      <sheetName val="SWE_Credit_Rating_Graph_6_28_18"/>
      <sheetName val="FAS_5_18"/>
      <sheetName val="Planned_2005_Spend_Analysis-A18"/>
      <sheetName val="LE_List18"/>
      <sheetName val="Hyperion_TB5"/>
      <sheetName val="6_-_Data_Validation5"/>
      <sheetName val="1999_BUDGET5"/>
      <sheetName val="(BVI)_IS5"/>
      <sheetName val="Moscow_06055"/>
      <sheetName val="Madrid_06055"/>
      <sheetName val="Stock_06055"/>
      <sheetName val="Frankfurt_06055"/>
      <sheetName val="Paris_06055"/>
      <sheetName val="Results_from_Nov_985"/>
      <sheetName val="Co__670_HK5"/>
      <sheetName val="Fin_Perf_23"/>
      <sheetName val="SO_Credit_level_7_5_yr_22"/>
      <sheetName val="SO_Credit_level_7_10yr22"/>
      <sheetName val="SO_Credit_level_7_20yr_22"/>
      <sheetName val="SO_Credit_level_8_5_yr22"/>
      <sheetName val="SO_Credit_level_8_10yr22"/>
      <sheetName val="SO_Credit_level_8_20yr22"/>
      <sheetName val="Total_Company_ratio22"/>
      <sheetName val="Total_Company_Income22"/>
      <sheetName val="Total_Comapny_BS_CF22"/>
      <sheetName val="Total_Comapny_coverage_ratio_22"/>
      <sheetName val="SO_Credit_level_422"/>
      <sheetName val="SO_Credit_level_522"/>
      <sheetName val="Discounted_Cash_Flow_Model22"/>
      <sheetName val="O-1_(277)22"/>
      <sheetName val="O-1_(521)22"/>
      <sheetName val="O-1_(626)_22"/>
      <sheetName val="Regional_Simple_Averages22"/>
      <sheetName val="ERPs_by_country22"/>
      <sheetName val="List_of_TPEs21"/>
      <sheetName val="EX_I20"/>
      <sheetName val="4A_Unit_Costs20"/>
      <sheetName val="Expense_Categories20"/>
      <sheetName val="Dropdown_list20"/>
      <sheetName val="Iowa_Source_Data20"/>
      <sheetName val="Case_1B_-_120"/>
      <sheetName val="Data_Beta20"/>
      <sheetName val="SWE_Credit_Rating_Graph_6_28_20"/>
      <sheetName val="FAS_5_20"/>
      <sheetName val="Planned_2005_Spend_Analysis-A20"/>
      <sheetName val="LE_List20"/>
      <sheetName val="Hyperion_TB7"/>
      <sheetName val="6_-_Data_Validation7"/>
      <sheetName val="1999_BUDGET7"/>
      <sheetName val="(BVI)_IS7"/>
      <sheetName val="Moscow_06057"/>
      <sheetName val="Madrid_06057"/>
      <sheetName val="Stock_06057"/>
      <sheetName val="Frankfurt_06057"/>
      <sheetName val="Paris_06057"/>
      <sheetName val="Results_from_Nov_987"/>
      <sheetName val="Co__670_HK7"/>
      <sheetName val="Fin_Perf_22"/>
      <sheetName val="SO_Credit_level_7_5_yr_21"/>
      <sheetName val="SO_Credit_level_7_10yr21"/>
      <sheetName val="SO_Credit_level_7_20yr_21"/>
      <sheetName val="SO_Credit_level_8_5_yr21"/>
      <sheetName val="SO_Credit_level_8_10yr21"/>
      <sheetName val="SO_Credit_level_8_20yr21"/>
      <sheetName val="Total_Company_ratio21"/>
      <sheetName val="Total_Company_Income21"/>
      <sheetName val="Total_Comapny_BS_CF21"/>
      <sheetName val="Total_Comapny_coverage_ratio_21"/>
      <sheetName val="SO_Credit_level_421"/>
      <sheetName val="SO_Credit_level_521"/>
      <sheetName val="Discounted_Cash_Flow_Model21"/>
      <sheetName val="O-1_(277)21"/>
      <sheetName val="O-1_(521)21"/>
      <sheetName val="O-1_(626)_21"/>
      <sheetName val="Regional_Simple_Averages21"/>
      <sheetName val="ERPs_by_country21"/>
      <sheetName val="List_of_TPEs20"/>
      <sheetName val="EX_I19"/>
      <sheetName val="4A_Unit_Costs19"/>
      <sheetName val="Expense_Categories19"/>
      <sheetName val="Dropdown_list19"/>
      <sheetName val="Iowa_Source_Data19"/>
      <sheetName val="Case_1B_-_119"/>
      <sheetName val="Data_Beta19"/>
      <sheetName val="SWE_Credit_Rating_Graph_6_28_19"/>
      <sheetName val="FAS_5_19"/>
      <sheetName val="Planned_2005_Spend_Analysis-A19"/>
      <sheetName val="LE_List19"/>
      <sheetName val="Hyperion_TB6"/>
      <sheetName val="6_-_Data_Validation6"/>
      <sheetName val="1999_BUDGET6"/>
      <sheetName val="(BVI)_IS6"/>
      <sheetName val="Moscow_06056"/>
      <sheetName val="Madrid_06056"/>
      <sheetName val="Stock_06056"/>
      <sheetName val="Frankfurt_06056"/>
      <sheetName val="Paris_06056"/>
      <sheetName val="Results_from_Nov_986"/>
      <sheetName val="Co__670_HK6"/>
      <sheetName val="SWE%20Credit%20Rating%20Graph%2"/>
      <sheetName val="Plan P&amp;L"/>
      <sheetName val="Dropdowns"/>
      <sheetName val="graph"/>
      <sheetName val="D_FOS_BS2"/>
      <sheetName val="Setup"/>
      <sheetName val="PXMODEL"/>
      <sheetName val="Fin_Perf_24"/>
      <sheetName val="SO_Credit_level_7_5_yr_23"/>
      <sheetName val="SO_Credit_level_7_10yr23"/>
      <sheetName val="SO_Credit_level_7_20yr_23"/>
      <sheetName val="SO_Credit_level_8_5_yr23"/>
      <sheetName val="SO_Credit_level_8_10yr23"/>
      <sheetName val="SO_Credit_level_8_20yr23"/>
      <sheetName val="Total_Company_ratio23"/>
      <sheetName val="Total_Company_Income23"/>
      <sheetName val="Total_Comapny_BS_CF23"/>
      <sheetName val="Total_Comapny_coverage_ratio_23"/>
      <sheetName val="SO_Credit_level_423"/>
      <sheetName val="SO_Credit_level_523"/>
      <sheetName val="Discounted_Cash_Flow_Model23"/>
      <sheetName val="O-1_(277)23"/>
      <sheetName val="O-1_(521)23"/>
      <sheetName val="O-1_(626)_23"/>
      <sheetName val="Regional_Simple_Averages23"/>
      <sheetName val="ERPs_by_country23"/>
      <sheetName val="List_of_TPEs22"/>
      <sheetName val="FAS_5_21"/>
      <sheetName val="Planned_2005_Spend_Analysis-A21"/>
      <sheetName val="EX_I21"/>
      <sheetName val="4A_Unit_Costs21"/>
      <sheetName val="Dropdown_list21"/>
      <sheetName val="Expense_Categories21"/>
      <sheetName val="Case_1B_-_121"/>
      <sheetName val="Iowa_Source_Data21"/>
      <sheetName val="Data_Beta21"/>
      <sheetName val="SWE_Credit_Rating_Graph_6_28_21"/>
      <sheetName val="LE_List21"/>
      <sheetName val="Hyperion_TB8"/>
      <sheetName val="(BVI)_IS8"/>
      <sheetName val="1999_BUDGET8"/>
      <sheetName val="6_-_Data_Validation8"/>
      <sheetName val="Moscow_06058"/>
      <sheetName val="Madrid_06058"/>
      <sheetName val="Stock_06058"/>
      <sheetName val="Frankfurt_06058"/>
      <sheetName val="Paris_06058"/>
      <sheetName val="Results_from_Nov_988"/>
      <sheetName val="Co__670_HK8"/>
      <sheetName val="Index_sheet"/>
      <sheetName val="Nature_&amp;_Type_Lists"/>
      <sheetName val="E1_Debtors_ATB"/>
      <sheetName val="Closing_Statement"/>
      <sheetName val="Net_Working_Capital"/>
      <sheetName val="Peer's_Charged_Offs"/>
      <sheetName val="Data_Validation"/>
      <sheetName val="875_ACC"/>
      <sheetName val="1_6_TRS_Data"/>
      <sheetName val="Asset_Strategy"/>
      <sheetName val="Submission_CW2"/>
      <sheetName val="OTR_Walk2"/>
      <sheetName val="OP_Walk2"/>
      <sheetName val="HQ_Pivot2"/>
      <sheetName val="HQ_Pacing2"/>
      <sheetName val="MYA_S=O_&amp;_CO2"/>
      <sheetName val="1995_Cellular2"/>
      <sheetName val="Patent_Raw_Data"/>
      <sheetName val="Plan_P&amp;L"/>
      <sheetName val="F.13a PBC Prepa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ow r="11">
          <cell r="D11">
            <v>0</v>
          </cell>
        </row>
      </sheetData>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ow r="11">
          <cell r="D11">
            <v>9.8530282911371558E-2</v>
          </cell>
        </row>
      </sheetData>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refreshError="1"/>
      <sheetData sheetId="311" refreshError="1"/>
      <sheetData sheetId="312"/>
      <sheetData sheetId="313"/>
      <sheetData sheetId="314"/>
      <sheetData sheetId="315"/>
      <sheetData sheetId="316"/>
      <sheetData sheetId="317">
        <row r="11">
          <cell r="D11">
            <v>9.8530282911371558E-2</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row r="11">
          <cell r="D11">
            <v>9.8530282911371558E-2</v>
          </cell>
        </row>
      </sheetData>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refreshError="1"/>
      <sheetData sheetId="936" refreshError="1"/>
      <sheetData sheetId="937" refreshError="1"/>
      <sheetData sheetId="938" refreshError="1"/>
      <sheetData sheetId="939" refreshError="1"/>
      <sheetData sheetId="940" refreshError="1"/>
      <sheetData sheetId="941" refreshError="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meco Financial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ject Premium"/>
      <sheetName val="Premiums"/>
      <sheetName val="by State"/>
      <sheetName val="Cats"/>
      <sheetName val="by Terr - TX"/>
      <sheetName val="by Terr - AZ"/>
      <sheetName val="by Terr - GA"/>
      <sheetName val="by Terr - NM"/>
      <sheetName val="Limits Profile"/>
      <sheetName val="Loss Ratio"/>
      <sheetName val="Tty Experience"/>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miums"/>
      <sheetName val="Cats"/>
      <sheetName val="Territory Split"/>
      <sheetName val="Limits Profile"/>
      <sheetName val="Parks"/>
      <sheetName val="LR"/>
      <sheetName val="Tty Experience"/>
    </sheetNames>
    <sheetDataSet>
      <sheetData sheetId="0"/>
      <sheetData sheetId="1"/>
      <sheetData sheetId="2"/>
      <sheetData sheetId="3"/>
      <sheetData sheetId="4"/>
      <sheetData sheetId="5"/>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MENU"/>
      <sheetName val="SALARY INPUT"/>
      <sheetName val="AUTOMATION"/>
      <sheetName val="OPERATING EXPS."/>
      <sheetName val="SUMMARY"/>
      <sheetName val="MONTHLY SALARY"/>
      <sheetName val="Oracle"/>
      <sheetName val="Module1"/>
      <sheetName val="Module2"/>
      <sheetName val="Module3"/>
      <sheetName val="Module4"/>
      <sheetName val="Module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ortantDisclosures"/>
      <sheetName val="OtherDisclosures"/>
      <sheetName val="CircularReferenceAlert"/>
      <sheetName val="Cover"/>
      <sheetName val="Value"/>
      <sheetName val="Value PCS-NXTL"/>
      <sheetName val="IS"/>
      <sheetName val="BS"/>
      <sheetName val="__FDSCACHE__"/>
      <sheetName val="CFS"/>
      <sheetName val="PCS"/>
      <sheetName val="PCS-NXTL"/>
      <sheetName val="Local"/>
      <sheetName val="GMG"/>
      <sheetName val="Other"/>
      <sheetName val="Intercompany"/>
      <sheetName val="Segments"/>
      <sheetName val="FON Pensions"/>
      <sheetName val="FON OPEBs"/>
      <sheetName val="FON"/>
      <sheetName val="Inputs"/>
      <sheetName val="PrevRev"/>
      <sheetName val="Model book Ann"/>
      <sheetName val="Model book Qtr"/>
      <sheetName val="Charts"/>
      <sheetName val="Charts Q"/>
      <sheetName val="Summary Stats"/>
      <sheetName val="Link"/>
      <sheetName val="IndexInformation"/>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Figure 1"/>
      <sheetName val="Figure 2"/>
      <sheetName val="Figure 3, 7"/>
      <sheetName val="Figure 4, 10, 17"/>
      <sheetName val="Figure 6"/>
      <sheetName val="Figure 8"/>
      <sheetName val="Figure 9"/>
      <sheetName val="Figure 15"/>
      <sheetName val="Figure 11, 49"/>
      <sheetName val="Figure 17"/>
      <sheetName val="CASPER NAP"/>
      <sheetName val="Figure 20"/>
      <sheetName val="Figure 21"/>
      <sheetName val="Figure 23"/>
      <sheetName val="Figure 24"/>
      <sheetName val="Figure 26"/>
      <sheetName val="Figure 27"/>
      <sheetName val="Figure 29"/>
      <sheetName val="Figure 30"/>
      <sheetName val="Figure 32"/>
      <sheetName val=" Figure 33"/>
      <sheetName val="Figure 35"/>
      <sheetName val="Figure 36"/>
      <sheetName val="Figure 37"/>
      <sheetName val="Figure 38"/>
      <sheetName val="Figure 40"/>
      <sheetName val="Figure 42"/>
      <sheetName val="Figure 46"/>
      <sheetName val="Figure 48"/>
      <sheetName val="Figure 49"/>
      <sheetName val="Figure 44"/>
      <sheetName val="Figure 52"/>
      <sheetName val=" Figure 46"/>
      <sheetName val="Figure 47"/>
      <sheetName val="Figure 56"/>
      <sheetName val="Back Up &gt;&gt;&gt;"/>
      <sheetName val="NAP by State"/>
      <sheetName val="Fin. Highlights"/>
      <sheetName val="NAP by Product"/>
      <sheetName val="Sales by Distribution"/>
      <sheetName val="Business Success Plan"/>
      <sheetName val="Income Distribution"/>
    </sheetNames>
    <sheetDataSet>
      <sheetData sheetId="0"/>
      <sheetData sheetId="1"/>
      <sheetData sheetId="2">
        <row r="2">
          <cell r="B2" t="str">
            <v xml:space="preserve">Figure 2 - Net Annualized Premium and New Policy Sales by Product </v>
          </cell>
        </row>
        <row r="3">
          <cell r="B3" t="str">
            <v>Source: xxxx</v>
          </cell>
        </row>
        <row r="7">
          <cell r="D7" t="str">
            <v>$</v>
          </cell>
          <cell r="F7" t="str">
            <v>%</v>
          </cell>
        </row>
        <row r="9">
          <cell r="B9" t="str">
            <v>Cancer</v>
          </cell>
          <cell r="D9">
            <v>24.125</v>
          </cell>
          <cell r="F9">
            <v>0.58521734911701917</v>
          </cell>
        </row>
        <row r="10">
          <cell r="B10" t="str">
            <v>ICU</v>
          </cell>
          <cell r="D10">
            <v>7.8860000000000001</v>
          </cell>
          <cell r="F10">
            <v>0.19129633223365028</v>
          </cell>
        </row>
        <row r="11">
          <cell r="B11" t="str">
            <v>Accident</v>
          </cell>
          <cell r="D11">
            <v>6.6239999999999997</v>
          </cell>
          <cell r="F11">
            <v>0.1606830972249175</v>
          </cell>
        </row>
        <row r="12">
          <cell r="B12" t="str">
            <v>Heart</v>
          </cell>
          <cell r="D12">
            <v>1.9790000000000001</v>
          </cell>
          <cell r="F12">
            <v>4.8006015913060349E-2</v>
          </cell>
        </row>
        <row r="13">
          <cell r="B13" t="str">
            <v>Hospital Indem.</v>
          </cell>
          <cell r="D13">
            <v>0.35499999999999998</v>
          </cell>
          <cell r="F13">
            <v>8.6114884533281567E-3</v>
          </cell>
        </row>
        <row r="14">
          <cell r="B14" t="str">
            <v>Life</v>
          </cell>
          <cell r="D14">
            <v>0.255</v>
          </cell>
          <cell r="F14">
            <v>6.185717058024451E-3</v>
          </cell>
        </row>
        <row r="15">
          <cell r="D15">
            <v>41.224000000000004</v>
          </cell>
          <cell r="F15">
            <v>0.99999999999999978</v>
          </cell>
        </row>
        <row r="18">
          <cell r="D18" t="str">
            <v>Year</v>
          </cell>
          <cell r="F18" t="str">
            <v>NAP</v>
          </cell>
        </row>
        <row r="19">
          <cell r="B19">
            <v>2</v>
          </cell>
          <cell r="D19">
            <v>2002</v>
          </cell>
          <cell r="F19">
            <v>20.677700999999999</v>
          </cell>
        </row>
        <row r="20">
          <cell r="B20">
            <v>3</v>
          </cell>
          <cell r="D20">
            <v>2003</v>
          </cell>
          <cell r="F20">
            <v>25.323730999999999</v>
          </cell>
        </row>
        <row r="21">
          <cell r="B21">
            <v>4</v>
          </cell>
          <cell r="D21">
            <v>2004</v>
          </cell>
          <cell r="F21">
            <v>24.701658999999999</v>
          </cell>
        </row>
        <row r="22">
          <cell r="B22">
            <v>5</v>
          </cell>
          <cell r="D22">
            <v>2005</v>
          </cell>
          <cell r="F22">
            <v>25.508478</v>
          </cell>
        </row>
        <row r="23">
          <cell r="B23">
            <v>6</v>
          </cell>
          <cell r="D23">
            <v>2006</v>
          </cell>
          <cell r="F23">
            <v>29.987468</v>
          </cell>
        </row>
        <row r="24">
          <cell r="B24">
            <v>7</v>
          </cell>
          <cell r="D24">
            <v>2007</v>
          </cell>
          <cell r="F24">
            <v>36.102091000000001</v>
          </cell>
        </row>
        <row r="25">
          <cell r="B25">
            <v>8</v>
          </cell>
          <cell r="D25">
            <v>2008</v>
          </cell>
          <cell r="F25">
            <v>39.126823000000002</v>
          </cell>
        </row>
        <row r="26">
          <cell r="B26">
            <v>9</v>
          </cell>
          <cell r="D26">
            <v>2009</v>
          </cell>
          <cell r="F26">
            <v>40.615721999999998</v>
          </cell>
          <cell r="J26" t="str">
            <v>YTD October</v>
          </cell>
        </row>
        <row r="27">
          <cell r="B27">
            <v>10</v>
          </cell>
          <cell r="D27">
            <v>2010</v>
          </cell>
          <cell r="F27">
            <v>41.763767999999999</v>
          </cell>
          <cell r="H27" t="str">
            <v>Annualization</v>
          </cell>
          <cell r="J27">
            <v>2011</v>
          </cell>
        </row>
        <row r="28">
          <cell r="B28">
            <v>11</v>
          </cell>
          <cell r="D28">
            <v>2011</v>
          </cell>
          <cell r="F28">
            <v>45.594331199999992</v>
          </cell>
          <cell r="H28">
            <v>1.2</v>
          </cell>
          <cell r="J28">
            <v>37.995275999999997</v>
          </cell>
        </row>
        <row r="29">
          <cell r="B29">
            <v>12</v>
          </cell>
          <cell r="D29">
            <v>2012</v>
          </cell>
        </row>
      </sheetData>
      <sheetData sheetId="3"/>
      <sheetData sheetId="4">
        <row r="2">
          <cell r="B2" t="str">
            <v>Figure 4: 2010 Geographic Distribution of Direct Written Premiums</v>
          </cell>
        </row>
        <row r="3">
          <cell r="B3" t="str">
            <v>Source File: Statutory Filings</v>
          </cell>
        </row>
        <row r="4">
          <cell r="B4" t="str">
            <v>($ in millions)</v>
          </cell>
        </row>
        <row r="7">
          <cell r="D7">
            <v>2010</v>
          </cell>
          <cell r="F7" t="str">
            <v>% of</v>
          </cell>
          <cell r="M7">
            <v>2010</v>
          </cell>
        </row>
        <row r="8">
          <cell r="B8" t="str">
            <v>State</v>
          </cell>
          <cell r="D8" t="str">
            <v>DPW</v>
          </cell>
          <cell r="F8" t="str">
            <v>Total</v>
          </cell>
          <cell r="K8" t="str">
            <v>State</v>
          </cell>
          <cell r="M8" t="str">
            <v>DPW</v>
          </cell>
        </row>
        <row r="10">
          <cell r="B10" t="str">
            <v>TX</v>
          </cell>
          <cell r="D10">
            <v>139.50800000000001</v>
          </cell>
          <cell r="F10">
            <v>0.26284226411966077</v>
          </cell>
          <cell r="K10" t="str">
            <v>TX</v>
          </cell>
          <cell r="M10">
            <v>139508</v>
          </cell>
        </row>
        <row r="11">
          <cell r="B11" t="str">
            <v>OH</v>
          </cell>
          <cell r="D11">
            <v>74.356999999999999</v>
          </cell>
          <cell r="F11">
            <v>0.14009348734943958</v>
          </cell>
          <cell r="K11" t="str">
            <v>OH</v>
          </cell>
          <cell r="M11">
            <v>74357</v>
          </cell>
        </row>
        <row r="12">
          <cell r="B12" t="str">
            <v>AR</v>
          </cell>
          <cell r="D12">
            <v>38.686</v>
          </cell>
          <cell r="F12">
            <v>7.2886973003219863E-2</v>
          </cell>
          <cell r="K12" t="str">
            <v>AR</v>
          </cell>
          <cell r="M12">
            <v>38686</v>
          </cell>
        </row>
        <row r="13">
          <cell r="B13" t="str">
            <v>NC</v>
          </cell>
          <cell r="D13">
            <v>31.213999999999999</v>
          </cell>
          <cell r="F13">
            <v>5.8809232676485156E-2</v>
          </cell>
          <cell r="K13" t="str">
            <v>NC</v>
          </cell>
          <cell r="M13">
            <v>31214</v>
          </cell>
        </row>
        <row r="14">
          <cell r="B14" t="str">
            <v>KY</v>
          </cell>
          <cell r="D14">
            <v>25.628</v>
          </cell>
          <cell r="F14">
            <v>4.8284840617446069E-2</v>
          </cell>
          <cell r="K14" t="str">
            <v>KY</v>
          </cell>
          <cell r="M14">
            <v>25628</v>
          </cell>
        </row>
        <row r="15">
          <cell r="B15" t="str">
            <v>CA</v>
          </cell>
          <cell r="D15">
            <v>18.446999999999999</v>
          </cell>
          <cell r="F15">
            <v>3.475536346457108E-2</v>
          </cell>
          <cell r="K15" t="str">
            <v>CA</v>
          </cell>
          <cell r="M15">
            <v>18447</v>
          </cell>
        </row>
        <row r="16">
          <cell r="B16" t="str">
            <v>NE</v>
          </cell>
          <cell r="D16">
            <v>18.279</v>
          </cell>
          <cell r="F16">
            <v>3.4438840395126298E-2</v>
          </cell>
          <cell r="K16" t="str">
            <v>NE</v>
          </cell>
          <cell r="M16">
            <v>18279</v>
          </cell>
        </row>
        <row r="17">
          <cell r="B17" t="str">
            <v>WA</v>
          </cell>
          <cell r="D17">
            <v>18.268999999999998</v>
          </cell>
          <cell r="F17">
            <v>3.4419999736230771E-2</v>
          </cell>
          <cell r="K17" t="str">
            <v>WA</v>
          </cell>
          <cell r="M17">
            <v>18269</v>
          </cell>
        </row>
        <row r="18">
          <cell r="B18" t="str">
            <v>TN</v>
          </cell>
          <cell r="D18">
            <v>16.902999999999999</v>
          </cell>
          <cell r="F18">
            <v>3.184636573110234E-2</v>
          </cell>
          <cell r="K18" t="str">
            <v>TN</v>
          </cell>
          <cell r="M18">
            <v>16903</v>
          </cell>
        </row>
        <row r="19">
          <cell r="B19" t="str">
            <v>IL</v>
          </cell>
          <cell r="D19">
            <v>16.044</v>
          </cell>
          <cell r="F19">
            <v>3.0227953131976928E-2</v>
          </cell>
          <cell r="K19" t="str">
            <v>IL</v>
          </cell>
          <cell r="M19">
            <v>16044</v>
          </cell>
        </row>
        <row r="20">
          <cell r="K20" t="str">
            <v>GA</v>
          </cell>
          <cell r="M20">
            <v>15005</v>
          </cell>
        </row>
        <row r="21">
          <cell r="B21" t="str">
            <v>Top 10 Total</v>
          </cell>
          <cell r="D21">
            <v>397.33499999999998</v>
          </cell>
          <cell r="F21">
            <v>0.74860532022525883</v>
          </cell>
          <cell r="K21" t="str">
            <v>VA</v>
          </cell>
          <cell r="M21">
            <v>11690</v>
          </cell>
        </row>
        <row r="22">
          <cell r="B22" t="str">
            <v>Total</v>
          </cell>
          <cell r="D22">
            <v>530.76700000000005</v>
          </cell>
          <cell r="F22">
            <v>1</v>
          </cell>
          <cell r="K22" t="str">
            <v>AL</v>
          </cell>
          <cell r="M22">
            <v>10229</v>
          </cell>
        </row>
        <row r="23">
          <cell r="K23" t="str">
            <v>VT</v>
          </cell>
          <cell r="M23">
            <v>9747</v>
          </cell>
        </row>
        <row r="24">
          <cell r="K24" t="str">
            <v>FL</v>
          </cell>
          <cell r="M24">
            <v>9659</v>
          </cell>
        </row>
        <row r="25">
          <cell r="K25" t="str">
            <v>NM</v>
          </cell>
          <cell r="M25">
            <v>8100</v>
          </cell>
        </row>
        <row r="26">
          <cell r="K26" t="str">
            <v>CO</v>
          </cell>
          <cell r="M26">
            <v>8050</v>
          </cell>
        </row>
        <row r="27">
          <cell r="K27" t="str">
            <v>WV</v>
          </cell>
          <cell r="M27">
            <v>7080</v>
          </cell>
        </row>
        <row r="28">
          <cell r="K28" t="str">
            <v>AZ</v>
          </cell>
          <cell r="M28">
            <v>6728</v>
          </cell>
        </row>
        <row r="29">
          <cell r="K29" t="str">
            <v>SD</v>
          </cell>
          <cell r="M29">
            <v>6357</v>
          </cell>
        </row>
        <row r="30">
          <cell r="K30" t="str">
            <v>WI</v>
          </cell>
          <cell r="M30">
            <v>5548</v>
          </cell>
        </row>
        <row r="31">
          <cell r="K31" t="str">
            <v>SC</v>
          </cell>
          <cell r="M31">
            <v>4835</v>
          </cell>
        </row>
        <row r="32">
          <cell r="K32" t="str">
            <v>PA</v>
          </cell>
          <cell r="M32">
            <v>3609</v>
          </cell>
        </row>
        <row r="33">
          <cell r="K33" t="str">
            <v>IN</v>
          </cell>
          <cell r="M33">
            <v>3441</v>
          </cell>
        </row>
        <row r="34">
          <cell r="K34" t="str">
            <v>MT</v>
          </cell>
          <cell r="M34">
            <v>3348</v>
          </cell>
        </row>
        <row r="35">
          <cell r="K35" t="str">
            <v>LA</v>
          </cell>
          <cell r="M35">
            <v>3127</v>
          </cell>
        </row>
        <row r="36">
          <cell r="K36" t="str">
            <v>MO</v>
          </cell>
          <cell r="M36">
            <v>3047</v>
          </cell>
        </row>
        <row r="37">
          <cell r="K37" t="str">
            <v>OR</v>
          </cell>
          <cell r="M37">
            <v>2469</v>
          </cell>
        </row>
        <row r="38">
          <cell r="K38" t="str">
            <v>KS</v>
          </cell>
          <cell r="M38">
            <v>2351</v>
          </cell>
        </row>
        <row r="39">
          <cell r="K39" t="str">
            <v>ND</v>
          </cell>
          <cell r="M39">
            <v>1994</v>
          </cell>
        </row>
        <row r="40">
          <cell r="K40" t="str">
            <v>MD</v>
          </cell>
          <cell r="M40">
            <v>1651</v>
          </cell>
        </row>
        <row r="41">
          <cell r="K41" t="str">
            <v>ME</v>
          </cell>
          <cell r="M41">
            <v>1226</v>
          </cell>
        </row>
        <row r="42">
          <cell r="K42" t="str">
            <v>NH</v>
          </cell>
          <cell r="M42">
            <v>1049</v>
          </cell>
        </row>
        <row r="43">
          <cell r="K43" t="str">
            <v>DE</v>
          </cell>
          <cell r="M43">
            <v>957</v>
          </cell>
        </row>
        <row r="44">
          <cell r="K44" t="str">
            <v>MI</v>
          </cell>
          <cell r="M44">
            <v>929</v>
          </cell>
        </row>
        <row r="45">
          <cell r="K45" t="str">
            <v>ID</v>
          </cell>
          <cell r="M45">
            <v>533</v>
          </cell>
        </row>
        <row r="46">
          <cell r="K46" t="str">
            <v>MN</v>
          </cell>
          <cell r="M46">
            <v>287</v>
          </cell>
        </row>
        <row r="47">
          <cell r="K47" t="str">
            <v>IA</v>
          </cell>
          <cell r="M47">
            <v>204</v>
          </cell>
        </row>
        <row r="48">
          <cell r="K48" t="str">
            <v>OK</v>
          </cell>
          <cell r="M48">
            <v>94</v>
          </cell>
        </row>
        <row r="49">
          <cell r="K49" t="str">
            <v>NV</v>
          </cell>
          <cell r="M49">
            <v>88</v>
          </cell>
        </row>
        <row r="50">
          <cell r="K50" t="str">
            <v>AK</v>
          </cell>
          <cell r="M50">
            <v>0</v>
          </cell>
        </row>
        <row r="51">
          <cell r="K51" t="str">
            <v>CT</v>
          </cell>
          <cell r="M51">
            <v>0</v>
          </cell>
        </row>
        <row r="52">
          <cell r="K52" t="str">
            <v>DC</v>
          </cell>
          <cell r="M52">
            <v>0</v>
          </cell>
        </row>
        <row r="53">
          <cell r="K53" t="str">
            <v>HI</v>
          </cell>
          <cell r="M53">
            <v>0</v>
          </cell>
        </row>
        <row r="54">
          <cell r="K54" t="str">
            <v>MA</v>
          </cell>
          <cell r="M54">
            <v>0</v>
          </cell>
        </row>
        <row r="55">
          <cell r="K55" t="str">
            <v>MS</v>
          </cell>
          <cell r="M55">
            <v>0</v>
          </cell>
        </row>
        <row r="56">
          <cell r="K56" t="str">
            <v>NJ</v>
          </cell>
          <cell r="M56">
            <v>0</v>
          </cell>
        </row>
        <row r="57">
          <cell r="K57" t="str">
            <v>NY</v>
          </cell>
          <cell r="M57">
            <v>0</v>
          </cell>
        </row>
        <row r="58">
          <cell r="K58" t="str">
            <v>RI</v>
          </cell>
          <cell r="M58">
            <v>0</v>
          </cell>
        </row>
        <row r="59">
          <cell r="K59" t="str">
            <v>UT</v>
          </cell>
          <cell r="M59">
            <v>0</v>
          </cell>
        </row>
        <row r="60">
          <cell r="K60" t="str">
            <v>WY</v>
          </cell>
          <cell r="M60">
            <v>0</v>
          </cell>
        </row>
        <row r="61">
          <cell r="M61">
            <v>530767</v>
          </cell>
        </row>
      </sheetData>
      <sheetData sheetId="5">
        <row r="2">
          <cell r="B2" t="str">
            <v>Figure 6 - Net Annualized Since Inception</v>
          </cell>
        </row>
        <row r="3">
          <cell r="B3" t="str">
            <v>Source: Casper</v>
          </cell>
        </row>
        <row r="7">
          <cell r="B7" t="str">
            <v>Year</v>
          </cell>
          <cell r="D7" t="str">
            <v>NAP</v>
          </cell>
        </row>
        <row r="8">
          <cell r="A8">
            <v>89</v>
          </cell>
          <cell r="B8">
            <v>1989</v>
          </cell>
          <cell r="D8">
            <v>3.2535000000000001E-2</v>
          </cell>
        </row>
        <row r="9">
          <cell r="A9">
            <v>90</v>
          </cell>
          <cell r="B9">
            <v>1990</v>
          </cell>
          <cell r="D9">
            <v>1.271139</v>
          </cell>
        </row>
        <row r="10">
          <cell r="A10">
            <v>91</v>
          </cell>
          <cell r="B10">
            <v>1991</v>
          </cell>
          <cell r="D10">
            <v>2.9209580000000002</v>
          </cell>
        </row>
        <row r="11">
          <cell r="A11">
            <v>92</v>
          </cell>
          <cell r="B11">
            <v>1992</v>
          </cell>
          <cell r="D11">
            <v>4.0014190000000003</v>
          </cell>
        </row>
        <row r="12">
          <cell r="A12">
            <v>93</v>
          </cell>
          <cell r="B12">
            <v>1993</v>
          </cell>
          <cell r="D12">
            <v>4.3344100000000001</v>
          </cell>
        </row>
        <row r="13">
          <cell r="A13">
            <v>94</v>
          </cell>
          <cell r="B13">
            <v>1994</v>
          </cell>
          <cell r="D13">
            <v>4.6902520000000001</v>
          </cell>
        </row>
        <row r="14">
          <cell r="A14">
            <v>95</v>
          </cell>
          <cell r="B14">
            <v>1995</v>
          </cell>
          <cell r="D14">
            <v>4.6971210000000001</v>
          </cell>
        </row>
        <row r="15">
          <cell r="A15">
            <v>96</v>
          </cell>
          <cell r="B15">
            <v>1996</v>
          </cell>
          <cell r="D15">
            <v>4.9232490000000002</v>
          </cell>
        </row>
        <row r="16">
          <cell r="A16">
            <v>97</v>
          </cell>
          <cell r="B16">
            <v>1997</v>
          </cell>
          <cell r="D16">
            <v>5.1015540000000001</v>
          </cell>
        </row>
        <row r="17">
          <cell r="A17">
            <v>98</v>
          </cell>
          <cell r="B17">
            <v>1998</v>
          </cell>
          <cell r="D17">
            <v>7.6219700000000001</v>
          </cell>
        </row>
        <row r="18">
          <cell r="A18">
            <v>99</v>
          </cell>
          <cell r="B18">
            <v>1999</v>
          </cell>
          <cell r="D18">
            <v>10.523562</v>
          </cell>
        </row>
        <row r="19">
          <cell r="A19">
            <v>0</v>
          </cell>
          <cell r="B19">
            <v>2000</v>
          </cell>
          <cell r="D19">
            <v>12.496839</v>
          </cell>
        </row>
        <row r="20">
          <cell r="A20">
            <v>1</v>
          </cell>
          <cell r="B20">
            <v>2001</v>
          </cell>
          <cell r="D20">
            <v>15.426143</v>
          </cell>
        </row>
        <row r="21">
          <cell r="A21">
            <v>2</v>
          </cell>
          <cell r="B21">
            <v>2002</v>
          </cell>
          <cell r="D21">
            <v>20.677700999999999</v>
          </cell>
        </row>
        <row r="22">
          <cell r="A22">
            <v>3</v>
          </cell>
          <cell r="B22">
            <v>2003</v>
          </cell>
          <cell r="D22">
            <v>25.323730999999999</v>
          </cell>
        </row>
        <row r="23">
          <cell r="A23">
            <v>4</v>
          </cell>
          <cell r="B23">
            <v>2004</v>
          </cell>
          <cell r="D23">
            <v>24.701658999999999</v>
          </cell>
        </row>
        <row r="24">
          <cell r="A24">
            <v>5</v>
          </cell>
          <cell r="B24">
            <v>2005</v>
          </cell>
          <cell r="D24">
            <v>25.508478</v>
          </cell>
        </row>
        <row r="25">
          <cell r="A25">
            <v>6</v>
          </cell>
          <cell r="B25">
            <v>2006</v>
          </cell>
          <cell r="D25">
            <v>29.987468</v>
          </cell>
        </row>
        <row r="26">
          <cell r="A26">
            <v>7</v>
          </cell>
          <cell r="B26">
            <v>2007</v>
          </cell>
          <cell r="D26">
            <v>36.102091000000001</v>
          </cell>
        </row>
        <row r="27">
          <cell r="A27">
            <v>8</v>
          </cell>
          <cell r="B27">
            <v>2008</v>
          </cell>
          <cell r="D27">
            <v>39.126823000000002</v>
          </cell>
        </row>
        <row r="28">
          <cell r="A28">
            <v>9</v>
          </cell>
          <cell r="B28">
            <v>2009</v>
          </cell>
          <cell r="D28">
            <v>40.615721999999998</v>
          </cell>
          <cell r="I28" t="str">
            <v>YTD October</v>
          </cell>
        </row>
        <row r="29">
          <cell r="A29">
            <v>10</v>
          </cell>
          <cell r="B29">
            <v>2010</v>
          </cell>
          <cell r="D29">
            <v>41.763767999999999</v>
          </cell>
          <cell r="G29" t="str">
            <v>Annualization</v>
          </cell>
          <cell r="I29">
            <v>2011</v>
          </cell>
        </row>
        <row r="30">
          <cell r="A30">
            <v>11</v>
          </cell>
          <cell r="B30">
            <v>2011</v>
          </cell>
          <cell r="D30">
            <v>45.594331199999992</v>
          </cell>
          <cell r="G30">
            <v>1.2</v>
          </cell>
          <cell r="I30">
            <v>37.995275999999997</v>
          </cell>
        </row>
        <row r="31">
          <cell r="A31">
            <v>12</v>
          </cell>
          <cell r="B31">
            <v>2012</v>
          </cell>
        </row>
        <row r="33">
          <cell r="B33" t="str">
            <v>CAGR</v>
          </cell>
          <cell r="D33">
            <v>0.18586207802647015</v>
          </cell>
        </row>
      </sheetData>
      <sheetData sheetId="6"/>
      <sheetData sheetId="7">
        <row r="2">
          <cell r="B2" t="str">
            <v>Figure 9: Licensed and Active Sales Agents and Policies Sold Per Active Agent</v>
          </cell>
        </row>
        <row r="3">
          <cell r="B3" t="str">
            <v>Source File:  GAAP Audited Financials</v>
          </cell>
        </row>
        <row r="4">
          <cell r="B4" t="str">
            <v>($ in millions)</v>
          </cell>
          <cell r="H4" t="str">
            <v>Assumed Tax</v>
          </cell>
          <cell r="J4">
            <v>0.34</v>
          </cell>
        </row>
        <row r="6">
          <cell r="F6" t="str">
            <v>Pre-Tax</v>
          </cell>
          <cell r="H6" t="str">
            <v>Net</v>
          </cell>
        </row>
        <row r="7">
          <cell r="B7" t="str">
            <v>Label</v>
          </cell>
          <cell r="D7" t="str">
            <v>Year</v>
          </cell>
          <cell r="F7" t="str">
            <v>Income</v>
          </cell>
          <cell r="H7" t="str">
            <v>Income</v>
          </cell>
          <cell r="J7" t="str">
            <v>ROAE</v>
          </cell>
        </row>
        <row r="8">
          <cell r="B8">
            <v>2</v>
          </cell>
          <cell r="D8">
            <v>2002</v>
          </cell>
          <cell r="F8">
            <v>10.27638</v>
          </cell>
          <cell r="H8">
            <v>6.7824107999999992</v>
          </cell>
        </row>
        <row r="9">
          <cell r="B9">
            <v>3</v>
          </cell>
          <cell r="D9">
            <v>2003</v>
          </cell>
          <cell r="F9">
            <v>11.045902999999999</v>
          </cell>
          <cell r="H9">
            <v>7.2902959799999989</v>
          </cell>
        </row>
        <row r="10">
          <cell r="B10">
            <v>4</v>
          </cell>
          <cell r="D10">
            <v>2004</v>
          </cell>
          <cell r="F10">
            <v>15.936152</v>
          </cell>
          <cell r="H10">
            <v>10.517860319999999</v>
          </cell>
        </row>
        <row r="11">
          <cell r="B11">
            <v>5</v>
          </cell>
          <cell r="D11">
            <v>2005</v>
          </cell>
          <cell r="F11">
            <v>18.535851999999998</v>
          </cell>
          <cell r="H11">
            <v>12.233662319999997</v>
          </cell>
        </row>
        <row r="12">
          <cell r="B12">
            <v>6</v>
          </cell>
          <cell r="D12">
            <v>2006</v>
          </cell>
          <cell r="F12">
            <v>19.650154000000001</v>
          </cell>
          <cell r="H12">
            <v>12.969101639999998</v>
          </cell>
          <cell r="J12">
            <v>0.18164772091516052</v>
          </cell>
        </row>
        <row r="13">
          <cell r="B13">
            <v>7</v>
          </cell>
          <cell r="D13">
            <v>2007</v>
          </cell>
          <cell r="F13">
            <v>21.226873000000001</v>
          </cell>
          <cell r="H13">
            <v>14.009736179999999</v>
          </cell>
          <cell r="J13">
            <v>0.18199427540312613</v>
          </cell>
        </row>
        <row r="14">
          <cell r="B14">
            <v>8</v>
          </cell>
          <cell r="D14">
            <v>2008</v>
          </cell>
          <cell r="F14">
            <v>25.303984</v>
          </cell>
          <cell r="H14">
            <v>16.700629439999997</v>
          </cell>
          <cell r="J14">
            <v>0.18639658624440311</v>
          </cell>
        </row>
        <row r="15">
          <cell r="B15">
            <v>9</v>
          </cell>
          <cell r="D15">
            <v>2009</v>
          </cell>
          <cell r="F15">
            <v>26.931142000000001</v>
          </cell>
          <cell r="H15">
            <v>17.77455372</v>
          </cell>
          <cell r="J15">
            <v>0.18408626981999626</v>
          </cell>
        </row>
        <row r="16">
          <cell r="B16">
            <v>10</v>
          </cell>
          <cell r="D16">
            <v>2010</v>
          </cell>
          <cell r="F16">
            <v>29.97</v>
          </cell>
          <cell r="H16">
            <v>19.780199999999997</v>
          </cell>
          <cell r="J16">
            <v>0.19261740457429144</v>
          </cell>
        </row>
        <row r="17">
          <cell r="B17">
            <v>11</v>
          </cell>
          <cell r="D17">
            <v>2011</v>
          </cell>
          <cell r="F17">
            <v>32.016790000000015</v>
          </cell>
          <cell r="H17">
            <v>21.131081400000006</v>
          </cell>
          <cell r="J17">
            <v>0.19241215166700579</v>
          </cell>
        </row>
        <row r="18">
          <cell r="B18">
            <v>12</v>
          </cell>
          <cell r="D18">
            <v>2012</v>
          </cell>
          <cell r="F18">
            <v>34.028626000000003</v>
          </cell>
          <cell r="H18">
            <v>22.458893159999999</v>
          </cell>
        </row>
        <row r="22">
          <cell r="F22" t="str">
            <v>Total</v>
          </cell>
          <cell r="H22" t="str">
            <v>YoY %</v>
          </cell>
        </row>
        <row r="23">
          <cell r="B23" t="str">
            <v>Label</v>
          </cell>
          <cell r="D23" t="str">
            <v>Year</v>
          </cell>
          <cell r="F23" t="str">
            <v>Revenue</v>
          </cell>
          <cell r="H23" t="str">
            <v>Growth</v>
          </cell>
        </row>
        <row r="24">
          <cell r="B24">
            <v>1</v>
          </cell>
          <cell r="D24">
            <v>2001</v>
          </cell>
          <cell r="F24">
            <v>43.262735999999997</v>
          </cell>
        </row>
        <row r="25">
          <cell r="B25">
            <v>2</v>
          </cell>
          <cell r="D25">
            <v>2002</v>
          </cell>
          <cell r="F25">
            <v>53.983924999999999</v>
          </cell>
          <cell r="H25">
            <v>0.24781578770237744</v>
          </cell>
        </row>
        <row r="26">
          <cell r="B26">
            <v>3</v>
          </cell>
          <cell r="D26">
            <v>2003</v>
          </cell>
          <cell r="F26">
            <v>65.604096999999996</v>
          </cell>
          <cell r="H26">
            <v>0.21525244783516562</v>
          </cell>
        </row>
        <row r="27">
          <cell r="B27">
            <v>4</v>
          </cell>
          <cell r="D27">
            <v>2004</v>
          </cell>
          <cell r="F27">
            <v>77.724424999999997</v>
          </cell>
          <cell r="H27">
            <v>0.18474955916244085</v>
          </cell>
        </row>
        <row r="28">
          <cell r="B28">
            <v>5</v>
          </cell>
          <cell r="D28">
            <v>2005</v>
          </cell>
          <cell r="F28">
            <v>88.252331999999996</v>
          </cell>
          <cell r="H28">
            <v>0.13545171932761169</v>
          </cell>
        </row>
        <row r="29">
          <cell r="B29">
            <v>6</v>
          </cell>
          <cell r="D29">
            <v>2006</v>
          </cell>
          <cell r="F29">
            <v>102.298157</v>
          </cell>
          <cell r="H29">
            <v>0.15915528441786675</v>
          </cell>
        </row>
        <row r="30">
          <cell r="B30">
            <v>7</v>
          </cell>
          <cell r="D30">
            <v>2007</v>
          </cell>
          <cell r="F30">
            <v>120.950845</v>
          </cell>
          <cell r="H30">
            <v>0.18233650094009013</v>
          </cell>
        </row>
        <row r="31">
          <cell r="B31">
            <v>8</v>
          </cell>
          <cell r="D31">
            <v>2008</v>
          </cell>
          <cell r="F31">
            <v>138.184461</v>
          </cell>
          <cell r="H31">
            <v>0.1424844613528744</v>
          </cell>
        </row>
        <row r="32">
          <cell r="B32">
            <v>9</v>
          </cell>
          <cell r="D32">
            <v>2009</v>
          </cell>
          <cell r="F32">
            <v>152.241052</v>
          </cell>
          <cell r="H32">
            <v>0.10172338407861936</v>
          </cell>
        </row>
        <row r="33">
          <cell r="B33">
            <v>10</v>
          </cell>
          <cell r="D33">
            <v>2010</v>
          </cell>
          <cell r="F33">
            <v>166.595</v>
          </cell>
          <cell r="H33">
            <v>9.4284345854362517E-2</v>
          </cell>
        </row>
        <row r="34">
          <cell r="B34">
            <v>11</v>
          </cell>
          <cell r="D34">
            <v>2011</v>
          </cell>
          <cell r="F34">
            <v>184.50989200000001</v>
          </cell>
          <cell r="H34">
            <v>0.10753559230469101</v>
          </cell>
        </row>
        <row r="35">
          <cell r="B35">
            <v>12</v>
          </cell>
          <cell r="D35">
            <v>2012</v>
          </cell>
          <cell r="F35">
            <v>203.65899999999999</v>
          </cell>
          <cell r="H35">
            <v>0.10378363887395259</v>
          </cell>
        </row>
      </sheetData>
      <sheetData sheetId="8">
        <row r="2">
          <cell r="B2" t="str">
            <v>Figure 15 - 2010 Direct Sales Rankings</v>
          </cell>
        </row>
        <row r="3">
          <cell r="B3" t="str">
            <v>Source: Direct Selling News</v>
          </cell>
        </row>
        <row r="4">
          <cell r="B4" t="str">
            <v>($ in millions)</v>
          </cell>
        </row>
        <row r="8">
          <cell r="B8" t="str">
            <v>Rank</v>
          </cell>
          <cell r="J8">
            <v>2010</v>
          </cell>
        </row>
        <row r="9">
          <cell r="B9" t="str">
            <v>Global</v>
          </cell>
          <cell r="D9" t="str">
            <v>U.S.</v>
          </cell>
          <cell r="F9" t="str">
            <v>Name</v>
          </cell>
          <cell r="H9" t="str">
            <v>Headquarters</v>
          </cell>
          <cell r="J9" t="str">
            <v>Revenue</v>
          </cell>
          <cell r="L9" t="str">
            <v>Products</v>
          </cell>
        </row>
        <row r="10">
          <cell r="B10">
            <v>1</v>
          </cell>
          <cell r="D10">
            <v>1</v>
          </cell>
          <cell r="F10" t="str">
            <v>Avon Products</v>
          </cell>
          <cell r="H10" t="str">
            <v>New York, NY</v>
          </cell>
          <cell r="J10">
            <v>10900</v>
          </cell>
          <cell r="L10" t="str">
            <v>Beauty, fashion jewelry and apparel</v>
          </cell>
        </row>
        <row r="11">
          <cell r="B11">
            <v>2</v>
          </cell>
          <cell r="D11">
            <v>2</v>
          </cell>
          <cell r="F11" t="str">
            <v>Amway</v>
          </cell>
          <cell r="H11" t="str">
            <v>Ada, MI</v>
          </cell>
          <cell r="J11">
            <v>9200</v>
          </cell>
          <cell r="L11" t="str">
            <v>Nutrition, beauty, personal-care and home-care products</v>
          </cell>
        </row>
        <row r="12">
          <cell r="B12">
            <v>3</v>
          </cell>
          <cell r="D12" t="str">
            <v>---</v>
          </cell>
          <cell r="F12" t="str">
            <v>Natura Cosmeticos</v>
          </cell>
          <cell r="H12" t="str">
            <v>Sao Paulo, Brazil</v>
          </cell>
          <cell r="J12">
            <v>3000</v>
          </cell>
          <cell r="L12" t="str">
            <v>Personal-care products and fragrances</v>
          </cell>
        </row>
        <row r="13">
          <cell r="B13">
            <v>4</v>
          </cell>
          <cell r="D13" t="str">
            <v>---</v>
          </cell>
          <cell r="F13" t="str">
            <v>Vorwerk &amp; Co. KG</v>
          </cell>
          <cell r="H13" t="str">
            <v>Wuppertal, Germany</v>
          </cell>
          <cell r="J13">
            <v>2900</v>
          </cell>
          <cell r="L13" t="str">
            <v>Cosmetics and home appliances</v>
          </cell>
        </row>
        <row r="14">
          <cell r="B14">
            <v>5</v>
          </cell>
          <cell r="D14">
            <v>3</v>
          </cell>
          <cell r="F14" t="str">
            <v>Herbalife Ltd.</v>
          </cell>
          <cell r="H14" t="str">
            <v>Los Angeles, CA</v>
          </cell>
          <cell r="J14">
            <v>2700</v>
          </cell>
          <cell r="L14" t="str">
            <v>Nutritional supplements, health/fitness, weight-management</v>
          </cell>
        </row>
        <row r="15">
          <cell r="B15">
            <v>6</v>
          </cell>
          <cell r="D15">
            <v>4</v>
          </cell>
          <cell r="F15" t="str">
            <v>Mary Kay Inc.</v>
          </cell>
          <cell r="H15" t="str">
            <v>Addison, TX</v>
          </cell>
          <cell r="J15">
            <v>2500</v>
          </cell>
          <cell r="L15" t="str">
            <v>Skin-care products and color cosmetics</v>
          </cell>
        </row>
        <row r="16">
          <cell r="B16">
            <v>7</v>
          </cell>
          <cell r="D16">
            <v>5</v>
          </cell>
          <cell r="F16" t="str">
            <v>Tupperware Brands Corp.</v>
          </cell>
          <cell r="H16" t="str">
            <v>Orlando, FL</v>
          </cell>
          <cell r="J16">
            <v>2300</v>
          </cell>
          <cell r="L16" t="str">
            <v>Storage and serving products, beauty and personal care</v>
          </cell>
        </row>
        <row r="17">
          <cell r="B17">
            <v>8</v>
          </cell>
          <cell r="D17" t="str">
            <v>---</v>
          </cell>
          <cell r="F17" t="str">
            <v>Oriflame Cosmetics S.A.</v>
          </cell>
          <cell r="H17" t="str">
            <v>Luxembourg, Luxembourg</v>
          </cell>
          <cell r="J17">
            <v>2200</v>
          </cell>
          <cell r="L17" t="str">
            <v>Beauty products</v>
          </cell>
        </row>
        <row r="18">
          <cell r="B18">
            <v>9</v>
          </cell>
          <cell r="D18">
            <v>6</v>
          </cell>
          <cell r="F18" t="str">
            <v>Forever Living Products</v>
          </cell>
          <cell r="H18" t="str">
            <v>Scottsdale, AZ</v>
          </cell>
          <cell r="J18">
            <v>1700</v>
          </cell>
          <cell r="L18" t="str">
            <v>Aloe vera drinks, skin-care products and cosmetics</v>
          </cell>
        </row>
        <row r="19">
          <cell r="B19">
            <v>10</v>
          </cell>
          <cell r="D19">
            <v>7</v>
          </cell>
          <cell r="F19" t="str">
            <v>Nu Skin Enterprises</v>
          </cell>
          <cell r="H19" t="str">
            <v>Provo, UT</v>
          </cell>
          <cell r="J19">
            <v>1500</v>
          </cell>
          <cell r="L19" t="str">
            <v>Personal care and nutritional products</v>
          </cell>
        </row>
        <row r="20">
          <cell r="B20">
            <v>11</v>
          </cell>
          <cell r="D20" t="str">
            <v>---</v>
          </cell>
          <cell r="F20" t="str">
            <v>Belcorp / L'Bel Paris</v>
          </cell>
          <cell r="H20" t="str">
            <v>Lima, Peru</v>
          </cell>
          <cell r="J20">
            <v>1300</v>
          </cell>
          <cell r="L20" t="str">
            <v>Skin-care, fragrance, makeup, body-care, hair-care</v>
          </cell>
        </row>
        <row r="21">
          <cell r="B21">
            <v>12</v>
          </cell>
          <cell r="D21">
            <v>8</v>
          </cell>
          <cell r="F21" t="str">
            <v>Primerica</v>
          </cell>
          <cell r="H21" t="str">
            <v>Duluth, GA</v>
          </cell>
          <cell r="J21">
            <v>1300</v>
          </cell>
          <cell r="L21" t="str">
            <v>Financial services</v>
          </cell>
        </row>
        <row r="22">
          <cell r="B22">
            <v>13</v>
          </cell>
          <cell r="D22" t="str">
            <v>---</v>
          </cell>
          <cell r="F22" t="str">
            <v>Miki Corporation</v>
          </cell>
          <cell r="H22" t="str">
            <v>Osaka, Japan</v>
          </cell>
          <cell r="J22">
            <v>927</v>
          </cell>
          <cell r="L22" t="str">
            <v>Foods, cosmetics and household products</v>
          </cell>
        </row>
        <row r="23">
          <cell r="B23">
            <v>14</v>
          </cell>
          <cell r="D23">
            <v>9</v>
          </cell>
          <cell r="F23" t="str">
            <v>Ignite Inc</v>
          </cell>
          <cell r="H23" t="str">
            <v>Dallas, TX</v>
          </cell>
          <cell r="J23">
            <v>902</v>
          </cell>
          <cell r="L23" t="str">
            <v>Electricity and natural gas</v>
          </cell>
        </row>
        <row r="24">
          <cell r="B24">
            <v>15</v>
          </cell>
          <cell r="D24">
            <v>10</v>
          </cell>
          <cell r="F24" t="str">
            <v xml:space="preserve">Melaleuca </v>
          </cell>
          <cell r="H24" t="str">
            <v>Idaho Falls, ID</v>
          </cell>
          <cell r="J24">
            <v>750</v>
          </cell>
          <cell r="L24" t="str">
            <v>Personal-care products, cosmetics, cleaning supplies and vitamins</v>
          </cell>
        </row>
        <row r="25">
          <cell r="B25">
            <v>16</v>
          </cell>
          <cell r="D25" t="str">
            <v>---</v>
          </cell>
          <cell r="F25" t="str">
            <v>Omnilife</v>
          </cell>
          <cell r="H25" t="str">
            <v>Zapopan, Mexico</v>
          </cell>
          <cell r="J25">
            <v>750</v>
          </cell>
          <cell r="L25" t="str">
            <v>Nutritional supplements, weight-management, beauty products</v>
          </cell>
        </row>
        <row r="26">
          <cell r="B26">
            <v>17</v>
          </cell>
          <cell r="D26">
            <v>11</v>
          </cell>
          <cell r="F26" t="str">
            <v xml:space="preserve">MonaVie </v>
          </cell>
          <cell r="H26" t="str">
            <v>South Jordan, UT</v>
          </cell>
          <cell r="J26">
            <v>600</v>
          </cell>
          <cell r="L26" t="str">
            <v>Food and nutritional products</v>
          </cell>
        </row>
        <row r="27">
          <cell r="B27">
            <v>18</v>
          </cell>
          <cell r="D27" t="str">
            <v>---</v>
          </cell>
          <cell r="F27" t="str">
            <v>Telecom Plus</v>
          </cell>
          <cell r="H27" t="str">
            <v>London, UK</v>
          </cell>
          <cell r="J27">
            <v>600</v>
          </cell>
          <cell r="L27" t="str">
            <v>Landline phones, broadband, mobile phones, gas</v>
          </cell>
        </row>
        <row r="28">
          <cell r="B28">
            <v>19</v>
          </cell>
          <cell r="D28" t="str">
            <v>---</v>
          </cell>
          <cell r="F28" t="str">
            <v>Yanbal Int'l / Unique</v>
          </cell>
          <cell r="H28" t="str">
            <v>Lima, Peru</v>
          </cell>
          <cell r="J28">
            <v>600</v>
          </cell>
          <cell r="L28" t="str">
            <v>Skin-care / personal-care products, cosmetics, jewelry</v>
          </cell>
        </row>
        <row r="29">
          <cell r="B29">
            <v>20</v>
          </cell>
          <cell r="D29">
            <v>12</v>
          </cell>
          <cell r="F29" t="str">
            <v>ACN</v>
          </cell>
          <cell r="H29" t="str">
            <v>Concord, NC</v>
          </cell>
          <cell r="J29">
            <v>553</v>
          </cell>
          <cell r="L29" t="str">
            <v>Telecommunications, home and business services</v>
          </cell>
        </row>
        <row r="30">
          <cell r="B30">
            <v>21</v>
          </cell>
          <cell r="D30">
            <v>13</v>
          </cell>
          <cell r="F30" t="str">
            <v>PartyLite (Blyth)</v>
          </cell>
          <cell r="H30" t="str">
            <v>Plymouth, MA</v>
          </cell>
          <cell r="J30">
            <v>545</v>
          </cell>
          <cell r="L30" t="str">
            <v>Candles, candle warmers, flameless fragrance</v>
          </cell>
        </row>
        <row r="31">
          <cell r="B31">
            <v>22</v>
          </cell>
          <cell r="D31" t="str">
            <v>---</v>
          </cell>
          <cell r="F31" t="str">
            <v>Amore Pacific</v>
          </cell>
          <cell r="H31" t="str">
            <v>Seoul, South Korea</v>
          </cell>
          <cell r="J31">
            <v>539</v>
          </cell>
          <cell r="L31" t="str">
            <v>Cosmetics, personal-care, health products</v>
          </cell>
        </row>
        <row r="32">
          <cell r="B32">
            <v>23</v>
          </cell>
          <cell r="D32" t="str">
            <v>---</v>
          </cell>
          <cell r="F32" t="str">
            <v>LG Household &amp; Healthcare</v>
          </cell>
          <cell r="H32" t="str">
            <v>Seoul, South Korea</v>
          </cell>
          <cell r="J32">
            <v>532</v>
          </cell>
          <cell r="L32" t="str">
            <v>Cosmetics and household products</v>
          </cell>
        </row>
        <row r="33">
          <cell r="B33">
            <v>24</v>
          </cell>
          <cell r="D33">
            <v>15</v>
          </cell>
          <cell r="F33" t="str">
            <v>USANA Health Sciences</v>
          </cell>
          <cell r="H33" t="str">
            <v>Salt Lake City, UT</v>
          </cell>
          <cell r="J33">
            <v>517</v>
          </cell>
          <cell r="L33" t="str">
            <v>Nutritional supplements, personal-care, energy and weight-mgmt.</v>
          </cell>
        </row>
        <row r="34">
          <cell r="B34">
            <v>25</v>
          </cell>
          <cell r="D34">
            <v>16</v>
          </cell>
          <cell r="F34" t="str">
            <v xml:space="preserve">Shaklee </v>
          </cell>
          <cell r="H34" t="str">
            <v>Pleasanton, CA</v>
          </cell>
          <cell r="J34">
            <v>500</v>
          </cell>
          <cell r="L34" t="str">
            <v>Nutritional supplement, skin-care</v>
          </cell>
        </row>
        <row r="36">
          <cell r="B36">
            <v>67</v>
          </cell>
          <cell r="D36">
            <v>40</v>
          </cell>
          <cell r="F36" t="str">
            <v>Family Heritage Life</v>
          </cell>
          <cell r="H36" t="str">
            <v xml:space="preserve">Cleveland, OH </v>
          </cell>
          <cell r="J36">
            <v>166</v>
          </cell>
          <cell r="L36" t="str">
            <v>Insurance services</v>
          </cell>
        </row>
        <row r="42">
          <cell r="B42">
            <v>26</v>
          </cell>
          <cell r="D42">
            <v>17</v>
          </cell>
          <cell r="F42" t="str">
            <v>The Pampered Chef</v>
          </cell>
          <cell r="H42" t="str">
            <v>Addison, IL</v>
          </cell>
          <cell r="J42">
            <v>500</v>
          </cell>
          <cell r="L42" t="str">
            <v>High-end tools for cooking</v>
          </cell>
        </row>
        <row r="43">
          <cell r="B43">
            <v>27</v>
          </cell>
          <cell r="F43" t="str">
            <v>Tiens / Tianshi</v>
          </cell>
          <cell r="H43" t="str">
            <v>Tianjin, China</v>
          </cell>
          <cell r="J43">
            <v>500</v>
          </cell>
          <cell r="L43" t="str">
            <v>Wellness products, dietary supplements</v>
          </cell>
        </row>
        <row r="44">
          <cell r="B44">
            <v>28</v>
          </cell>
          <cell r="D44">
            <v>18</v>
          </cell>
          <cell r="F44" t="str">
            <v>Pre-Paid Legal Services</v>
          </cell>
          <cell r="H44" t="str">
            <v>Ada, OK</v>
          </cell>
          <cell r="J44">
            <v>454</v>
          </cell>
          <cell r="L44" t="str">
            <v>Legal consultation services</v>
          </cell>
        </row>
        <row r="45">
          <cell r="B45">
            <v>29</v>
          </cell>
          <cell r="D45">
            <v>19</v>
          </cell>
          <cell r="F45" t="str">
            <v>Tahitian Noni Int'l</v>
          </cell>
          <cell r="H45" t="str">
            <v>Provo, UT</v>
          </cell>
          <cell r="J45">
            <v>420</v>
          </cell>
          <cell r="L45" t="str">
            <v>Noni-based drinks</v>
          </cell>
        </row>
        <row r="46">
          <cell r="B46">
            <v>30</v>
          </cell>
          <cell r="D46">
            <v>20</v>
          </cell>
          <cell r="F46" t="str">
            <v>Market America</v>
          </cell>
          <cell r="H46" t="str">
            <v>Greensboro, NC</v>
          </cell>
          <cell r="J46">
            <v>416</v>
          </cell>
          <cell r="L46" t="str">
            <v>Health and nutrition, anti-aging, cosmetics</v>
          </cell>
        </row>
        <row r="47">
          <cell r="B47">
            <v>31</v>
          </cell>
          <cell r="D47">
            <v>21</v>
          </cell>
          <cell r="F47" t="str">
            <v>Ambit Energy</v>
          </cell>
          <cell r="H47" t="str">
            <v>Dallas, TX</v>
          </cell>
          <cell r="J47">
            <v>415</v>
          </cell>
          <cell r="L47" t="str">
            <v>Energy</v>
          </cell>
        </row>
        <row r="48">
          <cell r="B48">
            <v>32</v>
          </cell>
          <cell r="F48" t="str">
            <v>WIV Wein Int'l AG</v>
          </cell>
          <cell r="H48" t="str">
            <v>Burg Layen, Germany</v>
          </cell>
          <cell r="J48">
            <v>385</v>
          </cell>
          <cell r="L48" t="str">
            <v>Wines</v>
          </cell>
        </row>
        <row r="49">
          <cell r="B49">
            <v>33</v>
          </cell>
          <cell r="D49">
            <v>22</v>
          </cell>
          <cell r="F49" t="str">
            <v>Scentsy</v>
          </cell>
          <cell r="H49" t="str">
            <v>Meridian, ID</v>
          </cell>
          <cell r="J49">
            <v>382</v>
          </cell>
          <cell r="L49" t="str">
            <v>Wickless candles, ceramic warmers</v>
          </cell>
        </row>
        <row r="50">
          <cell r="B50">
            <v>34</v>
          </cell>
          <cell r="F50" t="str">
            <v xml:space="preserve">Pola </v>
          </cell>
          <cell r="H50" t="str">
            <v>Tokyo, Japan</v>
          </cell>
          <cell r="J50">
            <v>361</v>
          </cell>
          <cell r="L50" t="str">
            <v xml:space="preserve">Cosmetics, skin-care, personal-care </v>
          </cell>
        </row>
        <row r="51">
          <cell r="B51">
            <v>35</v>
          </cell>
          <cell r="D51">
            <v>23</v>
          </cell>
          <cell r="F51" t="str">
            <v>Arbonne Int'l</v>
          </cell>
          <cell r="H51" t="str">
            <v>Irvine, CA</v>
          </cell>
          <cell r="J51">
            <v>357</v>
          </cell>
          <cell r="L51" t="str">
            <v>Skin-care, color cosmetics</v>
          </cell>
        </row>
        <row r="52">
          <cell r="B52">
            <v>36</v>
          </cell>
          <cell r="F52" t="str">
            <v>FORDAYS</v>
          </cell>
          <cell r="H52" t="str">
            <v>Tokyo, Japan</v>
          </cell>
          <cell r="J52">
            <v>350</v>
          </cell>
          <cell r="L52" t="str">
            <v>Nutritional</v>
          </cell>
        </row>
        <row r="53">
          <cell r="B53">
            <v>37</v>
          </cell>
          <cell r="D53">
            <v>24</v>
          </cell>
          <cell r="F53" t="str">
            <v>Nature's Sunshine Products</v>
          </cell>
          <cell r="H53" t="str">
            <v>Provo, UT</v>
          </cell>
          <cell r="J53">
            <v>349</v>
          </cell>
          <cell r="L53" t="str">
            <v>Aromatherapy, nutritional supplements and skin-care</v>
          </cell>
        </row>
        <row r="54">
          <cell r="B54">
            <v>38</v>
          </cell>
          <cell r="F54" t="str">
            <v>NOEVIR Co</v>
          </cell>
          <cell r="H54" t="str">
            <v>Tokyo, Japan</v>
          </cell>
          <cell r="J54">
            <v>345</v>
          </cell>
          <cell r="L54" t="str">
            <v>Skin-care, body-care, nutritional supplements</v>
          </cell>
        </row>
        <row r="56">
          <cell r="B56" t="e">
            <v>#REF!</v>
          </cell>
          <cell r="F56" t="str">
            <v>KK Assuran</v>
          </cell>
          <cell r="H56" t="str">
            <v>Fukuoka, Japan</v>
          </cell>
          <cell r="J56">
            <v>333</v>
          </cell>
          <cell r="L56" t="str">
            <v>Skin-care</v>
          </cell>
        </row>
        <row r="57">
          <cell r="B57" t="e">
            <v>#REF!</v>
          </cell>
          <cell r="F57" t="str">
            <v>LR Health &amp; Beauty</v>
          </cell>
          <cell r="H57" t="str">
            <v>Nordrhein-Westfalen, Germany</v>
          </cell>
          <cell r="J57">
            <v>307</v>
          </cell>
          <cell r="L57" t="str">
            <v>Well-being, beauty products, supplements</v>
          </cell>
        </row>
        <row r="58">
          <cell r="B58" t="e">
            <v>#REF!</v>
          </cell>
          <cell r="D58">
            <v>26</v>
          </cell>
          <cell r="F58" t="str">
            <v xml:space="preserve">Aerus Holdings </v>
          </cell>
          <cell r="H58" t="str">
            <v>Dallas, TX</v>
          </cell>
          <cell r="J58">
            <v>300</v>
          </cell>
          <cell r="L58" t="str">
            <v>Vacuum cleaners, air purifiers, cleaners</v>
          </cell>
        </row>
        <row r="59">
          <cell r="B59" t="e">
            <v>#REF!</v>
          </cell>
          <cell r="D59">
            <v>27</v>
          </cell>
          <cell r="F59" t="str">
            <v>Sunrider</v>
          </cell>
          <cell r="H59" t="str">
            <v>Torrance, CA</v>
          </cell>
          <cell r="J59">
            <v>300</v>
          </cell>
          <cell r="L59" t="str">
            <v>Food and nutritional products</v>
          </cell>
        </row>
        <row r="60">
          <cell r="B60" t="e">
            <v>#REF!</v>
          </cell>
          <cell r="F60" t="str">
            <v>Cosway</v>
          </cell>
          <cell r="H60" t="str">
            <v>Kuala Lumpar, Malaysia</v>
          </cell>
          <cell r="J60">
            <v>298</v>
          </cell>
          <cell r="L60" t="str">
            <v>Supplements, skin-care, personal-care, cosmetics</v>
          </cell>
        </row>
        <row r="61">
          <cell r="B61" t="e">
            <v>#REF!</v>
          </cell>
          <cell r="F61" t="str">
            <v>Eureka Forbes</v>
          </cell>
          <cell r="H61" t="str">
            <v>Mumbai, India</v>
          </cell>
          <cell r="J61">
            <v>272</v>
          </cell>
          <cell r="L61" t="str">
            <v>Water purifiers, vacuum cleaners, security and industrial systems</v>
          </cell>
        </row>
        <row r="62">
          <cell r="B62" t="e">
            <v>#REF!</v>
          </cell>
          <cell r="D62">
            <v>28</v>
          </cell>
          <cell r="F62" t="str">
            <v>Isagenix Int'l</v>
          </cell>
          <cell r="H62" t="str">
            <v>Chandler, AZ</v>
          </cell>
          <cell r="J62">
            <v>256</v>
          </cell>
          <cell r="L62" t="str">
            <v>Natural cleansing and replenishing products</v>
          </cell>
        </row>
        <row r="63">
          <cell r="B63" t="e">
            <v>#REF!</v>
          </cell>
          <cell r="D63">
            <v>29</v>
          </cell>
          <cell r="F63" t="str">
            <v>Neways</v>
          </cell>
          <cell r="H63" t="str">
            <v>Springville, UT</v>
          </cell>
          <cell r="J63">
            <v>250</v>
          </cell>
          <cell r="L63" t="str">
            <v>Nutritional, personal care</v>
          </cell>
        </row>
        <row r="64">
          <cell r="B64" t="e">
            <v>#REF!</v>
          </cell>
          <cell r="D64">
            <v>30</v>
          </cell>
          <cell r="F64" t="str">
            <v>XANGO</v>
          </cell>
          <cell r="H64" t="str">
            <v>Lehi, UT</v>
          </cell>
          <cell r="J64">
            <v>250</v>
          </cell>
          <cell r="L64" t="str">
            <v>Functional beverages, nutritional supplements</v>
          </cell>
        </row>
        <row r="65">
          <cell r="B65" t="e">
            <v>#REF!</v>
          </cell>
          <cell r="D65">
            <v>31</v>
          </cell>
          <cell r="F65" t="str">
            <v>Vivint</v>
          </cell>
          <cell r="H65" t="str">
            <v>Provo, UT</v>
          </cell>
          <cell r="J65">
            <v>245</v>
          </cell>
          <cell r="L65" t="str">
            <v>Home automation, energy management and residential security</v>
          </cell>
        </row>
        <row r="66">
          <cell r="B66" t="e">
            <v>#REF!</v>
          </cell>
          <cell r="F66" t="str">
            <v>Charle Corporation</v>
          </cell>
          <cell r="H66" t="str">
            <v>Hyogo, Japan</v>
          </cell>
          <cell r="J66">
            <v>240</v>
          </cell>
          <cell r="L66" t="str">
            <v>Women's lingerie, cosmetics</v>
          </cell>
        </row>
      </sheetData>
      <sheetData sheetId="9"/>
      <sheetData sheetId="10">
        <row r="2">
          <cell r="B2" t="str">
            <v>Figure 17 - Net Annualized Premium by Product</v>
          </cell>
        </row>
        <row r="3">
          <cell r="B3" t="str">
            <v>Source: xxxx</v>
          </cell>
        </row>
        <row r="9">
          <cell r="B9" t="str">
            <v>Period</v>
          </cell>
          <cell r="D9" t="str">
            <v>Year</v>
          </cell>
          <cell r="F9" t="str">
            <v>Total</v>
          </cell>
          <cell r="H9" t="str">
            <v>Cancer / ICU</v>
          </cell>
          <cell r="J9" t="str">
            <v>Other</v>
          </cell>
        </row>
        <row r="10">
          <cell r="B10">
            <v>2</v>
          </cell>
          <cell r="D10">
            <v>2002</v>
          </cell>
          <cell r="F10">
            <v>20.677700999999999</v>
          </cell>
          <cell r="H10">
            <v>14.960217</v>
          </cell>
          <cell r="J10">
            <v>5.7174839999999989</v>
          </cell>
        </row>
        <row r="11">
          <cell r="B11">
            <v>3</v>
          </cell>
          <cell r="D11">
            <v>2003</v>
          </cell>
          <cell r="F11">
            <v>25.323730999999999</v>
          </cell>
          <cell r="H11">
            <v>18.025221999999999</v>
          </cell>
          <cell r="J11">
            <v>7.2985089999999992</v>
          </cell>
        </row>
        <row r="12">
          <cell r="B12">
            <v>4</v>
          </cell>
          <cell r="D12">
            <v>2004</v>
          </cell>
          <cell r="F12">
            <v>24.701658999999999</v>
          </cell>
          <cell r="H12">
            <v>18.527183999999998</v>
          </cell>
          <cell r="J12">
            <v>6.174475000000001</v>
          </cell>
        </row>
        <row r="13">
          <cell r="B13">
            <v>5</v>
          </cell>
          <cell r="D13">
            <v>2005</v>
          </cell>
          <cell r="F13">
            <v>25.508478</v>
          </cell>
          <cell r="H13">
            <v>19.645188999999998</v>
          </cell>
          <cell r="J13">
            <v>5.8632890000000017</v>
          </cell>
        </row>
        <row r="14">
          <cell r="B14">
            <v>6</v>
          </cell>
          <cell r="D14">
            <v>2006</v>
          </cell>
          <cell r="F14">
            <v>29.987468</v>
          </cell>
          <cell r="H14">
            <v>23.531154999999998</v>
          </cell>
          <cell r="J14">
            <v>6.4563130000000015</v>
          </cell>
        </row>
        <row r="15">
          <cell r="B15">
            <v>7</v>
          </cell>
          <cell r="D15">
            <v>2007</v>
          </cell>
          <cell r="F15">
            <v>36.102091000000001</v>
          </cell>
          <cell r="H15">
            <v>27.216785000000002</v>
          </cell>
          <cell r="J15">
            <v>8.8853059999999999</v>
          </cell>
        </row>
        <row r="16">
          <cell r="B16">
            <v>8</v>
          </cell>
          <cell r="D16">
            <v>2008</v>
          </cell>
          <cell r="F16">
            <v>39.126823000000002</v>
          </cell>
          <cell r="H16">
            <v>29.283224000000001</v>
          </cell>
          <cell r="J16">
            <v>9.8435990000000011</v>
          </cell>
        </row>
        <row r="17">
          <cell r="B17">
            <v>9</v>
          </cell>
          <cell r="D17">
            <v>2009</v>
          </cell>
          <cell r="F17">
            <v>40.615721999999998</v>
          </cell>
          <cell r="H17">
            <v>31.680859000000002</v>
          </cell>
          <cell r="J17">
            <v>8.9348629999999964</v>
          </cell>
        </row>
        <row r="18">
          <cell r="B18">
            <v>10</v>
          </cell>
          <cell r="D18">
            <v>2010</v>
          </cell>
          <cell r="F18">
            <v>41.763767999999999</v>
          </cell>
          <cell r="H18">
            <v>32.303427999999997</v>
          </cell>
          <cell r="J18">
            <v>9.4603400000000022</v>
          </cell>
        </row>
        <row r="19">
          <cell r="B19">
            <v>11</v>
          </cell>
          <cell r="D19">
            <v>2011</v>
          </cell>
          <cell r="F19">
            <v>45.594331199999992</v>
          </cell>
          <cell r="H19">
            <v>32.652356400000002</v>
          </cell>
          <cell r="J19">
            <v>12.94197479999999</v>
          </cell>
        </row>
        <row r="20">
          <cell r="B20">
            <v>12</v>
          </cell>
          <cell r="D20">
            <v>2012</v>
          </cell>
        </row>
        <row r="23">
          <cell r="J23" t="str">
            <v>YTD NAP</v>
          </cell>
          <cell r="L23" t="str">
            <v>YTD NAP</v>
          </cell>
        </row>
        <row r="24">
          <cell r="H24" t="str">
            <v>Annualization</v>
          </cell>
          <cell r="J24" t="str">
            <v>Oct. 2011</v>
          </cell>
          <cell r="L24" t="str">
            <v>(Cancer)</v>
          </cell>
        </row>
        <row r="25">
          <cell r="H25">
            <v>1.2</v>
          </cell>
          <cell r="J25">
            <v>37.995275999999997</v>
          </cell>
          <cell r="L25">
            <v>27.210297000000001</v>
          </cell>
        </row>
        <row r="26">
          <cell r="B26" t="str">
            <v>Cancer</v>
          </cell>
        </row>
        <row r="27">
          <cell r="B27" t="str">
            <v>ICU</v>
          </cell>
        </row>
        <row r="28">
          <cell r="B28" t="str">
            <v>Accident</v>
          </cell>
        </row>
        <row r="29">
          <cell r="B29" t="str">
            <v>Heart</v>
          </cell>
        </row>
        <row r="30">
          <cell r="B30" t="str">
            <v>Hospital Indem.</v>
          </cell>
        </row>
        <row r="31">
          <cell r="B31" t="str">
            <v>Life</v>
          </cell>
        </row>
      </sheetData>
      <sheetData sheetId="11"/>
      <sheetData sheetId="12"/>
      <sheetData sheetId="13"/>
      <sheetData sheetId="14"/>
      <sheetData sheetId="15"/>
      <sheetData sheetId="16">
        <row r="2">
          <cell r="B2" t="str">
            <v>Figure 26: Accident NAP &amp; Cancer Annual Persistency</v>
          </cell>
        </row>
        <row r="3">
          <cell r="B3" t="str">
            <v>Source File:  Casper</v>
          </cell>
        </row>
        <row r="4">
          <cell r="B4" t="str">
            <v>($ in millions)</v>
          </cell>
        </row>
        <row r="6">
          <cell r="F6" t="str">
            <v>ICU</v>
          </cell>
          <cell r="H6" t="str">
            <v>YoY %</v>
          </cell>
        </row>
        <row r="7">
          <cell r="B7" t="str">
            <v>Label</v>
          </cell>
          <cell r="D7" t="str">
            <v>Year</v>
          </cell>
          <cell r="F7" t="str">
            <v>NAP</v>
          </cell>
          <cell r="H7" t="str">
            <v>Growth</v>
          </cell>
        </row>
        <row r="8">
          <cell r="B8">
            <v>0</v>
          </cell>
          <cell r="D8">
            <v>2000</v>
          </cell>
          <cell r="F8">
            <v>0.67751399999999995</v>
          </cell>
        </row>
        <row r="9">
          <cell r="B9">
            <v>1</v>
          </cell>
          <cell r="D9">
            <v>2001</v>
          </cell>
          <cell r="F9">
            <v>1.751077</v>
          </cell>
        </row>
        <row r="10">
          <cell r="B10">
            <v>2</v>
          </cell>
          <cell r="D10">
            <v>2002</v>
          </cell>
          <cell r="F10">
            <v>4.0721080000000001</v>
          </cell>
          <cell r="H10" t="str">
            <v>---</v>
          </cell>
        </row>
        <row r="11">
          <cell r="B11">
            <v>3</v>
          </cell>
          <cell r="D11">
            <v>2003</v>
          </cell>
          <cell r="F11">
            <v>5.5645150000000001</v>
          </cell>
          <cell r="H11">
            <v>0.36649494561539142</v>
          </cell>
        </row>
        <row r="12">
          <cell r="B12">
            <v>4</v>
          </cell>
          <cell r="D12">
            <v>2004</v>
          </cell>
          <cell r="F12">
            <v>4.1211450000000003</v>
          </cell>
          <cell r="H12">
            <v>-0.25938828451356488</v>
          </cell>
        </row>
        <row r="13">
          <cell r="B13">
            <v>5</v>
          </cell>
          <cell r="D13">
            <v>2005</v>
          </cell>
          <cell r="F13">
            <v>3.975088</v>
          </cell>
          <cell r="H13">
            <v>-3.5440878687840516E-2</v>
          </cell>
        </row>
        <row r="14">
          <cell r="B14">
            <v>6</v>
          </cell>
          <cell r="D14">
            <v>2006</v>
          </cell>
          <cell r="F14">
            <v>4.3016240000000003</v>
          </cell>
          <cell r="H14">
            <v>8.2145602814327701E-2</v>
          </cell>
        </row>
        <row r="15">
          <cell r="B15">
            <v>7</v>
          </cell>
          <cell r="D15">
            <v>2007</v>
          </cell>
          <cell r="F15">
            <v>6.1755769999999997</v>
          </cell>
          <cell r="H15">
            <v>0.4356384937409683</v>
          </cell>
        </row>
        <row r="16">
          <cell r="B16">
            <v>8</v>
          </cell>
          <cell r="D16">
            <v>2008</v>
          </cell>
          <cell r="F16">
            <v>7.1494730000000004</v>
          </cell>
          <cell r="H16">
            <v>0.15770121561110817</v>
          </cell>
        </row>
        <row r="17">
          <cell r="B17">
            <v>9</v>
          </cell>
          <cell r="D17">
            <v>2009</v>
          </cell>
          <cell r="F17">
            <v>6.5644520000000002</v>
          </cell>
          <cell r="H17">
            <v>-8.1827150057074194E-2</v>
          </cell>
        </row>
        <row r="18">
          <cell r="B18">
            <v>10</v>
          </cell>
          <cell r="D18">
            <v>2010</v>
          </cell>
          <cell r="F18">
            <v>6.6063479999999997</v>
          </cell>
          <cell r="H18">
            <v>6.3822539946973844E-3</v>
          </cell>
        </row>
        <row r="19">
          <cell r="B19">
            <v>11</v>
          </cell>
          <cell r="D19">
            <v>2011</v>
          </cell>
          <cell r="F19">
            <v>7.1672719999999996</v>
          </cell>
          <cell r="H19">
            <v>8.4906819925320232E-2</v>
          </cell>
        </row>
        <row r="20">
          <cell r="B20">
            <v>12</v>
          </cell>
          <cell r="D20">
            <v>2012</v>
          </cell>
          <cell r="H20">
            <v>-1</v>
          </cell>
        </row>
        <row r="24">
          <cell r="F24" t="str">
            <v>ICU</v>
          </cell>
          <cell r="H24" t="str">
            <v>YoY %</v>
          </cell>
        </row>
        <row r="25">
          <cell r="B25" t="str">
            <v>Label</v>
          </cell>
          <cell r="D25" t="str">
            <v>Year</v>
          </cell>
          <cell r="F25" t="str">
            <v>Persist.</v>
          </cell>
          <cell r="H25" t="str">
            <v>Growth</v>
          </cell>
        </row>
        <row r="26">
          <cell r="B26">
            <v>0</v>
          </cell>
          <cell r="D26">
            <v>2000</v>
          </cell>
          <cell r="F26">
            <v>10</v>
          </cell>
          <cell r="H26" t="str">
            <v>---</v>
          </cell>
          <cell r="K26" t="str">
            <v>[ DUMMY DATA ]</v>
          </cell>
        </row>
        <row r="27">
          <cell r="B27">
            <v>1</v>
          </cell>
          <cell r="D27">
            <v>2001</v>
          </cell>
          <cell r="F27">
            <v>10</v>
          </cell>
          <cell r="H27">
            <v>0</v>
          </cell>
        </row>
        <row r="28">
          <cell r="B28">
            <v>2</v>
          </cell>
          <cell r="D28">
            <v>2002</v>
          </cell>
          <cell r="F28">
            <v>10</v>
          </cell>
          <cell r="H28">
            <v>0</v>
          </cell>
        </row>
        <row r="29">
          <cell r="B29">
            <v>3</v>
          </cell>
          <cell r="D29">
            <v>2003</v>
          </cell>
          <cell r="F29">
            <v>10</v>
          </cell>
          <cell r="H29">
            <v>0</v>
          </cell>
        </row>
        <row r="30">
          <cell r="B30">
            <v>4</v>
          </cell>
          <cell r="D30">
            <v>2004</v>
          </cell>
          <cell r="F30">
            <v>10</v>
          </cell>
          <cell r="H30">
            <v>0</v>
          </cell>
        </row>
        <row r="31">
          <cell r="B31">
            <v>5</v>
          </cell>
          <cell r="D31">
            <v>2005</v>
          </cell>
          <cell r="F31">
            <v>10</v>
          </cell>
          <cell r="H31">
            <v>0</v>
          </cell>
        </row>
        <row r="32">
          <cell r="B32">
            <v>6</v>
          </cell>
          <cell r="D32">
            <v>2006</v>
          </cell>
          <cell r="F32">
            <v>10</v>
          </cell>
          <cell r="H32">
            <v>0</v>
          </cell>
        </row>
        <row r="33">
          <cell r="B33">
            <v>7</v>
          </cell>
          <cell r="D33">
            <v>2007</v>
          </cell>
          <cell r="F33">
            <v>10</v>
          </cell>
          <cell r="H33">
            <v>0</v>
          </cell>
        </row>
        <row r="34">
          <cell r="B34">
            <v>8</v>
          </cell>
          <cell r="D34">
            <v>2008</v>
          </cell>
          <cell r="F34">
            <v>10</v>
          </cell>
          <cell r="H34">
            <v>0</v>
          </cell>
        </row>
        <row r="35">
          <cell r="B35">
            <v>9</v>
          </cell>
          <cell r="D35">
            <v>2009</v>
          </cell>
          <cell r="F35">
            <v>10</v>
          </cell>
          <cell r="H35">
            <v>0</v>
          </cell>
        </row>
        <row r="36">
          <cell r="B36">
            <v>10</v>
          </cell>
          <cell r="D36">
            <v>2010</v>
          </cell>
          <cell r="F36">
            <v>10</v>
          </cell>
          <cell r="H36">
            <v>0</v>
          </cell>
        </row>
        <row r="37">
          <cell r="B37">
            <v>11</v>
          </cell>
          <cell r="D37">
            <v>2011</v>
          </cell>
          <cell r="F37">
            <v>10</v>
          </cell>
          <cell r="H37">
            <v>0</v>
          </cell>
        </row>
      </sheetData>
      <sheetData sheetId="17"/>
      <sheetData sheetId="18">
        <row r="2">
          <cell r="B2" t="str">
            <v>Figure 29: Heart NAP &amp; Cancer Annual Persistency</v>
          </cell>
        </row>
        <row r="3">
          <cell r="B3" t="str">
            <v>Source File:  Casper</v>
          </cell>
        </row>
        <row r="4">
          <cell r="B4" t="str">
            <v>($ in millions)</v>
          </cell>
        </row>
        <row r="6">
          <cell r="F6" t="str">
            <v>ICU</v>
          </cell>
          <cell r="H6" t="str">
            <v>YoY %</v>
          </cell>
        </row>
        <row r="7">
          <cell r="B7" t="str">
            <v>Label</v>
          </cell>
          <cell r="D7" t="str">
            <v>Year</v>
          </cell>
          <cell r="F7" t="str">
            <v>NAP</v>
          </cell>
          <cell r="H7" t="str">
            <v>Growth</v>
          </cell>
        </row>
        <row r="8">
          <cell r="B8">
            <v>0</v>
          </cell>
          <cell r="D8">
            <v>2000</v>
          </cell>
          <cell r="F8">
            <v>1.7461610000000001</v>
          </cell>
        </row>
        <row r="9">
          <cell r="B9">
            <v>1</v>
          </cell>
          <cell r="D9">
            <v>2001</v>
          </cell>
          <cell r="F9">
            <v>1.2521329999999999</v>
          </cell>
        </row>
        <row r="10">
          <cell r="B10">
            <v>2</v>
          </cell>
          <cell r="D10">
            <v>2002</v>
          </cell>
          <cell r="F10">
            <v>1.645378</v>
          </cell>
          <cell r="H10" t="str">
            <v>---</v>
          </cell>
        </row>
        <row r="11">
          <cell r="B11">
            <v>3</v>
          </cell>
          <cell r="D11">
            <v>2003</v>
          </cell>
          <cell r="F11">
            <v>1.733995</v>
          </cell>
          <cell r="H11">
            <v>5.3858140804119214E-2</v>
          </cell>
        </row>
        <row r="12">
          <cell r="B12">
            <v>4</v>
          </cell>
          <cell r="D12">
            <v>2004</v>
          </cell>
          <cell r="F12">
            <v>1.5042610000000001</v>
          </cell>
          <cell r="H12">
            <v>-0.1324882713041271</v>
          </cell>
        </row>
        <row r="13">
          <cell r="B13">
            <v>5</v>
          </cell>
          <cell r="D13">
            <v>2005</v>
          </cell>
          <cell r="F13">
            <v>1.358411</v>
          </cell>
          <cell r="H13">
            <v>-9.6957908235339452E-2</v>
          </cell>
        </row>
        <row r="14">
          <cell r="B14">
            <v>6</v>
          </cell>
          <cell r="D14">
            <v>2006</v>
          </cell>
          <cell r="F14">
            <v>1.679576</v>
          </cell>
          <cell r="H14">
            <v>0.23642697239642496</v>
          </cell>
        </row>
        <row r="15">
          <cell r="B15">
            <v>7</v>
          </cell>
          <cell r="D15">
            <v>2007</v>
          </cell>
          <cell r="F15">
            <v>2.1911640000000001</v>
          </cell>
          <cell r="H15">
            <v>0.3045935402744504</v>
          </cell>
        </row>
        <row r="16">
          <cell r="B16">
            <v>8</v>
          </cell>
          <cell r="D16">
            <v>2008</v>
          </cell>
          <cell r="F16">
            <v>2.1738420000000001</v>
          </cell>
          <cell r="H16">
            <v>-7.9053872736134512E-3</v>
          </cell>
        </row>
        <row r="17">
          <cell r="B17">
            <v>9</v>
          </cell>
          <cell r="D17">
            <v>2009</v>
          </cell>
          <cell r="F17">
            <v>1.969098</v>
          </cell>
          <cell r="H17">
            <v>-9.4185317976191452E-2</v>
          </cell>
        </row>
        <row r="18">
          <cell r="B18">
            <v>10</v>
          </cell>
          <cell r="D18">
            <v>2010</v>
          </cell>
          <cell r="F18">
            <v>1.9540700890000002</v>
          </cell>
          <cell r="H18">
            <v>-7.6318756100507423E-3</v>
          </cell>
        </row>
        <row r="19">
          <cell r="B19">
            <v>11</v>
          </cell>
          <cell r="D19">
            <v>2011</v>
          </cell>
          <cell r="F19">
            <v>2.226622307</v>
          </cell>
          <cell r="H19">
            <v>0.13947924362297504</v>
          </cell>
        </row>
        <row r="20">
          <cell r="B20">
            <v>12</v>
          </cell>
          <cell r="D20">
            <v>2012</v>
          </cell>
          <cell r="H20">
            <v>-1</v>
          </cell>
        </row>
        <row r="24">
          <cell r="F24" t="str">
            <v>ICU</v>
          </cell>
          <cell r="H24" t="str">
            <v>YoY %</v>
          </cell>
        </row>
        <row r="25">
          <cell r="B25" t="str">
            <v>Label</v>
          </cell>
          <cell r="D25" t="str">
            <v>Year</v>
          </cell>
          <cell r="F25" t="str">
            <v>Persist.</v>
          </cell>
          <cell r="H25" t="str">
            <v>Growth</v>
          </cell>
        </row>
        <row r="26">
          <cell r="B26">
            <v>0</v>
          </cell>
          <cell r="D26">
            <v>2000</v>
          </cell>
          <cell r="F26">
            <v>10</v>
          </cell>
          <cell r="H26" t="str">
            <v>---</v>
          </cell>
          <cell r="K26" t="str">
            <v>[ DUMMY DATA ]</v>
          </cell>
        </row>
        <row r="27">
          <cell r="B27">
            <v>1</v>
          </cell>
          <cell r="D27">
            <v>2001</v>
          </cell>
          <cell r="F27">
            <v>10</v>
          </cell>
          <cell r="H27">
            <v>0</v>
          </cell>
        </row>
        <row r="28">
          <cell r="B28">
            <v>2</v>
          </cell>
          <cell r="D28">
            <v>2002</v>
          </cell>
          <cell r="F28">
            <v>10</v>
          </cell>
          <cell r="H28">
            <v>0</v>
          </cell>
        </row>
        <row r="29">
          <cell r="B29">
            <v>3</v>
          </cell>
          <cell r="D29">
            <v>2003</v>
          </cell>
          <cell r="F29">
            <v>10</v>
          </cell>
          <cell r="H29">
            <v>0</v>
          </cell>
        </row>
        <row r="30">
          <cell r="B30">
            <v>4</v>
          </cell>
          <cell r="D30">
            <v>2004</v>
          </cell>
          <cell r="F30">
            <v>10</v>
          </cell>
          <cell r="H30">
            <v>0</v>
          </cell>
        </row>
        <row r="31">
          <cell r="B31">
            <v>5</v>
          </cell>
          <cell r="D31">
            <v>2005</v>
          </cell>
          <cell r="F31">
            <v>10</v>
          </cell>
          <cell r="H31">
            <v>0</v>
          </cell>
        </row>
        <row r="32">
          <cell r="B32">
            <v>6</v>
          </cell>
          <cell r="D32">
            <v>2006</v>
          </cell>
          <cell r="F32">
            <v>10</v>
          </cell>
          <cell r="H32">
            <v>0</v>
          </cell>
        </row>
        <row r="33">
          <cell r="B33">
            <v>7</v>
          </cell>
          <cell r="D33">
            <v>2007</v>
          </cell>
          <cell r="F33">
            <v>10</v>
          </cell>
          <cell r="H33">
            <v>0</v>
          </cell>
        </row>
        <row r="34">
          <cell r="B34">
            <v>8</v>
          </cell>
          <cell r="D34">
            <v>2008</v>
          </cell>
          <cell r="F34">
            <v>10</v>
          </cell>
          <cell r="H34">
            <v>0</v>
          </cell>
        </row>
        <row r="35">
          <cell r="B35">
            <v>9</v>
          </cell>
          <cell r="D35">
            <v>2009</v>
          </cell>
          <cell r="F35">
            <v>10</v>
          </cell>
          <cell r="H35">
            <v>0</v>
          </cell>
        </row>
        <row r="36">
          <cell r="B36">
            <v>10</v>
          </cell>
          <cell r="D36">
            <v>2010</v>
          </cell>
          <cell r="F36">
            <v>10</v>
          </cell>
          <cell r="H36">
            <v>0</v>
          </cell>
        </row>
        <row r="37">
          <cell r="B37">
            <v>11</v>
          </cell>
          <cell r="D37">
            <v>2011</v>
          </cell>
          <cell r="F37">
            <v>10</v>
          </cell>
          <cell r="H37">
            <v>0</v>
          </cell>
        </row>
      </sheetData>
      <sheetData sheetId="19"/>
      <sheetData sheetId="20">
        <row r="2">
          <cell r="B2" t="str">
            <v>Figure 32 - Return of Premium Example</v>
          </cell>
        </row>
        <row r="3">
          <cell r="B3" t="str">
            <v xml:space="preserve">Source: </v>
          </cell>
        </row>
        <row r="6">
          <cell r="D6" t="str">
            <v>No Claim</v>
          </cell>
          <cell r="F6" t="str">
            <v>Small Claim</v>
          </cell>
          <cell r="H6" t="str">
            <v>Large Claim</v>
          </cell>
        </row>
        <row r="8">
          <cell r="B8" t="str">
            <v>Premiums Paid over 20 Years</v>
          </cell>
          <cell r="D8">
            <v>20000</v>
          </cell>
          <cell r="F8">
            <v>20000</v>
          </cell>
          <cell r="H8">
            <v>20000</v>
          </cell>
        </row>
        <row r="9">
          <cell r="B9" t="str">
            <v>Less:  Claims Benefits Received over 20 Years</v>
          </cell>
          <cell r="D9">
            <v>0</v>
          </cell>
          <cell r="F9">
            <v>5000</v>
          </cell>
          <cell r="H9">
            <v>65000</v>
          </cell>
        </row>
        <row r="10">
          <cell r="B10" t="str">
            <v>Total Refund to Policyholder</v>
          </cell>
          <cell r="D10">
            <v>20000</v>
          </cell>
          <cell r="F10">
            <v>15000</v>
          </cell>
          <cell r="H10">
            <v>0</v>
          </cell>
        </row>
      </sheetData>
      <sheetData sheetId="21">
        <row r="2">
          <cell r="B2" t="str">
            <v xml:space="preserve">Figure 33: Permitted Supplemental Health Products by States </v>
          </cell>
        </row>
        <row r="3">
          <cell r="B3" t="str">
            <v>Source: A.M. Best</v>
          </cell>
        </row>
        <row r="6">
          <cell r="D6" t="str">
            <v>Additional Health Product</v>
          </cell>
          <cell r="N6" t="str">
            <v>Additional Health Product</v>
          </cell>
        </row>
        <row r="7">
          <cell r="D7" t="str">
            <v>Cancer</v>
          </cell>
          <cell r="F7" t="str">
            <v>Heart</v>
          </cell>
          <cell r="H7" t="str">
            <v>Accident</v>
          </cell>
          <cell r="J7" t="str">
            <v>Hosp.</v>
          </cell>
          <cell r="N7" t="str">
            <v>Cancer</v>
          </cell>
          <cell r="P7" t="str">
            <v>Heart</v>
          </cell>
          <cell r="R7" t="str">
            <v>Accident</v>
          </cell>
          <cell r="T7" t="str">
            <v>Hosp.</v>
          </cell>
        </row>
        <row r="9">
          <cell r="B9" t="str">
            <v>Alabama</v>
          </cell>
          <cell r="D9" t="str">
            <v>CV</v>
          </cell>
          <cell r="F9" t="str">
            <v>CV</v>
          </cell>
          <cell r="H9" t="str">
            <v>CV</v>
          </cell>
          <cell r="J9" t="str">
            <v>CV</v>
          </cell>
          <cell r="L9" t="str">
            <v>Montana</v>
          </cell>
          <cell r="N9" t="str">
            <v>ROP</v>
          </cell>
          <cell r="P9" t="str">
            <v>ROP</v>
          </cell>
          <cell r="R9" t="str">
            <v>ROP</v>
          </cell>
          <cell r="T9" t="str">
            <v>ROP</v>
          </cell>
        </row>
        <row r="10">
          <cell r="B10" t="str">
            <v>Alaska</v>
          </cell>
          <cell r="D10" t="str">
            <v>ROP</v>
          </cell>
          <cell r="F10" t="str">
            <v>ROP</v>
          </cell>
          <cell r="H10" t="str">
            <v>ROP</v>
          </cell>
          <cell r="J10" t="str">
            <v>ROP</v>
          </cell>
          <cell r="L10" t="str">
            <v>Nebraska</v>
          </cell>
          <cell r="N10" t="str">
            <v>ROP</v>
          </cell>
          <cell r="P10" t="str">
            <v>ROP</v>
          </cell>
          <cell r="R10" t="str">
            <v>ROP</v>
          </cell>
          <cell r="T10" t="str">
            <v>ROP</v>
          </cell>
        </row>
        <row r="11">
          <cell r="B11" t="str">
            <v>Arizona</v>
          </cell>
          <cell r="D11" t="str">
            <v>ROP</v>
          </cell>
          <cell r="F11" t="str">
            <v>ROP</v>
          </cell>
          <cell r="H11" t="str">
            <v>ROP</v>
          </cell>
          <cell r="J11" t="str">
            <v>ROP</v>
          </cell>
          <cell r="L11" t="str">
            <v>Nevada</v>
          </cell>
          <cell r="N11" t="str">
            <v>ROP</v>
          </cell>
          <cell r="P11" t="str">
            <v>ROP</v>
          </cell>
          <cell r="R11" t="str">
            <v>ROP</v>
          </cell>
          <cell r="T11" t="str">
            <v>ROP</v>
          </cell>
        </row>
        <row r="12">
          <cell r="B12" t="str">
            <v>Arkansas</v>
          </cell>
          <cell r="D12" t="str">
            <v>CV</v>
          </cell>
          <cell r="F12" t="str">
            <v>CV</v>
          </cell>
          <cell r="H12" t="str">
            <v>CV</v>
          </cell>
          <cell r="J12" t="str">
            <v>CV</v>
          </cell>
          <cell r="L12" t="str">
            <v>New Hampshire</v>
          </cell>
          <cell r="N12" t="str">
            <v>ROP</v>
          </cell>
          <cell r="P12" t="str">
            <v>ROP</v>
          </cell>
          <cell r="R12" t="str">
            <v>ROP</v>
          </cell>
          <cell r="T12" t="str">
            <v>ROP</v>
          </cell>
        </row>
        <row r="13">
          <cell r="B13" t="str">
            <v>California</v>
          </cell>
          <cell r="D13" t="str">
            <v>ROP</v>
          </cell>
          <cell r="F13" t="str">
            <v>ROP</v>
          </cell>
          <cell r="H13" t="str">
            <v>ROP</v>
          </cell>
          <cell r="J13" t="str">
            <v>ROP</v>
          </cell>
          <cell r="L13" t="str">
            <v>New Jersey</v>
          </cell>
          <cell r="N13" t="str">
            <v>NON</v>
          </cell>
          <cell r="P13" t="str">
            <v>NON</v>
          </cell>
          <cell r="R13" t="str">
            <v>NON</v>
          </cell>
          <cell r="T13" t="str">
            <v>NON</v>
          </cell>
        </row>
        <row r="14">
          <cell r="B14" t="str">
            <v>Colorado</v>
          </cell>
          <cell r="D14" t="str">
            <v>ROP</v>
          </cell>
          <cell r="F14" t="str">
            <v>ROP</v>
          </cell>
          <cell r="H14" t="str">
            <v>ROP</v>
          </cell>
          <cell r="J14" t="str">
            <v>ROP</v>
          </cell>
          <cell r="L14" t="str">
            <v>New Mexico</v>
          </cell>
          <cell r="N14" t="str">
            <v>ROP</v>
          </cell>
          <cell r="P14" t="str">
            <v>ROP</v>
          </cell>
          <cell r="R14" t="str">
            <v>ROP</v>
          </cell>
          <cell r="T14" t="str">
            <v>ROP</v>
          </cell>
        </row>
        <row r="15">
          <cell r="B15" t="str">
            <v>Connecticut</v>
          </cell>
          <cell r="D15" t="str">
            <v>NON</v>
          </cell>
          <cell r="F15" t="str">
            <v>NON</v>
          </cell>
          <cell r="H15" t="str">
            <v>NON</v>
          </cell>
          <cell r="J15" t="str">
            <v>NON</v>
          </cell>
          <cell r="L15" t="str">
            <v>New York(a)</v>
          </cell>
          <cell r="N15" t="str">
            <v>-</v>
          </cell>
          <cell r="P15" t="str">
            <v>-</v>
          </cell>
          <cell r="R15" t="str">
            <v>-</v>
          </cell>
          <cell r="T15" t="str">
            <v>-</v>
          </cell>
        </row>
        <row r="16">
          <cell r="B16" t="str">
            <v>Delaware</v>
          </cell>
          <cell r="D16" t="str">
            <v>ROP</v>
          </cell>
          <cell r="F16" t="str">
            <v>NON</v>
          </cell>
          <cell r="H16" t="str">
            <v>ROP</v>
          </cell>
          <cell r="J16" t="str">
            <v>ROP</v>
          </cell>
          <cell r="L16" t="str">
            <v>North Carolina</v>
          </cell>
          <cell r="N16" t="str">
            <v>ROP</v>
          </cell>
          <cell r="P16" t="str">
            <v>ROP</v>
          </cell>
          <cell r="R16" t="str">
            <v>ROP</v>
          </cell>
          <cell r="T16" t="str">
            <v>ROP</v>
          </cell>
        </row>
        <row r="17">
          <cell r="B17" t="str">
            <v>District of Columbia</v>
          </cell>
          <cell r="D17" t="str">
            <v>ROP</v>
          </cell>
          <cell r="F17" t="str">
            <v>ROP</v>
          </cell>
          <cell r="H17" t="str">
            <v>ROP</v>
          </cell>
          <cell r="J17" t="str">
            <v>ROP</v>
          </cell>
          <cell r="L17" t="str">
            <v>North Dakota</v>
          </cell>
          <cell r="N17" t="str">
            <v>CV</v>
          </cell>
          <cell r="P17" t="str">
            <v>CV</v>
          </cell>
          <cell r="R17" t="str">
            <v>CV</v>
          </cell>
          <cell r="T17" t="str">
            <v>CV</v>
          </cell>
        </row>
        <row r="18">
          <cell r="B18" t="str">
            <v>Florida</v>
          </cell>
          <cell r="D18" t="str">
            <v>ROP</v>
          </cell>
          <cell r="F18" t="str">
            <v>ROP</v>
          </cell>
          <cell r="H18" t="str">
            <v>CV</v>
          </cell>
          <cell r="J18" t="str">
            <v>ROP</v>
          </cell>
          <cell r="L18" t="str">
            <v>Ohio</v>
          </cell>
          <cell r="N18" t="str">
            <v>ROP</v>
          </cell>
          <cell r="P18" t="str">
            <v>ROP</v>
          </cell>
          <cell r="R18" t="str">
            <v>ROP</v>
          </cell>
          <cell r="T18" t="str">
            <v>ROP</v>
          </cell>
        </row>
        <row r="19">
          <cell r="B19" t="str">
            <v>Georgia</v>
          </cell>
          <cell r="D19" t="str">
            <v>CV</v>
          </cell>
          <cell r="F19" t="str">
            <v>PRO</v>
          </cell>
          <cell r="H19" t="str">
            <v>NON</v>
          </cell>
          <cell r="J19" t="str">
            <v>NON</v>
          </cell>
          <cell r="L19" t="str">
            <v>Oklahoma</v>
          </cell>
          <cell r="N19" t="str">
            <v>ROP</v>
          </cell>
          <cell r="P19" t="str">
            <v>ROP</v>
          </cell>
          <cell r="R19" t="str">
            <v>ROP</v>
          </cell>
          <cell r="T19" t="str">
            <v>ROP</v>
          </cell>
        </row>
        <row r="20">
          <cell r="B20" t="str">
            <v>Hawaii</v>
          </cell>
          <cell r="D20" t="str">
            <v>ROP</v>
          </cell>
          <cell r="F20" t="str">
            <v>ROP</v>
          </cell>
          <cell r="H20" t="str">
            <v>ROP</v>
          </cell>
          <cell r="J20" t="str">
            <v>ROP</v>
          </cell>
          <cell r="L20" t="str">
            <v>Oregon</v>
          </cell>
          <cell r="N20" t="str">
            <v>CV</v>
          </cell>
          <cell r="P20" t="str">
            <v>CV</v>
          </cell>
          <cell r="R20" t="str">
            <v>CV</v>
          </cell>
          <cell r="T20" t="str">
            <v>CV</v>
          </cell>
        </row>
        <row r="21">
          <cell r="B21" t="str">
            <v>Idaho</v>
          </cell>
          <cell r="D21" t="str">
            <v>ROP</v>
          </cell>
          <cell r="F21" t="str">
            <v>CV</v>
          </cell>
          <cell r="H21" t="str">
            <v>ROP</v>
          </cell>
          <cell r="J21" t="str">
            <v>ROP</v>
          </cell>
          <cell r="L21" t="str">
            <v>Pennsylvania</v>
          </cell>
          <cell r="N21" t="str">
            <v>CV</v>
          </cell>
          <cell r="P21" t="str">
            <v>CV</v>
          </cell>
          <cell r="R21" t="str">
            <v>NON</v>
          </cell>
          <cell r="T21" t="str">
            <v>NON</v>
          </cell>
        </row>
        <row r="22">
          <cell r="B22" t="str">
            <v>Illinois</v>
          </cell>
          <cell r="D22" t="str">
            <v>CV</v>
          </cell>
          <cell r="F22" t="str">
            <v>CV</v>
          </cell>
          <cell r="H22" t="str">
            <v>NON</v>
          </cell>
          <cell r="J22" t="str">
            <v>CV</v>
          </cell>
          <cell r="L22" t="str">
            <v>Rhode Island</v>
          </cell>
          <cell r="N22" t="str">
            <v>ROP</v>
          </cell>
          <cell r="P22" t="str">
            <v>ROP</v>
          </cell>
          <cell r="R22" t="str">
            <v>ROP</v>
          </cell>
          <cell r="T22" t="str">
            <v>ROP</v>
          </cell>
        </row>
        <row r="23">
          <cell r="B23" t="str">
            <v>Indiana</v>
          </cell>
          <cell r="D23" t="str">
            <v>CV</v>
          </cell>
          <cell r="F23" t="str">
            <v>CV</v>
          </cell>
          <cell r="H23" t="str">
            <v>CV</v>
          </cell>
          <cell r="J23" t="str">
            <v>CV</v>
          </cell>
          <cell r="L23" t="str">
            <v>South Carolina</v>
          </cell>
          <cell r="N23" t="str">
            <v>ROP</v>
          </cell>
          <cell r="P23" t="str">
            <v>ROP</v>
          </cell>
          <cell r="R23" t="str">
            <v>ROP</v>
          </cell>
          <cell r="T23" t="str">
            <v>ROP</v>
          </cell>
        </row>
        <row r="24">
          <cell r="B24" t="str">
            <v>Iowa</v>
          </cell>
          <cell r="D24" t="str">
            <v>NON</v>
          </cell>
          <cell r="F24" t="str">
            <v>NON</v>
          </cell>
          <cell r="H24" t="str">
            <v>NON</v>
          </cell>
          <cell r="J24" t="str">
            <v>NON</v>
          </cell>
          <cell r="L24" t="str">
            <v>South Dakota</v>
          </cell>
          <cell r="N24" t="str">
            <v>ROP</v>
          </cell>
          <cell r="P24" t="str">
            <v>ROP</v>
          </cell>
          <cell r="R24" t="str">
            <v>ROP</v>
          </cell>
          <cell r="T24" t="str">
            <v>ROP</v>
          </cell>
        </row>
        <row r="25">
          <cell r="B25" t="str">
            <v>Kansas</v>
          </cell>
          <cell r="D25" t="str">
            <v>ROP</v>
          </cell>
          <cell r="F25" t="str">
            <v>ROP</v>
          </cell>
          <cell r="H25" t="str">
            <v>ROP</v>
          </cell>
          <cell r="J25" t="str">
            <v>ROP</v>
          </cell>
          <cell r="L25" t="str">
            <v>Tennessee</v>
          </cell>
          <cell r="N25" t="str">
            <v>CV</v>
          </cell>
          <cell r="P25" t="str">
            <v>CV</v>
          </cell>
          <cell r="R25" t="str">
            <v>CV</v>
          </cell>
          <cell r="T25" t="str">
            <v>CV</v>
          </cell>
        </row>
        <row r="26">
          <cell r="B26" t="str">
            <v>Kentucky</v>
          </cell>
          <cell r="D26" t="str">
            <v>ROP</v>
          </cell>
          <cell r="F26" t="str">
            <v>ROP</v>
          </cell>
          <cell r="H26" t="str">
            <v>ROP</v>
          </cell>
          <cell r="J26" t="str">
            <v>ROP</v>
          </cell>
          <cell r="L26" t="str">
            <v>Texas</v>
          </cell>
          <cell r="N26" t="str">
            <v>CV</v>
          </cell>
          <cell r="P26" t="str">
            <v>CV</v>
          </cell>
          <cell r="R26" t="str">
            <v>CV</v>
          </cell>
          <cell r="T26" t="str">
            <v>NON</v>
          </cell>
        </row>
        <row r="27">
          <cell r="B27" t="str">
            <v>Louisiana</v>
          </cell>
          <cell r="D27" t="str">
            <v>ROP</v>
          </cell>
          <cell r="F27" t="str">
            <v>ROP</v>
          </cell>
          <cell r="H27" t="str">
            <v>ROP</v>
          </cell>
          <cell r="J27" t="str">
            <v>ROP</v>
          </cell>
          <cell r="L27" t="str">
            <v>Utah</v>
          </cell>
          <cell r="N27" t="str">
            <v>ROP</v>
          </cell>
          <cell r="P27" t="str">
            <v>ROP</v>
          </cell>
          <cell r="R27" t="str">
            <v>ROP</v>
          </cell>
          <cell r="T27" t="str">
            <v>ROP</v>
          </cell>
        </row>
        <row r="28">
          <cell r="B28" t="str">
            <v>Maine</v>
          </cell>
          <cell r="D28" t="str">
            <v>ROP</v>
          </cell>
          <cell r="F28" t="str">
            <v>ROP</v>
          </cell>
          <cell r="H28" t="str">
            <v>ROP</v>
          </cell>
          <cell r="J28" t="str">
            <v>ROP</v>
          </cell>
          <cell r="L28" t="str">
            <v>Vermont</v>
          </cell>
          <cell r="N28" t="str">
            <v>ROP</v>
          </cell>
          <cell r="P28" t="str">
            <v>ROP</v>
          </cell>
          <cell r="R28" t="str">
            <v>NON</v>
          </cell>
          <cell r="T28" t="str">
            <v>ROP</v>
          </cell>
        </row>
        <row r="29">
          <cell r="B29" t="str">
            <v>Maryland</v>
          </cell>
          <cell r="D29" t="str">
            <v>CV</v>
          </cell>
          <cell r="F29" t="str">
            <v>CV</v>
          </cell>
          <cell r="H29" t="str">
            <v>CV</v>
          </cell>
          <cell r="J29" t="str">
            <v>CV</v>
          </cell>
          <cell r="L29" t="str">
            <v>Virginia</v>
          </cell>
          <cell r="N29" t="str">
            <v>ROP</v>
          </cell>
          <cell r="P29" t="str">
            <v>ROP</v>
          </cell>
          <cell r="R29" t="str">
            <v>NON</v>
          </cell>
          <cell r="T29" t="str">
            <v>NON</v>
          </cell>
        </row>
        <row r="30">
          <cell r="B30" t="str">
            <v>Massachusetts</v>
          </cell>
          <cell r="D30" t="str">
            <v>ROP</v>
          </cell>
          <cell r="F30" t="str">
            <v>ROP</v>
          </cell>
          <cell r="H30" t="str">
            <v>ROP</v>
          </cell>
          <cell r="J30" t="str">
            <v>ROP</v>
          </cell>
          <cell r="L30" t="str">
            <v>Washington</v>
          </cell>
          <cell r="N30" t="str">
            <v>CV</v>
          </cell>
          <cell r="P30" t="str">
            <v>CV</v>
          </cell>
          <cell r="R30" t="str">
            <v>NON</v>
          </cell>
          <cell r="T30" t="str">
            <v>CV</v>
          </cell>
        </row>
        <row r="31">
          <cell r="B31" t="str">
            <v>Michigan</v>
          </cell>
          <cell r="D31" t="str">
            <v>ROP</v>
          </cell>
          <cell r="F31" t="str">
            <v>ROP</v>
          </cell>
          <cell r="H31" t="str">
            <v>ROP</v>
          </cell>
          <cell r="J31" t="str">
            <v>ROP</v>
          </cell>
          <cell r="L31" t="str">
            <v>West Virginia</v>
          </cell>
          <cell r="N31" t="str">
            <v>ROP</v>
          </cell>
          <cell r="P31" t="str">
            <v>ROP</v>
          </cell>
          <cell r="R31" t="str">
            <v>ROP</v>
          </cell>
          <cell r="T31" t="str">
            <v>ROP</v>
          </cell>
        </row>
        <row r="32">
          <cell r="B32" t="str">
            <v>Minnesota</v>
          </cell>
          <cell r="D32" t="str">
            <v>ROP</v>
          </cell>
          <cell r="F32" t="str">
            <v>ROP</v>
          </cell>
          <cell r="H32" t="str">
            <v>ROP</v>
          </cell>
          <cell r="J32" t="str">
            <v>ROP</v>
          </cell>
          <cell r="L32" t="str">
            <v>Wisconsin</v>
          </cell>
          <cell r="N32" t="str">
            <v>ROP</v>
          </cell>
          <cell r="P32" t="str">
            <v>ROP</v>
          </cell>
          <cell r="R32" t="str">
            <v>ROP</v>
          </cell>
          <cell r="T32" t="str">
            <v>ROP</v>
          </cell>
        </row>
        <row r="33">
          <cell r="B33" t="str">
            <v>Mississippi</v>
          </cell>
          <cell r="D33" t="str">
            <v>ROP</v>
          </cell>
          <cell r="F33" t="str">
            <v>CV</v>
          </cell>
          <cell r="H33" t="str">
            <v>ROP</v>
          </cell>
          <cell r="J33" t="str">
            <v>ROP</v>
          </cell>
          <cell r="L33" t="str">
            <v>Wyoming</v>
          </cell>
          <cell r="N33" t="str">
            <v>ROP</v>
          </cell>
          <cell r="P33" t="str">
            <v>ROP</v>
          </cell>
          <cell r="R33" t="str">
            <v>ROP</v>
          </cell>
          <cell r="T33" t="str">
            <v>ROP</v>
          </cell>
        </row>
        <row r="34">
          <cell r="B34" t="str">
            <v>Missouri</v>
          </cell>
          <cell r="D34" t="str">
            <v>CV</v>
          </cell>
          <cell r="F34" t="str">
            <v>CV</v>
          </cell>
          <cell r="H34" t="str">
            <v>CV</v>
          </cell>
          <cell r="J34" t="str">
            <v>CV</v>
          </cell>
          <cell r="L34" t="str">
            <v>Puerto Rico</v>
          </cell>
          <cell r="N34" t="str">
            <v>ROP</v>
          </cell>
          <cell r="P34" t="str">
            <v>ROP</v>
          </cell>
          <cell r="R34" t="str">
            <v>ROP</v>
          </cell>
          <cell r="T34" t="str">
            <v>ROP</v>
          </cell>
        </row>
      </sheetData>
      <sheetData sheetId="22">
        <row r="2">
          <cell r="B2" t="str">
            <v>Figure 35 - Age of Householder for Median Income Household</v>
          </cell>
        </row>
        <row r="3">
          <cell r="B3" t="str">
            <v>Source: 2010 Current Population Report: Income, Poverty, and Health Insurance Coverage in the U.S.</v>
          </cell>
        </row>
        <row r="6">
          <cell r="D6" t="str">
            <v>Number of</v>
          </cell>
        </row>
        <row r="7">
          <cell r="D7" t="str">
            <v>Households</v>
          </cell>
          <cell r="F7" t="str">
            <v>%</v>
          </cell>
        </row>
        <row r="8">
          <cell r="B8" t="str">
            <v>15 to 34 years</v>
          </cell>
          <cell r="D8">
            <v>25712</v>
          </cell>
          <cell r="F8">
            <v>0.21664616369794915</v>
          </cell>
        </row>
        <row r="9">
          <cell r="B9" t="str">
            <v>35 to 44 years</v>
          </cell>
          <cell r="D9">
            <v>21250</v>
          </cell>
          <cell r="F9">
            <v>0.17904989804688159</v>
          </cell>
        </row>
        <row r="10">
          <cell r="B10" t="str">
            <v>45 to 54 years</v>
          </cell>
          <cell r="D10">
            <v>24530</v>
          </cell>
          <cell r="F10">
            <v>0.20668677642776495</v>
          </cell>
        </row>
        <row r="11">
          <cell r="B11" t="str">
            <v>55 to 64 years</v>
          </cell>
          <cell r="D11">
            <v>21828</v>
          </cell>
          <cell r="F11">
            <v>0.18392005527375677</v>
          </cell>
        </row>
        <row r="12">
          <cell r="B12" t="str">
            <v>65 years and older</v>
          </cell>
          <cell r="D12">
            <v>25362</v>
          </cell>
          <cell r="F12">
            <v>0.21369710655364757</v>
          </cell>
        </row>
        <row r="13">
          <cell r="B13" t="str">
            <v>Total</v>
          </cell>
          <cell r="D13">
            <v>118682</v>
          </cell>
          <cell r="F13">
            <v>1</v>
          </cell>
        </row>
        <row r="16">
          <cell r="D16" t="str">
            <v>Average Age</v>
          </cell>
        </row>
        <row r="17">
          <cell r="B17" t="str">
            <v>Product</v>
          </cell>
          <cell r="D17" t="str">
            <v>at Issue</v>
          </cell>
        </row>
        <row r="18">
          <cell r="B18" t="str">
            <v>Heart</v>
          </cell>
          <cell r="D18">
            <v>46.7</v>
          </cell>
        </row>
        <row r="19">
          <cell r="B19" t="str">
            <v>Cancer</v>
          </cell>
          <cell r="D19">
            <v>43.9</v>
          </cell>
        </row>
        <row r="20">
          <cell r="B20" t="str">
            <v>Hospital Indemnity</v>
          </cell>
          <cell r="D20">
            <v>46.7</v>
          </cell>
        </row>
        <row r="21">
          <cell r="B21" t="str">
            <v>Accident</v>
          </cell>
          <cell r="D21">
            <v>40.5</v>
          </cell>
        </row>
        <row r="23">
          <cell r="B23" t="str">
            <v>Average Age</v>
          </cell>
          <cell r="D23">
            <v>44.45</v>
          </cell>
        </row>
      </sheetData>
      <sheetData sheetId="23">
        <row r="2">
          <cell r="B2" t="str">
            <v>Figure 36 - Residence Type for Median Income Household</v>
          </cell>
        </row>
        <row r="3">
          <cell r="B3" t="str">
            <v>Source: 2010 Current Population Report: Income, Poverty, and Health Insurance Coverage in the U.S.</v>
          </cell>
        </row>
        <row r="6">
          <cell r="D6" t="str">
            <v>Number of</v>
          </cell>
        </row>
        <row r="7">
          <cell r="D7" t="str">
            <v>Households</v>
          </cell>
          <cell r="F7" t="str">
            <v>%</v>
          </cell>
        </row>
        <row r="8">
          <cell r="B8" t="str">
            <v>Northeast</v>
          </cell>
          <cell r="D8">
            <v>21597</v>
          </cell>
          <cell r="F8">
            <v>0.1819752108593625</v>
          </cell>
        </row>
        <row r="9">
          <cell r="B9" t="str">
            <v>Midwest</v>
          </cell>
          <cell r="D9">
            <v>26669</v>
          </cell>
          <cell r="F9">
            <v>0.2247116219108366</v>
          </cell>
        </row>
        <row r="10">
          <cell r="B10" t="str">
            <v>South</v>
          </cell>
          <cell r="D10">
            <v>44161</v>
          </cell>
          <cell r="F10">
            <v>0.37209831396769494</v>
          </cell>
        </row>
        <row r="11">
          <cell r="B11" t="str">
            <v>West</v>
          </cell>
          <cell r="D11">
            <v>26254</v>
          </cell>
          <cell r="F11">
            <v>0.22121485326210599</v>
          </cell>
        </row>
        <row r="12">
          <cell r="B12" t="str">
            <v>Total</v>
          </cell>
          <cell r="D12">
            <v>118681</v>
          </cell>
          <cell r="F12">
            <v>1</v>
          </cell>
        </row>
        <row r="19">
          <cell r="D19" t="str">
            <v>Number of</v>
          </cell>
        </row>
        <row r="20">
          <cell r="D20" t="str">
            <v>Households</v>
          </cell>
          <cell r="F20" t="str">
            <v>%</v>
          </cell>
        </row>
        <row r="21">
          <cell r="B21" t="str">
            <v>Inside Principal Metropolitan Cities</v>
          </cell>
          <cell r="D21">
            <v>39472</v>
          </cell>
          <cell r="F21">
            <v>0.33258623885677691</v>
          </cell>
        </row>
        <row r="22">
          <cell r="B22" t="str">
            <v>Outside Principal Metropolitan Cities</v>
          </cell>
          <cell r="D22">
            <v>59793</v>
          </cell>
          <cell r="F22">
            <v>0.50380849665492666</v>
          </cell>
        </row>
        <row r="23">
          <cell r="B23" t="str">
            <v>Outside Metropolitan Statistical Areas</v>
          </cell>
          <cell r="D23">
            <v>19417</v>
          </cell>
          <cell r="F23">
            <v>0.16360526448829646</v>
          </cell>
        </row>
        <row r="24">
          <cell r="B24" t="str">
            <v>Total</v>
          </cell>
          <cell r="D24">
            <v>118682</v>
          </cell>
          <cell r="F24">
            <v>1</v>
          </cell>
        </row>
      </sheetData>
      <sheetData sheetId="24">
        <row r="2">
          <cell r="B2" t="str">
            <v>Figure 37 - Claims: Days to Process</v>
          </cell>
        </row>
        <row r="3">
          <cell r="B3" t="str">
            <v>Source: Information Book (12/6) - Section 1.6.D</v>
          </cell>
        </row>
        <row r="7">
          <cell r="D7">
            <v>2011</v>
          </cell>
        </row>
        <row r="8">
          <cell r="D8" t="str">
            <v>Jan.</v>
          </cell>
          <cell r="F8" t="str">
            <v>Feb.</v>
          </cell>
          <cell r="H8" t="str">
            <v>Mar.</v>
          </cell>
          <cell r="J8" t="str">
            <v>April</v>
          </cell>
          <cell r="L8" t="str">
            <v>May</v>
          </cell>
          <cell r="N8" t="str">
            <v>June</v>
          </cell>
          <cell r="P8" t="str">
            <v>July</v>
          </cell>
          <cell r="R8" t="str">
            <v>Aug.</v>
          </cell>
          <cell r="T8" t="str">
            <v>Sept.</v>
          </cell>
          <cell r="V8" t="str">
            <v>Oct.</v>
          </cell>
          <cell r="X8" t="str">
            <v>Nov.</v>
          </cell>
          <cell r="Z8" t="str">
            <v>Dec.</v>
          </cell>
          <cell r="AB8" t="str">
            <v>Total</v>
          </cell>
        </row>
        <row r="10">
          <cell r="B10" t="str">
            <v>Cancer Screenings:</v>
          </cell>
        </row>
        <row r="12">
          <cell r="B12" t="str">
            <v># of Items Paid</v>
          </cell>
          <cell r="D12">
            <v>1745</v>
          </cell>
          <cell r="F12">
            <v>1276</v>
          </cell>
          <cell r="H12">
            <v>1399</v>
          </cell>
          <cell r="J12">
            <v>1261</v>
          </cell>
          <cell r="L12">
            <v>1379</v>
          </cell>
          <cell r="N12">
            <v>1319</v>
          </cell>
          <cell r="P12">
            <v>1299</v>
          </cell>
          <cell r="R12">
            <v>1401</v>
          </cell>
          <cell r="T12">
            <v>1889</v>
          </cell>
          <cell r="V12">
            <v>1515</v>
          </cell>
          <cell r="X12">
            <v>0</v>
          </cell>
          <cell r="Z12">
            <v>0</v>
          </cell>
          <cell r="AB12">
            <v>14483</v>
          </cell>
        </row>
        <row r="13">
          <cell r="B13" t="str">
            <v>Total Days</v>
          </cell>
          <cell r="D13">
            <v>11686</v>
          </cell>
          <cell r="F13">
            <v>12143</v>
          </cell>
          <cell r="H13">
            <v>12728</v>
          </cell>
          <cell r="J13">
            <v>11351</v>
          </cell>
          <cell r="L13">
            <v>13813</v>
          </cell>
          <cell r="N13">
            <v>10168</v>
          </cell>
          <cell r="P13">
            <v>9469</v>
          </cell>
          <cell r="R13">
            <v>9682</v>
          </cell>
          <cell r="T13">
            <v>17514</v>
          </cell>
          <cell r="V13">
            <v>11799</v>
          </cell>
          <cell r="X13">
            <v>0</v>
          </cell>
          <cell r="Z13">
            <v>0</v>
          </cell>
          <cell r="AB13">
            <v>102718</v>
          </cell>
        </row>
        <row r="14">
          <cell r="B14" t="str">
            <v>Average Days</v>
          </cell>
          <cell r="D14">
            <v>6.7</v>
          </cell>
          <cell r="F14">
            <v>9.5</v>
          </cell>
          <cell r="H14">
            <v>9.1</v>
          </cell>
          <cell r="J14">
            <v>9</v>
          </cell>
          <cell r="L14">
            <v>10</v>
          </cell>
          <cell r="N14">
            <v>7.7</v>
          </cell>
          <cell r="P14">
            <v>7.3</v>
          </cell>
          <cell r="R14">
            <v>6.9</v>
          </cell>
          <cell r="T14">
            <v>9.3000000000000007</v>
          </cell>
          <cell r="V14">
            <v>7.8</v>
          </cell>
          <cell r="X14">
            <v>0</v>
          </cell>
          <cell r="Z14">
            <v>0</v>
          </cell>
          <cell r="AB14">
            <v>7.09</v>
          </cell>
        </row>
        <row r="17">
          <cell r="B17" t="str">
            <v>All Other Paid Items:</v>
          </cell>
        </row>
        <row r="19">
          <cell r="B19" t="str">
            <v># of Items Paid</v>
          </cell>
          <cell r="D19">
            <v>3694</v>
          </cell>
          <cell r="F19">
            <v>4003</v>
          </cell>
          <cell r="H19">
            <v>4470</v>
          </cell>
          <cell r="J19">
            <v>3978</v>
          </cell>
          <cell r="L19">
            <v>4941</v>
          </cell>
          <cell r="N19">
            <v>4313</v>
          </cell>
          <cell r="P19">
            <v>3911</v>
          </cell>
          <cell r="R19">
            <v>5319</v>
          </cell>
          <cell r="T19">
            <v>3936</v>
          </cell>
          <cell r="V19">
            <v>4622</v>
          </cell>
          <cell r="X19">
            <v>0</v>
          </cell>
          <cell r="Z19">
            <v>0</v>
          </cell>
          <cell r="AB19">
            <v>43187</v>
          </cell>
        </row>
        <row r="20">
          <cell r="B20" t="str">
            <v>Total Days</v>
          </cell>
          <cell r="D20">
            <v>48373</v>
          </cell>
          <cell r="F20">
            <v>43102</v>
          </cell>
          <cell r="H20">
            <v>73953</v>
          </cell>
          <cell r="J20">
            <v>57527</v>
          </cell>
          <cell r="L20">
            <v>68220</v>
          </cell>
          <cell r="N20">
            <v>80391</v>
          </cell>
          <cell r="P20">
            <v>60409</v>
          </cell>
          <cell r="R20">
            <v>86129</v>
          </cell>
          <cell r="T20">
            <v>70100</v>
          </cell>
          <cell r="V20">
            <v>72141</v>
          </cell>
          <cell r="X20">
            <v>0</v>
          </cell>
          <cell r="Z20">
            <v>0</v>
          </cell>
          <cell r="AB20">
            <v>660345</v>
          </cell>
        </row>
        <row r="21">
          <cell r="B21" t="str">
            <v>Average Days</v>
          </cell>
          <cell r="D21">
            <v>13.1</v>
          </cell>
          <cell r="F21">
            <v>10.8</v>
          </cell>
          <cell r="H21">
            <v>16.5</v>
          </cell>
          <cell r="J21">
            <v>14.5</v>
          </cell>
          <cell r="L21">
            <v>13.8</v>
          </cell>
          <cell r="N21">
            <v>18.600000000000001</v>
          </cell>
          <cell r="P21">
            <v>15.4</v>
          </cell>
          <cell r="R21">
            <v>16.2</v>
          </cell>
          <cell r="T21">
            <v>17.8</v>
          </cell>
          <cell r="V21">
            <v>15.6</v>
          </cell>
          <cell r="X21">
            <v>0</v>
          </cell>
          <cell r="Z21">
            <v>0</v>
          </cell>
          <cell r="AB21">
            <v>15.29</v>
          </cell>
        </row>
        <row r="22">
          <cell r="B22" t="str">
            <v xml:space="preserve"> </v>
          </cell>
        </row>
      </sheetData>
      <sheetData sheetId="25">
        <row r="2">
          <cell r="B2" t="str">
            <v>Figure 38 - Claims Count / Complaints</v>
          </cell>
        </row>
        <row r="3">
          <cell r="B3" t="str">
            <v>Source: Information Book (12/6) - Section 1.6.B</v>
          </cell>
        </row>
        <row r="6">
          <cell r="B6" t="str">
            <v>Note: Data represents 11 months ended October.</v>
          </cell>
        </row>
        <row r="7">
          <cell r="N7" t="str">
            <v>Claim</v>
          </cell>
        </row>
        <row r="8">
          <cell r="B8" t="str">
            <v>Period</v>
          </cell>
          <cell r="F8" t="str">
            <v>Claims Paid</v>
          </cell>
          <cell r="H8" t="str">
            <v>Claims Denied</v>
          </cell>
          <cell r="J8" t="str">
            <v>Claims Closed</v>
          </cell>
          <cell r="L8" t="str">
            <v>Total</v>
          </cell>
          <cell r="N8" t="str">
            <v>Complaints</v>
          </cell>
        </row>
        <row r="9">
          <cell r="B9">
            <v>2008</v>
          </cell>
          <cell r="F9">
            <v>25.911000000000001</v>
          </cell>
          <cell r="H9">
            <v>3.6269999999999998</v>
          </cell>
          <cell r="J9">
            <v>2.5049999999999999</v>
          </cell>
          <cell r="L9">
            <v>32.042999999999999</v>
          </cell>
          <cell r="N9">
            <v>6</v>
          </cell>
        </row>
        <row r="10">
          <cell r="B10">
            <v>2009</v>
          </cell>
          <cell r="F10">
            <v>29.21</v>
          </cell>
          <cell r="H10">
            <v>4.3380000000000001</v>
          </cell>
          <cell r="J10">
            <v>2.5030000000000001</v>
          </cell>
          <cell r="L10">
            <v>36.051000000000002</v>
          </cell>
          <cell r="N10">
            <v>11</v>
          </cell>
        </row>
        <row r="11">
          <cell r="B11">
            <v>2010</v>
          </cell>
          <cell r="F11">
            <v>26.376000000000001</v>
          </cell>
          <cell r="H11">
            <v>4.0179999999999998</v>
          </cell>
          <cell r="J11">
            <v>2.3380000000000001</v>
          </cell>
          <cell r="L11">
            <v>32.731999999999999</v>
          </cell>
          <cell r="N11">
            <v>4</v>
          </cell>
        </row>
        <row r="12">
          <cell r="B12">
            <v>2011</v>
          </cell>
          <cell r="F12">
            <v>23.54</v>
          </cell>
          <cell r="H12">
            <v>3.3330000000000002</v>
          </cell>
          <cell r="J12">
            <v>1.6639999999999999</v>
          </cell>
          <cell r="L12">
            <v>28.536999999999999</v>
          </cell>
          <cell r="N12">
            <v>8</v>
          </cell>
        </row>
        <row r="13">
          <cell r="B13" t="str">
            <v xml:space="preserve"> </v>
          </cell>
        </row>
      </sheetData>
      <sheetData sheetId="26">
        <row r="2">
          <cell r="B2" t="str">
            <v xml:space="preserve">Figure 40 - Family Heritage Sales Representatives </v>
          </cell>
        </row>
        <row r="3">
          <cell r="B3" t="str">
            <v>Source: Diligence Meetings / Calls (Verbally)</v>
          </cell>
        </row>
        <row r="6">
          <cell r="D6" t="str">
            <v>Number of</v>
          </cell>
        </row>
        <row r="7">
          <cell r="D7" t="str">
            <v>Households</v>
          </cell>
          <cell r="F7" t="str">
            <v>%</v>
          </cell>
        </row>
        <row r="8">
          <cell r="B8" t="str">
            <v>Active Captive Agents</v>
          </cell>
          <cell r="D8">
            <v>500</v>
          </cell>
          <cell r="F8">
            <v>0.14658457930225741</v>
          </cell>
        </row>
        <row r="9">
          <cell r="B9" t="str">
            <v>Non-Active Captive Agents</v>
          </cell>
          <cell r="D9">
            <v>432</v>
          </cell>
          <cell r="F9">
            <v>0.12664907651715041</v>
          </cell>
        </row>
        <row r="10">
          <cell r="B10" t="str">
            <v>Non-Captive Agents</v>
          </cell>
          <cell r="D10">
            <v>143</v>
          </cell>
          <cell r="F10">
            <v>4.1923189680445616E-2</v>
          </cell>
        </row>
        <row r="11">
          <cell r="B11" t="str">
            <v>Insphere Agents</v>
          </cell>
          <cell r="D11">
            <v>2336</v>
          </cell>
          <cell r="F11">
            <v>0.68484315450014654</v>
          </cell>
        </row>
        <row r="12">
          <cell r="B12" t="str">
            <v>Total</v>
          </cell>
          <cell r="D12">
            <v>3411</v>
          </cell>
          <cell r="F12">
            <v>1</v>
          </cell>
        </row>
      </sheetData>
      <sheetData sheetId="27">
        <row r="2">
          <cell r="B2" t="str">
            <v xml:space="preserve">Figure 42:  Family Heritage Sales Representatives by License Type </v>
          </cell>
        </row>
        <row r="3">
          <cell r="B3" t="str">
            <v xml:space="preserve">Source: </v>
          </cell>
        </row>
        <row r="5">
          <cell r="B5" t="str">
            <v>*Dummy Data</v>
          </cell>
        </row>
        <row r="6">
          <cell r="D6" t="str">
            <v xml:space="preserve">Health </v>
          </cell>
          <cell r="F6" t="str">
            <v xml:space="preserve">Life &amp; Health </v>
          </cell>
          <cell r="H6" t="str">
            <v>Total</v>
          </cell>
        </row>
        <row r="7">
          <cell r="B7" t="str">
            <v>Period</v>
          </cell>
          <cell r="D7" t="str">
            <v>License Only</v>
          </cell>
          <cell r="F7" t="str">
            <v>Licenses</v>
          </cell>
          <cell r="H7" t="str">
            <v>Licenses</v>
          </cell>
        </row>
        <row r="8">
          <cell r="B8">
            <v>2007</v>
          </cell>
          <cell r="D8">
            <v>1000</v>
          </cell>
          <cell r="F8">
            <v>1000</v>
          </cell>
          <cell r="H8">
            <v>2000</v>
          </cell>
        </row>
        <row r="9">
          <cell r="B9">
            <v>2008</v>
          </cell>
          <cell r="D9">
            <v>1000</v>
          </cell>
          <cell r="F9">
            <v>1000</v>
          </cell>
          <cell r="H9">
            <v>2000</v>
          </cell>
        </row>
        <row r="10">
          <cell r="B10">
            <v>2009</v>
          </cell>
          <cell r="D10">
            <v>1000</v>
          </cell>
          <cell r="F10">
            <v>1000</v>
          </cell>
          <cell r="H10">
            <v>2000</v>
          </cell>
        </row>
        <row r="11">
          <cell r="B11">
            <v>2010</v>
          </cell>
          <cell r="D11">
            <v>1000</v>
          </cell>
          <cell r="F11">
            <v>1000</v>
          </cell>
          <cell r="H11">
            <v>2000</v>
          </cell>
        </row>
        <row r="12">
          <cell r="B12">
            <v>2011</v>
          </cell>
          <cell r="D12">
            <v>1000</v>
          </cell>
          <cell r="F12">
            <v>1000</v>
          </cell>
          <cell r="H12">
            <v>2000</v>
          </cell>
        </row>
      </sheetData>
      <sheetData sheetId="28">
        <row r="2">
          <cell r="B2" t="str">
            <v>Figure 47:  Number of Sales Directors</v>
          </cell>
        </row>
        <row r="3">
          <cell r="B3" t="str">
            <v xml:space="preserve">Source: </v>
          </cell>
        </row>
        <row r="5">
          <cell r="B5" t="str">
            <v>*Dummy Data</v>
          </cell>
        </row>
        <row r="6">
          <cell r="D6" t="str">
            <v xml:space="preserve">Number of </v>
          </cell>
        </row>
        <row r="7">
          <cell r="B7" t="str">
            <v>Period</v>
          </cell>
          <cell r="D7" t="str">
            <v>Sales Directors</v>
          </cell>
        </row>
        <row r="8">
          <cell r="B8">
            <v>2007</v>
          </cell>
          <cell r="D8">
            <v>35</v>
          </cell>
        </row>
        <row r="9">
          <cell r="B9">
            <v>2008</v>
          </cell>
          <cell r="D9">
            <v>35</v>
          </cell>
        </row>
        <row r="10">
          <cell r="B10">
            <v>2009</v>
          </cell>
          <cell r="D10">
            <v>35</v>
          </cell>
        </row>
        <row r="11">
          <cell r="B11">
            <v>2010</v>
          </cell>
          <cell r="D11">
            <v>35</v>
          </cell>
        </row>
        <row r="12">
          <cell r="B12">
            <v>2011</v>
          </cell>
          <cell r="D12">
            <v>35</v>
          </cell>
        </row>
      </sheetData>
      <sheetData sheetId="29">
        <row r="2">
          <cell r="B2" t="str">
            <v>Figure 47:  Number of Field Recruits</v>
          </cell>
        </row>
        <row r="3">
          <cell r="B3" t="str">
            <v xml:space="preserve">Source: </v>
          </cell>
        </row>
        <row r="5">
          <cell r="B5" t="str">
            <v>*Dummy Data</v>
          </cell>
        </row>
        <row r="6">
          <cell r="D6" t="str">
            <v xml:space="preserve">Number of </v>
          </cell>
        </row>
        <row r="7">
          <cell r="B7" t="str">
            <v>Period</v>
          </cell>
          <cell r="D7" t="str">
            <v>Field Recruits</v>
          </cell>
        </row>
        <row r="8">
          <cell r="B8">
            <v>2007</v>
          </cell>
          <cell r="D8">
            <v>300</v>
          </cell>
        </row>
        <row r="9">
          <cell r="B9">
            <v>2008</v>
          </cell>
          <cell r="D9">
            <v>300</v>
          </cell>
        </row>
        <row r="10">
          <cell r="B10">
            <v>2009</v>
          </cell>
          <cell r="D10">
            <v>300</v>
          </cell>
        </row>
        <row r="11">
          <cell r="B11">
            <v>2010</v>
          </cell>
          <cell r="D11">
            <v>300</v>
          </cell>
        </row>
        <row r="12">
          <cell r="B12">
            <v>2011</v>
          </cell>
          <cell r="D12">
            <v>300</v>
          </cell>
        </row>
      </sheetData>
      <sheetData sheetId="30">
        <row r="2">
          <cell r="B2" t="str">
            <v>Figure 47:  Number of Sales School Attendees</v>
          </cell>
        </row>
        <row r="3">
          <cell r="B3" t="str">
            <v xml:space="preserve">Source: </v>
          </cell>
        </row>
        <row r="5">
          <cell r="B5" t="str">
            <v>*Dummy Data</v>
          </cell>
        </row>
        <row r="6">
          <cell r="D6" t="str">
            <v>Number of  Sales</v>
          </cell>
        </row>
        <row r="7">
          <cell r="B7" t="str">
            <v>Period</v>
          </cell>
          <cell r="D7" t="str">
            <v>School Attendees</v>
          </cell>
        </row>
        <row r="8">
          <cell r="B8">
            <v>2007</v>
          </cell>
          <cell r="D8">
            <v>300</v>
          </cell>
        </row>
        <row r="9">
          <cell r="B9">
            <v>2008</v>
          </cell>
          <cell r="D9">
            <v>300</v>
          </cell>
        </row>
        <row r="10">
          <cell r="B10">
            <v>2009</v>
          </cell>
          <cell r="D10">
            <v>300</v>
          </cell>
        </row>
        <row r="11">
          <cell r="B11">
            <v>2010</v>
          </cell>
          <cell r="D11">
            <v>300</v>
          </cell>
        </row>
        <row r="12">
          <cell r="B12">
            <v>2011</v>
          </cell>
          <cell r="D12">
            <v>300</v>
          </cell>
        </row>
      </sheetData>
      <sheetData sheetId="31"/>
      <sheetData sheetId="32">
        <row r="2">
          <cell r="B2" t="str">
            <v>Figure XX:  Headcount by Function</v>
          </cell>
        </row>
        <row r="3">
          <cell r="B3" t="str">
            <v xml:space="preserve">Source File: </v>
          </cell>
        </row>
        <row r="8">
          <cell r="D8" t="str">
            <v>Headcount</v>
          </cell>
        </row>
        <row r="9">
          <cell r="B9" t="str">
            <v>Corporate Function</v>
          </cell>
          <cell r="D9" t="str">
            <v>as of 12/31/11</v>
          </cell>
        </row>
        <row r="11">
          <cell r="B11" t="str">
            <v>Sales</v>
          </cell>
          <cell r="D11">
            <v>16</v>
          </cell>
        </row>
        <row r="12">
          <cell r="B12" t="str">
            <v>Marketing</v>
          </cell>
          <cell r="D12">
            <v>4</v>
          </cell>
        </row>
        <row r="13">
          <cell r="B13" t="str">
            <v>Actuarial</v>
          </cell>
          <cell r="D13">
            <v>7</v>
          </cell>
        </row>
        <row r="14">
          <cell r="B14" t="str">
            <v>Finance</v>
          </cell>
          <cell r="D14">
            <v>12</v>
          </cell>
        </row>
        <row r="15">
          <cell r="B15" t="str">
            <v>Legal</v>
          </cell>
          <cell r="D15">
            <v>4</v>
          </cell>
        </row>
        <row r="16">
          <cell r="B16" t="str">
            <v>CEO &amp; Assistant</v>
          </cell>
          <cell r="D16">
            <v>2</v>
          </cell>
        </row>
        <row r="17">
          <cell r="B17" t="str">
            <v>Operations - Agent Licensing</v>
          </cell>
          <cell r="D17">
            <v>4</v>
          </cell>
        </row>
        <row r="18">
          <cell r="B18" t="str">
            <v>Operations - Claims</v>
          </cell>
          <cell r="D18">
            <v>20</v>
          </cell>
        </row>
        <row r="19">
          <cell r="B19" t="str">
            <v>Operations - Underwriting</v>
          </cell>
          <cell r="D19">
            <v>15</v>
          </cell>
        </row>
        <row r="20">
          <cell r="B20" t="str">
            <v>Operations - Information Technology</v>
          </cell>
          <cell r="D20">
            <v>18</v>
          </cell>
        </row>
        <row r="22">
          <cell r="C22" t="str">
            <v>Total</v>
          </cell>
          <cell r="D22">
            <v>102</v>
          </cell>
        </row>
      </sheetData>
      <sheetData sheetId="33">
        <row r="2">
          <cell r="B2" t="str">
            <v>Figure 46 - 2011 Incentive Program</v>
          </cell>
        </row>
        <row r="5">
          <cell r="B5" t="str">
            <v>Incentive</v>
          </cell>
          <cell r="E5" t="str">
            <v>Sales Professional</v>
          </cell>
          <cell r="J5" t="str">
            <v>Team Leader</v>
          </cell>
          <cell r="O5" t="str">
            <v>Sales Director</v>
          </cell>
        </row>
        <row r="7">
          <cell r="B7" t="str">
            <v>Quick Start Recruiting Bonus</v>
          </cell>
          <cell r="E7" t="str">
            <v>$100 per Personal Recruit</v>
          </cell>
          <cell r="J7" t="str">
            <v>$100 per Personal Recruit</v>
          </cell>
          <cell r="O7" t="str">
            <v>$100 per Personal Recruit</v>
          </cell>
        </row>
        <row r="8">
          <cell r="E8" t="str">
            <v>(weeks 1-10) up to $1,000</v>
          </cell>
          <cell r="J8" t="str">
            <v>(weeks 1-10) up to $1,000</v>
          </cell>
          <cell r="O8" t="str">
            <v>(weeks 1-10) up to $1,000</v>
          </cell>
        </row>
        <row r="11">
          <cell r="B11" t="str">
            <v>Quick Start Cash</v>
          </cell>
          <cell r="E11" t="str">
            <v>$100 per Personal Recruit</v>
          </cell>
          <cell r="J11" t="str">
            <v>$100 per Personal Recruit</v>
          </cell>
        </row>
        <row r="12">
          <cell r="E12" t="str">
            <v>(weeks 1-10) up to $1,000</v>
          </cell>
          <cell r="J12" t="str">
            <v>(weeks 1-10) up to $1,000</v>
          </cell>
        </row>
        <row r="15">
          <cell r="B15" t="str">
            <v>Green Out</v>
          </cell>
          <cell r="E15" t="str">
            <v>Green Out = $50</v>
          </cell>
          <cell r="J15" t="str">
            <v>Green Out PIF = $50</v>
          </cell>
          <cell r="O15" t="str">
            <v>Green Out PIF = $50</v>
          </cell>
        </row>
        <row r="16">
          <cell r="E16" t="str">
            <v>Additional $100 week bonus up to $5,000</v>
          </cell>
        </row>
        <row r="17">
          <cell r="E17" t="str">
            <v>(starting at 10 weeks)</v>
          </cell>
        </row>
        <row r="20">
          <cell r="B20" t="str">
            <v>Eagles</v>
          </cell>
          <cell r="E20" t="str">
            <v>Eagle</v>
          </cell>
          <cell r="F20" t="str">
            <v>Units</v>
          </cell>
          <cell r="G20" t="str">
            <v>Amount</v>
          </cell>
          <cell r="J20" t="str">
            <v>Eagle</v>
          </cell>
          <cell r="K20" t="str">
            <v>Units</v>
          </cell>
          <cell r="L20" t="str">
            <v>Amount</v>
          </cell>
          <cell r="O20" t="str">
            <v>Eagle</v>
          </cell>
          <cell r="P20" t="str">
            <v>Units</v>
          </cell>
          <cell r="Q20" t="str">
            <v>Amount</v>
          </cell>
        </row>
        <row r="21">
          <cell r="B21" t="str">
            <v>(500 Unit Week or 10 Apps)</v>
          </cell>
          <cell r="E21" t="str">
            <v>Eagle's Wing</v>
          </cell>
          <cell r="F21">
            <v>2500</v>
          </cell>
          <cell r="G21">
            <v>500</v>
          </cell>
          <cell r="J21" t="str">
            <v>Eagle's Wing</v>
          </cell>
          <cell r="K21">
            <v>2500</v>
          </cell>
          <cell r="L21">
            <v>500</v>
          </cell>
          <cell r="O21" t="str">
            <v>Eagle's Wing</v>
          </cell>
          <cell r="P21">
            <v>2500</v>
          </cell>
          <cell r="Q21">
            <v>500</v>
          </cell>
        </row>
        <row r="22">
          <cell r="E22" t="str">
            <v>Millennium Eagle</v>
          </cell>
          <cell r="F22">
            <v>2000</v>
          </cell>
          <cell r="G22">
            <v>400</v>
          </cell>
          <cell r="J22" t="str">
            <v>Millennium Eagle</v>
          </cell>
          <cell r="K22">
            <v>2000</v>
          </cell>
          <cell r="L22">
            <v>400</v>
          </cell>
          <cell r="O22" t="str">
            <v>Millennium Eagle</v>
          </cell>
          <cell r="P22">
            <v>2000</v>
          </cell>
          <cell r="Q22">
            <v>400</v>
          </cell>
        </row>
        <row r="23">
          <cell r="E23" t="str">
            <v>Eye of the Eagle</v>
          </cell>
          <cell r="F23">
            <v>1500</v>
          </cell>
          <cell r="G23">
            <v>300</v>
          </cell>
          <cell r="J23" t="str">
            <v>Eye of the Eagle</v>
          </cell>
          <cell r="K23">
            <v>1500</v>
          </cell>
          <cell r="L23">
            <v>300</v>
          </cell>
          <cell r="O23" t="str">
            <v>Eye of the Eagle</v>
          </cell>
          <cell r="P23">
            <v>1500</v>
          </cell>
          <cell r="Q23">
            <v>300</v>
          </cell>
        </row>
        <row r="24">
          <cell r="E24" t="str">
            <v>Heritage Eagle</v>
          </cell>
          <cell r="F24">
            <v>1000</v>
          </cell>
          <cell r="G24">
            <v>200</v>
          </cell>
          <cell r="J24" t="str">
            <v>Heritage Eagle</v>
          </cell>
          <cell r="K24">
            <v>1000</v>
          </cell>
          <cell r="L24">
            <v>200</v>
          </cell>
          <cell r="O24" t="str">
            <v>Heritage Eagle</v>
          </cell>
          <cell r="P24">
            <v>1000</v>
          </cell>
          <cell r="Q24">
            <v>200</v>
          </cell>
        </row>
        <row r="25">
          <cell r="E25" t="str">
            <v>Flight of the Eagle</v>
          </cell>
          <cell r="F25">
            <v>500</v>
          </cell>
          <cell r="G25">
            <v>100</v>
          </cell>
          <cell r="J25" t="str">
            <v>Flight of the Eagle</v>
          </cell>
          <cell r="K25">
            <v>500</v>
          </cell>
          <cell r="L25">
            <v>100</v>
          </cell>
          <cell r="O25" t="str">
            <v>Flight of the Eagle</v>
          </cell>
          <cell r="P25">
            <v>500</v>
          </cell>
          <cell r="Q25">
            <v>100</v>
          </cell>
        </row>
        <row r="28">
          <cell r="B28" t="str">
            <v>P.R.I.D.E</v>
          </cell>
          <cell r="E28" t="str">
            <v>3,000 Net Units / Qtr = Pin</v>
          </cell>
          <cell r="J28" t="str">
            <v>3,000 Net Units / Qtr = Pin</v>
          </cell>
        </row>
        <row r="29">
          <cell r="B29" t="str">
            <v>(Quarterly)</v>
          </cell>
          <cell r="E29" t="str">
            <v>3,000 Net Units / Qtr = Diamond</v>
          </cell>
          <cell r="J29" t="str">
            <v>3,000 Net Units / Qtr = Emerald</v>
          </cell>
        </row>
        <row r="32">
          <cell r="B32" t="str">
            <v>San Antonio</v>
          </cell>
          <cell r="E32" t="str">
            <v>1 Personal Recruit = 1 level</v>
          </cell>
        </row>
        <row r="33">
          <cell r="B33" t="str">
            <v>(20 Weeks)</v>
          </cell>
          <cell r="E33" t="str">
            <v>1 Green Out = 1 level</v>
          </cell>
        </row>
        <row r="36">
          <cell r="B36" t="str">
            <v>Life License Reimbursement</v>
          </cell>
          <cell r="E36" t="str">
            <v>1 Life Sale / 1st Qtr = Life License</v>
          </cell>
          <cell r="J36" t="str">
            <v>1 Life Sale / 1st Qtr = Life License</v>
          </cell>
          <cell r="O36" t="str">
            <v>1 Life Sale / 1st Qtr = Life License</v>
          </cell>
        </row>
        <row r="37">
          <cell r="E37" t="str">
            <v>Reimbursement</v>
          </cell>
          <cell r="J37" t="str">
            <v>Reimbursement</v>
          </cell>
          <cell r="O37" t="str">
            <v>Reimbursement</v>
          </cell>
        </row>
        <row r="40">
          <cell r="B40" t="str">
            <v>License Reimbursement</v>
          </cell>
          <cell r="E40" t="str">
            <v>3,000 Net Units = License</v>
          </cell>
          <cell r="G40" t="str">
            <v xml:space="preserve"> </v>
          </cell>
        </row>
        <row r="41">
          <cell r="E41" t="str">
            <v>Reimbursement</v>
          </cell>
        </row>
        <row r="44">
          <cell r="B44" t="str">
            <v>Stock Options</v>
          </cell>
          <cell r="E44" t="str">
            <v>Green Out week = 50 options</v>
          </cell>
          <cell r="J44" t="str">
            <v>Green Out week = 50 options</v>
          </cell>
        </row>
        <row r="45">
          <cell r="B45" t="str">
            <v>(100,000 options)</v>
          </cell>
          <cell r="E45" t="str">
            <v>Personal Recruit = 50 options</v>
          </cell>
          <cell r="J45" t="str">
            <v>5 PIF's / week = 50 options</v>
          </cell>
        </row>
        <row r="46">
          <cell r="J46" t="str">
            <v>Personal Recruit = 50 options</v>
          </cell>
        </row>
      </sheetData>
      <sheetData sheetId="34">
        <row r="2">
          <cell r="B2" t="str">
            <v>Figure 47:  2011 Stock Options - Incentive Guidelines</v>
          </cell>
        </row>
        <row r="3">
          <cell r="B3" t="str">
            <v>Source: Incentives, Awards &amp; Recognition</v>
          </cell>
        </row>
        <row r="7">
          <cell r="D7" t="str">
            <v>Producing Agents</v>
          </cell>
        </row>
        <row r="8">
          <cell r="D8" t="str">
            <v>5,000+</v>
          </cell>
          <cell r="F8" t="str">
            <v>Less Than 5,000</v>
          </cell>
          <cell r="H8" t="str">
            <v>Terminated</v>
          </cell>
        </row>
        <row r="9">
          <cell r="D9" t="str">
            <v>Annual Net Units</v>
          </cell>
          <cell r="F9" t="str">
            <v>Annual Net Units</v>
          </cell>
          <cell r="H9" t="str">
            <v>Agents</v>
          </cell>
        </row>
        <row r="10">
          <cell r="B10" t="str">
            <v>Existing Shares:</v>
          </cell>
          <cell r="D10" t="str">
            <v>Maintain</v>
          </cell>
          <cell r="F10" t="str">
            <v>Settlement</v>
          </cell>
          <cell r="H10" t="str">
            <v>Settlement</v>
          </cell>
        </row>
        <row r="11">
          <cell r="B11" t="str">
            <v>Stock Options:</v>
          </cell>
          <cell r="D11" t="str">
            <v>Eligible / Maintain</v>
          </cell>
          <cell r="F11" t="str">
            <v>Ineligible / Forfeit</v>
          </cell>
          <cell r="H11" t="str">
            <v>Ineligible / Forfeit</v>
          </cell>
        </row>
      </sheetData>
      <sheetData sheetId="35">
        <row r="2">
          <cell r="B2" t="str">
            <v>Figure 56 - Investment Portfolio Composition by Security Type at 9/30/10</v>
          </cell>
        </row>
        <row r="3">
          <cell r="B3" t="str">
            <v>Source: 2010 AM Best - Page 42.</v>
          </cell>
        </row>
        <row r="7">
          <cell r="D7" t="str">
            <v>%</v>
          </cell>
        </row>
        <row r="9">
          <cell r="B9" t="str">
            <v>U.S. Municipals</v>
          </cell>
          <cell r="D9">
            <v>9.8000000000000004E-2</v>
          </cell>
        </row>
        <row r="10">
          <cell r="B10" t="str">
            <v>U.S. Treasuries</v>
          </cell>
          <cell r="D10">
            <v>0.10199999999999999</v>
          </cell>
        </row>
        <row r="11">
          <cell r="B11" t="str">
            <v>U.S. Government</v>
          </cell>
          <cell r="D11">
            <v>0.8</v>
          </cell>
        </row>
        <row r="12">
          <cell r="B12" t="str">
            <v>Total</v>
          </cell>
          <cell r="D12">
            <v>1</v>
          </cell>
        </row>
      </sheetData>
      <sheetData sheetId="36"/>
      <sheetData sheetId="37"/>
      <sheetData sheetId="38">
        <row r="2">
          <cell r="B2" t="str">
            <v>Figure xx - Financial Highlights</v>
          </cell>
        </row>
        <row r="3">
          <cell r="B3" t="str">
            <v>Source:</v>
          </cell>
        </row>
        <row r="4">
          <cell r="J4" t="str">
            <v>Tax Rate &gt;&gt;&gt;</v>
          </cell>
          <cell r="N4">
            <v>0.35</v>
          </cell>
        </row>
        <row r="6">
          <cell r="D6" t="str">
            <v>Premiums</v>
          </cell>
        </row>
        <row r="7">
          <cell r="D7" t="str">
            <v>Total</v>
          </cell>
          <cell r="F7" t="str">
            <v>Net</v>
          </cell>
          <cell r="H7" t="str">
            <v>NAP</v>
          </cell>
          <cell r="N7" t="str">
            <v>Pre-Tax</v>
          </cell>
          <cell r="P7" t="str">
            <v>Net</v>
          </cell>
        </row>
        <row r="8">
          <cell r="B8" t="str">
            <v>Year</v>
          </cell>
          <cell r="D8" t="str">
            <v>Annualized</v>
          </cell>
          <cell r="F8" t="str">
            <v>Annualized</v>
          </cell>
          <cell r="H8" t="str">
            <v>Growth</v>
          </cell>
          <cell r="J8" t="str">
            <v>Revenue</v>
          </cell>
          <cell r="N8" t="str">
            <v>Income</v>
          </cell>
          <cell r="P8" t="str">
            <v>Income</v>
          </cell>
          <cell r="R8" t="str">
            <v>ROAE</v>
          </cell>
        </row>
        <row r="10">
          <cell r="B10">
            <v>1990</v>
          </cell>
          <cell r="D10">
            <v>1.107</v>
          </cell>
          <cell r="F10">
            <v>1.307572</v>
          </cell>
          <cell r="J10">
            <v>0.66369599999999995</v>
          </cell>
          <cell r="N10">
            <v>-0.30543500000000001</v>
          </cell>
          <cell r="P10">
            <v>-0.19853275000000001</v>
          </cell>
        </row>
        <row r="11">
          <cell r="B11">
            <v>1991</v>
          </cell>
          <cell r="D11">
            <v>3.2389999999999999</v>
          </cell>
          <cell r="F11">
            <v>2.9504549999999998</v>
          </cell>
          <cell r="H11">
            <v>1.2564378864031962</v>
          </cell>
          <cell r="J11">
            <v>2.4126609999999999</v>
          </cell>
          <cell r="N11">
            <v>-7.0924000000000001E-2</v>
          </cell>
          <cell r="P11">
            <v>-4.6100600000000005E-2</v>
          </cell>
          <cell r="Y11">
            <v>2009</v>
          </cell>
          <cell r="Z11">
            <v>2008</v>
          </cell>
          <cell r="AA11">
            <v>2007</v>
          </cell>
          <cell r="AB11">
            <v>2006</v>
          </cell>
        </row>
        <row r="12">
          <cell r="B12">
            <v>1992</v>
          </cell>
          <cell r="D12">
            <v>5.6470000000000002</v>
          </cell>
          <cell r="F12">
            <v>4.0765180000000001</v>
          </cell>
          <cell r="H12">
            <v>0.38165740538323756</v>
          </cell>
          <cell r="J12">
            <v>5.046367</v>
          </cell>
          <cell r="N12">
            <v>0.582843</v>
          </cell>
          <cell r="P12">
            <v>0.37884794999999999</v>
          </cell>
        </row>
        <row r="13">
          <cell r="B13">
            <v>1993</v>
          </cell>
          <cell r="D13">
            <v>8.4700000000000006</v>
          </cell>
          <cell r="F13">
            <v>4.4115349999999998</v>
          </cell>
          <cell r="H13">
            <v>8.2182146626115671E-2</v>
          </cell>
          <cell r="J13">
            <v>7.8775659999999998</v>
          </cell>
          <cell r="N13">
            <v>1.308033</v>
          </cell>
          <cell r="P13">
            <v>0.85022145000000005</v>
          </cell>
          <cell r="Y13">
            <v>6.6751469999999999</v>
          </cell>
          <cell r="Z13">
            <v>7.3021469999999997</v>
          </cell>
          <cell r="AA13">
            <v>6.0684680000000002</v>
          </cell>
          <cell r="AB13">
            <v>4.3354200000000001</v>
          </cell>
        </row>
        <row r="14">
          <cell r="B14">
            <v>1994</v>
          </cell>
          <cell r="D14">
            <v>11.257</v>
          </cell>
          <cell r="F14">
            <v>4.7589389999999998</v>
          </cell>
          <cell r="H14">
            <v>7.8749006864957449E-2</v>
          </cell>
          <cell r="J14">
            <v>10.663217</v>
          </cell>
          <cell r="N14">
            <v>2.0964529999999999</v>
          </cell>
          <cell r="P14">
            <v>1.36269445</v>
          </cell>
          <cell r="Y14">
            <v>5.7703810000000004</v>
          </cell>
          <cell r="Z14">
            <v>4.7305029999999997</v>
          </cell>
          <cell r="AA14">
            <v>4.6804600000000001</v>
          </cell>
          <cell r="AB14">
            <v>4.5314170000000003</v>
          </cell>
        </row>
        <row r="15">
          <cell r="B15">
            <v>1995</v>
          </cell>
          <cell r="D15">
            <v>13.864000000000001</v>
          </cell>
          <cell r="F15">
            <v>4.8658400000000004</v>
          </cell>
          <cell r="H15">
            <v>2.2463200305782527E-2</v>
          </cell>
          <cell r="J15">
            <v>13.564564000000001</v>
          </cell>
          <cell r="N15">
            <v>2.917068</v>
          </cell>
          <cell r="P15">
            <v>1.8960942000000001</v>
          </cell>
          <cell r="Y15">
            <v>26.656701999999999</v>
          </cell>
          <cell r="Z15">
            <v>24.872012000000002</v>
          </cell>
          <cell r="AA15">
            <v>22.583248999999999</v>
          </cell>
          <cell r="AB15">
            <v>19.283595999999999</v>
          </cell>
        </row>
        <row r="16">
          <cell r="B16">
            <v>1996</v>
          </cell>
          <cell r="D16">
            <v>15.826000000000001</v>
          </cell>
          <cell r="F16">
            <v>5.0363379999999998</v>
          </cell>
          <cell r="H16">
            <v>3.5039787580356085E-2</v>
          </cell>
          <cell r="J16">
            <v>16.099647000000001</v>
          </cell>
          <cell r="N16">
            <v>3.311979</v>
          </cell>
          <cell r="P16">
            <v>2.15278635</v>
          </cell>
          <cell r="Y16">
            <v>2.0538449999999999</v>
          </cell>
          <cell r="Z16">
            <v>2.211411</v>
          </cell>
          <cell r="AA16">
            <v>2.1924480000000002</v>
          </cell>
          <cell r="AB16">
            <v>1.712952</v>
          </cell>
        </row>
        <row r="17">
          <cell r="B17">
            <v>1997</v>
          </cell>
          <cell r="D17">
            <v>17.920000000000002</v>
          </cell>
          <cell r="F17">
            <v>5.278562</v>
          </cell>
          <cell r="H17">
            <v>4.8095262867583699E-2</v>
          </cell>
          <cell r="J17">
            <v>18.409164000000001</v>
          </cell>
          <cell r="N17">
            <v>3.335664</v>
          </cell>
          <cell r="P17">
            <v>2.1681816</v>
          </cell>
          <cell r="Y17">
            <v>2.6949999999999999E-3</v>
          </cell>
          <cell r="Z17">
            <v>1.2099999999999999E-3</v>
          </cell>
          <cell r="AB17">
            <v>1.534E-3</v>
          </cell>
        </row>
        <row r="18">
          <cell r="B18">
            <v>1998</v>
          </cell>
          <cell r="D18">
            <v>22.099</v>
          </cell>
          <cell r="F18">
            <v>7.9075309999999996</v>
          </cell>
          <cell r="H18">
            <v>0.49804643764722289</v>
          </cell>
          <cell r="J18">
            <v>21.80115</v>
          </cell>
          <cell r="N18">
            <v>3.4683839999999999</v>
          </cell>
          <cell r="P18">
            <v>2.2544496000000001</v>
          </cell>
          <cell r="Y18">
            <v>0.36271199999999998</v>
          </cell>
          <cell r="Z18">
            <v>0.51897599999999999</v>
          </cell>
          <cell r="AA18">
            <v>0.51568800000000004</v>
          </cell>
          <cell r="AB18">
            <v>0.43409999999999999</v>
          </cell>
        </row>
        <row r="19">
          <cell r="B19">
            <v>1999</v>
          </cell>
          <cell r="D19">
            <v>27.907</v>
          </cell>
          <cell r="F19">
            <v>10.938518</v>
          </cell>
          <cell r="H19">
            <v>0.38330384035168508</v>
          </cell>
          <cell r="J19">
            <v>27.850455</v>
          </cell>
          <cell r="N19">
            <v>4.7250019999999999</v>
          </cell>
          <cell r="P19">
            <v>3.0712513000000001</v>
          </cell>
          <cell r="Y19">
            <v>41.521482000000006</v>
          </cell>
          <cell r="Z19">
            <v>39.636259000000003</v>
          </cell>
          <cell r="AA19">
            <v>36.040312999999998</v>
          </cell>
          <cell r="AB19">
            <v>30.299019000000001</v>
          </cell>
        </row>
        <row r="20">
          <cell r="B20">
            <v>2000</v>
          </cell>
          <cell r="D20">
            <v>35.234999999999999</v>
          </cell>
          <cell r="F20">
            <v>13.346598999999999</v>
          </cell>
          <cell r="H20">
            <v>0.22014691569735501</v>
          </cell>
          <cell r="J20">
            <v>35.000494000000003</v>
          </cell>
          <cell r="N20">
            <v>6.0677300000000001</v>
          </cell>
          <cell r="P20">
            <v>3.9440245000000003</v>
          </cell>
        </row>
        <row r="21">
          <cell r="A21">
            <v>1</v>
          </cell>
          <cell r="B21">
            <v>2001</v>
          </cell>
          <cell r="D21">
            <v>43.595999999999997</v>
          </cell>
          <cell r="F21">
            <v>15.993292</v>
          </cell>
          <cell r="H21">
            <v>0.19830467671951491</v>
          </cell>
          <cell r="J21">
            <v>43.262735999999997</v>
          </cell>
          <cell r="N21">
            <v>8.5018709999999995</v>
          </cell>
          <cell r="P21">
            <v>5.5262161499999998</v>
          </cell>
          <cell r="Z21">
            <v>40.631999999999998</v>
          </cell>
          <cell r="AA21">
            <v>36.832000000000001</v>
          </cell>
          <cell r="AB21">
            <v>30.766999999999999</v>
          </cell>
        </row>
        <row r="22">
          <cell r="A22">
            <v>2</v>
          </cell>
          <cell r="B22">
            <v>2002</v>
          </cell>
          <cell r="D22">
            <v>54.694000000000003</v>
          </cell>
          <cell r="F22">
            <v>21.952342000000002</v>
          </cell>
          <cell r="H22">
            <v>0.37259683622358675</v>
          </cell>
          <cell r="J22">
            <v>53.983924999999999</v>
          </cell>
          <cell r="L22">
            <v>0.24781578770237744</v>
          </cell>
          <cell r="N22">
            <v>10.27638</v>
          </cell>
          <cell r="P22">
            <v>6.6796470000000001</v>
          </cell>
        </row>
        <row r="23">
          <cell r="A23">
            <v>3</v>
          </cell>
          <cell r="B23">
            <v>2003</v>
          </cell>
          <cell r="D23">
            <v>65.63</v>
          </cell>
          <cell r="F23">
            <v>25.962517999999999</v>
          </cell>
          <cell r="H23">
            <v>0.18267645429357815</v>
          </cell>
          <cell r="J23">
            <v>65.604096999999996</v>
          </cell>
          <cell r="L23">
            <v>0.21525244783516562</v>
          </cell>
          <cell r="N23">
            <v>11.045902999999999</v>
          </cell>
          <cell r="P23">
            <v>7.1798369499999994</v>
          </cell>
          <cell r="Z23">
            <v>0.99574099999999532</v>
          </cell>
          <cell r="AA23">
            <v>0.79168700000000314</v>
          </cell>
          <cell r="AB23">
            <v>0.4679809999999982</v>
          </cell>
        </row>
        <row r="24">
          <cell r="A24">
            <v>4</v>
          </cell>
          <cell r="B24">
            <v>2004</v>
          </cell>
          <cell r="D24">
            <v>74.364999999999995</v>
          </cell>
          <cell r="F24">
            <v>25.774718</v>
          </cell>
          <cell r="H24">
            <v>-7.2335048549605485E-3</v>
          </cell>
          <cell r="J24">
            <v>77.724424999999997</v>
          </cell>
          <cell r="L24">
            <v>0.18474955916244085</v>
          </cell>
          <cell r="N24">
            <v>15.936152</v>
          </cell>
          <cell r="P24">
            <v>10.3584988</v>
          </cell>
        </row>
        <row r="25">
          <cell r="A25">
            <v>5</v>
          </cell>
          <cell r="B25">
            <v>2005</v>
          </cell>
          <cell r="D25">
            <v>84.61</v>
          </cell>
          <cell r="F25">
            <v>26.546109999999999</v>
          </cell>
          <cell r="H25">
            <v>2.9928242085907497E-2</v>
          </cell>
          <cell r="J25">
            <v>88.252331999999996</v>
          </cell>
          <cell r="L25">
            <v>0.13545171932761169</v>
          </cell>
          <cell r="N25">
            <v>18.535851999999998</v>
          </cell>
          <cell r="P25">
            <v>12.048303799999999</v>
          </cell>
        </row>
        <row r="26">
          <cell r="A26">
            <v>6</v>
          </cell>
          <cell r="B26">
            <v>2006</v>
          </cell>
          <cell r="D26">
            <v>97.576999999999998</v>
          </cell>
          <cell r="F26">
            <v>30.766698999999999</v>
          </cell>
          <cell r="H26">
            <v>0.15899086532829099</v>
          </cell>
          <cell r="J26">
            <v>102.298157</v>
          </cell>
          <cell r="L26">
            <v>0.15915528441786675</v>
          </cell>
          <cell r="N26">
            <v>19.650154000000001</v>
          </cell>
          <cell r="P26">
            <v>12.7726001</v>
          </cell>
          <cell r="R26">
            <v>0.18164772091516052</v>
          </cell>
        </row>
        <row r="27">
          <cell r="A27">
            <v>7</v>
          </cell>
          <cell r="B27">
            <v>2007</v>
          </cell>
          <cell r="D27">
            <v>113.676</v>
          </cell>
          <cell r="F27">
            <v>36.834521000000002</v>
          </cell>
          <cell r="H27">
            <v>0.19722044279108397</v>
          </cell>
          <cell r="J27">
            <v>120.950845</v>
          </cell>
          <cell r="L27">
            <v>0.18233650094009013</v>
          </cell>
          <cell r="N27">
            <v>21.226873000000001</v>
          </cell>
          <cell r="P27">
            <v>13.797467450000001</v>
          </cell>
          <cell r="R27">
            <v>0.18199427540312613</v>
          </cell>
        </row>
        <row r="28">
          <cell r="A28">
            <v>8</v>
          </cell>
          <cell r="B28">
            <v>2008</v>
          </cell>
          <cell r="D28">
            <v>127.514</v>
          </cell>
          <cell r="F28">
            <v>40.631619000000001</v>
          </cell>
          <cell r="H28">
            <v>0.10308530956599116</v>
          </cell>
          <cell r="J28">
            <v>138.184461</v>
          </cell>
          <cell r="L28">
            <v>0.1424844613528744</v>
          </cell>
          <cell r="N28">
            <v>25.303984</v>
          </cell>
          <cell r="P28">
            <v>16.447589600000001</v>
          </cell>
          <cell r="R28">
            <v>0.18639658624440311</v>
          </cell>
        </row>
        <row r="29">
          <cell r="A29">
            <v>9</v>
          </cell>
          <cell r="B29">
            <v>2009</v>
          </cell>
          <cell r="F29">
            <v>41.221854999999998</v>
          </cell>
          <cell r="H29">
            <v>1.4526519359221224E-2</v>
          </cell>
          <cell r="J29">
            <v>152.241052</v>
          </cell>
          <cell r="L29">
            <v>0.10172338407861936</v>
          </cell>
          <cell r="N29">
            <v>26.931142000000001</v>
          </cell>
          <cell r="P29">
            <v>17.505242300000003</v>
          </cell>
          <cell r="R29">
            <v>0.18408626981999626</v>
          </cell>
        </row>
        <row r="30">
          <cell r="A30">
            <v>10</v>
          </cell>
          <cell r="B30">
            <v>2010</v>
          </cell>
          <cell r="J30">
            <v>166.595</v>
          </cell>
          <cell r="L30">
            <v>9.4284345854362517E-2</v>
          </cell>
          <cell r="N30">
            <v>29.97</v>
          </cell>
          <cell r="P30">
            <v>19.480499999999999</v>
          </cell>
          <cell r="R30">
            <v>0.19261740457429144</v>
          </cell>
          <cell r="T30">
            <v>0.13338510438020701</v>
          </cell>
          <cell r="V30">
            <v>0.12628842504329563</v>
          </cell>
        </row>
        <row r="31">
          <cell r="A31">
            <v>11</v>
          </cell>
          <cell r="B31">
            <v>2011</v>
          </cell>
          <cell r="J31">
            <v>184.50989200000001</v>
          </cell>
          <cell r="L31">
            <v>0.10753559230469101</v>
          </cell>
          <cell r="N31">
            <v>32.016790000000015</v>
          </cell>
          <cell r="P31">
            <v>20.810913500000009</v>
          </cell>
          <cell r="R31">
            <v>0.19241215166700579</v>
          </cell>
        </row>
        <row r="32">
          <cell r="A32">
            <v>12</v>
          </cell>
          <cell r="B32">
            <v>2012</v>
          </cell>
          <cell r="J32">
            <v>203.65899999999999</v>
          </cell>
          <cell r="L32">
            <v>0.10378363887395259</v>
          </cell>
          <cell r="N32">
            <v>34.028626000000003</v>
          </cell>
          <cell r="P32">
            <v>22.118606900000003</v>
          </cell>
        </row>
        <row r="35">
          <cell r="B35" t="str">
            <v>Revenue and Growth</v>
          </cell>
          <cell r="N35" t="str">
            <v>Net Income &amp; ROAE</v>
          </cell>
        </row>
        <row r="51">
          <cell r="B51" t="str">
            <v>NAP</v>
          </cell>
          <cell r="N51" t="str">
            <v>Annual Revenue</v>
          </cell>
        </row>
        <row r="66">
          <cell r="B66" t="str">
            <v>Pre-Tax Income</v>
          </cell>
        </row>
        <row r="82">
          <cell r="B82" t="str">
            <v>ROAE</v>
          </cell>
        </row>
      </sheetData>
      <sheetData sheetId="39">
        <row r="2">
          <cell r="B2" t="str">
            <v>Figure xx - NAP by Product</v>
          </cell>
        </row>
        <row r="3">
          <cell r="B3" t="str">
            <v>Source:</v>
          </cell>
        </row>
        <row r="4">
          <cell r="N4">
            <v>1000</v>
          </cell>
        </row>
        <row r="5">
          <cell r="B5" t="str">
            <v>($ in millions)</v>
          </cell>
        </row>
        <row r="6">
          <cell r="D6" t="str">
            <v>Accident</v>
          </cell>
          <cell r="J6" t="str">
            <v>Cancer</v>
          </cell>
          <cell r="P6" t="str">
            <v>Cancer + ICU</v>
          </cell>
          <cell r="V6" t="str">
            <v>Heart</v>
          </cell>
          <cell r="AB6" t="str">
            <v>Heart + ICU</v>
          </cell>
          <cell r="AH6" t="str">
            <v>Hosp. (?)</v>
          </cell>
          <cell r="AN6" t="str">
            <v>TOTAL ($'000s)</v>
          </cell>
        </row>
        <row r="7">
          <cell r="D7" t="str">
            <v>Net</v>
          </cell>
          <cell r="F7" t="str">
            <v>Cancer</v>
          </cell>
          <cell r="H7" t="str">
            <v>ICU</v>
          </cell>
          <cell r="J7" t="str">
            <v>Net</v>
          </cell>
          <cell r="L7" t="str">
            <v>Cancer</v>
          </cell>
          <cell r="N7" t="str">
            <v>ICU</v>
          </cell>
          <cell r="P7" t="str">
            <v>Net</v>
          </cell>
          <cell r="R7" t="str">
            <v>Cancer</v>
          </cell>
          <cell r="T7" t="str">
            <v>ICU</v>
          </cell>
          <cell r="V7" t="str">
            <v>Net</v>
          </cell>
          <cell r="X7" t="str">
            <v>Cancer</v>
          </cell>
          <cell r="Z7" t="str">
            <v>ICU</v>
          </cell>
          <cell r="AB7" t="str">
            <v>Net</v>
          </cell>
          <cell r="AD7" t="str">
            <v>Cancer</v>
          </cell>
          <cell r="AF7" t="str">
            <v>ICU</v>
          </cell>
          <cell r="AH7" t="str">
            <v>Net</v>
          </cell>
          <cell r="AJ7" t="str">
            <v>Cancer</v>
          </cell>
          <cell r="AL7" t="str">
            <v>ICU</v>
          </cell>
          <cell r="AN7" t="str">
            <v>Net</v>
          </cell>
        </row>
        <row r="8">
          <cell r="B8" t="str">
            <v>Year</v>
          </cell>
          <cell r="D8" t="str">
            <v>Premium</v>
          </cell>
          <cell r="F8" t="str">
            <v>Net Prem.</v>
          </cell>
          <cell r="H8" t="str">
            <v>Net Prem.</v>
          </cell>
          <cell r="J8" t="str">
            <v>Premium</v>
          </cell>
          <cell r="L8" t="str">
            <v>Net Prem.</v>
          </cell>
          <cell r="N8" t="str">
            <v>Net Prem.</v>
          </cell>
          <cell r="P8" t="str">
            <v>Premium</v>
          </cell>
          <cell r="R8" t="str">
            <v>Net Prem.</v>
          </cell>
          <cell r="T8" t="str">
            <v>Net Prem.</v>
          </cell>
          <cell r="V8" t="str">
            <v>Premium</v>
          </cell>
          <cell r="X8" t="str">
            <v>Net Prem.</v>
          </cell>
          <cell r="Z8" t="str">
            <v>Net Prem.</v>
          </cell>
          <cell r="AB8" t="str">
            <v>Premium</v>
          </cell>
          <cell r="AD8" t="str">
            <v>Net Prem.</v>
          </cell>
          <cell r="AF8" t="str">
            <v>Net Prem.</v>
          </cell>
          <cell r="AH8" t="str">
            <v>Premium</v>
          </cell>
          <cell r="AJ8" t="str">
            <v>Net Prem.</v>
          </cell>
          <cell r="AL8" t="str">
            <v>Net Prem.</v>
          </cell>
          <cell r="AM8" t="str">
            <v xml:space="preserve"> </v>
          </cell>
          <cell r="AN8" t="str">
            <v>Premium</v>
          </cell>
          <cell r="AO8" t="str">
            <v xml:space="preserve"> </v>
          </cell>
          <cell r="AP8" t="str">
            <v>Growth</v>
          </cell>
        </row>
        <row r="9">
          <cell r="A9">
            <v>89</v>
          </cell>
          <cell r="B9">
            <v>1989</v>
          </cell>
          <cell r="D9">
            <v>0</v>
          </cell>
          <cell r="F9">
            <v>0</v>
          </cell>
          <cell r="H9">
            <v>0</v>
          </cell>
          <cell r="J9">
            <v>5.7959999999999999E-3</v>
          </cell>
          <cell r="L9">
            <v>5.7959999999999999E-3</v>
          </cell>
          <cell r="N9">
            <v>0</v>
          </cell>
          <cell r="P9">
            <v>1.9983000000000001E-2</v>
          </cell>
          <cell r="R9">
            <v>1.5096E-2</v>
          </cell>
          <cell r="T9">
            <v>4.8869999999999999E-3</v>
          </cell>
          <cell r="V9">
            <v>0</v>
          </cell>
          <cell r="X9">
            <v>0</v>
          </cell>
          <cell r="Z9">
            <v>0</v>
          </cell>
          <cell r="AB9">
            <v>0</v>
          </cell>
          <cell r="AD9">
            <v>0</v>
          </cell>
          <cell r="AF9">
            <v>0</v>
          </cell>
          <cell r="AH9">
            <v>0</v>
          </cell>
          <cell r="AJ9">
            <v>0</v>
          </cell>
          <cell r="AL9">
            <v>0</v>
          </cell>
          <cell r="AN9">
            <v>2.5779E-2</v>
          </cell>
          <cell r="AP9">
            <v>0</v>
          </cell>
        </row>
        <row r="10">
          <cell r="A10">
            <v>90</v>
          </cell>
          <cell r="B10">
            <v>1990</v>
          </cell>
          <cell r="D10">
            <v>0</v>
          </cell>
          <cell r="F10">
            <v>0</v>
          </cell>
          <cell r="H10">
            <v>0</v>
          </cell>
          <cell r="J10">
            <v>0.24066599999999999</v>
          </cell>
          <cell r="L10">
            <v>0.24066599999999999</v>
          </cell>
          <cell r="N10">
            <v>0</v>
          </cell>
          <cell r="P10">
            <v>0.87318600000000002</v>
          </cell>
          <cell r="R10">
            <v>0.62123400000000006</v>
          </cell>
          <cell r="T10">
            <v>0.25195200000000001</v>
          </cell>
          <cell r="V10">
            <v>0</v>
          </cell>
          <cell r="X10">
            <v>0</v>
          </cell>
          <cell r="Z10">
            <v>0</v>
          </cell>
          <cell r="AB10">
            <v>0</v>
          </cell>
          <cell r="AD10">
            <v>0</v>
          </cell>
          <cell r="AF10">
            <v>0</v>
          </cell>
          <cell r="AH10">
            <v>0</v>
          </cell>
          <cell r="AJ10">
            <v>0</v>
          </cell>
          <cell r="AL10">
            <v>0</v>
          </cell>
          <cell r="AN10">
            <v>1.1138520000000001</v>
          </cell>
          <cell r="AP10">
            <v>42.207727219830097</v>
          </cell>
          <cell r="AS10" t="str">
            <v>NAP &amp; Growth</v>
          </cell>
          <cell r="BA10" t="str">
            <v>NAP since Inception</v>
          </cell>
        </row>
        <row r="11">
          <cell r="A11">
            <v>91</v>
          </cell>
          <cell r="B11">
            <v>1991</v>
          </cell>
          <cell r="D11">
            <v>0</v>
          </cell>
          <cell r="F11">
            <v>0</v>
          </cell>
          <cell r="H11">
            <v>0</v>
          </cell>
          <cell r="J11">
            <v>0.67571400000000004</v>
          </cell>
          <cell r="L11">
            <v>0.67571400000000004</v>
          </cell>
          <cell r="N11">
            <v>0</v>
          </cell>
          <cell r="P11">
            <v>1.893664</v>
          </cell>
          <cell r="R11">
            <v>1.330986</v>
          </cell>
          <cell r="T11">
            <v>0.56267800000000001</v>
          </cell>
          <cell r="V11">
            <v>0</v>
          </cell>
          <cell r="X11">
            <v>0</v>
          </cell>
          <cell r="Z11">
            <v>0</v>
          </cell>
          <cell r="AB11">
            <v>0</v>
          </cell>
          <cell r="AD11">
            <v>0</v>
          </cell>
          <cell r="AF11">
            <v>0</v>
          </cell>
          <cell r="AH11">
            <v>0</v>
          </cell>
          <cell r="AJ11">
            <v>0</v>
          </cell>
          <cell r="AL11">
            <v>0</v>
          </cell>
          <cell r="AN11">
            <v>2.5693779999999999</v>
          </cell>
          <cell r="AP11">
            <v>1.3067499093236803</v>
          </cell>
        </row>
        <row r="12">
          <cell r="A12">
            <v>92</v>
          </cell>
          <cell r="B12">
            <v>1992</v>
          </cell>
          <cell r="D12">
            <v>0</v>
          </cell>
          <cell r="F12">
            <v>0</v>
          </cell>
          <cell r="H12">
            <v>0</v>
          </cell>
          <cell r="J12">
            <v>0.75179399999999996</v>
          </cell>
          <cell r="L12">
            <v>0.75179399999999996</v>
          </cell>
          <cell r="N12">
            <v>0</v>
          </cell>
          <cell r="P12">
            <v>2.802384</v>
          </cell>
          <cell r="R12">
            <v>1.9572539999999998</v>
          </cell>
          <cell r="T12">
            <v>0.84513000000000005</v>
          </cell>
          <cell r="V12">
            <v>0</v>
          </cell>
          <cell r="X12">
            <v>0</v>
          </cell>
          <cell r="Z12">
            <v>0</v>
          </cell>
          <cell r="AB12">
            <v>0</v>
          </cell>
          <cell r="AD12">
            <v>0</v>
          </cell>
          <cell r="AF12">
            <v>0</v>
          </cell>
          <cell r="AH12">
            <v>0</v>
          </cell>
          <cell r="AJ12">
            <v>0</v>
          </cell>
          <cell r="AL12">
            <v>0</v>
          </cell>
          <cell r="AN12">
            <v>3.5541779999999998</v>
          </cell>
          <cell r="AP12">
            <v>0.38328342501570423</v>
          </cell>
        </row>
        <row r="13">
          <cell r="A13">
            <v>93</v>
          </cell>
          <cell r="B13">
            <v>1993</v>
          </cell>
          <cell r="D13">
            <v>0</v>
          </cell>
          <cell r="F13">
            <v>0</v>
          </cell>
          <cell r="H13">
            <v>0</v>
          </cell>
          <cell r="J13">
            <v>0.55294200000000004</v>
          </cell>
          <cell r="L13">
            <v>0.55294200000000004</v>
          </cell>
          <cell r="N13">
            <v>0</v>
          </cell>
          <cell r="P13">
            <v>3.2915100000000002</v>
          </cell>
          <cell r="R13">
            <v>2.298978</v>
          </cell>
          <cell r="T13">
            <v>0.99253200000000008</v>
          </cell>
          <cell r="V13">
            <v>0</v>
          </cell>
          <cell r="X13">
            <v>0</v>
          </cell>
          <cell r="Z13">
            <v>0</v>
          </cell>
          <cell r="AB13">
            <v>0</v>
          </cell>
          <cell r="AD13">
            <v>0</v>
          </cell>
          <cell r="AF13">
            <v>0</v>
          </cell>
          <cell r="AH13">
            <v>0</v>
          </cell>
          <cell r="AJ13">
            <v>0</v>
          </cell>
          <cell r="AL13">
            <v>0</v>
          </cell>
          <cell r="AN13">
            <v>3.8444520000000004</v>
          </cell>
          <cell r="AP13">
            <v>8.1671204987482593E-2</v>
          </cell>
        </row>
        <row r="14">
          <cell r="A14">
            <v>94</v>
          </cell>
          <cell r="B14">
            <v>1994</v>
          </cell>
          <cell r="D14">
            <v>0</v>
          </cell>
          <cell r="F14">
            <v>0</v>
          </cell>
          <cell r="H14">
            <v>0</v>
          </cell>
          <cell r="J14">
            <v>0.764181</v>
          </cell>
          <cell r="L14">
            <v>0.764181</v>
          </cell>
          <cell r="N14">
            <v>0</v>
          </cell>
          <cell r="P14">
            <v>3.5096469999999997</v>
          </cell>
          <cell r="R14">
            <v>2.4532069999999999</v>
          </cell>
          <cell r="T14">
            <v>1.05644</v>
          </cell>
          <cell r="V14">
            <v>0</v>
          </cell>
          <cell r="X14">
            <v>0</v>
          </cell>
          <cell r="Z14">
            <v>0</v>
          </cell>
          <cell r="AB14">
            <v>0</v>
          </cell>
          <cell r="AD14">
            <v>0</v>
          </cell>
          <cell r="AF14">
            <v>0</v>
          </cell>
          <cell r="AH14">
            <v>0</v>
          </cell>
          <cell r="AJ14">
            <v>0</v>
          </cell>
          <cell r="AL14">
            <v>0</v>
          </cell>
          <cell r="AN14">
            <v>4.273828</v>
          </cell>
          <cell r="AP14">
            <v>0.11168717934311556</v>
          </cell>
        </row>
        <row r="15">
          <cell r="A15">
            <v>95</v>
          </cell>
          <cell r="B15">
            <v>1995</v>
          </cell>
          <cell r="D15">
            <v>0</v>
          </cell>
          <cell r="F15">
            <v>0</v>
          </cell>
          <cell r="H15">
            <v>0</v>
          </cell>
          <cell r="J15">
            <v>0.92142200000000007</v>
          </cell>
          <cell r="L15">
            <v>0.92142200000000007</v>
          </cell>
          <cell r="N15">
            <v>0</v>
          </cell>
          <cell r="P15">
            <v>3.474005</v>
          </cell>
          <cell r="R15">
            <v>2.4595189999999998</v>
          </cell>
          <cell r="T15">
            <v>1.0144850000000001</v>
          </cell>
          <cell r="V15">
            <v>0</v>
          </cell>
          <cell r="X15">
            <v>0</v>
          </cell>
          <cell r="Z15">
            <v>0</v>
          </cell>
          <cell r="AB15">
            <v>0</v>
          </cell>
          <cell r="AD15">
            <v>0</v>
          </cell>
          <cell r="AF15">
            <v>0</v>
          </cell>
          <cell r="AH15">
            <v>0</v>
          </cell>
          <cell r="AJ15">
            <v>0</v>
          </cell>
          <cell r="AL15">
            <v>0</v>
          </cell>
          <cell r="AN15">
            <v>4.3954269999999998</v>
          </cell>
          <cell r="AP15">
            <v>2.8452010703285069E-2</v>
          </cell>
        </row>
        <row r="16">
          <cell r="A16">
            <v>96</v>
          </cell>
          <cell r="B16">
            <v>1996</v>
          </cell>
          <cell r="D16">
            <v>0</v>
          </cell>
          <cell r="F16">
            <v>0</v>
          </cell>
          <cell r="H16">
            <v>0</v>
          </cell>
          <cell r="J16">
            <v>1.0301389999999999</v>
          </cell>
          <cell r="L16">
            <v>1.0301389999999999</v>
          </cell>
          <cell r="N16">
            <v>0</v>
          </cell>
          <cell r="P16">
            <v>3.6470509999999998</v>
          </cell>
          <cell r="R16">
            <v>2.5864530000000001</v>
          </cell>
          <cell r="T16">
            <v>1.0605979999999999</v>
          </cell>
          <cell r="V16">
            <v>0</v>
          </cell>
          <cell r="X16">
            <v>0</v>
          </cell>
          <cell r="Z16">
            <v>0</v>
          </cell>
          <cell r="AB16">
            <v>0</v>
          </cell>
          <cell r="AD16">
            <v>0</v>
          </cell>
          <cell r="AF16">
            <v>0</v>
          </cell>
          <cell r="AH16">
            <v>0</v>
          </cell>
          <cell r="AJ16">
            <v>0</v>
          </cell>
          <cell r="AL16">
            <v>0</v>
          </cell>
          <cell r="AN16">
            <v>4.6771899999999995</v>
          </cell>
          <cell r="AP16">
            <v>6.410366956384439E-2</v>
          </cell>
        </row>
        <row r="17">
          <cell r="A17">
            <v>97</v>
          </cell>
          <cell r="B17">
            <v>1997</v>
          </cell>
          <cell r="D17">
            <v>0</v>
          </cell>
          <cell r="F17">
            <v>0</v>
          </cell>
          <cell r="H17">
            <v>0</v>
          </cell>
          <cell r="J17">
            <v>1.1217080000000001</v>
          </cell>
          <cell r="L17">
            <v>1.1217080000000001</v>
          </cell>
          <cell r="N17">
            <v>0</v>
          </cell>
          <cell r="P17">
            <v>3.7618939999999998</v>
          </cell>
          <cell r="R17">
            <v>2.6683789999999998</v>
          </cell>
          <cell r="T17">
            <v>1.093515</v>
          </cell>
          <cell r="V17">
            <v>0</v>
          </cell>
          <cell r="X17">
            <v>0</v>
          </cell>
          <cell r="Z17">
            <v>0</v>
          </cell>
          <cell r="AB17">
            <v>0</v>
          </cell>
          <cell r="AD17">
            <v>0</v>
          </cell>
          <cell r="AF17">
            <v>0</v>
          </cell>
          <cell r="AH17">
            <v>0</v>
          </cell>
          <cell r="AJ17">
            <v>0</v>
          </cell>
          <cell r="AL17">
            <v>0</v>
          </cell>
          <cell r="AN17">
            <v>4.8836019999999998</v>
          </cell>
          <cell r="AP17">
            <v>4.4131626040421867E-2</v>
          </cell>
        </row>
        <row r="18">
          <cell r="A18">
            <v>98</v>
          </cell>
          <cell r="B18">
            <v>1998</v>
          </cell>
          <cell r="D18">
            <v>0</v>
          </cell>
          <cell r="F18">
            <v>0</v>
          </cell>
          <cell r="H18">
            <v>0</v>
          </cell>
          <cell r="J18">
            <v>2.3315810000000003</v>
          </cell>
          <cell r="L18">
            <v>2.3315810000000003</v>
          </cell>
          <cell r="N18">
            <v>0</v>
          </cell>
          <cell r="P18">
            <v>4.6896829999999996</v>
          </cell>
          <cell r="R18">
            <v>3.462208</v>
          </cell>
          <cell r="T18">
            <v>1.2274749999999999</v>
          </cell>
          <cell r="V18">
            <v>0.31659899999999996</v>
          </cell>
          <cell r="X18">
            <v>0</v>
          </cell>
          <cell r="Z18">
            <v>0</v>
          </cell>
          <cell r="AB18">
            <v>0</v>
          </cell>
          <cell r="AD18">
            <v>0</v>
          </cell>
          <cell r="AF18">
            <v>0</v>
          </cell>
          <cell r="AH18">
            <v>0</v>
          </cell>
          <cell r="AJ18">
            <v>0</v>
          </cell>
          <cell r="AL18">
            <v>0</v>
          </cell>
          <cell r="AN18">
            <v>7.3378630000000005</v>
          </cell>
          <cell r="AP18">
            <v>0.50255139546588778</v>
          </cell>
        </row>
        <row r="19">
          <cell r="A19">
            <v>99</v>
          </cell>
          <cell r="B19">
            <v>1999</v>
          </cell>
          <cell r="D19">
            <v>0</v>
          </cell>
          <cell r="F19">
            <v>0</v>
          </cell>
          <cell r="H19">
            <v>0</v>
          </cell>
          <cell r="J19">
            <v>2.787601</v>
          </cell>
          <cell r="L19">
            <v>2.787601</v>
          </cell>
          <cell r="N19">
            <v>0</v>
          </cell>
          <cell r="P19">
            <v>5.9645159999999997</v>
          </cell>
          <cell r="R19">
            <v>4.4728019999999997</v>
          </cell>
          <cell r="T19">
            <v>1.491722</v>
          </cell>
          <cell r="V19">
            <v>1.4042129999999999</v>
          </cell>
          <cell r="X19">
            <v>0</v>
          </cell>
          <cell r="Z19">
            <v>0</v>
          </cell>
          <cell r="AB19">
            <v>0</v>
          </cell>
          <cell r="AD19">
            <v>0</v>
          </cell>
          <cell r="AF19">
            <v>0</v>
          </cell>
          <cell r="AH19">
            <v>0</v>
          </cell>
          <cell r="AJ19">
            <v>0</v>
          </cell>
          <cell r="AL19">
            <v>0</v>
          </cell>
          <cell r="AN19">
            <v>10.156330000000001</v>
          </cell>
          <cell r="AP19">
            <v>0.38409915802461825</v>
          </cell>
        </row>
        <row r="20">
          <cell r="A20">
            <v>0</v>
          </cell>
          <cell r="B20">
            <v>2000</v>
          </cell>
          <cell r="D20">
            <v>0.55430699999999999</v>
          </cell>
          <cell r="F20">
            <v>0</v>
          </cell>
          <cell r="H20">
            <v>0</v>
          </cell>
          <cell r="J20">
            <v>2.5866149999999997</v>
          </cell>
          <cell r="L20">
            <v>2.5866149999999997</v>
          </cell>
          <cell r="N20">
            <v>0</v>
          </cell>
          <cell r="P20">
            <v>7.2246949999999996</v>
          </cell>
          <cell r="R20">
            <v>5.5729989999999994</v>
          </cell>
          <cell r="T20">
            <v>1.6517660000000001</v>
          </cell>
          <cell r="V20">
            <v>1.6547349999999998</v>
          </cell>
          <cell r="X20">
            <v>0</v>
          </cell>
          <cell r="Z20">
            <v>0</v>
          </cell>
          <cell r="AB20">
            <v>0</v>
          </cell>
          <cell r="AD20">
            <v>0</v>
          </cell>
          <cell r="AF20">
            <v>0</v>
          </cell>
          <cell r="AH20">
            <v>0</v>
          </cell>
          <cell r="AJ20">
            <v>0</v>
          </cell>
          <cell r="AL20">
            <v>0</v>
          </cell>
          <cell r="AN20">
            <v>12.020352000000001</v>
          </cell>
          <cell r="AP20">
            <v>0.1835330281706089</v>
          </cell>
        </row>
        <row r="21">
          <cell r="A21">
            <v>1</v>
          </cell>
          <cell r="B21">
            <v>2001</v>
          </cell>
          <cell r="D21">
            <v>1.6053230000000001</v>
          </cell>
          <cell r="F21">
            <v>0</v>
          </cell>
          <cell r="H21">
            <v>0</v>
          </cell>
          <cell r="J21">
            <v>3.5628270000000004</v>
          </cell>
          <cell r="L21">
            <v>3.5627070000000001</v>
          </cell>
          <cell r="N21">
            <v>0</v>
          </cell>
          <cell r="P21">
            <v>8.7132050000000003</v>
          </cell>
          <cell r="R21">
            <v>6.6588310000000002</v>
          </cell>
          <cell r="T21">
            <v>2.0543819999999999</v>
          </cell>
          <cell r="V21">
            <v>1.2136479999999998</v>
          </cell>
          <cell r="X21">
            <v>0</v>
          </cell>
          <cell r="Z21">
            <v>0</v>
          </cell>
          <cell r="AB21">
            <v>0</v>
          </cell>
          <cell r="AD21">
            <v>0</v>
          </cell>
          <cell r="AF21">
            <v>0</v>
          </cell>
          <cell r="AH21">
            <v>0</v>
          </cell>
          <cell r="AJ21">
            <v>0</v>
          </cell>
          <cell r="AL21">
            <v>0</v>
          </cell>
          <cell r="AN21">
            <v>15.095003</v>
          </cell>
          <cell r="AP21">
            <v>0.25578710174211206</v>
          </cell>
        </row>
        <row r="22">
          <cell r="A22">
            <v>2</v>
          </cell>
          <cell r="B22">
            <v>2002</v>
          </cell>
          <cell r="D22">
            <v>3.8694839999999999</v>
          </cell>
          <cell r="F22">
            <v>0</v>
          </cell>
          <cell r="H22">
            <v>0</v>
          </cell>
          <cell r="J22">
            <v>4.505477</v>
          </cell>
          <cell r="L22">
            <v>4.505477</v>
          </cell>
          <cell r="N22">
            <v>0</v>
          </cell>
          <cell r="P22">
            <v>10.503444</v>
          </cell>
          <cell r="R22">
            <v>8.0618680000000005</v>
          </cell>
          <cell r="T22">
            <v>2.4415859999999996</v>
          </cell>
          <cell r="V22">
            <v>1.57484</v>
          </cell>
          <cell r="X22">
            <v>0</v>
          </cell>
          <cell r="Z22">
            <v>0</v>
          </cell>
          <cell r="AB22">
            <v>0</v>
          </cell>
          <cell r="AD22">
            <v>0</v>
          </cell>
          <cell r="AF22">
            <v>0</v>
          </cell>
          <cell r="AH22">
            <v>0</v>
          </cell>
          <cell r="AJ22">
            <v>0</v>
          </cell>
          <cell r="AL22">
            <v>0</v>
          </cell>
          <cell r="AN22">
            <v>20.453245000000003</v>
          </cell>
          <cell r="AP22">
            <v>0.35496793210309407</v>
          </cell>
          <cell r="BA22" t="str">
            <v>Cancer NAP</v>
          </cell>
        </row>
        <row r="23">
          <cell r="A23">
            <v>3</v>
          </cell>
          <cell r="B23">
            <v>2003</v>
          </cell>
          <cell r="D23">
            <v>5.475168</v>
          </cell>
          <cell r="F23">
            <v>0</v>
          </cell>
          <cell r="H23">
            <v>0</v>
          </cell>
          <cell r="J23">
            <v>5.2589790000000001</v>
          </cell>
          <cell r="L23">
            <v>5.2589790000000001</v>
          </cell>
          <cell r="N23">
            <v>0</v>
          </cell>
          <cell r="P23">
            <v>12.499081</v>
          </cell>
          <cell r="R23">
            <v>9.5835450000000009</v>
          </cell>
          <cell r="T23">
            <v>2.91554</v>
          </cell>
          <cell r="V23">
            <v>1.708107</v>
          </cell>
          <cell r="X23">
            <v>0</v>
          </cell>
          <cell r="Z23">
            <v>0</v>
          </cell>
          <cell r="AB23">
            <v>0</v>
          </cell>
          <cell r="AD23">
            <v>0</v>
          </cell>
          <cell r="AF23">
            <v>0</v>
          </cell>
          <cell r="AH23">
            <v>0</v>
          </cell>
          <cell r="AJ23">
            <v>0</v>
          </cell>
          <cell r="AL23">
            <v>0</v>
          </cell>
          <cell r="AN23">
            <v>24.941335000000002</v>
          </cell>
          <cell r="AP23">
            <v>0.21943168431219595</v>
          </cell>
        </row>
        <row r="24">
          <cell r="A24">
            <v>4</v>
          </cell>
          <cell r="B24">
            <v>2004</v>
          </cell>
          <cell r="D24">
            <v>4.1527810000000001</v>
          </cell>
          <cell r="F24">
            <v>0</v>
          </cell>
          <cell r="H24">
            <v>0</v>
          </cell>
          <cell r="J24">
            <v>4.7543340000000001</v>
          </cell>
          <cell r="L24">
            <v>4.7543340000000001</v>
          </cell>
          <cell r="N24">
            <v>0</v>
          </cell>
          <cell r="P24">
            <v>13.570086999999999</v>
          </cell>
          <cell r="R24">
            <v>10.404388000000001</v>
          </cell>
          <cell r="T24">
            <v>3.1657009999999999</v>
          </cell>
          <cell r="V24">
            <v>1.524332</v>
          </cell>
          <cell r="X24">
            <v>0</v>
          </cell>
          <cell r="Z24">
            <v>0</v>
          </cell>
          <cell r="AB24">
            <v>0</v>
          </cell>
          <cell r="AD24">
            <v>0</v>
          </cell>
          <cell r="AF24">
            <v>0</v>
          </cell>
          <cell r="AH24">
            <v>0.50924400000000003</v>
          </cell>
          <cell r="AJ24">
            <v>0</v>
          </cell>
          <cell r="AL24">
            <v>0</v>
          </cell>
          <cell r="AN24">
            <v>24.510777999999998</v>
          </cell>
          <cell r="AP24">
            <v>-1.7262788860339828E-2</v>
          </cell>
        </row>
        <row r="25">
          <cell r="A25">
            <v>5</v>
          </cell>
          <cell r="B25">
            <v>2005</v>
          </cell>
          <cell r="D25">
            <v>3.938123</v>
          </cell>
          <cell r="F25">
            <v>0</v>
          </cell>
          <cell r="H25">
            <v>0</v>
          </cell>
          <cell r="J25">
            <v>4.6130739999999992</v>
          </cell>
          <cell r="L25">
            <v>4.6130739999999992</v>
          </cell>
          <cell r="N25">
            <v>0</v>
          </cell>
          <cell r="P25">
            <v>15.037925</v>
          </cell>
          <cell r="R25">
            <v>11.477566999999999</v>
          </cell>
          <cell r="T25">
            <v>3.5603600000000002</v>
          </cell>
          <cell r="V25">
            <v>1.3806179999999999</v>
          </cell>
          <cell r="X25">
            <v>0</v>
          </cell>
          <cell r="Z25">
            <v>0</v>
          </cell>
          <cell r="AB25">
            <v>0</v>
          </cell>
          <cell r="AD25">
            <v>0</v>
          </cell>
          <cell r="AF25">
            <v>0</v>
          </cell>
          <cell r="AH25">
            <v>0.52340399999999998</v>
          </cell>
          <cell r="AJ25">
            <v>0</v>
          </cell>
          <cell r="AL25">
            <v>0</v>
          </cell>
          <cell r="AN25">
            <v>25.493143999999994</v>
          </cell>
          <cell r="AP25">
            <v>4.007893996673606E-2</v>
          </cell>
        </row>
        <row r="26">
          <cell r="A26">
            <v>6</v>
          </cell>
          <cell r="B26">
            <v>2006</v>
          </cell>
          <cell r="D26">
            <v>4.3354200000000001</v>
          </cell>
          <cell r="F26">
            <v>0</v>
          </cell>
          <cell r="H26">
            <v>0</v>
          </cell>
          <cell r="J26">
            <v>4.5314170000000003</v>
          </cell>
          <cell r="L26">
            <v>4.5314170000000003</v>
          </cell>
          <cell r="N26">
            <v>0</v>
          </cell>
          <cell r="P26">
            <v>19.283596000000003</v>
          </cell>
          <cell r="R26">
            <v>14.205450999999998</v>
          </cell>
          <cell r="T26">
            <v>5.0782809999999996</v>
          </cell>
          <cell r="V26">
            <v>1.712952</v>
          </cell>
          <cell r="X26">
            <v>0</v>
          </cell>
          <cell r="Z26">
            <v>0</v>
          </cell>
          <cell r="AB26">
            <v>0</v>
          </cell>
          <cell r="AD26">
            <v>0</v>
          </cell>
          <cell r="AF26">
            <v>0</v>
          </cell>
          <cell r="AH26">
            <v>0.43410000000000004</v>
          </cell>
          <cell r="AJ26">
            <v>0</v>
          </cell>
          <cell r="AL26">
            <v>0</v>
          </cell>
          <cell r="AN26">
            <v>30.297485000000005</v>
          </cell>
          <cell r="AP26">
            <v>0.18845619826256077</v>
          </cell>
        </row>
        <row r="27">
          <cell r="A27">
            <v>7</v>
          </cell>
          <cell r="B27">
            <v>2007</v>
          </cell>
          <cell r="D27">
            <v>6.0684680000000002</v>
          </cell>
          <cell r="F27">
            <v>0</v>
          </cell>
          <cell r="H27">
            <v>0</v>
          </cell>
          <cell r="J27">
            <v>4.6804600000000001</v>
          </cell>
          <cell r="L27">
            <v>4.6804600000000001</v>
          </cell>
          <cell r="N27">
            <v>0</v>
          </cell>
          <cell r="P27">
            <v>22.583248999999999</v>
          </cell>
          <cell r="R27">
            <v>15.838449000000001</v>
          </cell>
          <cell r="T27">
            <v>6.7448040000000002</v>
          </cell>
          <cell r="V27">
            <v>2.1924479999999997</v>
          </cell>
          <cell r="X27">
            <v>0</v>
          </cell>
          <cell r="Z27">
            <v>0</v>
          </cell>
          <cell r="AB27">
            <v>1.534E-3</v>
          </cell>
          <cell r="AD27">
            <v>0</v>
          </cell>
          <cell r="AF27">
            <v>3.5999999999999997E-4</v>
          </cell>
          <cell r="AH27">
            <v>0.51568800000000004</v>
          </cell>
          <cell r="AJ27">
            <v>0</v>
          </cell>
          <cell r="AL27">
            <v>0</v>
          </cell>
          <cell r="AN27">
            <v>36.041846999999997</v>
          </cell>
          <cell r="AP27">
            <v>0.18959864160341988</v>
          </cell>
        </row>
        <row r="28">
          <cell r="A28">
            <v>8</v>
          </cell>
          <cell r="B28">
            <v>2008</v>
          </cell>
          <cell r="D28">
            <v>7.3021469999999997</v>
          </cell>
          <cell r="F28">
            <v>0</v>
          </cell>
          <cell r="H28">
            <v>0</v>
          </cell>
          <cell r="J28">
            <v>4.7305029999999997</v>
          </cell>
          <cell r="L28">
            <v>4.7302669999999996</v>
          </cell>
          <cell r="N28">
            <v>0</v>
          </cell>
          <cell r="P28">
            <v>24.872011999999998</v>
          </cell>
          <cell r="R28">
            <v>17.454620999999999</v>
          </cell>
          <cell r="T28">
            <v>7.4177179999999998</v>
          </cell>
          <cell r="V28">
            <v>2.211411</v>
          </cell>
          <cell r="X28">
            <v>0</v>
          </cell>
          <cell r="Z28">
            <v>0</v>
          </cell>
          <cell r="AB28">
            <v>1.2099999999999999E-3</v>
          </cell>
          <cell r="AD28">
            <v>0</v>
          </cell>
          <cell r="AF28">
            <v>2.7600000000000004E-4</v>
          </cell>
          <cell r="AH28">
            <v>0.51897599999999999</v>
          </cell>
          <cell r="AJ28">
            <v>0</v>
          </cell>
          <cell r="AL28">
            <v>0</v>
          </cell>
          <cell r="AN28">
            <v>39.636259000000003</v>
          </cell>
          <cell r="AP28">
            <v>9.9728851298880539E-2</v>
          </cell>
        </row>
        <row r="29">
          <cell r="A29">
            <v>9</v>
          </cell>
          <cell r="B29">
            <v>2009</v>
          </cell>
          <cell r="D29">
            <v>6.6751469999999999</v>
          </cell>
          <cell r="F29">
            <v>0</v>
          </cell>
          <cell r="H29">
            <v>0</v>
          </cell>
          <cell r="J29">
            <v>5.7703810000000004</v>
          </cell>
          <cell r="L29">
            <v>5.7708490000000001</v>
          </cell>
          <cell r="N29">
            <v>0</v>
          </cell>
          <cell r="P29">
            <v>26.656702000000003</v>
          </cell>
          <cell r="R29">
            <v>18.651100999999997</v>
          </cell>
          <cell r="T29">
            <v>8.0056820000000002</v>
          </cell>
          <cell r="V29">
            <v>2.0538449999999999</v>
          </cell>
          <cell r="X29">
            <v>0</v>
          </cell>
          <cell r="Z29">
            <v>0</v>
          </cell>
          <cell r="AB29">
            <v>2.6949999999999999E-3</v>
          </cell>
          <cell r="AD29">
            <v>0</v>
          </cell>
          <cell r="AF29">
            <v>4.6800000000000005E-4</v>
          </cell>
          <cell r="AH29">
            <v>0.36271199999999998</v>
          </cell>
          <cell r="AJ29">
            <v>0</v>
          </cell>
          <cell r="AL29">
            <v>0</v>
          </cell>
          <cell r="AN29">
            <v>41.521482000000013</v>
          </cell>
          <cell r="AP29">
            <v>4.7563091158527637E-2</v>
          </cell>
          <cell r="AS29" t="str">
            <v>Total NAP</v>
          </cell>
        </row>
        <row r="30">
          <cell r="A30">
            <v>10</v>
          </cell>
          <cell r="B30">
            <v>2010</v>
          </cell>
          <cell r="D30">
            <v>6.7266530000000007</v>
          </cell>
          <cell r="F30">
            <v>0</v>
          </cell>
          <cell r="H30">
            <v>0</v>
          </cell>
          <cell r="J30">
            <v>5.3355060000000005</v>
          </cell>
          <cell r="L30">
            <v>5.3351220000000001</v>
          </cell>
          <cell r="N30">
            <v>0</v>
          </cell>
          <cell r="P30">
            <v>28.341369</v>
          </cell>
          <cell r="R30">
            <v>20.299186000000002</v>
          </cell>
          <cell r="T30">
            <v>8.0425459999999998</v>
          </cell>
          <cell r="V30">
            <v>2.4798620000000002</v>
          </cell>
          <cell r="X30">
            <v>0</v>
          </cell>
          <cell r="Z30">
            <v>0</v>
          </cell>
          <cell r="AB30">
            <v>3.5075000000000002E-2</v>
          </cell>
          <cell r="AD30">
            <v>0</v>
          </cell>
          <cell r="AF30">
            <v>7.6680000000000003E-3</v>
          </cell>
          <cell r="AH30">
            <v>0.37699199999999999</v>
          </cell>
          <cell r="AJ30">
            <v>0</v>
          </cell>
          <cell r="AL30">
            <v>0</v>
          </cell>
          <cell r="AN30">
            <v>43.295456999999999</v>
          </cell>
          <cell r="AP30">
            <v>4.2724269812912441E-2</v>
          </cell>
        </row>
        <row r="31">
          <cell r="A31">
            <v>11</v>
          </cell>
          <cell r="D31">
            <v>0</v>
          </cell>
          <cell r="F31">
            <v>0</v>
          </cell>
          <cell r="H31">
            <v>0</v>
          </cell>
          <cell r="J31">
            <v>0</v>
          </cell>
          <cell r="L31">
            <v>0</v>
          </cell>
          <cell r="N31">
            <v>0</v>
          </cell>
          <cell r="P31">
            <v>0</v>
          </cell>
          <cell r="R31">
            <v>0</v>
          </cell>
          <cell r="T31">
            <v>0</v>
          </cell>
          <cell r="V31">
            <v>0</v>
          </cell>
          <cell r="X31">
            <v>0</v>
          </cell>
          <cell r="Z31">
            <v>0</v>
          </cell>
          <cell r="AB31">
            <v>0</v>
          </cell>
          <cell r="AD31">
            <v>0</v>
          </cell>
          <cell r="AF31">
            <v>0</v>
          </cell>
          <cell r="AH31">
            <v>0</v>
          </cell>
          <cell r="AJ31">
            <v>0</v>
          </cell>
          <cell r="AL31">
            <v>0</v>
          </cell>
        </row>
        <row r="32">
          <cell r="B32">
            <v>40817</v>
          </cell>
          <cell r="D32">
            <v>7.5543440000000004</v>
          </cell>
          <cell r="F32">
            <v>0</v>
          </cell>
          <cell r="H32">
            <v>0</v>
          </cell>
          <cell r="J32">
            <v>5.1399319999999999</v>
          </cell>
          <cell r="L32">
            <v>5.1342639999999999</v>
          </cell>
          <cell r="N32">
            <v>0</v>
          </cell>
          <cell r="P32">
            <v>23.935041000000002</v>
          </cell>
          <cell r="R32">
            <v>17.825324000000002</v>
          </cell>
          <cell r="T32">
            <v>6.100441</v>
          </cell>
          <cell r="V32">
            <v>3.0818949999999998</v>
          </cell>
          <cell r="X32">
            <v>0</v>
          </cell>
          <cell r="Z32">
            <v>0</v>
          </cell>
          <cell r="AB32">
            <v>8.2837999999999995E-2</v>
          </cell>
          <cell r="AD32">
            <v>0</v>
          </cell>
          <cell r="AF32">
            <v>1.6511999999999999E-2</v>
          </cell>
          <cell r="AH32">
            <v>0.43269600000000003</v>
          </cell>
          <cell r="AJ32">
            <v>0</v>
          </cell>
          <cell r="AL32">
            <v>0</v>
          </cell>
          <cell r="AN32">
            <v>40.226746000000006</v>
          </cell>
        </row>
        <row r="33">
          <cell r="D33">
            <v>58.257365</v>
          </cell>
          <cell r="F33">
            <v>0</v>
          </cell>
          <cell r="H33">
            <v>0</v>
          </cell>
          <cell r="J33">
            <v>66.653048999999996</v>
          </cell>
          <cell r="L33">
            <v>66.647109</v>
          </cell>
          <cell r="N33">
            <v>0</v>
          </cell>
          <cell r="P33">
            <v>247.14792899999998</v>
          </cell>
          <cell r="R33">
            <v>180.35944599999999</v>
          </cell>
          <cell r="T33">
            <v>66.780220999999997</v>
          </cell>
          <cell r="V33">
            <v>24.509505000000001</v>
          </cell>
          <cell r="X33">
            <v>0</v>
          </cell>
          <cell r="Z33">
            <v>0</v>
          </cell>
          <cell r="AB33">
            <v>0.12335199999999999</v>
          </cell>
          <cell r="AD33">
            <v>0</v>
          </cell>
          <cell r="AF33">
            <v>2.5284000000000001E-2</v>
          </cell>
          <cell r="AH33">
            <v>3.6738119999999999</v>
          </cell>
          <cell r="AJ33">
            <v>0</v>
          </cell>
          <cell r="AL33">
            <v>0</v>
          </cell>
          <cell r="AN33">
            <v>400.36501199999998</v>
          </cell>
          <cell r="AP33" t="str">
            <v xml:space="preserve"> </v>
          </cell>
        </row>
        <row r="34">
          <cell r="BA34" t="str">
            <v>ICU NAP</v>
          </cell>
        </row>
        <row r="45">
          <cell r="BA45" t="str">
            <v>Accident NAP</v>
          </cell>
        </row>
        <row r="56">
          <cell r="BA56" t="str">
            <v>Heart &amp; Stroke NAP</v>
          </cell>
        </row>
      </sheetData>
      <sheetData sheetId="40">
        <row r="2">
          <cell r="B2" t="str">
            <v>Figure 4:  Sales by Distribution Method.</v>
          </cell>
        </row>
        <row r="3">
          <cell r="B3" t="str">
            <v>Source File: 2009 AM Best Report</v>
          </cell>
        </row>
        <row r="6">
          <cell r="D6" t="str">
            <v>Twelves Months Ended December 31,</v>
          </cell>
          <cell r="N6" t="str">
            <v>Nine Months Ended,</v>
          </cell>
        </row>
        <row r="7">
          <cell r="B7" t="str">
            <v>Product</v>
          </cell>
          <cell r="D7">
            <v>2006</v>
          </cell>
          <cell r="F7">
            <v>2007</v>
          </cell>
          <cell r="H7">
            <v>2008</v>
          </cell>
          <cell r="J7">
            <v>2009</v>
          </cell>
          <cell r="L7">
            <v>2010</v>
          </cell>
          <cell r="N7" t="str">
            <v>9/30/10</v>
          </cell>
          <cell r="P7" t="str">
            <v>9/30/11</v>
          </cell>
        </row>
        <row r="9">
          <cell r="B9" t="str">
            <v>Direct</v>
          </cell>
          <cell r="F9">
            <v>36.509</v>
          </cell>
          <cell r="H9">
            <v>39.584000000000003</v>
          </cell>
        </row>
        <row r="10">
          <cell r="B10" t="str">
            <v>Payroll Deduction</v>
          </cell>
          <cell r="F10">
            <v>0.32400000000000001</v>
          </cell>
          <cell r="H10">
            <v>0.72199999999999998</v>
          </cell>
        </row>
        <row r="12">
          <cell r="B12" t="str">
            <v>Total</v>
          </cell>
          <cell r="F12">
            <v>36.832999999999998</v>
          </cell>
          <cell r="H12">
            <v>40.306000000000004</v>
          </cell>
        </row>
      </sheetData>
      <sheetData sheetId="41">
        <row r="6">
          <cell r="C6" t="str">
            <v>Week</v>
          </cell>
          <cell r="E6" t="str">
            <v>Action</v>
          </cell>
          <cell r="G6" t="str">
            <v>Responsibility</v>
          </cell>
        </row>
        <row r="8">
          <cell r="C8">
            <v>0</v>
          </cell>
          <cell r="E8" t="str">
            <v>Pre-Sales School Orientiation [Webinar]</v>
          </cell>
          <cell r="G8" t="str">
            <v>CMO</v>
          </cell>
        </row>
        <row r="9">
          <cell r="C9">
            <v>1</v>
          </cell>
          <cell r="E9" t="str">
            <v>Sales School</v>
          </cell>
          <cell r="G9" t="str">
            <v>SD</v>
          </cell>
        </row>
        <row r="10">
          <cell r="C10">
            <v>2</v>
          </cell>
          <cell r="E10" t="str">
            <v>Personal sales (minium of 5 sales)
Sell with experienced agent</v>
          </cell>
          <cell r="G10" t="str">
            <v>SD
NSD</v>
          </cell>
        </row>
        <row r="11">
          <cell r="C11">
            <v>3</v>
          </cell>
          <cell r="E11" t="str">
            <v>Personal sales (Minimum 5 Sales)</v>
          </cell>
          <cell r="G11" t="str">
            <v>SD</v>
          </cell>
        </row>
        <row r="12">
          <cell r="C12">
            <v>4</v>
          </cell>
          <cell r="E12" t="str">
            <v>Personal Sales (Minimum 5 Sales)</v>
          </cell>
          <cell r="G12" t="str">
            <v>SD</v>
          </cell>
        </row>
        <row r="13">
          <cell r="C13" t="str">
            <v xml:space="preserve">5
</v>
          </cell>
          <cell r="E13" t="str">
            <v>Recruiting with HO Support
Follow-up conference call to initial orientation
-Review of information (and issues identified)
-Review of progress
-Review accountability toward goals/plan</v>
          </cell>
          <cell r="G13" t="str">
            <v xml:space="preserve">NSD
CMO
</v>
          </cell>
        </row>
        <row r="14">
          <cell r="C14" t="str">
            <v xml:space="preserve">6
</v>
          </cell>
          <cell r="E14" t="str">
            <v>Recruiting (Solo)
PIF
Friday Conference call
-Progress review
-Issue resolution
-Development of roadmap for the next 6 weeks</v>
          </cell>
          <cell r="G14" t="str">
            <v xml:space="preserve">SD
SD
NSD / CMO
</v>
          </cell>
        </row>
      </sheetData>
      <sheetData sheetId="42">
        <row r="2">
          <cell r="B2" t="str">
            <v>Figure 15 - Premiums Placed and Revenue by Coverage Type</v>
          </cell>
        </row>
        <row r="3">
          <cell r="B3" t="str">
            <v>Source File: Premiums Written &amp; Comm. by Line of Coverage - 10.27.11</v>
          </cell>
        </row>
        <row r="5">
          <cell r="D5" t="str">
            <v>US Income Distribution</v>
          </cell>
        </row>
        <row r="6">
          <cell r="D6" t="str">
            <v>$</v>
          </cell>
          <cell r="F6" t="str">
            <v>%</v>
          </cell>
        </row>
        <row r="8">
          <cell r="B8" t="str">
            <v>Under $30,000</v>
          </cell>
          <cell r="D8">
            <v>0.31</v>
          </cell>
          <cell r="F8">
            <v>0.31</v>
          </cell>
        </row>
        <row r="9">
          <cell r="B9" t="str">
            <v>$30,000 - $100,000</v>
          </cell>
          <cell r="D9">
            <v>0.5</v>
          </cell>
          <cell r="F9">
            <v>0.5</v>
          </cell>
        </row>
        <row r="10">
          <cell r="B10" t="str">
            <v>$100,000 and over</v>
          </cell>
          <cell r="D10">
            <v>0.19</v>
          </cell>
          <cell r="F10">
            <v>0.19</v>
          </cell>
        </row>
        <row r="11">
          <cell r="B11" t="str">
            <v>Total</v>
          </cell>
          <cell r="D11">
            <v>1</v>
          </cell>
          <cell r="F11">
            <v>1</v>
          </cell>
        </row>
        <row r="18">
          <cell r="D18" t="str">
            <v>FML Client Income Breakdown</v>
          </cell>
        </row>
        <row r="19">
          <cell r="D19" t="str">
            <v>$</v>
          </cell>
          <cell r="F19" t="str">
            <v>%</v>
          </cell>
        </row>
        <row r="21">
          <cell r="B21" t="str">
            <v>Under $30,000</v>
          </cell>
          <cell r="D21">
            <v>0.2</v>
          </cell>
          <cell r="F21">
            <v>0.2</v>
          </cell>
        </row>
        <row r="22">
          <cell r="B22" t="str">
            <v>$30,000 - $100,000</v>
          </cell>
          <cell r="D22">
            <v>0.68</v>
          </cell>
          <cell r="F22">
            <v>0.68</v>
          </cell>
        </row>
        <row r="23">
          <cell r="B23" t="str">
            <v>$100,000 and over</v>
          </cell>
          <cell r="D23">
            <v>0.12</v>
          </cell>
          <cell r="F23">
            <v>0.12</v>
          </cell>
        </row>
        <row r="24">
          <cell r="B24" t="str">
            <v>Total</v>
          </cell>
          <cell r="D24">
            <v>1</v>
          </cell>
          <cell r="F24">
            <v>1</v>
          </cell>
        </row>
        <row r="37">
          <cell r="D37" t="str">
            <v>FML Client Income Breakdown</v>
          </cell>
        </row>
        <row r="38">
          <cell r="D38" t="str">
            <v>$</v>
          </cell>
          <cell r="F38" t="str">
            <v>%</v>
          </cell>
        </row>
        <row r="40">
          <cell r="B40" t="str">
            <v>$75,000 - $84,999</v>
          </cell>
          <cell r="D40">
            <v>0.2</v>
          </cell>
          <cell r="F40">
            <v>0.2</v>
          </cell>
        </row>
        <row r="41">
          <cell r="B41" t="str">
            <v>$50,000 - $74,999</v>
          </cell>
          <cell r="D41">
            <v>0.68</v>
          </cell>
          <cell r="F41">
            <v>0.68</v>
          </cell>
        </row>
        <row r="42">
          <cell r="B42" t="str">
            <v>$25,000 - $49,999</v>
          </cell>
          <cell r="D42">
            <v>0.12</v>
          </cell>
          <cell r="F42">
            <v>0.12</v>
          </cell>
        </row>
        <row r="43">
          <cell r="B43" t="str">
            <v>Total</v>
          </cell>
          <cell r="D43">
            <v>1</v>
          </cell>
          <cell r="F43">
            <v>1</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Suppliers"/>
      <sheetName val="Geo-2005"/>
      <sheetName val="Geo-2004"/>
      <sheetName val="Product "/>
      <sheetName val="RevType(05)"/>
      <sheetName val="RevType (06)"/>
      <sheetName val="Data"/>
      <sheetName val="Crew Count"/>
      <sheetName val="Crew Count (2)"/>
      <sheetName val="Sheet1"/>
      <sheetName val="mer_data.asp"/>
      <sheetName val="Customers"/>
      <sheetName val="Sheet1 (2)"/>
      <sheetName val="Suppliers (2)"/>
      <sheetName val="Ownership"/>
      <sheetName val="Geography"/>
      <sheetName val="RevType"/>
      <sheetName val="#REF"/>
      <sheetName val="LBO Outputs"/>
      <sheetName val="Football Chart"/>
      <sheetName val="Charts"/>
      <sheetName val="Summary Financials"/>
      <sheetName val="DCF"/>
      <sheetName val="AVP Bell Curve"/>
      <sheetName val="Accrual"/>
      <sheetName val="synthgra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
          <cell r="B5" t="str">
            <v>($ in millions)</v>
          </cell>
        </row>
        <row r="8">
          <cell r="B8" t="str">
            <v>FYE December 31,</v>
          </cell>
          <cell r="C8">
            <v>2001</v>
          </cell>
          <cell r="D8" t="str">
            <v>Products</v>
          </cell>
          <cell r="F8" t="str">
            <v>Dollar Purchases</v>
          </cell>
          <cell r="H8" t="str">
            <v>% of Total</v>
          </cell>
          <cell r="I8">
            <v>2003</v>
          </cell>
          <cell r="L8">
            <v>2004</v>
          </cell>
          <cell r="O8">
            <v>2005</v>
          </cell>
        </row>
        <row r="9">
          <cell r="B9" t="str">
            <v>FYE December 31,</v>
          </cell>
          <cell r="C9" t="str">
            <v>Net Sales</v>
          </cell>
          <cell r="D9" t="str">
            <v>Pounds</v>
          </cell>
          <cell r="F9" t="str">
            <v>Net Sales</v>
          </cell>
          <cell r="G9" t="str">
            <v>Pounds</v>
          </cell>
          <cell r="I9" t="str">
            <v>Gross Sales</v>
          </cell>
          <cell r="J9" t="str">
            <v>% of Total</v>
          </cell>
          <cell r="L9" t="str">
            <v>Gross Sales</v>
          </cell>
          <cell r="M9" t="str">
            <v>% of Total</v>
          </cell>
          <cell r="O9" t="str">
            <v>Gross Sales</v>
          </cell>
          <cell r="P9" t="str">
            <v>% of Total</v>
          </cell>
        </row>
        <row r="11">
          <cell r="B11" t="str">
            <v>Customer A</v>
          </cell>
          <cell r="C11">
            <v>2.30873712</v>
          </cell>
          <cell r="D11">
            <v>0.5778142795762361</v>
          </cell>
          <cell r="F11">
            <v>6.4509650399999998</v>
          </cell>
          <cell r="G11">
            <v>0.54792347044230016</v>
          </cell>
          <cell r="I11">
            <v>17.905694010000001</v>
          </cell>
          <cell r="J11">
            <v>0.58477127163258202</v>
          </cell>
          <cell r="L11">
            <v>6.4509650000000001</v>
          </cell>
          <cell r="M11">
            <v>0.54360537625347594</v>
          </cell>
          <cell r="O11">
            <v>17.905694</v>
          </cell>
          <cell r="P11">
            <v>0.60791162322714309</v>
          </cell>
          <cell r="R11" t="str">
            <v>Dawson</v>
          </cell>
        </row>
        <row r="12">
          <cell r="B12" t="str">
            <v>Customer B</v>
          </cell>
          <cell r="C12">
            <v>2.1992229999999998E-2</v>
          </cell>
          <cell r="D12">
            <v>0</v>
          </cell>
          <cell r="F12">
            <v>0</v>
          </cell>
          <cell r="G12">
            <v>0</v>
          </cell>
          <cell r="I12">
            <v>1.2248589299999999</v>
          </cell>
          <cell r="J12">
            <v>4.0001929758578719E-2</v>
          </cell>
          <cell r="L12">
            <v>0.49117</v>
          </cell>
          <cell r="M12">
            <v>4.1389567708772224E-2</v>
          </cell>
          <cell r="O12">
            <v>2.4495339999999999</v>
          </cell>
          <cell r="P12">
            <v>8.3163500397699E-2</v>
          </cell>
          <cell r="R12" t="str">
            <v>Eagle Geo</v>
          </cell>
        </row>
        <row r="13">
          <cell r="B13" t="str">
            <v>Customer C</v>
          </cell>
          <cell r="C13">
            <v>0</v>
          </cell>
          <cell r="D13">
            <v>0</v>
          </cell>
          <cell r="F13">
            <v>0</v>
          </cell>
          <cell r="G13">
            <v>0</v>
          </cell>
          <cell r="I13">
            <v>0</v>
          </cell>
          <cell r="J13">
            <v>0</v>
          </cell>
          <cell r="L13">
            <v>0</v>
          </cell>
          <cell r="M13">
            <v>0</v>
          </cell>
          <cell r="O13">
            <v>1.224858</v>
          </cell>
          <cell r="P13">
            <v>4.158483971650314E-2</v>
          </cell>
          <cell r="R13" t="str">
            <v>GSR</v>
          </cell>
        </row>
        <row r="14">
          <cell r="B14" t="str">
            <v>Customer D</v>
          </cell>
          <cell r="C14">
            <v>0.28799724999999998</v>
          </cell>
          <cell r="D14">
            <v>7.2077900115664603E-2</v>
          </cell>
          <cell r="F14">
            <v>0.21869413000000001</v>
          </cell>
          <cell r="G14">
            <v>1.8575150528944668E-2</v>
          </cell>
          <cell r="I14">
            <v>0.60751548999999994</v>
          </cell>
          <cell r="J14">
            <v>1.984048233067014E-2</v>
          </cell>
          <cell r="L14">
            <v>0.39011499999999999</v>
          </cell>
          <cell r="M14">
            <v>3.2873936125389733E-2</v>
          </cell>
          <cell r="O14">
            <v>1.096422</v>
          </cell>
          <cell r="P14">
            <v>3.7224342031196928E-2</v>
          </cell>
          <cell r="R14" t="str">
            <v>Sismopetrol</v>
          </cell>
        </row>
        <row r="15">
          <cell r="B15" t="str">
            <v>Customer E</v>
          </cell>
          <cell r="C15">
            <v>0.25677744000000002</v>
          </cell>
          <cell r="D15">
            <v>6.4264428470327623E-2</v>
          </cell>
          <cell r="F15">
            <v>0.14396861999999999</v>
          </cell>
          <cell r="G15">
            <v>1.222821475795639E-2</v>
          </cell>
          <cell r="I15">
            <v>0.34299206999999998</v>
          </cell>
          <cell r="J15">
            <v>1.1201571344946242E-2</v>
          </cell>
          <cell r="L15">
            <v>0</v>
          </cell>
          <cell r="M15">
            <v>0</v>
          </cell>
          <cell r="O15">
            <v>0.95545500000000005</v>
          </cell>
          <cell r="P15">
            <v>3.2438407579761498E-2</v>
          </cell>
          <cell r="R15" t="str">
            <v>GSS</v>
          </cell>
        </row>
        <row r="16">
          <cell r="B16" t="str">
            <v>Customer F</v>
          </cell>
          <cell r="C16">
            <v>5.7417889999999999E-2</v>
          </cell>
          <cell r="D16">
            <v>1.4370140479717141E-2</v>
          </cell>
          <cell r="F16">
            <v>0.17028088</v>
          </cell>
          <cell r="G16">
            <v>1.4463090427718215E-2</v>
          </cell>
          <cell r="I16">
            <v>0.64205865000000006</v>
          </cell>
          <cell r="J16">
            <v>2.0968606579198378E-2</v>
          </cell>
          <cell r="L16">
            <v>0.17027999999999999</v>
          </cell>
          <cell r="M16">
            <v>1.4349035139462372E-2</v>
          </cell>
          <cell r="O16">
            <v>0.64205800000000002</v>
          </cell>
          <cell r="P16">
            <v>2.1798346435830583E-2</v>
          </cell>
          <cell r="R16" t="str">
            <v>Geco Support</v>
          </cell>
        </row>
        <row r="17">
          <cell r="B17" t="str">
            <v>Customer G</v>
          </cell>
          <cell r="C17">
            <v>0</v>
          </cell>
          <cell r="D17">
            <v>0</v>
          </cell>
          <cell r="F17">
            <v>0</v>
          </cell>
          <cell r="G17">
            <v>0</v>
          </cell>
          <cell r="I17">
            <v>0.24841894</v>
          </cell>
          <cell r="J17">
            <v>8.1129644771260161E-3</v>
          </cell>
          <cell r="L17">
            <v>0.218694</v>
          </cell>
          <cell r="M17">
            <v>1.8428752001348275E-2</v>
          </cell>
          <cell r="O17">
            <v>0.60751500000000003</v>
          </cell>
          <cell r="P17">
            <v>2.0625585904955029E-2</v>
          </cell>
          <cell r="R17" t="str">
            <v>Veritas</v>
          </cell>
        </row>
        <row r="18">
          <cell r="B18" t="str">
            <v>Customer H</v>
          </cell>
          <cell r="C18">
            <v>2.0822459999999997E-2</v>
          </cell>
          <cell r="D18">
            <v>5.2112969552397508E-3</v>
          </cell>
          <cell r="F18">
            <v>1.6500000000000001E-2</v>
          </cell>
          <cell r="G18">
            <v>1.4014550080863487E-3</v>
          </cell>
          <cell r="I18">
            <v>0.56395399999999996</v>
          </cell>
          <cell r="J18">
            <v>1.8417833876648557E-2</v>
          </cell>
          <cell r="L18">
            <v>1.6500000000000001E-2</v>
          </cell>
          <cell r="M18">
            <v>1.3904103817308502E-3</v>
          </cell>
          <cell r="O18">
            <v>0.56395399999999996</v>
          </cell>
          <cell r="P18">
            <v>1.9146657569678129E-2</v>
          </cell>
          <cell r="R18" t="str">
            <v>United Geo</v>
          </cell>
        </row>
        <row r="19">
          <cell r="B19" t="str">
            <v>Customer I</v>
          </cell>
          <cell r="C19">
            <v>6.8225320000000006E-2</v>
          </cell>
          <cell r="D19">
            <v>1.7074947070915624E-2</v>
          </cell>
          <cell r="F19">
            <v>1.05737046</v>
          </cell>
          <cell r="G19">
            <v>8.9809522822397958E-2</v>
          </cell>
          <cell r="I19">
            <v>0.31504560999999998</v>
          </cell>
          <cell r="J19">
            <v>1.0288884746889656E-2</v>
          </cell>
          <cell r="L19">
            <v>8.6416000000000007E-2</v>
          </cell>
          <cell r="M19">
            <v>7.2820426392517061E-3</v>
          </cell>
          <cell r="O19">
            <v>0.52372200000000002</v>
          </cell>
          <cell r="P19">
            <v>1.7780751259334926E-2</v>
          </cell>
          <cell r="R19" t="str">
            <v>Grant Geo</v>
          </cell>
        </row>
        <row r="20">
          <cell r="B20" t="str">
            <v>Customer J</v>
          </cell>
          <cell r="C20">
            <v>2.1084200000000001E-2</v>
          </cell>
          <cell r="D20">
            <v>5.2768033778749475E-3</v>
          </cell>
          <cell r="F20">
            <v>0.17520579999999999</v>
          </cell>
          <cell r="G20">
            <v>1.4881396718531829E-2</v>
          </cell>
          <cell r="I20">
            <v>0.28844583000000001</v>
          </cell>
          <cell r="J20">
            <v>9.4201785595137387E-3</v>
          </cell>
          <cell r="L20">
            <v>0.14396800000000001</v>
          </cell>
          <cell r="M20">
            <v>1.2131794050728912E-2</v>
          </cell>
          <cell r="O20">
            <v>0.34299200000000002</v>
          </cell>
          <cell r="P20">
            <v>1.1644833396232745E-2</v>
          </cell>
          <cell r="R20" t="str">
            <v>Quantum</v>
          </cell>
        </row>
        <row r="21">
          <cell r="B21" t="str">
            <v>Total Purchases</v>
          </cell>
          <cell r="C21">
            <v>0.95258483000000016</v>
          </cell>
          <cell r="D21">
            <v>0.23840614529630877</v>
          </cell>
          <cell r="F21">
            <v>0</v>
          </cell>
          <cell r="G21">
            <v>0.30071769929406439</v>
          </cell>
          <cell r="H21">
            <v>0</v>
          </cell>
          <cell r="I21">
            <v>8.4810124899999977</v>
          </cell>
          <cell r="J21">
            <v>0.2769762766938465</v>
          </cell>
          <cell r="L21">
            <v>3.8988920000000009</v>
          </cell>
          <cell r="M21">
            <v>0.32854908569983993</v>
          </cell>
          <cell r="O21">
            <v>3.1422320000000035</v>
          </cell>
          <cell r="P21">
            <v>0.10668111248166501</v>
          </cell>
        </row>
        <row r="22">
          <cell r="B22" t="str">
            <v xml:space="preserve">Top 10 Total </v>
          </cell>
          <cell r="C22">
            <v>0</v>
          </cell>
          <cell r="D22">
            <v>0</v>
          </cell>
          <cell r="F22">
            <v>0</v>
          </cell>
          <cell r="G22">
            <v>0</v>
          </cell>
          <cell r="I22">
            <v>0</v>
          </cell>
          <cell r="J22">
            <v>0</v>
          </cell>
          <cell r="L22">
            <v>11.867000000000001</v>
          </cell>
          <cell r="M22">
            <v>1</v>
          </cell>
          <cell r="O22">
            <v>29.454436000000001</v>
          </cell>
          <cell r="P22">
            <v>1.0000000000000002</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st Targets"/>
      <sheetName val="PV Chart Data"/>
      <sheetName val="Analyst Sentiment Graphs"/>
      <sheetName val="Financial Summary"/>
      <sheetName val="Mgmt"/>
      <sheetName val="Holders"/>
      <sheetName val="Cap table"/>
      <sheetName val="PV Charts"/>
      <sheetName val="monthly graphs"/>
      <sheetName val="graphs"/>
      <sheetName val="Common Size Statements"/>
      <sheetName val="Group"/>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FX rates"/>
      <sheetName val="Summary -&gt;"/>
      <sheetName val="FS_Val Sum"/>
      <sheetName val="Dashboard"/>
      <sheetName val="Dashboard - source"/>
      <sheetName val="FS -&gt;"/>
      <sheetName val="FS_Multiple Adj"/>
      <sheetName val="Equity_1"/>
      <sheetName val="DCF_Sum_1"/>
      <sheetName val="DCF_1"/>
      <sheetName val="Forecast Discussion_1"/>
      <sheetName val="GCM_Sum_1"/>
      <sheetName val="BS_1"/>
      <sheetName val="Equity_2"/>
      <sheetName val="DCF_Sum_2"/>
      <sheetName val="DCF_2"/>
      <sheetName val="Forecast Discussion_2"/>
      <sheetName val="GCM_Sum_2"/>
      <sheetName val="BS_2"/>
      <sheetName val="Equity_3"/>
      <sheetName val="DCF_Sum_3"/>
      <sheetName val="DCF_3"/>
      <sheetName val="Forecast Discussion_3"/>
      <sheetName val="GCM_Sum_3"/>
      <sheetName val="BS_3"/>
      <sheetName val="Equity_4"/>
      <sheetName val="DCF_Sum_4"/>
      <sheetName val="DCF_4"/>
      <sheetName val="Forecast Discussion_4"/>
      <sheetName val="GCM_Sum_4"/>
      <sheetName val="BS_4"/>
      <sheetName val="Equity_5"/>
      <sheetName val="DCF_Sum_5"/>
      <sheetName val="DCF_5"/>
      <sheetName val="Forecast Discussion_5"/>
      <sheetName val="GCM_Sum_5"/>
      <sheetName val="BS_5"/>
      <sheetName val="Equity_6"/>
      <sheetName val="DCF_Sum_6"/>
      <sheetName val="DCF_6"/>
      <sheetName val="Forecast Discussion_6"/>
      <sheetName val="GCM_Sum_6"/>
      <sheetName val="BS_6"/>
      <sheetName val="Equity_7"/>
      <sheetName val="DCF_Sum_7"/>
      <sheetName val="DCF_7"/>
      <sheetName val="Forecast Discussion_7"/>
      <sheetName val="GCM_Sum_7"/>
      <sheetName val="BS_7"/>
      <sheetName val="Equity_8"/>
      <sheetName val="DCF_Sum_8"/>
      <sheetName val="DCF_8"/>
      <sheetName val="Forecast Discussion_8"/>
      <sheetName val="GCM_Sum_8"/>
      <sheetName val="BS_8"/>
      <sheetName val="Equity_9"/>
      <sheetName val="DCF_Sum_9"/>
      <sheetName val="DCF_9"/>
      <sheetName val="Forecast Discussion_9"/>
      <sheetName val="GCM_Sum_9"/>
      <sheetName val="BS_9"/>
      <sheetName val="Equity_10"/>
      <sheetName val="DCF_Sum_10"/>
      <sheetName val="DCF_10"/>
      <sheetName val="Forecast Discussion_10"/>
      <sheetName val="GCM_Sum_10"/>
      <sheetName val="BS_10"/>
      <sheetName val="Equity_11"/>
      <sheetName val="DCF_Sum_11"/>
      <sheetName val="DCF_11"/>
      <sheetName val="Forecast Discussion_11"/>
      <sheetName val="GCM_Sum_11"/>
      <sheetName val="BS_11"/>
      <sheetName val="Equity_12"/>
      <sheetName val="DCF_Sum_12"/>
      <sheetName val="DCF_12"/>
      <sheetName val="Forecast Discussion_12"/>
      <sheetName val="GCM_Sum_12"/>
      <sheetName val="BS_12"/>
      <sheetName val="Equity_13"/>
      <sheetName val="DCF_Sum_13"/>
      <sheetName val="DCF_13"/>
      <sheetName val="Forecast Discussion_13"/>
      <sheetName val="GCM_Sum_13"/>
      <sheetName val="BS_13"/>
      <sheetName val="Equity_14"/>
      <sheetName val="DCF_Sum_14"/>
      <sheetName val="DCF_14"/>
      <sheetName val="Forecast Discussion_14"/>
      <sheetName val="GCM_Sum_14"/>
      <sheetName val="BS_14"/>
      <sheetName val="Equity_15"/>
      <sheetName val="DCF_Sum_15"/>
      <sheetName val="DCF_15"/>
      <sheetName val="Forecast Discussion_15"/>
      <sheetName val="GCM_Sum_15"/>
      <sheetName val="BS_15"/>
      <sheetName val="Equity_16"/>
      <sheetName val="DCF_Sum_16"/>
      <sheetName val="DCF_16"/>
      <sheetName val="Forecast Discussion_16"/>
      <sheetName val="GCM_Sum_16"/>
      <sheetName val="BS_16"/>
      <sheetName val="Equity_17"/>
      <sheetName val="DCF_Sum_17"/>
      <sheetName val="DCF_17"/>
      <sheetName val="Forecast Discussion_17"/>
      <sheetName val="GCM_Sum_17"/>
      <sheetName val="BS_17"/>
      <sheetName val="Equity_18"/>
      <sheetName val="DCF_Sum_18"/>
      <sheetName val="DCF_18"/>
      <sheetName val="Forecast Discussion_18"/>
      <sheetName val="GCM_Sum_18"/>
      <sheetName val="BS_18"/>
      <sheetName val="Equity_19"/>
      <sheetName val="DCF_Sum_19"/>
      <sheetName val="DCF_19"/>
      <sheetName val="Forecast Discussion_19"/>
      <sheetName val="GCM_Sum_19"/>
      <sheetName val="BS_19"/>
      <sheetName val="Equity_20"/>
      <sheetName val="DCF_Sum_20"/>
      <sheetName val="DCF_20"/>
      <sheetName val="20 Depr_Wedge"/>
      <sheetName val="Forecast Discussion_20"/>
      <sheetName val="GCM_Sum_20"/>
      <sheetName val="BS_20"/>
      <sheetName val="Equity_21"/>
      <sheetName val="DCF_Sum_21"/>
      <sheetName val="DCF_21"/>
      <sheetName val="Forecast Discussion_21"/>
      <sheetName val="GCM_Sum_21"/>
      <sheetName val="BS_21"/>
      <sheetName val="Equity_22"/>
      <sheetName val="DCF_Sum_22"/>
      <sheetName val="DCF_22"/>
      <sheetName val="Forecast Discussion_22"/>
      <sheetName val="GCM_Sum_22"/>
      <sheetName val="BS_22"/>
      <sheetName val="Equity_23"/>
      <sheetName val="DCF_Sum_23"/>
      <sheetName val="DCF_23"/>
      <sheetName val="DCF_23 (original forecast)"/>
      <sheetName val="Forecast Discussion_23"/>
      <sheetName val="GCM_Sum_23"/>
      <sheetName val="BS_23"/>
      <sheetName val="Equity_24"/>
      <sheetName val="DCF_Sum_24"/>
      <sheetName val="DCF_24"/>
      <sheetName val="FS24_Depr_Wedge"/>
      <sheetName val="Forecast Discussion_24"/>
      <sheetName val="GCM_Sum_24"/>
      <sheetName val="BS_24"/>
      <sheetName val="Equity_25"/>
      <sheetName val="DCF_Sum_25"/>
      <sheetName val="DCF_25"/>
      <sheetName val="Forecast Discussion_25"/>
      <sheetName val="GCM_Sum_25"/>
      <sheetName val="BS_25"/>
      <sheetName val="Equity_26"/>
      <sheetName val="DCF_Sum_26"/>
      <sheetName val="DCF_26"/>
      <sheetName val="Forecast Discussion_26"/>
      <sheetName val="GCM_Sum_26"/>
      <sheetName val="BS_26"/>
      <sheetName val="Equity_27"/>
      <sheetName val="DCF_Sum_27"/>
      <sheetName val="DCF_27"/>
      <sheetName val="Forecast Discussion_27"/>
      <sheetName val="GCM_Sum_27"/>
      <sheetName val="BS_27"/>
      <sheetName val="Equity_28"/>
      <sheetName val="DCF_Sum_28"/>
      <sheetName val="DCF_28"/>
      <sheetName val="Forecast Discussion_28"/>
      <sheetName val="GCM_Sum_28"/>
      <sheetName val="BS_28"/>
      <sheetName val="Equity_29"/>
      <sheetName val="DCF_Sum_29"/>
      <sheetName val="DCF_29"/>
      <sheetName val="Forecast Discussion_29"/>
      <sheetName val="GCM_Sum_29"/>
      <sheetName val="BS_29"/>
      <sheetName val="Equity_30"/>
      <sheetName val="DCF_Sum_30"/>
      <sheetName val="DCF_30"/>
      <sheetName val="Forecast Discussion_30"/>
      <sheetName val="GCM_Sum_C30"/>
      <sheetName val="BS_30"/>
      <sheetName val="WACC -&gt;"/>
      <sheetName val="WACC"/>
      <sheetName val="COE"/>
      <sheetName val="COD"/>
      <sheetName val="Betas"/>
      <sheetName val="FS WACC comparison"/>
      <sheetName val="Inflation"/>
      <sheetName val="Country Risk &amp; Taxes"/>
      <sheetName val="Forward Inflation"/>
      <sheetName val="Risk Free Rates 03.31.11"/>
      <sheetName val="Risk Free Rates 04.30.11"/>
      <sheetName val="Risk Free Rates 05.31.11"/>
      <sheetName val="FMYC"/>
      <sheetName val="Market Approach -&gt;"/>
      <sheetName val="Food_TIC multiples"/>
      <sheetName val="Food_Rev &amp; EBITDA"/>
      <sheetName val="Food_TIC"/>
      <sheetName val="Food_STM"/>
      <sheetName val="IC_TIC multiples"/>
      <sheetName val="IC_Rev &amp; EBITDA"/>
      <sheetName val="IC_TIC"/>
      <sheetName val="IC_STM"/>
      <sheetName val="Client data -&gt;"/>
      <sheetName val="FS01_BS"/>
      <sheetName val="FS01_BS Project May"/>
      <sheetName val="FS01_PL"/>
      <sheetName val="FS02_BS"/>
      <sheetName val="FS02_PL"/>
      <sheetName val="FS03_BS"/>
      <sheetName val="FS03_PL"/>
      <sheetName val="FS04_BS"/>
      <sheetName val="FS04_PL"/>
      <sheetName val="FS05_BS"/>
      <sheetName val="FS05_BS2"/>
      <sheetName val="FS05_PL"/>
      <sheetName val="FS05_D&amp;A schedule"/>
      <sheetName val="FS05_Amortization"/>
      <sheetName val="FS06_BS"/>
      <sheetName val="FS06_PL"/>
      <sheetName val="FS07_BS"/>
      <sheetName val="FS07_PL"/>
      <sheetName val="FS08_BS"/>
      <sheetName val="FS08_PL"/>
      <sheetName val="FS09_BS"/>
      <sheetName val="FS09_PL"/>
      <sheetName val="FS10_BS"/>
      <sheetName val="FS10_PL"/>
      <sheetName val="FS11_BS"/>
      <sheetName val="FS11_PL"/>
      <sheetName val="FS12_BS"/>
      <sheetName val="FS12_PL"/>
      <sheetName val="FS13_BS"/>
      <sheetName val="FS13_PL"/>
      <sheetName val="FS14_BS"/>
      <sheetName val="FS14_PL"/>
      <sheetName val="FS15_BS"/>
      <sheetName val="FS15_PL"/>
      <sheetName val="FS16_BS"/>
      <sheetName val="FS16_PL"/>
      <sheetName val="FS17_BS"/>
      <sheetName val="FS17_PL"/>
      <sheetName val="FS18_BS"/>
      <sheetName val="FS18_PL"/>
      <sheetName val="FS19_BS"/>
      <sheetName val="FS19_PL"/>
      <sheetName val="CPW Days payable"/>
      <sheetName val="FS20_BS"/>
      <sheetName val="20 BS"/>
      <sheetName val="FS20_PL"/>
      <sheetName val="20 Depreciation simulation"/>
      <sheetName val="FS21_BS"/>
      <sheetName val="FS21_PL"/>
      <sheetName val="FS22_BS"/>
      <sheetName val="FS22_PL"/>
      <sheetName val="CP Hellas EEIG BS"/>
      <sheetName val="FS23_BS"/>
      <sheetName val="FS23_BS2"/>
      <sheetName val="FS23_PL"/>
      <sheetName val="FS23_Depreciation"/>
      <sheetName val="FS24_BS"/>
      <sheetName val="FS24_PL"/>
      <sheetName val="FS25_BS"/>
      <sheetName val="FS25_PL"/>
      <sheetName val="FS26_BS"/>
      <sheetName val="FS26_PL"/>
      <sheetName val="FS27_BS"/>
      <sheetName val="FS27_PL"/>
      <sheetName val="FS28_BS"/>
      <sheetName val="FS28_PL"/>
      <sheetName val="FS29_BS"/>
      <sheetName val="FS29_PL"/>
      <sheetName val="FS30_BS"/>
      <sheetName val="FS30_PL"/>
      <sheetName val="Workpapers -&gt;"/>
      <sheetName val="Val sum - EY tax"/>
      <sheetName val="Hist val sum"/>
      <sheetName val="FS Val sum - JJ"/>
      <sheetName val="WA WACC"/>
      <sheetName val="Mexico forecast comparison"/>
      <sheetName val="EY TP workpaper"/>
      <sheetName val="WACC comparison"/>
      <sheetName val="Mult sum"/>
      <sheetName val="Comparison sum"/>
      <sheetName val="Multiple sum 2"/>
      <sheetName val="TIC comparison"/>
      <sheetName val="CP Mexico WP"/>
      <sheetName val="May - By size"/>
      <sheetName val="Report -&gt;"/>
      <sheetName val="Report tables 1"/>
      <sheetName val="Report tables 2"/>
      <sheetName val="Report tables 3"/>
      <sheetName val="Reprt tables 4"/>
      <sheetName val="Project May -&gt;"/>
      <sheetName val="May - FS"/>
      <sheetName val="May - LS"/>
      <sheetName val="May - Dashboard"/>
      <sheetName val="Source data -&gt;"/>
      <sheetName val="DFCF Ratios_1"/>
      <sheetName val="FactSet_1"/>
      <sheetName val="WACC_1"/>
      <sheetName val="TIC_1"/>
      <sheetName val="FactSet_2"/>
      <sheetName val="WACC_2"/>
      <sheetName val="TIC_2"/>
      <sheetName val="FactSet_3"/>
      <sheetName val="WACC_3"/>
      <sheetName val="TIC_3"/>
      <sheetName val="CP1 - Q1 2011"/>
    </sheetNames>
    <sheetDataSet>
      <sheetData sheetId="0">
        <row r="4">
          <cell r="C4" t="str">
            <v>General Mills, Inc.</v>
          </cell>
        </row>
      </sheetData>
      <sheetData sheetId="1"/>
      <sheetData sheetId="2"/>
      <sheetData sheetId="3"/>
      <sheetData sheetId="4"/>
      <sheetData sheetId="5"/>
      <sheetData sheetId="6"/>
      <sheetData sheetId="7"/>
      <sheetData sheetId="8"/>
      <sheetData sheetId="9"/>
      <sheetData sheetId="10"/>
      <sheetData sheetId="11"/>
      <sheetData sheetId="12"/>
      <sheetData sheetId="13">
        <row r="52">
          <cell r="D52">
            <v>662.12600000000384</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ow r="1">
          <cell r="A1" t="str">
            <v>this border defines a print range… do NOT remove the shading…</v>
          </cell>
        </row>
        <row r="3">
          <cell r="A3" t="str">
            <v>General Mills, Inc.</v>
          </cell>
          <cell r="M3" t="str">
            <v>Exhibit T.1</v>
          </cell>
          <cell r="N3">
            <v>1</v>
          </cell>
        </row>
        <row r="4">
          <cell r="A4" t="str">
            <v>Valuation analysis of certain legal entities</v>
          </cell>
          <cell r="N4" t="str">
            <v>LE</v>
          </cell>
        </row>
        <row r="5">
          <cell r="A5" t="str">
            <v>Value summary - General Mills de Venezuela C.A.</v>
          </cell>
          <cell r="N5">
            <v>19</v>
          </cell>
        </row>
        <row r="6">
          <cell r="A6" t="str">
            <v>As of 29 May 2011</v>
          </cell>
        </row>
        <row r="7">
          <cell r="A7" t="str">
            <v>(VEF in 000s)</v>
          </cell>
          <cell r="N7" t="str">
            <v>DOV</v>
          </cell>
        </row>
        <row r="8">
          <cell r="N8">
            <v>40692</v>
          </cell>
        </row>
        <row r="12">
          <cell r="G12" t="str">
            <v>Income approach</v>
          </cell>
          <cell r="I12" t="str">
            <v>Market approach (a)</v>
          </cell>
          <cell r="L12" t="str">
            <v>Tangible</v>
          </cell>
        </row>
        <row r="13">
          <cell r="C13" t="str">
            <v>Country</v>
          </cell>
          <cell r="D13" t="str">
            <v>Function</v>
          </cell>
          <cell r="E13" t="str">
            <v>Currency</v>
          </cell>
          <cell r="G13" t="str">
            <v>indication</v>
          </cell>
          <cell r="I13" t="str">
            <v>Low</v>
          </cell>
          <cell r="J13" t="str">
            <v>High</v>
          </cell>
          <cell r="L13" t="str">
            <v>Book value (b)</v>
          </cell>
        </row>
        <row r="15">
          <cell r="B15" t="str">
            <v>Total invested capital</v>
          </cell>
          <cell r="C15" t="str">
            <v>Venezuela</v>
          </cell>
          <cell r="D15" t="str">
            <v>FS19</v>
          </cell>
          <cell r="E15" t="str">
            <v>VEF</v>
          </cell>
          <cell r="G15">
            <v>99300</v>
          </cell>
          <cell r="I15" t="str">
            <v>--</v>
          </cell>
          <cell r="J15" t="str">
            <v>--</v>
          </cell>
          <cell r="L15">
            <v>75640</v>
          </cell>
        </row>
        <row r="16">
          <cell r="B16" t="str">
            <v>Less: Debt (b)</v>
          </cell>
          <cell r="G16">
            <v>0</v>
          </cell>
          <cell r="I16" t="str">
            <v>--</v>
          </cell>
          <cell r="J16" t="str">
            <v>--</v>
          </cell>
          <cell r="L16">
            <v>0</v>
          </cell>
        </row>
        <row r="18">
          <cell r="B18" t="str">
            <v>Equity value - Control, marketable basis</v>
          </cell>
          <cell r="G18">
            <v>99300</v>
          </cell>
          <cell r="I18" t="str">
            <v>--</v>
          </cell>
          <cell r="J18" t="str">
            <v>--</v>
          </cell>
          <cell r="L18">
            <v>75640</v>
          </cell>
        </row>
        <row r="21">
          <cell r="I21" t="str">
            <v>Low</v>
          </cell>
          <cell r="J21" t="str">
            <v>High</v>
          </cell>
        </row>
        <row r="23">
          <cell r="H23" t="str">
            <v>Selected value range (rounded)</v>
          </cell>
          <cell r="I23">
            <v>75640</v>
          </cell>
          <cell r="J23">
            <v>99300</v>
          </cell>
        </row>
        <row r="25">
          <cell r="H25" t="str">
            <v>Project May selected equity value range (rounded)</v>
          </cell>
          <cell r="I25">
            <v>104296.22100000001</v>
          </cell>
          <cell r="J25">
            <v>116900</v>
          </cell>
        </row>
        <row r="26">
          <cell r="I26">
            <v>-0.27475799914169474</v>
          </cell>
          <cell r="J26">
            <v>-0.1505560307955518</v>
          </cell>
        </row>
        <row r="28">
          <cell r="H28" t="str">
            <v>Exchange rate (c)</v>
          </cell>
          <cell r="I28">
            <v>4.2946499999999999</v>
          </cell>
          <cell r="J28">
            <v>4.2946499999999999</v>
          </cell>
        </row>
        <row r="29">
          <cell r="H29" t="str">
            <v>Selected equity value range (rounded) - USD in 000s</v>
          </cell>
          <cell r="I29">
            <v>17600</v>
          </cell>
          <cell r="J29">
            <v>23100</v>
          </cell>
        </row>
        <row r="30">
          <cell r="H30" t="str">
            <v>General Mills, Inc.'s interest</v>
          </cell>
          <cell r="I30">
            <v>1</v>
          </cell>
          <cell r="J30">
            <v>1</v>
          </cell>
        </row>
        <row r="32">
          <cell r="H32" t="str">
            <v>Selected equity value range (rounded) - USD in 000s</v>
          </cell>
          <cell r="I32">
            <v>17600</v>
          </cell>
          <cell r="J32">
            <v>23100</v>
          </cell>
        </row>
        <row r="34">
          <cell r="H34" t="str">
            <v>Project May selected equity value range (rounded)</v>
          </cell>
          <cell r="I34">
            <v>48600</v>
          </cell>
          <cell r="J34">
            <v>54400</v>
          </cell>
        </row>
        <row r="35">
          <cell r="I35">
            <v>-0.63786008230452673</v>
          </cell>
          <cell r="J35">
            <v>-0.57536764705882359</v>
          </cell>
        </row>
        <row r="49">
          <cell r="A49" t="str">
            <v>Footnotes:</v>
          </cell>
        </row>
        <row r="50">
          <cell r="A50" t="str">
            <v>(a)</v>
          </cell>
          <cell r="B50" t="str">
            <v>The market approach was considered, but ultimately not utilized in the analysis of General Mills de Venezuela C.A..  Please see narrative report for details.</v>
          </cell>
        </row>
        <row r="51">
          <cell r="A51" t="str">
            <v>(b)</v>
          </cell>
          <cell r="B51" t="str">
            <v>Based on balance sheet data provided by Management as of 31 May 2011.</v>
          </cell>
        </row>
        <row r="52">
          <cell r="A52" t="str">
            <v>(c)</v>
          </cell>
          <cell r="B52" t="str">
            <v>Conversion from VEF to USD at 4.295 as of 29 May 2011.</v>
          </cell>
        </row>
        <row r="54">
          <cell r="A54">
            <v>0</v>
          </cell>
          <cell r="M54" t="str">
            <v>e</v>
          </cell>
        </row>
        <row r="55">
          <cell r="A55">
            <v>0</v>
          </cell>
          <cell r="M55" t="str">
            <v>© 2011 by Ernst &amp; Young LLP.  All rights reserved.</v>
          </cell>
        </row>
      </sheetData>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ow r="16">
          <cell r="C16">
            <v>9285.93</v>
          </cell>
        </row>
      </sheetData>
      <sheetData sheetId="215"/>
      <sheetData sheetId="216"/>
      <sheetData sheetId="217"/>
      <sheetData sheetId="218"/>
      <sheetData sheetId="219"/>
      <sheetData sheetId="220"/>
      <sheetData sheetId="221"/>
      <sheetData sheetId="222"/>
      <sheetData sheetId="223">
        <row r="76">
          <cell r="O76" t="str">
            <v>Source: General Mills, Inc. Some totals may not add due to rounding. See statement of limiting conditions.</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 Structure (2)"/>
      <sheetName val="Cap Structure"/>
      <sheetName val="NAS IS"/>
      <sheetName val="NAS Multiples"/>
      <sheetName val="Segments Pie"/>
      <sheetName val="Segments Bars"/>
      <sheetName val="NAS Segments"/>
      <sheetName val="Ownership Profile"/>
      <sheetName val="Chart Data"/>
      <sheetName val="Ownership Graph"/>
      <sheetName val="Insiders"/>
      <sheetName val="Institutions"/>
      <sheetName val="HRLY Multiples"/>
      <sheetName val="HRLY IS"/>
      <sheetName val="AVP Multiples"/>
      <sheetName val="HRX IS"/>
      <sheetName val="Output"/>
      <sheetName val="LB Multiples"/>
      <sheetName val="DCO Multiples"/>
      <sheetName val="MAL IS"/>
      <sheetName val="SYPR IS"/>
      <sheetName val="GDI.UN IS"/>
      <sheetName val="GDI.UN Multiples"/>
      <sheetName val="SIF IS"/>
      <sheetName val="LDSH Multiples"/>
      <sheetName val="LDSH IS"/>
      <sheetName val="AVP IS"/>
      <sheetName val="NAS Segments (2)"/>
      <sheetName val="DCO IS"/>
      <sheetName val="SYPR Multiples"/>
      <sheetName val="SIF Multiples"/>
      <sheetName val="MAL Multiples"/>
      <sheetName val="LMIA IS"/>
      <sheetName val="HRX Multiples"/>
      <sheetName val="LB IS"/>
      <sheetName val="LMIA Multiples"/>
      <sheetName val="Trading Comparables"/>
      <sheetName val="Multiple Chart"/>
      <sheetName val="Margin Chart"/>
      <sheetName val="Benchmarks"/>
      <sheetName val="INPUT - Valuation"/>
      <sheetName val="intbutot wksheet current"/>
    </sheetNames>
    <sheetDataSet>
      <sheetData sheetId="0"/>
      <sheetData sheetId="1"/>
      <sheetData sheetId="2"/>
      <sheetData sheetId="3"/>
      <sheetData sheetId="4" refreshError="1"/>
      <sheetData sheetId="5" refreshError="1"/>
      <sheetData sheetId="6"/>
      <sheetData sheetId="7"/>
      <sheetData sheetId="8"/>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Descriptions"/>
      <sheetName val="Chart1"/>
      <sheetName val="Float Charts"/>
      <sheetName val="Old Float Charts"/>
      <sheetName val="Switch"/>
      <sheetName val="Charts"/>
      <sheetName val="CPII Chartsv2"/>
      <sheetName val="CPII_short_summary"/>
      <sheetName val="CPII Summary"/>
      <sheetName val="Sheet1"/>
      <sheetName val="Radyne Charts"/>
      <sheetName val="CalAmp Charts"/>
      <sheetName val="PCtel_summary"/>
      <sheetName val="FEIM Charts"/>
      <sheetName val="FEIM_short_summary"/>
      <sheetName val="FEIM Summary"/>
      <sheetName val="Float Summary"/>
      <sheetName val="Radyne Summary"/>
      <sheetName val="CalAmp Summary"/>
      <sheetName val="CalAmp Summary (2)"/>
      <sheetName val="Presentation"/>
      <sheetName val="Summary (DO NOT DELETE)"/>
      <sheetName val="Wireless Systems"/>
      <sheetName val="FEIM"/>
      <sheetName val="HRS"/>
      <sheetName val="DRS"/>
      <sheetName val="EDO"/>
      <sheetName val="E2V"/>
      <sheetName val="UTYW"/>
      <sheetName val="PWAV"/>
      <sheetName val="ANDW"/>
      <sheetName val="ALVR"/>
      <sheetName val="CMTL"/>
      <sheetName val="ELMG"/>
      <sheetName val="HRLY"/>
      <sheetName val="EFJI"/>
      <sheetName val="CAMP"/>
      <sheetName val="CDV"/>
      <sheetName val="KVHI"/>
      <sheetName val="DOX"/>
      <sheetName val="CVG"/>
      <sheetName val="OPWV"/>
      <sheetName val="INPC"/>
      <sheetName val="TSYS"/>
      <sheetName val="BGO"/>
      <sheetName val="PCTI"/>
      <sheetName val="SMSI"/>
      <sheetName val="CSGS"/>
      <sheetName val="CMVT"/>
      <sheetName val="Satellite Subsystems"/>
      <sheetName val="ISCO"/>
      <sheetName val="NasdaqSCON"/>
      <sheetName val="CPII"/>
      <sheetName val="RADN"/>
      <sheetName val="SYMM"/>
      <sheetName val="ANEN"/>
      <sheetName val="HSTX"/>
      <sheetName val="CRNT"/>
      <sheetName val="ENWV"/>
      <sheetName val="ARXX"/>
      <sheetName val="MTM"/>
      <sheetName val="SCON"/>
      <sheetName val="SMDI"/>
      <sheetName val="VSAT"/>
      <sheetName val="APSG"/>
      <sheetName val="COB"/>
      <sheetName val="GILTF"/>
      <sheetName val="ISYS"/>
      <sheetName val="GCOM"/>
      <sheetName val="Wireless Module_M2M"/>
      <sheetName val="NVTL"/>
      <sheetName val="NMRX"/>
      <sheetName val="WVCM"/>
      <sheetName val="SWIR"/>
      <sheetName val="Mobile Resource Management"/>
      <sheetName val="TRMB"/>
      <sheetName val="ARDI"/>
      <sheetName val="NGPS"/>
      <sheetName val="SIRF"/>
      <sheetName val="Positioning and Measurement"/>
      <sheetName val="GRMN"/>
      <sheetName val="FARO"/>
      <sheetName val="TSX.CSY"/>
      <sheetName val="__FDSCACHE__"/>
      <sheetName val="ISO"/>
      <sheetName val="REMC"/>
      <sheetName val="LLL"/>
      <sheetName val="CalAmp_Short summary "/>
      <sheetName val="CalAmp_summary"/>
      <sheetName val="Short Summary"/>
      <sheetName val="Summary"/>
      <sheetName val="Broadcasting Technology"/>
      <sheetName val="CCUR"/>
      <sheetName val="TERN"/>
      <sheetName val="SEAC"/>
      <sheetName val="HLIT"/>
      <sheetName val="ET"/>
      <sheetName val="MT"/>
      <sheetName val="TAT"/>
      <sheetName val="OHT"/>
      <sheetName val="CPCI"/>
      <sheetName val="CCBL"/>
      <sheetName val="CYRO"/>
      <sheetName val="ARRS"/>
      <sheetName val="SCOP"/>
      <sheetName val="OBAS"/>
      <sheetName val="SGIC"/>
      <sheetName val="EVS"/>
      <sheetName val="Cap Sheet"/>
      <sheetName val="Comparative Analysis"/>
      <sheetName val="monthly graphs"/>
      <sheetName val="Invest"/>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ny Tabs-----&gt;"/>
      <sheetName val="BS"/>
      <sheetName val="CF"/>
      <sheetName val="Occ Csts"/>
      <sheetName val="NS-Losses"/>
      <sheetName val="New Stores"/>
      <sheetName val="Cap WD's"/>
      <sheetName val="Rol4Q"/>
      <sheetName val="Cov RVSD"/>
      <sheetName val="Regions"/>
      <sheetName val="Intrst"/>
      <sheetName val="Input Sales"/>
      <sheetName val="Input-GP"/>
      <sheetName val="Input-Wgs"/>
      <sheetName val="CA"/>
      <sheetName val="Arvin"/>
      <sheetName val="BF #1"/>
      <sheetName val="BF #2"/>
      <sheetName val="Delano"/>
      <sheetName val="AZ"/>
      <sheetName val="PHX #1"/>
      <sheetName val="PHX #2"/>
      <sheetName val="PHX #3"/>
      <sheetName val="PHX #4"/>
      <sheetName val="PHX #5"/>
      <sheetName val="PHX #6"/>
      <sheetName val="PHX #7"/>
      <sheetName val="TX"/>
      <sheetName val="ELP"/>
      <sheetName val="Las Cruces"/>
      <sheetName val="NM"/>
      <sheetName val="ABQ"/>
      <sheetName val="Closed"/>
      <sheetName val="Total CapEx"/>
      <sheetName val="Stores"/>
      <sheetName val="REstate"/>
      <sheetName val="Corp"/>
      <sheetName val="Other"/>
      <sheetName val="PL Pres"/>
      <sheetName val="Trad D"/>
      <sheetName val="Gas"/>
      <sheetName val="Trkg"/>
      <sheetName val="Whses"/>
      <sheetName val="BS Pres"/>
      <sheetName val="Tot Co"/>
      <sheetName val="Audit Tabs---&gt;"/>
      <sheetName val="Corp_Reg_Rec"/>
      <sheetName val="Other_Fuel Rec"/>
      <sheetName val="Closed_Rec"/>
      <sheetName val="Trucking_Rec"/>
      <sheetName val="Warehouse_Rec"/>
      <sheetName val="Store_Rec"/>
      <sheetName val="Other_Rec"/>
      <sheetName val="Other_Restaurant Rec"/>
      <sheetName val="Audit_Rec"/>
      <sheetName val="Transaction Tabs-----&gt;"/>
      <sheetName val="Cash Requirement Summary"/>
      <sheetName val="Debt Paydown Summary"/>
      <sheetName val="Transaction Recom Output_LTM"/>
      <sheetName val="Transaction Debt Recommendation"/>
      <sheetName val="Transaction Recom Output_FY"/>
      <sheetName val="Transaction Ownership Return"/>
      <sheetName val="Illustrative Analyses"/>
      <sheetName val="Valuation_Returns Tabs------&gt;"/>
      <sheetName val="Valuation Summary"/>
      <sheetName val="Sensitivity_Valuation"/>
      <sheetName val="DCF"/>
      <sheetName val="Analysis of EV"/>
      <sheetName val="Standard Return Analysis Output"/>
      <sheetName val="Main Driver Tabs------&gt;"/>
      <sheetName val="SG&amp;A Detail"/>
      <sheetName val="Projections Output"/>
      <sheetName val="Consolidated Model"/>
      <sheetName val="Store Model Buildup"/>
      <sheetName val="Existing Store Model"/>
      <sheetName val="Transaction Overview"/>
      <sheetName val="Other----&gt;"/>
      <sheetName val="Assumptions"/>
      <sheetName val="Model Overview"/>
      <sheetName val="PF Balance Sheet"/>
      <sheetName val="Store by Store Sales Summary"/>
      <sheetName val="2009-2010 Sales Drivers"/>
      <sheetName val="Company Same Store"/>
      <sheetName val="2009-2010 Sales Drivers (2)"/>
      <sheetName val="Sheet1"/>
      <sheetName val="West Phoenix Sales"/>
      <sheetName val="Projections Outputv2"/>
      <sheetName val="CIM-----&gt;"/>
      <sheetName val="CIM_EBITDA Bridge_Rec"/>
      <sheetName val="08 Audited P&amp;L"/>
      <sheetName val="CIM_New Store Model 4-Wall"/>
      <sheetName val="CIM_Sales Bridge"/>
      <sheetName val="CIM_New Store Model Contri"/>
      <sheetName val="Sales Margin Comps by Dept"/>
      <sheetName val="CIM_Merchandise Mix Charts"/>
      <sheetName val="CIM_Sales Bar Chart"/>
      <sheetName val="CIM_Financial Summary"/>
      <sheetName val="Sales_EBITDA_Peer Comparsion"/>
      <sheetName val="CIM_06-08 BS &amp; CF"/>
      <sheetName val="CIM_Comp Store Sales"/>
      <sheetName val="Financials"/>
      <sheetName val="Industry Growth resized"/>
      <sheetName val="Historical and Projected Stores"/>
      <sheetName val="Existing Store Base 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row r="2">
          <cell r="B2" t="str">
            <v>Existing Store Model - Store Contribution</v>
          </cell>
        </row>
        <row r="4">
          <cell r="B4" t="str">
            <v>Store (open date, store type)</v>
          </cell>
          <cell r="C4" t="str">
            <v>Delano (2/19/97, C)</v>
          </cell>
          <cell r="M4" t="str">
            <v>Arvin (3/20/97, C)</v>
          </cell>
          <cell r="W4" t="str">
            <v>Bakersfield #1 (10/15/99, C)</v>
          </cell>
          <cell r="AG4" t="str">
            <v>Bakersfield #2 (12/31/04, B)</v>
          </cell>
          <cell r="AQ4" t="str">
            <v>Phoenix #1 (4/10/02, B)</v>
          </cell>
          <cell r="BA4" t="str">
            <v>Phoenix #2 (3/26/03, B)</v>
          </cell>
          <cell r="BK4" t="str">
            <v>Phoenix #3 (6/25/05, A)</v>
          </cell>
          <cell r="BU4" t="str">
            <v>Phoenix #4 (12/2/04, B)</v>
          </cell>
          <cell r="CE4" t="str">
            <v>Phoenix #5 (opened 11/12/08, A store)</v>
          </cell>
          <cell r="CG4" t="str">
            <v>Phx #5 (11/12/08, A)</v>
          </cell>
          <cell r="CO4" t="str">
            <v>Phoenix #6 (will open 3/1/10, B store)</v>
          </cell>
          <cell r="CS4" t="str">
            <v>Phoenix #6 (will open 3/1/10, B store)</v>
          </cell>
          <cell r="CY4" t="str">
            <v>Phoenix #7 / Mesa (opened 5/18/09, A store)</v>
          </cell>
          <cell r="DB4" t="str">
            <v>Mesa (5/18/09, A)</v>
          </cell>
          <cell r="DI4" t="str">
            <v>El Paso (opened 9/26/07, A store)</v>
          </cell>
          <cell r="DJ4" t="str">
            <v>El Paso (9/26/07, A)</v>
          </cell>
          <cell r="DS4" t="str">
            <v>Albuquerque (opened 6/25/08, B store)</v>
          </cell>
          <cell r="DU4" t="str">
            <v>Albuquerque (6/25/08, B)</v>
          </cell>
          <cell r="EC4" t="str">
            <v>Las Cruces (will open 3/1/10, C store)</v>
          </cell>
        </row>
        <row r="6">
          <cell r="B6" t="str">
            <v>($ millions)</v>
          </cell>
          <cell r="C6">
            <v>2006</v>
          </cell>
          <cell r="D6">
            <v>2007</v>
          </cell>
          <cell r="E6">
            <v>2008</v>
          </cell>
          <cell r="F6">
            <v>2009</v>
          </cell>
          <cell r="G6">
            <v>2010</v>
          </cell>
          <cell r="H6">
            <v>2011</v>
          </cell>
          <cell r="I6">
            <v>2012</v>
          </cell>
          <cell r="J6">
            <v>2013</v>
          </cell>
          <cell r="K6">
            <v>2014</v>
          </cell>
          <cell r="M6">
            <v>2006</v>
          </cell>
          <cell r="N6">
            <v>2007</v>
          </cell>
          <cell r="O6">
            <v>2008</v>
          </cell>
          <cell r="P6">
            <v>2009</v>
          </cell>
          <cell r="Q6">
            <v>2010</v>
          </cell>
          <cell r="R6">
            <v>2011</v>
          </cell>
          <cell r="S6">
            <v>2012</v>
          </cell>
          <cell r="T6">
            <v>2013</v>
          </cell>
          <cell r="U6">
            <v>2014</v>
          </cell>
          <cell r="W6">
            <v>2006</v>
          </cell>
          <cell r="X6">
            <v>2007</v>
          </cell>
          <cell r="Y6">
            <v>2008</v>
          </cell>
          <cell r="Z6">
            <v>2009</v>
          </cell>
          <cell r="AA6">
            <v>2010</v>
          </cell>
          <cell r="AB6">
            <v>2011</v>
          </cell>
          <cell r="AC6">
            <v>2012</v>
          </cell>
          <cell r="AD6">
            <v>2013</v>
          </cell>
          <cell r="AE6">
            <v>2014</v>
          </cell>
          <cell r="AG6">
            <v>2006</v>
          </cell>
          <cell r="AH6">
            <v>2007</v>
          </cell>
          <cell r="AI6">
            <v>2008</v>
          </cell>
          <cell r="AJ6">
            <v>2009</v>
          </cell>
          <cell r="AK6">
            <v>2010</v>
          </cell>
          <cell r="AL6">
            <v>2011</v>
          </cell>
          <cell r="AM6">
            <v>2012</v>
          </cell>
          <cell r="AN6">
            <v>2013</v>
          </cell>
          <cell r="AO6">
            <v>2014</v>
          </cell>
          <cell r="AQ6">
            <v>2006</v>
          </cell>
          <cell r="AR6">
            <v>2007</v>
          </cell>
          <cell r="AS6">
            <v>2008</v>
          </cell>
          <cell r="AT6">
            <v>2009</v>
          </cell>
          <cell r="AU6">
            <v>2010</v>
          </cell>
          <cell r="AV6">
            <v>2011</v>
          </cell>
          <cell r="AW6">
            <v>2012</v>
          </cell>
          <cell r="AX6">
            <v>2013</v>
          </cell>
          <cell r="AY6">
            <v>2014</v>
          </cell>
          <cell r="BA6">
            <v>2006</v>
          </cell>
          <cell r="BB6">
            <v>2007</v>
          </cell>
          <cell r="BC6">
            <v>2008</v>
          </cell>
          <cell r="BD6">
            <v>2009</v>
          </cell>
          <cell r="BE6">
            <v>2010</v>
          </cell>
          <cell r="BF6">
            <v>2011</v>
          </cell>
          <cell r="BG6">
            <v>2012</v>
          </cell>
          <cell r="BH6">
            <v>2013</v>
          </cell>
          <cell r="BI6">
            <v>2014</v>
          </cell>
          <cell r="BK6">
            <v>2006</v>
          </cell>
          <cell r="BL6">
            <v>2007</v>
          </cell>
          <cell r="BM6">
            <v>2008</v>
          </cell>
          <cell r="BN6">
            <v>2009</v>
          </cell>
          <cell r="BO6">
            <v>2010</v>
          </cell>
          <cell r="BP6">
            <v>2011</v>
          </cell>
          <cell r="BQ6">
            <v>2012</v>
          </cell>
          <cell r="BR6">
            <v>2013</v>
          </cell>
          <cell r="BS6">
            <v>2014</v>
          </cell>
          <cell r="BU6">
            <v>2006</v>
          </cell>
          <cell r="BV6">
            <v>2007</v>
          </cell>
          <cell r="BW6">
            <v>2008</v>
          </cell>
          <cell r="BX6">
            <v>2009</v>
          </cell>
          <cell r="BY6">
            <v>2010</v>
          </cell>
          <cell r="BZ6">
            <v>2011</v>
          </cell>
          <cell r="CA6">
            <v>2012</v>
          </cell>
          <cell r="CB6">
            <v>2013</v>
          </cell>
          <cell r="CC6">
            <v>2014</v>
          </cell>
          <cell r="CE6">
            <v>2006</v>
          </cell>
          <cell r="CF6">
            <v>2007</v>
          </cell>
          <cell r="CG6">
            <v>2008</v>
          </cell>
          <cell r="CH6">
            <v>2009</v>
          </cell>
          <cell r="CI6">
            <v>2010</v>
          </cell>
          <cell r="CJ6">
            <v>2011</v>
          </cell>
          <cell r="CK6">
            <v>2012</v>
          </cell>
          <cell r="CL6">
            <v>2013</v>
          </cell>
          <cell r="CM6">
            <v>2014</v>
          </cell>
          <cell r="CO6">
            <v>2006</v>
          </cell>
          <cell r="CP6">
            <v>2007</v>
          </cell>
          <cell r="CQ6">
            <v>2008</v>
          </cell>
          <cell r="CR6">
            <v>2009</v>
          </cell>
          <cell r="CS6">
            <v>2010</v>
          </cell>
          <cell r="CT6">
            <v>2011</v>
          </cell>
          <cell r="CU6">
            <v>2012</v>
          </cell>
          <cell r="CV6">
            <v>2013</v>
          </cell>
          <cell r="CW6">
            <v>2014</v>
          </cell>
          <cell r="CY6">
            <v>2006</v>
          </cell>
          <cell r="CZ6">
            <v>2007</v>
          </cell>
          <cell r="DA6">
            <v>2008</v>
          </cell>
          <cell r="DB6">
            <v>2009</v>
          </cell>
          <cell r="DC6">
            <v>2010</v>
          </cell>
          <cell r="DD6">
            <v>2011</v>
          </cell>
          <cell r="DE6">
            <v>2012</v>
          </cell>
          <cell r="DF6">
            <v>2013</v>
          </cell>
          <cell r="DG6">
            <v>2014</v>
          </cell>
          <cell r="DI6">
            <v>2006</v>
          </cell>
          <cell r="DJ6">
            <v>2007</v>
          </cell>
          <cell r="DK6">
            <v>2008</v>
          </cell>
          <cell r="DL6">
            <v>2009</v>
          </cell>
          <cell r="DM6">
            <v>2010</v>
          </cell>
          <cell r="DN6">
            <v>2011</v>
          </cell>
          <cell r="DO6">
            <v>2012</v>
          </cell>
          <cell r="DP6">
            <v>2013</v>
          </cell>
          <cell r="DQ6">
            <v>2014</v>
          </cell>
          <cell r="DS6">
            <v>2006</v>
          </cell>
          <cell r="DT6">
            <v>2007</v>
          </cell>
          <cell r="DU6">
            <v>2008</v>
          </cell>
          <cell r="DV6">
            <v>2009</v>
          </cell>
          <cell r="DW6">
            <v>2010</v>
          </cell>
          <cell r="DX6">
            <v>2011</v>
          </cell>
          <cell r="DY6">
            <v>2012</v>
          </cell>
          <cell r="DZ6">
            <v>2013</v>
          </cell>
          <cell r="EA6">
            <v>2014</v>
          </cell>
          <cell r="EC6">
            <v>2006</v>
          </cell>
          <cell r="ED6">
            <v>2007</v>
          </cell>
          <cell r="EE6">
            <v>2008</v>
          </cell>
          <cell r="EF6">
            <v>2009</v>
          </cell>
          <cell r="EG6">
            <v>2010</v>
          </cell>
          <cell r="EH6">
            <v>2011</v>
          </cell>
          <cell r="EI6">
            <v>2012</v>
          </cell>
          <cell r="EJ6">
            <v>2013</v>
          </cell>
          <cell r="EK6">
            <v>2014</v>
          </cell>
        </row>
        <row r="7">
          <cell r="B7" t="str">
            <v>Avg. Weekly Sales</v>
          </cell>
          <cell r="C7">
            <v>493.31105769230771</v>
          </cell>
          <cell r="D7">
            <v>461.36144230769224</v>
          </cell>
          <cell r="E7">
            <v>459.60888679245284</v>
          </cell>
          <cell r="F7">
            <v>465.7165</v>
          </cell>
          <cell r="G7">
            <v>472.065</v>
          </cell>
          <cell r="H7">
            <v>481.50630000000001</v>
          </cell>
          <cell r="I7">
            <v>491.13642600000003</v>
          </cell>
          <cell r="J7">
            <v>500.95915452000008</v>
          </cell>
          <cell r="K7">
            <v>510.9783376104001</v>
          </cell>
          <cell r="M7">
            <v>311.75273076923077</v>
          </cell>
          <cell r="N7">
            <v>342.76590384615383</v>
          </cell>
          <cell r="O7">
            <v>346.37333962264148</v>
          </cell>
          <cell r="P7">
            <v>325.67975000000001</v>
          </cell>
          <cell r="Q7">
            <v>342.18</v>
          </cell>
          <cell r="R7">
            <v>349.02359999999999</v>
          </cell>
          <cell r="S7">
            <v>356.00407200000001</v>
          </cell>
          <cell r="T7">
            <v>363.12415343999999</v>
          </cell>
          <cell r="U7">
            <v>370.3866365088</v>
          </cell>
          <cell r="W7">
            <v>439.06259615384613</v>
          </cell>
          <cell r="X7">
            <v>452.24573076923076</v>
          </cell>
          <cell r="Y7">
            <v>438.6415471698113</v>
          </cell>
          <cell r="Z7">
            <v>419.97774999999996</v>
          </cell>
          <cell r="AA7">
            <v>436.21749999999997</v>
          </cell>
          <cell r="AB7">
            <v>444.94184999999999</v>
          </cell>
          <cell r="AC7">
            <v>453.84068699999995</v>
          </cell>
          <cell r="AD7">
            <v>462.91750073999998</v>
          </cell>
          <cell r="AE7">
            <v>472.17585075480002</v>
          </cell>
          <cell r="AG7">
            <v>618.13917307692304</v>
          </cell>
          <cell r="AH7">
            <v>641.94226923076928</v>
          </cell>
          <cell r="AI7">
            <v>630.48907547169813</v>
          </cell>
          <cell r="AJ7">
            <v>527.86599999999999</v>
          </cell>
          <cell r="AK7">
            <v>532.5</v>
          </cell>
          <cell r="AL7">
            <v>543.15</v>
          </cell>
          <cell r="AM7">
            <v>554.01300000000003</v>
          </cell>
          <cell r="AN7">
            <v>565.09325999999999</v>
          </cell>
          <cell r="AO7">
            <v>576.39512520000005</v>
          </cell>
          <cell r="AQ7">
            <v>689.0002884615385</v>
          </cell>
          <cell r="AR7">
            <v>710.47357692307685</v>
          </cell>
          <cell r="AS7">
            <v>722.54026415094336</v>
          </cell>
          <cell r="AT7">
            <v>676.97874999999999</v>
          </cell>
          <cell r="AU7">
            <v>717.5</v>
          </cell>
          <cell r="AV7">
            <v>735.4375</v>
          </cell>
          <cell r="AW7">
            <v>753.82343749999995</v>
          </cell>
          <cell r="AX7">
            <v>772.66902343749985</v>
          </cell>
          <cell r="AY7">
            <v>791.98574902343728</v>
          </cell>
          <cell r="BA7">
            <v>827.88307692307694</v>
          </cell>
          <cell r="BB7">
            <v>851.10444230769224</v>
          </cell>
          <cell r="BC7">
            <v>808.48186792452827</v>
          </cell>
          <cell r="BD7">
            <v>726.69950000000006</v>
          </cell>
          <cell r="BE7">
            <v>715</v>
          </cell>
          <cell r="BF7">
            <v>732.875</v>
          </cell>
          <cell r="BG7">
            <v>751.19687499999986</v>
          </cell>
          <cell r="BH7">
            <v>769.97679687499976</v>
          </cell>
          <cell r="BI7">
            <v>789.22621679687461</v>
          </cell>
          <cell r="BK7">
            <v>826.27224999999999</v>
          </cell>
          <cell r="BL7">
            <v>910.04421153846158</v>
          </cell>
          <cell r="BM7">
            <v>916.78085714285714</v>
          </cell>
          <cell r="BN7">
            <v>894.20999999999992</v>
          </cell>
          <cell r="BO7">
            <v>903.79250000000002</v>
          </cell>
          <cell r="BP7">
            <v>926.38731249999989</v>
          </cell>
          <cell r="BQ7">
            <v>949.54699531249992</v>
          </cell>
          <cell r="BR7">
            <v>973.28567019531226</v>
          </cell>
          <cell r="BS7">
            <v>997.61781195019501</v>
          </cell>
          <cell r="BU7">
            <v>729.25380769230765</v>
          </cell>
          <cell r="BV7">
            <v>772.16238461538467</v>
          </cell>
          <cell r="BW7">
            <v>752.55441509433967</v>
          </cell>
          <cell r="BX7">
            <v>666.53499999999997</v>
          </cell>
          <cell r="BY7">
            <v>675</v>
          </cell>
          <cell r="BZ7">
            <v>691.875</v>
          </cell>
          <cell r="CA7">
            <v>709.171875</v>
          </cell>
          <cell r="CB7">
            <v>726.90117187499993</v>
          </cell>
          <cell r="CC7">
            <v>745.07370117187486</v>
          </cell>
          <cell r="CE7" t="str">
            <v>--</v>
          </cell>
          <cell r="CF7" t="str">
            <v>--</v>
          </cell>
          <cell r="CG7">
            <v>819.40650000000005</v>
          </cell>
          <cell r="CH7">
            <v>785.68174999999997</v>
          </cell>
          <cell r="CI7">
            <v>840</v>
          </cell>
          <cell r="CJ7">
            <v>860.99999999999989</v>
          </cell>
          <cell r="CK7">
            <v>882.52499999999975</v>
          </cell>
          <cell r="CL7">
            <v>904.58812499999976</v>
          </cell>
          <cell r="CM7">
            <v>927.20282812499966</v>
          </cell>
          <cell r="CO7" t="str">
            <v>--</v>
          </cell>
          <cell r="CP7" t="str">
            <v>--</v>
          </cell>
          <cell r="CQ7" t="str">
            <v>--</v>
          </cell>
          <cell r="CR7" t="str">
            <v>--</v>
          </cell>
          <cell r="CS7">
            <v>700</v>
          </cell>
          <cell r="CT7">
            <v>717.49999999999989</v>
          </cell>
          <cell r="CU7">
            <v>735.43749999999989</v>
          </cell>
          <cell r="CV7">
            <v>753.82343749999984</v>
          </cell>
          <cell r="CW7">
            <v>772.66902343749973</v>
          </cell>
          <cell r="CY7" t="str">
            <v>--</v>
          </cell>
          <cell r="CZ7" t="str">
            <v>--</v>
          </cell>
          <cell r="DA7" t="str">
            <v>--</v>
          </cell>
          <cell r="DB7">
            <v>745.90899999999999</v>
          </cell>
          <cell r="DC7">
            <v>815</v>
          </cell>
          <cell r="DD7">
            <v>835.37499999999989</v>
          </cell>
          <cell r="DE7">
            <v>856.25937499999986</v>
          </cell>
          <cell r="DF7">
            <v>877.66585937499974</v>
          </cell>
          <cell r="DG7">
            <v>899.60750585937467</v>
          </cell>
          <cell r="DI7" t="str">
            <v>--</v>
          </cell>
          <cell r="DJ7">
            <v>871.50621428571424</v>
          </cell>
          <cell r="DK7">
            <v>740.28788679245281</v>
          </cell>
          <cell r="DL7">
            <v>884.60149999999999</v>
          </cell>
          <cell r="DM7">
            <v>912.5</v>
          </cell>
          <cell r="DN7">
            <v>939.875</v>
          </cell>
          <cell r="DO7">
            <v>968.07125000000008</v>
          </cell>
          <cell r="DP7">
            <v>997.11338750000016</v>
          </cell>
          <cell r="DQ7">
            <v>1027.0267891250003</v>
          </cell>
          <cell r="DS7" t="str">
            <v>--</v>
          </cell>
          <cell r="DT7" t="str">
            <v>--</v>
          </cell>
          <cell r="DU7">
            <v>585.61314285714286</v>
          </cell>
          <cell r="DV7">
            <v>593.64750000000004</v>
          </cell>
          <cell r="DW7">
            <v>641.86249999999995</v>
          </cell>
          <cell r="DX7">
            <v>661.11837500000001</v>
          </cell>
          <cell r="DY7">
            <v>680.95192625000004</v>
          </cell>
          <cell r="DZ7">
            <v>701.38048403749997</v>
          </cell>
          <cell r="EA7">
            <v>722.421898558625</v>
          </cell>
          <cell r="EC7" t="str">
            <v>--</v>
          </cell>
          <cell r="ED7" t="str">
            <v>--</v>
          </cell>
          <cell r="EE7" t="str">
            <v>--</v>
          </cell>
          <cell r="EF7" t="str">
            <v>--</v>
          </cell>
          <cell r="EG7">
            <v>500</v>
          </cell>
          <cell r="EH7">
            <v>510</v>
          </cell>
          <cell r="EI7">
            <v>520.20000000000005</v>
          </cell>
          <cell r="EJ7">
            <v>530.60399999999993</v>
          </cell>
          <cell r="EK7">
            <v>541.21608000000003</v>
          </cell>
        </row>
        <row r="8">
          <cell r="B8" t="str">
            <v>% Comp Growth</v>
          </cell>
          <cell r="C8" t="str">
            <v>--</v>
          </cell>
          <cell r="D8">
            <v>-6.4765658272641802E-2</v>
          </cell>
          <cell r="E8">
            <v>-3.7986605609546809E-3</v>
          </cell>
          <cell r="F8">
            <v>1.328871869769821E-2</v>
          </cell>
          <cell r="G8">
            <v>1.3631683653037907E-2</v>
          </cell>
          <cell r="H8">
            <v>2.0000000000000018E-2</v>
          </cell>
          <cell r="I8">
            <v>2.0000000000000018E-2</v>
          </cell>
          <cell r="J8">
            <v>2.0000000000000018E-2</v>
          </cell>
          <cell r="K8">
            <v>2.0000000000000018E-2</v>
          </cell>
          <cell r="M8" t="str">
            <v>--</v>
          </cell>
          <cell r="N8">
            <v>9.948003663159577E-2</v>
          </cell>
          <cell r="O8">
            <v>1.0524488392832598E-2</v>
          </cell>
          <cell r="P8">
            <v>-5.974359817988939E-2</v>
          </cell>
          <cell r="Q8">
            <v>5.0664034223804277E-2</v>
          </cell>
          <cell r="R8">
            <v>2.0000000000000018E-2</v>
          </cell>
          <cell r="S8">
            <v>2.0000000000000018E-2</v>
          </cell>
          <cell r="T8">
            <v>2.0000000000000018E-2</v>
          </cell>
          <cell r="U8">
            <v>2.0000000000000018E-2</v>
          </cell>
          <cell r="W8" t="str">
            <v>--</v>
          </cell>
          <cell r="X8">
            <v>3.0025638100051877E-2</v>
          </cell>
          <cell r="Y8">
            <v>-3.0081397509888919E-2</v>
          </cell>
          <cell r="Z8">
            <v>-4.2549086583870799E-2</v>
          </cell>
          <cell r="AA8">
            <v>3.8668119918257693E-2</v>
          </cell>
          <cell r="AB8">
            <v>2.0000000000000018E-2</v>
          </cell>
          <cell r="AC8">
            <v>1.9999999999999796E-2</v>
          </cell>
          <cell r="AD8">
            <v>2.0000000000000018E-2</v>
          </cell>
          <cell r="AE8">
            <v>2.0000000000000018E-2</v>
          </cell>
          <cell r="AG8" t="str">
            <v>--</v>
          </cell>
          <cell r="AH8">
            <v>3.8507664924973373E-2</v>
          </cell>
          <cell r="AI8">
            <v>-1.7841470032492701E-2</v>
          </cell>
          <cell r="AJ8">
            <v>-0.16276741257558036</v>
          </cell>
          <cell r="AK8">
            <v>8.7787430901025143E-3</v>
          </cell>
          <cell r="AL8">
            <v>2.0000000000000018E-2</v>
          </cell>
          <cell r="AM8">
            <v>2.0000000000000018E-2</v>
          </cell>
          <cell r="AN8">
            <v>2.0000000000000018E-2</v>
          </cell>
          <cell r="AO8">
            <v>2.0000000000000018E-2</v>
          </cell>
          <cell r="AQ8" t="str">
            <v>--</v>
          </cell>
          <cell r="AR8">
            <v>3.1165862803172129E-2</v>
          </cell>
          <cell r="AS8">
            <v>1.6984005626395016E-2</v>
          </cell>
          <cell r="AT8">
            <v>-6.3057405118429832E-2</v>
          </cell>
          <cell r="AU8">
            <v>5.9856014682883263E-2</v>
          </cell>
          <cell r="AV8">
            <v>2.4999999999999911E-2</v>
          </cell>
          <cell r="AW8">
            <v>2.4999999999999911E-2</v>
          </cell>
          <cell r="AX8">
            <v>2.4999999999999911E-2</v>
          </cell>
          <cell r="AY8">
            <v>2.4999999999999911E-2</v>
          </cell>
          <cell r="BA8" t="str">
            <v>--</v>
          </cell>
          <cell r="BB8">
            <v>2.8049088128386579E-2</v>
          </cell>
          <cell r="BC8">
            <v>-5.0079135138334729E-2</v>
          </cell>
          <cell r="BD8">
            <v>-0.10115547567501237</v>
          </cell>
          <cell r="BE8">
            <v>-1.6099501926174486E-2</v>
          </cell>
          <cell r="BF8">
            <v>2.4999999999999911E-2</v>
          </cell>
          <cell r="BG8">
            <v>2.4999999999999911E-2</v>
          </cell>
          <cell r="BH8">
            <v>2.4999999999999911E-2</v>
          </cell>
          <cell r="BI8">
            <v>2.4999999999999911E-2</v>
          </cell>
          <cell r="BK8" t="str">
            <v>--</v>
          </cell>
          <cell r="BL8">
            <v>0.10138542295043984</v>
          </cell>
          <cell r="BM8">
            <v>7.402547611403465E-3</v>
          </cell>
          <cell r="BN8">
            <v>-2.4619686337255309E-2</v>
          </cell>
          <cell r="BO8">
            <v>1.0716162870019419E-2</v>
          </cell>
          <cell r="BP8">
            <v>2.4999999999999911E-2</v>
          </cell>
          <cell r="BQ8">
            <v>2.5000000000000133E-2</v>
          </cell>
          <cell r="BR8">
            <v>2.4999999999999911E-2</v>
          </cell>
          <cell r="BS8">
            <v>2.4999999999999911E-2</v>
          </cell>
          <cell r="BU8" t="str">
            <v>--</v>
          </cell>
          <cell r="BV8">
            <v>5.8839016636552666E-2</v>
          </cell>
          <cell r="BW8">
            <v>-2.5393582893592725E-2</v>
          </cell>
          <cell r="BX8">
            <v>-0.11430324953120685</v>
          </cell>
          <cell r="BY8">
            <v>1.2700008251629757E-2</v>
          </cell>
          <cell r="BZ8">
            <v>2.4999999999999911E-2</v>
          </cell>
          <cell r="CA8">
            <v>2.4999999999999911E-2</v>
          </cell>
          <cell r="CB8">
            <v>2.4999999999999911E-2</v>
          </cell>
          <cell r="CC8">
            <v>2.4999999999999911E-2</v>
          </cell>
          <cell r="CE8" t="str">
            <v>--</v>
          </cell>
          <cell r="CF8" t="str">
            <v>--</v>
          </cell>
          <cell r="CG8" t="str">
            <v>--</v>
          </cell>
          <cell r="CH8">
            <v>-4.1157532921693996E-2</v>
          </cell>
          <cell r="CI8">
            <v>6.9135181006813484E-2</v>
          </cell>
          <cell r="CJ8">
            <v>2.4999999999999911E-2</v>
          </cell>
          <cell r="CK8">
            <v>2.4999999999999911E-2</v>
          </cell>
          <cell r="CL8">
            <v>2.5000000000000133E-2</v>
          </cell>
          <cell r="CM8">
            <v>2.4999999999999911E-2</v>
          </cell>
          <cell r="CO8" t="str">
            <v>--</v>
          </cell>
          <cell r="CP8" t="str">
            <v>--</v>
          </cell>
          <cell r="CQ8" t="str">
            <v>--</v>
          </cell>
          <cell r="CR8" t="str">
            <v>--</v>
          </cell>
          <cell r="CS8" t="str">
            <v>--</v>
          </cell>
          <cell r="CT8">
            <v>2.4999999999999911E-2</v>
          </cell>
          <cell r="CU8">
            <v>2.4999999999999911E-2</v>
          </cell>
          <cell r="CV8">
            <v>2.4999999999999911E-2</v>
          </cell>
          <cell r="CW8">
            <v>2.4999999999999911E-2</v>
          </cell>
          <cell r="CY8" t="str">
            <v>--</v>
          </cell>
          <cell r="CZ8" t="str">
            <v>--</v>
          </cell>
          <cell r="DA8" t="str">
            <v>--</v>
          </cell>
          <cell r="DB8" t="str">
            <v>--</v>
          </cell>
          <cell r="DC8">
            <v>9.2626580454184149E-2</v>
          </cell>
          <cell r="DD8">
            <v>2.4999999999999911E-2</v>
          </cell>
          <cell r="DE8">
            <v>2.4999999999999911E-2</v>
          </cell>
          <cell r="DF8">
            <v>2.4999999999999911E-2</v>
          </cell>
          <cell r="DG8">
            <v>2.4999999999999911E-2</v>
          </cell>
          <cell r="DI8" t="str">
            <v>--</v>
          </cell>
          <cell r="DJ8" t="str">
            <v>--</v>
          </cell>
          <cell r="DK8">
            <v>-0.15056499350473118</v>
          </cell>
          <cell r="DL8">
            <v>0.19494255651383763</v>
          </cell>
          <cell r="DM8">
            <v>3.153792979098502E-2</v>
          </cell>
          <cell r="DN8">
            <v>3.0000000000000027E-2</v>
          </cell>
          <cell r="DO8">
            <v>3.0000000000000027E-2</v>
          </cell>
          <cell r="DP8">
            <v>3.0000000000000027E-2</v>
          </cell>
          <cell r="DQ8">
            <v>3.0000000000000027E-2</v>
          </cell>
          <cell r="DS8" t="str">
            <v>--</v>
          </cell>
          <cell r="DT8" t="str">
            <v>--</v>
          </cell>
          <cell r="DU8" t="str">
            <v>--</v>
          </cell>
          <cell r="DV8">
            <v>1.3719564256461814E-2</v>
          </cell>
          <cell r="DW8">
            <v>8.1218231357834236E-2</v>
          </cell>
          <cell r="DX8">
            <v>3.0000000000000027E-2</v>
          </cell>
          <cell r="DY8">
            <v>3.0000000000000027E-2</v>
          </cell>
          <cell r="DZ8">
            <v>2.9999999999999805E-2</v>
          </cell>
          <cell r="EA8">
            <v>3.0000000000000027E-2</v>
          </cell>
          <cell r="EC8" t="str">
            <v>--</v>
          </cell>
          <cell r="ED8" t="str">
            <v>--</v>
          </cell>
          <cell r="EE8" t="str">
            <v>--</v>
          </cell>
          <cell r="EF8" t="str">
            <v>--</v>
          </cell>
          <cell r="EG8" t="str">
            <v>--</v>
          </cell>
          <cell r="EH8">
            <v>2.0000000000000018E-2</v>
          </cell>
          <cell r="EI8">
            <v>2.0000000000000018E-2</v>
          </cell>
          <cell r="EJ8">
            <v>1.9999999999999796E-2</v>
          </cell>
          <cell r="EK8">
            <v>2.000000000000024E-2</v>
          </cell>
        </row>
        <row r="10">
          <cell r="B10" t="str">
            <v>Sales</v>
          </cell>
          <cell r="C10">
            <v>25.652175000000003</v>
          </cell>
          <cell r="D10">
            <v>23.990794999999999</v>
          </cell>
          <cell r="E10">
            <v>23.899662113207548</v>
          </cell>
          <cell r="F10">
            <v>24.217258000000001</v>
          </cell>
          <cell r="G10">
            <v>24.54738</v>
          </cell>
          <cell r="H10">
            <v>25.038327599999999</v>
          </cell>
          <cell r="I10">
            <v>25.539094152000001</v>
          </cell>
          <cell r="J10">
            <v>26.049876035040004</v>
          </cell>
          <cell r="K10">
            <v>26.570873555740807</v>
          </cell>
          <cell r="M10">
            <v>16.211141999999999</v>
          </cell>
          <cell r="N10">
            <v>17.823826999999998</v>
          </cell>
          <cell r="O10">
            <v>18.011413660377357</v>
          </cell>
          <cell r="P10">
            <v>16.935347</v>
          </cell>
          <cell r="Q10">
            <v>17.79336</v>
          </cell>
          <cell r="R10">
            <v>18.149227200000002</v>
          </cell>
          <cell r="S10">
            <v>18.512211744000002</v>
          </cell>
          <cell r="T10">
            <v>18.882455978879999</v>
          </cell>
          <cell r="U10">
            <v>19.260105098457601</v>
          </cell>
          <cell r="W10">
            <v>22.831254999999999</v>
          </cell>
          <cell r="X10">
            <v>23.516777999999999</v>
          </cell>
          <cell r="Y10">
            <v>22.809360452830187</v>
          </cell>
          <cell r="Z10">
            <v>21.838842999999997</v>
          </cell>
          <cell r="AA10">
            <v>22.683309999999999</v>
          </cell>
          <cell r="AB10">
            <v>23.136976199999999</v>
          </cell>
          <cell r="AC10">
            <v>23.599715723999999</v>
          </cell>
          <cell r="AD10">
            <v>24.071710038479999</v>
          </cell>
          <cell r="AE10">
            <v>24.553144239249601</v>
          </cell>
          <cell r="AG10">
            <v>32.143236999999999</v>
          </cell>
          <cell r="AH10">
            <v>33.380997999999998</v>
          </cell>
          <cell r="AI10">
            <v>32.785431924528304</v>
          </cell>
          <cell r="AJ10">
            <v>27.449031999999999</v>
          </cell>
          <cell r="AK10">
            <v>27.69</v>
          </cell>
          <cell r="AL10">
            <v>28.2438</v>
          </cell>
          <cell r="AM10">
            <v>28.808676000000002</v>
          </cell>
          <cell r="AN10">
            <v>29.38484952</v>
          </cell>
          <cell r="AO10">
            <v>29.972546510400004</v>
          </cell>
          <cell r="AQ10">
            <v>35.828015000000001</v>
          </cell>
          <cell r="AR10">
            <v>36.944626</v>
          </cell>
          <cell r="AS10">
            <v>37.572093735849059</v>
          </cell>
          <cell r="AT10">
            <v>35.202894999999998</v>
          </cell>
          <cell r="AU10">
            <v>37.31</v>
          </cell>
          <cell r="AV10">
            <v>38.242750000000001</v>
          </cell>
          <cell r="AW10">
            <v>39.198818750000001</v>
          </cell>
          <cell r="AX10">
            <v>40.178789218749991</v>
          </cell>
          <cell r="AY10">
            <v>41.18325894921874</v>
          </cell>
          <cell r="BA10">
            <v>43.04992</v>
          </cell>
          <cell r="BB10">
            <v>44.257430999999997</v>
          </cell>
          <cell r="BC10">
            <v>42.041057132075466</v>
          </cell>
          <cell r="BD10">
            <v>37.788374000000005</v>
          </cell>
          <cell r="BE10">
            <v>37.18</v>
          </cell>
          <cell r="BF10">
            <v>38.109499999999997</v>
          </cell>
          <cell r="BG10">
            <v>39.062237499999995</v>
          </cell>
          <cell r="BH10">
            <v>40.03879343749999</v>
          </cell>
          <cell r="BI10">
            <v>41.03976327343748</v>
          </cell>
          <cell r="BK10">
            <v>42.966157000000003</v>
          </cell>
          <cell r="BL10">
            <v>47.322299000000001</v>
          </cell>
          <cell r="BM10">
            <v>47.672604571428572</v>
          </cell>
          <cell r="BN10">
            <v>46.498919999999998</v>
          </cell>
          <cell r="BO10">
            <v>46.997210000000003</v>
          </cell>
          <cell r="BP10">
            <v>48.172140249999998</v>
          </cell>
          <cell r="BQ10">
            <v>49.376443756249998</v>
          </cell>
          <cell r="BR10">
            <v>50.610854850156237</v>
          </cell>
          <cell r="BS10">
            <v>51.876126221410139</v>
          </cell>
          <cell r="BU10">
            <v>37.921197999999997</v>
          </cell>
          <cell r="BV10">
            <v>40.152444000000003</v>
          </cell>
          <cell r="BW10">
            <v>39.132829584905657</v>
          </cell>
          <cell r="BX10">
            <v>34.659819999999996</v>
          </cell>
          <cell r="BY10">
            <v>35.1</v>
          </cell>
          <cell r="BZ10">
            <v>35.977499999999999</v>
          </cell>
          <cell r="CA10">
            <v>36.876937499999997</v>
          </cell>
          <cell r="CB10">
            <v>37.798860937499995</v>
          </cell>
          <cell r="CC10">
            <v>38.74383246093749</v>
          </cell>
          <cell r="CE10" t="str">
            <v>--</v>
          </cell>
          <cell r="CF10" t="str">
            <v>--</v>
          </cell>
          <cell r="CG10">
            <v>42.609138000000009</v>
          </cell>
          <cell r="CH10">
            <v>40.855451000000002</v>
          </cell>
          <cell r="CI10">
            <v>43.68</v>
          </cell>
          <cell r="CJ10">
            <v>44.771999999999991</v>
          </cell>
          <cell r="CK10">
            <v>45.891299999999987</v>
          </cell>
          <cell r="CL10">
            <v>47.03858249999999</v>
          </cell>
          <cell r="CM10">
            <v>48.214547062499982</v>
          </cell>
          <cell r="CO10" t="str">
            <v>--</v>
          </cell>
          <cell r="CP10" t="str">
            <v>--</v>
          </cell>
          <cell r="CQ10" t="str">
            <v>--</v>
          </cell>
          <cell r="CR10" t="str">
            <v>--</v>
          </cell>
          <cell r="CS10">
            <v>36.4</v>
          </cell>
          <cell r="CT10">
            <v>37.309999999999995</v>
          </cell>
          <cell r="CU10">
            <v>38.242749999999994</v>
          </cell>
          <cell r="CV10">
            <v>39.198818749999994</v>
          </cell>
          <cell r="CW10">
            <v>40.178789218749991</v>
          </cell>
          <cell r="CY10" t="str">
            <v>--</v>
          </cell>
          <cell r="CZ10" t="str">
            <v>--</v>
          </cell>
          <cell r="DA10" t="str">
            <v>--</v>
          </cell>
          <cell r="DB10">
            <v>38.787267999999997</v>
          </cell>
          <cell r="DC10">
            <v>42.38</v>
          </cell>
          <cell r="DD10">
            <v>43.439499999999995</v>
          </cell>
          <cell r="DE10">
            <v>44.525487499999997</v>
          </cell>
          <cell r="DF10">
            <v>45.638624687499984</v>
          </cell>
          <cell r="DG10">
            <v>46.779590304687481</v>
          </cell>
          <cell r="DI10" t="str">
            <v>--</v>
          </cell>
          <cell r="DJ10">
            <v>45.318323142857139</v>
          </cell>
          <cell r="DK10">
            <v>38.494970113207543</v>
          </cell>
          <cell r="DL10">
            <v>45.999277999999997</v>
          </cell>
          <cell r="DM10">
            <v>47.45</v>
          </cell>
          <cell r="DN10">
            <v>48.8735</v>
          </cell>
          <cell r="DO10">
            <v>50.339705000000002</v>
          </cell>
          <cell r="DP10">
            <v>51.849896150000006</v>
          </cell>
          <cell r="DQ10">
            <v>53.405393034500008</v>
          </cell>
          <cell r="DS10" t="str">
            <v>--</v>
          </cell>
          <cell r="DT10" t="str">
            <v>--</v>
          </cell>
          <cell r="DU10">
            <v>30.451883428571428</v>
          </cell>
          <cell r="DV10">
            <v>30.869670000000003</v>
          </cell>
          <cell r="DW10">
            <v>33.376849999999997</v>
          </cell>
          <cell r="DX10">
            <v>34.378155499999998</v>
          </cell>
          <cell r="DY10">
            <v>35.409500165000004</v>
          </cell>
          <cell r="DZ10">
            <v>36.471785169949996</v>
          </cell>
          <cell r="EA10">
            <v>37.565938725048504</v>
          </cell>
          <cell r="EC10" t="str">
            <v>--</v>
          </cell>
          <cell r="ED10" t="str">
            <v>--</v>
          </cell>
          <cell r="EE10" t="str">
            <v>--</v>
          </cell>
          <cell r="EF10" t="str">
            <v>--</v>
          </cell>
          <cell r="EG10">
            <v>26</v>
          </cell>
          <cell r="EH10">
            <v>26.52</v>
          </cell>
          <cell r="EI10">
            <v>27.0504</v>
          </cell>
          <cell r="EJ10">
            <v>27.591407999999994</v>
          </cell>
          <cell r="EK10">
            <v>28.143236160000001</v>
          </cell>
        </row>
        <row r="11">
          <cell r="B11" t="str">
            <v>COGS</v>
          </cell>
          <cell r="C11">
            <v>17.101803</v>
          </cell>
          <cell r="D11">
            <v>16.146418000000001</v>
          </cell>
          <cell r="E11">
            <v>16.043843176596226</v>
          </cell>
          <cell r="F11">
            <v>16.588821730000003</v>
          </cell>
          <cell r="G11">
            <v>16.393652205523459</v>
          </cell>
          <cell r="H11">
            <v>16.721525249633928</v>
          </cell>
          <cell r="I11">
            <v>17.055955754626609</v>
          </cell>
          <cell r="J11">
            <v>17.397074869719145</v>
          </cell>
          <cell r="K11">
            <v>17.745016367113529</v>
          </cell>
          <cell r="M11">
            <v>10.828452999999998</v>
          </cell>
          <cell r="N11">
            <v>11.892322999999998</v>
          </cell>
          <cell r="O11">
            <v>12.191925906709434</v>
          </cell>
          <cell r="P11">
            <v>11.583777348</v>
          </cell>
          <cell r="Q11">
            <v>11.97493128</v>
          </cell>
          <cell r="R11">
            <v>12.216522739946202</v>
          </cell>
          <cell r="S11">
            <v>12.460853194745125</v>
          </cell>
          <cell r="T11">
            <v>12.710070258640027</v>
          </cell>
          <cell r="U11">
            <v>12.964271663812829</v>
          </cell>
          <cell r="W11">
            <v>15.023159999999999</v>
          </cell>
          <cell r="X11">
            <v>15.493573000000001</v>
          </cell>
          <cell r="Y11">
            <v>15.227529038309433</v>
          </cell>
          <cell r="Z11">
            <v>14.806735553999996</v>
          </cell>
          <cell r="AA11">
            <v>15.107084459999999</v>
          </cell>
          <cell r="AB11">
            <v>15.409226149199998</v>
          </cell>
          <cell r="AC11">
            <v>15.717410672183998</v>
          </cell>
          <cell r="AD11">
            <v>16.031758885627678</v>
          </cell>
          <cell r="AE11">
            <v>16.352394063340231</v>
          </cell>
          <cell r="AG11">
            <v>20.336148000000001</v>
          </cell>
          <cell r="AH11">
            <v>21.352698</v>
          </cell>
          <cell r="AI11">
            <v>21.40560850352453</v>
          </cell>
          <cell r="AJ11">
            <v>18.582994664000001</v>
          </cell>
          <cell r="AK11">
            <v>18.358470000000001</v>
          </cell>
          <cell r="AL11">
            <v>18.722838004991541</v>
          </cell>
          <cell r="AM11">
            <v>19.097294765091373</v>
          </cell>
          <cell r="AN11">
            <v>19.479240660393199</v>
          </cell>
          <cell r="AO11">
            <v>19.868825473601067</v>
          </cell>
          <cell r="AQ11">
            <v>23.348119000000001</v>
          </cell>
          <cell r="AR11">
            <v>24.203772999999998</v>
          </cell>
          <cell r="AS11">
            <v>24.594692559486795</v>
          </cell>
          <cell r="AT11">
            <v>23.339519384999999</v>
          </cell>
          <cell r="AU11">
            <v>24.363430000000001</v>
          </cell>
          <cell r="AV11">
            <v>24.968691475000004</v>
          </cell>
          <cell r="AW11">
            <v>25.592908761875002</v>
          </cell>
          <cell r="AX11">
            <v>26.232731480921871</v>
          </cell>
          <cell r="AY11">
            <v>26.888549767944916</v>
          </cell>
          <cell r="BA11">
            <v>28.07724</v>
          </cell>
          <cell r="BB11">
            <v>28.885613999999997</v>
          </cell>
          <cell r="BC11">
            <v>27.919466041411319</v>
          </cell>
          <cell r="BD11">
            <v>25.544940824000001</v>
          </cell>
          <cell r="BE11">
            <v>24.761880000000001</v>
          </cell>
          <cell r="BF11">
            <v>25.380926999999996</v>
          </cell>
          <cell r="BG11">
            <v>26.015450174999994</v>
          </cell>
          <cell r="BH11">
            <v>26.665836429374991</v>
          </cell>
          <cell r="BI11">
            <v>27.332482340109358</v>
          </cell>
          <cell r="BK11">
            <v>27.730464000000001</v>
          </cell>
          <cell r="BL11">
            <v>30.357813999999998</v>
          </cell>
          <cell r="BM11">
            <v>30.949054887771428</v>
          </cell>
          <cell r="BN11">
            <v>30.224298000000001</v>
          </cell>
          <cell r="BO11">
            <v>30.548186500000003</v>
          </cell>
          <cell r="BP11">
            <v>31.07103046125</v>
          </cell>
          <cell r="BQ11">
            <v>31.847806222781248</v>
          </cell>
          <cell r="BR11">
            <v>32.897055652601559</v>
          </cell>
          <cell r="BS11">
            <v>33.719482043916592</v>
          </cell>
          <cell r="BU11">
            <v>24.709856999999996</v>
          </cell>
          <cell r="BV11">
            <v>25.845089999999999</v>
          </cell>
          <cell r="BW11">
            <v>25.397206400603771</v>
          </cell>
          <cell r="BX11">
            <v>22.944800839999999</v>
          </cell>
          <cell r="BY11">
            <v>22.885200000000001</v>
          </cell>
          <cell r="BZ11">
            <v>23.457329999999999</v>
          </cell>
          <cell r="CA11">
            <v>24.043763249999998</v>
          </cell>
          <cell r="CB11">
            <v>24.644857331249998</v>
          </cell>
          <cell r="CC11">
            <v>25.260978764531245</v>
          </cell>
          <cell r="CE11" t="str">
            <v>--</v>
          </cell>
          <cell r="CF11" t="str">
            <v>--</v>
          </cell>
          <cell r="CG11">
            <v>28.765429063800006</v>
          </cell>
          <cell r="CH11">
            <v>27.699995777999998</v>
          </cell>
          <cell r="CI11">
            <v>29.178239999999995</v>
          </cell>
          <cell r="CJ11">
            <v>29.895704680624167</v>
          </cell>
          <cell r="CK11">
            <v>30.64309729763977</v>
          </cell>
          <cell r="CL11">
            <v>31.409174730080768</v>
          </cell>
          <cell r="CM11">
            <v>32.194404098332782</v>
          </cell>
          <cell r="CO11" t="str">
            <v>--</v>
          </cell>
          <cell r="CP11" t="str">
            <v>--</v>
          </cell>
          <cell r="CQ11" t="str">
            <v>--</v>
          </cell>
          <cell r="CR11" t="str">
            <v>--</v>
          </cell>
          <cell r="CS11">
            <v>24.788399999999999</v>
          </cell>
          <cell r="CT11">
            <v>24.848459999999996</v>
          </cell>
          <cell r="CU11">
            <v>25.469671499999993</v>
          </cell>
          <cell r="CV11">
            <v>26.106413287499993</v>
          </cell>
          <cell r="CW11">
            <v>26.759073619687491</v>
          </cell>
          <cell r="CY11" t="str">
            <v>--</v>
          </cell>
          <cell r="CZ11" t="str">
            <v>--</v>
          </cell>
          <cell r="DA11" t="str">
            <v>--</v>
          </cell>
          <cell r="DB11">
            <v>26.220193167999994</v>
          </cell>
          <cell r="DC11">
            <v>28.225080000000002</v>
          </cell>
          <cell r="DD11">
            <v>28.9211167601322</v>
          </cell>
          <cell r="DE11">
            <v>29.644144679135508</v>
          </cell>
          <cell r="DF11">
            <v>30.385248296113886</v>
          </cell>
          <cell r="DG11">
            <v>31.14487950351673</v>
          </cell>
          <cell r="DI11" t="str">
            <v>--</v>
          </cell>
          <cell r="DJ11">
            <v>32.566463428571424</v>
          </cell>
          <cell r="DK11">
            <v>26.188128168015091</v>
          </cell>
          <cell r="DL11">
            <v>30.957514094</v>
          </cell>
          <cell r="DM11">
            <v>31.459350000000004</v>
          </cell>
          <cell r="DN11">
            <v>32.403130500000003</v>
          </cell>
          <cell r="DO11">
            <v>33.375224415000005</v>
          </cell>
          <cell r="DP11">
            <v>34.376481147450008</v>
          </cell>
          <cell r="DQ11">
            <v>35.407775581873508</v>
          </cell>
          <cell r="DS11" t="str">
            <v>--</v>
          </cell>
          <cell r="DT11" t="str">
            <v>--</v>
          </cell>
          <cell r="DU11">
            <v>21.023980319085712</v>
          </cell>
          <cell r="DV11">
            <v>20.898766590000005</v>
          </cell>
          <cell r="DW11">
            <v>22.0954747</v>
          </cell>
          <cell r="DX11">
            <v>22.746904138727572</v>
          </cell>
          <cell r="DY11">
            <v>23.429311262889406</v>
          </cell>
          <cell r="DZ11">
            <v>24.132190600776081</v>
          </cell>
          <cell r="EA11">
            <v>24.856156318799371</v>
          </cell>
          <cell r="EC11" t="str">
            <v>--</v>
          </cell>
          <cell r="ED11" t="str">
            <v>--</v>
          </cell>
          <cell r="EE11" t="str">
            <v>--</v>
          </cell>
          <cell r="EF11" t="str">
            <v>--</v>
          </cell>
          <cell r="EG11">
            <v>17.731999999999999</v>
          </cell>
          <cell r="EH11">
            <v>17.662319999999998</v>
          </cell>
          <cell r="EI11">
            <v>18.015566399999997</v>
          </cell>
          <cell r="EJ11">
            <v>18.375877727999995</v>
          </cell>
          <cell r="EK11">
            <v>18.743395282559998</v>
          </cell>
        </row>
        <row r="12">
          <cell r="B12" t="str">
            <v>Gross Margin</v>
          </cell>
          <cell r="C12">
            <v>8.550372000000003</v>
          </cell>
          <cell r="D12">
            <v>7.8443769999999979</v>
          </cell>
          <cell r="E12">
            <v>7.8558189366113211</v>
          </cell>
          <cell r="F12">
            <v>7.6284362699999981</v>
          </cell>
          <cell r="G12">
            <v>8.1537277944765414</v>
          </cell>
          <cell r="H12">
            <v>8.3168023503660713</v>
          </cell>
          <cell r="I12">
            <v>8.4831383973733914</v>
          </cell>
          <cell r="J12">
            <v>8.6528011653208594</v>
          </cell>
          <cell r="K12">
            <v>8.8258571886272783</v>
          </cell>
          <cell r="M12">
            <v>5.3826890000000009</v>
          </cell>
          <cell r="N12">
            <v>5.9315040000000003</v>
          </cell>
          <cell r="O12">
            <v>5.8194877536679233</v>
          </cell>
          <cell r="P12">
            <v>5.3515696520000002</v>
          </cell>
          <cell r="Q12">
            <v>5.81842872</v>
          </cell>
          <cell r="R12">
            <v>5.9327044600538006</v>
          </cell>
          <cell r="S12">
            <v>6.0513585492548767</v>
          </cell>
          <cell r="T12">
            <v>6.1723857202399728</v>
          </cell>
          <cell r="U12">
            <v>6.2958334346447717</v>
          </cell>
          <cell r="W12">
            <v>7.8080949999999998</v>
          </cell>
          <cell r="X12">
            <v>8.0232049999999973</v>
          </cell>
          <cell r="Y12">
            <v>7.5818314145207548</v>
          </cell>
          <cell r="Z12">
            <v>7.0321074460000013</v>
          </cell>
          <cell r="AA12">
            <v>7.5762255399999994</v>
          </cell>
          <cell r="AB12">
            <v>7.727750050800001</v>
          </cell>
          <cell r="AC12">
            <v>7.8823050518160009</v>
          </cell>
          <cell r="AD12">
            <v>8.0399511528523213</v>
          </cell>
          <cell r="AE12">
            <v>8.2007501759093699</v>
          </cell>
          <cell r="AG12">
            <v>11.807088999999998</v>
          </cell>
          <cell r="AH12">
            <v>12.028299999999998</v>
          </cell>
          <cell r="AI12">
            <v>11.379823421003774</v>
          </cell>
          <cell r="AJ12">
            <v>8.866037335999998</v>
          </cell>
          <cell r="AK12">
            <v>9.3315300000000008</v>
          </cell>
          <cell r="AL12">
            <v>9.5209619950084594</v>
          </cell>
          <cell r="AM12">
            <v>9.7113812349086288</v>
          </cell>
          <cell r="AN12">
            <v>9.9056088596068008</v>
          </cell>
          <cell r="AO12">
            <v>10.103721036798937</v>
          </cell>
          <cell r="AQ12">
            <v>12.479896</v>
          </cell>
          <cell r="AR12">
            <v>12.740853000000001</v>
          </cell>
          <cell r="AS12">
            <v>12.977401176362264</v>
          </cell>
          <cell r="AT12">
            <v>11.863375614999999</v>
          </cell>
          <cell r="AU12">
            <v>12.946570000000001</v>
          </cell>
          <cell r="AV12">
            <v>13.274058524999997</v>
          </cell>
          <cell r="AW12">
            <v>13.605909988124999</v>
          </cell>
          <cell r="AX12">
            <v>13.94605773782812</v>
          </cell>
          <cell r="AY12">
            <v>14.294709181273824</v>
          </cell>
          <cell r="BA12">
            <v>14.97268</v>
          </cell>
          <cell r="BB12">
            <v>15.371817</v>
          </cell>
          <cell r="BC12">
            <v>14.121591090664147</v>
          </cell>
          <cell r="BD12">
            <v>12.243433176000003</v>
          </cell>
          <cell r="BE12">
            <v>12.418119999999998</v>
          </cell>
          <cell r="BF12">
            <v>12.728573000000001</v>
          </cell>
          <cell r="BG12">
            <v>13.046787325</v>
          </cell>
          <cell r="BH12">
            <v>13.372957008124999</v>
          </cell>
          <cell r="BI12">
            <v>13.707280933328121</v>
          </cell>
          <cell r="BK12">
            <v>15.235693000000001</v>
          </cell>
          <cell r="BL12">
            <v>16.964485000000003</v>
          </cell>
          <cell r="BM12">
            <v>16.723549683657144</v>
          </cell>
          <cell r="BN12">
            <v>16.274621999999997</v>
          </cell>
          <cell r="BO12">
            <v>16.449023499999999</v>
          </cell>
          <cell r="BP12">
            <v>17.101109788749998</v>
          </cell>
          <cell r="BQ12">
            <v>17.52863753346875</v>
          </cell>
          <cell r="BR12">
            <v>17.713799197554678</v>
          </cell>
          <cell r="BS12">
            <v>18.156644177493547</v>
          </cell>
          <cell r="BU12">
            <v>13.211341000000001</v>
          </cell>
          <cell r="BV12">
            <v>14.307354000000004</v>
          </cell>
          <cell r="BW12">
            <v>13.735623184301886</v>
          </cell>
          <cell r="BX12">
            <v>11.715019159999997</v>
          </cell>
          <cell r="BY12">
            <v>12.2148</v>
          </cell>
          <cell r="BZ12">
            <v>12.52017</v>
          </cell>
          <cell r="CA12">
            <v>12.833174249999999</v>
          </cell>
          <cell r="CB12">
            <v>13.154003606249997</v>
          </cell>
          <cell r="CC12">
            <v>13.482853696406245</v>
          </cell>
          <cell r="CE12" t="str">
            <v>--</v>
          </cell>
          <cell r="CF12" t="str">
            <v>--</v>
          </cell>
          <cell r="CG12">
            <v>13.843708936200002</v>
          </cell>
          <cell r="CH12">
            <v>13.155455222000004</v>
          </cell>
          <cell r="CI12">
            <v>14.501760000000004</v>
          </cell>
          <cell r="CJ12">
            <v>14.876295319375824</v>
          </cell>
          <cell r="CK12">
            <v>15.248202702360217</v>
          </cell>
          <cell r="CL12">
            <v>15.629407769919222</v>
          </cell>
          <cell r="CM12">
            <v>16.020142964167199</v>
          </cell>
          <cell r="CO12" t="str">
            <v>--</v>
          </cell>
          <cell r="CP12" t="str">
            <v>--</v>
          </cell>
          <cell r="CQ12" t="str">
            <v>--</v>
          </cell>
          <cell r="CR12" t="str">
            <v>--</v>
          </cell>
          <cell r="CS12">
            <v>11.611599999999999</v>
          </cell>
          <cell r="CT12">
            <v>12.461539999999999</v>
          </cell>
          <cell r="CU12">
            <v>12.7730785</v>
          </cell>
          <cell r="CV12">
            <v>13.0924054625</v>
          </cell>
          <cell r="CW12">
            <v>13.419715599062499</v>
          </cell>
          <cell r="CY12" t="str">
            <v>--</v>
          </cell>
          <cell r="CZ12" t="str">
            <v>--</v>
          </cell>
          <cell r="DA12" t="str">
            <v>--</v>
          </cell>
          <cell r="DB12">
            <v>12.567074832000003</v>
          </cell>
          <cell r="DC12">
            <v>14.154920000000001</v>
          </cell>
          <cell r="DD12">
            <v>14.518383239867795</v>
          </cell>
          <cell r="DE12">
            <v>14.881342820864489</v>
          </cell>
          <cell r="DF12">
            <v>15.253376391386098</v>
          </cell>
          <cell r="DG12">
            <v>15.634710801170751</v>
          </cell>
          <cell r="DI12" t="str">
            <v>--</v>
          </cell>
          <cell r="DJ12">
            <v>12.751859714285715</v>
          </cell>
          <cell r="DK12">
            <v>12.306841945192453</v>
          </cell>
          <cell r="DL12">
            <v>15.041763905999996</v>
          </cell>
          <cell r="DM12">
            <v>15.990649999999999</v>
          </cell>
          <cell r="DN12">
            <v>16.470369499999997</v>
          </cell>
          <cell r="DO12">
            <v>16.964480584999997</v>
          </cell>
          <cell r="DP12">
            <v>17.473415002549999</v>
          </cell>
          <cell r="DQ12">
            <v>17.9976174526265</v>
          </cell>
          <cell r="DS12" t="str">
            <v>--</v>
          </cell>
          <cell r="DT12" t="str">
            <v>--</v>
          </cell>
          <cell r="DU12">
            <v>9.4279031094857153</v>
          </cell>
          <cell r="DV12">
            <v>9.9709034099999982</v>
          </cell>
          <cell r="DW12">
            <v>11.281375299999997</v>
          </cell>
          <cell r="DX12">
            <v>11.631251361272426</v>
          </cell>
          <cell r="DY12">
            <v>11.980188902110598</v>
          </cell>
          <cell r="DZ12">
            <v>12.339594569173915</v>
          </cell>
          <cell r="EA12">
            <v>12.709782406249133</v>
          </cell>
          <cell r="EC12" t="str">
            <v>--</v>
          </cell>
          <cell r="ED12" t="str">
            <v>--</v>
          </cell>
          <cell r="EE12" t="str">
            <v>--</v>
          </cell>
          <cell r="EF12" t="str">
            <v>--</v>
          </cell>
          <cell r="EG12">
            <v>8.2680000000000007</v>
          </cell>
          <cell r="EH12">
            <v>8.857680000000002</v>
          </cell>
          <cell r="EI12">
            <v>9.0348336000000025</v>
          </cell>
          <cell r="EJ12">
            <v>9.2155302719999987</v>
          </cell>
          <cell r="EK12">
            <v>9.3998408774400026</v>
          </cell>
        </row>
        <row r="13">
          <cell r="B13" t="str">
            <v>% Margin</v>
          </cell>
          <cell r="C13">
            <v>0.33331957231696729</v>
          </cell>
          <cell r="D13">
            <v>0.32697444999217407</v>
          </cell>
          <cell r="E13">
            <v>0.32869999999999999</v>
          </cell>
          <cell r="F13">
            <v>0.315</v>
          </cell>
          <cell r="G13">
            <v>0.33216285381480803</v>
          </cell>
          <cell r="H13">
            <v>0.33216285381480792</v>
          </cell>
          <cell r="I13">
            <v>0.33216285381480792</v>
          </cell>
          <cell r="J13">
            <v>0.33216285381480792</v>
          </cell>
          <cell r="K13">
            <v>0.33216285381480792</v>
          </cell>
          <cell r="M13">
            <v>0.33203638583882616</v>
          </cell>
          <cell r="N13">
            <v>0.33278509716235466</v>
          </cell>
          <cell r="O13">
            <v>0.3231</v>
          </cell>
          <cell r="P13">
            <v>0.316</v>
          </cell>
          <cell r="Q13">
            <v>0.32700000000000001</v>
          </cell>
          <cell r="R13">
            <v>0.32688468741268489</v>
          </cell>
          <cell r="S13">
            <v>0.32688468741268489</v>
          </cell>
          <cell r="T13">
            <v>0.32688468741268489</v>
          </cell>
          <cell r="U13">
            <v>0.32688468741268489</v>
          </cell>
          <cell r="W13">
            <v>0.34199149367829318</v>
          </cell>
          <cell r="X13">
            <v>0.34116939829087128</v>
          </cell>
          <cell r="Y13">
            <v>0.33239999999999997</v>
          </cell>
          <cell r="Z13">
            <v>0.32200000000000001</v>
          </cell>
          <cell r="AA13">
            <v>0.33399999999999996</v>
          </cell>
          <cell r="AB13">
            <v>0.33400000000000002</v>
          </cell>
          <cell r="AC13">
            <v>0.33400000000000002</v>
          </cell>
          <cell r="AD13">
            <v>0.33400000000000002</v>
          </cell>
          <cell r="AE13">
            <v>0.33400000000000002</v>
          </cell>
          <cell r="AG13">
            <v>0.36732731678517633</v>
          </cell>
          <cell r="AH13">
            <v>0.36033374436558185</v>
          </cell>
          <cell r="AI13">
            <v>0.34710000000000002</v>
          </cell>
          <cell r="AJ13">
            <v>0.32299999999999995</v>
          </cell>
          <cell r="AK13">
            <v>0.33700000000000002</v>
          </cell>
          <cell r="AL13">
            <v>0.33709918619337553</v>
          </cell>
          <cell r="AM13">
            <v>0.33709918619337553</v>
          </cell>
          <cell r="AN13">
            <v>0.33709918619337553</v>
          </cell>
          <cell r="AO13">
            <v>0.33709918619337553</v>
          </cell>
          <cell r="AQ13">
            <v>0.34832786577766028</v>
          </cell>
          <cell r="AR13">
            <v>0.34486349922719478</v>
          </cell>
          <cell r="AS13">
            <v>0.34539999999999998</v>
          </cell>
          <cell r="AT13">
            <v>0.33700000000000002</v>
          </cell>
          <cell r="AU13">
            <v>0.34700000000000003</v>
          </cell>
          <cell r="AV13">
            <v>0.34710000000000002</v>
          </cell>
          <cell r="AW13">
            <v>0.34710000000000002</v>
          </cell>
          <cell r="AX13">
            <v>0.34710000000000002</v>
          </cell>
          <cell r="AY13">
            <v>0.34710000000000002</v>
          </cell>
          <cell r="BA13">
            <v>0.34779809114627858</v>
          </cell>
          <cell r="BB13">
            <v>0.3473273674651382</v>
          </cell>
          <cell r="BC13">
            <v>0.33589999999999998</v>
          </cell>
          <cell r="BD13">
            <v>0.32400000000000001</v>
          </cell>
          <cell r="BE13">
            <v>0.33399999999999996</v>
          </cell>
          <cell r="BF13">
            <v>0.33400000000000002</v>
          </cell>
          <cell r="BG13">
            <v>0.33400000000000002</v>
          </cell>
          <cell r="BH13">
            <v>0.33400000000000002</v>
          </cell>
          <cell r="BI13">
            <v>0.33400000000000002</v>
          </cell>
          <cell r="BK13">
            <v>0.35459752660681287</v>
          </cell>
          <cell r="BL13">
            <v>0.35848818334037408</v>
          </cell>
          <cell r="BM13">
            <v>0.3508</v>
          </cell>
          <cell r="BN13">
            <v>0.35</v>
          </cell>
          <cell r="BO13">
            <v>0.35</v>
          </cell>
          <cell r="BP13">
            <v>0.35499999999999998</v>
          </cell>
          <cell r="BQ13">
            <v>0.35499999999999998</v>
          </cell>
          <cell r="BR13">
            <v>0.35</v>
          </cell>
          <cell r="BS13">
            <v>0.35</v>
          </cell>
          <cell r="BU13">
            <v>0.3483893362229748</v>
          </cell>
          <cell r="BV13">
            <v>0.35632585652818544</v>
          </cell>
          <cell r="BW13">
            <v>0.35099999999999998</v>
          </cell>
          <cell r="BX13">
            <v>0.33799999999999997</v>
          </cell>
          <cell r="BY13">
            <v>0.34799999999999998</v>
          </cell>
          <cell r="BZ13">
            <v>0.34799999999999998</v>
          </cell>
          <cell r="CA13">
            <v>0.34799999999999998</v>
          </cell>
          <cell r="CB13">
            <v>0.34799999999999998</v>
          </cell>
          <cell r="CC13">
            <v>0.34799999999999998</v>
          </cell>
          <cell r="CE13" t="str">
            <v>--</v>
          </cell>
          <cell r="CF13" t="str">
            <v>--</v>
          </cell>
          <cell r="CG13">
            <v>0.32490000000000002</v>
          </cell>
          <cell r="CH13">
            <v>0.32200000000000001</v>
          </cell>
          <cell r="CI13">
            <v>0.33200000000000002</v>
          </cell>
          <cell r="CJ13">
            <v>0.33226783077315791</v>
          </cell>
          <cell r="CK13">
            <v>0.33226783077315791</v>
          </cell>
          <cell r="CL13">
            <v>0.33226783077315791</v>
          </cell>
          <cell r="CM13">
            <v>0.33226783077315791</v>
          </cell>
          <cell r="CO13" t="str">
            <v>--</v>
          </cell>
          <cell r="CP13" t="str">
            <v>--</v>
          </cell>
          <cell r="CQ13" t="str">
            <v>--</v>
          </cell>
          <cell r="CR13" t="str">
            <v>--</v>
          </cell>
          <cell r="CS13">
            <v>0.31900000000000001</v>
          </cell>
          <cell r="CT13">
            <v>0.33400000000000002</v>
          </cell>
          <cell r="CU13">
            <v>0.33400000000000002</v>
          </cell>
          <cell r="CV13">
            <v>0.33400000000000002</v>
          </cell>
          <cell r="CW13">
            <v>0.33400000000000002</v>
          </cell>
          <cell r="CY13" t="str">
            <v>--</v>
          </cell>
          <cell r="CZ13" t="str">
            <v>--</v>
          </cell>
          <cell r="DA13" t="str">
            <v>--</v>
          </cell>
          <cell r="DB13">
            <v>0.32400000000000001</v>
          </cell>
          <cell r="DC13">
            <v>0.33399999999999996</v>
          </cell>
          <cell r="DD13">
            <v>0.33422077233549646</v>
          </cell>
          <cell r="DE13">
            <v>0.33422077233549646</v>
          </cell>
          <cell r="DF13">
            <v>0.33422077233549646</v>
          </cell>
          <cell r="DG13">
            <v>0.33422077233549646</v>
          </cell>
          <cell r="DI13" t="str">
            <v>--</v>
          </cell>
          <cell r="DJ13">
            <v>0.28138419142491156</v>
          </cell>
          <cell r="DK13">
            <v>0.31969999999999998</v>
          </cell>
          <cell r="DL13">
            <v>0.32700000000000001</v>
          </cell>
          <cell r="DM13">
            <v>0.33700000000000002</v>
          </cell>
          <cell r="DN13">
            <v>0.33700000000000002</v>
          </cell>
          <cell r="DO13">
            <v>0.33700000000000002</v>
          </cell>
          <cell r="DP13">
            <v>0.33700000000000002</v>
          </cell>
          <cell r="DQ13">
            <v>0.33700000000000002</v>
          </cell>
          <cell r="DS13" t="str">
            <v>--</v>
          </cell>
          <cell r="DT13" t="str">
            <v>--</v>
          </cell>
          <cell r="DU13">
            <v>0.30959999999999999</v>
          </cell>
          <cell r="DV13">
            <v>0.32299999999999995</v>
          </cell>
          <cell r="DW13">
            <v>0.33799999999999997</v>
          </cell>
          <cell r="DX13">
            <v>0.33833261826023286</v>
          </cell>
          <cell r="DY13">
            <v>0.33833261826023286</v>
          </cell>
          <cell r="DZ13">
            <v>0.33833261826023286</v>
          </cell>
          <cell r="EA13">
            <v>0.33833261826023286</v>
          </cell>
          <cell r="EC13" t="str">
            <v>--</v>
          </cell>
          <cell r="ED13" t="str">
            <v>--</v>
          </cell>
          <cell r="EE13" t="str">
            <v>--</v>
          </cell>
          <cell r="EF13" t="str">
            <v>--</v>
          </cell>
          <cell r="EG13">
            <v>0.318</v>
          </cell>
          <cell r="EH13">
            <v>0.33400000000000002</v>
          </cell>
          <cell r="EI13">
            <v>0.33400000000000002</v>
          </cell>
          <cell r="EJ13">
            <v>0.33400000000000002</v>
          </cell>
          <cell r="EK13">
            <v>0.33400000000000002</v>
          </cell>
        </row>
        <row r="15">
          <cell r="B15" t="str">
            <v>Expenses</v>
          </cell>
        </row>
        <row r="16">
          <cell r="B16" t="str">
            <v>Labor</v>
          </cell>
          <cell r="C16">
            <v>3.0974490000000006</v>
          </cell>
          <cell r="D16">
            <v>2.9626399999999999</v>
          </cell>
          <cell r="E16">
            <v>2.7710878490566038</v>
          </cell>
          <cell r="F16">
            <v>2.7227768913825696</v>
          </cell>
          <cell r="G16">
            <v>2.7740453328892061</v>
          </cell>
          <cell r="H16">
            <v>2.8295262395469902</v>
          </cell>
          <cell r="I16">
            <v>2.8861167643379302</v>
          </cell>
          <cell r="J16">
            <v>2.943839099624689</v>
          </cell>
          <cell r="K16">
            <v>3.0027158816171831</v>
          </cell>
          <cell r="M16">
            <v>1.8142589999999998</v>
          </cell>
          <cell r="N16">
            <v>1.9482889999999997</v>
          </cell>
          <cell r="O16">
            <v>1.9212910943396224</v>
          </cell>
          <cell r="P16">
            <v>1.8377996304729656</v>
          </cell>
          <cell r="Q16">
            <v>1.8952079581942602</v>
          </cell>
          <cell r="R16">
            <v>1.9331121173581456</v>
          </cell>
          <cell r="S16">
            <v>1.9717743597053086</v>
          </cell>
          <cell r="T16">
            <v>2.0112098468994146</v>
          </cell>
          <cell r="U16">
            <v>2.051434043837403</v>
          </cell>
          <cell r="W16">
            <v>2.8663910000000001</v>
          </cell>
          <cell r="X16">
            <v>2.9007089999999995</v>
          </cell>
          <cell r="Y16">
            <v>2.7070452010781474</v>
          </cell>
          <cell r="Z16">
            <v>2.6041043519337599</v>
          </cell>
          <cell r="AA16">
            <v>2.722873965166126</v>
          </cell>
          <cell r="AB16">
            <v>2.7773314444694486</v>
          </cell>
          <cell r="AC16">
            <v>2.8328780733588377</v>
          </cell>
          <cell r="AD16">
            <v>2.8895356348260144</v>
          </cell>
          <cell r="AE16">
            <v>2.9473263475225346</v>
          </cell>
          <cell r="AG16">
            <v>3.9335019999999998</v>
          </cell>
          <cell r="AH16">
            <v>4.1577279999999996</v>
          </cell>
          <cell r="AI16">
            <v>3.987563094339623</v>
          </cell>
          <cell r="AJ16">
            <v>3.4897069433053156</v>
          </cell>
          <cell r="AK16">
            <v>3.4797400224297399</v>
          </cell>
          <cell r="AL16">
            <v>3.5493348228783344</v>
          </cell>
          <cell r="AM16">
            <v>3.6203215193359015</v>
          </cell>
          <cell r="AN16">
            <v>3.6927279497226189</v>
          </cell>
          <cell r="AO16">
            <v>3.7665825087170721</v>
          </cell>
          <cell r="AQ16">
            <v>4.2963930000000001</v>
          </cell>
          <cell r="AR16">
            <v>4.3051890000000004</v>
          </cell>
          <cell r="AS16">
            <v>4.312380603773585</v>
          </cell>
          <cell r="AT16">
            <v>4.2155709281577565</v>
          </cell>
          <cell r="AU16">
            <v>4.4185031434577997</v>
          </cell>
          <cell r="AV16">
            <v>4.5289657220442443</v>
          </cell>
          <cell r="AW16">
            <v>4.6421898650953501</v>
          </cell>
          <cell r="AX16">
            <v>4.7582446117227333</v>
          </cell>
          <cell r="AY16">
            <v>4.8772007270158015</v>
          </cell>
          <cell r="BA16">
            <v>4.9207039999999997</v>
          </cell>
          <cell r="BB16">
            <v>4.8124379999999993</v>
          </cell>
          <cell r="BC16">
            <v>4.6602622397614892</v>
          </cell>
          <cell r="BD16">
            <v>4.3505988441292995</v>
          </cell>
          <cell r="BE16">
            <v>4.2067907830329299</v>
          </cell>
          <cell r="BF16">
            <v>4.3119605526087526</v>
          </cell>
          <cell r="BG16">
            <v>4.4197595664239717</v>
          </cell>
          <cell r="BH16">
            <v>4.5302535555845704</v>
          </cell>
          <cell r="BI16">
            <v>4.6435098944741835</v>
          </cell>
          <cell r="BK16">
            <v>4.8232340000000002</v>
          </cell>
          <cell r="BL16">
            <v>5.1406920000000005</v>
          </cell>
          <cell r="BM16">
            <v>5.2106858074249018</v>
          </cell>
          <cell r="BN16">
            <v>5.1022628573506728</v>
          </cell>
          <cell r="BO16">
            <v>5.141964034899587</v>
          </cell>
          <cell r="BP16">
            <v>5.2705131357720756</v>
          </cell>
          <cell r="BQ16">
            <v>5.4022759641663782</v>
          </cell>
          <cell r="BR16">
            <v>5.5373328632705361</v>
          </cell>
          <cell r="BS16">
            <v>5.6757661848522991</v>
          </cell>
          <cell r="BU16">
            <v>4.3699409999999999</v>
          </cell>
          <cell r="BV16">
            <v>4.3859660000000007</v>
          </cell>
          <cell r="BW16">
            <v>4.3595759999999997</v>
          </cell>
          <cell r="BX16">
            <v>4.1111934810088986</v>
          </cell>
          <cell r="BY16">
            <v>4.1240667162682403</v>
          </cell>
          <cell r="BZ16">
            <v>4.2271683841749459</v>
          </cell>
          <cell r="CA16">
            <v>4.3328475937793192</v>
          </cell>
          <cell r="CB16">
            <v>4.4411687836238016</v>
          </cell>
          <cell r="CC16">
            <v>4.5521980032143965</v>
          </cell>
          <cell r="CE16">
            <v>0</v>
          </cell>
          <cell r="CF16">
            <v>0</v>
          </cell>
          <cell r="CG16">
            <v>5.921825000000001</v>
          </cell>
          <cell r="CH16">
            <v>4.9628889329656456</v>
          </cell>
          <cell r="CI16">
            <v>5.2806054303718852</v>
          </cell>
          <cell r="CJ16">
            <v>5.4126205661311815</v>
          </cell>
          <cell r="CK16">
            <v>5.5479360802844608</v>
          </cell>
          <cell r="CL16">
            <v>5.6866344822915726</v>
          </cell>
          <cell r="CM16">
            <v>5.8288003443488607</v>
          </cell>
          <cell r="CO16">
            <v>0</v>
          </cell>
          <cell r="CP16">
            <v>0</v>
          </cell>
          <cell r="CQ16">
            <v>0</v>
          </cell>
          <cell r="CR16">
            <v>0</v>
          </cell>
          <cell r="CS16">
            <v>4.5231508856768814</v>
          </cell>
          <cell r="CT16">
            <v>4.6362296578188031</v>
          </cell>
          <cell r="CU16">
            <v>4.7521353992642732</v>
          </cell>
          <cell r="CV16">
            <v>4.8709387842458796</v>
          </cell>
          <cell r="CW16">
            <v>4.9927122538520265</v>
          </cell>
          <cell r="CY16">
            <v>0</v>
          </cell>
          <cell r="CZ16">
            <v>0</v>
          </cell>
          <cell r="DA16">
            <v>0</v>
          </cell>
          <cell r="DB16">
            <v>5.1488297760040735</v>
          </cell>
          <cell r="DC16">
            <v>5.1288529487815451</v>
          </cell>
          <cell r="DD16">
            <v>5.2570742725010833</v>
          </cell>
          <cell r="DE16">
            <v>5.3885011293136102</v>
          </cell>
          <cell r="DF16">
            <v>5.5232136575464494</v>
          </cell>
          <cell r="DG16">
            <v>5.6612939989851103</v>
          </cell>
          <cell r="DI16">
            <v>0</v>
          </cell>
          <cell r="DJ16">
            <v>7.246968857142857</v>
          </cell>
          <cell r="DK16">
            <v>4.3965479999999992</v>
          </cell>
          <cell r="DL16">
            <v>4.8223946878484814</v>
          </cell>
          <cell r="DM16">
            <v>4.9815578996962282</v>
          </cell>
          <cell r="DN16">
            <v>5.1310046366871145</v>
          </cell>
          <cell r="DO16">
            <v>5.2849347757877281</v>
          </cell>
          <cell r="DP16">
            <v>5.4434828190613604</v>
          </cell>
          <cell r="DQ16">
            <v>5.606787303633201</v>
          </cell>
          <cell r="DS16">
            <v>0</v>
          </cell>
          <cell r="DT16">
            <v>0</v>
          </cell>
          <cell r="DU16">
            <v>4.8171741428571426</v>
          </cell>
          <cell r="DV16">
            <v>3.8612241106747858</v>
          </cell>
          <cell r="DW16">
            <v>4.1702652493772803</v>
          </cell>
          <cell r="DX16">
            <v>4.2953732068585984</v>
          </cell>
          <cell r="DY16">
            <v>4.4242344030643572</v>
          </cell>
          <cell r="DZ16">
            <v>4.5569614351562873</v>
          </cell>
          <cell r="EA16">
            <v>4.6936702782109769</v>
          </cell>
          <cell r="EC16">
            <v>0</v>
          </cell>
          <cell r="ED16">
            <v>0</v>
          </cell>
          <cell r="EE16">
            <v>0</v>
          </cell>
          <cell r="EF16">
            <v>0</v>
          </cell>
          <cell r="EG16">
            <v>3.3229253430337162</v>
          </cell>
          <cell r="EH16">
            <v>3.3893838498943905</v>
          </cell>
          <cell r="EI16">
            <v>3.4571715268922785</v>
          </cell>
          <cell r="EJ16">
            <v>3.5263149574301234</v>
          </cell>
          <cell r="EK16">
            <v>3.5968412565787267</v>
          </cell>
        </row>
        <row r="17">
          <cell r="B17" t="str">
            <v>Fringe Benefits</v>
          </cell>
          <cell r="C17">
            <v>1.1642370000000002</v>
          </cell>
          <cell r="D17">
            <v>1.0629259999999998</v>
          </cell>
          <cell r="E17">
            <v>0.9145455849056604</v>
          </cell>
          <cell r="F17">
            <v>0.87789945265641978</v>
          </cell>
          <cell r="G17">
            <v>0.86143283922726688</v>
          </cell>
          <cell r="H17">
            <v>0.87866149601181209</v>
          </cell>
          <cell r="I17">
            <v>0.89623472593204845</v>
          </cell>
          <cell r="J17">
            <v>0.91415942045068954</v>
          </cell>
          <cell r="K17">
            <v>0.93244260885970343</v>
          </cell>
          <cell r="M17">
            <v>0.73727799999999988</v>
          </cell>
          <cell r="N17">
            <v>0.66051799999999983</v>
          </cell>
          <cell r="O17">
            <v>0.60669381132075462</v>
          </cell>
          <cell r="P17">
            <v>0.62484508994066734</v>
          </cell>
          <cell r="Q17">
            <v>0.61395565620977588</v>
          </cell>
          <cell r="R17">
            <v>0.62623476933397149</v>
          </cell>
          <cell r="S17">
            <v>0.63875946472065093</v>
          </cell>
          <cell r="T17">
            <v>0.65153465401506383</v>
          </cell>
          <cell r="U17">
            <v>0.66456534709536508</v>
          </cell>
          <cell r="W17">
            <v>0.86950499999999997</v>
          </cell>
          <cell r="X17">
            <v>0.92732999999999988</v>
          </cell>
          <cell r="Y17">
            <v>0.92476595817925245</v>
          </cell>
          <cell r="Z17">
            <v>0.92772916682251627</v>
          </cell>
          <cell r="AA17">
            <v>0.91338672911504348</v>
          </cell>
          <cell r="AB17">
            <v>0.93165446369734439</v>
          </cell>
          <cell r="AC17">
            <v>0.9502875529712913</v>
          </cell>
          <cell r="AD17">
            <v>0.96929330403071712</v>
          </cell>
          <cell r="AE17">
            <v>0.98867917011133155</v>
          </cell>
          <cell r="AG17">
            <v>1.139972</v>
          </cell>
          <cell r="AH17">
            <v>1.3087559999999998</v>
          </cell>
          <cell r="AI17">
            <v>1.2730777358490568</v>
          </cell>
          <cell r="AJ17">
            <v>1.2212504394476615</v>
          </cell>
          <cell r="AK17">
            <v>1.1136707419745608</v>
          </cell>
          <cell r="AL17">
            <v>1.135944156814052</v>
          </cell>
          <cell r="AM17">
            <v>1.158663039950333</v>
          </cell>
          <cell r="AN17">
            <v>1.1818363007493398</v>
          </cell>
          <cell r="AO17">
            <v>1.2054730267643265</v>
          </cell>
          <cell r="AQ17">
            <v>0.90033200000000002</v>
          </cell>
          <cell r="AR17">
            <v>0.95121299999999998</v>
          </cell>
          <cell r="AS17">
            <v>1.030211245283019</v>
          </cell>
          <cell r="AT17">
            <v>1.0269318259172424</v>
          </cell>
          <cell r="AU17">
            <v>1.0517590404250512</v>
          </cell>
          <cell r="AV17">
            <v>1.0780530164356774</v>
          </cell>
          <cell r="AW17">
            <v>1.1050043418465694</v>
          </cell>
          <cell r="AX17">
            <v>1.1326294503927332</v>
          </cell>
          <cell r="AY17">
            <v>1.1609451866525515</v>
          </cell>
          <cell r="BA17">
            <v>1.319426</v>
          </cell>
          <cell r="BB17">
            <v>1.1845889999999999</v>
          </cell>
          <cell r="BC17">
            <v>1.1499024100585848</v>
          </cell>
          <cell r="BD17">
            <v>1.0709695310988359</v>
          </cell>
          <cell r="BE17">
            <v>1.0420984508494264</v>
          </cell>
          <cell r="BF17">
            <v>1.068150912120662</v>
          </cell>
          <cell r="BG17">
            <v>1.0948546849236784</v>
          </cell>
          <cell r="BH17">
            <v>1.1222260520467704</v>
          </cell>
          <cell r="BI17">
            <v>1.1502817033479393</v>
          </cell>
          <cell r="BK17">
            <v>1.0539080000000001</v>
          </cell>
          <cell r="BL17">
            <v>1.257061</v>
          </cell>
          <cell r="BM17">
            <v>1.3063318410427804</v>
          </cell>
          <cell r="BN17">
            <v>1.2765675760827619</v>
          </cell>
          <cell r="BO17">
            <v>1.282622979239614</v>
          </cell>
          <cell r="BP17">
            <v>1.3146885537206043</v>
          </cell>
          <cell r="BQ17">
            <v>1.3475557675636194</v>
          </cell>
          <cell r="BR17">
            <v>1.3812446617527094</v>
          </cell>
          <cell r="BS17">
            <v>1.4157757782965272</v>
          </cell>
          <cell r="BU17">
            <v>0.94920499999999985</v>
          </cell>
          <cell r="BV17">
            <v>0.95562000000000002</v>
          </cell>
          <cell r="BW17">
            <v>1.0574651320754715</v>
          </cell>
          <cell r="BX17">
            <v>0.98931369696088489</v>
          </cell>
          <cell r="BY17">
            <v>0.99992468181687677</v>
          </cell>
          <cell r="BZ17">
            <v>1.0249227988622986</v>
          </cell>
          <cell r="CA17">
            <v>1.050545868833856</v>
          </cell>
          <cell r="CB17">
            <v>1.0768095155547024</v>
          </cell>
          <cell r="CC17">
            <v>1.1037297534435697</v>
          </cell>
          <cell r="CE17">
            <v>0</v>
          </cell>
          <cell r="CF17">
            <v>0</v>
          </cell>
          <cell r="CG17">
            <v>1.2134460000000002</v>
          </cell>
          <cell r="CH17">
            <v>1.0642648178441856</v>
          </cell>
          <cell r="CI17">
            <v>1.274410537968518</v>
          </cell>
          <cell r="CJ17">
            <v>1.3062708014177307</v>
          </cell>
          <cell r="CK17">
            <v>1.3389275714531739</v>
          </cell>
          <cell r="CL17">
            <v>1.3724007607395035</v>
          </cell>
          <cell r="CM17">
            <v>1.4067107797579907</v>
          </cell>
          <cell r="CO17">
            <v>0</v>
          </cell>
          <cell r="CP17">
            <v>0</v>
          </cell>
          <cell r="CQ17">
            <v>0</v>
          </cell>
          <cell r="CR17">
            <v>0</v>
          </cell>
          <cell r="CS17">
            <v>0.95099102056387463</v>
          </cell>
          <cell r="CT17">
            <v>0.97476579607797142</v>
          </cell>
          <cell r="CU17">
            <v>0.99913494097992073</v>
          </cell>
          <cell r="CV17">
            <v>1.0241133145044188</v>
          </cell>
          <cell r="CW17">
            <v>1.0497161473670291</v>
          </cell>
          <cell r="CY17">
            <v>0</v>
          </cell>
          <cell r="CZ17">
            <v>0</v>
          </cell>
          <cell r="DA17">
            <v>0</v>
          </cell>
          <cell r="DB17">
            <v>0.8522214957031411</v>
          </cell>
          <cell r="DC17">
            <v>1.1997437240674524</v>
          </cell>
          <cell r="DD17">
            <v>1.2297373171691384</v>
          </cell>
          <cell r="DE17">
            <v>1.260480750098367</v>
          </cell>
          <cell r="DF17">
            <v>1.2919927688508257</v>
          </cell>
          <cell r="DG17">
            <v>1.3242925880720964</v>
          </cell>
          <cell r="DI17">
            <v>0</v>
          </cell>
          <cell r="DJ17">
            <v>1.2006131428571427</v>
          </cell>
          <cell r="DK17">
            <v>0.93544860377358474</v>
          </cell>
          <cell r="DL17">
            <v>1.1598928090221921</v>
          </cell>
          <cell r="DM17">
            <v>1.0808125359354754</v>
          </cell>
          <cell r="DN17">
            <v>1.1132369120135397</v>
          </cell>
          <cell r="DO17">
            <v>1.1466340193739459</v>
          </cell>
          <cell r="DP17">
            <v>1.1810330399551645</v>
          </cell>
          <cell r="DQ17">
            <v>1.2164640311538193</v>
          </cell>
          <cell r="DS17">
            <v>0</v>
          </cell>
          <cell r="DT17">
            <v>0</v>
          </cell>
          <cell r="DU17">
            <v>0.97708928571428577</v>
          </cell>
          <cell r="DV17">
            <v>0.96275228305434635</v>
          </cell>
          <cell r="DW17">
            <v>0.83129675725497298</v>
          </cell>
          <cell r="DX17">
            <v>0.85623565997262219</v>
          </cell>
          <cell r="DY17">
            <v>0.88192272977180097</v>
          </cell>
          <cell r="DZ17">
            <v>0.90838041166495487</v>
          </cell>
          <cell r="EA17">
            <v>0.93563182401490363</v>
          </cell>
          <cell r="EC17">
            <v>0</v>
          </cell>
          <cell r="ED17">
            <v>0</v>
          </cell>
          <cell r="EE17">
            <v>0</v>
          </cell>
          <cell r="EF17">
            <v>0</v>
          </cell>
          <cell r="EG17">
            <v>0.61364057411753403</v>
          </cell>
          <cell r="EH17">
            <v>0.62591338559988463</v>
          </cell>
          <cell r="EI17">
            <v>0.63843165331188234</v>
          </cell>
          <cell r="EJ17">
            <v>0.65120028637811989</v>
          </cell>
          <cell r="EK17">
            <v>0.66422429210568246</v>
          </cell>
        </row>
        <row r="18">
          <cell r="B18" t="str">
            <v>Other Fixed Expenses</v>
          </cell>
          <cell r="C18">
            <v>7.3388999999999996E-2</v>
          </cell>
          <cell r="D18">
            <v>0.13749400000000001</v>
          </cell>
          <cell r="E18">
            <v>0.13286000000000003</v>
          </cell>
          <cell r="F18">
            <v>0.13008499999999998</v>
          </cell>
          <cell r="G18">
            <v>0.13247940000000002</v>
          </cell>
          <cell r="H18">
            <v>0.13380419400000002</v>
          </cell>
          <cell r="I18">
            <v>0.13514223594000002</v>
          </cell>
          <cell r="J18">
            <v>0.13649365829940002</v>
          </cell>
          <cell r="K18">
            <v>0.13785859488239402</v>
          </cell>
          <cell r="M18">
            <v>4.7517999999999991E-2</v>
          </cell>
          <cell r="N18">
            <v>8.6020999999999986E-2</v>
          </cell>
          <cell r="O18">
            <v>0.10800199999999999</v>
          </cell>
          <cell r="P18">
            <v>0.11425299999999998</v>
          </cell>
          <cell r="Q18">
            <v>0.11637332000000002</v>
          </cell>
          <cell r="R18">
            <v>0.11753705320000002</v>
          </cell>
          <cell r="S18">
            <v>0.11871242373200001</v>
          </cell>
          <cell r="T18">
            <v>0.11989954796932001</v>
          </cell>
          <cell r="U18">
            <v>0.1210985434490132</v>
          </cell>
          <cell r="W18">
            <v>9.3612000000000029E-2</v>
          </cell>
          <cell r="X18">
            <v>0.149811</v>
          </cell>
          <cell r="Y18">
            <v>0.12340899999999999</v>
          </cell>
          <cell r="Z18">
            <v>0.13797899999999999</v>
          </cell>
          <cell r="AA18">
            <v>0.14021355999999996</v>
          </cell>
          <cell r="AB18">
            <v>0.14161569559999995</v>
          </cell>
          <cell r="AC18">
            <v>0.14303185255599996</v>
          </cell>
          <cell r="AD18">
            <v>0.14446217108155995</v>
          </cell>
          <cell r="AE18">
            <v>0.14590679279237556</v>
          </cell>
          <cell r="AG18">
            <v>0.11473399999999995</v>
          </cell>
          <cell r="AH18">
            <v>0.32198599999999999</v>
          </cell>
          <cell r="AI18">
            <v>0.27389099999999994</v>
          </cell>
          <cell r="AJ18">
            <v>0.241838</v>
          </cell>
          <cell r="AK18">
            <v>0.24644455999999998</v>
          </cell>
          <cell r="AL18">
            <v>0.24890900559999998</v>
          </cell>
          <cell r="AM18">
            <v>0.25139809565599996</v>
          </cell>
          <cell r="AN18">
            <v>0.25391207661255999</v>
          </cell>
          <cell r="AO18">
            <v>0.2564511973786856</v>
          </cell>
          <cell r="AQ18">
            <v>0.35947000000000001</v>
          </cell>
          <cell r="AR18">
            <v>0.43188200000000004</v>
          </cell>
          <cell r="AS18">
            <v>0.41540100000000002</v>
          </cell>
          <cell r="AT18">
            <v>0.37302500000000005</v>
          </cell>
          <cell r="AU18">
            <v>0.38030773999999995</v>
          </cell>
          <cell r="AV18">
            <v>0.38411081739999997</v>
          </cell>
          <cell r="AW18">
            <v>0.38795192557399999</v>
          </cell>
          <cell r="AX18">
            <v>0.39183144482973997</v>
          </cell>
          <cell r="AY18">
            <v>0.39574975927803735</v>
          </cell>
          <cell r="BA18">
            <v>0.3728769999999999</v>
          </cell>
          <cell r="BB18">
            <v>0.51963199999999998</v>
          </cell>
          <cell r="BC18">
            <v>0.69413099999999983</v>
          </cell>
          <cell r="BD18">
            <v>0.54855100000000001</v>
          </cell>
          <cell r="BE18">
            <v>0.55936945999999999</v>
          </cell>
          <cell r="BF18">
            <v>0.56496315460000002</v>
          </cell>
          <cell r="BG18">
            <v>0.57061278614599997</v>
          </cell>
          <cell r="BH18">
            <v>0.57631891400745994</v>
          </cell>
          <cell r="BI18">
            <v>0.5820821031475345</v>
          </cell>
          <cell r="BK18">
            <v>0.29866300000000007</v>
          </cell>
          <cell r="BL18">
            <v>0.58637099999999998</v>
          </cell>
          <cell r="BM18">
            <v>0.55557500000000015</v>
          </cell>
          <cell r="BN18">
            <v>0.535775</v>
          </cell>
          <cell r="BO18">
            <v>0.54625738000000013</v>
          </cell>
          <cell r="BP18">
            <v>0.55171995380000016</v>
          </cell>
          <cell r="BQ18">
            <v>0.55723715333800017</v>
          </cell>
          <cell r="BR18">
            <v>0.56280952487138014</v>
          </cell>
          <cell r="BS18">
            <v>0.56843762012009391</v>
          </cell>
          <cell r="BU18">
            <v>0.24456</v>
          </cell>
          <cell r="BV18">
            <v>0.34674099999999997</v>
          </cell>
          <cell r="BW18">
            <v>0.40150599999999997</v>
          </cell>
          <cell r="BX18">
            <v>0.28015600000000007</v>
          </cell>
          <cell r="BY18">
            <v>0.28649849999999999</v>
          </cell>
          <cell r="BZ18">
            <v>0.28936348499999998</v>
          </cell>
          <cell r="CA18">
            <v>0.29225711984999997</v>
          </cell>
          <cell r="CB18">
            <v>0.29517969104849995</v>
          </cell>
          <cell r="CC18">
            <v>0.29813148795898498</v>
          </cell>
          <cell r="CE18">
            <v>0</v>
          </cell>
          <cell r="CF18">
            <v>0.2311359999999999</v>
          </cell>
          <cell r="CG18">
            <v>0.66486599999999985</v>
          </cell>
          <cell r="CH18">
            <v>0.61248201000000002</v>
          </cell>
          <cell r="CI18">
            <v>0.52389289019999996</v>
          </cell>
          <cell r="CJ18">
            <v>0.52913181910199991</v>
          </cell>
          <cell r="CK18">
            <v>0.53442313729301993</v>
          </cell>
          <cell r="CL18">
            <v>0.5397673686659501</v>
          </cell>
          <cell r="CM18">
            <v>0.54516504235260965</v>
          </cell>
          <cell r="CO18">
            <v>0</v>
          </cell>
          <cell r="CP18">
            <v>2.2499999999997522E-4</v>
          </cell>
          <cell r="CQ18">
            <v>0.19374199999999997</v>
          </cell>
          <cell r="CR18">
            <v>0.29550500000000002</v>
          </cell>
          <cell r="CS18">
            <v>0.87355282923076927</v>
          </cell>
          <cell r="CT18">
            <v>0.38792163752307707</v>
          </cell>
          <cell r="CU18">
            <v>0.39180085389830782</v>
          </cell>
          <cell r="CV18">
            <v>0.39571886243729093</v>
          </cell>
          <cell r="CW18">
            <v>0.39967605106166382</v>
          </cell>
          <cell r="CY18">
            <v>0</v>
          </cell>
          <cell r="CZ18">
            <v>0</v>
          </cell>
          <cell r="DA18">
            <v>9.0000000000000006E-5</v>
          </cell>
          <cell r="DB18">
            <v>0.30147699999999994</v>
          </cell>
          <cell r="DC18">
            <v>0.41097756000000008</v>
          </cell>
          <cell r="DD18">
            <v>0.41508733560000011</v>
          </cell>
          <cell r="DE18">
            <v>0.41923820895600011</v>
          </cell>
          <cell r="DF18">
            <v>0.42343059104556013</v>
          </cell>
          <cell r="DG18">
            <v>0.42766489695601573</v>
          </cell>
          <cell r="DI18">
            <v>0</v>
          </cell>
          <cell r="DJ18">
            <v>0.17435099999999998</v>
          </cell>
          <cell r="DK18">
            <v>0.28274300000000008</v>
          </cell>
          <cell r="DL18">
            <v>0.27714871999999996</v>
          </cell>
          <cell r="DM18">
            <v>0.28252433440000002</v>
          </cell>
          <cell r="DN18">
            <v>0.28534957774400005</v>
          </cell>
          <cell r="DO18">
            <v>0.28820307352144003</v>
          </cell>
          <cell r="DP18">
            <v>0.29108510425665446</v>
          </cell>
          <cell r="DQ18">
            <v>0.29399595529922101</v>
          </cell>
          <cell r="DS18">
            <v>0</v>
          </cell>
          <cell r="DT18">
            <v>0</v>
          </cell>
          <cell r="DU18">
            <v>0.30841599999999997</v>
          </cell>
          <cell r="DV18">
            <v>0.49353371999999995</v>
          </cell>
          <cell r="DW18">
            <v>0.50312287439999992</v>
          </cell>
          <cell r="DX18">
            <v>0.50815410314399989</v>
          </cell>
          <cell r="DY18">
            <v>0.51323564417543988</v>
          </cell>
          <cell r="DZ18">
            <v>0.51836800061719424</v>
          </cell>
          <cell r="EA18">
            <v>0.52355168062336621</v>
          </cell>
          <cell r="EC18">
            <v>0</v>
          </cell>
          <cell r="ED18">
            <v>0</v>
          </cell>
          <cell r="EE18">
            <v>9.9089999999999994E-3</v>
          </cell>
          <cell r="EF18">
            <v>5.5682000000000009E-2</v>
          </cell>
          <cell r="EG18">
            <v>0.41464278153846162</v>
          </cell>
          <cell r="EH18">
            <v>0.35254229935384623</v>
          </cell>
          <cell r="EI18">
            <v>0.35606772234738471</v>
          </cell>
          <cell r="EJ18">
            <v>0.35962839957085857</v>
          </cell>
          <cell r="EK18">
            <v>0.36322468356656717</v>
          </cell>
        </row>
        <row r="19">
          <cell r="B19" t="str">
            <v>Semi-Fixed Expenses</v>
          </cell>
          <cell r="C19">
            <v>0.72448500000000005</v>
          </cell>
          <cell r="D19">
            <v>0.62826199999999999</v>
          </cell>
          <cell r="E19">
            <v>0.55678399999999995</v>
          </cell>
          <cell r="F19">
            <v>0.53670609950412596</v>
          </cell>
          <cell r="G19">
            <v>0.54425772472883727</v>
          </cell>
          <cell r="H19">
            <v>0.54970030197612563</v>
          </cell>
          <cell r="I19">
            <v>0.55519730499588693</v>
          </cell>
          <cell r="J19">
            <v>0.56074927804584584</v>
          </cell>
          <cell r="K19">
            <v>0.56635677082630431</v>
          </cell>
          <cell r="M19">
            <v>0.47105900000000001</v>
          </cell>
          <cell r="N19">
            <v>0.46085900000000002</v>
          </cell>
          <cell r="O19">
            <v>0.40764899999999998</v>
          </cell>
          <cell r="P19">
            <v>0.41095673131336186</v>
          </cell>
          <cell r="Q19">
            <v>0.41863730441754499</v>
          </cell>
          <cell r="R19">
            <v>0.42282367746172045</v>
          </cell>
          <cell r="S19">
            <v>0.42705191423633765</v>
          </cell>
          <cell r="T19">
            <v>0.43132243337870102</v>
          </cell>
          <cell r="U19">
            <v>0.43563565771248802</v>
          </cell>
          <cell r="W19">
            <v>0.64542900000000003</v>
          </cell>
          <cell r="X19">
            <v>0.62468699999999999</v>
          </cell>
          <cell r="Y19">
            <v>0.54592799999999997</v>
          </cell>
          <cell r="Z19">
            <v>0.54164790138368557</v>
          </cell>
          <cell r="AA19">
            <v>0.55005868964580684</v>
          </cell>
          <cell r="AB19">
            <v>0.55555927654226489</v>
          </cell>
          <cell r="AC19">
            <v>0.5611148693076875</v>
          </cell>
          <cell r="AD19">
            <v>0.56672601800076439</v>
          </cell>
          <cell r="AE19">
            <v>0.57239327818077201</v>
          </cell>
          <cell r="AG19">
            <v>0.89517599999999997</v>
          </cell>
          <cell r="AH19">
            <v>0.82915499999999998</v>
          </cell>
          <cell r="AI19">
            <v>0.771644</v>
          </cell>
          <cell r="AJ19">
            <v>0.77395047717473009</v>
          </cell>
          <cell r="AK19">
            <v>0.78780722897113153</v>
          </cell>
          <cell r="AL19">
            <v>0.7956853012608428</v>
          </cell>
          <cell r="AM19">
            <v>0.8036421542734512</v>
          </cell>
          <cell r="AN19">
            <v>0.81167857581618574</v>
          </cell>
          <cell r="AO19">
            <v>0.81979536157434763</v>
          </cell>
          <cell r="AQ19">
            <v>0.81373700000000004</v>
          </cell>
          <cell r="AR19">
            <v>0.70850900000000006</v>
          </cell>
          <cell r="AS19">
            <v>0.63440099999999999</v>
          </cell>
          <cell r="AT19">
            <v>0.76648164243627204</v>
          </cell>
          <cell r="AU19">
            <v>0.78155616871678701</v>
          </cell>
          <cell r="AV19">
            <v>0.78937173040395492</v>
          </cell>
          <cell r="AW19">
            <v>0.79726544770799446</v>
          </cell>
          <cell r="AX19">
            <v>0.80523810218507441</v>
          </cell>
          <cell r="AY19">
            <v>0.81329048320692521</v>
          </cell>
          <cell r="BA19">
            <v>1.1037680000000001</v>
          </cell>
          <cell r="BB19">
            <v>1.0172209999999999</v>
          </cell>
          <cell r="BC19">
            <v>0.89108299999999996</v>
          </cell>
          <cell r="BD19">
            <v>0.88414772759571936</v>
          </cell>
          <cell r="BE19">
            <v>0.90009837590467257</v>
          </cell>
          <cell r="BF19">
            <v>0.90909935966371935</v>
          </cell>
          <cell r="BG19">
            <v>0.91819035326035658</v>
          </cell>
          <cell r="BH19">
            <v>0.9273722567929602</v>
          </cell>
          <cell r="BI19">
            <v>0.93664597936088978</v>
          </cell>
          <cell r="BK19">
            <v>1.1158410000000001</v>
          </cell>
          <cell r="BL19">
            <v>1.197179</v>
          </cell>
          <cell r="BM19">
            <v>1.13086</v>
          </cell>
          <cell r="BN19">
            <v>1.1707346900151296</v>
          </cell>
          <cell r="BO19">
            <v>1.1926331491840723</v>
          </cell>
          <cell r="BP19">
            <v>1.204559480675913</v>
          </cell>
          <cell r="BQ19">
            <v>1.216605075482672</v>
          </cell>
          <cell r="BR19">
            <v>1.2287711262374987</v>
          </cell>
          <cell r="BS19">
            <v>1.2410588374998737</v>
          </cell>
          <cell r="BU19">
            <v>0.83358500000000002</v>
          </cell>
          <cell r="BV19">
            <v>0.87236800000000003</v>
          </cell>
          <cell r="BW19">
            <v>0.86183600000000005</v>
          </cell>
          <cell r="BX19">
            <v>0.86494836130282637</v>
          </cell>
          <cell r="BY19">
            <v>0.88364907972446394</v>
          </cell>
          <cell r="BZ19">
            <v>0.89248557052170863</v>
          </cell>
          <cell r="CA19">
            <v>0.90141042622692569</v>
          </cell>
          <cell r="CB19">
            <v>0.91042453048919492</v>
          </cell>
          <cell r="CC19">
            <v>0.91952877579408687</v>
          </cell>
          <cell r="CE19">
            <v>0</v>
          </cell>
          <cell r="CF19">
            <v>6.2753000000000003E-2</v>
          </cell>
          <cell r="CG19">
            <v>0.21737900000000002</v>
          </cell>
          <cell r="CH19">
            <v>1.0101551473212487</v>
          </cell>
          <cell r="CI19">
            <v>1.027959733898079</v>
          </cell>
          <cell r="CJ19">
            <v>1.0382393312370599</v>
          </cell>
          <cell r="CK19">
            <v>1.0486217245494305</v>
          </cell>
          <cell r="CL19">
            <v>1.0591079417949247</v>
          </cell>
          <cell r="CM19">
            <v>1.0696990212128741</v>
          </cell>
          <cell r="CO19">
            <v>0</v>
          </cell>
          <cell r="CP19">
            <v>2.0790000000000001E-3</v>
          </cell>
          <cell r="CQ19">
            <v>4.7600000000000002E-4</v>
          </cell>
          <cell r="CR19">
            <v>0</v>
          </cell>
          <cell r="CS19">
            <v>0.67492445795004719</v>
          </cell>
          <cell r="CT19">
            <v>0.67909315252954772</v>
          </cell>
          <cell r="CU19">
            <v>0.68588408405484325</v>
          </cell>
          <cell r="CV19">
            <v>0.69274292489539169</v>
          </cell>
          <cell r="CW19">
            <v>0.69967035414434564</v>
          </cell>
          <cell r="CY19">
            <v>0</v>
          </cell>
          <cell r="CZ19">
            <v>0</v>
          </cell>
          <cell r="DA19">
            <v>0</v>
          </cell>
          <cell r="DB19">
            <v>0.73868910732124859</v>
          </cell>
          <cell r="DC19">
            <v>1.5490165776985856</v>
          </cell>
          <cell r="DD19">
            <v>1.5645067434755715</v>
          </cell>
          <cell r="DE19">
            <v>1.5801518109103272</v>
          </cell>
          <cell r="DF19">
            <v>1.5959533290194305</v>
          </cell>
          <cell r="DG19">
            <v>1.6119128623096248</v>
          </cell>
          <cell r="DI19">
            <v>0</v>
          </cell>
          <cell r="DJ19">
            <v>0.34920899999999999</v>
          </cell>
          <cell r="DK19">
            <v>1.080271</v>
          </cell>
          <cell r="DL19">
            <v>1.0632623473212486</v>
          </cell>
          <cell r="DM19">
            <v>1.0751441193269118</v>
          </cell>
          <cell r="DN19">
            <v>1.085895560520181</v>
          </cell>
          <cell r="DO19">
            <v>1.0967545161253829</v>
          </cell>
          <cell r="DP19">
            <v>1.1077220612866367</v>
          </cell>
          <cell r="DQ19">
            <v>1.1187992818995032</v>
          </cell>
          <cell r="DS19">
            <v>0</v>
          </cell>
          <cell r="DT19">
            <v>4.7460000000000002E-3</v>
          </cell>
          <cell r="DU19">
            <v>0.45455100000000004</v>
          </cell>
          <cell r="DV19">
            <v>0.72933757339008765</v>
          </cell>
          <cell r="DW19">
            <v>0.74659672353157303</v>
          </cell>
          <cell r="DX19">
            <v>0.75406269076688881</v>
          </cell>
          <cell r="DY19">
            <v>0.76160331767455769</v>
          </cell>
          <cell r="DZ19">
            <v>0.76921935085130322</v>
          </cell>
          <cell r="EA19">
            <v>0.77691154435981624</v>
          </cell>
          <cell r="EC19">
            <v>0</v>
          </cell>
          <cell r="ED19">
            <v>0</v>
          </cell>
          <cell r="EE19">
            <v>0</v>
          </cell>
          <cell r="EF19">
            <v>0</v>
          </cell>
          <cell r="EG19">
            <v>0.62665243165900242</v>
          </cell>
          <cell r="EH19">
            <v>0.63291895597559245</v>
          </cell>
          <cell r="EI19">
            <v>0.63924814553534837</v>
          </cell>
          <cell r="EJ19">
            <v>0.6456406269907019</v>
          </cell>
          <cell r="EK19">
            <v>0.65209703326060897</v>
          </cell>
        </row>
        <row r="20">
          <cell r="B20" t="str">
            <v>Supplies Expenses</v>
          </cell>
          <cell r="C20">
            <v>0.43636900000000006</v>
          </cell>
          <cell r="D20">
            <v>0.42655799999999999</v>
          </cell>
          <cell r="E20">
            <v>0.42735954716981134</v>
          </cell>
          <cell r="F20">
            <v>0.40410842263878705</v>
          </cell>
          <cell r="G20">
            <v>0.41535580389479571</v>
          </cell>
          <cell r="H20">
            <v>0.42366291997269162</v>
          </cell>
          <cell r="I20">
            <v>0.43213617837214546</v>
          </cell>
          <cell r="J20">
            <v>0.44077890193958846</v>
          </cell>
          <cell r="K20">
            <v>0.44959447997838026</v>
          </cell>
          <cell r="M20">
            <v>0.25611099999999998</v>
          </cell>
          <cell r="N20">
            <v>0.32185799999999998</v>
          </cell>
          <cell r="O20">
            <v>0.28099916981132073</v>
          </cell>
          <cell r="P20">
            <v>0.27764201113364484</v>
          </cell>
          <cell r="Q20">
            <v>0.27240267691258541</v>
          </cell>
          <cell r="R20">
            <v>0.27785073045083714</v>
          </cell>
          <cell r="S20">
            <v>0.28340774505985389</v>
          </cell>
          <cell r="T20">
            <v>0.28907589996105093</v>
          </cell>
          <cell r="U20">
            <v>0.29485741796027198</v>
          </cell>
          <cell r="W20">
            <v>0.463362</v>
          </cell>
          <cell r="X20">
            <v>0.50809000000000004</v>
          </cell>
          <cell r="Y20">
            <v>0.48713792035621234</v>
          </cell>
          <cell r="Z20">
            <v>0.41409800032635968</v>
          </cell>
          <cell r="AA20">
            <v>0.46588265802428186</v>
          </cell>
          <cell r="AB20">
            <v>0.47520031118476752</v>
          </cell>
          <cell r="AC20">
            <v>0.48470431740846287</v>
          </cell>
          <cell r="AD20">
            <v>0.49439840375663213</v>
          </cell>
          <cell r="AE20">
            <v>0.50428637183176483</v>
          </cell>
          <cell r="AG20">
            <v>0.67121299999999995</v>
          </cell>
          <cell r="AH20">
            <v>0.74699399999999994</v>
          </cell>
          <cell r="AI20">
            <v>0.67816339622641519</v>
          </cell>
          <cell r="AJ20">
            <v>0.57488844848135612</v>
          </cell>
          <cell r="AK20">
            <v>0.6544122642155491</v>
          </cell>
          <cell r="AL20">
            <v>0.66750050949986006</v>
          </cell>
          <cell r="AM20">
            <v>0.68085051968985733</v>
          </cell>
          <cell r="AN20">
            <v>0.69446753008365447</v>
          </cell>
          <cell r="AO20">
            <v>0.70835688068532765</v>
          </cell>
          <cell r="AQ20">
            <v>0.81654599999999999</v>
          </cell>
          <cell r="AR20">
            <v>0.84404699999999999</v>
          </cell>
          <cell r="AS20">
            <v>0.79995720754716992</v>
          </cell>
          <cell r="AT20">
            <v>0.72116506061351682</v>
          </cell>
          <cell r="AU20">
            <v>0.76784400627132854</v>
          </cell>
          <cell r="AV20">
            <v>0.78704010642811173</v>
          </cell>
          <cell r="AW20">
            <v>0.80671610908881453</v>
          </cell>
          <cell r="AX20">
            <v>0.82688401181603466</v>
          </cell>
          <cell r="AY20">
            <v>0.84755611211143556</v>
          </cell>
          <cell r="BA20">
            <v>0.89696399999999998</v>
          </cell>
          <cell r="BB20">
            <v>0.89300499999999994</v>
          </cell>
          <cell r="BC20">
            <v>0.84264424289122808</v>
          </cell>
          <cell r="BD20">
            <v>0.74126132677320955</v>
          </cell>
          <cell r="BE20">
            <v>0.75523721240481845</v>
          </cell>
          <cell r="BF20">
            <v>0.77411814271493884</v>
          </cell>
          <cell r="BG20">
            <v>0.79347109628281232</v>
          </cell>
          <cell r="BH20">
            <v>0.81330787368988255</v>
          </cell>
          <cell r="BI20">
            <v>0.83364057053212937</v>
          </cell>
          <cell r="BK20">
            <v>0.87223151694229961</v>
          </cell>
          <cell r="BL20">
            <v>0.96066307819819829</v>
          </cell>
          <cell r="BM20">
            <v>0.96777443237307792</v>
          </cell>
          <cell r="BN20">
            <v>0.94394812940283745</v>
          </cell>
          <cell r="BO20">
            <v>0.96716435370355136</v>
          </cell>
          <cell r="BP20">
            <v>0.99134346254614003</v>
          </cell>
          <cell r="BQ20">
            <v>1.0161270491097936</v>
          </cell>
          <cell r="BR20">
            <v>1.0415302253375383</v>
          </cell>
          <cell r="BS20">
            <v>1.0675684809709765</v>
          </cell>
          <cell r="BU20">
            <v>0.8122029999999999</v>
          </cell>
          <cell r="BV20">
            <v>0.81739600000000001</v>
          </cell>
          <cell r="BW20">
            <v>0.80877758490566043</v>
          </cell>
          <cell r="BX20">
            <v>0.70517780143182418</v>
          </cell>
          <cell r="BY20">
            <v>0.78885786535036917</v>
          </cell>
          <cell r="BZ20">
            <v>0.80857931198412836</v>
          </cell>
          <cell r="CA20">
            <v>0.8287937947837315</v>
          </cell>
          <cell r="CB20">
            <v>0.84951363965332471</v>
          </cell>
          <cell r="CC20">
            <v>0.87075148064465768</v>
          </cell>
          <cell r="CE20">
            <v>0</v>
          </cell>
          <cell r="CF20">
            <v>0</v>
          </cell>
          <cell r="CG20">
            <v>0.96889000000000014</v>
          </cell>
          <cell r="CH20">
            <v>0.84887241375040556</v>
          </cell>
          <cell r="CI20">
            <v>0.85808278650317316</v>
          </cell>
          <cell r="CJ20">
            <v>0.87953485616575233</v>
          </cell>
          <cell r="CK20">
            <v>0.901523227569896</v>
          </cell>
          <cell r="CL20">
            <v>0.92406130825914345</v>
          </cell>
          <cell r="CM20">
            <v>0.94716284096562187</v>
          </cell>
          <cell r="CO20">
            <v>0</v>
          </cell>
          <cell r="CP20">
            <v>0</v>
          </cell>
          <cell r="CQ20">
            <v>0</v>
          </cell>
          <cell r="CR20">
            <v>0</v>
          </cell>
          <cell r="CS20">
            <v>0.72433294198925735</v>
          </cell>
          <cell r="CT20">
            <v>0.7424412655389887</v>
          </cell>
          <cell r="CU20">
            <v>0.76100229717746348</v>
          </cell>
          <cell r="CV20">
            <v>0.78002735460689998</v>
          </cell>
          <cell r="CW20">
            <v>0.79952803847207243</v>
          </cell>
          <cell r="CY20">
            <v>0</v>
          </cell>
          <cell r="CZ20">
            <v>0</v>
          </cell>
          <cell r="DA20">
            <v>0</v>
          </cell>
          <cell r="DB20">
            <v>0.80743218943454187</v>
          </cell>
          <cell r="DC20">
            <v>0.77023287506673066</v>
          </cell>
          <cell r="DD20">
            <v>0.78948869694339874</v>
          </cell>
          <cell r="DE20">
            <v>0.80922591436698377</v>
          </cell>
          <cell r="DF20">
            <v>0.82945656222615816</v>
          </cell>
          <cell r="DG20">
            <v>0.85019297628181212</v>
          </cell>
          <cell r="DI20">
            <v>0</v>
          </cell>
          <cell r="DJ20">
            <v>1.2860751428571426</v>
          </cell>
          <cell r="DK20">
            <v>0.8782672452830188</v>
          </cell>
          <cell r="DL20">
            <v>0.9356242383482628</v>
          </cell>
          <cell r="DM20">
            <v>0.95279290813743134</v>
          </cell>
          <cell r="DN20">
            <v>0.98137669538155425</v>
          </cell>
          <cell r="DO20">
            <v>1.0108179962430008</v>
          </cell>
          <cell r="DP20">
            <v>1.0411425361302911</v>
          </cell>
          <cell r="DQ20">
            <v>1.0723768122141997</v>
          </cell>
          <cell r="DS20">
            <v>0</v>
          </cell>
          <cell r="DT20">
            <v>0</v>
          </cell>
          <cell r="DU20">
            <v>0.72704171428571429</v>
          </cell>
          <cell r="DV20">
            <v>0.61316999420040097</v>
          </cell>
          <cell r="DW20">
            <v>0.65612181576644191</v>
          </cell>
          <cell r="DX20">
            <v>0.67580547023943516</v>
          </cell>
          <cell r="DY20">
            <v>0.69607963434661835</v>
          </cell>
          <cell r="DZ20">
            <v>0.71696202337701675</v>
          </cell>
          <cell r="EA20">
            <v>0.73847088407832739</v>
          </cell>
          <cell r="EC20">
            <v>0</v>
          </cell>
          <cell r="ED20">
            <v>0</v>
          </cell>
          <cell r="EE20">
            <v>0</v>
          </cell>
          <cell r="EF20">
            <v>0</v>
          </cell>
          <cell r="EG20">
            <v>0.51488251400983243</v>
          </cell>
          <cell r="EH20">
            <v>0.52518016429002901</v>
          </cell>
          <cell r="EI20">
            <v>0.53568376757582958</v>
          </cell>
          <cell r="EJ20">
            <v>0.54639744292734616</v>
          </cell>
          <cell r="EK20">
            <v>0.55732539178589313</v>
          </cell>
        </row>
        <row r="21">
          <cell r="B21" t="str">
            <v>Other Operating Expenses</v>
          </cell>
          <cell r="C21">
            <v>0.45785200000000004</v>
          </cell>
          <cell r="D21">
            <v>0.48089399999999999</v>
          </cell>
          <cell r="E21">
            <v>0.44652694339622645</v>
          </cell>
          <cell r="F21">
            <v>0.45481043884977795</v>
          </cell>
          <cell r="G21">
            <v>0.43625176240385144</v>
          </cell>
          <cell r="H21">
            <v>0.44497679765192844</v>
          </cell>
          <cell r="I21">
            <v>0.45387633360496704</v>
          </cell>
          <cell r="J21">
            <v>0.46295386027706642</v>
          </cell>
          <cell r="K21">
            <v>0.47221293748260779</v>
          </cell>
          <cell r="M21">
            <v>0.34598599999999996</v>
          </cell>
          <cell r="N21">
            <v>0.35919899999999994</v>
          </cell>
          <cell r="O21">
            <v>0.33682558490566039</v>
          </cell>
          <cell r="P21">
            <v>0.29161795696711112</v>
          </cell>
          <cell r="Q21">
            <v>0.28867277839315064</v>
          </cell>
          <cell r="R21">
            <v>0.29444623396101371</v>
          </cell>
          <cell r="S21">
            <v>0.30033515864023397</v>
          </cell>
          <cell r="T21">
            <v>0.30634186181303863</v>
          </cell>
          <cell r="U21">
            <v>0.31246869904929941</v>
          </cell>
          <cell r="W21">
            <v>0.5126949999999999</v>
          </cell>
          <cell r="X21">
            <v>0.480792</v>
          </cell>
          <cell r="Y21">
            <v>0.46283135640954343</v>
          </cell>
          <cell r="Z21">
            <v>0.45705126218627123</v>
          </cell>
          <cell r="AA21">
            <v>0.45983794798582295</v>
          </cell>
          <cell r="AB21">
            <v>0.46903470694553945</v>
          </cell>
          <cell r="AC21">
            <v>0.47841540108445019</v>
          </cell>
          <cell r="AD21">
            <v>0.4879837091061392</v>
          </cell>
          <cell r="AE21">
            <v>0.49774338328826206</v>
          </cell>
          <cell r="AG21">
            <v>0.59295100000000001</v>
          </cell>
          <cell r="AH21">
            <v>0.66005999999999998</v>
          </cell>
          <cell r="AI21">
            <v>0.63117894339622649</v>
          </cell>
          <cell r="AJ21">
            <v>0.54355726392598758</v>
          </cell>
          <cell r="AK21">
            <v>0.55700311161734239</v>
          </cell>
          <cell r="AL21">
            <v>0.56814317384968926</v>
          </cell>
          <cell r="AM21">
            <v>0.57950603732668304</v>
          </cell>
          <cell r="AN21">
            <v>0.59109615807321669</v>
          </cell>
          <cell r="AO21">
            <v>0.60291808123468116</v>
          </cell>
          <cell r="AQ21">
            <v>0.71996400000000005</v>
          </cell>
          <cell r="AR21">
            <v>0.77632000000000001</v>
          </cell>
          <cell r="AS21">
            <v>0.71614890566037737</v>
          </cell>
          <cell r="AT21">
            <v>0.60860557351245781</v>
          </cell>
          <cell r="AU21">
            <v>0.62163003303553244</v>
          </cell>
          <cell r="AV21">
            <v>0.63717078386142068</v>
          </cell>
          <cell r="AW21">
            <v>0.65310005345795619</v>
          </cell>
          <cell r="AX21">
            <v>0.66942755479440497</v>
          </cell>
          <cell r="AY21">
            <v>0.68616324366426507</v>
          </cell>
          <cell r="BA21">
            <v>0.78774200000000005</v>
          </cell>
          <cell r="BB21">
            <v>0.77953099999999997</v>
          </cell>
          <cell r="BC21">
            <v>0.68103512213040229</v>
          </cell>
          <cell r="BD21">
            <v>0.59875954952357924</v>
          </cell>
          <cell r="BE21">
            <v>0.57721323747950959</v>
          </cell>
          <cell r="BF21">
            <v>0.59164356841649723</v>
          </cell>
          <cell r="BG21">
            <v>0.60643465762690962</v>
          </cell>
          <cell r="BH21">
            <v>0.62159552406758234</v>
          </cell>
          <cell r="BI21">
            <v>0.63713541216927172</v>
          </cell>
          <cell r="BK21">
            <v>1.016953</v>
          </cell>
          <cell r="BL21">
            <v>1.1815040000000001</v>
          </cell>
          <cell r="BM21">
            <v>0.95510816424470035</v>
          </cell>
          <cell r="BN21">
            <v>0.76492567743690887</v>
          </cell>
          <cell r="BO21">
            <v>0.82904645288405898</v>
          </cell>
          <cell r="BP21">
            <v>0.84977261420616035</v>
          </cell>
          <cell r="BQ21">
            <v>0.87101692956131438</v>
          </cell>
          <cell r="BR21">
            <v>0.89279235280034697</v>
          </cell>
          <cell r="BS21">
            <v>0.91511216162035558</v>
          </cell>
          <cell r="BU21">
            <v>0.69101599999999996</v>
          </cell>
          <cell r="BV21">
            <v>0.74499900000000008</v>
          </cell>
          <cell r="BW21">
            <v>0.60040671698113202</v>
          </cell>
          <cell r="BX21">
            <v>0.50980800899146927</v>
          </cell>
          <cell r="BY21">
            <v>0.45893272092354465</v>
          </cell>
          <cell r="BZ21">
            <v>0.47040603894663324</v>
          </cell>
          <cell r="CA21">
            <v>0.48216618992029903</v>
          </cell>
          <cell r="CB21">
            <v>0.4942203446683065</v>
          </cell>
          <cell r="CC21">
            <v>0.50657585328501409</v>
          </cell>
          <cell r="CE21">
            <v>0</v>
          </cell>
          <cell r="CF21">
            <v>0</v>
          </cell>
          <cell r="CG21">
            <v>0.86306350000000021</v>
          </cell>
          <cell r="CH21">
            <v>0.64352697702932427</v>
          </cell>
          <cell r="CI21">
            <v>0.72464300265847903</v>
          </cell>
          <cell r="CJ21">
            <v>0.74275907772494087</v>
          </cell>
          <cell r="CK21">
            <v>0.7613280546680643</v>
          </cell>
          <cell r="CL21">
            <v>0.78036125603476592</v>
          </cell>
          <cell r="CM21">
            <v>0.79987028743563493</v>
          </cell>
          <cell r="CO21">
            <v>0</v>
          </cell>
          <cell r="CP21">
            <v>0</v>
          </cell>
          <cell r="CQ21">
            <v>0</v>
          </cell>
          <cell r="CR21">
            <v>0</v>
          </cell>
          <cell r="CS21">
            <v>0.63333673199711082</v>
          </cell>
          <cell r="CT21">
            <v>0.64917015029703862</v>
          </cell>
          <cell r="CU21">
            <v>0.66539940405446452</v>
          </cell>
          <cell r="CV21">
            <v>0.68203438915582615</v>
          </cell>
          <cell r="CW21">
            <v>0.69908524888472179</v>
          </cell>
          <cell r="CY21">
            <v>0</v>
          </cell>
          <cell r="CZ21">
            <v>0</v>
          </cell>
          <cell r="DA21">
            <v>0</v>
          </cell>
          <cell r="DB21">
            <v>0.60098107094600506</v>
          </cell>
          <cell r="DC21">
            <v>0.60195419049429821</v>
          </cell>
          <cell r="DD21">
            <v>0.6170030452566555</v>
          </cell>
          <cell r="DE21">
            <v>0.63242812138807192</v>
          </cell>
          <cell r="DF21">
            <v>0.64823882442277359</v>
          </cell>
          <cell r="DG21">
            <v>0.66444479503334286</v>
          </cell>
          <cell r="DI21">
            <v>0</v>
          </cell>
          <cell r="DJ21">
            <v>0.97848028571428558</v>
          </cell>
          <cell r="DK21">
            <v>0.61968694339622632</v>
          </cell>
          <cell r="DL21">
            <v>0.5530769649407159</v>
          </cell>
          <cell r="DM21">
            <v>0.62150240294107617</v>
          </cell>
          <cell r="DN21">
            <v>0.64014747502930847</v>
          </cell>
          <cell r="DO21">
            <v>0.65935189928018767</v>
          </cell>
          <cell r="DP21">
            <v>0.67913245625859342</v>
          </cell>
          <cell r="DQ21">
            <v>0.69950642994635126</v>
          </cell>
          <cell r="DS21">
            <v>0</v>
          </cell>
          <cell r="DT21">
            <v>0</v>
          </cell>
          <cell r="DU21">
            <v>0.5605822857142857</v>
          </cell>
          <cell r="DV21">
            <v>0.46691038611467428</v>
          </cell>
          <cell r="DW21">
            <v>0.49367731999999992</v>
          </cell>
          <cell r="DX21">
            <v>0.50848763959999987</v>
          </cell>
          <cell r="DY21">
            <v>0.52374226878800001</v>
          </cell>
          <cell r="DZ21">
            <v>0.53945453685163991</v>
          </cell>
          <cell r="EA21">
            <v>0.5556381729571892</v>
          </cell>
          <cell r="EC21">
            <v>0</v>
          </cell>
          <cell r="ED21">
            <v>0</v>
          </cell>
          <cell r="EE21">
            <v>0</v>
          </cell>
          <cell r="EF21">
            <v>0</v>
          </cell>
          <cell r="EG21">
            <v>0.49481747172544421</v>
          </cell>
          <cell r="EH21">
            <v>0.50471382115995311</v>
          </cell>
          <cell r="EI21">
            <v>0.51480809758315216</v>
          </cell>
          <cell r="EJ21">
            <v>0.5251042595348151</v>
          </cell>
          <cell r="EK21">
            <v>0.5356063447255115</v>
          </cell>
        </row>
        <row r="22">
          <cell r="B22" t="str">
            <v>Advertising Expenses</v>
          </cell>
          <cell r="C22">
            <v>0.217888</v>
          </cell>
          <cell r="D22">
            <v>0.138985</v>
          </cell>
          <cell r="E22">
            <v>0.16752928301886794</v>
          </cell>
          <cell r="F22">
            <v>0.19016118857499531</v>
          </cell>
          <cell r="G22">
            <v>0.19120493977294961</v>
          </cell>
          <cell r="H22">
            <v>0.19502903856840859</v>
          </cell>
          <cell r="I22">
            <v>0.19892961933977676</v>
          </cell>
          <cell r="J22">
            <v>0.20290821172657234</v>
          </cell>
          <cell r="K22">
            <v>0.20696637596110382</v>
          </cell>
          <cell r="M22">
            <v>0.13594699999999998</v>
          </cell>
          <cell r="N22">
            <v>9.2277999999999985E-2</v>
          </cell>
          <cell r="O22">
            <v>0.11420867924528301</v>
          </cell>
          <cell r="P22">
            <v>0.12505059937205049</v>
          </cell>
          <cell r="Q22">
            <v>0.12370595675869732</v>
          </cell>
          <cell r="R22">
            <v>0.12618007589387129</v>
          </cell>
          <cell r="S22">
            <v>0.12870367741174871</v>
          </cell>
          <cell r="T22">
            <v>0.13127775095998367</v>
          </cell>
          <cell r="U22">
            <v>0.13390330597918335</v>
          </cell>
          <cell r="W22">
            <v>0.31186900000000001</v>
          </cell>
          <cell r="X22">
            <v>0.27367900000000001</v>
          </cell>
          <cell r="Y22">
            <v>0.23624480986479851</v>
          </cell>
          <cell r="Z22">
            <v>0.27242556661302825</v>
          </cell>
          <cell r="AA22">
            <v>0.27414246767283357</v>
          </cell>
          <cell r="AB22">
            <v>0.27962531702629023</v>
          </cell>
          <cell r="AC22">
            <v>0.28521782336681606</v>
          </cell>
          <cell r="AD22">
            <v>0.29092217983415236</v>
          </cell>
          <cell r="AE22">
            <v>0.29674062343083546</v>
          </cell>
          <cell r="AG22">
            <v>0.30631599999999998</v>
          </cell>
          <cell r="AH22">
            <v>0.30798999999999999</v>
          </cell>
          <cell r="AI22">
            <v>0.38019554716981135</v>
          </cell>
          <cell r="AJ22">
            <v>0.44814464553776451</v>
          </cell>
          <cell r="AK22">
            <v>0.43430861526158765</v>
          </cell>
          <cell r="AL22">
            <v>0.44299478756681937</v>
          </cell>
          <cell r="AM22">
            <v>0.45185468331815581</v>
          </cell>
          <cell r="AN22">
            <v>0.46089177698451889</v>
          </cell>
          <cell r="AO22">
            <v>0.47010961252420935</v>
          </cell>
          <cell r="AQ22">
            <v>0.36414800000000003</v>
          </cell>
          <cell r="AR22">
            <v>0.42496200000000001</v>
          </cell>
          <cell r="AS22">
            <v>0.39324656603773583</v>
          </cell>
          <cell r="AT22">
            <v>0.38956290891555778</v>
          </cell>
          <cell r="AU22">
            <v>0.37896799603446268</v>
          </cell>
          <cell r="AV22">
            <v>0.38844219593532425</v>
          </cell>
          <cell r="AW22">
            <v>0.39815325083370734</v>
          </cell>
          <cell r="AX22">
            <v>0.40810708210454993</v>
          </cell>
          <cell r="AY22">
            <v>0.41830975915716367</v>
          </cell>
          <cell r="BA22">
            <v>0.702627</v>
          </cell>
          <cell r="BB22">
            <v>0.52063000000000004</v>
          </cell>
          <cell r="BC22">
            <v>0.48812592808927247</v>
          </cell>
          <cell r="BD22">
            <v>0.50097447062304989</v>
          </cell>
          <cell r="BE22">
            <v>0.46254149157792462</v>
          </cell>
          <cell r="BF22">
            <v>0.47410502886737271</v>
          </cell>
          <cell r="BG22">
            <v>0.48595765458905699</v>
          </cell>
          <cell r="BH22">
            <v>0.49810659595378337</v>
          </cell>
          <cell r="BI22">
            <v>0.51055926085262782</v>
          </cell>
          <cell r="BK22">
            <v>0.60910300000000006</v>
          </cell>
          <cell r="BL22">
            <v>0.67781100000000005</v>
          </cell>
          <cell r="BM22">
            <v>0.60062372120657692</v>
          </cell>
          <cell r="BN22">
            <v>0.5457137789650679</v>
          </cell>
          <cell r="BO22">
            <v>0.51309284463030114</v>
          </cell>
          <cell r="BP22">
            <v>0.5259201657460586</v>
          </cell>
          <cell r="BQ22">
            <v>0.53906816988971007</v>
          </cell>
          <cell r="BR22">
            <v>0.55254487413695264</v>
          </cell>
          <cell r="BS22">
            <v>0.56635849599037646</v>
          </cell>
          <cell r="BU22">
            <v>0.39832099999999998</v>
          </cell>
          <cell r="BV22">
            <v>0.47986000000000001</v>
          </cell>
          <cell r="BW22">
            <v>0.4401750943396226</v>
          </cell>
          <cell r="BX22">
            <v>0.42009706630834326</v>
          </cell>
          <cell r="BY22">
            <v>0.38856058606954086</v>
          </cell>
          <cell r="BZ22">
            <v>0.39827460072127935</v>
          </cell>
          <cell r="CA22">
            <v>0.40823146573931135</v>
          </cell>
          <cell r="CB22">
            <v>0.41843725238279411</v>
          </cell>
          <cell r="CC22">
            <v>0.42889818369236388</v>
          </cell>
          <cell r="CE22">
            <v>0</v>
          </cell>
          <cell r="CF22">
            <v>0</v>
          </cell>
          <cell r="CG22">
            <v>1.1801270000000001</v>
          </cell>
          <cell r="CH22">
            <v>0.61586234754442359</v>
          </cell>
          <cell r="CI22">
            <v>0.6180273896625651</v>
          </cell>
          <cell r="CJ22">
            <v>0.63347807440412918</v>
          </cell>
          <cell r="CK22">
            <v>0.64931502626423232</v>
          </cell>
          <cell r="CL22">
            <v>0.66554790192083813</v>
          </cell>
          <cell r="CM22">
            <v>0.68218659946885907</v>
          </cell>
          <cell r="CO22">
            <v>0</v>
          </cell>
          <cell r="CP22">
            <v>0</v>
          </cell>
          <cell r="CQ22">
            <v>0</v>
          </cell>
          <cell r="CR22">
            <v>0</v>
          </cell>
          <cell r="CS22">
            <v>0.66899740965683219</v>
          </cell>
          <cell r="CT22">
            <v>0.6857223448982529</v>
          </cell>
          <cell r="CU22">
            <v>0.70286540352070925</v>
          </cell>
          <cell r="CV22">
            <v>0.72043703860872699</v>
          </cell>
          <cell r="CW22">
            <v>0.73844796457394513</v>
          </cell>
          <cell r="CY22">
            <v>0</v>
          </cell>
          <cell r="CZ22">
            <v>0</v>
          </cell>
          <cell r="DA22">
            <v>0</v>
          </cell>
          <cell r="DB22">
            <v>0.88560231080597906</v>
          </cell>
          <cell r="DC22">
            <v>0.67943697877446607</v>
          </cell>
          <cell r="DD22">
            <v>0.69642290324382761</v>
          </cell>
          <cell r="DE22">
            <v>0.71383347582492329</v>
          </cell>
          <cell r="DF22">
            <v>0.7316793127205462</v>
          </cell>
          <cell r="DG22">
            <v>0.74997129553855979</v>
          </cell>
          <cell r="DI22">
            <v>0</v>
          </cell>
          <cell r="DJ22">
            <v>1.8163859999999998</v>
          </cell>
          <cell r="DK22">
            <v>0.76581773584905655</v>
          </cell>
          <cell r="DL22">
            <v>0.73065423108113048</v>
          </cell>
          <cell r="DM22">
            <v>0.72574912317425189</v>
          </cell>
          <cell r="DN22">
            <v>0.74752159686947939</v>
          </cell>
          <cell r="DO22">
            <v>0.76994724477556375</v>
          </cell>
          <cell r="DP22">
            <v>0.79304566211883076</v>
          </cell>
          <cell r="DQ22">
            <v>0.81683703198239577</v>
          </cell>
          <cell r="DS22">
            <v>0</v>
          </cell>
          <cell r="DT22">
            <v>0</v>
          </cell>
          <cell r="DU22">
            <v>1.358344</v>
          </cell>
          <cell r="DV22">
            <v>0.74069750161261949</v>
          </cell>
          <cell r="DW22">
            <v>0.57431100000000002</v>
          </cell>
          <cell r="DX22">
            <v>0.59154032999999995</v>
          </cell>
          <cell r="DY22">
            <v>0.60928653990000015</v>
          </cell>
          <cell r="DZ22">
            <v>0.62756513609699993</v>
          </cell>
          <cell r="EA22">
            <v>0.64639209017991006</v>
          </cell>
          <cell r="EC22">
            <v>0</v>
          </cell>
          <cell r="ED22">
            <v>0</v>
          </cell>
          <cell r="EE22">
            <v>0</v>
          </cell>
          <cell r="EF22">
            <v>0</v>
          </cell>
          <cell r="EG22">
            <v>0.80810661254856408</v>
          </cell>
          <cell r="EH22">
            <v>0.82426874479953538</v>
          </cell>
          <cell r="EI22">
            <v>0.84075411969552605</v>
          </cell>
          <cell r="EJ22">
            <v>0.85756920208943643</v>
          </cell>
          <cell r="EK22">
            <v>0.87472058613122539</v>
          </cell>
        </row>
        <row r="23">
          <cell r="B23" t="str">
            <v>Misc. Expenses</v>
          </cell>
          <cell r="C23">
            <v>0.35956000000000005</v>
          </cell>
          <cell r="D23">
            <v>0.34366999999999998</v>
          </cell>
          <cell r="E23">
            <v>0.32526490566037736</v>
          </cell>
          <cell r="F23">
            <v>0.26991682274980222</v>
          </cell>
          <cell r="G23">
            <v>0.28127610876662412</v>
          </cell>
          <cell r="H23">
            <v>0.28690163094195659</v>
          </cell>
          <cell r="I23">
            <v>0.29263966356079574</v>
          </cell>
          <cell r="J23">
            <v>0.29849245683201164</v>
          </cell>
          <cell r="K23">
            <v>0.30446230596865193</v>
          </cell>
          <cell r="M23">
            <v>0.251668</v>
          </cell>
          <cell r="N23">
            <v>0.24056299999999997</v>
          </cell>
          <cell r="O23">
            <v>0.20006852830188676</v>
          </cell>
          <cell r="P23">
            <v>0.16584344043984187</v>
          </cell>
          <cell r="Q23">
            <v>0.17294298128359281</v>
          </cell>
          <cell r="R23">
            <v>0.1764018409092647</v>
          </cell>
          <cell r="S23">
            <v>0.17992987772744998</v>
          </cell>
          <cell r="T23">
            <v>0.18352847528199898</v>
          </cell>
          <cell r="U23">
            <v>0.18719904478763896</v>
          </cell>
          <cell r="W23">
            <v>0.29401099999999997</v>
          </cell>
          <cell r="X23">
            <v>0.30828599999999995</v>
          </cell>
          <cell r="Y23">
            <v>0.25487552524315066</v>
          </cell>
          <cell r="Z23">
            <v>0.21286392823624148</v>
          </cell>
          <cell r="AA23">
            <v>0.21813169149155096</v>
          </cell>
          <cell r="AB23">
            <v>0.222494325321382</v>
          </cell>
          <cell r="AC23">
            <v>0.22694421182780963</v>
          </cell>
          <cell r="AD23">
            <v>0.23148309606436582</v>
          </cell>
          <cell r="AE23">
            <v>0.23611275798565315</v>
          </cell>
          <cell r="AG23">
            <v>0.32175799999999999</v>
          </cell>
          <cell r="AH23">
            <v>0.37176399999999998</v>
          </cell>
          <cell r="AI23">
            <v>0.35754415094339626</v>
          </cell>
          <cell r="AJ23">
            <v>0.27257000549066929</v>
          </cell>
          <cell r="AK23">
            <v>0.2919768664537612</v>
          </cell>
          <cell r="AL23">
            <v>0.29781640378283641</v>
          </cell>
          <cell r="AM23">
            <v>0.30377273185849318</v>
          </cell>
          <cell r="AN23">
            <v>0.30984818649566304</v>
          </cell>
          <cell r="AO23">
            <v>0.31604515022557633</v>
          </cell>
          <cell r="AQ23">
            <v>0.39992900000000003</v>
          </cell>
          <cell r="AR23">
            <v>0.43623199999999995</v>
          </cell>
          <cell r="AS23">
            <v>0.39918045283018871</v>
          </cell>
          <cell r="AT23">
            <v>0.39170174987336404</v>
          </cell>
          <cell r="AU23">
            <v>0.3948325188989078</v>
          </cell>
          <cell r="AV23">
            <v>0.40470333187138047</v>
          </cell>
          <cell r="AW23">
            <v>0.41482091516816499</v>
          </cell>
          <cell r="AX23">
            <v>0.42519143804736897</v>
          </cell>
          <cell r="AY23">
            <v>0.43582122399855322</v>
          </cell>
          <cell r="BA23">
            <v>0.45090299999999994</v>
          </cell>
          <cell r="BB23">
            <v>0.49754499999999996</v>
          </cell>
          <cell r="BC23">
            <v>0.45776577927146384</v>
          </cell>
          <cell r="BD23">
            <v>0.43226960867008712</v>
          </cell>
          <cell r="BE23">
            <v>0.4000361943479116</v>
          </cell>
          <cell r="BF23">
            <v>0.41003709920660936</v>
          </cell>
          <cell r="BG23">
            <v>0.42028802668677462</v>
          </cell>
          <cell r="BH23">
            <v>0.43079522735394393</v>
          </cell>
          <cell r="BI23">
            <v>0.44156510803779242</v>
          </cell>
          <cell r="BK23">
            <v>0.60668900000000003</v>
          </cell>
          <cell r="BL23">
            <v>0.56236900000000001</v>
          </cell>
          <cell r="BM23">
            <v>0.54527606577371235</v>
          </cell>
          <cell r="BN23">
            <v>0.52133225337221201</v>
          </cell>
          <cell r="BO23">
            <v>0.45341095620416405</v>
          </cell>
          <cell r="BP23">
            <v>0.46474623010926808</v>
          </cell>
          <cell r="BQ23">
            <v>0.47636488586199977</v>
          </cell>
          <cell r="BR23">
            <v>0.4882740080085497</v>
          </cell>
          <cell r="BS23">
            <v>0.50048085820876342</v>
          </cell>
          <cell r="BU23">
            <v>0.52448899999999987</v>
          </cell>
          <cell r="BV23">
            <v>0.43654300000000001</v>
          </cell>
          <cell r="BW23">
            <v>0.44233260377358485</v>
          </cell>
          <cell r="BX23">
            <v>0.39867678268466428</v>
          </cell>
          <cell r="BY23">
            <v>0.36559056735549078</v>
          </cell>
          <cell r="BZ23">
            <v>0.37473033153937801</v>
          </cell>
          <cell r="CA23">
            <v>0.38409858982786244</v>
          </cell>
          <cell r="CB23">
            <v>0.39370105457355897</v>
          </cell>
          <cell r="CC23">
            <v>0.40354358093789794</v>
          </cell>
          <cell r="CE23">
            <v>0</v>
          </cell>
          <cell r="CF23">
            <v>0</v>
          </cell>
          <cell r="CG23">
            <v>0.4544085000000001</v>
          </cell>
          <cell r="CH23">
            <v>0.45562562483620822</v>
          </cell>
          <cell r="CI23">
            <v>0.43650099224922301</v>
          </cell>
          <cell r="CJ23">
            <v>0.44741351705545351</v>
          </cell>
          <cell r="CK23">
            <v>0.45859885498183983</v>
          </cell>
          <cell r="CL23">
            <v>0.47006382635638583</v>
          </cell>
          <cell r="CM23">
            <v>0.48181542201529542</v>
          </cell>
          <cell r="CO23">
            <v>0</v>
          </cell>
          <cell r="CP23">
            <v>0</v>
          </cell>
          <cell r="CQ23">
            <v>0</v>
          </cell>
          <cell r="CR23">
            <v>0</v>
          </cell>
          <cell r="CS23">
            <v>0.41536666666666661</v>
          </cell>
          <cell r="CT23">
            <v>0.42575083333333325</v>
          </cell>
          <cell r="CU23">
            <v>0.43639460416666653</v>
          </cell>
          <cell r="CV23">
            <v>0.44730446927083323</v>
          </cell>
          <cell r="CW23">
            <v>0.45848708100260399</v>
          </cell>
          <cell r="CY23">
            <v>0</v>
          </cell>
          <cell r="CZ23">
            <v>0</v>
          </cell>
          <cell r="DA23">
            <v>0</v>
          </cell>
          <cell r="DB23">
            <v>0.48324643306904441</v>
          </cell>
          <cell r="DC23">
            <v>0.48658305099710408</v>
          </cell>
          <cell r="DD23">
            <v>0.49874762727203159</v>
          </cell>
          <cell r="DE23">
            <v>0.51121631795383238</v>
          </cell>
          <cell r="DF23">
            <v>0.5239967259026781</v>
          </cell>
          <cell r="DG23">
            <v>0.53709664405024504</v>
          </cell>
          <cell r="DI23">
            <v>0</v>
          </cell>
          <cell r="DJ23">
            <v>0.91944914285714285</v>
          </cell>
          <cell r="DK23">
            <v>0.66462769811320743</v>
          </cell>
          <cell r="DL23">
            <v>0.70472063478219027</v>
          </cell>
          <cell r="DM23">
            <v>0.70671467920190301</v>
          </cell>
          <cell r="DN23">
            <v>0.7279161195779601</v>
          </cell>
          <cell r="DO23">
            <v>0.74975360316529893</v>
          </cell>
          <cell r="DP23">
            <v>0.77224621126025794</v>
          </cell>
          <cell r="DQ23">
            <v>0.79541359759806574</v>
          </cell>
          <cell r="DS23">
            <v>0</v>
          </cell>
          <cell r="DT23">
            <v>0</v>
          </cell>
          <cell r="DU23">
            <v>0.72583457142857133</v>
          </cell>
          <cell r="DV23">
            <v>0.60294667996707518</v>
          </cell>
          <cell r="DW23">
            <v>0.580484</v>
          </cell>
          <cell r="DX23">
            <v>0.59789851999999999</v>
          </cell>
          <cell r="DY23">
            <v>0.61583547560000007</v>
          </cell>
          <cell r="DZ23">
            <v>0.63431053986800001</v>
          </cell>
          <cell r="EA23">
            <v>0.6533398560640401</v>
          </cell>
          <cell r="EC23">
            <v>0</v>
          </cell>
          <cell r="ED23">
            <v>0</v>
          </cell>
          <cell r="EE23">
            <v>0</v>
          </cell>
          <cell r="EF23">
            <v>0</v>
          </cell>
          <cell r="EG23">
            <v>0.56865452114323911</v>
          </cell>
          <cell r="EH23">
            <v>0.58002761156610383</v>
          </cell>
          <cell r="EI23">
            <v>0.591628163797426</v>
          </cell>
          <cell r="EJ23">
            <v>0.60346072707337439</v>
          </cell>
          <cell r="EK23">
            <v>0.61552994161484198</v>
          </cell>
        </row>
        <row r="24">
          <cell r="B24" t="str">
            <v>Other Income/(Other Expenses)</v>
          </cell>
          <cell r="C24">
            <v>-0.11725700000000003</v>
          </cell>
          <cell r="D24">
            <v>-8.2379999999999995E-2</v>
          </cell>
          <cell r="E24">
            <v>-7.6797132075471702E-2</v>
          </cell>
          <cell r="F24">
            <v>-7.2513966638833985E-2</v>
          </cell>
          <cell r="G24">
            <v>-9.7806567033389788E-2</v>
          </cell>
          <cell r="H24">
            <v>-9.9762698374057573E-2</v>
          </cell>
          <cell r="I24">
            <v>-0.10175795234153874</v>
          </cell>
          <cell r="J24">
            <v>-0.10379311138836952</v>
          </cell>
          <cell r="K24">
            <v>-0.10586897361613692</v>
          </cell>
          <cell r="M24">
            <v>-6.9819999999999993E-2</v>
          </cell>
          <cell r="N24">
            <v>-0.131745</v>
          </cell>
          <cell r="O24">
            <v>-5.8866943396226411E-2</v>
          </cell>
          <cell r="P24">
            <v>-5.067195656540515E-2</v>
          </cell>
          <cell r="Q24">
            <v>-5.2948691805995186E-2</v>
          </cell>
          <cell r="R24">
            <v>-5.4007665642115101E-2</v>
          </cell>
          <cell r="S24">
            <v>-5.5087818954957402E-2</v>
          </cell>
          <cell r="T24">
            <v>-5.6189575334056538E-2</v>
          </cell>
          <cell r="U24">
            <v>-5.7313366840737678E-2</v>
          </cell>
          <cell r="W24">
            <v>-8.2855999999999999E-2</v>
          </cell>
          <cell r="X24">
            <v>-0.11275499999999999</v>
          </cell>
          <cell r="Y24">
            <v>-5.1421647651724002E-2</v>
          </cell>
          <cell r="Z24">
            <v>-4.2593899026135244E-2</v>
          </cell>
          <cell r="AA24">
            <v>-4.2367947613929972E-2</v>
          </cell>
          <cell r="AB24">
            <v>-4.3215306566208575E-2</v>
          </cell>
          <cell r="AC24">
            <v>-4.4079612697532751E-2</v>
          </cell>
          <cell r="AD24">
            <v>-4.4961204951483404E-2</v>
          </cell>
          <cell r="AE24">
            <v>-4.5860429050513074E-2</v>
          </cell>
          <cell r="AG24">
            <v>-9.2659000000000005E-2</v>
          </cell>
          <cell r="AH24">
            <v>-0.140817</v>
          </cell>
          <cell r="AI24">
            <v>-7.571494339622642E-2</v>
          </cell>
          <cell r="AJ24">
            <v>-6.5498365316906726E-2</v>
          </cell>
          <cell r="AK24">
            <v>-6.2904045662413796E-2</v>
          </cell>
          <cell r="AL24">
            <v>-6.416212657566206E-2</v>
          </cell>
          <cell r="AM24">
            <v>-6.5445369107175314E-2</v>
          </cell>
          <cell r="AN24">
            <v>-6.6754276489318809E-2</v>
          </cell>
          <cell r="AO24">
            <v>-6.808936201910519E-2</v>
          </cell>
          <cell r="AQ24">
            <v>-9.9141000000000007E-2</v>
          </cell>
          <cell r="AR24">
            <v>-0.119542</v>
          </cell>
          <cell r="AS24">
            <v>-6.4327257358490569E-2</v>
          </cell>
          <cell r="AT24">
            <v>-4.7647617991364091E-2</v>
          </cell>
          <cell r="AU24">
            <v>-4.5758722506362967E-2</v>
          </cell>
          <cell r="AV24">
            <v>-4.6902690569022035E-2</v>
          </cell>
          <cell r="AW24">
            <v>-4.8075257833247585E-2</v>
          </cell>
          <cell r="AX24">
            <v>-4.9277139279078765E-2</v>
          </cell>
          <cell r="AY24">
            <v>-5.050906776105573E-2</v>
          </cell>
          <cell r="BA24">
            <v>-0.112692</v>
          </cell>
          <cell r="BB24">
            <v>-0.13532899999999998</v>
          </cell>
          <cell r="BC24">
            <v>-0.14655168785276892</v>
          </cell>
          <cell r="BD24">
            <v>-5.1613121067897047E-2</v>
          </cell>
          <cell r="BE24">
            <v>-4.6732148711559902E-2</v>
          </cell>
          <cell r="BF24">
            <v>-4.7900452429348893E-2</v>
          </cell>
          <cell r="BG24">
            <v>-4.9097963740082615E-2</v>
          </cell>
          <cell r="BH24">
            <v>-5.0325412833584673E-2</v>
          </cell>
          <cell r="BI24">
            <v>-5.1583548154424279E-2</v>
          </cell>
          <cell r="BK24">
            <v>-8.1554000000000001E-2</v>
          </cell>
          <cell r="BL24">
            <v>-0.10865900000000001</v>
          </cell>
          <cell r="BM24">
            <v>-6.4426833646933801E-2</v>
          </cell>
          <cell r="BN24">
            <v>-0.45180648478383717</v>
          </cell>
          <cell r="BO24">
            <v>-4.6614409933751731E-2</v>
          </cell>
          <cell r="BP24">
            <v>-6.5101927914456112E-2</v>
          </cell>
          <cell r="BQ24">
            <v>-6.6729476112317512E-2</v>
          </cell>
          <cell r="BR24">
            <v>-6.8397713015125441E-2</v>
          </cell>
          <cell r="BS24">
            <v>-7.0107655840503574E-2</v>
          </cell>
          <cell r="BU24">
            <v>-8.1411999999999984E-2</v>
          </cell>
          <cell r="BV24">
            <v>-0.11668500000000001</v>
          </cell>
          <cell r="BW24">
            <v>-5.7688603773584902E-2</v>
          </cell>
          <cell r="BX24">
            <v>-4.0513607813475849E-2</v>
          </cell>
          <cell r="BY24">
            <v>-3.4878189063719651E-2</v>
          </cell>
          <cell r="BZ24">
            <v>-3.575014379031264E-2</v>
          </cell>
          <cell r="CA24">
            <v>-3.6643897385070456E-2</v>
          </cell>
          <cell r="CB24">
            <v>-3.7559994819697219E-2</v>
          </cell>
          <cell r="CC24">
            <v>-3.8498994690189643E-2</v>
          </cell>
          <cell r="CE24">
            <v>0</v>
          </cell>
          <cell r="CF24">
            <v>0</v>
          </cell>
          <cell r="CG24">
            <v>-1.1940500000000001E-2</v>
          </cell>
          <cell r="CH24">
            <v>-4.5984833356567584E-2</v>
          </cell>
          <cell r="CI24">
            <v>-4.7627363612536042E-2</v>
          </cell>
          <cell r="CJ24">
            <v>-4.8818047702849435E-2</v>
          </cell>
          <cell r="CK24">
            <v>-5.0038498895420662E-2</v>
          </cell>
          <cell r="CL24">
            <v>-5.1289461367806183E-2</v>
          </cell>
          <cell r="CM24">
            <v>-5.2571697902001328E-2</v>
          </cell>
          <cell r="CO24">
            <v>0</v>
          </cell>
          <cell r="CP24">
            <v>0</v>
          </cell>
          <cell r="CQ24">
            <v>0</v>
          </cell>
          <cell r="CR24">
            <v>0</v>
          </cell>
          <cell r="CS24">
            <v>-4.5321361502347411E-2</v>
          </cell>
          <cell r="CT24">
            <v>-4.6454395539906095E-2</v>
          </cell>
          <cell r="CU24">
            <v>-4.7615755428403746E-2</v>
          </cell>
          <cell r="CV24">
            <v>-4.8806149314113839E-2</v>
          </cell>
          <cell r="CW24">
            <v>-5.0026303046966682E-2</v>
          </cell>
          <cell r="CY24">
            <v>0</v>
          </cell>
          <cell r="CZ24">
            <v>0</v>
          </cell>
          <cell r="DA24">
            <v>0</v>
          </cell>
          <cell r="DB24">
            <v>-4.9996225841079378E-2</v>
          </cell>
          <cell r="DC24">
            <v>-4.7805140140960489E-2</v>
          </cell>
          <cell r="DD24">
            <v>-4.9000268644484493E-2</v>
          </cell>
          <cell r="DE24">
            <v>-5.0225275360596608E-2</v>
          </cell>
          <cell r="DF24">
            <v>-5.1480907244611504E-2</v>
          </cell>
          <cell r="DG24">
            <v>-5.2767929925726792E-2</v>
          </cell>
          <cell r="DI24">
            <v>0</v>
          </cell>
          <cell r="DJ24">
            <v>-2.734828571428571E-2</v>
          </cell>
          <cell r="DK24">
            <v>-6.0280754716981126E-2</v>
          </cell>
          <cell r="DL24">
            <v>-4.9850139078612042E-2</v>
          </cell>
          <cell r="DM24">
            <v>-5.0733334092124882E-2</v>
          </cell>
          <cell r="DN24">
            <v>-5.2255334114888627E-2</v>
          </cell>
          <cell r="DO24">
            <v>-5.3822994138335287E-2</v>
          </cell>
          <cell r="DP24">
            <v>-5.543768396248535E-2</v>
          </cell>
          <cell r="DQ24">
            <v>-5.710081448135991E-2</v>
          </cell>
          <cell r="DS24">
            <v>0</v>
          </cell>
          <cell r="DT24">
            <v>0</v>
          </cell>
          <cell r="DU24">
            <v>-7.2075714285714285E-2</v>
          </cell>
          <cell r="DV24">
            <v>-4.8832807219602849E-2</v>
          </cell>
          <cell r="DW24">
            <v>-5.0411999999999998E-2</v>
          </cell>
          <cell r="DX24">
            <v>-5.1924359999999996E-2</v>
          </cell>
          <cell r="DY24">
            <v>-5.3482090800000007E-2</v>
          </cell>
          <cell r="DZ24">
            <v>-5.5086553523999993E-2</v>
          </cell>
          <cell r="EA24">
            <v>-5.6739150129720008E-2</v>
          </cell>
          <cell r="EC24">
            <v>0</v>
          </cell>
          <cell r="ED24">
            <v>0</v>
          </cell>
          <cell r="EE24">
            <v>0</v>
          </cell>
          <cell r="EF24">
            <v>0</v>
          </cell>
          <cell r="EG24">
            <v>-4.082232993481532E-2</v>
          </cell>
          <cell r="EH24">
            <v>-4.1638776533511619E-2</v>
          </cell>
          <cell r="EI24">
            <v>-4.2471552064181857E-2</v>
          </cell>
          <cell r="EJ24">
            <v>-4.3320983105465484E-2</v>
          </cell>
          <cell r="EK24">
            <v>-4.4187402767574803E-2</v>
          </cell>
        </row>
        <row r="25">
          <cell r="B25" t="str">
            <v>Store EBITDAR</v>
          </cell>
          <cell r="C25">
            <v>2.1364000000000019</v>
          </cell>
          <cell r="D25">
            <v>1.7453279999999971</v>
          </cell>
          <cell r="E25">
            <v>2.1906579554792449</v>
          </cell>
          <cell r="F25">
            <v>2.1144859202823545</v>
          </cell>
          <cell r="G25">
            <v>2.6152304498263987</v>
          </cell>
          <cell r="H25">
            <v>2.674302430070215</v>
          </cell>
          <cell r="I25">
            <v>2.7346235236313801</v>
          </cell>
          <cell r="J25">
            <v>2.7962193895133653</v>
          </cell>
          <cell r="K25">
            <v>2.8591162066670872</v>
          </cell>
          <cell r="M25">
            <v>1.3926830000000017</v>
          </cell>
          <cell r="N25">
            <v>1.8936640000000011</v>
          </cell>
          <cell r="O25">
            <v>1.9026168291396219</v>
          </cell>
          <cell r="P25">
            <v>1.5542331489257624</v>
          </cell>
          <cell r="Q25">
            <v>1.969478779636388</v>
          </cell>
          <cell r="R25">
            <v>2.0121256271270909</v>
          </cell>
          <cell r="S25">
            <v>2.0577717469762504</v>
          </cell>
          <cell r="T25">
            <v>2.1043848252954582</v>
          </cell>
          <cell r="U25">
            <v>2.1519847416148465</v>
          </cell>
          <cell r="W25">
            <v>1.8340769999999988</v>
          </cell>
          <cell r="X25">
            <v>1.9625759999999977</v>
          </cell>
          <cell r="Y25">
            <v>1.8910152910413744</v>
          </cell>
          <cell r="Z25">
            <v>1.5068021675242749</v>
          </cell>
          <cell r="AA25">
            <v>1.874065778512465</v>
          </cell>
          <cell r="AB25">
            <v>1.918449816579173</v>
          </cell>
          <cell r="AC25">
            <v>1.9637905626321785</v>
          </cell>
          <cell r="AD25">
            <v>2.0101078411034594</v>
          </cell>
          <cell r="AE25">
            <v>2.0574218798163528</v>
          </cell>
          <cell r="AG25">
            <v>3.9241259999999976</v>
          </cell>
          <cell r="AH25">
            <v>3.4646839999999983</v>
          </cell>
          <cell r="AI25">
            <v>3.1022804964754727</v>
          </cell>
          <cell r="AJ25">
            <v>1.3656294779534193</v>
          </cell>
          <cell r="AK25">
            <v>1.8290706347387431</v>
          </cell>
          <cell r="AL25">
            <v>1.8787959603316882</v>
          </cell>
          <cell r="AM25">
            <v>1.926817822606929</v>
          </cell>
          <cell r="AN25">
            <v>1.9759045815583622</v>
          </cell>
          <cell r="AO25">
            <v>2.0260785797138166</v>
          </cell>
          <cell r="AQ25">
            <v>3.9085180000000008</v>
          </cell>
          <cell r="AR25">
            <v>3.9820409999999988</v>
          </cell>
          <cell r="AS25">
            <v>4.3408014525886784</v>
          </cell>
          <cell r="AT25">
            <v>3.4179785435651944</v>
          </cell>
          <cell r="AU25">
            <v>4.1969280756664951</v>
          </cell>
          <cell r="AV25">
            <v>4.323103511188906</v>
          </cell>
          <cell r="AW25">
            <v>4.4487833371856915</v>
          </cell>
          <cell r="AX25">
            <v>4.5777811812145579</v>
          </cell>
          <cell r="AY25">
            <v>4.7101817539501454</v>
          </cell>
          <cell r="BA25">
            <v>4.5303609999999992</v>
          </cell>
          <cell r="BB25">
            <v>5.2825550000000003</v>
          </cell>
          <cell r="BC25">
            <v>4.4031930563144766</v>
          </cell>
          <cell r="BD25">
            <v>3.1675142386541211</v>
          </cell>
          <cell r="BE25">
            <v>3.5614669431143628</v>
          </cell>
          <cell r="BF25">
            <v>3.6723956342307975</v>
          </cell>
          <cell r="BG25">
            <v>3.7863164628005208</v>
          </cell>
          <cell r="BH25">
            <v>3.9033064214616324</v>
          </cell>
          <cell r="BI25">
            <v>4.0234444495601771</v>
          </cell>
          <cell r="BK25">
            <v>4.9206244830577024</v>
          </cell>
          <cell r="BL25">
            <v>5.5094939218018038</v>
          </cell>
          <cell r="BM25">
            <v>5.5157414852383262</v>
          </cell>
          <cell r="BN25">
            <v>5.8651685221582461</v>
          </cell>
          <cell r="BO25">
            <v>5.569445759188401</v>
          </cell>
          <cell r="BP25">
            <v>5.9929481200882364</v>
          </cell>
          <cell r="BQ25">
            <v>6.1691160146075799</v>
          </cell>
          <cell r="BR25">
            <v>6.0968972741542924</v>
          </cell>
          <cell r="BS25">
            <v>6.2761934157747845</v>
          </cell>
          <cell r="BU25">
            <v>4.4694330000000022</v>
          </cell>
          <cell r="BV25">
            <v>5.3845460000000038</v>
          </cell>
          <cell r="BW25">
            <v>4.821236656</v>
          </cell>
          <cell r="BX25">
            <v>3.4761615691245638</v>
          </cell>
          <cell r="BY25">
            <v>3.9535974715551934</v>
          </cell>
          <cell r="BZ25">
            <v>4.069989622039941</v>
          </cell>
          <cell r="CA25">
            <v>4.1894670984237639</v>
          </cell>
          <cell r="CB25">
            <v>4.312108789075511</v>
          </cell>
          <cell r="CC25">
            <v>4.4379955721254625</v>
          </cell>
          <cell r="CE25">
            <v>0</v>
          </cell>
          <cell r="CF25">
            <v>-0.2938889999999999</v>
          </cell>
          <cell r="CG25">
            <v>2.3716444362000004</v>
          </cell>
          <cell r="CH25">
            <v>2.98776178406513</v>
          </cell>
          <cell r="CI25">
            <v>3.8052646001006174</v>
          </cell>
          <cell r="CJ25">
            <v>3.9356653238404231</v>
          </cell>
          <cell r="CK25">
            <v>4.0575675241915174</v>
          </cell>
          <cell r="CL25">
            <v>4.1827523852239441</v>
          </cell>
          <cell r="CM25">
            <v>4.3113043245114575</v>
          </cell>
          <cell r="CO25">
            <v>0</v>
          </cell>
          <cell r="CP25">
            <v>2.3039999999999753E-3</v>
          </cell>
          <cell r="CQ25">
            <v>0.19421799999999997</v>
          </cell>
          <cell r="CR25">
            <v>0.29550500000000002</v>
          </cell>
          <cell r="CS25">
            <v>2.1922684177709062</v>
          </cell>
          <cell r="CT25">
            <v>3.3268995575228928</v>
          </cell>
          <cell r="CU25">
            <v>3.4260772683117544</v>
          </cell>
          <cell r="CV25">
            <v>3.527894474088848</v>
          </cell>
          <cell r="CW25">
            <v>3.6324187627510582</v>
          </cell>
          <cell r="CY25">
            <v>0</v>
          </cell>
          <cell r="CZ25">
            <v>0</v>
          </cell>
          <cell r="DA25">
            <v>-9.0000000000000006E-5</v>
          </cell>
          <cell r="DB25">
            <v>2.7985916745570485</v>
          </cell>
          <cell r="DC25">
            <v>3.3759272342607787</v>
          </cell>
          <cell r="DD25">
            <v>3.4993155670505711</v>
          </cell>
          <cell r="DE25">
            <v>3.6164923674129685</v>
          </cell>
          <cell r="DF25">
            <v>3.7368955268962889</v>
          </cell>
          <cell r="DG25">
            <v>3.8606086738696703</v>
          </cell>
          <cell r="DI25">
            <v>0</v>
          </cell>
          <cell r="DJ25">
            <v>-1.1923245714285713</v>
          </cell>
          <cell r="DK25">
            <v>2.743712473494341</v>
          </cell>
          <cell r="DL25">
            <v>4.8448394117343874</v>
          </cell>
          <cell r="DM25">
            <v>5.6145853312788478</v>
          </cell>
          <cell r="DN25">
            <v>5.8101762602917475</v>
          </cell>
          <cell r="DO25">
            <v>6.0119064508657836</v>
          </cell>
          <cell r="DP25">
            <v>6.2199627961846957</v>
          </cell>
          <cell r="DQ25">
            <v>6.4345378233811044</v>
          </cell>
          <cell r="DS25">
            <v>0</v>
          </cell>
          <cell r="DT25">
            <v>-4.7460000000000002E-3</v>
          </cell>
          <cell r="DU25">
            <v>-0.42905417622857023</v>
          </cell>
          <cell r="DV25">
            <v>1.54916396820561</v>
          </cell>
          <cell r="DW25">
            <v>2.7759115596697299</v>
          </cell>
          <cell r="DX25">
            <v>2.8956181006908821</v>
          </cell>
          <cell r="DY25">
            <v>3.0077309795898231</v>
          </cell>
          <cell r="DZ25">
            <v>3.1234596882145187</v>
          </cell>
          <cell r="EA25">
            <v>3.2429152258903233</v>
          </cell>
          <cell r="EC25">
            <v>0</v>
          </cell>
          <cell r="ED25">
            <v>0</v>
          </cell>
          <cell r="EE25">
            <v>-9.9089999999999994E-3</v>
          </cell>
          <cell r="EF25">
            <v>-5.5682000000000009E-2</v>
          </cell>
          <cell r="EG25">
            <v>0.94450008015902132</v>
          </cell>
          <cell r="EH25">
            <v>1.4643699438941784</v>
          </cell>
          <cell r="EI25">
            <v>1.5035119553253562</v>
          </cell>
          <cell r="EJ25">
            <v>1.5435353531106877</v>
          </cell>
          <cell r="EK25">
            <v>1.5844587504385199</v>
          </cell>
        </row>
        <row r="26">
          <cell r="B26" t="str">
            <v>Rent Expense</v>
          </cell>
          <cell r="C26">
            <v>0.19250100000000001</v>
          </cell>
          <cell r="D26">
            <v>0.198826</v>
          </cell>
          <cell r="E26">
            <v>0.18478700000000001</v>
          </cell>
          <cell r="F26">
            <v>0.180781</v>
          </cell>
          <cell r="G26">
            <v>0.182784</v>
          </cell>
          <cell r="H26">
            <v>0.182784</v>
          </cell>
          <cell r="I26">
            <v>0.182784</v>
          </cell>
          <cell r="J26">
            <v>0.182784</v>
          </cell>
          <cell r="K26">
            <v>0.182784</v>
          </cell>
          <cell r="M26">
            <v>0.17649200000000001</v>
          </cell>
          <cell r="N26">
            <v>0.18947900000000001</v>
          </cell>
          <cell r="O26">
            <v>0.17668600000000001</v>
          </cell>
          <cell r="P26">
            <v>0.172513</v>
          </cell>
          <cell r="Q26">
            <v>0.17408399999999999</v>
          </cell>
          <cell r="R26">
            <v>0.17408399999999999</v>
          </cell>
          <cell r="S26">
            <v>0.17408399999999999</v>
          </cell>
          <cell r="T26">
            <v>0.17408399999999999</v>
          </cell>
          <cell r="U26">
            <v>0.17408399999999999</v>
          </cell>
          <cell r="W26">
            <v>0.216782</v>
          </cell>
          <cell r="X26">
            <v>0.22800000000000001</v>
          </cell>
          <cell r="Y26">
            <v>0.23049900000000001</v>
          </cell>
          <cell r="Z26">
            <v>0.22622100000000001</v>
          </cell>
          <cell r="AA26">
            <v>0.22872000000000001</v>
          </cell>
          <cell r="AB26">
            <v>0.22872000000000001</v>
          </cell>
          <cell r="AC26">
            <v>0.22872000000000001</v>
          </cell>
          <cell r="AD26">
            <v>0.22872000000000001</v>
          </cell>
          <cell r="AE26">
            <v>0.22872000000000001</v>
          </cell>
          <cell r="AG26">
            <v>0.45520300000000002</v>
          </cell>
          <cell r="AH26">
            <v>0.425203</v>
          </cell>
          <cell r="AI26">
            <v>0.40800900000000001</v>
          </cell>
          <cell r="AJ26">
            <v>0.39786300000000002</v>
          </cell>
          <cell r="AK26">
            <v>0.40293600000000002</v>
          </cell>
          <cell r="AL26">
            <v>0.40293600000000002</v>
          </cell>
          <cell r="AM26">
            <v>0.40293600000000002</v>
          </cell>
          <cell r="AN26">
            <v>0.40293600000000002</v>
          </cell>
          <cell r="AO26">
            <v>0.40293600000000002</v>
          </cell>
          <cell r="AQ26">
            <v>0.269486</v>
          </cell>
          <cell r="AR26">
            <v>0.381635</v>
          </cell>
          <cell r="AS26">
            <v>0.39252399999999998</v>
          </cell>
          <cell r="AT26">
            <v>0.365809</v>
          </cell>
          <cell r="AU26">
            <v>0.364456</v>
          </cell>
          <cell r="AV26">
            <v>0.364456</v>
          </cell>
          <cell r="AW26">
            <v>0.364456</v>
          </cell>
          <cell r="AX26">
            <v>0.364456</v>
          </cell>
          <cell r="AY26">
            <v>0.364456</v>
          </cell>
          <cell r="BA26">
            <v>0.35933900000000002</v>
          </cell>
          <cell r="BB26">
            <v>0.390679</v>
          </cell>
          <cell r="BC26">
            <v>0.50890500000000005</v>
          </cell>
          <cell r="BD26">
            <v>0.47422700000000001</v>
          </cell>
          <cell r="BE26">
            <v>0.46804800000000002</v>
          </cell>
          <cell r="BF26">
            <v>0.46804800000000002</v>
          </cell>
          <cell r="BG26">
            <v>0.46804800000000002</v>
          </cell>
          <cell r="BH26">
            <v>0.46804800000000002</v>
          </cell>
          <cell r="BI26">
            <v>0.46804800000000002</v>
          </cell>
          <cell r="BK26">
            <v>0.53412899999999996</v>
          </cell>
          <cell r="BL26">
            <v>0.60291799999999995</v>
          </cell>
          <cell r="BM26">
            <v>0.60950099999999996</v>
          </cell>
          <cell r="BN26">
            <v>0.58757999999999999</v>
          </cell>
          <cell r="BO26">
            <v>0.59076399999999996</v>
          </cell>
          <cell r="BP26">
            <v>0.59076399999999996</v>
          </cell>
          <cell r="BQ26">
            <v>0.59076399999999996</v>
          </cell>
          <cell r="BR26">
            <v>0.59076399999999996</v>
          </cell>
          <cell r="BS26">
            <v>0.59076399999999996</v>
          </cell>
          <cell r="BU26">
            <v>0.40199299999999999</v>
          </cell>
          <cell r="BV26">
            <v>0.40220299999999998</v>
          </cell>
          <cell r="BW26">
            <v>0.44601200000000002</v>
          </cell>
          <cell r="BX26">
            <v>0.61765499999999995</v>
          </cell>
          <cell r="BY26">
            <v>0.61430904000000008</v>
          </cell>
          <cell r="BZ26">
            <v>0.61430904000000008</v>
          </cell>
          <cell r="CA26">
            <v>0.61430904000000008</v>
          </cell>
          <cell r="CB26">
            <v>0.61430904000000008</v>
          </cell>
          <cell r="CC26">
            <v>0.61430904000000008</v>
          </cell>
          <cell r="CE26">
            <v>0</v>
          </cell>
          <cell r="CF26">
            <v>0.40253894000000001</v>
          </cell>
          <cell r="CG26">
            <v>0.87907694000000003</v>
          </cell>
          <cell r="CH26">
            <v>0.55369599999999997</v>
          </cell>
          <cell r="CI26">
            <v>0.6</v>
          </cell>
          <cell r="CJ26">
            <v>0.6</v>
          </cell>
          <cell r="CK26">
            <v>0.6</v>
          </cell>
          <cell r="CL26">
            <v>0.6</v>
          </cell>
          <cell r="CM26">
            <v>0.6</v>
          </cell>
          <cell r="CO26">
            <v>0</v>
          </cell>
          <cell r="CP26">
            <v>0.33879202000000003</v>
          </cell>
          <cell r="CQ26">
            <v>0.525528</v>
          </cell>
          <cell r="CR26">
            <v>0.552477</v>
          </cell>
          <cell r="CS26">
            <v>1.9249850200000003</v>
          </cell>
          <cell r="CT26">
            <v>0.50818799999999997</v>
          </cell>
          <cell r="CU26">
            <v>0.50818799999999997</v>
          </cell>
          <cell r="CV26">
            <v>0.50818799999999997</v>
          </cell>
          <cell r="CW26">
            <v>0.50818799999999997</v>
          </cell>
          <cell r="CY26">
            <v>0</v>
          </cell>
          <cell r="CZ26">
            <v>0</v>
          </cell>
          <cell r="DA26">
            <v>0</v>
          </cell>
          <cell r="DB26">
            <v>0.34289599999999998</v>
          </cell>
          <cell r="DC26">
            <v>0.68269199999999997</v>
          </cell>
          <cell r="DD26">
            <v>0.68269199999999997</v>
          </cell>
          <cell r="DE26">
            <v>0.68269199999999997</v>
          </cell>
          <cell r="DF26">
            <v>0.68269199999999997</v>
          </cell>
          <cell r="DG26">
            <v>0.68269199999999997</v>
          </cell>
          <cell r="DI26">
            <v>0</v>
          </cell>
          <cell r="DJ26">
            <v>0.60339600000000004</v>
          </cell>
          <cell r="DK26">
            <v>0.62517299999999998</v>
          </cell>
          <cell r="DL26">
            <v>0.61161900000000002</v>
          </cell>
          <cell r="DM26">
            <v>0.61839599999999995</v>
          </cell>
          <cell r="DN26">
            <v>0.61839599999999995</v>
          </cell>
          <cell r="DO26">
            <v>0.61839599999999995</v>
          </cell>
          <cell r="DP26">
            <v>0.61839599999999995</v>
          </cell>
          <cell r="DQ26">
            <v>0.61839599999999995</v>
          </cell>
          <cell r="DS26">
            <v>0</v>
          </cell>
          <cell r="DT26">
            <v>0.56799599999999995</v>
          </cell>
          <cell r="DU26">
            <v>1.219506</v>
          </cell>
          <cell r="DV26">
            <v>0.71383799999999997</v>
          </cell>
          <cell r="DW26">
            <v>0.72089999999999999</v>
          </cell>
          <cell r="DX26">
            <v>0.72089999999999999</v>
          </cell>
          <cell r="DY26">
            <v>0.72089999999999999</v>
          </cell>
          <cell r="DZ26">
            <v>0.72089999999999999</v>
          </cell>
          <cell r="EA26">
            <v>0.72089999999999999</v>
          </cell>
          <cell r="EC26">
            <v>0</v>
          </cell>
          <cell r="ED26">
            <v>0</v>
          </cell>
          <cell r="EE26">
            <v>0</v>
          </cell>
          <cell r="EF26">
            <v>0.26400000000000001</v>
          </cell>
          <cell r="EG26">
            <v>0.79200000000000004</v>
          </cell>
          <cell r="EH26">
            <v>0.52800000000000002</v>
          </cell>
          <cell r="EI26">
            <v>0.52800000000000002</v>
          </cell>
          <cell r="EJ26">
            <v>0.52800000000000002</v>
          </cell>
          <cell r="EK26">
            <v>0.52800000000000002</v>
          </cell>
        </row>
        <row r="27">
          <cell r="B27" t="str">
            <v>Rent Income</v>
          </cell>
          <cell r="C27">
            <v>-3.7787000000000001E-2</v>
          </cell>
          <cell r="D27">
            <v>-5.2729999999999999E-2</v>
          </cell>
          <cell r="E27">
            <v>-6.1515E-2</v>
          </cell>
          <cell r="F27">
            <v>-3.7275000000000003E-2</v>
          </cell>
          <cell r="G27">
            <v>-3.8393249999999997E-2</v>
          </cell>
          <cell r="H27">
            <v>-3.8393249999999997E-2</v>
          </cell>
          <cell r="I27">
            <v>-3.8393249999999997E-2</v>
          </cell>
          <cell r="J27">
            <v>-3.8393249999999997E-2</v>
          </cell>
          <cell r="K27">
            <v>-3.8393249999999997E-2</v>
          </cell>
          <cell r="M27">
            <v>-2.6904999999999998E-2</v>
          </cell>
          <cell r="N27">
            <v>-3.0478999999999999E-2</v>
          </cell>
          <cell r="O27">
            <v>-4.3825000000000003E-2</v>
          </cell>
          <cell r="P27">
            <v>-2.4799999999999999E-2</v>
          </cell>
          <cell r="Q27">
            <v>-2.5544000000000001E-2</v>
          </cell>
          <cell r="R27">
            <v>-2.5544000000000001E-2</v>
          </cell>
          <cell r="S27">
            <v>-2.5544000000000001E-2</v>
          </cell>
          <cell r="T27">
            <v>-2.5544000000000001E-2</v>
          </cell>
          <cell r="U27">
            <v>-2.5544000000000001E-2</v>
          </cell>
          <cell r="W27">
            <v>-1.8186000000000001E-2</v>
          </cell>
          <cell r="X27">
            <v>-3.0766999999999999E-2</v>
          </cell>
          <cell r="Y27">
            <v>-4.5995000000000001E-2</v>
          </cell>
          <cell r="Z27">
            <v>-5.1090000000000003E-2</v>
          </cell>
          <cell r="AA27">
            <v>-5.2622699999999994E-2</v>
          </cell>
          <cell r="AB27">
            <v>-5.2622699999999994E-2</v>
          </cell>
          <cell r="AC27">
            <v>-5.2622699999999994E-2</v>
          </cell>
          <cell r="AD27">
            <v>-5.2622699999999994E-2</v>
          </cell>
          <cell r="AE27">
            <v>-5.2622699999999994E-2</v>
          </cell>
          <cell r="AG27">
            <v>-9.5689999999999997E-2</v>
          </cell>
          <cell r="AH27">
            <v>-0.12198100000000001</v>
          </cell>
          <cell r="AI27">
            <v>-0.116548</v>
          </cell>
          <cell r="AJ27">
            <v>-8.0075999999999994E-2</v>
          </cell>
          <cell r="AK27">
            <v>-8.2478280000000001E-2</v>
          </cell>
          <cell r="AL27">
            <v>-8.2478280000000001E-2</v>
          </cell>
          <cell r="AM27">
            <v>-8.2478280000000001E-2</v>
          </cell>
          <cell r="AN27">
            <v>-8.2478280000000001E-2</v>
          </cell>
          <cell r="AO27">
            <v>-8.2478280000000001E-2</v>
          </cell>
          <cell r="AQ27">
            <v>-0.274225</v>
          </cell>
          <cell r="AR27">
            <v>-0.23952200000000001</v>
          </cell>
          <cell r="AS27">
            <v>-0.183752</v>
          </cell>
          <cell r="AT27">
            <v>-0.158275</v>
          </cell>
          <cell r="AU27">
            <v>-0.16302325000000001</v>
          </cell>
          <cell r="AV27">
            <v>-0.16302325000000001</v>
          </cell>
          <cell r="AW27">
            <v>-0.16302325000000001</v>
          </cell>
          <cell r="AX27">
            <v>-0.16302325000000001</v>
          </cell>
          <cell r="AY27">
            <v>-0.16302325000000001</v>
          </cell>
          <cell r="BA27">
            <v>-0.19628799999999999</v>
          </cell>
          <cell r="BB27">
            <v>-0.187169</v>
          </cell>
          <cell r="BC27">
            <v>-0.151947</v>
          </cell>
          <cell r="BD27">
            <v>-0.124833</v>
          </cell>
          <cell r="BE27">
            <v>-0.12857799</v>
          </cell>
          <cell r="BF27">
            <v>-0.12857799</v>
          </cell>
          <cell r="BG27">
            <v>-0.12857799</v>
          </cell>
          <cell r="BH27">
            <v>-0.12857799</v>
          </cell>
          <cell r="BI27">
            <v>-0.12857799</v>
          </cell>
          <cell r="BK27">
            <v>-0.32958700000000002</v>
          </cell>
          <cell r="BL27">
            <v>-0.53285499999999997</v>
          </cell>
          <cell r="BM27">
            <v>-0.42449500000000001</v>
          </cell>
          <cell r="BN27">
            <v>-0.36416300000000001</v>
          </cell>
          <cell r="BO27">
            <v>-0.37508789000000003</v>
          </cell>
          <cell r="BP27">
            <v>-0.37508789000000003</v>
          </cell>
          <cell r="BQ27">
            <v>-0.37508789000000003</v>
          </cell>
          <cell r="BR27">
            <v>-0.37508789000000003</v>
          </cell>
          <cell r="BS27">
            <v>-0.37508789000000003</v>
          </cell>
          <cell r="BU27">
            <v>-0.20587</v>
          </cell>
          <cell r="BV27">
            <v>-0.193881</v>
          </cell>
          <cell r="BW27">
            <v>-0.162327</v>
          </cell>
          <cell r="BX27">
            <v>-1.2525E-2</v>
          </cell>
          <cell r="BY27">
            <v>-1.2900750000000001E-2</v>
          </cell>
          <cell r="BZ27">
            <v>-1.2900750000000001E-2</v>
          </cell>
          <cell r="CA27">
            <v>-1.2900750000000001E-2</v>
          </cell>
          <cell r="CB27">
            <v>-1.2900750000000001E-2</v>
          </cell>
          <cell r="CC27">
            <v>-1.2900750000000001E-2</v>
          </cell>
          <cell r="CE27">
            <v>0</v>
          </cell>
          <cell r="CF27">
            <v>0</v>
          </cell>
          <cell r="CG27">
            <v>-4.1049000000000002E-2</v>
          </cell>
          <cell r="CH27">
            <v>-0.22762199999999999</v>
          </cell>
          <cell r="CI27">
            <v>-0.18</v>
          </cell>
          <cell r="CJ27">
            <v>-0.18</v>
          </cell>
          <cell r="CK27">
            <v>-0.18</v>
          </cell>
          <cell r="CL27">
            <v>-0.18</v>
          </cell>
          <cell r="CM27">
            <v>-0.18</v>
          </cell>
          <cell r="CO27">
            <v>0</v>
          </cell>
          <cell r="CP27">
            <v>0</v>
          </cell>
          <cell r="CQ27">
            <v>-8.0000000000000002E-3</v>
          </cell>
          <cell r="CR27">
            <v>-3.0000000000000001E-3</v>
          </cell>
          <cell r="CS27">
            <v>-0.11068303076923076</v>
          </cell>
          <cell r="CT27">
            <v>-9.9683030769230768E-2</v>
          </cell>
          <cell r="CU27">
            <v>-9.9683030769230768E-2</v>
          </cell>
          <cell r="CV27">
            <v>-9.9683030769230768E-2</v>
          </cell>
          <cell r="CW27">
            <v>-9.9683030769230768E-2</v>
          </cell>
          <cell r="CY27">
            <v>0</v>
          </cell>
          <cell r="CZ27">
            <v>0</v>
          </cell>
          <cell r="DA27">
            <v>0</v>
          </cell>
          <cell r="DB27">
            <v>-0.14414199999999999</v>
          </cell>
          <cell r="DC27">
            <v>-0.19510649999999999</v>
          </cell>
          <cell r="DD27">
            <v>-0.19510649999999999</v>
          </cell>
          <cell r="DE27">
            <v>-0.19510649999999999</v>
          </cell>
          <cell r="DF27">
            <v>-0.19510649999999999</v>
          </cell>
          <cell r="DG27">
            <v>-0.19510649999999999</v>
          </cell>
          <cell r="DI27">
            <v>0</v>
          </cell>
          <cell r="DJ27">
            <v>-3.3988999999999998E-2</v>
          </cell>
          <cell r="DK27">
            <v>-0.16053600000000001</v>
          </cell>
          <cell r="DL27">
            <v>-0.12645224999999999</v>
          </cell>
          <cell r="DM27">
            <v>-0.1302458175</v>
          </cell>
          <cell r="DN27">
            <v>-0.1302458175</v>
          </cell>
          <cell r="DO27">
            <v>-0.1302458175</v>
          </cell>
          <cell r="DP27">
            <v>-0.1302458175</v>
          </cell>
          <cell r="DQ27">
            <v>-0.1302458175</v>
          </cell>
          <cell r="DS27">
            <v>0</v>
          </cell>
          <cell r="DT27">
            <v>0</v>
          </cell>
          <cell r="DU27">
            <v>-7.2398000000000004E-2</v>
          </cell>
          <cell r="DV27">
            <v>-0.126162</v>
          </cell>
          <cell r="DW27">
            <v>-0.12994686</v>
          </cell>
          <cell r="DX27">
            <v>-0.12994686</v>
          </cell>
          <cell r="DY27">
            <v>-0.12994686</v>
          </cell>
          <cell r="DZ27">
            <v>-0.12994686</v>
          </cell>
          <cell r="EA27">
            <v>-0.12994686</v>
          </cell>
          <cell r="EC27">
            <v>0</v>
          </cell>
          <cell r="ED27">
            <v>0</v>
          </cell>
          <cell r="EE27">
            <v>0</v>
          </cell>
          <cell r="EF27">
            <v>0</v>
          </cell>
          <cell r="EG27">
            <v>-9.138461538461537E-2</v>
          </cell>
          <cell r="EH27">
            <v>-9.138461538461537E-2</v>
          </cell>
          <cell r="EI27">
            <v>-9.138461538461537E-2</v>
          </cell>
          <cell r="EJ27">
            <v>-9.138461538461537E-2</v>
          </cell>
          <cell r="EK27">
            <v>-9.138461538461537E-2</v>
          </cell>
        </row>
        <row r="28">
          <cell r="B28" t="str">
            <v>Depreciation</v>
          </cell>
          <cell r="C28">
            <v>0.42309099999999999</v>
          </cell>
          <cell r="D28">
            <v>0.470078</v>
          </cell>
          <cell r="E28">
            <v>0.48010399999999998</v>
          </cell>
          <cell r="F28">
            <v>0.33575300000000002</v>
          </cell>
          <cell r="G28">
            <v>0.224024</v>
          </cell>
          <cell r="H28">
            <v>0.224024</v>
          </cell>
          <cell r="I28">
            <v>0.224024</v>
          </cell>
          <cell r="J28">
            <v>0.224024</v>
          </cell>
          <cell r="K28">
            <v>0.224024</v>
          </cell>
          <cell r="M28">
            <v>0.102218</v>
          </cell>
          <cell r="N28">
            <v>0.14357900000000001</v>
          </cell>
          <cell r="O28">
            <v>0.170045</v>
          </cell>
          <cell r="P28">
            <v>0.14163400000000001</v>
          </cell>
          <cell r="Q28">
            <v>0.15224399999999999</v>
          </cell>
          <cell r="R28">
            <v>0.15224399999999999</v>
          </cell>
          <cell r="S28">
            <v>0.15224399999999999</v>
          </cell>
          <cell r="T28">
            <v>0.15224399999999999</v>
          </cell>
          <cell r="U28">
            <v>0.15224399999999999</v>
          </cell>
          <cell r="W28">
            <v>0.19057399999999999</v>
          </cell>
          <cell r="X28">
            <v>0.20887800000000001</v>
          </cell>
          <cell r="Y28">
            <v>0.220164</v>
          </cell>
          <cell r="Z28">
            <v>0.17224800000000001</v>
          </cell>
          <cell r="AA28">
            <v>0.17313999999999999</v>
          </cell>
          <cell r="AB28">
            <v>0.17313999999999999</v>
          </cell>
          <cell r="AC28">
            <v>0.17313999999999999</v>
          </cell>
          <cell r="AD28">
            <v>0.17313999999999999</v>
          </cell>
          <cell r="AE28">
            <v>0.17313999999999999</v>
          </cell>
          <cell r="AG28">
            <v>1.200796</v>
          </cell>
          <cell r="AH28">
            <v>1.2364010000000001</v>
          </cell>
          <cell r="AI28">
            <v>1.2554529999999999</v>
          </cell>
          <cell r="AJ28">
            <v>1.278548</v>
          </cell>
          <cell r="AK28">
            <v>1.2920959999999999</v>
          </cell>
          <cell r="AL28">
            <v>0</v>
          </cell>
          <cell r="AM28">
            <v>0</v>
          </cell>
          <cell r="AN28">
            <v>0</v>
          </cell>
          <cell r="AO28">
            <v>0</v>
          </cell>
          <cell r="AQ28">
            <v>1.1644099999999999</v>
          </cell>
          <cell r="AR28">
            <v>0.91585899999999998</v>
          </cell>
          <cell r="AS28">
            <v>0.82594299999999998</v>
          </cell>
          <cell r="AT28">
            <v>0.54994500000000002</v>
          </cell>
          <cell r="AU28">
            <v>0.294848</v>
          </cell>
          <cell r="AV28">
            <v>0.294848</v>
          </cell>
          <cell r="AW28">
            <v>0.294848</v>
          </cell>
          <cell r="AX28">
            <v>0.294848</v>
          </cell>
          <cell r="AY28">
            <v>0.294848</v>
          </cell>
          <cell r="BA28">
            <v>0.89297400000000005</v>
          </cell>
          <cell r="BB28">
            <v>1.0215879999999999</v>
          </cell>
          <cell r="BC28">
            <v>0.62710999999999995</v>
          </cell>
          <cell r="BD28">
            <v>0.40349000000000002</v>
          </cell>
          <cell r="BE28">
            <v>0.410968</v>
          </cell>
          <cell r="BF28">
            <v>0.410968</v>
          </cell>
          <cell r="BG28">
            <v>0.410968</v>
          </cell>
          <cell r="BH28">
            <v>0.410968</v>
          </cell>
          <cell r="BI28">
            <v>0.410968</v>
          </cell>
          <cell r="BK28">
            <v>1.5107889999999999</v>
          </cell>
          <cell r="BL28">
            <v>1.6159330000000001</v>
          </cell>
          <cell r="BM28">
            <v>1.6651549999999999</v>
          </cell>
          <cell r="BN28">
            <v>1.7155450000000001</v>
          </cell>
          <cell r="BO28">
            <v>1.735484</v>
          </cell>
          <cell r="BP28">
            <v>1.735484</v>
          </cell>
          <cell r="BQ28">
            <v>0</v>
          </cell>
          <cell r="BR28">
            <v>0</v>
          </cell>
          <cell r="BS28">
            <v>0</v>
          </cell>
          <cell r="BU28">
            <v>1.0034369999999999</v>
          </cell>
          <cell r="BV28">
            <v>1.0660810000000001</v>
          </cell>
          <cell r="BW28">
            <v>1.09439</v>
          </cell>
          <cell r="BX28">
            <v>1.1149720000000001</v>
          </cell>
          <cell r="BY28">
            <v>1.128312</v>
          </cell>
          <cell r="BZ28">
            <v>1.128312</v>
          </cell>
          <cell r="CA28">
            <v>1.128312</v>
          </cell>
          <cell r="CB28">
            <v>1.128312</v>
          </cell>
          <cell r="CC28">
            <v>1.128312</v>
          </cell>
          <cell r="CE28">
            <v>0</v>
          </cell>
          <cell r="CF28">
            <v>0</v>
          </cell>
          <cell r="CG28">
            <v>0.17957200000000001</v>
          </cell>
          <cell r="CH28">
            <v>1.398517</v>
          </cell>
          <cell r="CI28">
            <v>1.280016</v>
          </cell>
          <cell r="CJ28">
            <v>0</v>
          </cell>
          <cell r="CK28">
            <v>0</v>
          </cell>
          <cell r="CL28">
            <v>0</v>
          </cell>
          <cell r="CM28">
            <v>0</v>
          </cell>
          <cell r="CO28">
            <v>0</v>
          </cell>
          <cell r="CP28">
            <v>0</v>
          </cell>
          <cell r="CQ28">
            <v>0</v>
          </cell>
          <cell r="CR28">
            <v>0</v>
          </cell>
          <cell r="CS28">
            <v>0</v>
          </cell>
          <cell r="CT28">
            <v>1.2264558571428572</v>
          </cell>
          <cell r="CU28">
            <v>1.2264558571428572</v>
          </cell>
          <cell r="CV28">
            <v>1.2264558571428572</v>
          </cell>
          <cell r="CW28">
            <v>1.2264558571428572</v>
          </cell>
          <cell r="CY28">
            <v>0</v>
          </cell>
          <cell r="CZ28">
            <v>0</v>
          </cell>
          <cell r="DA28">
            <v>0</v>
          </cell>
          <cell r="DB28">
            <v>0.1885138535714285</v>
          </cell>
          <cell r="DC28">
            <v>-0.31711258571428591</v>
          </cell>
          <cell r="DD28">
            <v>-0.31711258571428591</v>
          </cell>
          <cell r="DE28">
            <v>-0.31711258571428591</v>
          </cell>
          <cell r="DF28">
            <v>-0.31711258571428591</v>
          </cell>
          <cell r="DG28">
            <v>-0.31711258571428591</v>
          </cell>
          <cell r="DI28">
            <v>0</v>
          </cell>
          <cell r="DJ28">
            <v>0.134273</v>
          </cell>
          <cell r="DK28">
            <v>0.76449</v>
          </cell>
          <cell r="DL28">
            <v>0.88622800000000002</v>
          </cell>
          <cell r="DM28">
            <v>0.86003600000000002</v>
          </cell>
          <cell r="DN28">
            <v>0.86003600000000002</v>
          </cell>
          <cell r="DO28">
            <v>0.86003600000000002</v>
          </cell>
          <cell r="DP28">
            <v>0.86003600000000002</v>
          </cell>
          <cell r="DQ28">
            <v>0.86003600000000002</v>
          </cell>
          <cell r="DS28">
            <v>0</v>
          </cell>
          <cell r="DT28">
            <v>0</v>
          </cell>
          <cell r="DU28">
            <v>0.36158299999999999</v>
          </cell>
          <cell r="DV28">
            <v>0.94589500000000004</v>
          </cell>
          <cell r="DW28">
            <v>0.96145599999999998</v>
          </cell>
          <cell r="DX28">
            <v>0.96145599999999998</v>
          </cell>
          <cell r="DY28">
            <v>0.96145599999999998</v>
          </cell>
          <cell r="DZ28">
            <v>0.96145599999999998</v>
          </cell>
          <cell r="EA28">
            <v>0.96145599999999998</v>
          </cell>
          <cell r="EC28">
            <v>0</v>
          </cell>
          <cell r="ED28">
            <v>0</v>
          </cell>
          <cell r="EE28">
            <v>0</v>
          </cell>
          <cell r="EF28">
            <v>0</v>
          </cell>
          <cell r="EG28">
            <v>0.43091800000000002</v>
          </cell>
          <cell r="EH28">
            <v>0.74488800000000011</v>
          </cell>
          <cell r="EI28">
            <v>0.74488800000000011</v>
          </cell>
          <cell r="EJ28">
            <v>0.74488800000000011</v>
          </cell>
          <cell r="EK28">
            <v>0.74488800000000011</v>
          </cell>
        </row>
        <row r="29">
          <cell r="B29" t="str">
            <v>Store Contribution</v>
          </cell>
          <cell r="C29">
            <v>1.5585950000000017</v>
          </cell>
          <cell r="D29">
            <v>1.1291539999999971</v>
          </cell>
          <cell r="E29">
            <v>1.587281955479245</v>
          </cell>
          <cell r="F29">
            <v>1.6352269202823546</v>
          </cell>
          <cell r="G29">
            <v>2.2468156998263988</v>
          </cell>
          <cell r="H29">
            <v>2.3058876800702151</v>
          </cell>
          <cell r="I29">
            <v>2.3662087736313802</v>
          </cell>
          <cell r="J29">
            <v>2.4278046395133654</v>
          </cell>
          <cell r="K29">
            <v>2.4907014566670873</v>
          </cell>
          <cell r="M29">
            <v>1.1408780000000016</v>
          </cell>
          <cell r="N29">
            <v>1.591085000000001</v>
          </cell>
          <cell r="O29">
            <v>1.5997108291396218</v>
          </cell>
          <cell r="P29">
            <v>1.2648861489257623</v>
          </cell>
          <cell r="Q29">
            <v>1.668694779636388</v>
          </cell>
          <cell r="R29">
            <v>1.7113416271270909</v>
          </cell>
          <cell r="S29">
            <v>1.7569877469762505</v>
          </cell>
          <cell r="T29">
            <v>1.8036008252954583</v>
          </cell>
          <cell r="U29">
            <v>1.8512007416148466</v>
          </cell>
          <cell r="W29">
            <v>1.4449069999999988</v>
          </cell>
          <cell r="X29">
            <v>1.5564649999999975</v>
          </cell>
          <cell r="Y29">
            <v>1.4863472910413744</v>
          </cell>
          <cell r="Z29">
            <v>1.1594231675242748</v>
          </cell>
          <cell r="AA29">
            <v>1.5248284785124651</v>
          </cell>
          <cell r="AB29">
            <v>1.569212516579173</v>
          </cell>
          <cell r="AC29">
            <v>1.6145532626321786</v>
          </cell>
          <cell r="AD29">
            <v>1.6608705411034594</v>
          </cell>
          <cell r="AE29">
            <v>1.7081845798163529</v>
          </cell>
          <cell r="AG29">
            <v>2.3638169999999974</v>
          </cell>
          <cell r="AH29">
            <v>1.9250609999999981</v>
          </cell>
          <cell r="AI29">
            <v>1.5553664964754728</v>
          </cell>
          <cell r="AJ29">
            <v>-0.23070552204658079</v>
          </cell>
          <cell r="AK29">
            <v>0.21651691473874313</v>
          </cell>
          <cell r="AL29">
            <v>1.5583382403316881</v>
          </cell>
          <cell r="AM29">
            <v>1.606360102606929</v>
          </cell>
          <cell r="AN29">
            <v>1.6554468615583622</v>
          </cell>
          <cell r="AO29">
            <v>1.7056208597138165</v>
          </cell>
          <cell r="AQ29">
            <v>2.7488470000000009</v>
          </cell>
          <cell r="AR29">
            <v>2.9240689999999989</v>
          </cell>
          <cell r="AS29">
            <v>3.3060864525886782</v>
          </cell>
          <cell r="AT29">
            <v>2.6604995435651944</v>
          </cell>
          <cell r="AU29">
            <v>3.7006473256664951</v>
          </cell>
          <cell r="AV29">
            <v>3.8268227611889061</v>
          </cell>
          <cell r="AW29">
            <v>3.9525025871856916</v>
          </cell>
          <cell r="AX29">
            <v>4.0815004312145575</v>
          </cell>
          <cell r="AY29">
            <v>4.213901003950145</v>
          </cell>
          <cell r="BA29">
            <v>3.4743359999999992</v>
          </cell>
          <cell r="BB29">
            <v>4.0574570000000003</v>
          </cell>
          <cell r="BC29">
            <v>3.4191250563144768</v>
          </cell>
          <cell r="BD29">
            <v>2.4146302386541212</v>
          </cell>
          <cell r="BE29">
            <v>2.811028933114363</v>
          </cell>
          <cell r="BF29">
            <v>2.9219576242307976</v>
          </cell>
          <cell r="BG29">
            <v>3.0358784528005209</v>
          </cell>
          <cell r="BH29">
            <v>3.1528684114616325</v>
          </cell>
          <cell r="BI29">
            <v>3.2730064395601772</v>
          </cell>
          <cell r="BK29">
            <v>3.2052934830577025</v>
          </cell>
          <cell r="BL29">
            <v>3.8234979218018035</v>
          </cell>
          <cell r="BM29">
            <v>3.6655804852383262</v>
          </cell>
          <cell r="BN29">
            <v>3.9262065221582461</v>
          </cell>
          <cell r="BO29">
            <v>3.618285649188401</v>
          </cell>
          <cell r="BP29">
            <v>4.0417880100882364</v>
          </cell>
          <cell r="BQ29">
            <v>5.9534399046075803</v>
          </cell>
          <cell r="BR29">
            <v>5.8812211641542929</v>
          </cell>
          <cell r="BS29">
            <v>6.060517305774785</v>
          </cell>
          <cell r="BU29">
            <v>3.2698730000000022</v>
          </cell>
          <cell r="BV29">
            <v>4.1101430000000043</v>
          </cell>
          <cell r="BW29">
            <v>3.443161656</v>
          </cell>
          <cell r="BX29">
            <v>1.7560595691245637</v>
          </cell>
          <cell r="BY29">
            <v>2.2238771815551934</v>
          </cell>
          <cell r="BZ29">
            <v>2.340269332039941</v>
          </cell>
          <cell r="CA29">
            <v>2.4597468084237639</v>
          </cell>
          <cell r="CB29">
            <v>2.582388499075511</v>
          </cell>
          <cell r="CC29">
            <v>2.7082752821254625</v>
          </cell>
          <cell r="CE29">
            <v>0</v>
          </cell>
          <cell r="CF29">
            <v>-0.69642793999999997</v>
          </cell>
          <cell r="CG29">
            <v>1.3540444962000004</v>
          </cell>
          <cell r="CH29">
            <v>1.2631707840651301</v>
          </cell>
          <cell r="CI29">
            <v>2.1052486001006177</v>
          </cell>
          <cell r="CJ29">
            <v>3.5156653238404232</v>
          </cell>
          <cell r="CK29">
            <v>3.6375675241915175</v>
          </cell>
          <cell r="CL29">
            <v>3.7627523852239442</v>
          </cell>
          <cell r="CM29">
            <v>3.8913043245114576</v>
          </cell>
          <cell r="CO29">
            <v>0</v>
          </cell>
          <cell r="CP29">
            <v>-0.33648802000000005</v>
          </cell>
          <cell r="CQ29">
            <v>-0.32330999999999999</v>
          </cell>
          <cell r="CR29">
            <v>-0.25397199999999998</v>
          </cell>
          <cell r="CS29">
            <v>0.37796642854013673</v>
          </cell>
          <cell r="CT29">
            <v>1.6919387311492664</v>
          </cell>
          <cell r="CU29">
            <v>1.791116441938128</v>
          </cell>
          <cell r="CV29">
            <v>1.8929336477152217</v>
          </cell>
          <cell r="CW29">
            <v>1.9974579363774319</v>
          </cell>
          <cell r="CY29">
            <v>0</v>
          </cell>
          <cell r="CZ29">
            <v>0</v>
          </cell>
          <cell r="DA29">
            <v>-9.0000000000000006E-5</v>
          </cell>
          <cell r="DB29">
            <v>2.4113238209856203</v>
          </cell>
          <cell r="DC29">
            <v>3.2054543199750647</v>
          </cell>
          <cell r="DD29">
            <v>3.3288426527648571</v>
          </cell>
          <cell r="DE29">
            <v>3.4460194531272546</v>
          </cell>
          <cell r="DF29">
            <v>3.5664226126105749</v>
          </cell>
          <cell r="DG29">
            <v>3.6901357595839563</v>
          </cell>
          <cell r="DI29">
            <v>0</v>
          </cell>
          <cell r="DJ29">
            <v>-1.8960045714285712</v>
          </cell>
          <cell r="DK29">
            <v>1.5145854734943409</v>
          </cell>
          <cell r="DL29">
            <v>3.473444661734387</v>
          </cell>
          <cell r="DM29">
            <v>4.2663991487788477</v>
          </cell>
          <cell r="DN29">
            <v>4.4619900777917474</v>
          </cell>
          <cell r="DO29">
            <v>4.6637202683657835</v>
          </cell>
          <cell r="DP29">
            <v>4.8717766136846956</v>
          </cell>
          <cell r="DQ29">
            <v>5.0863516408811043</v>
          </cell>
          <cell r="DS29">
            <v>0</v>
          </cell>
          <cell r="DT29">
            <v>-0.57274199999999997</v>
          </cell>
          <cell r="DU29">
            <v>-1.9377451762285702</v>
          </cell>
          <cell r="DV29">
            <v>1.5592968205609958E-2</v>
          </cell>
          <cell r="DW29">
            <v>1.2235024196697299</v>
          </cell>
          <cell r="DX29">
            <v>1.3432089606908821</v>
          </cell>
          <cell r="DY29">
            <v>1.4553218395898231</v>
          </cell>
          <cell r="DZ29">
            <v>1.5710505482145187</v>
          </cell>
          <cell r="EA29">
            <v>1.6905060858903234</v>
          </cell>
          <cell r="EC29">
            <v>0</v>
          </cell>
          <cell r="ED29">
            <v>0</v>
          </cell>
          <cell r="EE29">
            <v>-9.9089999999999994E-3</v>
          </cell>
          <cell r="EF29">
            <v>-0.31968200000000002</v>
          </cell>
          <cell r="EG29">
            <v>-0.18703330445636324</v>
          </cell>
          <cell r="EH29">
            <v>0.28286655927879378</v>
          </cell>
          <cell r="EI29">
            <v>0.32200857070997158</v>
          </cell>
          <cell r="EJ29">
            <v>0.36203196849530306</v>
          </cell>
          <cell r="EK29">
            <v>0.40295536582313529</v>
          </cell>
        </row>
        <row r="30">
          <cell r="B30" t="str">
            <v>Depreciation</v>
          </cell>
          <cell r="C30">
            <v>0.42309099999999999</v>
          </cell>
          <cell r="D30">
            <v>0.470078</v>
          </cell>
          <cell r="E30">
            <v>0.48010399999999998</v>
          </cell>
          <cell r="F30">
            <v>0.33575300000000002</v>
          </cell>
          <cell r="G30">
            <v>0.224024</v>
          </cell>
          <cell r="H30">
            <v>0.224024</v>
          </cell>
          <cell r="I30">
            <v>0.224024</v>
          </cell>
          <cell r="J30">
            <v>0.224024</v>
          </cell>
          <cell r="K30">
            <v>0.224024</v>
          </cell>
          <cell r="M30">
            <v>0.102218</v>
          </cell>
          <cell r="N30">
            <v>0.14357900000000001</v>
          </cell>
          <cell r="O30">
            <v>0.170045</v>
          </cell>
          <cell r="P30">
            <v>0.14163400000000001</v>
          </cell>
          <cell r="Q30">
            <v>0.15224399999999999</v>
          </cell>
          <cell r="R30">
            <v>0.15224399999999999</v>
          </cell>
          <cell r="S30">
            <v>0.15224399999999999</v>
          </cell>
          <cell r="T30">
            <v>0.15224399999999999</v>
          </cell>
          <cell r="U30">
            <v>0.15224399999999999</v>
          </cell>
          <cell r="W30">
            <v>0.19057399999999999</v>
          </cell>
          <cell r="X30">
            <v>0.20887800000000001</v>
          </cell>
          <cell r="Y30">
            <v>0.220164</v>
          </cell>
          <cell r="Z30">
            <v>0.17224800000000001</v>
          </cell>
          <cell r="AA30">
            <v>0.17313999999999999</v>
          </cell>
          <cell r="AB30">
            <v>0.17313999999999999</v>
          </cell>
          <cell r="AC30">
            <v>0.17313999999999999</v>
          </cell>
          <cell r="AD30">
            <v>0.17313999999999999</v>
          </cell>
          <cell r="AE30">
            <v>0.17313999999999999</v>
          </cell>
          <cell r="AG30">
            <v>1.200796</v>
          </cell>
          <cell r="AH30">
            <v>1.2364010000000001</v>
          </cell>
          <cell r="AI30">
            <v>1.2554529999999999</v>
          </cell>
          <cell r="AJ30">
            <v>1.278548</v>
          </cell>
          <cell r="AK30">
            <v>1.2920959999999999</v>
          </cell>
          <cell r="AL30">
            <v>0</v>
          </cell>
          <cell r="AM30">
            <v>0</v>
          </cell>
          <cell r="AN30">
            <v>0</v>
          </cell>
          <cell r="AO30">
            <v>0</v>
          </cell>
          <cell r="AQ30">
            <v>1.1644099999999999</v>
          </cell>
          <cell r="AR30">
            <v>0.91585899999999998</v>
          </cell>
          <cell r="AS30">
            <v>0.82594299999999998</v>
          </cell>
          <cell r="AT30">
            <v>0.54994500000000002</v>
          </cell>
          <cell r="AU30">
            <v>0.294848</v>
          </cell>
          <cell r="AV30">
            <v>0.294848</v>
          </cell>
          <cell r="AW30">
            <v>0.294848</v>
          </cell>
          <cell r="AX30">
            <v>0.294848</v>
          </cell>
          <cell r="AY30">
            <v>0.294848</v>
          </cell>
          <cell r="BA30">
            <v>0.89297400000000005</v>
          </cell>
          <cell r="BB30">
            <v>1.0215879999999999</v>
          </cell>
          <cell r="BC30">
            <v>0.62710999999999995</v>
          </cell>
          <cell r="BD30">
            <v>0.40349000000000002</v>
          </cell>
          <cell r="BE30">
            <v>0.410968</v>
          </cell>
          <cell r="BF30">
            <v>0.410968</v>
          </cell>
          <cell r="BG30">
            <v>0.410968</v>
          </cell>
          <cell r="BH30">
            <v>0.410968</v>
          </cell>
          <cell r="BI30">
            <v>0.410968</v>
          </cell>
          <cell r="BK30">
            <v>1.5107889999999999</v>
          </cell>
          <cell r="BL30">
            <v>1.6159330000000001</v>
          </cell>
          <cell r="BM30">
            <v>1.6651549999999999</v>
          </cell>
          <cell r="BN30">
            <v>1.7155450000000001</v>
          </cell>
          <cell r="BO30">
            <v>1.735484</v>
          </cell>
          <cell r="BP30">
            <v>1.735484</v>
          </cell>
          <cell r="BQ30">
            <v>0</v>
          </cell>
          <cell r="BR30">
            <v>0</v>
          </cell>
          <cell r="BS30">
            <v>0</v>
          </cell>
          <cell r="BU30">
            <v>1.0034369999999999</v>
          </cell>
          <cell r="BV30">
            <v>1.0660810000000001</v>
          </cell>
          <cell r="BW30">
            <v>1.09439</v>
          </cell>
          <cell r="BX30">
            <v>1.1149720000000001</v>
          </cell>
          <cell r="BY30">
            <v>1.128312</v>
          </cell>
          <cell r="BZ30">
            <v>1.128312</v>
          </cell>
          <cell r="CA30">
            <v>1.128312</v>
          </cell>
          <cell r="CB30">
            <v>1.128312</v>
          </cell>
          <cell r="CC30">
            <v>1.128312</v>
          </cell>
          <cell r="CE30">
            <v>0</v>
          </cell>
          <cell r="CF30">
            <v>0</v>
          </cell>
          <cell r="CG30">
            <v>0.17957200000000001</v>
          </cell>
          <cell r="CH30">
            <v>1.398517</v>
          </cell>
          <cell r="CI30">
            <v>1.280016</v>
          </cell>
          <cell r="CJ30">
            <v>0</v>
          </cell>
          <cell r="CK30">
            <v>0</v>
          </cell>
          <cell r="CL30">
            <v>0</v>
          </cell>
          <cell r="CM30">
            <v>0</v>
          </cell>
          <cell r="CO30">
            <v>0</v>
          </cell>
          <cell r="CP30">
            <v>0</v>
          </cell>
          <cell r="CQ30">
            <v>0</v>
          </cell>
          <cell r="CR30">
            <v>0</v>
          </cell>
          <cell r="CS30">
            <v>0</v>
          </cell>
          <cell r="CT30">
            <v>1.2264558571428572</v>
          </cell>
          <cell r="CU30">
            <v>1.2264558571428572</v>
          </cell>
          <cell r="CV30">
            <v>1.2264558571428572</v>
          </cell>
          <cell r="CW30">
            <v>1.2264558571428572</v>
          </cell>
          <cell r="CY30">
            <v>0</v>
          </cell>
          <cell r="CZ30">
            <v>0</v>
          </cell>
          <cell r="DA30">
            <v>0</v>
          </cell>
          <cell r="DB30">
            <v>0.1885138535714285</v>
          </cell>
          <cell r="DC30">
            <v>-0.31711258571428591</v>
          </cell>
          <cell r="DD30">
            <v>-0.31711258571428591</v>
          </cell>
          <cell r="DE30">
            <v>-0.31711258571428591</v>
          </cell>
          <cell r="DF30">
            <v>-0.31711258571428591</v>
          </cell>
          <cell r="DG30">
            <v>-0.31711258571428591</v>
          </cell>
          <cell r="DI30">
            <v>0</v>
          </cell>
          <cell r="DJ30">
            <v>0.134273</v>
          </cell>
          <cell r="DK30">
            <v>0.76449</v>
          </cell>
          <cell r="DL30">
            <v>0.88622800000000002</v>
          </cell>
          <cell r="DM30">
            <v>0.86003600000000002</v>
          </cell>
          <cell r="DN30">
            <v>0.86003600000000002</v>
          </cell>
          <cell r="DO30">
            <v>0.86003600000000002</v>
          </cell>
          <cell r="DP30">
            <v>0.86003600000000002</v>
          </cell>
          <cell r="DQ30">
            <v>0.86003600000000002</v>
          </cell>
          <cell r="DS30">
            <v>0</v>
          </cell>
          <cell r="DT30">
            <v>0</v>
          </cell>
          <cell r="DU30">
            <v>0.36158299999999999</v>
          </cell>
          <cell r="DV30">
            <v>0.94589500000000004</v>
          </cell>
          <cell r="DW30">
            <v>0.96145599999999998</v>
          </cell>
          <cell r="DX30">
            <v>0.96145599999999998</v>
          </cell>
          <cell r="DY30">
            <v>0.96145599999999998</v>
          </cell>
          <cell r="DZ30">
            <v>0.96145599999999998</v>
          </cell>
          <cell r="EA30">
            <v>0.96145599999999998</v>
          </cell>
          <cell r="EC30">
            <v>0</v>
          </cell>
          <cell r="ED30">
            <v>0</v>
          </cell>
          <cell r="EE30">
            <v>0</v>
          </cell>
          <cell r="EF30">
            <v>0</v>
          </cell>
          <cell r="EG30">
            <v>0.43091800000000002</v>
          </cell>
          <cell r="EH30">
            <v>0.74488800000000011</v>
          </cell>
          <cell r="EI30">
            <v>0.74488800000000011</v>
          </cell>
          <cell r="EJ30">
            <v>0.74488800000000011</v>
          </cell>
          <cell r="EK30">
            <v>0.74488800000000011</v>
          </cell>
        </row>
        <row r="31">
          <cell r="B31" t="str">
            <v>4-Wall EBITDA</v>
          </cell>
          <cell r="C31">
            <v>1.9816860000000016</v>
          </cell>
          <cell r="D31">
            <v>1.5992319999999971</v>
          </cell>
          <cell r="E31">
            <v>2.0673859554792449</v>
          </cell>
          <cell r="F31">
            <v>1.9709799202823546</v>
          </cell>
          <cell r="G31">
            <v>2.4708396998263988</v>
          </cell>
          <cell r="H31">
            <v>2.5299116800702151</v>
          </cell>
          <cell r="I31">
            <v>2.5902327736313802</v>
          </cell>
          <cell r="J31">
            <v>2.6518286395133654</v>
          </cell>
          <cell r="K31">
            <v>2.7147254566670873</v>
          </cell>
          <cell r="M31">
            <v>1.2430960000000015</v>
          </cell>
          <cell r="N31">
            <v>1.7346640000000009</v>
          </cell>
          <cell r="O31">
            <v>1.7697558291396218</v>
          </cell>
          <cell r="P31">
            <v>1.4065201489257624</v>
          </cell>
          <cell r="Q31">
            <v>1.8209387796363881</v>
          </cell>
          <cell r="R31">
            <v>1.863585627127091</v>
          </cell>
          <cell r="S31">
            <v>1.9092317469762505</v>
          </cell>
          <cell r="T31">
            <v>1.9558448252954583</v>
          </cell>
          <cell r="U31">
            <v>2.0034447416148464</v>
          </cell>
          <cell r="W31">
            <v>1.6354809999999989</v>
          </cell>
          <cell r="X31">
            <v>1.7653429999999974</v>
          </cell>
          <cell r="Y31">
            <v>1.7065112910413744</v>
          </cell>
          <cell r="Z31">
            <v>1.3316711675242747</v>
          </cell>
          <cell r="AA31">
            <v>1.6979684785124651</v>
          </cell>
          <cell r="AB31">
            <v>1.7423525165791731</v>
          </cell>
          <cell r="AC31">
            <v>1.7876932626321786</v>
          </cell>
          <cell r="AD31">
            <v>1.8340105411034595</v>
          </cell>
          <cell r="AE31">
            <v>1.8813245798163529</v>
          </cell>
          <cell r="AG31">
            <v>3.5646129999999974</v>
          </cell>
          <cell r="AH31">
            <v>3.1614619999999984</v>
          </cell>
          <cell r="AI31">
            <v>2.8108194964754727</v>
          </cell>
          <cell r="AJ31">
            <v>1.0478424779534192</v>
          </cell>
          <cell r="AK31">
            <v>1.508612914738743</v>
          </cell>
          <cell r="AL31">
            <v>1.5583382403316881</v>
          </cell>
          <cell r="AM31">
            <v>1.606360102606929</v>
          </cell>
          <cell r="AN31">
            <v>1.6554468615583622</v>
          </cell>
          <cell r="AO31">
            <v>1.7056208597138165</v>
          </cell>
          <cell r="AQ31">
            <v>3.9132570000000007</v>
          </cell>
          <cell r="AR31">
            <v>3.8399279999999987</v>
          </cell>
          <cell r="AS31">
            <v>4.1320294525886778</v>
          </cell>
          <cell r="AT31">
            <v>3.2104445435651945</v>
          </cell>
          <cell r="AU31">
            <v>3.9954953256664951</v>
          </cell>
          <cell r="AV31">
            <v>4.1216707611889056</v>
          </cell>
          <cell r="AW31">
            <v>4.2473505871856911</v>
          </cell>
          <cell r="AX31">
            <v>4.3763484312145575</v>
          </cell>
          <cell r="AY31">
            <v>4.508749003950145</v>
          </cell>
          <cell r="BA31">
            <v>4.3673099999999989</v>
          </cell>
          <cell r="BB31">
            <v>5.0790450000000007</v>
          </cell>
          <cell r="BC31">
            <v>4.0462350563144769</v>
          </cell>
          <cell r="BD31">
            <v>2.8181202386541213</v>
          </cell>
          <cell r="BE31">
            <v>3.221996933114363</v>
          </cell>
          <cell r="BF31">
            <v>3.3329256242307976</v>
          </cell>
          <cell r="BG31">
            <v>3.4468464528005209</v>
          </cell>
          <cell r="BH31">
            <v>3.5638364114616325</v>
          </cell>
          <cell r="BI31">
            <v>3.6839744395601772</v>
          </cell>
          <cell r="BK31">
            <v>4.7160824830577024</v>
          </cell>
          <cell r="BL31">
            <v>5.4394309218018035</v>
          </cell>
          <cell r="BM31">
            <v>5.3307354852383266</v>
          </cell>
          <cell r="BN31">
            <v>5.6417515221582466</v>
          </cell>
          <cell r="BO31">
            <v>5.3537696491884006</v>
          </cell>
          <cell r="BP31">
            <v>5.777272010088236</v>
          </cell>
          <cell r="BQ31">
            <v>5.9534399046075803</v>
          </cell>
          <cell r="BR31">
            <v>5.8812211641542929</v>
          </cell>
          <cell r="BS31">
            <v>6.060517305774785</v>
          </cell>
          <cell r="BU31">
            <v>4.2733100000000022</v>
          </cell>
          <cell r="BV31">
            <v>5.1762240000000048</v>
          </cell>
          <cell r="BW31">
            <v>4.5375516559999998</v>
          </cell>
          <cell r="BX31">
            <v>2.8710315691245638</v>
          </cell>
          <cell r="BY31">
            <v>3.3521891815551932</v>
          </cell>
          <cell r="BZ31">
            <v>3.4685813320399408</v>
          </cell>
          <cell r="CA31">
            <v>3.5880588084237637</v>
          </cell>
          <cell r="CB31">
            <v>3.7107004990755108</v>
          </cell>
          <cell r="CC31">
            <v>3.8365872821254623</v>
          </cell>
          <cell r="CE31">
            <v>0</v>
          </cell>
          <cell r="CF31">
            <v>-0.69642793999999997</v>
          </cell>
          <cell r="CG31">
            <v>1.5336164962000005</v>
          </cell>
          <cell r="CH31">
            <v>2.6616877840651298</v>
          </cell>
          <cell r="CI31">
            <v>3.3852646001006175</v>
          </cell>
          <cell r="CJ31">
            <v>3.5156653238404232</v>
          </cell>
          <cell r="CK31">
            <v>3.6375675241915175</v>
          </cell>
          <cell r="CL31">
            <v>3.7627523852239442</v>
          </cell>
          <cell r="CM31">
            <v>3.8913043245114576</v>
          </cell>
          <cell r="CO31">
            <v>0</v>
          </cell>
          <cell r="CP31">
            <v>-0.33648802000000005</v>
          </cell>
          <cell r="CQ31">
            <v>-0.32330999999999999</v>
          </cell>
          <cell r="CR31">
            <v>-0.25397199999999998</v>
          </cell>
          <cell r="CS31">
            <v>0.37796642854013673</v>
          </cell>
          <cell r="CT31">
            <v>2.9183945882921236</v>
          </cell>
          <cell r="CU31">
            <v>3.0175722990809852</v>
          </cell>
          <cell r="CV31">
            <v>3.1193895048580789</v>
          </cell>
          <cell r="CW31">
            <v>3.2239137935202891</v>
          </cell>
          <cell r="CY31">
            <v>0</v>
          </cell>
          <cell r="CZ31">
            <v>0</v>
          </cell>
          <cell r="DA31">
            <v>-9.0000000000000006E-5</v>
          </cell>
          <cell r="DB31">
            <v>2.5998376745570488</v>
          </cell>
          <cell r="DC31">
            <v>2.8883417342607789</v>
          </cell>
          <cell r="DD31">
            <v>3.0117300670505713</v>
          </cell>
          <cell r="DE31">
            <v>3.1289068674129688</v>
          </cell>
          <cell r="DF31">
            <v>3.2493100268962891</v>
          </cell>
          <cell r="DG31">
            <v>3.3730231738696705</v>
          </cell>
          <cell r="DI31">
            <v>0</v>
          </cell>
          <cell r="DJ31">
            <v>-1.7617315714285711</v>
          </cell>
          <cell r="DK31">
            <v>2.2790754734943408</v>
          </cell>
          <cell r="DL31">
            <v>4.3596726617343871</v>
          </cell>
          <cell r="DM31">
            <v>5.1264351487788478</v>
          </cell>
          <cell r="DN31">
            <v>5.3220260777917474</v>
          </cell>
          <cell r="DO31">
            <v>5.5237562683657835</v>
          </cell>
          <cell r="DP31">
            <v>5.7318126136846956</v>
          </cell>
          <cell r="DQ31">
            <v>5.9463876408811043</v>
          </cell>
          <cell r="DS31">
            <v>0</v>
          </cell>
          <cell r="DT31">
            <v>-0.57274199999999997</v>
          </cell>
          <cell r="DU31">
            <v>-1.5761621762285702</v>
          </cell>
          <cell r="DV31">
            <v>0.96148796820561</v>
          </cell>
          <cell r="DW31">
            <v>2.18495841966973</v>
          </cell>
          <cell r="DX31">
            <v>2.3046649606908822</v>
          </cell>
          <cell r="DY31">
            <v>2.4167778395898232</v>
          </cell>
          <cell r="DZ31">
            <v>2.5325065482145188</v>
          </cell>
          <cell r="EA31">
            <v>2.6519620858903235</v>
          </cell>
          <cell r="EC31">
            <v>0</v>
          </cell>
          <cell r="ED31">
            <v>0</v>
          </cell>
          <cell r="EE31">
            <v>-9.9089999999999994E-3</v>
          </cell>
          <cell r="EF31">
            <v>-0.31968200000000002</v>
          </cell>
          <cell r="EG31">
            <v>0.24388469554363679</v>
          </cell>
          <cell r="EH31">
            <v>1.0277545592787938</v>
          </cell>
          <cell r="EI31">
            <v>1.0668965707099716</v>
          </cell>
          <cell r="EJ31">
            <v>1.1069199684953031</v>
          </cell>
          <cell r="EK31">
            <v>1.1478433658231353</v>
          </cell>
        </row>
        <row r="32">
          <cell r="B32" t="str">
            <v>% Margin</v>
          </cell>
          <cell r="C32">
            <v>7.7252162828298235E-2</v>
          </cell>
          <cell r="D32">
            <v>6.6660233643778669E-2</v>
          </cell>
          <cell r="E32">
            <v>8.6502727347628733E-2</v>
          </cell>
          <cell r="F32">
            <v>8.138741059298929E-2</v>
          </cell>
          <cell r="G32">
            <v>0.10065594372297161</v>
          </cell>
          <cell r="H32">
            <v>0.10104155998303238</v>
          </cell>
          <cell r="I32">
            <v>0.10142226494859981</v>
          </cell>
          <cell r="J32">
            <v>0.1017981289410498</v>
          </cell>
          <cell r="K32">
            <v>0.10216922115759922</v>
          </cell>
          <cell r="M32">
            <v>7.668158110020884E-2</v>
          </cell>
          <cell r="N32">
            <v>9.7322757901543877E-2</v>
          </cell>
          <cell r="O32">
            <v>9.8257463989783439E-2</v>
          </cell>
          <cell r="P32">
            <v>8.3052337157647982E-2</v>
          </cell>
          <cell r="Q32">
            <v>0.10233810700375803</v>
          </cell>
          <cell r="R32">
            <v>0.10268126607214938</v>
          </cell>
          <cell r="S32">
            <v>0.10313363812916909</v>
          </cell>
          <cell r="T32">
            <v>0.10358000185373492</v>
          </cell>
          <cell r="U32">
            <v>0.1040204470003275</v>
          </cell>
          <cell r="W32">
            <v>7.1633425319808264E-2</v>
          </cell>
          <cell r="X32">
            <v>7.5067383805723628E-2</v>
          </cell>
          <cell r="Y32">
            <v>7.4816270915199226E-2</v>
          </cell>
          <cell r="Z32">
            <v>6.0977184895934046E-2</v>
          </cell>
          <cell r="AA32">
            <v>7.485541036614432E-2</v>
          </cell>
          <cell r="AB32">
            <v>7.5305973499647419E-2</v>
          </cell>
          <cell r="AC32">
            <v>7.5750626979551441E-2</v>
          </cell>
          <cell r="AD32">
            <v>7.6189458005754024E-2</v>
          </cell>
          <cell r="AE32">
            <v>7.6622552349484771E-2</v>
          </cell>
          <cell r="AG32">
            <v>0.11089776054602085</v>
          </cell>
          <cell r="AH32">
            <v>9.4708432623853811E-2</v>
          </cell>
          <cell r="AI32">
            <v>8.5733794904576749E-2</v>
          </cell>
          <cell r="AJ32">
            <v>3.8174114043563329E-2</v>
          </cell>
          <cell r="AK32">
            <v>5.4482228773519069E-2</v>
          </cell>
          <cell r="AL32">
            <v>5.5174524686185576E-2</v>
          </cell>
          <cell r="AM32">
            <v>5.5759594873673782E-2</v>
          </cell>
          <cell r="AN32">
            <v>5.6336747970467817E-2</v>
          </cell>
          <cell r="AO32">
            <v>5.6906104361936438E-2</v>
          </cell>
          <cell r="AQ32">
            <v>0.10922338287510487</v>
          </cell>
          <cell r="AR32">
            <v>0.10393738997384894</v>
          </cell>
          <cell r="AS32">
            <v>0.10997602320591841</v>
          </cell>
          <cell r="AT32">
            <v>9.1198310353884093E-2</v>
          </cell>
          <cell r="AU32">
            <v>0.1070891269275394</v>
          </cell>
          <cell r="AV32">
            <v>0.10777652656226097</v>
          </cell>
          <cell r="AW32">
            <v>0.10835404541841433</v>
          </cell>
          <cell r="AX32">
            <v>0.10892185942657211</v>
          </cell>
          <cell r="AY32">
            <v>0.1094801411784746</v>
          </cell>
          <cell r="BA32">
            <v>0.10144757528004696</v>
          </cell>
          <cell r="BB32">
            <v>0.11476140583035652</v>
          </cell>
          <cell r="BC32">
            <v>9.6244845689843012E-2</v>
          </cell>
          <cell r="BD32">
            <v>7.4576382637001559E-2</v>
          </cell>
          <cell r="BE32">
            <v>8.665941186429163E-2</v>
          </cell>
          <cell r="BF32">
            <v>8.7456556087873047E-2</v>
          </cell>
          <cell r="BG32">
            <v>8.8239862163567093E-2</v>
          </cell>
          <cell r="BH32">
            <v>8.9009585591652063E-2</v>
          </cell>
          <cell r="BI32">
            <v>8.9765976840918763E-2</v>
          </cell>
          <cell r="BK32">
            <v>0.10976272518525923</v>
          </cell>
          <cell r="BL32">
            <v>0.11494435048055893</v>
          </cell>
          <cell r="BM32">
            <v>0.1118196820408922</v>
          </cell>
          <cell r="BN32">
            <v>0.12133080772969021</v>
          </cell>
          <cell r="BO32">
            <v>0.11391675482839088</v>
          </cell>
          <cell r="BP32">
            <v>0.11992973490706044</v>
          </cell>
          <cell r="BQ32">
            <v>0.12057247245259543</v>
          </cell>
          <cell r="BR32">
            <v>0.11620473871794594</v>
          </cell>
          <cell r="BS32">
            <v>0.11682671292586817</v>
          </cell>
          <cell r="BU32">
            <v>0.11268921409075743</v>
          </cell>
          <cell r="BV32">
            <v>0.12891429473134947</v>
          </cell>
          <cell r="BW32">
            <v>0.11595255707627714</v>
          </cell>
          <cell r="BX32">
            <v>8.2834578169320092E-2</v>
          </cell>
          <cell r="BY32">
            <v>9.5503965286472731E-2</v>
          </cell>
          <cell r="BZ32">
            <v>9.6409737531511108E-2</v>
          </cell>
          <cell r="CA32">
            <v>9.7298177442846606E-2</v>
          </cell>
          <cell r="CB32">
            <v>9.8169638106585105E-2</v>
          </cell>
          <cell r="CC32">
            <v>9.9024465016299218E-2</v>
          </cell>
          <cell r="CE32" t="str">
            <v>--</v>
          </cell>
          <cell r="CF32" t="str">
            <v>--</v>
          </cell>
          <cell r="CG32">
            <v>3.5992666554296407E-2</v>
          </cell>
          <cell r="CH32">
            <v>6.5148902261906977E-2</v>
          </cell>
          <cell r="CI32">
            <v>7.7501478940032453E-2</v>
          </cell>
          <cell r="CJ32">
            <v>7.8523749750746538E-2</v>
          </cell>
          <cell r="CK32">
            <v>7.9264861187011884E-2</v>
          </cell>
          <cell r="CL32">
            <v>7.9992894879941268E-2</v>
          </cell>
          <cell r="CM32">
            <v>8.0708096655293743E-2</v>
          </cell>
          <cell r="CO32" t="str">
            <v>--</v>
          </cell>
          <cell r="CP32" t="str">
            <v>--</v>
          </cell>
          <cell r="CQ32" t="str">
            <v>--</v>
          </cell>
          <cell r="CR32" t="str">
            <v>--</v>
          </cell>
          <cell r="CS32">
            <v>1.0383693091761998E-2</v>
          </cell>
          <cell r="CT32">
            <v>7.8220171221981341E-2</v>
          </cell>
          <cell r="CU32">
            <v>7.8905735049937198E-2</v>
          </cell>
          <cell r="CV32">
            <v>7.9578660896715905E-2</v>
          </cell>
          <cell r="CW32">
            <v>8.0239197253256331E-2</v>
          </cell>
          <cell r="CY32" t="str">
            <v>--</v>
          </cell>
          <cell r="CZ32" t="str">
            <v>--</v>
          </cell>
          <cell r="DA32" t="str">
            <v>--</v>
          </cell>
          <cell r="DB32">
            <v>6.70281205306094E-2</v>
          </cell>
          <cell r="DC32">
            <v>6.8153415154808369E-2</v>
          </cell>
          <cell r="DD32">
            <v>6.9331600664155238E-2</v>
          </cell>
          <cell r="DE32">
            <v>7.0272265237140169E-2</v>
          </cell>
          <cell r="DF32">
            <v>7.1196493083330065E-2</v>
          </cell>
          <cell r="DG32">
            <v>7.2104589884184639E-2</v>
          </cell>
          <cell r="DI32" t="str">
            <v>--</v>
          </cell>
          <cell r="DJ32">
            <v>-3.887459749724316E-2</v>
          </cell>
          <cell r="DK32">
            <v>5.9204500400752223E-2</v>
          </cell>
          <cell r="DL32">
            <v>9.4776980232915559E-2</v>
          </cell>
          <cell r="DM32">
            <v>0.10803867542210427</v>
          </cell>
          <cell r="DN32">
            <v>0.10889390114871551</v>
          </cell>
          <cell r="DO32">
            <v>0.10972961141440506</v>
          </cell>
          <cell r="DP32">
            <v>0.11054626989228203</v>
          </cell>
          <cell r="DQ32">
            <v>0.11134432878416838</v>
          </cell>
          <cell r="DS32" t="str">
            <v>--</v>
          </cell>
          <cell r="DT32" t="str">
            <v>--</v>
          </cell>
          <cell r="DU32">
            <v>-5.1759103174214137E-2</v>
          </cell>
          <cell r="DV32">
            <v>3.1146687612974479E-2</v>
          </cell>
          <cell r="DW32">
            <v>6.5463290264651405E-2</v>
          </cell>
          <cell r="DX32">
            <v>6.7038644952632273E-2</v>
          </cell>
          <cell r="DY32">
            <v>6.8252243842138488E-2</v>
          </cell>
          <cell r="DZ32">
            <v>6.943741679804348E-2</v>
          </cell>
          <cell r="EA32">
            <v>7.0594857360027255E-2</v>
          </cell>
          <cell r="EC32" t="str">
            <v>--</v>
          </cell>
          <cell r="ED32" t="str">
            <v>--</v>
          </cell>
          <cell r="EE32" t="str">
            <v>--</v>
          </cell>
          <cell r="EF32" t="str">
            <v>--</v>
          </cell>
          <cell r="EG32">
            <v>9.3801805978321849E-3</v>
          </cell>
          <cell r="EH32">
            <v>3.8753942657571407E-2</v>
          </cell>
          <cell r="EI32">
            <v>3.9441064483703443E-2</v>
          </cell>
          <cell r="EJ32">
            <v>4.0118284956509043E-2</v>
          </cell>
          <cell r="EK32">
            <v>4.0785763204253173E-2</v>
          </cell>
        </row>
        <row r="34">
          <cell r="B34" t="str">
            <v>Cash-on-cash Return</v>
          </cell>
        </row>
        <row r="35">
          <cell r="B35" t="str">
            <v>Annual</v>
          </cell>
          <cell r="C35">
            <v>79.267440000000065</v>
          </cell>
          <cell r="D35">
            <v>63.969279999999884</v>
          </cell>
          <cell r="E35">
            <v>24.235510122376965</v>
          </cell>
          <cell r="F35">
            <v>9.7502791065979757</v>
          </cell>
          <cell r="G35">
            <v>7.0165207039875472</v>
          </cell>
          <cell r="H35">
            <v>5.0381994082800921</v>
          </cell>
          <cell r="I35">
            <v>3.9718602485200862</v>
          </cell>
          <cell r="J35">
            <v>3.3059176752279078</v>
          </cell>
          <cell r="K35">
            <v>2.8511651119335557</v>
          </cell>
          <cell r="M35">
            <v>49.72384000000006</v>
          </cell>
          <cell r="N35">
            <v>69.386560000000031</v>
          </cell>
          <cell r="O35">
            <v>26.22132412457028</v>
          </cell>
          <cell r="P35">
            <v>8.767517010707639</v>
          </cell>
          <cell r="Q35">
            <v>5.8659729261796381</v>
          </cell>
          <cell r="R35">
            <v>4.0475423243077921</v>
          </cell>
          <cell r="S35">
            <v>3.1277140921330915</v>
          </cell>
          <cell r="T35">
            <v>2.5720451028576927</v>
          </cell>
          <cell r="U35">
            <v>2.2005623112031825</v>
          </cell>
          <cell r="W35" t="e">
            <v>#DIV/0!</v>
          </cell>
          <cell r="X35" t="e">
            <v>#DIV/0!</v>
          </cell>
          <cell r="Y35">
            <v>10.629952354217533</v>
          </cell>
          <cell r="Z35">
            <v>5.1984696155003967</v>
          </cell>
          <cell r="AA35">
            <v>4.1804791107883599</v>
          </cell>
          <cell r="AB35">
            <v>3.1327922177536438</v>
          </cell>
          <cell r="AC35">
            <v>2.5315481949459171</v>
          </cell>
          <cell r="AD35">
            <v>2.1421202676857751</v>
          </cell>
          <cell r="AE35">
            <v>1.8697954212489318</v>
          </cell>
          <cell r="AG35">
            <v>2.910907147104342</v>
          </cell>
          <cell r="AH35">
            <v>2.2726637185446501</v>
          </cell>
          <cell r="AI35">
            <v>1.8237932201868765</v>
          </cell>
          <cell r="AJ35">
            <v>0.63387850075785834</v>
          </cell>
          <cell r="AK35">
            <v>0.83669349919937064</v>
          </cell>
          <cell r="AL35">
            <v>0.79789361680785698</v>
          </cell>
          <cell r="AM35">
            <v>0.76381850542878993</v>
          </cell>
          <cell r="AN35">
            <v>0.73475320476896389</v>
          </cell>
          <cell r="AO35">
            <v>0.70976887098577024</v>
          </cell>
          <cell r="AQ35" t="e">
            <v>#DIV/0!</v>
          </cell>
          <cell r="AR35" t="e">
            <v>#DIV/0!</v>
          </cell>
          <cell r="AS35">
            <v>21.595558896547335</v>
          </cell>
          <cell r="AT35">
            <v>9.8354085221210727</v>
          </cell>
          <cell r="AU35">
            <v>8.3865507017308261</v>
          </cell>
          <cell r="AV35">
            <v>6.5797555960149641</v>
          </cell>
          <cell r="AW35">
            <v>5.4704502698751973</v>
          </cell>
          <cell r="AX35">
            <v>4.723950911106507</v>
          </cell>
          <cell r="AY35">
            <v>4.1886638764996702</v>
          </cell>
          <cell r="BA35" t="e">
            <v>#DIV/0!</v>
          </cell>
          <cell r="BB35" t="e">
            <v>#DIV/0!</v>
          </cell>
          <cell r="BC35">
            <v>12.288203452142193</v>
          </cell>
          <cell r="BD35">
            <v>6.3422038750475345</v>
          </cell>
          <cell r="BE35">
            <v>5.4210977701707481</v>
          </cell>
          <cell r="BF35">
            <v>4.4776684224374721</v>
          </cell>
          <cell r="BG35">
            <v>3.8540499548278078</v>
          </cell>
          <cell r="BH35">
            <v>3.4125119802111494</v>
          </cell>
          <cell r="BI35">
            <v>3.0845170566940325</v>
          </cell>
          <cell r="BK35">
            <v>0.40190083422030287</v>
          </cell>
          <cell r="BL35">
            <v>0.45731096577042368</v>
          </cell>
          <cell r="BM35">
            <v>0.44393236732601526</v>
          </cell>
          <cell r="BN35">
            <v>0.46533297737599849</v>
          </cell>
          <cell r="BO35">
            <v>0.43618368575796701</v>
          </cell>
          <cell r="BP35">
            <v>0.46500463168832301</v>
          </cell>
          <cell r="BQ35">
            <v>0.47346782625426193</v>
          </cell>
          <cell r="BR35">
            <v>0.46221054899659597</v>
          </cell>
          <cell r="BS35">
            <v>0.47075207135192371</v>
          </cell>
          <cell r="BU35">
            <v>23.412902022222831</v>
          </cell>
          <cell r="BV35">
            <v>10.24377283833539</v>
          </cell>
          <cell r="BW35">
            <v>7.7736877089502761</v>
          </cell>
          <cell r="BX35">
            <v>3.8014096694492348</v>
          </cell>
          <cell r="BY35">
            <v>3.7030352974848046</v>
          </cell>
          <cell r="BZ35">
            <v>3.2869620517022606</v>
          </cell>
          <cell r="CA35">
            <v>2.9770135330541727</v>
          </cell>
          <cell r="CB35">
            <v>2.7380101936396604</v>
          </cell>
          <cell r="CC35">
            <v>2.548796505551246</v>
          </cell>
          <cell r="CE35" t="e">
            <v>#DIV/0!</v>
          </cell>
          <cell r="CF35" t="e">
            <v>#DIV/0!</v>
          </cell>
          <cell r="CG35">
            <v>0.20545699706447232</v>
          </cell>
          <cell r="CH35">
            <v>0.35186956720322221</v>
          </cell>
          <cell r="CI35">
            <v>0.43882318507332463</v>
          </cell>
          <cell r="CJ35">
            <v>0.44703450629270147</v>
          </cell>
          <cell r="CK35">
            <v>0.45387805227374228</v>
          </cell>
          <cell r="CL35">
            <v>0.46087220264424827</v>
          </cell>
          <cell r="CM35">
            <v>0.46801895942077665</v>
          </cell>
          <cell r="CO35" t="e">
            <v>#DIV/0!</v>
          </cell>
          <cell r="CP35" t="e">
            <v>#DIV/0!</v>
          </cell>
          <cell r="CQ35" t="e">
            <v>#DIV/0!</v>
          </cell>
          <cell r="CR35" t="e">
            <v>#DIV/0!</v>
          </cell>
          <cell r="CS35">
            <v>5.489556187186917E-2</v>
          </cell>
          <cell r="CT35">
            <v>0.41482805346608548</v>
          </cell>
          <cell r="CU35">
            <v>0.41997106257592665</v>
          </cell>
          <cell r="CV35">
            <v>0.42526356912288699</v>
          </cell>
          <cell r="CW35">
            <v>0.43070561506316785</v>
          </cell>
          <cell r="CY35" t="e">
            <v>#DIV/0!</v>
          </cell>
          <cell r="CZ35" t="e">
            <v>#DIV/0!</v>
          </cell>
          <cell r="DA35" t="e">
            <v>#DIV/0!</v>
          </cell>
          <cell r="DB35">
            <v>0.34290620264476962</v>
          </cell>
          <cell r="DC35">
            <v>0.37356774275774685</v>
          </cell>
          <cell r="DD35">
            <v>0.38211317464030248</v>
          </cell>
          <cell r="DE35">
            <v>0.38956605076872391</v>
          </cell>
          <cell r="DF35">
            <v>0.39713998819281732</v>
          </cell>
          <cell r="DG35">
            <v>0.40483848566117892</v>
          </cell>
          <cell r="DI35" t="e">
            <v>#DIV/0!</v>
          </cell>
          <cell r="DJ35">
            <v>3.5234631428571421</v>
          </cell>
          <cell r="DK35">
            <v>-15.020697912029611</v>
          </cell>
          <cell r="DL35">
            <v>-216.74816852612054</v>
          </cell>
          <cell r="DM35">
            <v>39.468727567088429</v>
          </cell>
          <cell r="DN35">
            <v>19.014977804505222</v>
          </cell>
          <cell r="DO35">
            <v>12.849351382379941</v>
          </cell>
          <cell r="DP35">
            <v>9.8843783324389545</v>
          </cell>
          <cell r="DQ35">
            <v>8.1470087669596403</v>
          </cell>
          <cell r="DS35" t="e">
            <v>#DIV/0!</v>
          </cell>
          <cell r="DT35" t="e">
            <v>#DIV/0!</v>
          </cell>
          <cell r="DU35">
            <v>-0.33513937923276066</v>
          </cell>
          <cell r="DV35">
            <v>0.2000991805519913</v>
          </cell>
          <cell r="DW35">
            <v>0.44095525433304383</v>
          </cell>
          <cell r="DX35">
            <v>0.4514474492039719</v>
          </cell>
          <cell r="DY35">
            <v>0.45989564710522113</v>
          </cell>
          <cell r="DZ35">
            <v>0.46854391141749613</v>
          </cell>
          <cell r="EA35">
            <v>0.47739601697882161</v>
          </cell>
          <cell r="EC35" t="e">
            <v>#DIV/0!</v>
          </cell>
          <cell r="ED35" t="e">
            <v>#DIV/0!</v>
          </cell>
          <cell r="EE35" t="e">
            <v>#DIV/0!</v>
          </cell>
          <cell r="EF35" t="e">
            <v>#DIV/0!</v>
          </cell>
          <cell r="EG35">
            <v>4.0349855622107876E-2</v>
          </cell>
          <cell r="EH35">
            <v>0.1659206889352893</v>
          </cell>
          <cell r="EI35">
            <v>0.16816743261616521</v>
          </cell>
          <cell r="EJ35">
            <v>0.17044610657167336</v>
          </cell>
          <cell r="EK35">
            <v>0.17275734963441106</v>
          </cell>
        </row>
        <row r="36">
          <cell r="B36" t="str">
            <v>Cumulative</v>
          </cell>
          <cell r="C36">
            <v>79.267440000000065</v>
          </cell>
          <cell r="D36">
            <v>143.23671999999993</v>
          </cell>
          <cell r="E36">
            <v>66.21382297992173</v>
          </cell>
          <cell r="F36">
            <v>37.691984386342533</v>
          </cell>
          <cell r="G36">
            <v>28.653239212110876</v>
          </cell>
          <cell r="H36">
            <v>25.132203095629983</v>
          </cell>
          <cell r="I36">
            <v>23.323409220158663</v>
          </cell>
          <cell r="J36">
            <v>22.26788722851321</v>
          </cell>
          <cell r="K36">
            <v>21.610994664127187</v>
          </cell>
          <cell r="M36">
            <v>49.72384000000006</v>
          </cell>
          <cell r="N36">
            <v>119.1104000000001</v>
          </cell>
          <cell r="O36">
            <v>70.340862447063017</v>
          </cell>
          <cell r="P36">
            <v>38.361068032622221</v>
          </cell>
          <cell r="Q36">
            <v>25.690586931750683</v>
          </cell>
          <cell r="R36">
            <v>21.368478586756698</v>
          </cell>
          <cell r="S36">
            <v>19.245298565923218</v>
          </cell>
          <cell r="T36">
            <v>18.021047411839412</v>
          </cell>
          <cell r="U36">
            <v>17.252490816054298</v>
          </cell>
          <cell r="W36" t="e">
            <v>#DIV/0!</v>
          </cell>
          <cell r="X36" t="e">
            <v>#DIV/0!</v>
          </cell>
          <cell r="Y36">
            <v>31.81387142633751</v>
          </cell>
          <cell r="Z36">
            <v>25.136069808505599</v>
          </cell>
          <cell r="AA36">
            <v>20.033619104203972</v>
          </cell>
          <cell r="AB36">
            <v>17.763271134260783</v>
          </cell>
          <cell r="AC36">
            <v>16.521640402241768</v>
          </cell>
          <cell r="AD36">
            <v>15.76917473643303</v>
          </cell>
          <cell r="AE36">
            <v>15.288089477491063</v>
          </cell>
          <cell r="AG36">
            <v>2.910907147104342</v>
          </cell>
          <cell r="AH36">
            <v>4.8351384962748902</v>
          </cell>
          <cell r="AI36">
            <v>6.1879902093034564</v>
          </cell>
          <cell r="AJ36">
            <v>6.403097169120028</v>
          </cell>
          <cell r="AK36">
            <v>6.7071063338750916</v>
          </cell>
          <cell r="AL36">
            <v>6.9898784071811271</v>
          </cell>
          <cell r="AM36">
            <v>7.2551475708928104</v>
          </cell>
          <cell r="AN36">
            <v>7.506882288094574</v>
          </cell>
          <cell r="AO36">
            <v>7.7480694690846601</v>
          </cell>
          <cell r="AQ36" t="e">
            <v>#DIV/0!</v>
          </cell>
          <cell r="AR36" t="e">
            <v>#DIV/0!</v>
          </cell>
          <cell r="AS36">
            <v>62.116655182158581</v>
          </cell>
          <cell r="AT36">
            <v>46.246546583523134</v>
          </cell>
          <cell r="AU36">
            <v>40.072361653384263</v>
          </cell>
          <cell r="AV36">
            <v>37.056505623265771</v>
          </cell>
          <cell r="AW36">
            <v>35.367818672433707</v>
          </cell>
          <cell r="AX36">
            <v>34.365220091394612</v>
          </cell>
          <cell r="AY36">
            <v>33.765049330658719</v>
          </cell>
          <cell r="BA36" t="e">
            <v>#DIV/0!</v>
          </cell>
          <cell r="BB36" t="e">
            <v>#DIV/0!</v>
          </cell>
          <cell r="BC36">
            <v>40.976287684918148</v>
          </cell>
          <cell r="BD36">
            <v>36.707394034731195</v>
          </cell>
          <cell r="BE36">
            <v>32.864312970405962</v>
          </cell>
          <cell r="BF36">
            <v>30.719174000614977</v>
          </cell>
          <cell r="BG36">
            <v>29.420982647744353</v>
          </cell>
          <cell r="BH36">
            <v>28.607734344790522</v>
          </cell>
          <cell r="BI36">
            <v>28.09935006676141</v>
          </cell>
          <cell r="BK36">
            <v>0.40190083422030287</v>
          </cell>
          <cell r="BL36">
            <v>0.85380763352582301</v>
          </cell>
          <cell r="BM36">
            <v>1.2896620269039003</v>
          </cell>
          <cell r="BN36">
            <v>1.742642386716704</v>
          </cell>
          <cell r="BO36">
            <v>2.1575295217542441</v>
          </cell>
          <cell r="BP36">
            <v>2.5964856684776532</v>
          </cell>
          <cell r="BQ36">
            <v>3.0389793240410419</v>
          </cell>
          <cell r="BR36">
            <v>3.465364448456203</v>
          </cell>
          <cell r="BS36">
            <v>3.895740573091194</v>
          </cell>
          <cell r="BU36">
            <v>23.412902022222831</v>
          </cell>
          <cell r="BV36">
            <v>18.70067441519663</v>
          </cell>
          <cell r="BW36">
            <v>23.962534003179172</v>
          </cell>
          <cell r="BX36">
            <v>22.321109428914411</v>
          </cell>
          <cell r="BY36">
            <v>22.325553226145161</v>
          </cell>
          <cell r="BZ36">
            <v>22.439031400170546</v>
          </cell>
          <cell r="CA36">
            <v>22.623394211192057</v>
          </cell>
          <cell r="CB36">
            <v>22.857439830740994</v>
          </cell>
          <cell r="CC36">
            <v>23.128471288255913</v>
          </cell>
          <cell r="CE36" t="e">
            <v>#DIV/0!</v>
          </cell>
          <cell r="CF36" t="e">
            <v>#DIV/0!</v>
          </cell>
          <cell r="CG36">
            <v>0.11215727475531916</v>
          </cell>
          <cell r="CH36">
            <v>0.46254414620575202</v>
          </cell>
          <cell r="CI36">
            <v>0.89237356921972411</v>
          </cell>
          <cell r="CJ36">
            <v>1.3223876082097092</v>
          </cell>
          <cell r="CK36">
            <v>1.7515154926319878</v>
          </cell>
          <cell r="CL36">
            <v>2.1802081341300625</v>
          </cell>
          <cell r="CM36">
            <v>2.6088940579991529</v>
          </cell>
          <cell r="CO36" t="e">
            <v>#DIV/0!</v>
          </cell>
          <cell r="CP36" t="e">
            <v>#DIV/0!</v>
          </cell>
          <cell r="CQ36" t="e">
            <v>#DIV/0!</v>
          </cell>
          <cell r="CR36" t="e">
            <v>#DIV/0!</v>
          </cell>
          <cell r="CS36">
            <v>-7.7819713564934251E-2</v>
          </cell>
          <cell r="CT36">
            <v>0.3386675637992288</v>
          </cell>
          <cell r="CU36">
            <v>0.75156851027526539</v>
          </cell>
          <cell r="CV36">
            <v>1.1614629804147325</v>
          </cell>
          <cell r="CW36">
            <v>1.568893378177205</v>
          </cell>
          <cell r="CY36" t="e">
            <v>#DIV/0!</v>
          </cell>
          <cell r="CZ36" t="e">
            <v>#DIV/0!</v>
          </cell>
          <cell r="DA36" t="e">
            <v>#DIV/0!</v>
          </cell>
          <cell r="DB36">
            <v>0.34289433207356429</v>
          </cell>
          <cell r="DC36">
            <v>0.70980976668589379</v>
          </cell>
          <cell r="DD36">
            <v>1.0784143769478824</v>
          </cell>
          <cell r="DE36">
            <v>1.447840152803255</v>
          </cell>
          <cell r="DF36">
            <v>1.8184362647686658</v>
          </cell>
          <cell r="DG36">
            <v>2.1905367756627276</v>
          </cell>
          <cell r="DI36" t="e">
            <v>#DIV/0!</v>
          </cell>
          <cell r="DJ36">
            <v>3.5234631428571421</v>
          </cell>
          <cell r="DK36">
            <v>-3.4096573632316152</v>
          </cell>
          <cell r="DL36">
            <v>-242.46875627921639</v>
          </cell>
          <cell r="DM36">
            <v>77.017166689088924</v>
          </cell>
          <cell r="DN36">
            <v>54.756142823759504</v>
          </cell>
          <cell r="DO36">
            <v>48.499448827681142</v>
          </cell>
          <cell r="DP36">
            <v>45.838400431155833</v>
          </cell>
          <cell r="DQ36">
            <v>44.565088675906011</v>
          </cell>
          <cell r="DS36" t="e">
            <v>#DIV/0!</v>
          </cell>
          <cell r="DT36" t="e">
            <v>#DIV/0!</v>
          </cell>
          <cell r="DU36">
            <v>-0.45692151639825379</v>
          </cell>
          <cell r="DV36">
            <v>-0.24711802753285966</v>
          </cell>
          <cell r="DW36">
            <v>0.20131800938854372</v>
          </cell>
          <cell r="DX36">
            <v>0.64685020604816956</v>
          </cell>
          <cell r="DY36">
            <v>1.0882822035855124</v>
          </cell>
          <cell r="DZ36">
            <v>1.526624337197922</v>
          </cell>
          <cell r="EA36">
            <v>1.9627977977601867</v>
          </cell>
          <cell r="EC36" t="e">
            <v>#DIV/0!</v>
          </cell>
          <cell r="ED36" t="e">
            <v>#DIV/0!</v>
          </cell>
          <cell r="EE36" t="e">
            <v>#DIV/0!</v>
          </cell>
          <cell r="EF36" t="e">
            <v>#DIV/0!</v>
          </cell>
          <cell r="EG36">
            <v>-1.4179803300121046E-2</v>
          </cell>
          <cell r="EH36">
            <v>0.15208426373715994</v>
          </cell>
          <cell r="EI36">
            <v>0.3166558997865157</v>
          </cell>
          <cell r="EJ36">
            <v>0.47978809476868228</v>
          </cell>
          <cell r="EK36">
            <v>0.64171379409613594</v>
          </cell>
        </row>
        <row r="38">
          <cell r="B38" t="str">
            <v>Years to Breakeven</v>
          </cell>
          <cell r="C38">
            <v>-0.2391485412998271</v>
          </cell>
          <cell r="M38">
            <v>0.29779138784225589</v>
          </cell>
          <cell r="W38">
            <v>1</v>
          </cell>
          <cell r="AG38">
            <v>1</v>
          </cell>
          <cell r="AQ38">
            <v>1</v>
          </cell>
          <cell r="BA38">
            <v>1</v>
          </cell>
          <cell r="BK38">
            <v>1</v>
          </cell>
          <cell r="BU38">
            <v>1</v>
          </cell>
          <cell r="CG38">
            <v>4.9324039085019846</v>
          </cell>
          <cell r="CS38">
            <v>1</v>
          </cell>
          <cell r="DB38">
            <v>2.9643293023334829</v>
          </cell>
          <cell r="DJ38">
            <v>1</v>
          </cell>
          <cell r="DU38">
            <v>7.6368164628597581</v>
          </cell>
          <cell r="EG38">
            <v>1</v>
          </cell>
        </row>
        <row r="39">
          <cell r="B39" t="str">
            <v>Construction Costs (1)</v>
          </cell>
          <cell r="C39">
            <v>0</v>
          </cell>
          <cell r="M39">
            <v>2.5000000000000001E-2</v>
          </cell>
          <cell r="W39">
            <v>0</v>
          </cell>
          <cell r="AG39">
            <v>1.0286859099999999</v>
          </cell>
          <cell r="AQ39">
            <v>0</v>
          </cell>
          <cell r="BA39">
            <v>0</v>
          </cell>
          <cell r="BK39">
            <v>11.478641170000001</v>
          </cell>
          <cell r="BU39">
            <v>-3.1695459999999898E-2</v>
          </cell>
          <cell r="CG39">
            <v>7.4644160000000017</v>
          </cell>
          <cell r="CS39">
            <v>6.8851909999999998</v>
          </cell>
          <cell r="DB39">
            <v>7.5567750000000018</v>
          </cell>
          <cell r="DJ39">
            <v>-0.5</v>
          </cell>
          <cell r="DU39">
            <v>4.7030050000000019</v>
          </cell>
          <cell r="EG39">
            <v>6.0442520000000002</v>
          </cell>
        </row>
        <row r="40">
          <cell r="B40" t="str">
            <v>Maintenance CapEx</v>
          </cell>
          <cell r="C40">
            <v>2.5000000000000001E-2</v>
          </cell>
          <cell r="D40">
            <v>0</v>
          </cell>
          <cell r="E40">
            <v>6.0304000000000003E-2</v>
          </cell>
          <cell r="F40">
            <v>0.11684200000000002</v>
          </cell>
          <cell r="G40">
            <v>0.15</v>
          </cell>
          <cell r="H40">
            <v>0.15</v>
          </cell>
          <cell r="I40">
            <v>0.15</v>
          </cell>
          <cell r="J40">
            <v>0.15</v>
          </cell>
          <cell r="K40">
            <v>0.15</v>
          </cell>
          <cell r="M40">
            <v>0</v>
          </cell>
          <cell r="N40">
            <v>0</v>
          </cell>
          <cell r="O40">
            <v>4.2492999999999989E-2</v>
          </cell>
          <cell r="P40">
            <v>9.2931000000000014E-2</v>
          </cell>
          <cell r="Q40">
            <v>0.15</v>
          </cell>
          <cell r="R40">
            <v>0.15</v>
          </cell>
          <cell r="S40">
            <v>0.15</v>
          </cell>
          <cell r="T40">
            <v>0.15</v>
          </cell>
          <cell r="U40">
            <v>0.15</v>
          </cell>
          <cell r="W40">
            <v>0</v>
          </cell>
          <cell r="X40">
            <v>0</v>
          </cell>
          <cell r="Y40">
            <v>0.16053800000000001</v>
          </cell>
          <cell r="Z40">
            <v>9.5627999999999991E-2</v>
          </cell>
          <cell r="AA40">
            <v>0.15</v>
          </cell>
          <cell r="AB40">
            <v>0.15</v>
          </cell>
          <cell r="AC40">
            <v>0.15</v>
          </cell>
          <cell r="AD40">
            <v>0.15</v>
          </cell>
          <cell r="AE40">
            <v>0.15</v>
          </cell>
          <cell r="AG40">
            <v>0.19588527</v>
          </cell>
          <cell r="AH40">
            <v>0.16651100000000002</v>
          </cell>
          <cell r="AI40">
            <v>0.150112</v>
          </cell>
          <cell r="AJ40">
            <v>0.11187100000000003</v>
          </cell>
          <cell r="AK40">
            <v>0.15</v>
          </cell>
          <cell r="AL40">
            <v>0.15</v>
          </cell>
          <cell r="AM40">
            <v>0.15</v>
          </cell>
          <cell r="AN40">
            <v>0.15</v>
          </cell>
          <cell r="AO40">
            <v>0.15</v>
          </cell>
          <cell r="AQ40">
            <v>0</v>
          </cell>
          <cell r="AR40">
            <v>0</v>
          </cell>
          <cell r="AS40">
            <v>0.19133700000000001</v>
          </cell>
          <cell r="AT40">
            <v>0.13508000000000001</v>
          </cell>
          <cell r="AU40">
            <v>0.15</v>
          </cell>
          <cell r="AV40">
            <v>0.15</v>
          </cell>
          <cell r="AW40">
            <v>0.15</v>
          </cell>
          <cell r="AX40">
            <v>0.15</v>
          </cell>
          <cell r="AY40">
            <v>0.15</v>
          </cell>
          <cell r="BA40">
            <v>0</v>
          </cell>
          <cell r="BB40">
            <v>0</v>
          </cell>
          <cell r="BC40">
            <v>0.32927799999999996</v>
          </cell>
          <cell r="BD40">
            <v>0.11506599999999999</v>
          </cell>
          <cell r="BE40">
            <v>0.15</v>
          </cell>
          <cell r="BF40">
            <v>0.15</v>
          </cell>
          <cell r="BG40">
            <v>0.15</v>
          </cell>
          <cell r="BH40">
            <v>0.15</v>
          </cell>
          <cell r="BI40">
            <v>0.15</v>
          </cell>
          <cell r="BK40">
            <v>0.25580195999999999</v>
          </cell>
          <cell r="BL40">
            <v>0.159938</v>
          </cell>
          <cell r="BM40">
            <v>0.11360900000000004</v>
          </cell>
          <cell r="BN40">
            <v>0.11612700000000001</v>
          </cell>
          <cell r="BO40">
            <v>0.15</v>
          </cell>
          <cell r="BP40">
            <v>0.15</v>
          </cell>
          <cell r="BQ40">
            <v>0.15</v>
          </cell>
          <cell r="BR40">
            <v>0.15</v>
          </cell>
          <cell r="BS40">
            <v>0.15</v>
          </cell>
          <cell r="BU40">
            <v>0.21421491000000004</v>
          </cell>
          <cell r="BV40">
            <v>0.32278500000000004</v>
          </cell>
          <cell r="BW40">
            <v>7.8401999999999986E-2</v>
          </cell>
          <cell r="BX40">
            <v>0.17154799999999998</v>
          </cell>
          <cell r="BY40">
            <v>0.15</v>
          </cell>
          <cell r="BZ40">
            <v>0.15</v>
          </cell>
          <cell r="CA40">
            <v>0.15</v>
          </cell>
          <cell r="CB40">
            <v>0.15</v>
          </cell>
          <cell r="CC40">
            <v>0.15</v>
          </cell>
          <cell r="CE40">
            <v>0</v>
          </cell>
          <cell r="CF40">
            <v>0</v>
          </cell>
          <cell r="CG40">
            <v>0</v>
          </cell>
          <cell r="CH40">
            <v>0.1</v>
          </cell>
          <cell r="CI40">
            <v>0.15</v>
          </cell>
          <cell r="CJ40">
            <v>0.15</v>
          </cell>
          <cell r="CK40">
            <v>0.15</v>
          </cell>
          <cell r="CL40">
            <v>0.15</v>
          </cell>
          <cell r="CM40">
            <v>0.15</v>
          </cell>
          <cell r="CO40">
            <v>0</v>
          </cell>
          <cell r="CP40">
            <v>0</v>
          </cell>
          <cell r="CQ40">
            <v>0</v>
          </cell>
          <cell r="CR40">
            <v>0</v>
          </cell>
          <cell r="CS40">
            <v>0</v>
          </cell>
          <cell r="CT40">
            <v>0.15</v>
          </cell>
          <cell r="CU40">
            <v>0.15</v>
          </cell>
          <cell r="CV40">
            <v>0.15</v>
          </cell>
          <cell r="CW40">
            <v>0.15</v>
          </cell>
          <cell r="CY40">
            <v>0</v>
          </cell>
          <cell r="CZ40">
            <v>0</v>
          </cell>
          <cell r="DA40">
            <v>0</v>
          </cell>
          <cell r="DB40">
            <v>2.5000000000000001E-2</v>
          </cell>
          <cell r="DC40">
            <v>0.15</v>
          </cell>
          <cell r="DD40">
            <v>0.15</v>
          </cell>
          <cell r="DE40">
            <v>0.15</v>
          </cell>
          <cell r="DF40">
            <v>0.15</v>
          </cell>
          <cell r="DG40">
            <v>0.15</v>
          </cell>
          <cell r="DI40">
            <v>0</v>
          </cell>
          <cell r="DJ40">
            <v>0</v>
          </cell>
          <cell r="DK40">
            <v>0.348271</v>
          </cell>
          <cell r="DL40">
            <v>0.13161500000000001</v>
          </cell>
          <cell r="DM40">
            <v>0.15</v>
          </cell>
          <cell r="DN40">
            <v>0.15</v>
          </cell>
          <cell r="DO40">
            <v>0.15</v>
          </cell>
          <cell r="DP40">
            <v>0.15</v>
          </cell>
          <cell r="DQ40">
            <v>0.15</v>
          </cell>
          <cell r="DS40">
            <v>0</v>
          </cell>
          <cell r="DT40">
            <v>0</v>
          </cell>
          <cell r="DU40">
            <v>0</v>
          </cell>
          <cell r="DV40">
            <v>0.10205200000000002</v>
          </cell>
          <cell r="DW40">
            <v>0.15</v>
          </cell>
          <cell r="DX40">
            <v>0.15</v>
          </cell>
          <cell r="DY40">
            <v>0.15</v>
          </cell>
          <cell r="DZ40">
            <v>0.15</v>
          </cell>
          <cell r="EA40">
            <v>0.15</v>
          </cell>
          <cell r="EC40">
            <v>0</v>
          </cell>
          <cell r="ED40">
            <v>0</v>
          </cell>
          <cell r="EE40">
            <v>0</v>
          </cell>
          <cell r="EF40">
            <v>0</v>
          </cell>
          <cell r="EG40">
            <v>0</v>
          </cell>
          <cell r="EH40">
            <v>0.15</v>
          </cell>
          <cell r="EI40">
            <v>0.15</v>
          </cell>
          <cell r="EJ40">
            <v>0.15</v>
          </cell>
          <cell r="EK40">
            <v>0.15</v>
          </cell>
        </row>
        <row r="43">
          <cell r="B43" t="str">
            <v>Note: Pre-opening expenses and expenditures included in opening year figures.</v>
          </cell>
        </row>
        <row r="44">
          <cell r="B44" t="str">
            <v>(1) Construction costs adjusted to exclude Capex paid from PRM Ops for PRM Real Estate.</v>
          </cell>
        </row>
        <row r="45">
          <cell r="B45" t="str">
            <v>Year 1-2 EBITDA</v>
          </cell>
          <cell r="E45" t="str">
            <v>Breakeven Remainder</v>
          </cell>
          <cell r="M45" t="str">
            <v>Year 1-2 EBITDA</v>
          </cell>
          <cell r="O45" t="str">
            <v>Breakeven Remainder</v>
          </cell>
          <cell r="W45" t="str">
            <v>Year 1-2 EBITDA</v>
          </cell>
          <cell r="Y45" t="str">
            <v>Breakeven Remainder</v>
          </cell>
          <cell r="AG45" t="str">
            <v>Year 1-2 EBITDA</v>
          </cell>
          <cell r="AI45" t="str">
            <v>Breakeven Remainder</v>
          </cell>
          <cell r="AQ45" t="str">
            <v>Year 1-2 EBITDA</v>
          </cell>
          <cell r="AS45" t="str">
            <v>Breakeven Remainder</v>
          </cell>
          <cell r="BA45" t="str">
            <v>Year 1-2 EBITDA</v>
          </cell>
          <cell r="BC45" t="str">
            <v>Breakeven Remainder</v>
          </cell>
          <cell r="BK45" t="str">
            <v>Year 1-2 EBITDA</v>
          </cell>
          <cell r="BM45" t="str">
            <v>Breakeven Remainder</v>
          </cell>
          <cell r="BU45" t="str">
            <v>Year 1-2 EBITDA</v>
          </cell>
          <cell r="BW45" t="str">
            <v>Breakeven Remainder</v>
          </cell>
          <cell r="CG45" t="str">
            <v>Year 1-2 EBITDA</v>
          </cell>
          <cell r="CI45" t="str">
            <v>Breakeven Remainder</v>
          </cell>
          <cell r="CS45" t="str">
            <v>Year 1-2 EBITDA</v>
          </cell>
          <cell r="CU45" t="str">
            <v>Breakeven Remainder</v>
          </cell>
          <cell r="DB45" t="str">
            <v>Year 1-2 EBITDA</v>
          </cell>
          <cell r="DD45" t="str">
            <v>Breakeven Remainder</v>
          </cell>
          <cell r="DJ45" t="str">
            <v>Year 1-2 EBITDA</v>
          </cell>
          <cell r="DL45" t="str">
            <v>Breakeven Remainder</v>
          </cell>
          <cell r="DU45" t="str">
            <v>Year 1-2 EBITDA</v>
          </cell>
          <cell r="DW45" t="str">
            <v>Breakeven Remainder</v>
          </cell>
          <cell r="EG45" t="str">
            <v>Year 1-2 EBITDA</v>
          </cell>
          <cell r="EI45" t="str">
            <v>Breakeven Remainder</v>
          </cell>
        </row>
        <row r="46">
          <cell r="B46">
            <v>3.5809179999999987</v>
          </cell>
          <cell r="E46">
            <v>-1.9816860000000016</v>
          </cell>
          <cell r="M46">
            <v>2.9777600000000026</v>
          </cell>
          <cell r="O46">
            <v>-1.2180960000000016</v>
          </cell>
          <cell r="W46">
            <v>3.4008239999999965</v>
          </cell>
          <cell r="Y46">
            <v>-1.6354809999999989</v>
          </cell>
          <cell r="AG46">
            <v>6.7260749999999963</v>
          </cell>
          <cell r="AI46">
            <v>-2.3694160899999974</v>
          </cell>
          <cell r="AQ46">
            <v>7.7531849999999993</v>
          </cell>
          <cell r="AS46">
            <v>-3.9132570000000007</v>
          </cell>
          <cell r="BA46">
            <v>9.4463550000000005</v>
          </cell>
          <cell r="BC46">
            <v>-4.3673099999999989</v>
          </cell>
          <cell r="BK46">
            <v>10.155513404859505</v>
          </cell>
          <cell r="BM46">
            <v>6.9224966869422992</v>
          </cell>
          <cell r="BU46">
            <v>9.449534000000007</v>
          </cell>
          <cell r="BW46">
            <v>-3.982220460000002</v>
          </cell>
          <cell r="CG46">
            <v>4.1953042802651304</v>
          </cell>
          <cell r="CI46">
            <v>6.0307995038000008</v>
          </cell>
          <cell r="CS46">
            <v>3.2963610168322601</v>
          </cell>
          <cell r="CU46">
            <v>6.6572245714598637</v>
          </cell>
          <cell r="DB46">
            <v>5.4881794088178282</v>
          </cell>
          <cell r="DD46">
            <v>5.1069373254429529</v>
          </cell>
          <cell r="DJ46">
            <v>0.51734390206576975</v>
          </cell>
          <cell r="DL46">
            <v>1.6100025714285711</v>
          </cell>
          <cell r="DU46">
            <v>-0.61467420802296024</v>
          </cell>
          <cell r="DW46">
            <v>6.3812191762285719</v>
          </cell>
          <cell r="EG46">
            <v>1.2716392548224307</v>
          </cell>
          <cell r="EI46">
            <v>5.9503673044563641</v>
          </cell>
        </row>
        <row r="47">
          <cell r="B47" t="str">
            <v>Breakeven Remainder % of EBITDA</v>
          </cell>
          <cell r="E47" t="str">
            <v>% of Year</v>
          </cell>
          <cell r="M47" t="str">
            <v>Breakeven Remainder % of EBITDA</v>
          </cell>
          <cell r="O47" t="str">
            <v>% of Year</v>
          </cell>
          <cell r="W47" t="str">
            <v>Breakeven Remainder % of EBITDA</v>
          </cell>
          <cell r="Y47" t="str">
            <v>% of Year</v>
          </cell>
          <cell r="AG47" t="str">
            <v>Breakeven Remainder % of EBITDA</v>
          </cell>
          <cell r="AI47" t="str">
            <v>% of Year</v>
          </cell>
          <cell r="AQ47" t="str">
            <v>Breakeven Remainder % of EBITDA</v>
          </cell>
          <cell r="AS47" t="str">
            <v>% of Year</v>
          </cell>
          <cell r="BA47" t="str">
            <v>Breakeven Remainder % of EBITDA</v>
          </cell>
          <cell r="BC47" t="str">
            <v>% of Year</v>
          </cell>
          <cell r="BK47" t="str">
            <v>Breakeven Remainder % of EBITDA</v>
          </cell>
          <cell r="BM47" t="str">
            <v>% of Year</v>
          </cell>
          <cell r="BU47" t="str">
            <v>Breakeven Remainder % of EBITDA</v>
          </cell>
          <cell r="BW47" t="str">
            <v>% of Year</v>
          </cell>
          <cell r="CG47" t="str">
            <v>Breakeven Remainder % of EBITDA</v>
          </cell>
          <cell r="CI47" t="str">
            <v>% of Year</v>
          </cell>
          <cell r="CS47" t="str">
            <v>Breakeven Remainder % of EBITDA</v>
          </cell>
          <cell r="CU47" t="str">
            <v>% of Year</v>
          </cell>
          <cell r="DB47" t="str">
            <v>Breakeven Remainder % of EBITDA</v>
          </cell>
          <cell r="DD47" t="str">
            <v>% of Year</v>
          </cell>
          <cell r="DJ47" t="str">
            <v>Breakeven Remainder % of EBITDA</v>
          </cell>
          <cell r="DL47" t="str">
            <v>% of Year</v>
          </cell>
          <cell r="DU47" t="str">
            <v>Breakeven Remainder % of EBITDA</v>
          </cell>
          <cell r="DW47" t="str">
            <v>% of Year</v>
          </cell>
          <cell r="EG47" t="str">
            <v>Breakeven Remainder % of EBITDA</v>
          </cell>
          <cell r="EI47" t="str">
            <v>% of Year</v>
          </cell>
        </row>
        <row r="48">
          <cell r="B48">
            <v>-1.2391485412998271</v>
          </cell>
          <cell r="E48">
            <v>-1.2391485412998271</v>
          </cell>
          <cell r="M48">
            <v>-0.70220861215774411</v>
          </cell>
          <cell r="O48">
            <v>-0.70220861215774411</v>
          </cell>
          <cell r="W48">
            <v>-0.92643809163431767</v>
          </cell>
          <cell r="Y48">
            <v>0</v>
          </cell>
          <cell r="AG48">
            <v>-0.74946847059999411</v>
          </cell>
          <cell r="AI48">
            <v>0</v>
          </cell>
          <cell r="AQ48">
            <v>-1.019096451808472</v>
          </cell>
          <cell r="AS48">
            <v>0</v>
          </cell>
          <cell r="BA48">
            <v>-0.85986834139095014</v>
          </cell>
          <cell r="BC48">
            <v>0</v>
          </cell>
          <cell r="BK48">
            <v>1.2726509052989743</v>
          </cell>
          <cell r="BM48">
            <v>0</v>
          </cell>
          <cell r="BU48">
            <v>-0.76932923691092159</v>
          </cell>
          <cell r="BW48">
            <v>0</v>
          </cell>
          <cell r="CG48">
            <v>3.9324039085019846</v>
          </cell>
          <cell r="CI48">
            <v>3.9324039085019846</v>
          </cell>
          <cell r="CS48">
            <v>2.2811255880774315</v>
          </cell>
          <cell r="CU48">
            <v>0</v>
          </cell>
          <cell r="DB48">
            <v>1.9643293023334831</v>
          </cell>
          <cell r="DD48">
            <v>1.9643293023334831</v>
          </cell>
          <cell r="DJ48">
            <v>-0.91387507469315288</v>
          </cell>
          <cell r="DL48">
            <v>-0.91387507469315288</v>
          </cell>
          <cell r="DU48">
            <v>6.6368164628597581</v>
          </cell>
          <cell r="DW48">
            <v>6.6368164628597581</v>
          </cell>
          <cell r="EG48">
            <v>5.7896773609371435</v>
          </cell>
          <cell r="EI48">
            <v>5.7896773609371435</v>
          </cell>
        </row>
      </sheetData>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row r="2">
          <cell r="I2" t="str">
            <v>New Store 4-Wall EBITDA Analysis</v>
          </cell>
        </row>
        <row r="3">
          <cell r="C3">
            <v>52</v>
          </cell>
        </row>
        <row r="4">
          <cell r="I4" t="str">
            <v>A-Stores</v>
          </cell>
          <cell r="Q4" t="str">
            <v>B-Stores</v>
          </cell>
          <cell r="Y4" t="str">
            <v>C-Stores</v>
          </cell>
        </row>
        <row r="5">
          <cell r="B5" t="str">
            <v>New Store Sales</v>
          </cell>
        </row>
        <row r="6">
          <cell r="B6">
            <v>1</v>
          </cell>
          <cell r="C6">
            <v>2</v>
          </cell>
          <cell r="D6">
            <v>3</v>
          </cell>
          <cell r="E6">
            <v>4</v>
          </cell>
          <cell r="F6">
            <v>5</v>
          </cell>
          <cell r="K6">
            <v>1</v>
          </cell>
          <cell r="L6">
            <v>2</v>
          </cell>
          <cell r="M6">
            <v>3</v>
          </cell>
          <cell r="N6">
            <v>4</v>
          </cell>
          <cell r="O6">
            <v>5</v>
          </cell>
          <cell r="S6">
            <v>1</v>
          </cell>
          <cell r="T6">
            <v>2</v>
          </cell>
          <cell r="U6">
            <v>3</v>
          </cell>
          <cell r="V6">
            <v>4</v>
          </cell>
          <cell r="W6">
            <v>5</v>
          </cell>
          <cell r="AA6">
            <v>1</v>
          </cell>
          <cell r="AB6">
            <v>2</v>
          </cell>
          <cell r="AC6">
            <v>3</v>
          </cell>
          <cell r="AD6">
            <v>4</v>
          </cell>
          <cell r="AE6">
            <v>5</v>
          </cell>
        </row>
        <row r="7">
          <cell r="B7">
            <v>0.72499999999999998</v>
          </cell>
          <cell r="C7">
            <v>0.76500000000000001</v>
          </cell>
          <cell r="D7">
            <v>0.8</v>
          </cell>
          <cell r="E7">
            <v>0.82499999999999984</v>
          </cell>
          <cell r="F7">
            <v>0.84999999999999987</v>
          </cell>
          <cell r="I7" t="str">
            <v>Store Weekly Sales</v>
          </cell>
          <cell r="K7">
            <v>725000</v>
          </cell>
          <cell r="L7">
            <v>765000</v>
          </cell>
          <cell r="M7">
            <v>800000</v>
          </cell>
          <cell r="N7">
            <v>825000</v>
          </cell>
          <cell r="O7">
            <v>850000</v>
          </cell>
          <cell r="Q7" t="str">
            <v>Store Weekly Sales</v>
          </cell>
          <cell r="S7">
            <v>625000</v>
          </cell>
          <cell r="T7">
            <v>655000</v>
          </cell>
          <cell r="U7">
            <v>675000</v>
          </cell>
          <cell r="V7">
            <v>695000</v>
          </cell>
          <cell r="W7">
            <v>715000</v>
          </cell>
          <cell r="Y7" t="str">
            <v>Store Weekly Sales</v>
          </cell>
          <cell r="AA7">
            <v>460000</v>
          </cell>
          <cell r="AB7">
            <v>470000</v>
          </cell>
          <cell r="AC7">
            <v>480000</v>
          </cell>
          <cell r="AD7">
            <v>490000</v>
          </cell>
          <cell r="AE7">
            <v>500000</v>
          </cell>
        </row>
        <row r="8">
          <cell r="B8">
            <v>0.625</v>
          </cell>
          <cell r="C8">
            <v>0.65500000000000003</v>
          </cell>
          <cell r="D8">
            <v>0.67500000000000004</v>
          </cell>
          <cell r="E8">
            <v>0.69499999999999995</v>
          </cell>
          <cell r="F8">
            <v>0.71499999999999997</v>
          </cell>
        </row>
        <row r="9">
          <cell r="B9">
            <v>0.46</v>
          </cell>
          <cell r="C9">
            <v>0.47</v>
          </cell>
          <cell r="D9">
            <v>0.47999999999999993</v>
          </cell>
          <cell r="E9">
            <v>0.48999999999999988</v>
          </cell>
          <cell r="F9">
            <v>0.49999999999999989</v>
          </cell>
          <cell r="I9" t="str">
            <v>Sales</v>
          </cell>
          <cell r="K9">
            <v>37.699999999999996</v>
          </cell>
          <cell r="L9">
            <v>39.78</v>
          </cell>
          <cell r="M9">
            <v>41.6</v>
          </cell>
          <cell r="N9">
            <v>42.899999999999991</v>
          </cell>
          <cell r="O9">
            <v>44.199999999999996</v>
          </cell>
          <cell r="Q9" t="str">
            <v>Store Sales</v>
          </cell>
          <cell r="S9">
            <v>32.5</v>
          </cell>
          <cell r="T9">
            <v>34.06</v>
          </cell>
          <cell r="U9">
            <v>35.1</v>
          </cell>
          <cell r="V9">
            <v>36.14</v>
          </cell>
          <cell r="W9">
            <v>37.18</v>
          </cell>
          <cell r="Y9" t="str">
            <v>Store Sales</v>
          </cell>
          <cell r="AA9">
            <v>23.92</v>
          </cell>
          <cell r="AB9">
            <v>24.439999999999998</v>
          </cell>
          <cell r="AC9">
            <v>24.959999999999997</v>
          </cell>
          <cell r="AD9">
            <v>25.479999999999993</v>
          </cell>
          <cell r="AE9">
            <v>25.999999999999993</v>
          </cell>
        </row>
        <row r="10">
          <cell r="I10" t="str">
            <v>COGS</v>
          </cell>
          <cell r="K10">
            <v>-25.372099999999996</v>
          </cell>
          <cell r="L10">
            <v>-26.254799999999999</v>
          </cell>
          <cell r="M10">
            <v>-27.456</v>
          </cell>
          <cell r="N10">
            <v>-28.313999999999993</v>
          </cell>
          <cell r="O10">
            <v>-29.171999999999997</v>
          </cell>
          <cell r="Q10" t="str">
            <v>Store COGS</v>
          </cell>
          <cell r="S10">
            <v>-22.1</v>
          </cell>
          <cell r="T10">
            <v>-22.649900000000002</v>
          </cell>
          <cell r="U10">
            <v>-23.3415</v>
          </cell>
          <cell r="V10">
            <v>-24.033099999999997</v>
          </cell>
          <cell r="W10">
            <v>-24.724699999999999</v>
          </cell>
          <cell r="Y10" t="str">
            <v>Store COGS</v>
          </cell>
          <cell r="AA10">
            <v>-16.265599999999999</v>
          </cell>
          <cell r="AB10">
            <v>-16.252599999999997</v>
          </cell>
          <cell r="AC10">
            <v>-16.598399999999998</v>
          </cell>
          <cell r="AD10">
            <v>-16.944199999999995</v>
          </cell>
          <cell r="AE10">
            <v>-17.289999999999996</v>
          </cell>
        </row>
        <row r="11">
          <cell r="B11" t="str">
            <v>New Store Gross Margin</v>
          </cell>
          <cell r="I11" t="str">
            <v>Gross Margin</v>
          </cell>
          <cell r="K11">
            <v>12.3279</v>
          </cell>
          <cell r="L11">
            <v>13.525200000000002</v>
          </cell>
          <cell r="M11">
            <v>14.144000000000002</v>
          </cell>
          <cell r="N11">
            <v>14.585999999999999</v>
          </cell>
          <cell r="O11">
            <v>15.028</v>
          </cell>
          <cell r="Q11" t="str">
            <v>Store Gross Margin</v>
          </cell>
          <cell r="S11">
            <v>10.4</v>
          </cell>
          <cell r="T11">
            <v>11.410100000000002</v>
          </cell>
          <cell r="U11">
            <v>11.758500000000002</v>
          </cell>
          <cell r="V11">
            <v>12.106900000000001</v>
          </cell>
          <cell r="W11">
            <v>12.455300000000001</v>
          </cell>
          <cell r="Y11" t="str">
            <v>Store Gross Margin</v>
          </cell>
          <cell r="AA11">
            <v>7.6544000000000008</v>
          </cell>
          <cell r="AB11">
            <v>8.1874000000000002</v>
          </cell>
          <cell r="AC11">
            <v>8.3615999999999993</v>
          </cell>
          <cell r="AD11">
            <v>8.5357999999999983</v>
          </cell>
          <cell r="AE11">
            <v>8.7099999999999973</v>
          </cell>
        </row>
        <row r="12">
          <cell r="B12">
            <v>1</v>
          </cell>
          <cell r="C12">
            <v>2</v>
          </cell>
          <cell r="D12">
            <v>3</v>
          </cell>
          <cell r="E12">
            <v>4</v>
          </cell>
          <cell r="F12">
            <v>5</v>
          </cell>
        </row>
        <row r="13">
          <cell r="B13">
            <v>0.32700000000000001</v>
          </cell>
          <cell r="C13">
            <v>0.34</v>
          </cell>
          <cell r="D13">
            <v>0.34</v>
          </cell>
          <cell r="E13">
            <v>0.34</v>
          </cell>
          <cell r="F13">
            <v>0.34</v>
          </cell>
          <cell r="I13" t="str">
            <v>Less: Store Labor</v>
          </cell>
          <cell r="K13">
            <v>-4.2320732058955137</v>
          </cell>
          <cell r="L13">
            <v>-4.3213607977921784</v>
          </cell>
          <cell r="M13">
            <v>-4.5190701153382253</v>
          </cell>
          <cell r="N13">
            <v>-4.6602910564425439</v>
          </cell>
          <cell r="O13">
            <v>-4.8015119975468643</v>
          </cell>
          <cell r="Q13" t="str">
            <v>Less: Store Labor</v>
          </cell>
          <cell r="S13">
            <v>-3.7452161321485677</v>
          </cell>
          <cell r="T13">
            <v>-3.7204709621162788</v>
          </cell>
          <cell r="U13">
            <v>-3.8340731288984551</v>
          </cell>
          <cell r="V13">
            <v>-3.9476752956806318</v>
          </cell>
          <cell r="W13">
            <v>-4.0612774624628081</v>
          </cell>
          <cell r="Y13" t="str">
            <v>Less: Store Labor</v>
          </cell>
          <cell r="AA13">
            <v>-2.8882923214113427</v>
          </cell>
          <cell r="AB13">
            <v>-2.8337382641705489</v>
          </cell>
          <cell r="AC13">
            <v>-2.8940305676635392</v>
          </cell>
          <cell r="AD13">
            <v>-2.954322871156529</v>
          </cell>
          <cell r="AE13">
            <v>-3.0146151746495193</v>
          </cell>
        </row>
        <row r="14">
          <cell r="B14">
            <v>0.32</v>
          </cell>
          <cell r="C14">
            <v>0.33500000000000002</v>
          </cell>
          <cell r="D14">
            <v>0.33500000000000002</v>
          </cell>
          <cell r="E14">
            <v>0.33500000000000002</v>
          </cell>
          <cell r="F14">
            <v>0.33500000000000002</v>
          </cell>
          <cell r="I14" t="str">
            <v>Less: Store Fringe Benefits</v>
          </cell>
          <cell r="K14">
            <v>-0.9247355214942774</v>
          </cell>
          <cell r="L14">
            <v>-1.056708732177192</v>
          </cell>
          <cell r="M14">
            <v>-1.1399294222734597</v>
          </cell>
          <cell r="N14">
            <v>-1.1777638924506308</v>
          </cell>
          <cell r="O14">
            <v>-1.2062830045100748</v>
          </cell>
          <cell r="Q14" t="str">
            <v>Less: Store Fringe Benefits</v>
          </cell>
          <cell r="S14">
            <v>-0.81350706536222828</v>
          </cell>
          <cell r="T14">
            <v>-0.81062107203237743</v>
          </cell>
          <cell r="U14">
            <v>-0.94848817551812969</v>
          </cell>
          <cell r="V14">
            <v>-1.0315632628261309</v>
          </cell>
          <cell r="W14">
            <v>-1.0591794777763954</v>
          </cell>
          <cell r="Y14" t="str">
            <v>Less: Store Fringe Benefits</v>
          </cell>
          <cell r="AA14">
            <v>-1.0856213572533324</v>
          </cell>
          <cell r="AB14">
            <v>-1.0828282864323586</v>
          </cell>
          <cell r="AC14">
            <v>-0.95512052392700908</v>
          </cell>
          <cell r="AD14">
            <v>-0.92367509375692192</v>
          </cell>
          <cell r="AE14">
            <v>-0.91240913775355792</v>
          </cell>
        </row>
        <row r="15">
          <cell r="B15">
            <v>0.32</v>
          </cell>
          <cell r="C15">
            <v>0.33500000000000002</v>
          </cell>
          <cell r="D15">
            <v>0.33500000000000002</v>
          </cell>
          <cell r="E15">
            <v>0.33500000000000002</v>
          </cell>
          <cell r="F15">
            <v>0.33500000000000002</v>
          </cell>
          <cell r="I15" t="str">
            <v>Less: Store Other Fixed Expenses</v>
          </cell>
          <cell r="K15">
            <v>-0.59637099999999998</v>
          </cell>
          <cell r="L15">
            <v>-0.60637099999999999</v>
          </cell>
          <cell r="M15">
            <v>-0.616371</v>
          </cell>
          <cell r="N15">
            <v>-0.62637100000000001</v>
          </cell>
          <cell r="O15">
            <v>-0.63637100000000002</v>
          </cell>
          <cell r="Q15" t="str">
            <v>Less: Store Other Fixed Expenses</v>
          </cell>
          <cell r="S15">
            <v>-0.35674099999999997</v>
          </cell>
          <cell r="T15">
            <v>-0.36674099999999998</v>
          </cell>
          <cell r="U15">
            <v>-0.37674099999999999</v>
          </cell>
          <cell r="V15">
            <v>-0.386741</v>
          </cell>
          <cell r="W15">
            <v>-0.39674100000000001</v>
          </cell>
          <cell r="Y15" t="str">
            <v>Less: Store Other Fixed Expenses</v>
          </cell>
          <cell r="AA15">
            <v>-0.14749400000000001</v>
          </cell>
          <cell r="AB15">
            <v>-0.15749400000000002</v>
          </cell>
          <cell r="AC15">
            <v>-0.16749400000000003</v>
          </cell>
          <cell r="AD15">
            <v>-0.17749400000000004</v>
          </cell>
          <cell r="AE15">
            <v>-0.18749400000000005</v>
          </cell>
        </row>
        <row r="16">
          <cell r="I16" t="str">
            <v>Less: Store Semi-Fixed Expenses</v>
          </cell>
          <cell r="K16">
            <v>-1.120841</v>
          </cell>
          <cell r="L16">
            <v>-1.1258409999999999</v>
          </cell>
          <cell r="M16">
            <v>-1.1308409999999998</v>
          </cell>
          <cell r="N16">
            <v>-1.1358409999999997</v>
          </cell>
          <cell r="O16">
            <v>-1.1408409999999995</v>
          </cell>
          <cell r="Q16" t="str">
            <v>Less: Store Semi-Fixed Expenses</v>
          </cell>
          <cell r="S16">
            <v>-0.83858500000000002</v>
          </cell>
          <cell r="T16">
            <v>-0.84358500000000003</v>
          </cell>
          <cell r="U16">
            <v>-0.84858500000000003</v>
          </cell>
          <cell r="V16">
            <v>-0.85358500000000004</v>
          </cell>
          <cell r="W16">
            <v>-0.85858500000000004</v>
          </cell>
          <cell r="Y16" t="str">
            <v>Less: Store Semi-Fixed Expenses</v>
          </cell>
          <cell r="AA16">
            <v>-0.72948500000000005</v>
          </cell>
          <cell r="AB16">
            <v>-0.73448500000000005</v>
          </cell>
          <cell r="AC16">
            <v>-0.73948500000000006</v>
          </cell>
          <cell r="AD16">
            <v>-0.74448500000000006</v>
          </cell>
          <cell r="AE16">
            <v>-0.74948500000000007</v>
          </cell>
        </row>
        <row r="17">
          <cell r="B17" t="str">
            <v>New Store Labor Expenses % of Sales</v>
          </cell>
          <cell r="I17" t="str">
            <v>Less: Store Supplies Expenses</v>
          </cell>
          <cell r="K17">
            <v>-0.82252139049810746</v>
          </cell>
          <cell r="L17">
            <v>-0.83985437774272131</v>
          </cell>
          <cell r="M17">
            <v>-0.84406037355123154</v>
          </cell>
          <cell r="N17">
            <v>-0.86243448430766756</v>
          </cell>
          <cell r="O17">
            <v>-0.90960004718784293</v>
          </cell>
          <cell r="Q17" t="str">
            <v>Less: Store Supplies Expenses</v>
          </cell>
          <cell r="S17">
            <v>-0.6960908117934459</v>
          </cell>
          <cell r="T17">
            <v>-0.69337019086559215</v>
          </cell>
          <cell r="U17">
            <v>-0.7254290970346432</v>
          </cell>
          <cell r="V17">
            <v>-0.73529307837565594</v>
          </cell>
          <cell r="W17">
            <v>-0.8356049981118725</v>
          </cell>
          <cell r="Y17" t="str">
            <v>Less: Store Supplies Expenses</v>
          </cell>
          <cell r="AA17">
            <v>-0.40690298113122964</v>
          </cell>
          <cell r="AB17">
            <v>-0.43454489607368157</v>
          </cell>
          <cell r="AC17">
            <v>-0.44631987878454982</v>
          </cell>
          <cell r="AD17">
            <v>-0.42517953968348898</v>
          </cell>
          <cell r="AE17">
            <v>-0.43993497070826648</v>
          </cell>
        </row>
        <row r="18">
          <cell r="B18">
            <v>1</v>
          </cell>
          <cell r="C18">
            <v>2</v>
          </cell>
          <cell r="D18">
            <v>3</v>
          </cell>
          <cell r="E18">
            <v>4</v>
          </cell>
          <cell r="F18">
            <v>5</v>
          </cell>
          <cell r="I18" t="str">
            <v>Less: Store Other Operating Expenses</v>
          </cell>
          <cell r="K18">
            <v>-0.75399999999999989</v>
          </cell>
          <cell r="L18">
            <v>-0.69615000000000005</v>
          </cell>
          <cell r="M18">
            <v>-0.72800000000000009</v>
          </cell>
          <cell r="N18">
            <v>-0.75074999999999992</v>
          </cell>
          <cell r="O18">
            <v>-0.77349999999999997</v>
          </cell>
          <cell r="Q18" t="str">
            <v>Less: Store Other Operating Expenses</v>
          </cell>
          <cell r="S18">
            <v>-0.5922286526918269</v>
          </cell>
          <cell r="T18">
            <v>-0.63195819263205999</v>
          </cell>
          <cell r="U18">
            <v>-0.53853186671087339</v>
          </cell>
          <cell r="V18">
            <v>-0.53157983639129402</v>
          </cell>
          <cell r="W18">
            <v>-0.48612873401531026</v>
          </cell>
          <cell r="Y18" t="str">
            <v>Less: Store Other Operating Expenses</v>
          </cell>
          <cell r="AA18">
            <v>-0.42693533160443509</v>
          </cell>
          <cell r="AB18">
            <v>-0.489898286405265</v>
          </cell>
          <cell r="AC18">
            <v>-0.46633766010485289</v>
          </cell>
          <cell r="AD18">
            <v>-0.4785252724273053</v>
          </cell>
          <cell r="AE18">
            <v>-0.46206747206830762</v>
          </cell>
        </row>
        <row r="19">
          <cell r="B19">
            <v>0.11225658371075635</v>
          </cell>
          <cell r="C19">
            <v>0.10863149315716888</v>
          </cell>
          <cell r="D19">
            <v>0.10863149315716888</v>
          </cell>
          <cell r="E19">
            <v>0.10863149315716888</v>
          </cell>
          <cell r="F19">
            <v>0.10863149315716888</v>
          </cell>
          <cell r="I19" t="str">
            <v>Less: Store Advertising Expenses</v>
          </cell>
          <cell r="K19">
            <v>-0.53444814950520236</v>
          </cell>
          <cell r="L19">
            <v>-0.56978046607583455</v>
          </cell>
          <cell r="M19">
            <v>-0.52411541233827041</v>
          </cell>
          <cell r="N19">
            <v>-0.5034766639225472</v>
          </cell>
          <cell r="O19">
            <v>-0.48255425657521595</v>
          </cell>
          <cell r="Q19" t="str">
            <v>Less: Store Advertising Expenses</v>
          </cell>
          <cell r="S19">
            <v>-0.34137720279828715</v>
          </cell>
          <cell r="T19">
            <v>-0.40704948371262284</v>
          </cell>
          <cell r="U19">
            <v>-0.39481289687470478</v>
          </cell>
          <cell r="V19">
            <v>-0.4380377040730023</v>
          </cell>
          <cell r="W19">
            <v>-0.41158639857736551</v>
          </cell>
          <cell r="Y19" t="str">
            <v>Less: Store Advertising Expenses</v>
          </cell>
          <cell r="AA19">
            <v>-0.2031750118654656</v>
          </cell>
          <cell r="AB19">
            <v>-0.14158736298651212</v>
          </cell>
          <cell r="AC19">
            <v>-0.17496192558471882</v>
          </cell>
          <cell r="AD19">
            <v>-0.20007661828977</v>
          </cell>
          <cell r="AE19">
            <v>-0.20251971632396976</v>
          </cell>
        </row>
        <row r="20">
          <cell r="B20">
            <v>0.11523741945072516</v>
          </cell>
          <cell r="C20">
            <v>0.10923285267516966</v>
          </cell>
          <cell r="D20">
            <v>0.10923285267516966</v>
          </cell>
          <cell r="E20">
            <v>0.10923285267516966</v>
          </cell>
          <cell r="F20">
            <v>0.10923285267516966</v>
          </cell>
          <cell r="I20" t="str">
            <v>Less: Store Misc. Expenses</v>
          </cell>
          <cell r="K20">
            <v>-0.53233002197520241</v>
          </cell>
          <cell r="L20">
            <v>-0.47273778520354642</v>
          </cell>
          <cell r="M20">
            <v>-0.47581802043560328</v>
          </cell>
          <cell r="N20">
            <v>-0.48098221785942319</v>
          </cell>
          <cell r="O20">
            <v>-0.42642455295163367</v>
          </cell>
          <cell r="Q20" t="str">
            <v>Less: Store Misc. Expenses</v>
          </cell>
          <cell r="S20">
            <v>-0.44950828030274781</v>
          </cell>
          <cell r="T20">
            <v>-0.37030509475338536</v>
          </cell>
          <cell r="U20">
            <v>-0.3967480644037425</v>
          </cell>
          <cell r="V20">
            <v>-0.41570264722158884</v>
          </cell>
          <cell r="W20">
            <v>-0.38725519356914945</v>
          </cell>
          <cell r="Y20" t="str">
            <v>Less: Store Misc. Expenses</v>
          </cell>
          <cell r="AA20">
            <v>-0.33528054443726507</v>
          </cell>
          <cell r="AB20">
            <v>-0.35010489648217158</v>
          </cell>
          <cell r="AC20">
            <v>-0.3396956830112034</v>
          </cell>
          <cell r="AD20">
            <v>-0.28399088962362951</v>
          </cell>
          <cell r="AE20">
            <v>-0.29792095237586352</v>
          </cell>
        </row>
        <row r="21">
          <cell r="B21">
            <v>0.12074800674796582</v>
          </cell>
          <cell r="C21">
            <v>0.11594673748652001</v>
          </cell>
          <cell r="D21">
            <v>0.11594673748652001</v>
          </cell>
          <cell r="E21">
            <v>0.11594673748652001</v>
          </cell>
          <cell r="F21">
            <v>0.11594673748652001</v>
          </cell>
          <cell r="I21" t="str">
            <v>Plus: Store Other Income/(Other Expenses)</v>
          </cell>
          <cell r="K21">
            <v>7.155831507109188E-2</v>
          </cell>
          <cell r="L21">
            <v>9.1340765587064998E-2</v>
          </cell>
          <cell r="M21">
            <v>5.6220051407024095E-2</v>
          </cell>
          <cell r="N21">
            <v>5.7976928013493585E-2</v>
          </cell>
          <cell r="O21">
            <v>5.9733804619963096E-2</v>
          </cell>
          <cell r="Q21" t="str">
            <v>Plus: Store Other Income/(Other Expenses)</v>
          </cell>
          <cell r="S21">
            <v>6.9773375830584253E-2</v>
          </cell>
          <cell r="T21">
            <v>9.8980054613861126E-2</v>
          </cell>
          <cell r="U21">
            <v>5.1743510856006807E-2</v>
          </cell>
          <cell r="V21">
            <v>4.2243779291958744E-2</v>
          </cell>
          <cell r="W21">
            <v>3.6945044711940073E-2</v>
          </cell>
          <cell r="Y21" t="str">
            <v>Plus: Store Other Income/(Other Expenses)</v>
          </cell>
          <cell r="AA21">
            <v>0.10933916675681499</v>
          </cell>
          <cell r="AB21">
            <v>8.3922487770830431E-2</v>
          </cell>
          <cell r="AC21">
            <v>8.0204331237991477E-2</v>
          </cell>
          <cell r="AD21">
            <v>7.6295007054782565E-2</v>
          </cell>
          <cell r="AE21">
            <v>0.10359438534247377</v>
          </cell>
        </row>
        <row r="22">
          <cell r="I22" t="str">
            <v>Store EBITDAR</v>
          </cell>
          <cell r="K22">
            <v>2.8821380257027882</v>
          </cell>
          <cell r="L22">
            <v>3.9277366065955936</v>
          </cell>
          <cell r="M22">
            <v>4.2220147074702368</v>
          </cell>
          <cell r="N22">
            <v>4.4460666130306796</v>
          </cell>
          <cell r="O22">
            <v>4.710647945848331</v>
          </cell>
          <cell r="Q22" t="str">
            <v>Store EBITDAR</v>
          </cell>
          <cell r="S22">
            <v>2.6365192307334815</v>
          </cell>
          <cell r="T22">
            <v>3.664979058501546</v>
          </cell>
          <cell r="U22">
            <v>3.7468342814154592</v>
          </cell>
          <cell r="V22">
            <v>3.8089659547236567</v>
          </cell>
          <cell r="W22">
            <v>3.9958867801990405</v>
          </cell>
          <cell r="Y22" t="str">
            <v>Store EBITDAR</v>
          </cell>
          <cell r="AA22">
            <v>1.5405526190537451</v>
          </cell>
          <cell r="AB22">
            <v>2.046641495220292</v>
          </cell>
          <cell r="AC22">
            <v>2.2583590921621166</v>
          </cell>
          <cell r="AD22">
            <v>2.4243457221171352</v>
          </cell>
          <cell r="AE22">
            <v>2.5471479614629864</v>
          </cell>
        </row>
        <row r="23">
          <cell r="B23" t="str">
            <v>New Store Fringe Expenses % of Sales</v>
          </cell>
          <cell r="I23" t="str">
            <v>Less: Store Rent Expense</v>
          </cell>
          <cell r="K23">
            <v>-0.52</v>
          </cell>
          <cell r="L23">
            <v>-0.52</v>
          </cell>
          <cell r="M23">
            <v>-0.52</v>
          </cell>
          <cell r="N23">
            <v>-0.52</v>
          </cell>
          <cell r="O23">
            <v>-0.52</v>
          </cell>
          <cell r="Q23" t="str">
            <v>Less: Store Rent Expense</v>
          </cell>
          <cell r="S23">
            <v>-0.38400000000000001</v>
          </cell>
          <cell r="T23">
            <v>-0.38400000000000001</v>
          </cell>
          <cell r="U23">
            <v>-0.38400000000000001</v>
          </cell>
          <cell r="V23">
            <v>-0.38400000000000001</v>
          </cell>
          <cell r="W23">
            <v>-0.38400000000000001</v>
          </cell>
          <cell r="Y23" t="str">
            <v>Less: Store Rent Expense</v>
          </cell>
          <cell r="AA23">
            <v>-0.25600000000000001</v>
          </cell>
          <cell r="AB23">
            <v>-0.25600000000000001</v>
          </cell>
          <cell r="AC23">
            <v>-0.25600000000000001</v>
          </cell>
          <cell r="AD23">
            <v>-0.25600000000000001</v>
          </cell>
          <cell r="AE23">
            <v>-0.25600000000000001</v>
          </cell>
        </row>
        <row r="24">
          <cell r="B24">
            <v>1</v>
          </cell>
          <cell r="C24">
            <v>2</v>
          </cell>
          <cell r="D24">
            <v>3</v>
          </cell>
          <cell r="E24">
            <v>4</v>
          </cell>
          <cell r="F24">
            <v>5</v>
          </cell>
          <cell r="I24" t="str">
            <v>Plus: Store Rent Income</v>
          </cell>
          <cell r="K24">
            <v>0.32958700000000002</v>
          </cell>
          <cell r="L24">
            <v>0.42449500000000001</v>
          </cell>
          <cell r="M24">
            <v>0.42449500000000001</v>
          </cell>
          <cell r="N24">
            <v>0.36416300000000001</v>
          </cell>
          <cell r="O24">
            <v>0.37508789000000003</v>
          </cell>
          <cell r="Q24" t="str">
            <v>Plus: Store Rent Income</v>
          </cell>
          <cell r="S24">
            <v>0.20587</v>
          </cell>
          <cell r="T24">
            <v>0.193881</v>
          </cell>
          <cell r="U24">
            <v>0.162327</v>
          </cell>
          <cell r="V24">
            <v>1.2525E-2</v>
          </cell>
          <cell r="W24">
            <v>1.2900750000000001E-2</v>
          </cell>
          <cell r="Y24" t="str">
            <v>Plus: Store Rent Income</v>
          </cell>
          <cell r="AA24">
            <v>3.7787000000000001E-2</v>
          </cell>
          <cell r="AB24">
            <v>5.2729999999999999E-2</v>
          </cell>
          <cell r="AC24">
            <v>6.1515E-2</v>
          </cell>
          <cell r="AD24">
            <v>3.7275000000000003E-2</v>
          </cell>
          <cell r="AE24">
            <v>3.8393249999999997E-2</v>
          </cell>
        </row>
        <row r="25">
          <cell r="B25">
            <v>2.4528793673588262E-2</v>
          </cell>
          <cell r="C25">
            <v>2.6563819310638309E-2</v>
          </cell>
          <cell r="D25">
            <v>2.7402149573881242E-2</v>
          </cell>
          <cell r="E25">
            <v>2.7453703786727995E-2</v>
          </cell>
          <cell r="F25">
            <v>2.7291470690273188E-2</v>
          </cell>
          <cell r="I25" t="str">
            <v>Store EBITDA</v>
          </cell>
          <cell r="K25">
            <v>2.6917250257027883</v>
          </cell>
          <cell r="L25">
            <v>3.8322316065955935</v>
          </cell>
          <cell r="M25">
            <v>4.1265097074702366</v>
          </cell>
          <cell r="N25">
            <v>4.2902296130306796</v>
          </cell>
          <cell r="O25">
            <v>4.5657358358483311</v>
          </cell>
          <cell r="Q25" t="str">
            <v>Store EBITDA</v>
          </cell>
          <cell r="S25">
            <v>2.4583892307334816</v>
          </cell>
          <cell r="T25">
            <v>3.4748600585015463</v>
          </cell>
          <cell r="U25">
            <v>3.5251612814154591</v>
          </cell>
          <cell r="V25">
            <v>3.437490954723657</v>
          </cell>
          <cell r="W25">
            <v>3.6247875301990407</v>
          </cell>
          <cell r="Y25" t="str">
            <v>Store EBITDA</v>
          </cell>
          <cell r="AA25">
            <v>1.3223396190537451</v>
          </cell>
          <cell r="AB25">
            <v>1.843371495220292</v>
          </cell>
          <cell r="AC25">
            <v>2.0638740921621164</v>
          </cell>
          <cell r="AD25">
            <v>2.2056207221171356</v>
          </cell>
          <cell r="AE25">
            <v>2.3295412114629861</v>
          </cell>
        </row>
        <row r="26">
          <cell r="B26">
            <v>2.50309866265301E-2</v>
          </cell>
          <cell r="C26">
            <v>2.3799796595196047E-2</v>
          </cell>
          <cell r="D26">
            <v>2.7022455142966657E-2</v>
          </cell>
          <cell r="E26">
            <v>2.8543532452300242E-2</v>
          </cell>
          <cell r="F26">
            <v>2.848788267284549E-2</v>
          </cell>
        </row>
        <row r="27">
          <cell r="B27">
            <v>4.5385508246376771E-2</v>
          </cell>
          <cell r="C27">
            <v>4.4305576367936118E-2</v>
          </cell>
          <cell r="D27">
            <v>3.8266046631691072E-2</v>
          </cell>
          <cell r="E27">
            <v>3.6250984841323476E-2</v>
          </cell>
          <cell r="F27">
            <v>3.509265914436762E-2</v>
          </cell>
          <cell r="I27" t="str">
            <v>Total CapEx</v>
          </cell>
          <cell r="K27">
            <v>7.7</v>
          </cell>
          <cell r="L27">
            <v>0.15</v>
          </cell>
          <cell r="M27">
            <v>0.15</v>
          </cell>
          <cell r="N27">
            <v>0.15</v>
          </cell>
          <cell r="O27">
            <v>0.15</v>
          </cell>
          <cell r="Q27" t="str">
            <v>Total CapEx</v>
          </cell>
          <cell r="S27">
            <v>5.7</v>
          </cell>
          <cell r="T27">
            <v>0.15</v>
          </cell>
          <cell r="U27">
            <v>0.15</v>
          </cell>
          <cell r="V27">
            <v>0.15</v>
          </cell>
          <cell r="W27">
            <v>0.15</v>
          </cell>
          <cell r="Y27" t="str">
            <v>Total CapEx</v>
          </cell>
          <cell r="AA27">
            <v>3.7</v>
          </cell>
          <cell r="AB27">
            <v>0.15</v>
          </cell>
          <cell r="AC27">
            <v>0.15</v>
          </cell>
          <cell r="AD27">
            <v>0.15</v>
          </cell>
          <cell r="AE27">
            <v>0.15</v>
          </cell>
        </row>
        <row r="28">
          <cell r="I28" t="str">
            <v>Inventory</v>
          </cell>
          <cell r="Q28" t="str">
            <v>Inventory</v>
          </cell>
          <cell r="Y28" t="str">
            <v>Inventory</v>
          </cell>
        </row>
        <row r="29">
          <cell r="B29" t="str">
            <v>New Store Supply Expenses % of Sales</v>
          </cell>
          <cell r="I29" t="str">
            <v>Annual Cash on Cash Return</v>
          </cell>
          <cell r="K29">
            <v>0.34957467866269976</v>
          </cell>
          <cell r="L29">
            <v>0.48818237026695455</v>
          </cell>
          <cell r="M29">
            <v>0.51581371343377957</v>
          </cell>
          <cell r="N29">
            <v>0.52640854147615701</v>
          </cell>
          <cell r="O29">
            <v>0.55008865492148562</v>
          </cell>
          <cell r="Q29" t="str">
            <v>Annual Return</v>
          </cell>
          <cell r="S29">
            <v>0.43129635626903184</v>
          </cell>
          <cell r="T29">
            <v>0.59399317239342664</v>
          </cell>
          <cell r="U29">
            <v>0.58752688023590982</v>
          </cell>
          <cell r="V29">
            <v>0.55894161865425307</v>
          </cell>
          <cell r="W29">
            <v>0.57536310003159363</v>
          </cell>
          <cell r="Y29" t="str">
            <v>Annual Return</v>
          </cell>
          <cell r="AA29">
            <v>0.35738908623074189</v>
          </cell>
          <cell r="AB29">
            <v>0.47879779096630959</v>
          </cell>
          <cell r="AC29">
            <v>0.51596852304052909</v>
          </cell>
          <cell r="AD29">
            <v>0.53147487279930972</v>
          </cell>
          <cell r="AE29">
            <v>0.54175377010767112</v>
          </cell>
        </row>
        <row r="30">
          <cell r="B30">
            <v>1</v>
          </cell>
          <cell r="C30">
            <v>2</v>
          </cell>
          <cell r="D30">
            <v>3</v>
          </cell>
          <cell r="E30">
            <v>4</v>
          </cell>
          <cell r="F30">
            <v>5</v>
          </cell>
          <cell r="I30" t="str">
            <v>Cumulative Cash on Cash Return</v>
          </cell>
          <cell r="K30">
            <v>0.34957467866269976</v>
          </cell>
          <cell r="L30">
            <v>0.83107727799979381</v>
          </cell>
          <cell r="M30">
            <v>1.3313082924710773</v>
          </cell>
          <cell r="N30">
            <v>1.8332142273373373</v>
          </cell>
          <cell r="O30">
            <v>2.3501725046563409</v>
          </cell>
          <cell r="Q30" t="str">
            <v>Cumulative Cash on Cash Return</v>
          </cell>
          <cell r="S30">
            <v>0.43129635626903184</v>
          </cell>
          <cell r="T30">
            <v>1.0142306477324834</v>
          </cell>
          <cell r="U30">
            <v>1.576401761775081</v>
          </cell>
          <cell r="V30">
            <v>2.0968945569714053</v>
          </cell>
          <cell r="W30">
            <v>2.6223315961227271</v>
          </cell>
          <cell r="Y30" t="str">
            <v>Cumulative Cash on Cash Return</v>
          </cell>
          <cell r="AA30">
            <v>0.35738908623074189</v>
          </cell>
          <cell r="AB30">
            <v>0.82226262708416553</v>
          </cell>
          <cell r="AC30">
            <v>1.3073963016090384</v>
          </cell>
          <cell r="AD30">
            <v>1.7916158863983829</v>
          </cell>
          <cell r="AE30">
            <v>2.2708714279107616</v>
          </cell>
        </row>
        <row r="31">
          <cell r="B31">
            <v>2.1817543514538663E-2</v>
          </cell>
          <cell r="C31">
            <v>2.1112478072969364E-2</v>
          </cell>
          <cell r="D31">
            <v>2.0289912825750756E-2</v>
          </cell>
          <cell r="E31">
            <v>2.0103367932579667E-2</v>
          </cell>
          <cell r="F31">
            <v>2.0579186587960249E-2</v>
          </cell>
          <cell r="I31" t="str">
            <v>Payback Period</v>
          </cell>
          <cell r="K31">
            <v>2.3460238064472372</v>
          </cell>
          <cell r="Q31" t="str">
            <v>Payback Period</v>
          </cell>
          <cell r="S31">
            <v>1.9760424052095709</v>
          </cell>
          <cell r="Y31" t="str">
            <v>Payback Period</v>
          </cell>
          <cell r="AA31">
            <v>2.4042343905058479</v>
          </cell>
        </row>
        <row r="32">
          <cell r="B32">
            <v>2.1418178824413721E-2</v>
          </cell>
          <cell r="C32">
            <v>2.0357316232107812E-2</v>
          </cell>
          <cell r="D32">
            <v>2.0667495642012625E-2</v>
          </cell>
          <cell r="E32">
            <v>2.0345685621905255E-2</v>
          </cell>
          <cell r="F32">
            <v>2.2474583058415074E-2</v>
          </cell>
        </row>
        <row r="33">
          <cell r="B33">
            <v>1.7010994194449399E-2</v>
          </cell>
          <cell r="C33">
            <v>1.7780069397450148E-2</v>
          </cell>
          <cell r="D33">
            <v>1.7881405400022029E-2</v>
          </cell>
          <cell r="E33">
            <v>1.6686795121016056E-2</v>
          </cell>
          <cell r="F33">
            <v>1.6920575796471791E-2</v>
          </cell>
        </row>
        <row r="34">
          <cell r="I34" t="str">
            <v>Year 1-2 EBITDA</v>
          </cell>
          <cell r="J34" t="str">
            <v>Breakeven Remainder</v>
          </cell>
          <cell r="Q34" t="str">
            <v>Year 1-2 EBITDA</v>
          </cell>
          <cell r="R34" t="str">
            <v>Breakeven Remainder</v>
          </cell>
          <cell r="Y34" t="str">
            <v>Year 1-3 EBITDA</v>
          </cell>
          <cell r="Z34" t="str">
            <v>Breakeven Remainder</v>
          </cell>
        </row>
        <row r="35">
          <cell r="B35" t="str">
            <v>New Store Other Operating Expenses % of Sales</v>
          </cell>
          <cell r="I35">
            <v>6.5239566322983817</v>
          </cell>
          <cell r="J35">
            <v>5.1582749742972123</v>
          </cell>
          <cell r="Q35">
            <v>5.9332492892350279</v>
          </cell>
          <cell r="R35">
            <v>3.3916107692665189</v>
          </cell>
          <cell r="Y35">
            <v>5.2295852064361537</v>
          </cell>
          <cell r="Z35">
            <v>0.83428888572596271</v>
          </cell>
        </row>
        <row r="36">
          <cell r="B36">
            <v>1</v>
          </cell>
          <cell r="C36">
            <v>2</v>
          </cell>
          <cell r="D36">
            <v>3</v>
          </cell>
          <cell r="E36">
            <v>4</v>
          </cell>
          <cell r="F36">
            <v>5</v>
          </cell>
          <cell r="I36" t="str">
            <v>Breakeven Remainder % of Rev</v>
          </cell>
          <cell r="J36" t="str">
            <v>% of Year</v>
          </cell>
          <cell r="Q36" t="str">
            <v>Breakeven Remainder % of Rev</v>
          </cell>
          <cell r="R36" t="str">
            <v>% of Year</v>
          </cell>
          <cell r="Y36" t="str">
            <v>Breakeven Remainder % of Rev</v>
          </cell>
          <cell r="Z36" t="str">
            <v>% of Year</v>
          </cell>
        </row>
        <row r="37">
          <cell r="B37">
            <v>0.02</v>
          </cell>
          <cell r="C37">
            <v>1.7500000000000002E-2</v>
          </cell>
          <cell r="D37">
            <v>1.7500000000000002E-2</v>
          </cell>
          <cell r="E37">
            <v>1.7500000000000002E-2</v>
          </cell>
          <cell r="F37">
            <v>1.7500000000000002E-2</v>
          </cell>
          <cell r="I37">
            <v>1.3460238064472372</v>
          </cell>
          <cell r="J37">
            <v>1.3460238064472372</v>
          </cell>
          <cell r="Q37">
            <v>0.97604240520957075</v>
          </cell>
          <cell r="R37">
            <v>0.97604240520957075</v>
          </cell>
          <cell r="Y37">
            <v>0.40423439050584764</v>
          </cell>
          <cell r="Z37">
            <v>0.40423439050584764</v>
          </cell>
        </row>
        <row r="38">
          <cell r="B38">
            <v>1.8222420082825444E-2</v>
          </cell>
          <cell r="C38">
            <v>1.8554262848856723E-2</v>
          </cell>
          <cell r="D38">
            <v>1.5342788225381007E-2</v>
          </cell>
          <cell r="E38">
            <v>1.4708905268159768E-2</v>
          </cell>
          <cell r="F38">
            <v>1.3075006294118081E-2</v>
          </cell>
        </row>
        <row r="39">
          <cell r="B39">
            <v>1.7848467040319192E-2</v>
          </cell>
          <cell r="C39">
            <v>2.0044938068955197E-2</v>
          </cell>
          <cell r="D39">
            <v>1.8683399843944428E-2</v>
          </cell>
          <cell r="E39">
            <v>1.8780426704368344E-2</v>
          </cell>
          <cell r="F39">
            <v>1.7771825848781068E-2</v>
          </cell>
        </row>
        <row r="41">
          <cell r="B41" t="str">
            <v>New Store Advertising Expenses % of Sales</v>
          </cell>
        </row>
        <row r="42">
          <cell r="B42">
            <v>1</v>
          </cell>
          <cell r="C42">
            <v>2</v>
          </cell>
          <cell r="D42">
            <v>3</v>
          </cell>
          <cell r="E42">
            <v>4</v>
          </cell>
          <cell r="F42">
            <v>5</v>
          </cell>
        </row>
        <row r="43">
          <cell r="B43">
            <v>1.4176343488201655E-2</v>
          </cell>
          <cell r="C43">
            <v>1.4323289745496093E-2</v>
          </cell>
          <cell r="D43">
            <v>1.2598928181208422E-2</v>
          </cell>
          <cell r="E43">
            <v>1.1736052772087349E-2</v>
          </cell>
          <cell r="F43">
            <v>1.0917517117086335E-2</v>
          </cell>
        </row>
        <row r="44">
          <cell r="B44">
            <v>1.0503913932254989E-2</v>
          </cell>
          <cell r="C44">
            <v>1.1950953720276653E-2</v>
          </cell>
          <cell r="D44">
            <v>1.124823068019102E-2</v>
          </cell>
          <cell r="E44">
            <v>1.2120578419286173E-2</v>
          </cell>
          <cell r="F44">
            <v>1.1070102167223386E-2</v>
          </cell>
        </row>
        <row r="45">
          <cell r="B45">
            <v>8.4939386231381933E-3</v>
          </cell>
          <cell r="C45">
            <v>5.7932636246527053E-3</v>
          </cell>
          <cell r="D45">
            <v>7.0096925314390565E-3</v>
          </cell>
          <cell r="E45">
            <v>7.8523005608230004E-3</v>
          </cell>
          <cell r="F45">
            <v>7.7892198586142231E-3</v>
          </cell>
        </row>
        <row r="47">
          <cell r="B47" t="str">
            <v>New Store Misc. Expenses % of Sales</v>
          </cell>
        </row>
        <row r="48">
          <cell r="B48">
            <v>1</v>
          </cell>
          <cell r="C48">
            <v>2</v>
          </cell>
          <cell r="D48">
            <v>3</v>
          </cell>
          <cell r="E48">
            <v>4</v>
          </cell>
          <cell r="F48">
            <v>5</v>
          </cell>
        </row>
        <row r="49">
          <cell r="B49">
            <v>1.4120159734090252E-2</v>
          </cell>
          <cell r="C49">
            <v>1.1883805560672358E-2</v>
          </cell>
          <cell r="D49">
            <v>1.1437933183548155E-2</v>
          </cell>
          <cell r="E49">
            <v>1.1211706710009867E-2</v>
          </cell>
          <cell r="F49">
            <v>9.6476143201727083E-3</v>
          </cell>
        </row>
        <row r="50">
          <cell r="B50">
            <v>1.3831024009315317E-2</v>
          </cell>
          <cell r="C50">
            <v>1.0872140186535095E-2</v>
          </cell>
          <cell r="D50">
            <v>1.1303363658226281E-2</v>
          </cell>
          <cell r="E50">
            <v>1.1502563564515463E-2</v>
          </cell>
          <cell r="F50">
            <v>1.0415685679643611E-2</v>
          </cell>
        </row>
        <row r="51">
          <cell r="B51">
            <v>1.4016745168781984E-2</v>
          </cell>
          <cell r="C51">
            <v>1.4325077597470197E-2</v>
          </cell>
          <cell r="D51">
            <v>1.3609602684743727E-2</v>
          </cell>
          <cell r="E51">
            <v>1.1145639310189543E-2</v>
          </cell>
          <cell r="F51">
            <v>1.1458498168302446E-2</v>
          </cell>
        </row>
        <row r="53">
          <cell r="B53" t="str">
            <v>New Store Other Income % of Sales</v>
          </cell>
        </row>
        <row r="54">
          <cell r="B54">
            <v>1</v>
          </cell>
          <cell r="C54">
            <v>2</v>
          </cell>
          <cell r="D54">
            <v>3</v>
          </cell>
          <cell r="E54">
            <v>4</v>
          </cell>
          <cell r="F54">
            <v>5</v>
          </cell>
        </row>
        <row r="55">
          <cell r="B55">
            <v>1.8980985429997846E-3</v>
          </cell>
          <cell r="C55">
            <v>2.2961479534204373E-3</v>
          </cell>
          <cell r="D55">
            <v>1.3514435434380792E-3</v>
          </cell>
          <cell r="E55">
            <v>1.3514435434380792E-3</v>
          </cell>
          <cell r="F55">
            <v>1.3514435434380792E-3</v>
          </cell>
        </row>
        <row r="56">
          <cell r="B56">
            <v>2.1468731024795154E-3</v>
          </cell>
          <cell r="C56">
            <v>2.9060497537833564E-3</v>
          </cell>
          <cell r="D56">
            <v>1.4741740984617322E-3</v>
          </cell>
          <cell r="E56">
            <v>1.1688926201427433E-3</v>
          </cell>
          <cell r="F56">
            <v>9.9368060010597298E-4</v>
          </cell>
        </row>
        <row r="57">
          <cell r="B57">
            <v>4.5710353995323987E-3</v>
          </cell>
          <cell r="C57">
            <v>3.4338170118997724E-3</v>
          </cell>
          <cell r="D57">
            <v>3.2133145528041459E-3</v>
          </cell>
          <cell r="E57">
            <v>2.9943095390417025E-3</v>
          </cell>
          <cell r="F57">
            <v>3.9843994362489922E-3</v>
          </cell>
        </row>
        <row r="59">
          <cell r="B59" t="str">
            <v>New Store Rent Expense</v>
          </cell>
        </row>
        <row r="60">
          <cell r="B60" t="str">
            <v>Store Sq. Ft.</v>
          </cell>
          <cell r="C60" t="str">
            <v>Rent/Sq. Ft.</v>
          </cell>
        </row>
        <row r="61">
          <cell r="B61">
            <v>65000</v>
          </cell>
          <cell r="C61">
            <v>8</v>
          </cell>
        </row>
        <row r="62">
          <cell r="B62">
            <v>48000</v>
          </cell>
          <cell r="C62">
            <v>8</v>
          </cell>
        </row>
        <row r="63">
          <cell r="B63">
            <v>32000</v>
          </cell>
          <cell r="C63">
            <v>8</v>
          </cell>
        </row>
        <row r="65">
          <cell r="B65" t="str">
            <v>New Store Other Fixed Expenses (% Growth)</v>
          </cell>
        </row>
        <row r="66">
          <cell r="B66">
            <v>1</v>
          </cell>
          <cell r="C66">
            <v>2</v>
          </cell>
          <cell r="D66">
            <v>3</v>
          </cell>
          <cell r="E66">
            <v>4</v>
          </cell>
          <cell r="F66">
            <v>5</v>
          </cell>
        </row>
        <row r="67">
          <cell r="B67">
            <v>0.59637099999999998</v>
          </cell>
          <cell r="C67">
            <v>0.60637099999999999</v>
          </cell>
          <cell r="D67">
            <v>0.616371</v>
          </cell>
          <cell r="E67">
            <v>0.62637100000000001</v>
          </cell>
          <cell r="F67">
            <v>0.63637100000000002</v>
          </cell>
        </row>
        <row r="68">
          <cell r="B68">
            <v>0.35674099999999997</v>
          </cell>
          <cell r="C68">
            <v>0.36674099999999998</v>
          </cell>
          <cell r="D68">
            <v>0.37674099999999999</v>
          </cell>
          <cell r="E68">
            <v>0.386741</v>
          </cell>
          <cell r="F68">
            <v>0.39674100000000001</v>
          </cell>
        </row>
        <row r="69">
          <cell r="B69">
            <v>0.14749400000000001</v>
          </cell>
          <cell r="C69">
            <v>0.15749400000000002</v>
          </cell>
          <cell r="D69">
            <v>0.16749400000000003</v>
          </cell>
          <cell r="E69">
            <v>0.17749400000000004</v>
          </cell>
          <cell r="F69">
            <v>0.18749400000000005</v>
          </cell>
        </row>
        <row r="71">
          <cell r="B71" t="str">
            <v>New Store Semi-Fixed Expenses</v>
          </cell>
        </row>
        <row r="72">
          <cell r="B72">
            <v>1</v>
          </cell>
          <cell r="C72">
            <v>2</v>
          </cell>
          <cell r="D72">
            <v>3</v>
          </cell>
          <cell r="E72">
            <v>4</v>
          </cell>
          <cell r="F72">
            <v>5</v>
          </cell>
        </row>
        <row r="73">
          <cell r="B73">
            <v>1.120841</v>
          </cell>
          <cell r="C73">
            <v>1.1258409999999999</v>
          </cell>
          <cell r="D73">
            <v>1.1308409999999998</v>
          </cell>
          <cell r="E73">
            <v>1.1358409999999997</v>
          </cell>
          <cell r="F73">
            <v>1.1408409999999995</v>
          </cell>
        </row>
        <row r="74">
          <cell r="B74">
            <v>0.83858500000000002</v>
          </cell>
          <cell r="C74">
            <v>0.84358500000000003</v>
          </cell>
          <cell r="D74">
            <v>0.84858500000000003</v>
          </cell>
          <cell r="E74">
            <v>0.85358500000000004</v>
          </cell>
          <cell r="F74">
            <v>0.85858500000000004</v>
          </cell>
        </row>
        <row r="75">
          <cell r="B75">
            <v>0.72948500000000005</v>
          </cell>
          <cell r="C75">
            <v>0.73448500000000005</v>
          </cell>
          <cell r="D75">
            <v>0.73948500000000006</v>
          </cell>
          <cell r="E75">
            <v>0.74448500000000006</v>
          </cell>
          <cell r="F75">
            <v>0.74948500000000007</v>
          </cell>
        </row>
        <row r="77">
          <cell r="B77" t="str">
            <v>Store CapEx</v>
          </cell>
        </row>
        <row r="78">
          <cell r="B78">
            <v>7.7</v>
          </cell>
        </row>
        <row r="79">
          <cell r="B79">
            <v>5.7</v>
          </cell>
        </row>
        <row r="80">
          <cell r="B80">
            <v>3.7</v>
          </cell>
        </row>
        <row r="82">
          <cell r="B82" t="str">
            <v>New Store Misc.  CapEx</v>
          </cell>
        </row>
        <row r="83">
          <cell r="B83">
            <v>1</v>
          </cell>
          <cell r="C83">
            <v>2</v>
          </cell>
          <cell r="D83">
            <v>3</v>
          </cell>
          <cell r="E83">
            <v>4</v>
          </cell>
          <cell r="F83">
            <v>5</v>
          </cell>
        </row>
        <row r="84">
          <cell r="B84">
            <v>0</v>
          </cell>
          <cell r="C84">
            <v>0.15</v>
          </cell>
          <cell r="D84">
            <v>0.15</v>
          </cell>
          <cell r="E84">
            <v>0.15</v>
          </cell>
          <cell r="F84">
            <v>0.15</v>
          </cell>
        </row>
        <row r="85">
          <cell r="B85">
            <v>0</v>
          </cell>
          <cell r="C85">
            <v>0.15</v>
          </cell>
          <cell r="D85">
            <v>0.15</v>
          </cell>
          <cell r="E85">
            <v>0.15</v>
          </cell>
          <cell r="F85">
            <v>0.15</v>
          </cell>
        </row>
        <row r="86">
          <cell r="B86">
            <v>0</v>
          </cell>
          <cell r="C86">
            <v>0.15</v>
          </cell>
          <cell r="D86">
            <v>0.15</v>
          </cell>
          <cell r="E86">
            <v>0.15</v>
          </cell>
          <cell r="F86">
            <v>0.15</v>
          </cell>
        </row>
        <row r="88">
          <cell r="B88" t="str">
            <v>New Store Rent Income</v>
          </cell>
        </row>
        <row r="89">
          <cell r="B89">
            <v>1</v>
          </cell>
          <cell r="C89">
            <v>2</v>
          </cell>
          <cell r="D89">
            <v>3</v>
          </cell>
          <cell r="E89">
            <v>4</v>
          </cell>
          <cell r="F89">
            <v>5</v>
          </cell>
        </row>
        <row r="90">
          <cell r="B90">
            <v>0.32958700000000002</v>
          </cell>
          <cell r="C90">
            <v>0.42449500000000001</v>
          </cell>
          <cell r="D90">
            <v>0.42449500000000001</v>
          </cell>
          <cell r="E90">
            <v>0.36416300000000001</v>
          </cell>
          <cell r="F90">
            <v>0.37508789000000003</v>
          </cell>
        </row>
        <row r="91">
          <cell r="B91">
            <v>0.20587</v>
          </cell>
          <cell r="C91">
            <v>0.193881</v>
          </cell>
          <cell r="D91">
            <v>0.162327</v>
          </cell>
          <cell r="E91">
            <v>1.2525E-2</v>
          </cell>
          <cell r="F91">
            <v>1.2900750000000001E-2</v>
          </cell>
        </row>
        <row r="92">
          <cell r="B92">
            <v>3.7787000000000001E-2</v>
          </cell>
          <cell r="C92">
            <v>5.2729999999999999E-2</v>
          </cell>
          <cell r="D92">
            <v>6.1515E-2</v>
          </cell>
          <cell r="E92">
            <v>3.7275000000000003E-2</v>
          </cell>
          <cell r="F92">
            <v>3.8393249999999997E-2</v>
          </cell>
        </row>
        <row r="94">
          <cell r="B94" t="str">
            <v>Growth CapEx Depreciation Period</v>
          </cell>
          <cell r="F94" t="str">
            <v>Depreciation Years</v>
          </cell>
        </row>
        <row r="95">
          <cell r="B95" t="str">
            <v>New Stores Growth CapEx Depreciation Years</v>
          </cell>
          <cell r="F95">
            <v>7</v>
          </cell>
        </row>
        <row r="97">
          <cell r="B97" t="str">
            <v>Misc. CapEx Depreciation Period</v>
          </cell>
          <cell r="F97" t="str">
            <v>Depreciation Years</v>
          </cell>
        </row>
        <row r="98">
          <cell r="B98" t="str">
            <v>New Stores Misc. CapEx Depreciation Years</v>
          </cell>
          <cell r="F98">
            <v>7</v>
          </cell>
        </row>
        <row r="100">
          <cell r="B100" t="str">
            <v>New Store Growth CapEx D&amp;A</v>
          </cell>
        </row>
        <row r="101">
          <cell r="B101">
            <v>1</v>
          </cell>
          <cell r="C101">
            <v>2</v>
          </cell>
          <cell r="D101">
            <v>3</v>
          </cell>
          <cell r="E101">
            <v>4</v>
          </cell>
          <cell r="F101">
            <v>5</v>
          </cell>
        </row>
        <row r="102">
          <cell r="B102">
            <v>1.1000000000000001</v>
          </cell>
          <cell r="C102">
            <v>1.1000000000000001</v>
          </cell>
          <cell r="D102">
            <v>1.1000000000000001</v>
          </cell>
          <cell r="E102">
            <v>1.1000000000000001</v>
          </cell>
          <cell r="F102">
            <v>1.1000000000000001</v>
          </cell>
        </row>
        <row r="103">
          <cell r="B103">
            <v>0.81428571428571428</v>
          </cell>
          <cell r="C103">
            <v>0.81428571428571428</v>
          </cell>
          <cell r="D103">
            <v>0.81428571428571428</v>
          </cell>
          <cell r="E103">
            <v>0.81428571428571428</v>
          </cell>
          <cell r="F103">
            <v>0.81428571428571428</v>
          </cell>
        </row>
        <row r="104">
          <cell r="B104">
            <v>0.52857142857142858</v>
          </cell>
          <cell r="C104">
            <v>0.52857142857142858</v>
          </cell>
          <cell r="D104">
            <v>0.52857142857142858</v>
          </cell>
          <cell r="E104">
            <v>0.52857142857142858</v>
          </cell>
          <cell r="F104">
            <v>0.52857142857142858</v>
          </cell>
        </row>
        <row r="106">
          <cell r="B106" t="str">
            <v>New Store Misc. CapEx D&amp;A</v>
          </cell>
        </row>
        <row r="107">
          <cell r="B107">
            <v>1</v>
          </cell>
          <cell r="C107">
            <v>2</v>
          </cell>
          <cell r="D107">
            <v>3</v>
          </cell>
          <cell r="E107">
            <v>4</v>
          </cell>
          <cell r="F107">
            <v>5</v>
          </cell>
        </row>
        <row r="108">
          <cell r="B108">
            <v>0</v>
          </cell>
          <cell r="C108">
            <v>2.1428571428571429E-2</v>
          </cell>
          <cell r="D108">
            <v>4.2857142857142858E-2</v>
          </cell>
          <cell r="E108">
            <v>6.4285714285714279E-2</v>
          </cell>
          <cell r="F108">
            <v>8.5714285714285715E-2</v>
          </cell>
        </row>
        <row r="109">
          <cell r="B109">
            <v>0</v>
          </cell>
          <cell r="C109">
            <v>2.1428571428571429E-2</v>
          </cell>
          <cell r="D109">
            <v>4.2857142857142858E-2</v>
          </cell>
          <cell r="E109">
            <v>6.4285714285714279E-2</v>
          </cell>
          <cell r="F109">
            <v>8.5714285714285715E-2</v>
          </cell>
        </row>
        <row r="110">
          <cell r="B110">
            <v>0</v>
          </cell>
          <cell r="C110">
            <v>2.1428571428571429E-2</v>
          </cell>
          <cell r="D110">
            <v>4.2857142857142858E-2</v>
          </cell>
          <cell r="E110">
            <v>6.4285714285714279E-2</v>
          </cell>
          <cell r="F110">
            <v>8.5714285714285715E-2</v>
          </cell>
        </row>
      </sheetData>
      <sheetData sheetId="91" refreshError="1"/>
      <sheetData sheetId="92" refreshError="1"/>
      <sheetData sheetId="93" refreshError="1"/>
      <sheetData sheetId="94" refreshError="1"/>
      <sheetData sheetId="95" refreshError="1"/>
      <sheetData sheetId="96" refreshError="1">
        <row r="2">
          <cell r="B2" t="str">
            <v>($ in millions)</v>
          </cell>
          <cell r="F2" t="str">
            <v>LTM</v>
          </cell>
          <cell r="M2" t="str">
            <v>'09E -'14E</v>
          </cell>
          <cell r="O2">
            <v>1000000</v>
          </cell>
        </row>
        <row r="3">
          <cell r="B3" t="str">
            <v>FYE  December 31,</v>
          </cell>
          <cell r="C3">
            <v>2006</v>
          </cell>
          <cell r="D3">
            <v>2007</v>
          </cell>
          <cell r="E3">
            <v>2008</v>
          </cell>
          <cell r="F3">
            <v>39994</v>
          </cell>
          <cell r="G3">
            <v>2009</v>
          </cell>
          <cell r="H3">
            <v>2010</v>
          </cell>
          <cell r="I3">
            <v>2011</v>
          </cell>
          <cell r="J3">
            <v>2012</v>
          </cell>
          <cell r="K3">
            <v>2013</v>
          </cell>
          <cell r="L3">
            <v>2014</v>
          </cell>
          <cell r="M3" t="str">
            <v>CAGR</v>
          </cell>
        </row>
        <row r="4">
          <cell r="B4" t="str">
            <v>Number of Stores</v>
          </cell>
          <cell r="C4">
            <v>8</v>
          </cell>
          <cell r="D4">
            <v>9</v>
          </cell>
          <cell r="E4">
            <v>11</v>
          </cell>
          <cell r="F4">
            <v>12</v>
          </cell>
          <cell r="G4">
            <v>12</v>
          </cell>
          <cell r="H4">
            <v>16</v>
          </cell>
          <cell r="I4">
            <v>21</v>
          </cell>
          <cell r="J4">
            <v>26</v>
          </cell>
          <cell r="K4">
            <v>32</v>
          </cell>
          <cell r="L4">
            <v>38</v>
          </cell>
          <cell r="M4">
            <v>0.2592746769380383</v>
          </cell>
        </row>
        <row r="6">
          <cell r="B6" t="str">
            <v>Sales</v>
          </cell>
          <cell r="C6">
            <v>260.82875799999999</v>
          </cell>
          <cell r="D6">
            <v>279.59028499999999</v>
          </cell>
          <cell r="E6">
            <v>331.18068699999998</v>
          </cell>
          <cell r="F6">
            <v>369.83458200000001</v>
          </cell>
          <cell r="G6">
            <v>389.16761199999991</v>
          </cell>
          <cell r="H6">
            <v>498.98811000000001</v>
          </cell>
          <cell r="I6">
            <v>643.11337674999993</v>
          </cell>
          <cell r="J6">
            <v>812.74327779125008</v>
          </cell>
          <cell r="K6">
            <v>1006.3353052737561</v>
          </cell>
          <cell r="L6">
            <v>1224.2871448143378</v>
          </cell>
          <cell r="M6">
            <v>0.25761966588320484</v>
          </cell>
          <cell r="N6">
            <v>0.12682056552397425</v>
          </cell>
          <cell r="O6">
            <v>0.2274748351739273</v>
          </cell>
          <cell r="P6">
            <v>0.24347306127668067</v>
          </cell>
        </row>
        <row r="7">
          <cell r="B7" t="str">
            <v>% Growth</v>
          </cell>
          <cell r="C7">
            <v>0.11767544100986305</v>
          </cell>
          <cell r="D7">
            <v>7.1930438744028269E-2</v>
          </cell>
          <cell r="E7">
            <v>0.18452144000640081</v>
          </cell>
          <cell r="F7">
            <v>0.23268208042466498</v>
          </cell>
          <cell r="G7">
            <v>0.17509150526038963</v>
          </cell>
          <cell r="H7">
            <v>0.28219331366146716</v>
          </cell>
          <cell r="I7">
            <v>0.28883507214230009</v>
          </cell>
          <cell r="J7">
            <v>0.26376360245915254</v>
          </cell>
          <cell r="K7">
            <v>0.23819579044519568</v>
          </cell>
          <cell r="L7">
            <v>0.2165797407667136</v>
          </cell>
        </row>
        <row r="8">
          <cell r="B8" t="str">
            <v>% Comp Growth (1)</v>
          </cell>
          <cell r="C8">
            <v>7.964684850738861E-2</v>
          </cell>
          <cell r="D8">
            <v>3.8102555612139336E-2</v>
          </cell>
          <cell r="E8">
            <v>-9.4973004918800022E-3</v>
          </cell>
          <cell r="F8">
            <v>-1.8806327104047747E-2</v>
          </cell>
          <cell r="G8">
            <v>-1.2999999999999999E-2</v>
          </cell>
          <cell r="H8">
            <v>3.1721638775163992E-2</v>
          </cell>
          <cell r="I8">
            <v>2.4857189577087935E-2</v>
          </cell>
          <cell r="J8">
            <v>2.8123777955555873E-2</v>
          </cell>
          <cell r="K8">
            <v>2.8586835777490771E-2</v>
          </cell>
          <cell r="L8">
            <v>2.8010755128597298E-2</v>
          </cell>
          <cell r="N8">
            <v>3.6084034542549319E-2</v>
          </cell>
        </row>
        <row r="10">
          <cell r="B10" t="str">
            <v>Gross Profit</v>
          </cell>
          <cell r="C10">
            <v>90.881448999999989</v>
          </cell>
          <cell r="D10">
            <v>96.644598999999999</v>
          </cell>
          <cell r="E10">
            <v>111.59023621999998</v>
          </cell>
          <cell r="F10">
            <v>121.34232122</v>
          </cell>
          <cell r="G10">
            <v>127.84300576899994</v>
          </cell>
          <cell r="H10">
            <v>167.53693085447651</v>
          </cell>
          <cell r="I10">
            <v>215.99557959049434</v>
          </cell>
          <cell r="J10">
            <v>272.46845944028189</v>
          </cell>
          <cell r="K10">
            <v>337.18188391530691</v>
          </cell>
          <cell r="L10">
            <v>410.4016399251982</v>
          </cell>
          <cell r="M10">
            <v>0.26271814986541453</v>
          </cell>
        </row>
        <row r="11">
          <cell r="B11" t="str">
            <v>% Margin</v>
          </cell>
          <cell r="C11">
            <v>0.34843339245590393</v>
          </cell>
          <cell r="D11">
            <v>0.34566508274777857</v>
          </cell>
          <cell r="E11">
            <v>0.33694668982916864</v>
          </cell>
          <cell r="F11">
            <v>0.32809890455295498</v>
          </cell>
          <cell r="G11">
            <v>0.32850371363637521</v>
          </cell>
          <cell r="H11">
            <v>0.33575335262893641</v>
          </cell>
          <cell r="I11">
            <v>0.33585925499176666</v>
          </cell>
          <cell r="J11">
            <v>0.33524541744689068</v>
          </cell>
          <cell r="K11">
            <v>0.33505918171437143</v>
          </cell>
          <cell r="L11">
            <v>0.33521681711967605</v>
          </cell>
        </row>
        <row r="13">
          <cell r="B13" t="str">
            <v>Adjusted EBITDAR (2)</v>
          </cell>
          <cell r="C13">
            <v>16.870353999999999</v>
          </cell>
          <cell r="D13">
            <v>19.773678880000002</v>
          </cell>
          <cell r="E13">
            <v>22.17954748999998</v>
          </cell>
          <cell r="F13">
            <v>22.804805274862833</v>
          </cell>
          <cell r="G13">
            <v>23.713326518590826</v>
          </cell>
          <cell r="H13">
            <v>33.369915662601095</v>
          </cell>
          <cell r="I13">
            <v>44.590053613271756</v>
          </cell>
          <cell r="J13">
            <v>59.634259616525895</v>
          </cell>
          <cell r="K13">
            <v>77.450455856178976</v>
          </cell>
          <cell r="L13">
            <v>98.103419150186426</v>
          </cell>
          <cell r="M13">
            <v>0.32842895322187848</v>
          </cell>
        </row>
        <row r="14">
          <cell r="B14" t="str">
            <v>% Margin</v>
          </cell>
          <cell r="C14">
            <v>6.4679808044786222E-2</v>
          </cell>
          <cell r="D14">
            <v>7.0723769532979305E-2</v>
          </cell>
          <cell r="E14">
            <v>6.6971137993925289E-2</v>
          </cell>
          <cell r="F14">
            <v>6.1662176510207563E-2</v>
          </cell>
          <cell r="G14">
            <v>6.0933453317772064E-2</v>
          </cell>
          <cell r="H14">
            <v>6.687517196071284E-2</v>
          </cell>
          <cell r="I14">
            <v>6.9334669788100878E-2</v>
          </cell>
          <cell r="J14">
            <v>7.3374042266570086E-2</v>
          </cell>
          <cell r="K14">
            <v>7.6962872563742471E-2</v>
          </cell>
          <cell r="L14">
            <v>8.0131053867321084E-2</v>
          </cell>
        </row>
        <row r="16">
          <cell r="B16" t="str">
            <v>Rent Expense</v>
          </cell>
          <cell r="C16">
            <v>2.3423059999999989</v>
          </cell>
          <cell r="D16">
            <v>4.1576169600000004</v>
          </cell>
          <cell r="E16">
            <v>4.6707910000000012</v>
          </cell>
          <cell r="F16">
            <v>4.5158328599999997</v>
          </cell>
          <cell r="G16">
            <v>5.4291836100000026</v>
          </cell>
          <cell r="H16">
            <v>6.0364311063461535</v>
          </cell>
          <cell r="I16">
            <v>6.6398426902403358</v>
          </cell>
          <cell r="J16">
            <v>7.493962574480669</v>
          </cell>
          <cell r="K16">
            <v>8.5708491577509136</v>
          </cell>
          <cell r="L16">
            <v>9.9118358728442502</v>
          </cell>
        </row>
        <row r="17">
          <cell r="B17" t="str">
            <v>% of Sales</v>
          </cell>
          <cell r="C17">
            <v>8.9802444253482168E-3</v>
          </cell>
          <cell r="D17">
            <v>1.4870391365708578E-2</v>
          </cell>
          <cell r="E17">
            <v>1.4103452234217998E-2</v>
          </cell>
          <cell r="F17">
            <v>1.2210412654163314E-2</v>
          </cell>
          <cell r="G17">
            <v>1.395075911404468E-2</v>
          </cell>
          <cell r="H17">
            <v>1.209734457669974E-2</v>
          </cell>
          <cell r="I17">
            <v>1.0324528971540067E-2</v>
          </cell>
          <cell r="J17">
            <v>9.2205777387007366E-3</v>
          </cell>
          <cell r="K17">
            <v>8.5168920466517483E-3</v>
          </cell>
          <cell r="L17">
            <v>8.0960058388486727E-3</v>
          </cell>
        </row>
        <row r="19">
          <cell r="B19" t="str">
            <v>Adjusted EBITDA (2)</v>
          </cell>
          <cell r="C19">
            <v>14.528048</v>
          </cell>
          <cell r="D19">
            <v>15.616061920000002</v>
          </cell>
          <cell r="E19">
            <v>17.508756489999978</v>
          </cell>
          <cell r="F19">
            <v>18.288972414862833</v>
          </cell>
          <cell r="G19">
            <v>18.284142908590823</v>
          </cell>
          <cell r="H19">
            <v>27.333484556254941</v>
          </cell>
          <cell r="I19">
            <v>37.95021092303142</v>
          </cell>
          <cell r="J19">
            <v>52.140297042045226</v>
          </cell>
          <cell r="K19">
            <v>68.879606698428063</v>
          </cell>
          <cell r="L19">
            <v>88.191583277342176</v>
          </cell>
          <cell r="M19">
            <v>0.36984209059292183</v>
          </cell>
          <cell r="N19">
            <v>9.7802001597135479E-2</v>
          </cell>
          <cell r="O19">
            <v>0.24945278347301181</v>
          </cell>
          <cell r="P19">
            <v>0.30926825959490967</v>
          </cell>
        </row>
        <row r="20">
          <cell r="B20" t="str">
            <v>% Margin</v>
          </cell>
          <cell r="C20">
            <v>5.5699563619438008E-2</v>
          </cell>
          <cell r="D20">
            <v>5.5853378167270734E-2</v>
          </cell>
          <cell r="E20">
            <v>5.2867685759707295E-2</v>
          </cell>
          <cell r="F20">
            <v>4.9451763856044245E-2</v>
          </cell>
          <cell r="G20">
            <v>4.6982694203727381E-2</v>
          </cell>
          <cell r="H20">
            <v>5.47778273840131E-2</v>
          </cell>
          <cell r="I20">
            <v>5.9010140816560808E-2</v>
          </cell>
          <cell r="J20">
            <v>6.4153464527869353E-2</v>
          </cell>
          <cell r="K20">
            <v>6.8445980517090721E-2</v>
          </cell>
          <cell r="L20">
            <v>7.2035048028472409E-2</v>
          </cell>
        </row>
        <row r="22">
          <cell r="B22" t="str">
            <v>D&amp;A</v>
          </cell>
          <cell r="C22">
            <v>7.0083419999999998</v>
          </cell>
          <cell r="D22">
            <v>7.4290769999999995</v>
          </cell>
          <cell r="E22">
            <v>8.4683189999999993</v>
          </cell>
          <cell r="F22">
            <v>9.806438</v>
          </cell>
          <cell r="G22">
            <v>10.056093853571427</v>
          </cell>
          <cell r="H22">
            <v>10.662189414285715</v>
          </cell>
          <cell r="I22">
            <v>14.190476673597116</v>
          </cell>
          <cell r="J22">
            <v>16.981799744310642</v>
          </cell>
          <cell r="K22">
            <v>22.21443735879928</v>
          </cell>
          <cell r="L22">
            <v>28.13658796142423</v>
          </cell>
        </row>
        <row r="23">
          <cell r="B23" t="str">
            <v>% of Sales</v>
          </cell>
          <cell r="C23">
            <v>2.6869514135400667E-2</v>
          </cell>
          <cell r="D23">
            <v>2.6571298784576865E-2</v>
          </cell>
          <cell r="E23">
            <v>2.5570087062474146E-2</v>
          </cell>
          <cell r="F23">
            <v>2.6515741029323213E-2</v>
          </cell>
          <cell r="G23">
            <v>2.5840007090753046E-2</v>
          </cell>
          <cell r="H23">
            <v>2.1367622195017262E-2</v>
          </cell>
          <cell r="I23">
            <v>2.206527991271038E-2</v>
          </cell>
          <cell r="J23">
            <v>2.0894420425673889E-2</v>
          </cell>
          <cell r="K23">
            <v>2.2074588104365699E-2</v>
          </cell>
          <cell r="L23">
            <v>2.2982016988907551E-2</v>
          </cell>
        </row>
        <row r="25">
          <cell r="B25" t="str">
            <v>Adjusted EBIT (2)</v>
          </cell>
          <cell r="C25">
            <v>7.5197060000000002</v>
          </cell>
          <cell r="D25">
            <v>8.1869849200000022</v>
          </cell>
          <cell r="E25">
            <v>9.0404374899999791</v>
          </cell>
          <cell r="F25">
            <v>8.4825344148628332</v>
          </cell>
          <cell r="G25">
            <v>8.2280490550193957</v>
          </cell>
          <cell r="H25">
            <v>16.671295141969225</v>
          </cell>
          <cell r="I25">
            <v>23.759734249434302</v>
          </cell>
          <cell r="J25">
            <v>35.158497297734584</v>
          </cell>
          <cell r="K25">
            <v>46.665169339628783</v>
          </cell>
          <cell r="L25">
            <v>60.054995315917949</v>
          </cell>
          <cell r="M25">
            <v>0.48816283039829211</v>
          </cell>
        </row>
        <row r="26">
          <cell r="B26" t="str">
            <v>% Margin</v>
          </cell>
          <cell r="C26">
            <v>2.8830049484037341E-2</v>
          </cell>
          <cell r="D26">
            <v>2.9282079382693869E-2</v>
          </cell>
          <cell r="E26">
            <v>2.7297598697233149E-2</v>
          </cell>
          <cell r="F26">
            <v>2.2936022826721036E-2</v>
          </cell>
          <cell r="G26">
            <v>2.1142687112974339E-2</v>
          </cell>
          <cell r="H26">
            <v>3.3410205188995838E-2</v>
          </cell>
          <cell r="I26">
            <v>3.6944860903850428E-2</v>
          </cell>
          <cell r="J26">
            <v>4.3259044102195464E-2</v>
          </cell>
          <cell r="K26">
            <v>4.6371392412725032E-2</v>
          </cell>
          <cell r="L26">
            <v>4.9053031039564855E-2</v>
          </cell>
        </row>
        <row r="28">
          <cell r="B28" t="str">
            <v>Number of Stores</v>
          </cell>
        </row>
        <row r="29">
          <cell r="B29" t="str">
            <v>Beginning</v>
          </cell>
          <cell r="C29">
            <v>8</v>
          </cell>
          <cell r="D29">
            <v>8</v>
          </cell>
          <cell r="E29">
            <v>9</v>
          </cell>
          <cell r="F29">
            <v>11</v>
          </cell>
          <cell r="G29">
            <v>11</v>
          </cell>
          <cell r="H29">
            <v>12</v>
          </cell>
          <cell r="I29">
            <v>16</v>
          </cell>
          <cell r="J29">
            <v>21</v>
          </cell>
          <cell r="K29">
            <v>26</v>
          </cell>
          <cell r="L29">
            <v>32</v>
          </cell>
        </row>
        <row r="30">
          <cell r="B30" t="str">
            <v>New Stores</v>
          </cell>
          <cell r="C30">
            <v>0</v>
          </cell>
          <cell r="D30">
            <v>1</v>
          </cell>
          <cell r="E30">
            <v>2</v>
          </cell>
          <cell r="F30">
            <v>1</v>
          </cell>
          <cell r="G30">
            <v>1</v>
          </cell>
          <cell r="H30">
            <v>4</v>
          </cell>
          <cell r="I30">
            <v>5</v>
          </cell>
          <cell r="J30">
            <v>5</v>
          </cell>
          <cell r="K30">
            <v>6</v>
          </cell>
          <cell r="L30">
            <v>6</v>
          </cell>
        </row>
        <row r="31">
          <cell r="B31" t="str">
            <v>Ending</v>
          </cell>
          <cell r="C31">
            <v>8</v>
          </cell>
          <cell r="D31">
            <v>9</v>
          </cell>
          <cell r="E31">
            <v>11</v>
          </cell>
          <cell r="F31">
            <v>12</v>
          </cell>
          <cell r="G31">
            <v>12</v>
          </cell>
          <cell r="H31">
            <v>16</v>
          </cell>
          <cell r="I31">
            <v>21</v>
          </cell>
          <cell r="J31">
            <v>26</v>
          </cell>
          <cell r="K31">
            <v>32</v>
          </cell>
          <cell r="L31">
            <v>38</v>
          </cell>
        </row>
        <row r="33">
          <cell r="B33" t="str">
            <v>Capital Expenditures</v>
          </cell>
          <cell r="C33">
            <v>10.389542</v>
          </cell>
          <cell r="D33">
            <v>15.841619020000003</v>
          </cell>
          <cell r="E33">
            <v>24.471739189999983</v>
          </cell>
          <cell r="F33">
            <v>19.516266620000003</v>
          </cell>
          <cell r="G33">
            <v>8.5056290000000025</v>
          </cell>
          <cell r="H33">
            <v>29.064216000000002</v>
          </cell>
          <cell r="I33">
            <v>28.75</v>
          </cell>
          <cell r="J33">
            <v>29.274999999999999</v>
          </cell>
          <cell r="K33">
            <v>37.725000000000001</v>
          </cell>
          <cell r="L33">
            <v>38.550000000000004</v>
          </cell>
        </row>
        <row r="34">
          <cell r="B34" t="str">
            <v>% of Sales</v>
          </cell>
          <cell r="C34">
            <v>3.9832808619975874E-2</v>
          </cell>
          <cell r="D34">
            <v>5.6660119717679043E-2</v>
          </cell>
          <cell r="E34">
            <v>7.3892410247944157E-2</v>
          </cell>
          <cell r="F34">
            <v>5.2770258839666871E-2</v>
          </cell>
          <cell r="G34">
            <v>2.1855952904940107E-2</v>
          </cell>
          <cell r="H34">
            <v>5.8246309716678421E-2</v>
          </cell>
          <cell r="I34">
            <v>4.4704403670297321E-2</v>
          </cell>
          <cell r="J34">
            <v>3.6019984169612738E-2</v>
          </cell>
          <cell r="K34">
            <v>3.7487505210539708E-2</v>
          </cell>
          <cell r="L34">
            <v>3.1487711165868758E-2</v>
          </cell>
        </row>
        <row r="36">
          <cell r="B36" t="str">
            <v>Memo:</v>
          </cell>
        </row>
        <row r="37">
          <cell r="B37" t="str">
            <v xml:space="preserve">4-Wall EBITDA </v>
          </cell>
          <cell r="C37">
            <v>25.694835483057698</v>
          </cell>
          <cell r="D37">
            <v>24.912043961801803</v>
          </cell>
          <cell r="E37">
            <v>27.061790239059452</v>
          </cell>
          <cell r="F37">
            <v>26.683575939999997</v>
          </cell>
          <cell r="G37">
            <v>28.535317436172178</v>
          </cell>
          <cell r="H37">
            <v>41.060221115634825</v>
          </cell>
          <cell r="I37">
            <v>54.124327472345541</v>
          </cell>
          <cell r="J37">
            <v>69.330646248800491</v>
          </cell>
          <cell r="K37">
            <v>87.231196700509585</v>
          </cell>
          <cell r="L37">
            <v>107.85870954770247</v>
          </cell>
          <cell r="M37">
            <v>0.30465145324368348</v>
          </cell>
        </row>
        <row r="38">
          <cell r="B38" t="str">
            <v>% Margin</v>
          </cell>
          <cell r="C38">
            <v>9.8512279397725375E-2</v>
          </cell>
          <cell r="D38">
            <v>8.9101965620163814E-2</v>
          </cell>
          <cell r="E38">
            <v>8.1713068730543015E-2</v>
          </cell>
          <cell r="F38">
            <v>7.2150029333925281E-2</v>
          </cell>
          <cell r="G38">
            <v>7.3323978040012699E-2</v>
          </cell>
          <cell r="H38">
            <v>8.2286972961409494E-2</v>
          </cell>
          <cell r="I38">
            <v>8.4159853346333843E-2</v>
          </cell>
          <cell r="J38">
            <v>8.530448438431476E-2</v>
          </cell>
          <cell r="K38">
            <v>8.6682039518408666E-2</v>
          </cell>
          <cell r="L38">
            <v>8.8099193072928295E-2</v>
          </cell>
        </row>
        <row r="40">
          <cell r="B40" t="str">
            <v>Change in NWC</v>
          </cell>
          <cell r="C40">
            <v>-0.26732959999999961</v>
          </cell>
          <cell r="D40">
            <v>2.7807099699999998</v>
          </cell>
          <cell r="E40">
            <v>11.132097819999998</v>
          </cell>
          <cell r="F40">
            <v>6.6030705200000082</v>
          </cell>
          <cell r="G40">
            <v>-4.765557053112695</v>
          </cell>
          <cell r="H40">
            <v>-2.5141859379023472</v>
          </cell>
          <cell r="I40">
            <v>2.9109646082321854</v>
          </cell>
          <cell r="J40">
            <v>6.2504116301199222</v>
          </cell>
          <cell r="K40">
            <v>4.599254931271668</v>
          </cell>
          <cell r="L40">
            <v>7.7705674368543054</v>
          </cell>
        </row>
        <row r="41">
          <cell r="B41" t="str">
            <v>% of Sales</v>
          </cell>
          <cell r="C41">
            <v>-1.0249237931041317E-3</v>
          </cell>
          <cell r="D41">
            <v>9.9456602006038931E-3</v>
          </cell>
          <cell r="E41">
            <v>3.361336653063951E-2</v>
          </cell>
          <cell r="F41">
            <v>1.7854118682714231E-2</v>
          </cell>
          <cell r="G41">
            <v>-1.2245513003052001E-2</v>
          </cell>
          <cell r="H41">
            <v>-5.038568830632752E-3</v>
          </cell>
          <cell r="I41">
            <v>4.5263630231777569E-3</v>
          </cell>
          <cell r="J41">
            <v>7.6905116300762756E-3</v>
          </cell>
          <cell r="K41">
            <v>4.5703006812630115E-3</v>
          </cell>
          <cell r="L41">
            <v>6.3470138274078717E-3</v>
          </cell>
        </row>
        <row r="45">
          <cell r="B45" t="str">
            <v>*4-WALL EBITDA DOES NOT RECLECT ADJUSTMENTS</v>
          </cell>
        </row>
      </sheetData>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ummary"/>
      <sheetName val="Data - Revenue"/>
      <sheetName val="R IM-P"/>
      <sheetName val="R IM-A 04"/>
      <sheetName val="R IB-P"/>
      <sheetName val="R IB-A 04"/>
      <sheetName val="Data - P&amp;L"/>
      <sheetName val="P&amp;L-A IM 04"/>
      <sheetName val="P&amp;L-A Portia 04"/>
      <sheetName val="P&amp;L-A Corp 04"/>
      <sheetName val="P&amp;L-A IB 04"/>
      <sheetName val="P&amp;L Org 04"/>
      <sheetName val="P&amp;L-A 04"/>
      <sheetName val="P&amp;L-04-Org Corp"/>
      <sheetName val="Data - Seg P&amp;L"/>
      <sheetName val="R&amp;Os"/>
      <sheetName val="R&amp;Os (2)"/>
      <sheetName val="Revenue"/>
      <sheetName val="Seg P&amp;L"/>
      <sheetName val="Qtr Table"/>
      <sheetName val="YTD P&amp;L"/>
      <sheetName val="Revenue by Product "/>
      <sheetName val="Rev by Region CMO"/>
      <sheetName val="Rev by Region YTD"/>
      <sheetName val="People Costs I"/>
      <sheetName val="Consulting"/>
      <sheetName val="DataCenter &amp; Consulting Costs"/>
      <sheetName val="Other Cost Analysis"/>
      <sheetName val="C Reg-A 04"/>
      <sheetName val="C Seg-A 04"/>
      <sheetName val="R Reg-A 04"/>
      <sheetName val="R Corp-A 04"/>
      <sheetName val="R Pub-A 04"/>
      <sheetName val="R SIC-A 04"/>
      <sheetName val="R Oth-A 04"/>
      <sheetName val="Graphs"/>
      <sheetName val="P&amp;L Schedule"/>
      <sheetName val="P&amp;L Schedule (2)"/>
      <sheetName val="GSMS Rec vs NonRec Pln"/>
      <sheetName val="GSMS Rec vs NonRec Fcst"/>
      <sheetName val="GSMS Rec vs NonRec PrFcst"/>
      <sheetName val="P&amp;L-A"/>
      <sheetName val="P&amp;L-A IM"/>
      <sheetName val="P&amp;L-A Portia"/>
      <sheetName val="P&amp;L-A IB"/>
      <sheetName val="P&amp;L-A Corp"/>
      <sheetName val="P&amp;L-A Pubs"/>
      <sheetName val="C Reg-A"/>
      <sheetName val="C Seg-A"/>
      <sheetName val="R Reg-A"/>
      <sheetName val="R IM-A"/>
      <sheetName val="R IB-A"/>
      <sheetName val="R Corp-A"/>
      <sheetName val="R Pub-A"/>
      <sheetName val="R SIC-A"/>
      <sheetName val="R Oth-A"/>
      <sheetName val="04 Org FYE-C"/>
      <sheetName val="CUR FYE-R GSMS"/>
      <sheetName val="Cur FYE-R"/>
      <sheetName val="Cur FYE-C"/>
      <sheetName val="Cur FYE-IM"/>
      <sheetName val="Cur FYE-IB"/>
      <sheetName val="Cur FYE-Corp"/>
      <sheetName val="Pr FYE-R GSMS"/>
      <sheetName val="P&amp;L-PrF"/>
      <sheetName val="P&amp;L-PrF IM"/>
      <sheetName val="P&amp;L-PrF IB"/>
      <sheetName val="P&amp;L-PrF Corp"/>
      <sheetName val="R Reg-PrF"/>
      <sheetName val="C Seg-PrF"/>
      <sheetName val="C Reg-PrF"/>
      <sheetName val="R IM-PrF"/>
      <sheetName val="R IB-PrF"/>
      <sheetName val="R Corp-PrF"/>
      <sheetName val="R Pub-PrF"/>
      <sheetName val="R SIC-PrF"/>
      <sheetName val="R Oth-PrF"/>
      <sheetName val="R Oth2-PrF"/>
      <sheetName val="R Contin-PrF"/>
      <sheetName val="P&amp;L-P IM"/>
      <sheetName val="P&amp;L-P Portia"/>
      <sheetName val="P&amp;L-P IB"/>
      <sheetName val="P&amp;L-P Corp"/>
      <sheetName val="P&amp;L-P Pubs"/>
      <sheetName val="P&amp;L-P Contin"/>
      <sheetName val="C Reg-P"/>
      <sheetName val="C Seg-P"/>
      <sheetName val="R Reg-P"/>
      <sheetName val="P&amp;L-P"/>
      <sheetName val="R Corp-P"/>
      <sheetName val="R Pub-P"/>
      <sheetName val="R SIC-P"/>
      <sheetName val="R Oth-P"/>
      <sheetName val="R Contin-P"/>
      <sheetName val="Suppliers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row r="1">
          <cell r="A1" t="str">
            <v>SEGMENT P&amp;L</v>
          </cell>
          <cell r="F1" t="str">
            <v>Month:</v>
          </cell>
          <cell r="G1">
            <v>6</v>
          </cell>
          <cell r="H1" t="str">
            <v>June</v>
          </cell>
          <cell r="K1" t="str">
            <v>Plan</v>
          </cell>
        </row>
        <row r="5">
          <cell r="A5" t="str">
            <v>OUTPUT - CORP, IB &amp; IM</v>
          </cell>
        </row>
        <row r="7">
          <cell r="C7" t="str">
            <v>June</v>
          </cell>
          <cell r="F7" t="str">
            <v>June YTD</v>
          </cell>
        </row>
        <row r="8">
          <cell r="C8" t="str">
            <v>Actual</v>
          </cell>
          <cell r="D8" t="str">
            <v>Plan</v>
          </cell>
          <cell r="E8" t="str">
            <v>B / (W)</v>
          </cell>
          <cell r="F8" t="str">
            <v>Actual</v>
          </cell>
          <cell r="G8" t="str">
            <v>Plan</v>
          </cell>
          <cell r="H8" t="str">
            <v>B / (W)</v>
          </cell>
          <cell r="I8" t="str">
            <v>Commentary</v>
          </cell>
        </row>
        <row r="10">
          <cell r="A10" t="str">
            <v>Revenue</v>
          </cell>
          <cell r="C10">
            <v>80847502.292681307</v>
          </cell>
          <cell r="D10">
            <v>81373078.798345938</v>
          </cell>
          <cell r="E10">
            <v>-525576.50566463172</v>
          </cell>
          <cell r="F10">
            <v>471641214.71250486</v>
          </cell>
          <cell r="G10">
            <v>477274993.48807359</v>
          </cell>
          <cell r="H10">
            <v>-5633778.7755687237</v>
          </cell>
        </row>
        <row r="12">
          <cell r="A12" t="str">
            <v>Salaries</v>
          </cell>
          <cell r="C12">
            <v>15025237.683166115</v>
          </cell>
          <cell r="D12">
            <v>15813796.382400531</v>
          </cell>
          <cell r="E12">
            <v>788558.69923441671</v>
          </cell>
          <cell r="F12">
            <v>88265243.033307433</v>
          </cell>
          <cell r="G12">
            <v>92039604.717994899</v>
          </cell>
          <cell r="H12">
            <v>3774361.6846874654</v>
          </cell>
        </row>
        <row r="13">
          <cell r="A13" t="str">
            <v>Commissions</v>
          </cell>
          <cell r="C13">
            <v>179977.25348927325</v>
          </cell>
          <cell r="D13">
            <v>204039.75342966724</v>
          </cell>
          <cell r="E13">
            <v>24062.499940393987</v>
          </cell>
          <cell r="F13">
            <v>1392220.0936437724</v>
          </cell>
          <cell r="G13">
            <v>1182874.2220675154</v>
          </cell>
          <cell r="H13">
            <v>-209345.87157625705</v>
          </cell>
        </row>
        <row r="14">
          <cell r="A14" t="str">
            <v>Bonus</v>
          </cell>
          <cell r="C14">
            <v>1683107.9922696627</v>
          </cell>
          <cell r="D14">
            <v>1748699.8062354457</v>
          </cell>
          <cell r="E14">
            <v>65591.813965782989</v>
          </cell>
          <cell r="F14">
            <v>8964852.4851786513</v>
          </cell>
          <cell r="G14">
            <v>10490944.730683349</v>
          </cell>
          <cell r="H14">
            <v>1526092.2455046978</v>
          </cell>
        </row>
        <row r="15">
          <cell r="A15" t="str">
            <v>Other Benefits &amp; Fringes</v>
          </cell>
          <cell r="C15">
            <v>3758796.7913690596</v>
          </cell>
          <cell r="D15">
            <v>3697883.9651662204</v>
          </cell>
          <cell r="E15">
            <v>-60912.826202839147</v>
          </cell>
          <cell r="F15">
            <v>24824650.950583301</v>
          </cell>
          <cell r="G15">
            <v>22979850.248205252</v>
          </cell>
          <cell r="H15">
            <v>-1844800.7023780495</v>
          </cell>
        </row>
        <row r="16">
          <cell r="A16" t="str">
            <v>Travel &amp; Other Employee Costs</v>
          </cell>
          <cell r="C16">
            <v>1123162.3875513901</v>
          </cell>
          <cell r="D16">
            <v>884256.87683044048</v>
          </cell>
          <cell r="E16">
            <v>-238905.51072094962</v>
          </cell>
          <cell r="F16">
            <v>5685310.1580188461</v>
          </cell>
          <cell r="G16">
            <v>5752367.2332010679</v>
          </cell>
          <cell r="H16">
            <v>67057.07518222183</v>
          </cell>
        </row>
        <row r="17">
          <cell r="A17" t="str">
            <v>People Costs</v>
          </cell>
          <cell r="C17">
            <v>21770282.107845496</v>
          </cell>
          <cell r="D17">
            <v>22348676.784062307</v>
          </cell>
          <cell r="E17">
            <v>578394.67621680489</v>
          </cell>
          <cell r="F17">
            <v>129132276.72073199</v>
          </cell>
          <cell r="G17">
            <v>132445641.15215208</v>
          </cell>
          <cell r="H17">
            <v>3313364.4314200785</v>
          </cell>
        </row>
        <row r="19">
          <cell r="A19" t="str">
            <v>Data Ctr and Prod Costs</v>
          </cell>
          <cell r="C19">
            <v>3145059.8561772429</v>
          </cell>
          <cell r="D19">
            <v>3684776.4864347042</v>
          </cell>
          <cell r="E19">
            <v>539716.63025746122</v>
          </cell>
          <cell r="F19">
            <v>20122562.231022865</v>
          </cell>
          <cell r="G19">
            <v>22149437.012386993</v>
          </cell>
          <cell r="H19">
            <v>2026874.781364128</v>
          </cell>
        </row>
        <row r="20">
          <cell r="A20" t="str">
            <v>Royalty Exp</v>
          </cell>
          <cell r="C20">
            <v>2019952.0815037063</v>
          </cell>
          <cell r="D20">
            <v>2200908.827457434</v>
          </cell>
          <cell r="E20">
            <v>180956.74595372775</v>
          </cell>
          <cell r="F20">
            <v>12364157.693899933</v>
          </cell>
          <cell r="G20">
            <v>12924442.866671549</v>
          </cell>
          <cell r="H20">
            <v>560285.17277161591</v>
          </cell>
        </row>
        <row r="21">
          <cell r="A21" t="str">
            <v>Total Revenue Related Costs</v>
          </cell>
          <cell r="C21">
            <v>5165011.9376809495</v>
          </cell>
          <cell r="D21">
            <v>5885685.3138921382</v>
          </cell>
          <cell r="E21">
            <v>720673.37621118897</v>
          </cell>
          <cell r="F21">
            <v>32486719.924922798</v>
          </cell>
          <cell r="G21">
            <v>35073879.87905854</v>
          </cell>
          <cell r="H21">
            <v>2587159.9541357439</v>
          </cell>
        </row>
        <row r="23">
          <cell r="A23" t="str">
            <v>Consulting Exp</v>
          </cell>
          <cell r="C23">
            <v>547545.16956569278</v>
          </cell>
          <cell r="D23">
            <v>1015667.9038374668</v>
          </cell>
          <cell r="E23">
            <v>468122.73427177407</v>
          </cell>
          <cell r="F23">
            <v>3980466.3597918972</v>
          </cell>
          <cell r="G23">
            <v>6174697.4734047167</v>
          </cell>
          <cell r="H23">
            <v>2194231.1136128195</v>
          </cell>
        </row>
        <row r="24">
          <cell r="A24" t="str">
            <v>Other Outside Services Exp</v>
          </cell>
          <cell r="C24">
            <v>1524349.0846219838</v>
          </cell>
          <cell r="D24">
            <v>469557.51115605154</v>
          </cell>
          <cell r="E24">
            <v>-1054791.5734659322</v>
          </cell>
          <cell r="F24">
            <v>5872427.2547113812</v>
          </cell>
          <cell r="G24">
            <v>2643944.4414583244</v>
          </cell>
          <cell r="H24">
            <v>-3228482.8132530567</v>
          </cell>
        </row>
        <row r="25">
          <cell r="A25" t="str">
            <v>Total Outside Services</v>
          </cell>
          <cell r="C25">
            <v>2071894.2541876766</v>
          </cell>
          <cell r="D25">
            <v>1485225.4149935185</v>
          </cell>
          <cell r="E25">
            <v>-586668.83919415809</v>
          </cell>
          <cell r="F25">
            <v>9852893.6145032793</v>
          </cell>
          <cell r="G25">
            <v>8818641.9148630407</v>
          </cell>
          <cell r="H25">
            <v>-1034251.6996402373</v>
          </cell>
        </row>
        <row r="27">
          <cell r="A27" t="str">
            <v>Materials and Supplies Purchases Exp</v>
          </cell>
          <cell r="C27">
            <v>98893.869563602711</v>
          </cell>
          <cell r="D27">
            <v>235540.68598433939</v>
          </cell>
          <cell r="E27">
            <v>136646.81642073666</v>
          </cell>
          <cell r="F27">
            <v>752139.66029425745</v>
          </cell>
          <cell r="G27">
            <v>1414888.3537407087</v>
          </cell>
          <cell r="H27">
            <v>662748.69344645122</v>
          </cell>
        </row>
        <row r="28">
          <cell r="A28" t="str">
            <v>Rent Exp</v>
          </cell>
          <cell r="C28">
            <v>77556.081748832439</v>
          </cell>
          <cell r="D28">
            <v>36986.358205017343</v>
          </cell>
          <cell r="E28">
            <v>-40569.723543815096</v>
          </cell>
          <cell r="F28">
            <v>269914.751653168</v>
          </cell>
          <cell r="G28">
            <v>221857.78193452614</v>
          </cell>
          <cell r="H28">
            <v>-48056.969718641863</v>
          </cell>
        </row>
        <row r="29">
          <cell r="A29" t="str">
            <v>Office Expense Exp</v>
          </cell>
          <cell r="C29">
            <v>168097.34170746952</v>
          </cell>
          <cell r="D29">
            <v>324160.65150623221</v>
          </cell>
          <cell r="E29">
            <v>156063.3097987627</v>
          </cell>
          <cell r="F29">
            <v>913259.01498485298</v>
          </cell>
          <cell r="G29">
            <v>1718469.7795753744</v>
          </cell>
          <cell r="H29">
            <v>805210.76459052146</v>
          </cell>
        </row>
        <row r="30">
          <cell r="A30" t="str">
            <v>Telecommunications Exp</v>
          </cell>
          <cell r="C30">
            <v>1463590.0671086463</v>
          </cell>
          <cell r="D30">
            <v>1870481.4282672082</v>
          </cell>
          <cell r="E30">
            <v>406891.36115856189</v>
          </cell>
          <cell r="F30">
            <v>10091536.394493297</v>
          </cell>
          <cell r="G30">
            <v>11310389.240268538</v>
          </cell>
          <cell r="H30">
            <v>1218852.845775241</v>
          </cell>
        </row>
        <row r="31">
          <cell r="A31" t="str">
            <v>Maintenance &amp; Repairs Exp</v>
          </cell>
          <cell r="C31">
            <v>1691004.876554535</v>
          </cell>
          <cell r="D31">
            <v>1691122.1046592388</v>
          </cell>
          <cell r="E31">
            <v>117.22810470382683</v>
          </cell>
          <cell r="F31">
            <v>8961497.3032290116</v>
          </cell>
          <cell r="G31">
            <v>8971750.7630658168</v>
          </cell>
          <cell r="H31">
            <v>10253.459836805239</v>
          </cell>
        </row>
        <row r="32">
          <cell r="A32" t="str">
            <v>Other Admin &amp; Infrastructure Exp</v>
          </cell>
          <cell r="C32">
            <v>401613.00992607139</v>
          </cell>
          <cell r="D32">
            <v>236048.18641865088</v>
          </cell>
          <cell r="E32">
            <v>-165564.82350742051</v>
          </cell>
          <cell r="F32">
            <v>2038635.1738178371</v>
          </cell>
          <cell r="G32">
            <v>1488885.1185119054</v>
          </cell>
          <cell r="H32">
            <v>-549750.05530593172</v>
          </cell>
        </row>
        <row r="33">
          <cell r="A33" t="str">
            <v>Total Occupancy and Administrative</v>
          </cell>
          <cell r="C33">
            <v>3900755.246609157</v>
          </cell>
          <cell r="D33">
            <v>4394339.4150406867</v>
          </cell>
          <cell r="E33">
            <v>493584.16843152954</v>
          </cell>
          <cell r="F33">
            <v>23026982.298472423</v>
          </cell>
          <cell r="G33">
            <v>25126241.037096869</v>
          </cell>
          <cell r="H33">
            <v>2099258.7386244452</v>
          </cell>
        </row>
        <row r="35">
          <cell r="A35" t="str">
            <v>Bad Debt Exp</v>
          </cell>
          <cell r="C35">
            <v>-839878.97</v>
          </cell>
          <cell r="D35">
            <v>103589.91730005998</v>
          </cell>
          <cell r="E35">
            <v>943468.8873000599</v>
          </cell>
          <cell r="F35">
            <v>-742401.42905481206</v>
          </cell>
          <cell r="G35">
            <v>522296.38443948212</v>
          </cell>
          <cell r="H35">
            <v>1264697.8134942942</v>
          </cell>
        </row>
        <row r="36">
          <cell r="A36" t="str">
            <v>Marketing, Sales &amp; Promotion Exp</v>
          </cell>
          <cell r="C36">
            <v>378146.13614908111</v>
          </cell>
          <cell r="D36">
            <v>216737.16442588682</v>
          </cell>
          <cell r="E36">
            <v>-161408.97172319429</v>
          </cell>
          <cell r="F36">
            <v>2645072.4697646215</v>
          </cell>
          <cell r="G36">
            <v>2223218.4548480422</v>
          </cell>
          <cell r="H36">
            <v>-421854.01491657924</v>
          </cell>
        </row>
        <row r="37">
          <cell r="A37" t="str">
            <v>Miscellaneous Other Exp</v>
          </cell>
          <cell r="C37">
            <v>33993.173086873212</v>
          </cell>
          <cell r="D37">
            <v>-1081659.5446449975</v>
          </cell>
          <cell r="E37">
            <v>-1115652.7177318707</v>
          </cell>
          <cell r="F37">
            <v>724891.35571032972</v>
          </cell>
          <cell r="G37">
            <v>-5476153.1080779154</v>
          </cell>
          <cell r="H37">
            <v>-6201044.4637882449</v>
          </cell>
        </row>
        <row r="38">
          <cell r="A38" t="str">
            <v>Trfs/Alloc of Op Exp to Cost of Sales or B/S Exp</v>
          </cell>
          <cell r="C38">
            <v>-1057066.27</v>
          </cell>
          <cell r="D38">
            <v>-1540538.11</v>
          </cell>
          <cell r="E38">
            <v>-483471.84000000008</v>
          </cell>
          <cell r="F38">
            <v>-9918416.7050056234</v>
          </cell>
          <cell r="G38">
            <v>-9250458.7999999989</v>
          </cell>
          <cell r="H38">
            <v>667957.90500562452</v>
          </cell>
        </row>
        <row r="39">
          <cell r="A39" t="str">
            <v>TF Allocation Exp</v>
          </cell>
          <cell r="C39">
            <v>-320616.37462075986</v>
          </cell>
          <cell r="D39">
            <v>-574351.03407412395</v>
          </cell>
          <cell r="E39">
            <v>-253734.65945336409</v>
          </cell>
          <cell r="F39">
            <v>-2103570.9796430692</v>
          </cell>
          <cell r="G39">
            <v>-3446106.2044447437</v>
          </cell>
          <cell r="H39">
            <v>-1342535.2248016745</v>
          </cell>
        </row>
        <row r="40">
          <cell r="A40" t="str">
            <v xml:space="preserve">Total Other Operating Costs </v>
          </cell>
          <cell r="C40">
            <v>-1805422.3053848054</v>
          </cell>
          <cell r="D40">
            <v>-2876221.6069931746</v>
          </cell>
          <cell r="E40">
            <v>-1070799.3016083692</v>
          </cell>
          <cell r="F40">
            <v>-9394425.2882285528</v>
          </cell>
          <cell r="G40">
            <v>-15427203.273235135</v>
          </cell>
          <cell r="H40">
            <v>-6032777.9850065801</v>
          </cell>
        </row>
        <row r="42">
          <cell r="A42" t="str">
            <v>Total Oper Exp Before Deprec</v>
          </cell>
          <cell r="C42">
            <v>31102521.24093847</v>
          </cell>
          <cell r="D42">
            <v>31237705.320995472</v>
          </cell>
          <cell r="E42">
            <v>135184.0800570026</v>
          </cell>
          <cell r="F42">
            <v>185104447.27040195</v>
          </cell>
          <cell r="G42">
            <v>186037200.70993537</v>
          </cell>
          <cell r="H42">
            <v>932753.43953341246</v>
          </cell>
        </row>
        <row r="44">
          <cell r="A44" t="str">
            <v>Depreciation/Amortization (Excl Intangibles) Exp</v>
          </cell>
          <cell r="C44">
            <v>5148028.687099224</v>
          </cell>
          <cell r="D44">
            <v>6900869.1781052779</v>
          </cell>
          <cell r="E44">
            <v>1752840.491006054</v>
          </cell>
          <cell r="F44">
            <v>31113800.91466336</v>
          </cell>
          <cell r="G44">
            <v>36505441.732673697</v>
          </cell>
          <cell r="H44">
            <v>5391640.8180103377</v>
          </cell>
        </row>
        <row r="46">
          <cell r="A46" t="str">
            <v>Total Operating Expenses</v>
          </cell>
          <cell r="C46">
            <v>36250549.928037696</v>
          </cell>
          <cell r="D46">
            <v>38138574.499100752</v>
          </cell>
          <cell r="E46">
            <v>1888024.5710630566</v>
          </cell>
          <cell r="F46">
            <v>216218248.18506533</v>
          </cell>
          <cell r="G46">
            <v>222542642.44260907</v>
          </cell>
          <cell r="H46">
            <v>6324394.2575437427</v>
          </cell>
        </row>
        <row r="48">
          <cell r="A48" t="str">
            <v>Total Operating Income</v>
          </cell>
          <cell r="C48">
            <v>44596952.364643611</v>
          </cell>
          <cell r="D48">
            <v>43234504.299245186</v>
          </cell>
          <cell r="E48">
            <v>1362448.0653984249</v>
          </cell>
          <cell r="F48">
            <v>255422966.52743953</v>
          </cell>
          <cell r="G48">
            <v>254732351.04546452</v>
          </cell>
          <cell r="H48">
            <v>690615.48197501898</v>
          </cell>
        </row>
        <row r="50">
          <cell r="A50" t="str">
            <v>Total EBITDA</v>
          </cell>
          <cell r="C50">
            <v>49744981.051742837</v>
          </cell>
          <cell r="D50">
            <v>50135373.477350466</v>
          </cell>
          <cell r="E50">
            <v>-390392.42560762912</v>
          </cell>
          <cell r="F50">
            <v>286536767.44210291</v>
          </cell>
          <cell r="G50">
            <v>291237792.77813822</v>
          </cell>
          <cell r="H50">
            <v>-4701025.3360353112</v>
          </cell>
        </row>
        <row r="77">
          <cell r="C77" t="str">
            <v>June</v>
          </cell>
          <cell r="K77" t="str">
            <v>June YTD</v>
          </cell>
        </row>
        <row r="78">
          <cell r="C78" t="str">
            <v>Actual</v>
          </cell>
          <cell r="D78" t="str">
            <v>Plan</v>
          </cell>
          <cell r="K78" t="str">
            <v>Actual</v>
          </cell>
          <cell r="L78" t="str">
            <v>Plan</v>
          </cell>
        </row>
        <row r="79">
          <cell r="B79" t="str">
            <v>Americas</v>
          </cell>
          <cell r="C79">
            <v>26600.078202482975</v>
          </cell>
          <cell r="D79">
            <v>25755.089744210392</v>
          </cell>
          <cell r="J79" t="str">
            <v>Americas</v>
          </cell>
          <cell r="K79">
            <v>152901.94057380257</v>
          </cell>
          <cell r="L79">
            <v>153546.68017059294</v>
          </cell>
        </row>
        <row r="80">
          <cell r="B80" t="str">
            <v>Europe</v>
          </cell>
          <cell r="C80">
            <v>14472.531821239612</v>
          </cell>
          <cell r="D80">
            <v>14606.550278491462</v>
          </cell>
          <cell r="J80" t="str">
            <v>Europe</v>
          </cell>
          <cell r="K80">
            <v>83157.495971382712</v>
          </cell>
          <cell r="L80">
            <v>84281.580559813752</v>
          </cell>
        </row>
        <row r="81">
          <cell r="B81" t="str">
            <v>Asia</v>
          </cell>
          <cell r="C81">
            <v>3524.3423409210313</v>
          </cell>
          <cell r="D81">
            <v>2872.8643865372119</v>
          </cell>
          <cell r="J81" t="str">
            <v>Asia</v>
          </cell>
          <cell r="K81">
            <v>19363.529982254277</v>
          </cell>
          <cell r="L81">
            <v>16904.089779091508</v>
          </cell>
        </row>
        <row r="86">
          <cell r="C86" t="str">
            <v>YOY Growth - CMO</v>
          </cell>
          <cell r="G86" t="str">
            <v>YOY Growth - YTD</v>
          </cell>
          <cell r="K86" t="str">
            <v>YOY Growth - FYE</v>
          </cell>
        </row>
        <row r="87">
          <cell r="C87">
            <v>2004</v>
          </cell>
          <cell r="D87">
            <v>2005</v>
          </cell>
          <cell r="E87" t="str">
            <v>Growth</v>
          </cell>
          <cell r="G87">
            <v>2004</v>
          </cell>
          <cell r="H87">
            <v>2005</v>
          </cell>
          <cell r="I87" t="str">
            <v>Growth</v>
          </cell>
          <cell r="K87">
            <v>2004</v>
          </cell>
          <cell r="L87">
            <v>2005</v>
          </cell>
          <cell r="M87" t="str">
            <v>Growth</v>
          </cell>
        </row>
        <row r="89">
          <cell r="A89" t="str">
            <v>Revenue</v>
          </cell>
          <cell r="C89">
            <v>75362825.927706987</v>
          </cell>
          <cell r="D89">
            <v>80847502.292681307</v>
          </cell>
          <cell r="E89">
            <v>7.2776946690342861E-2</v>
          </cell>
          <cell r="G89">
            <v>437582216.55473995</v>
          </cell>
          <cell r="H89">
            <v>471641214.71250486</v>
          </cell>
          <cell r="I89">
            <v>7.7834511708279749E-2</v>
          </cell>
          <cell r="K89">
            <v>909606303.44834137</v>
          </cell>
          <cell r="L89">
            <v>975300967.12028122</v>
          </cell>
          <cell r="M89">
            <v>7.2223184275317417E-2</v>
          </cell>
        </row>
        <row r="91">
          <cell r="A91" t="str">
            <v>Salaries</v>
          </cell>
          <cell r="C91">
            <v>14714025.231674362</v>
          </cell>
          <cell r="D91">
            <v>15025237.683166115</v>
          </cell>
          <cell r="E91">
            <v>2.1150735206149886E-2</v>
          </cell>
          <cell r="G91">
            <v>83887560.345741645</v>
          </cell>
          <cell r="H91">
            <v>88265243.033307433</v>
          </cell>
          <cell r="I91">
            <v>5.218512339044333E-2</v>
          </cell>
          <cell r="K91">
            <v>171419563.25385237</v>
          </cell>
          <cell r="L91">
            <v>179560494.51616001</v>
          </cell>
          <cell r="M91">
            <v>4.749126125267205E-2</v>
          </cell>
        </row>
        <row r="92">
          <cell r="A92" t="str">
            <v>Commissions</v>
          </cell>
          <cell r="C92">
            <v>278534.9277853755</v>
          </cell>
          <cell r="D92">
            <v>179977.25348927325</v>
          </cell>
          <cell r="E92">
            <v>-0.35384314304755943</v>
          </cell>
          <cell r="G92">
            <v>1454134.1463617221</v>
          </cell>
          <cell r="H92">
            <v>1392220.0936437724</v>
          </cell>
          <cell r="I92">
            <v>-4.2577951197185035E-2</v>
          </cell>
          <cell r="K92">
            <v>3195888.7187419808</v>
          </cell>
          <cell r="L92">
            <v>2866788.13</v>
          </cell>
          <cell r="M92">
            <v>-0.10297623531507913</v>
          </cell>
        </row>
        <row r="93">
          <cell r="A93" t="str">
            <v>Bonus</v>
          </cell>
          <cell r="C93">
            <v>1511363.7272113431</v>
          </cell>
          <cell r="D93">
            <v>1683107.9922696627</v>
          </cell>
          <cell r="E93">
            <v>0.11363529636589162</v>
          </cell>
          <cell r="G93">
            <v>9011454.3916055486</v>
          </cell>
          <cell r="H93">
            <v>8964852.4851786513</v>
          </cell>
          <cell r="I93">
            <v>-5.1714078995182405E-3</v>
          </cell>
          <cell r="K93">
            <v>18943292.364404671</v>
          </cell>
          <cell r="L93">
            <v>19029241.666900001</v>
          </cell>
          <cell r="M93">
            <v>4.5371892510529645E-3</v>
          </cell>
        </row>
        <row r="94">
          <cell r="A94" t="str">
            <v>Other Benefits &amp; Fringes</v>
          </cell>
          <cell r="C94">
            <v>3193641.4448017059</v>
          </cell>
          <cell r="D94">
            <v>3758796.7913690596</v>
          </cell>
          <cell r="E94">
            <v>0.17696267922852071</v>
          </cell>
          <cell r="G94">
            <v>21151188.771169569</v>
          </cell>
          <cell r="H94">
            <v>24824650.950583301</v>
          </cell>
          <cell r="I94">
            <v>0.17367639328248524</v>
          </cell>
          <cell r="K94">
            <v>41488119.051765084</v>
          </cell>
          <cell r="L94">
            <v>46417809.502504006</v>
          </cell>
          <cell r="M94">
            <v>0.11882173893176753</v>
          </cell>
        </row>
        <row r="95">
          <cell r="A95" t="str">
            <v>Travel &amp; Other Employee Costs</v>
          </cell>
          <cell r="C95">
            <v>1017253.9149245041</v>
          </cell>
          <cell r="D95">
            <v>1123162.3875513901</v>
          </cell>
          <cell r="E95">
            <v>0.10411213077980243</v>
          </cell>
          <cell r="G95">
            <v>4316691.7126880204</v>
          </cell>
          <cell r="H95">
            <v>5685310.1580188461</v>
          </cell>
          <cell r="I95">
            <v>0.31705262650748384</v>
          </cell>
          <cell r="K95">
            <v>9312802.4830806777</v>
          </cell>
          <cell r="L95">
            <v>11150825.392903002</v>
          </cell>
          <cell r="M95">
            <v>0.1973651769337543</v>
          </cell>
        </row>
        <row r="96">
          <cell r="A96" t="str">
            <v>People Costs</v>
          </cell>
          <cell r="C96">
            <v>20714819.24639729</v>
          </cell>
          <cell r="D96">
            <v>21770282.107845496</v>
          </cell>
          <cell r="E96">
            <v>5.0952067159928102E-2</v>
          </cell>
          <cell r="G96">
            <v>119821029.36756651</v>
          </cell>
          <cell r="H96">
            <v>129132276.72073199</v>
          </cell>
          <cell r="I96">
            <v>7.7709625783651232E-2</v>
          </cell>
          <cell r="K96">
            <v>244359665.8718448</v>
          </cell>
          <cell r="L96">
            <v>259025159.20846704</v>
          </cell>
          <cell r="M96">
            <v>6.0016014853750875E-2</v>
          </cell>
        </row>
        <row r="98">
          <cell r="A98" t="str">
            <v>Data Ctr and Prod Costs</v>
          </cell>
          <cell r="C98">
            <v>4327030.9531595325</v>
          </cell>
          <cell r="D98">
            <v>3145059.8561772429</v>
          </cell>
          <cell r="E98">
            <v>-0.27315984326833442</v>
          </cell>
          <cell r="G98">
            <v>20738640.330504932</v>
          </cell>
          <cell r="H98">
            <v>20122562.231022865</v>
          </cell>
          <cell r="I98">
            <v>-2.9706773909177826E-2</v>
          </cell>
          <cell r="K98">
            <v>42870241.083790027</v>
          </cell>
          <cell r="L98">
            <v>40811942.814000003</v>
          </cell>
          <cell r="M98">
            <v>-4.8012285859719631E-2</v>
          </cell>
        </row>
        <row r="99">
          <cell r="A99" t="str">
            <v>Royalty Exp</v>
          </cell>
          <cell r="C99">
            <v>1591098.137493477</v>
          </cell>
          <cell r="D99">
            <v>2019952.0815037063</v>
          </cell>
          <cell r="E99">
            <v>0.26953330778566603</v>
          </cell>
          <cell r="G99">
            <v>9982044.3978731744</v>
          </cell>
          <cell r="H99">
            <v>12364157.693899933</v>
          </cell>
          <cell r="I99">
            <v>0.23863982177181101</v>
          </cell>
          <cell r="K99">
            <v>22668274.98977967</v>
          </cell>
          <cell r="L99">
            <v>24726595.56738</v>
          </cell>
          <cell r="M99">
            <v>9.0801817894319473E-2</v>
          </cell>
        </row>
        <row r="100">
          <cell r="A100" t="str">
            <v>Total Revenue Related Costs</v>
          </cell>
          <cell r="C100">
            <v>5918129.0906530097</v>
          </cell>
          <cell r="D100">
            <v>5165011.9376809495</v>
          </cell>
          <cell r="E100">
            <v>-0.12725595225043679</v>
          </cell>
          <cell r="G100">
            <v>30720684.728378106</v>
          </cell>
          <cell r="H100">
            <v>32486719.924922798</v>
          </cell>
          <cell r="I100">
            <v>5.7486843543995754E-2</v>
          </cell>
          <cell r="K100">
            <v>65538516.0735697</v>
          </cell>
          <cell r="L100">
            <v>65538538.381380007</v>
          </cell>
          <cell r="M100">
            <v>3.4037710407583275E-7</v>
          </cell>
        </row>
        <row r="102">
          <cell r="A102" t="str">
            <v>Consulting Exp</v>
          </cell>
          <cell r="C102">
            <v>2027455.5040828232</v>
          </cell>
          <cell r="D102">
            <v>547545.16956569278</v>
          </cell>
          <cell r="E102">
            <v>-0.72993480327283911</v>
          </cell>
          <cell r="G102">
            <v>9124152.3212647922</v>
          </cell>
          <cell r="H102">
            <v>3980466.3597918972</v>
          </cell>
          <cell r="I102">
            <v>-0.56374398194613617</v>
          </cell>
          <cell r="K102">
            <v>17734430.234336901</v>
          </cell>
          <cell r="L102">
            <v>7018479.101999999</v>
          </cell>
          <cell r="M102">
            <v>-0.60424558278669604</v>
          </cell>
        </row>
        <row r="103">
          <cell r="A103" t="str">
            <v>Other Outside Services Exp</v>
          </cell>
          <cell r="C103">
            <v>1152748.0939803803</v>
          </cell>
          <cell r="D103">
            <v>1524349.0846219838</v>
          </cell>
          <cell r="E103">
            <v>0.32236096731115316</v>
          </cell>
          <cell r="G103">
            <v>6643542.9362102961</v>
          </cell>
          <cell r="H103">
            <v>5872427.2547113812</v>
          </cell>
          <cell r="I103">
            <v>-0.1160699477527251</v>
          </cell>
          <cell r="K103">
            <v>13349471.031163583</v>
          </cell>
          <cell r="L103">
            <v>8817838.3023499995</v>
          </cell>
          <cell r="M103">
            <v>-0.33946159501262213</v>
          </cell>
        </row>
        <row r="104">
          <cell r="A104" t="str">
            <v>Total Outside Services</v>
          </cell>
          <cell r="C104">
            <v>3180203.5980632035</v>
          </cell>
          <cell r="D104">
            <v>2071894.2541876766</v>
          </cell>
          <cell r="E104">
            <v>-0.34850263818030569</v>
          </cell>
          <cell r="G104">
            <v>15767695.257475089</v>
          </cell>
          <cell r="H104">
            <v>9852893.6145032793</v>
          </cell>
          <cell r="I104">
            <v>-0.37512150928765214</v>
          </cell>
          <cell r="K104">
            <v>31083901.265500486</v>
          </cell>
          <cell r="L104">
            <v>15836317.404349998</v>
          </cell>
          <cell r="M104">
            <v>-0.49052992836756731</v>
          </cell>
        </row>
        <row r="106">
          <cell r="A106" t="str">
            <v>Materials and Supplies Purchases Exp</v>
          </cell>
          <cell r="C106">
            <v>276603.41683644039</v>
          </cell>
          <cell r="D106">
            <v>98893.869563602711</v>
          </cell>
          <cell r="E106">
            <v>-0.64247054250208302</v>
          </cell>
          <cell r="G106">
            <v>1272099.7328933503</v>
          </cell>
          <cell r="H106">
            <v>752139.66029425745</v>
          </cell>
          <cell r="I106">
            <v>-0.40874159403874744</v>
          </cell>
          <cell r="K106">
            <v>2143025.276850692</v>
          </cell>
          <cell r="L106">
            <v>1543622.67</v>
          </cell>
          <cell r="M106">
            <v>-0.27969927061782079</v>
          </cell>
        </row>
        <row r="107">
          <cell r="A107" t="str">
            <v>Rent Exp</v>
          </cell>
          <cell r="C107">
            <v>224326.40426089504</v>
          </cell>
          <cell r="D107">
            <v>77556.081748832439</v>
          </cell>
          <cell r="E107">
            <v>-0.65427127491138526</v>
          </cell>
          <cell r="G107">
            <v>749711.39973603515</v>
          </cell>
          <cell r="H107">
            <v>269914.751653168</v>
          </cell>
          <cell r="I107">
            <v>-0.63997512676450974</v>
          </cell>
          <cell r="K107">
            <v>1137254.0371945417</v>
          </cell>
          <cell r="L107">
            <v>496348.28712832008</v>
          </cell>
          <cell r="M107">
            <v>-0.56355548461912086</v>
          </cell>
        </row>
        <row r="108">
          <cell r="A108" t="str">
            <v>Office Expense Exp</v>
          </cell>
          <cell r="C108">
            <v>25051.402781019904</v>
          </cell>
          <cell r="D108">
            <v>168097.34170746952</v>
          </cell>
          <cell r="E108">
            <v>5.7100969625073379</v>
          </cell>
          <cell r="G108">
            <v>1165211.3340894557</v>
          </cell>
          <cell r="H108">
            <v>913259.01498485298</v>
          </cell>
          <cell r="I108">
            <v>-0.21622886057960347</v>
          </cell>
          <cell r="K108">
            <v>2788777.8734837081</v>
          </cell>
          <cell r="L108">
            <v>2312523.1034775996</v>
          </cell>
          <cell r="M108">
            <v>-0.17077544057360752</v>
          </cell>
        </row>
        <row r="109">
          <cell r="A109" t="str">
            <v>Telecommunications Exp</v>
          </cell>
          <cell r="C109">
            <v>1963681.9791719562</v>
          </cell>
          <cell r="D109">
            <v>1463590.0671086463</v>
          </cell>
          <cell r="E109">
            <v>-0.25467052066862084</v>
          </cell>
          <cell r="G109">
            <v>9155196.5363897011</v>
          </cell>
          <cell r="H109">
            <v>10091536.394493297</v>
          </cell>
          <cell r="I109">
            <v>0.1022741406349793</v>
          </cell>
          <cell r="K109">
            <v>17445750.888521928</v>
          </cell>
          <cell r="L109">
            <v>21402845.388293996</v>
          </cell>
          <cell r="M109">
            <v>0.2268228249421787</v>
          </cell>
        </row>
        <row r="110">
          <cell r="A110" t="str">
            <v>Maintenance &amp; Repairs Exp</v>
          </cell>
          <cell r="C110">
            <v>1859913.9462082377</v>
          </cell>
          <cell r="D110">
            <v>1691004.876554535</v>
          </cell>
          <cell r="E110">
            <v>-9.081552939481613E-2</v>
          </cell>
          <cell r="G110">
            <v>8519835.3653333429</v>
          </cell>
          <cell r="H110">
            <v>8961497.3032290116</v>
          </cell>
          <cell r="I110">
            <v>5.1839257327995145E-2</v>
          </cell>
          <cell r="K110">
            <v>18819200.063809939</v>
          </cell>
          <cell r="L110">
            <v>19665976.251666002</v>
          </cell>
          <cell r="M110">
            <v>4.4995333754086986E-2</v>
          </cell>
        </row>
        <row r="111">
          <cell r="A111" t="str">
            <v>Other Admin &amp; Infrastructure Exp</v>
          </cell>
          <cell r="C111">
            <v>566749.94512916903</v>
          </cell>
          <cell r="D111">
            <v>401613.00992607139</v>
          </cell>
          <cell r="E111">
            <v>-0.29137529985196731</v>
          </cell>
          <cell r="G111">
            <v>1348957.2725849263</v>
          </cell>
          <cell r="H111">
            <v>2038635.1738178371</v>
          </cell>
          <cell r="I111">
            <v>0.51126741761903416</v>
          </cell>
          <cell r="K111">
            <v>2920182.7502497653</v>
          </cell>
          <cell r="L111">
            <v>4152032.5291679204</v>
          </cell>
          <cell r="M111">
            <v>0.42183996149309283</v>
          </cell>
        </row>
        <row r="112">
          <cell r="A112" t="str">
            <v>Total Occupancy and Administrative</v>
          </cell>
          <cell r="C112">
            <v>4916327.0943877185</v>
          </cell>
          <cell r="D112">
            <v>3900755.246609157</v>
          </cell>
          <cell r="E112">
            <v>-0.20657125294569956</v>
          </cell>
          <cell r="G112">
            <v>22211011.641026814</v>
          </cell>
          <cell r="H112">
            <v>23026982.298472423</v>
          </cell>
          <cell r="I112">
            <v>3.6737212632782505E-2</v>
          </cell>
          <cell r="K112">
            <v>45254190.890110575</v>
          </cell>
          <cell r="L112">
            <v>49573348.22973384</v>
          </cell>
          <cell r="M112">
            <v>9.5442151426623628E-2</v>
          </cell>
        </row>
        <row r="114">
          <cell r="A114" t="str">
            <v>Bad Debt Exp</v>
          </cell>
          <cell r="C114">
            <v>568464.41852309846</v>
          </cell>
          <cell r="D114">
            <v>-839878.97</v>
          </cell>
          <cell r="E114">
            <v>-2.4774521370784321</v>
          </cell>
          <cell r="G114">
            <v>-1246617.5293226643</v>
          </cell>
          <cell r="H114">
            <v>-742401.42905481206</v>
          </cell>
          <cell r="I114">
            <v>-0.40446735940077178</v>
          </cell>
          <cell r="K114">
            <v>-1627452.9009123286</v>
          </cell>
          <cell r="L114">
            <v>-589401.43999999994</v>
          </cell>
          <cell r="M114">
            <v>-0.63783809677712378</v>
          </cell>
        </row>
        <row r="115">
          <cell r="A115" t="str">
            <v>Marketing, Sales &amp; Promotion Exp</v>
          </cell>
          <cell r="C115">
            <v>188124.53060842099</v>
          </cell>
          <cell r="D115">
            <v>378146.13614908111</v>
          </cell>
          <cell r="E115">
            <v>1.0100841444021347</v>
          </cell>
          <cell r="G115">
            <v>1549041.5816212371</v>
          </cell>
          <cell r="H115">
            <v>2645072.4697646215</v>
          </cell>
          <cell r="I115">
            <v>0.70755420716096673</v>
          </cell>
          <cell r="K115">
            <v>2505457.2477822355</v>
          </cell>
          <cell r="L115">
            <v>3900845.9780089995</v>
          </cell>
          <cell r="M115">
            <v>0.55693974880709907</v>
          </cell>
        </row>
        <row r="116">
          <cell r="A116" t="str">
            <v>Miscellaneous Other Exp</v>
          </cell>
          <cell r="C116">
            <v>488337.27487049269</v>
          </cell>
          <cell r="D116">
            <v>33993.173086873212</v>
          </cell>
          <cell r="E116">
            <v>-0.9303899684989474</v>
          </cell>
          <cell r="G116">
            <v>2850585.9415577245</v>
          </cell>
          <cell r="H116">
            <v>724891.35571032972</v>
          </cell>
          <cell r="I116">
            <v>-0.74570443741324022</v>
          </cell>
          <cell r="K116">
            <v>2944670.4682368347</v>
          </cell>
          <cell r="L116">
            <v>2789639.1499999994</v>
          </cell>
          <cell r="M116">
            <v>-5.2648104400511278E-2</v>
          </cell>
        </row>
        <row r="117">
          <cell r="A117" t="str">
            <v>Trfs/Alloc of Op Exp to Cost of Sales or B/S Exp</v>
          </cell>
          <cell r="C117">
            <v>-3334339.0798148965</v>
          </cell>
          <cell r="D117">
            <v>-1057066.27</v>
          </cell>
          <cell r="E117">
            <v>-0.68297577280032284</v>
          </cell>
          <cell r="G117">
            <v>-17096465.490011286</v>
          </cell>
          <cell r="H117">
            <v>-9918416.7050056234</v>
          </cell>
          <cell r="I117">
            <v>-0.41985571749900474</v>
          </cell>
          <cell r="K117">
            <v>-33699805.120110206</v>
          </cell>
          <cell r="L117">
            <v>-17935416.710000001</v>
          </cell>
          <cell r="M117">
            <v>-0.46778871135675731</v>
          </cell>
        </row>
        <row r="118">
          <cell r="A118" t="str">
            <v>TF Allocation Exp</v>
          </cell>
          <cell r="C118">
            <v>-423728.10691999458</v>
          </cell>
          <cell r="D118">
            <v>-320616.37462075986</v>
          </cell>
          <cell r="E118">
            <v>-0.24334409404355034</v>
          </cell>
          <cell r="G118">
            <v>-2725845.3637596369</v>
          </cell>
          <cell r="H118">
            <v>-2103570.9796430692</v>
          </cell>
          <cell r="I118">
            <v>-0.22828675184211197</v>
          </cell>
          <cell r="K118">
            <v>-5089288.8009242788</v>
          </cell>
          <cell r="L118">
            <v>-4581941.7399999965</v>
          </cell>
          <cell r="M118">
            <v>-9.9689186597573656E-2</v>
          </cell>
        </row>
        <row r="119">
          <cell r="A119" t="str">
            <v xml:space="preserve">Total Other Operating Costs </v>
          </cell>
          <cell r="C119">
            <v>-2513140.962732879</v>
          </cell>
          <cell r="D119">
            <v>-1805422.3053848054</v>
          </cell>
          <cell r="E119">
            <v>-0.28160722690957818</v>
          </cell>
          <cell r="G119">
            <v>-16669300.859914625</v>
          </cell>
          <cell r="H119">
            <v>-9394425.2882285528</v>
          </cell>
          <cell r="I119">
            <v>-0.43642355686196022</v>
          </cell>
          <cell r="K119">
            <v>-34966419.105927743</v>
          </cell>
          <cell r="L119">
            <v>-16416274.761990998</v>
          </cell>
          <cell r="M119">
            <v>-0.5305131271160678</v>
          </cell>
        </row>
        <row r="121">
          <cell r="A121" t="str">
            <v>Total Oper Exp Before Deprec</v>
          </cell>
          <cell r="C121">
            <v>32216338.066768344</v>
          </cell>
          <cell r="D121">
            <v>31102521.24093847</v>
          </cell>
          <cell r="E121">
            <v>-3.4573042520273094E-2</v>
          </cell>
          <cell r="G121">
            <v>171851120.13453189</v>
          </cell>
          <cell r="H121">
            <v>185104447.27040195</v>
          </cell>
          <cell r="I121">
            <v>7.7120981960983659E-2</v>
          </cell>
          <cell r="K121">
            <v>351269854.99509776</v>
          </cell>
          <cell r="L121">
            <v>373557088.46193981</v>
          </cell>
          <cell r="M121">
            <v>6.3447611999478556E-2</v>
          </cell>
        </row>
        <row r="123">
          <cell r="A123" t="str">
            <v>Depreciation/Amortization (Excl Intangibles) Exp</v>
          </cell>
          <cell r="C123">
            <v>5899699.4353763312</v>
          </cell>
          <cell r="D123">
            <v>5148028.687099224</v>
          </cell>
          <cell r="E123">
            <v>-0.12740831232348357</v>
          </cell>
          <cell r="G123">
            <v>32323701.218593433</v>
          </cell>
          <cell r="H123">
            <v>31113800.91466336</v>
          </cell>
          <cell r="I123">
            <v>-3.7430747665558421E-2</v>
          </cell>
          <cell r="K123">
            <v>64918241.805000082</v>
          </cell>
          <cell r="L123">
            <v>65126647.720734596</v>
          </cell>
          <cell r="M123">
            <v>3.2102828101925416E-3</v>
          </cell>
        </row>
        <row r="125">
          <cell r="A125" t="str">
            <v>Total Operating Expenses</v>
          </cell>
          <cell r="C125">
            <v>38116037.502144679</v>
          </cell>
          <cell r="D125">
            <v>36250549.928037696</v>
          </cell>
          <cell r="E125">
            <v>-4.8942327071695692E-2</v>
          </cell>
          <cell r="G125">
            <v>204174821.35312533</v>
          </cell>
          <cell r="H125">
            <v>216218248.18506533</v>
          </cell>
          <cell r="I125">
            <v>5.8985857081322458E-2</v>
          </cell>
          <cell r="K125">
            <v>416188096.80009782</v>
          </cell>
          <cell r="L125">
            <v>438683736.18267441</v>
          </cell>
          <cell r="M125">
            <v>5.4051616457886399E-2</v>
          </cell>
        </row>
        <row r="127">
          <cell r="A127" t="str">
            <v>Total Operating Income</v>
          </cell>
          <cell r="C127">
            <v>37246788.425562307</v>
          </cell>
          <cell r="D127">
            <v>44596952.364643611</v>
          </cell>
          <cell r="E127">
            <v>0.1973368510353746</v>
          </cell>
          <cell r="G127">
            <v>233407395.20161462</v>
          </cell>
          <cell r="H127">
            <v>255422966.52743953</v>
          </cell>
          <cell r="I127">
            <v>9.4322509819400199E-2</v>
          </cell>
          <cell r="K127">
            <v>493418206.64824355</v>
          </cell>
          <cell r="L127">
            <v>536617230.93760681</v>
          </cell>
          <cell r="M127">
            <v>8.7550527538923437E-2</v>
          </cell>
        </row>
        <row r="129">
          <cell r="A129" t="str">
            <v>Total EBITDA</v>
          </cell>
          <cell r="C129">
            <v>43146487.860938638</v>
          </cell>
          <cell r="D129">
            <v>49744981.051742837</v>
          </cell>
          <cell r="E129">
            <v>0.15293233627893832</v>
          </cell>
          <cell r="G129">
            <v>265731096.42020807</v>
          </cell>
          <cell r="H129">
            <v>286536767.44210291</v>
          </cell>
          <cell r="I129">
            <v>7.8295958968212925E-2</v>
          </cell>
          <cell r="K129">
            <v>558336448.45324361</v>
          </cell>
          <cell r="L129">
            <v>601743878.65834141</v>
          </cell>
          <cell r="M129">
            <v>7.7744217353800132E-2</v>
          </cell>
        </row>
        <row r="132">
          <cell r="C132" t="str">
            <v>ORGANIC</v>
          </cell>
        </row>
        <row r="133">
          <cell r="C133" t="str">
            <v>YOY Growth - CMO</v>
          </cell>
          <cell r="G133" t="str">
            <v>YOY Growth - YTD</v>
          </cell>
          <cell r="K133" t="str">
            <v>YOY Growth - FYE</v>
          </cell>
        </row>
        <row r="134">
          <cell r="C134">
            <v>2004</v>
          </cell>
          <cell r="D134">
            <v>2005</v>
          </cell>
          <cell r="E134" t="str">
            <v>Growth</v>
          </cell>
          <cell r="G134">
            <v>2004</v>
          </cell>
          <cell r="H134">
            <v>2005</v>
          </cell>
          <cell r="I134" t="str">
            <v>Growth</v>
          </cell>
          <cell r="K134">
            <v>2004</v>
          </cell>
          <cell r="L134">
            <v>2005</v>
          </cell>
          <cell r="M134" t="str">
            <v>Growth</v>
          </cell>
        </row>
        <row r="136">
          <cell r="A136" t="str">
            <v>Revenue</v>
          </cell>
          <cell r="C136">
            <v>76167220.868999988</v>
          </cell>
          <cell r="D136">
            <v>80847502.292681307</v>
          </cell>
          <cell r="E136">
            <v>6.1447449050700369E-2</v>
          </cell>
          <cell r="G136">
            <v>458718271.15899992</v>
          </cell>
          <cell r="H136">
            <v>471641214.71250486</v>
          </cell>
          <cell r="I136">
            <v>2.8171852673000725E-2</v>
          </cell>
          <cell r="K136">
            <v>932995830.73500001</v>
          </cell>
          <cell r="L136">
            <v>975300967.12028122</v>
          </cell>
          <cell r="M136">
            <v>4.5343328439049785E-2</v>
          </cell>
        </row>
        <row r="138">
          <cell r="A138" t="str">
            <v>Salaries</v>
          </cell>
          <cell r="C138">
            <v>15075402.560000001</v>
          </cell>
          <cell r="D138">
            <v>15025237.683166115</v>
          </cell>
          <cell r="E138">
            <v>-3.327597829260614E-3</v>
          </cell>
          <cell r="G138">
            <v>91487155.312999994</v>
          </cell>
          <cell r="H138">
            <v>88265243.033307433</v>
          </cell>
          <cell r="I138">
            <v>-3.521709980673908E-2</v>
          </cell>
          <cell r="K138">
            <v>179664295.07300001</v>
          </cell>
          <cell r="L138">
            <v>179560494.51616001</v>
          </cell>
          <cell r="M138">
            <v>-5.7774727470378563E-4</v>
          </cell>
        </row>
        <row r="139">
          <cell r="A139" t="str">
            <v>Commissions</v>
          </cell>
          <cell r="C139">
            <v>278534.94900000002</v>
          </cell>
          <cell r="D139">
            <v>179977.25348927325</v>
          </cell>
          <cell r="E139">
            <v>-0.35384319226211991</v>
          </cell>
          <cell r="G139">
            <v>2314700.4349999996</v>
          </cell>
          <cell r="H139">
            <v>1392220.0936437724</v>
          </cell>
          <cell r="I139">
            <v>-0.39853119972141332</v>
          </cell>
          <cell r="K139">
            <v>4056454.99</v>
          </cell>
          <cell r="L139">
            <v>2866788.13</v>
          </cell>
          <cell r="M139">
            <v>-0.29327747082927702</v>
          </cell>
        </row>
        <row r="140">
          <cell r="A140" t="str">
            <v>Bonus</v>
          </cell>
          <cell r="C140">
            <v>828313.33</v>
          </cell>
          <cell r="D140">
            <v>1683107.9922696627</v>
          </cell>
          <cell r="E140">
            <v>1.0319701872595275</v>
          </cell>
          <cell r="G140">
            <v>5914659.9399999995</v>
          </cell>
          <cell r="H140">
            <v>8964852.4851786513</v>
          </cell>
          <cell r="I140">
            <v>0.51570040815882512</v>
          </cell>
          <cell r="K140">
            <v>11748195.289999999</v>
          </cell>
          <cell r="L140">
            <v>19029241.666900001</v>
          </cell>
          <cell r="M140">
            <v>0.61975871162931639</v>
          </cell>
        </row>
        <row r="141">
          <cell r="A141" t="str">
            <v>Other Benefits &amp; Fringes</v>
          </cell>
          <cell r="C141">
            <v>3141850.63</v>
          </cell>
          <cell r="D141">
            <v>3758796.7913690596</v>
          </cell>
          <cell r="E141">
            <v>0.19636393769905597</v>
          </cell>
          <cell r="G141">
            <v>22088079.452</v>
          </cell>
          <cell r="H141">
            <v>24824650.950583301</v>
          </cell>
          <cell r="I141">
            <v>0.12389359176881785</v>
          </cell>
          <cell r="K141">
            <v>42264062.695</v>
          </cell>
          <cell r="L141">
            <v>46417809.502504006</v>
          </cell>
          <cell r="M141">
            <v>9.8280821639880112E-2</v>
          </cell>
        </row>
        <row r="142">
          <cell r="A142" t="str">
            <v>Travel &amp; Other Employee Costs</v>
          </cell>
          <cell r="C142">
            <v>984991.97</v>
          </cell>
          <cell r="D142">
            <v>1123162.3875513901</v>
          </cell>
          <cell r="E142">
            <v>0.14027567915237943</v>
          </cell>
          <cell r="G142">
            <v>4455433.6399999997</v>
          </cell>
          <cell r="H142">
            <v>5685310.1580188461</v>
          </cell>
          <cell r="I142">
            <v>0.27603968937552092</v>
          </cell>
          <cell r="K142">
            <v>9325625.4700000007</v>
          </cell>
          <cell r="L142">
            <v>11150825.392903002</v>
          </cell>
          <cell r="M142">
            <v>0.19571876747297692</v>
          </cell>
        </row>
        <row r="143">
          <cell r="A143" t="str">
            <v>People Costs</v>
          </cell>
          <cell r="C143">
            <v>20309093.438999999</v>
          </cell>
          <cell r="D143">
            <v>21770282.107845496</v>
          </cell>
          <cell r="E143">
            <v>7.1947508303819421E-2</v>
          </cell>
          <cell r="G143">
            <v>126260028.77999999</v>
          </cell>
          <cell r="H143">
            <v>129132276.72073199</v>
          </cell>
          <cell r="I143">
            <v>2.2748671677690731E-2</v>
          </cell>
          <cell r="K143">
            <v>247058633.51800001</v>
          </cell>
          <cell r="L143">
            <v>259025159.20846704</v>
          </cell>
          <cell r="M143">
            <v>4.8435974570365227E-2</v>
          </cell>
        </row>
        <row r="145">
          <cell r="A145" t="str">
            <v>Data Ctr and Prod Costs</v>
          </cell>
          <cell r="C145">
            <v>4544789.385999999</v>
          </cell>
          <cell r="D145">
            <v>3145059.8561772429</v>
          </cell>
          <cell r="E145">
            <v>-0.30798556565339513</v>
          </cell>
          <cell r="G145">
            <v>26417437.912</v>
          </cell>
          <cell r="H145">
            <v>20122562.231022865</v>
          </cell>
          <cell r="I145">
            <v>-0.23828486706190827</v>
          </cell>
          <cell r="K145">
            <v>49158762.385000005</v>
          </cell>
          <cell r="L145">
            <v>40811942.814000003</v>
          </cell>
          <cell r="M145">
            <v>-0.16979311858239332</v>
          </cell>
        </row>
        <row r="146">
          <cell r="A146" t="str">
            <v>Royalty Exp</v>
          </cell>
          <cell r="C146">
            <v>1591098.1740000001</v>
          </cell>
          <cell r="D146">
            <v>2019952.0815037063</v>
          </cell>
          <cell r="E146">
            <v>0.26953327865720128</v>
          </cell>
          <cell r="G146">
            <v>9982044.4860000014</v>
          </cell>
          <cell r="H146">
            <v>12364157.693899933</v>
          </cell>
          <cell r="I146">
            <v>0.23863981083643623</v>
          </cell>
          <cell r="K146">
            <v>22668274.966000002</v>
          </cell>
          <cell r="L146">
            <v>24726595.56738</v>
          </cell>
          <cell r="M146">
            <v>9.0801819038601739E-2</v>
          </cell>
        </row>
        <row r="147">
          <cell r="A147" t="str">
            <v>Total Revenue Related Costs</v>
          </cell>
          <cell r="C147">
            <v>6135887.5599999987</v>
          </cell>
          <cell r="D147">
            <v>5165011.9376809495</v>
          </cell>
          <cell r="E147">
            <v>-0.15822904393623691</v>
          </cell>
          <cell r="G147">
            <v>36399482.398000002</v>
          </cell>
          <cell r="H147">
            <v>32486719.924922798</v>
          </cell>
          <cell r="I147">
            <v>-0.10749500309631309</v>
          </cell>
          <cell r="K147">
            <v>71827037.351000011</v>
          </cell>
          <cell r="L147">
            <v>65538538.381380007</v>
          </cell>
          <cell r="M147">
            <v>-8.7550582643270508E-2</v>
          </cell>
        </row>
        <row r="149">
          <cell r="A149" t="str">
            <v>Consulting Exp</v>
          </cell>
          <cell r="C149">
            <v>2027455.51</v>
          </cell>
          <cell r="D149">
            <v>547545.16956569278</v>
          </cell>
          <cell r="E149">
            <v>-0.72993480406103073</v>
          </cell>
          <cell r="G149">
            <v>9108955.8000000007</v>
          </cell>
          <cell r="H149">
            <v>3980466.3597918972</v>
          </cell>
          <cell r="I149">
            <v>-0.56301617362201972</v>
          </cell>
          <cell r="K149">
            <v>17673033.700000003</v>
          </cell>
          <cell r="L149">
            <v>7018479.101999999</v>
          </cell>
          <cell r="M149">
            <v>-0.60287072264225938</v>
          </cell>
        </row>
        <row r="150">
          <cell r="A150" t="str">
            <v>Other Outside Services Exp</v>
          </cell>
          <cell r="C150">
            <v>1152748.08</v>
          </cell>
          <cell r="D150">
            <v>1524349.0846219838</v>
          </cell>
          <cell r="E150">
            <v>0.32236098334857666</v>
          </cell>
          <cell r="G150">
            <v>7264862.5500000007</v>
          </cell>
          <cell r="H150">
            <v>5872427.2547113812</v>
          </cell>
          <cell r="I150">
            <v>-0.19166712180791631</v>
          </cell>
          <cell r="K150">
            <v>13934476.710000005</v>
          </cell>
          <cell r="L150">
            <v>8817838.3023499995</v>
          </cell>
          <cell r="M150">
            <v>-0.36719272019580584</v>
          </cell>
        </row>
        <row r="151">
          <cell r="A151" t="str">
            <v>Total Outside Services</v>
          </cell>
          <cell r="C151">
            <v>3180203.59</v>
          </cell>
          <cell r="D151">
            <v>2071894.2541876766</v>
          </cell>
          <cell r="E151">
            <v>-0.34850263652847563</v>
          </cell>
          <cell r="G151">
            <v>16373818.350000001</v>
          </cell>
          <cell r="H151">
            <v>9852893.6145032793</v>
          </cell>
          <cell r="I151">
            <v>-0.39825315000497252</v>
          </cell>
          <cell r="K151">
            <v>31607510.410000008</v>
          </cell>
          <cell r="L151">
            <v>15836317.404349998</v>
          </cell>
          <cell r="M151">
            <v>-0.49896979550342274</v>
          </cell>
        </row>
        <row r="153">
          <cell r="A153" t="str">
            <v>Materials and Supplies Purchases Exp</v>
          </cell>
          <cell r="C153">
            <v>276603.42</v>
          </cell>
          <cell r="D153">
            <v>98893.869563602711</v>
          </cell>
          <cell r="E153">
            <v>-0.64247054659120728</v>
          </cell>
          <cell r="G153">
            <v>1272099.73</v>
          </cell>
          <cell r="H153">
            <v>752139.66029425745</v>
          </cell>
          <cell r="I153">
            <v>-0.40874159269394905</v>
          </cell>
          <cell r="K153">
            <v>2143025.2600000002</v>
          </cell>
          <cell r="L153">
            <v>1543622.67</v>
          </cell>
          <cell r="M153">
            <v>-0.27969926495406788</v>
          </cell>
        </row>
        <row r="154">
          <cell r="A154" t="str">
            <v>Rent Exp</v>
          </cell>
          <cell r="C154">
            <v>224326.41</v>
          </cell>
          <cell r="D154">
            <v>77556.081748832439</v>
          </cell>
          <cell r="E154">
            <v>-0.65427128375641341</v>
          </cell>
          <cell r="G154">
            <v>1213820.46</v>
          </cell>
          <cell r="H154">
            <v>269914.751653168</v>
          </cell>
          <cell r="I154">
            <v>-0.77763206293856013</v>
          </cell>
          <cell r="K154">
            <v>1601363.11</v>
          </cell>
          <cell r="L154">
            <v>496348.28712832008</v>
          </cell>
          <cell r="M154">
            <v>-0.69004638359108939</v>
          </cell>
        </row>
        <row r="155">
          <cell r="A155" t="str">
            <v>Office Expense Exp</v>
          </cell>
          <cell r="C155">
            <v>24959.58</v>
          </cell>
          <cell r="D155">
            <v>168097.34170746952</v>
          </cell>
          <cell r="E155">
            <v>5.7347824645875258</v>
          </cell>
          <cell r="G155">
            <v>1439051.6550000003</v>
          </cell>
          <cell r="H155">
            <v>913259.01498485298</v>
          </cell>
          <cell r="I155">
            <v>-0.36537440347486844</v>
          </cell>
          <cell r="K155">
            <v>3058688.9600000004</v>
          </cell>
          <cell r="L155">
            <v>2312523.1034775996</v>
          </cell>
          <cell r="M155">
            <v>-0.24394956998909781</v>
          </cell>
        </row>
        <row r="156">
          <cell r="A156" t="str">
            <v>Telecommunications Exp</v>
          </cell>
          <cell r="C156">
            <v>1962871.6280000003</v>
          </cell>
          <cell r="D156">
            <v>1463590.0671086463</v>
          </cell>
          <cell r="E156">
            <v>-0.25436281913151881</v>
          </cell>
          <cell r="G156">
            <v>9219815.2510000002</v>
          </cell>
          <cell r="H156">
            <v>10091536.394493297</v>
          </cell>
          <cell r="I156">
            <v>9.4548656319197705E-2</v>
          </cell>
          <cell r="K156">
            <v>17505216.751000002</v>
          </cell>
          <cell r="L156">
            <v>21402845.388293996</v>
          </cell>
          <cell r="M156">
            <v>0.22265526287021489</v>
          </cell>
        </row>
        <row r="157">
          <cell r="A157" t="str">
            <v>Maintenance &amp; Repairs Exp</v>
          </cell>
          <cell r="C157">
            <v>1859913.9269999999</v>
          </cell>
          <cell r="D157">
            <v>1691004.876554535</v>
          </cell>
          <cell r="E157">
            <v>-9.0815520005224901E-2</v>
          </cell>
          <cell r="G157">
            <v>8523427.0519999992</v>
          </cell>
          <cell r="H157">
            <v>8961497.3032290116</v>
          </cell>
          <cell r="I157">
            <v>5.139602281528536E-2</v>
          </cell>
          <cell r="K157">
            <v>18822791.776999999</v>
          </cell>
          <cell r="L157">
            <v>19665976.251666002</v>
          </cell>
          <cell r="M157">
            <v>4.4795930627905559E-2</v>
          </cell>
        </row>
        <row r="158">
          <cell r="A158" t="str">
            <v>Other Admin &amp; Infrastructure Exp</v>
          </cell>
          <cell r="C158">
            <v>634714.86</v>
          </cell>
          <cell r="D158">
            <v>401613.00992607139</v>
          </cell>
          <cell r="E158">
            <v>-0.36725443937759483</v>
          </cell>
          <cell r="G158">
            <v>1994651.46</v>
          </cell>
          <cell r="H158">
            <v>2038635.1738178371</v>
          </cell>
          <cell r="I158">
            <v>2.2050826773433983E-2</v>
          </cell>
          <cell r="K158">
            <v>3585514.37</v>
          </cell>
          <cell r="L158">
            <v>4152032.5291679204</v>
          </cell>
          <cell r="M158">
            <v>0.15800192126072005</v>
          </cell>
        </row>
        <row r="159">
          <cell r="A159" t="str">
            <v>Total Occupancy and Administrative</v>
          </cell>
          <cell r="C159">
            <v>4983389.8250000002</v>
          </cell>
          <cell r="D159">
            <v>3900755.246609157</v>
          </cell>
          <cell r="E159">
            <v>-0.21724862320816798</v>
          </cell>
          <cell r="G159">
            <v>23662865.608000003</v>
          </cell>
          <cell r="H159">
            <v>23026982.298472423</v>
          </cell>
          <cell r="I159">
            <v>-2.6872624814832175E-2</v>
          </cell>
          <cell r="K159">
            <v>46716600.227999993</v>
          </cell>
          <cell r="L159">
            <v>49573348.22973384</v>
          </cell>
          <cell r="M159">
            <v>6.1150597170845297E-2</v>
          </cell>
        </row>
        <row r="161">
          <cell r="A161" t="str">
            <v>Bad Debt Exp</v>
          </cell>
          <cell r="C161">
            <v>568464.39</v>
          </cell>
          <cell r="D161">
            <v>-839878.97</v>
          </cell>
          <cell r="E161">
            <v>-2.4774522112106263</v>
          </cell>
          <cell r="G161">
            <v>-1213085.6299999999</v>
          </cell>
          <cell r="H161">
            <v>-742401.42905481206</v>
          </cell>
          <cell r="I161">
            <v>-0.38800575104099444</v>
          </cell>
          <cell r="K161">
            <v>-1593921.0300000003</v>
          </cell>
          <cell r="L161">
            <v>-589401.43999999994</v>
          </cell>
          <cell r="M161">
            <v>-0.63021917089581292</v>
          </cell>
        </row>
        <row r="162">
          <cell r="A162" t="str">
            <v>Marketing, Sales &amp; Promotion Exp</v>
          </cell>
          <cell r="C162">
            <v>178133.14</v>
          </cell>
          <cell r="D162">
            <v>378146.13614908111</v>
          </cell>
          <cell r="E162">
            <v>1.1228286670805954</v>
          </cell>
          <cell r="G162">
            <v>1656765.19</v>
          </cell>
          <cell r="H162">
            <v>2645072.4697646215</v>
          </cell>
          <cell r="I162">
            <v>0.59652827433235822</v>
          </cell>
          <cell r="K162">
            <v>2611742.2399999998</v>
          </cell>
          <cell r="L162">
            <v>3900845.9780089995</v>
          </cell>
          <cell r="M162">
            <v>0.49358000122133028</v>
          </cell>
        </row>
        <row r="163">
          <cell r="A163" t="str">
            <v>Miscellaneous Other Exp</v>
          </cell>
          <cell r="C163">
            <v>494142.16</v>
          </cell>
          <cell r="D163">
            <v>33993.173086873212</v>
          </cell>
          <cell r="E163">
            <v>-0.93120770531526154</v>
          </cell>
          <cell r="G163">
            <v>3118452.35</v>
          </cell>
          <cell r="H163">
            <v>724891.35571032972</v>
          </cell>
          <cell r="I163">
            <v>-0.76754772100002433</v>
          </cell>
          <cell r="K163">
            <v>3223983.2110000006</v>
          </cell>
          <cell r="L163">
            <v>2789639.1499999994</v>
          </cell>
          <cell r="M163">
            <v>-0.13472280485768356</v>
          </cell>
        </row>
        <row r="164">
          <cell r="A164" t="str">
            <v>Trfs/Alloc of Op Exp to Cost of Sales or B/S Exp</v>
          </cell>
          <cell r="C164">
            <v>-3334339.08</v>
          </cell>
          <cell r="D164">
            <v>-1057066.27</v>
          </cell>
          <cell r="E164">
            <v>-0.68297577281792232</v>
          </cell>
          <cell r="G164">
            <v>-17141395.667999998</v>
          </cell>
          <cell r="H164">
            <v>-9918416.7050056234</v>
          </cell>
          <cell r="I164">
            <v>-0.4213763629806655</v>
          </cell>
          <cell r="K164">
            <v>-33744735.270999998</v>
          </cell>
          <cell r="L164">
            <v>-17935416.710000001</v>
          </cell>
          <cell r="M164">
            <v>-0.46849733548173428</v>
          </cell>
        </row>
        <row r="165">
          <cell r="A165" t="str">
            <v>TF Allocation Exp</v>
          </cell>
          <cell r="C165">
            <v>-423728.13699999824</v>
          </cell>
          <cell r="D165">
            <v>-320616.37462075986</v>
          </cell>
          <cell r="E165">
            <v>-0.24334414775773744</v>
          </cell>
          <cell r="G165">
            <v>-1436523.3960000009</v>
          </cell>
          <cell r="H165">
            <v>-2103570.9796430692</v>
          </cell>
          <cell r="I165">
            <v>0.46434856926135848</v>
          </cell>
          <cell r="K165">
            <v>-3799966.7959999992</v>
          </cell>
          <cell r="L165">
            <v>-4581941.7399999965</v>
          </cell>
          <cell r="M165">
            <v>0.20578467812485526</v>
          </cell>
        </row>
        <row r="166">
          <cell r="A166" t="str">
            <v xml:space="preserve">Total Other Operating Costs </v>
          </cell>
          <cell r="C166">
            <v>-2517327.5269999984</v>
          </cell>
          <cell r="D166">
            <v>-1805422.3053848054</v>
          </cell>
          <cell r="E166">
            <v>-0.28280198503354842</v>
          </cell>
          <cell r="G166">
            <v>-15015787.153999999</v>
          </cell>
          <cell r="H166">
            <v>-9394425.2882285528</v>
          </cell>
          <cell r="I166">
            <v>-0.37436344882352657</v>
          </cell>
          <cell r="K166">
            <v>-33302897.645999998</v>
          </cell>
          <cell r="L166">
            <v>-16416274.761990998</v>
          </cell>
          <cell r="M166">
            <v>-0.50706166963334043</v>
          </cell>
        </row>
        <row r="168">
          <cell r="A168" t="str">
            <v>Total Oper Exp Before Deprec</v>
          </cell>
          <cell r="C168">
            <v>32091246.886999998</v>
          </cell>
          <cell r="D168">
            <v>31102521.24093847</v>
          </cell>
          <cell r="E168">
            <v>-3.0809823299887306E-2</v>
          </cell>
          <cell r="G168">
            <v>187680407.98199999</v>
          </cell>
          <cell r="H168">
            <v>185104447.27040195</v>
          </cell>
          <cell r="I168">
            <v>-1.3725251022712468E-2</v>
          </cell>
          <cell r="K168">
            <v>363906883.86100006</v>
          </cell>
          <cell r="L168">
            <v>373557088.46193981</v>
          </cell>
          <cell r="M168">
            <v>2.6518334851356639E-2</v>
          </cell>
        </row>
        <row r="170">
          <cell r="A170" t="str">
            <v>Depreciation/Amortization (Excl Intangibles) Exp</v>
          </cell>
          <cell r="C170">
            <v>5921116.057</v>
          </cell>
          <cell r="D170">
            <v>5148028.687099224</v>
          </cell>
          <cell r="E170">
            <v>-0.13056446832972052</v>
          </cell>
          <cell r="G170">
            <v>32492131.563999996</v>
          </cell>
          <cell r="H170">
            <v>31113800.91466336</v>
          </cell>
          <cell r="I170">
            <v>-4.2420444058024566E-2</v>
          </cell>
          <cell r="K170">
            <v>65123367.246999994</v>
          </cell>
          <cell r="L170">
            <v>65126647.720734596</v>
          </cell>
          <cell r="M170">
            <v>5.0373220447280419E-5</v>
          </cell>
        </row>
        <row r="172">
          <cell r="A172" t="str">
            <v>Total Operating Expenses</v>
          </cell>
          <cell r="C172">
            <v>38012362.943999998</v>
          </cell>
          <cell r="D172">
            <v>36250549.928037696</v>
          </cell>
          <cell r="E172">
            <v>-4.6348421395371139E-2</v>
          </cell>
          <cell r="G172">
            <v>220172539.546</v>
          </cell>
          <cell r="H172">
            <v>216218248.18506533</v>
          </cell>
          <cell r="I172">
            <v>-1.7959966166028241E-2</v>
          </cell>
          <cell r="K172">
            <v>429030251.10800004</v>
          </cell>
          <cell r="L172">
            <v>438683736.18267441</v>
          </cell>
          <cell r="M172">
            <v>2.2500709564753491E-2</v>
          </cell>
        </row>
        <row r="174">
          <cell r="A174" t="str">
            <v>Total Operating Income</v>
          </cell>
          <cell r="C174">
            <v>38154857.92499999</v>
          </cell>
          <cell r="D174">
            <v>44596952.364643611</v>
          </cell>
          <cell r="E174">
            <v>0.16884073981632114</v>
          </cell>
          <cell r="G174">
            <v>238545731.61299992</v>
          </cell>
          <cell r="H174">
            <v>255422966.52743953</v>
          </cell>
          <cell r="I174">
            <v>7.0750521505117833E-2</v>
          </cell>
          <cell r="K174">
            <v>503965579.62699997</v>
          </cell>
          <cell r="L174">
            <v>536617230.93760681</v>
          </cell>
          <cell r="M174">
            <v>6.478944719751159E-2</v>
          </cell>
        </row>
        <row r="176">
          <cell r="A176" t="str">
            <v>Total EBITDA</v>
          </cell>
          <cell r="C176">
            <v>44075973.981999993</v>
          </cell>
          <cell r="D176">
            <v>49744981.051742837</v>
          </cell>
          <cell r="E176">
            <v>0.12861898575532299</v>
          </cell>
          <cell r="G176">
            <v>271037863.17699993</v>
          </cell>
          <cell r="H176">
            <v>286536767.44210291</v>
          </cell>
          <cell r="I176">
            <v>5.7183539168405781E-2</v>
          </cell>
          <cell r="K176">
            <v>569088946.87399995</v>
          </cell>
          <cell r="L176">
            <v>601743878.65834141</v>
          </cell>
          <cell r="M176">
            <v>5.7381068396627058E-2</v>
          </cell>
        </row>
        <row r="179">
          <cell r="A179" t="str">
            <v>&lt;&lt; EXPAND HERE</v>
          </cell>
        </row>
        <row r="181">
          <cell r="A181" t="str">
            <v>OUTPUT - INVESTMENT MANAGEMENT - with and without Portia</v>
          </cell>
        </row>
        <row r="182">
          <cell r="A182" t="str">
            <v>w/ Portia</v>
          </cell>
        </row>
        <row r="183">
          <cell r="C183" t="str">
            <v>June</v>
          </cell>
          <cell r="F183" t="str">
            <v>June YTD</v>
          </cell>
        </row>
        <row r="184">
          <cell r="C184" t="str">
            <v>Actual</v>
          </cell>
          <cell r="D184" t="str">
            <v>Plan</v>
          </cell>
          <cell r="E184" t="str">
            <v>B / (W)</v>
          </cell>
          <cell r="F184" t="str">
            <v>Actual</v>
          </cell>
          <cell r="G184" t="str">
            <v>Plan</v>
          </cell>
          <cell r="H184" t="str">
            <v>B / (W)</v>
          </cell>
          <cell r="I184" t="str">
            <v>Commentary</v>
          </cell>
        </row>
        <row r="186">
          <cell r="A186" t="str">
            <v>Revenue</v>
          </cell>
          <cell r="C186">
            <v>43961357.562459715</v>
          </cell>
          <cell r="D186">
            <v>44137330.66195716</v>
          </cell>
          <cell r="E186">
            <v>-175973.09949744493</v>
          </cell>
          <cell r="F186">
            <v>245692916.71938211</v>
          </cell>
          <cell r="G186">
            <v>259675626.09818757</v>
          </cell>
          <cell r="H186">
            <v>-13982709.378805459</v>
          </cell>
        </row>
        <row r="188">
          <cell r="A188" t="str">
            <v>Salaries</v>
          </cell>
          <cell r="C188">
            <v>1340731.9469177155</v>
          </cell>
          <cell r="D188">
            <v>1428608.9970170225</v>
          </cell>
          <cell r="E188">
            <v>87877.050099306973</v>
          </cell>
          <cell r="F188">
            <v>7802206.4090813063</v>
          </cell>
          <cell r="G188">
            <v>8247102.045338043</v>
          </cell>
          <cell r="H188">
            <v>444895.6362567367</v>
          </cell>
        </row>
        <row r="189">
          <cell r="A189" t="str">
            <v>Commissions</v>
          </cell>
          <cell r="C189">
            <v>44330.770275355055</v>
          </cell>
          <cell r="D189">
            <v>58859.69673593928</v>
          </cell>
          <cell r="E189">
            <v>14528.926460584225</v>
          </cell>
          <cell r="F189">
            <v>363716.29064361588</v>
          </cell>
          <cell r="G189">
            <v>353158.1804156357</v>
          </cell>
          <cell r="H189">
            <v>-10558.110227980185</v>
          </cell>
        </row>
        <row r="190">
          <cell r="A190" t="str">
            <v>Bonus</v>
          </cell>
          <cell r="C190">
            <v>94146.421226751278</v>
          </cell>
          <cell r="D190">
            <v>92083.289618416791</v>
          </cell>
          <cell r="E190">
            <v>-2063.1316083344864</v>
          </cell>
          <cell r="F190">
            <v>575160.12943141197</v>
          </cell>
          <cell r="G190">
            <v>552587.28993152454</v>
          </cell>
          <cell r="H190">
            <v>-22572.839499887428</v>
          </cell>
        </row>
        <row r="191">
          <cell r="A191" t="str">
            <v>Other Benefits &amp; Fringes</v>
          </cell>
          <cell r="C191">
            <v>270647.82709867746</v>
          </cell>
          <cell r="D191">
            <v>312904.03904528037</v>
          </cell>
          <cell r="E191">
            <v>42256.211946602911</v>
          </cell>
          <cell r="F191">
            <v>1955293.8879140373</v>
          </cell>
          <cell r="G191">
            <v>2028615.1183650345</v>
          </cell>
          <cell r="H191">
            <v>73321.230450997129</v>
          </cell>
        </row>
        <row r="192">
          <cell r="A192" t="str">
            <v>Travel &amp; Other Employee Costs</v>
          </cell>
          <cell r="C192">
            <v>155965.2674678913</v>
          </cell>
          <cell r="D192">
            <v>123703.90003607351</v>
          </cell>
          <cell r="E192">
            <v>-32261.367431817795</v>
          </cell>
          <cell r="F192">
            <v>923777.90670323907</v>
          </cell>
          <cell r="G192">
            <v>710330.26912147785</v>
          </cell>
          <cell r="H192">
            <v>-213447.63758176123</v>
          </cell>
        </row>
        <row r="193">
          <cell r="A193" t="str">
            <v>People Costs</v>
          </cell>
          <cell r="C193">
            <v>1905822.2329863906</v>
          </cell>
          <cell r="D193">
            <v>2016159.9224527322</v>
          </cell>
          <cell r="E193">
            <v>110337.68946634182</v>
          </cell>
          <cell r="F193">
            <v>11620154.62377361</v>
          </cell>
          <cell r="G193">
            <v>11891792.903171714</v>
          </cell>
          <cell r="H193">
            <v>271638.27939810499</v>
          </cell>
        </row>
        <row r="195">
          <cell r="A195" t="str">
            <v>Data Ctr and Prod Costs</v>
          </cell>
          <cell r="C195">
            <v>946665.92999999993</v>
          </cell>
          <cell r="D195">
            <v>1182072.5</v>
          </cell>
          <cell r="E195">
            <v>235406.57000000007</v>
          </cell>
          <cell r="F195">
            <v>5956577.2799999993</v>
          </cell>
          <cell r="G195">
            <v>7053220.0199999996</v>
          </cell>
          <cell r="H195">
            <v>1096642.7400000002</v>
          </cell>
        </row>
        <row r="196">
          <cell r="A196" t="str">
            <v>Royalty Exp</v>
          </cell>
          <cell r="C196">
            <v>288333.33</v>
          </cell>
          <cell r="D196">
            <v>382250</v>
          </cell>
          <cell r="E196">
            <v>93916.669999999984</v>
          </cell>
          <cell r="F196">
            <v>2138163.23</v>
          </cell>
          <cell r="G196">
            <v>2300500</v>
          </cell>
          <cell r="H196">
            <v>162336.77000000002</v>
          </cell>
        </row>
        <row r="197">
          <cell r="A197" t="str">
            <v>Total Revenue Related Costs</v>
          </cell>
          <cell r="C197">
            <v>1234999.26</v>
          </cell>
          <cell r="D197">
            <v>1564322.5</v>
          </cell>
          <cell r="E197">
            <v>329323.24000000005</v>
          </cell>
          <cell r="F197">
            <v>8094740.5099999998</v>
          </cell>
          <cell r="G197">
            <v>9353720.0199999996</v>
          </cell>
          <cell r="H197">
            <v>1258979.5100000002</v>
          </cell>
        </row>
        <row r="199">
          <cell r="A199" t="str">
            <v>Consulting Exp</v>
          </cell>
          <cell r="C199">
            <v>29611.084711279131</v>
          </cell>
          <cell r="D199">
            <v>116667</v>
          </cell>
          <cell r="E199">
            <v>87055.915288720862</v>
          </cell>
          <cell r="F199">
            <v>524219.59471127915</v>
          </cell>
          <cell r="G199">
            <v>700002</v>
          </cell>
          <cell r="H199">
            <v>175782.40528872085</v>
          </cell>
        </row>
        <row r="200">
          <cell r="A200" t="str">
            <v>Other Outside Services Exp</v>
          </cell>
          <cell r="C200">
            <v>13917.450769882927</v>
          </cell>
          <cell r="D200">
            <v>2058.6162166774789</v>
          </cell>
          <cell r="E200">
            <v>-11858.834553205448</v>
          </cell>
          <cell r="F200">
            <v>118642.2547959665</v>
          </cell>
          <cell r="G200">
            <v>12351.697300064874</v>
          </cell>
          <cell r="H200">
            <v>-106290.55749590162</v>
          </cell>
        </row>
        <row r="201">
          <cell r="A201" t="str">
            <v>Total Outside Services</v>
          </cell>
          <cell r="C201">
            <v>43528.535481162056</v>
          </cell>
          <cell r="D201">
            <v>118725.61621667747</v>
          </cell>
          <cell r="E201">
            <v>75197.08073551541</v>
          </cell>
          <cell r="F201">
            <v>642861.8495072457</v>
          </cell>
          <cell r="G201">
            <v>712353.69730006484</v>
          </cell>
          <cell r="H201">
            <v>69491.84779281923</v>
          </cell>
        </row>
        <row r="203">
          <cell r="A203" t="str">
            <v>Materials and Supplies Purchases Exp</v>
          </cell>
          <cell r="C203">
            <v>13132.83315357464</v>
          </cell>
          <cell r="D203">
            <v>19808.914778327897</v>
          </cell>
          <cell r="E203">
            <v>6676.0816247532566</v>
          </cell>
          <cell r="F203">
            <v>68764.973595800548</v>
          </cell>
          <cell r="G203">
            <v>118853.48866996737</v>
          </cell>
          <cell r="H203">
            <v>50088.515074166819</v>
          </cell>
        </row>
        <row r="204">
          <cell r="A204" t="str">
            <v>Rent Exp</v>
          </cell>
          <cell r="C204">
            <v>5305.0657666938278</v>
          </cell>
          <cell r="D204">
            <v>9285.3754162811038</v>
          </cell>
          <cell r="E204">
            <v>3980.309649587276</v>
          </cell>
          <cell r="F204">
            <v>36061.248462110168</v>
          </cell>
          <cell r="G204">
            <v>55712.252497686619</v>
          </cell>
          <cell r="H204">
            <v>19651.00403557645</v>
          </cell>
        </row>
        <row r="205">
          <cell r="A205" t="str">
            <v>Office Expense Exp</v>
          </cell>
          <cell r="C205">
            <v>16857.723431052204</v>
          </cell>
          <cell r="D205">
            <v>10138.995438666618</v>
          </cell>
          <cell r="E205">
            <v>-6718.7279923855858</v>
          </cell>
          <cell r="F205">
            <v>61371.220965007276</v>
          </cell>
          <cell r="G205">
            <v>60832.334450479597</v>
          </cell>
          <cell r="H205">
            <v>-538.88651452767954</v>
          </cell>
        </row>
        <row r="206">
          <cell r="A206" t="str">
            <v>Telecommunications Exp</v>
          </cell>
          <cell r="C206">
            <v>120528.05754684203</v>
          </cell>
          <cell r="D206">
            <v>130008.85538575007</v>
          </cell>
          <cell r="E206">
            <v>9480.7978389080381</v>
          </cell>
          <cell r="F206">
            <v>715331.46363697015</v>
          </cell>
          <cell r="G206">
            <v>787613.1323145004</v>
          </cell>
          <cell r="H206">
            <v>72281.668677530251</v>
          </cell>
        </row>
        <row r="207">
          <cell r="A207" t="str">
            <v>Maintenance &amp; Repairs Exp</v>
          </cell>
          <cell r="C207">
            <v>50404.389028725542</v>
          </cell>
          <cell r="D207">
            <v>28801.04373562098</v>
          </cell>
          <cell r="E207">
            <v>-21603.345293104561</v>
          </cell>
          <cell r="F207">
            <v>116046.84424655038</v>
          </cell>
          <cell r="G207">
            <v>173101.70083151749</v>
          </cell>
          <cell r="H207">
            <v>57054.856584967114</v>
          </cell>
        </row>
        <row r="208">
          <cell r="A208" t="str">
            <v>Other Admin &amp; Infrastructure Exp</v>
          </cell>
          <cell r="C208">
            <v>1566.0605274760653</v>
          </cell>
          <cell r="D208">
            <v>6724.6705417378107</v>
          </cell>
          <cell r="E208">
            <v>5158.6100142617452</v>
          </cell>
          <cell r="F208">
            <v>32324.611479589163</v>
          </cell>
          <cell r="G208">
            <v>40348.023250426864</v>
          </cell>
          <cell r="H208">
            <v>8023.4117708377016</v>
          </cell>
        </row>
        <row r="209">
          <cell r="A209" t="str">
            <v>Total Occupancy and Administrative</v>
          </cell>
          <cell r="C209">
            <v>207794.1294543643</v>
          </cell>
          <cell r="D209">
            <v>204767.85529638448</v>
          </cell>
          <cell r="E209">
            <v>-3026.2741579798312</v>
          </cell>
          <cell r="F209">
            <v>1029900.3623860276</v>
          </cell>
          <cell r="G209">
            <v>1236460.9320145785</v>
          </cell>
          <cell r="H209">
            <v>206560.56962855064</v>
          </cell>
        </row>
        <row r="211">
          <cell r="A211" t="str">
            <v>Bad Debt Exp</v>
          </cell>
          <cell r="C211">
            <v>-936780.97</v>
          </cell>
          <cell r="D211">
            <v>75069.672998407652</v>
          </cell>
          <cell r="E211">
            <v>1011850.6429984076</v>
          </cell>
          <cell r="F211">
            <v>-937857.72132977203</v>
          </cell>
          <cell r="G211">
            <v>450418.03799044585</v>
          </cell>
          <cell r="H211">
            <v>1388275.7593202179</v>
          </cell>
        </row>
        <row r="212">
          <cell r="A212" t="str">
            <v>Marketing, Sales &amp; Promotion Exp</v>
          </cell>
          <cell r="C212">
            <v>9980.8002543455768</v>
          </cell>
          <cell r="D212">
            <v>806.61109726138716</v>
          </cell>
          <cell r="E212">
            <v>-9174.189157084189</v>
          </cell>
          <cell r="F212">
            <v>6828.4945884896297</v>
          </cell>
          <cell r="G212">
            <v>4839.6665835683225</v>
          </cell>
          <cell r="H212">
            <v>-1988.8280049213072</v>
          </cell>
        </row>
        <row r="213">
          <cell r="A213" t="str">
            <v>Miscellaneous Other Exp</v>
          </cell>
          <cell r="C213">
            <v>-21890.177235369891</v>
          </cell>
          <cell r="D213">
            <v>-75996.070000000007</v>
          </cell>
          <cell r="E213">
            <v>-54105.892764630116</v>
          </cell>
          <cell r="F213">
            <v>61881.335538962841</v>
          </cell>
          <cell r="G213">
            <v>-463348.76</v>
          </cell>
          <cell r="H213">
            <v>-525230.09553896287</v>
          </cell>
        </row>
        <row r="214">
          <cell r="A214" t="str">
            <v>Trfs/Alloc of Op Exp to Cost of Sales or B/S Exp</v>
          </cell>
          <cell r="C214">
            <v>-118456.23</v>
          </cell>
          <cell r="D214">
            <v>-233643</v>
          </cell>
          <cell r="E214">
            <v>-115186.77</v>
          </cell>
          <cell r="F214">
            <v>-1092237.8400000001</v>
          </cell>
          <cell r="G214">
            <v>-1411203</v>
          </cell>
          <cell r="H214">
            <v>-318965.15999999992</v>
          </cell>
        </row>
        <row r="215">
          <cell r="A215" t="str">
            <v>TF Allocation Exp</v>
          </cell>
          <cell r="C215">
            <v>210381.29809167236</v>
          </cell>
          <cell r="D215">
            <v>247925.35859725997</v>
          </cell>
          <cell r="E215">
            <v>37544.060505587608</v>
          </cell>
          <cell r="F215">
            <v>1261041.7885500342</v>
          </cell>
          <cell r="G215">
            <v>1487552.1515835598</v>
          </cell>
          <cell r="H215">
            <v>226510.36303352565</v>
          </cell>
        </row>
        <row r="216">
          <cell r="A216" t="str">
            <v xml:space="preserve">Total Other Operating Costs </v>
          </cell>
          <cell r="C216">
            <v>-856765.27888935199</v>
          </cell>
          <cell r="D216">
            <v>14162.57269292901</v>
          </cell>
          <cell r="E216">
            <v>870927.85158228083</v>
          </cell>
          <cell r="F216">
            <v>-700343.94265228556</v>
          </cell>
          <cell r="G216">
            <v>68258.096157574095</v>
          </cell>
          <cell r="H216">
            <v>768602.03880985943</v>
          </cell>
        </row>
        <row r="218">
          <cell r="A218" t="str">
            <v>Total Oper Exp Before Deprec</v>
          </cell>
          <cell r="C218">
            <v>2535378.8790325648</v>
          </cell>
          <cell r="D218">
            <v>3918138.4666587226</v>
          </cell>
          <cell r="E218">
            <v>1382759.5876261578</v>
          </cell>
          <cell r="F218">
            <v>20687313.4030146</v>
          </cell>
          <cell r="G218">
            <v>23262585.64864393</v>
          </cell>
          <cell r="H218">
            <v>2575272.2456293292</v>
          </cell>
        </row>
        <row r="220">
          <cell r="A220" t="str">
            <v>Depreciation/Amortization (Excl Intangibles) Exp</v>
          </cell>
          <cell r="C220">
            <v>1112273.5132878595</v>
          </cell>
          <cell r="D220">
            <v>1313318.7520959023</v>
          </cell>
          <cell r="E220">
            <v>201045.23880804284</v>
          </cell>
          <cell r="F220">
            <v>7458648.244759094</v>
          </cell>
          <cell r="G220">
            <v>8325044.0289260009</v>
          </cell>
          <cell r="H220">
            <v>866395.78416690696</v>
          </cell>
        </row>
        <row r="222">
          <cell r="A222" t="str">
            <v>Total Operating Expenses</v>
          </cell>
          <cell r="C222">
            <v>3647652.3923204243</v>
          </cell>
          <cell r="D222">
            <v>5231457.2187546249</v>
          </cell>
          <cell r="E222">
            <v>1583804.8264342006</v>
          </cell>
          <cell r="F222">
            <v>28145961.647773694</v>
          </cell>
          <cell r="G222">
            <v>31587629.67756993</v>
          </cell>
          <cell r="H222">
            <v>3441668.0297962353</v>
          </cell>
        </row>
        <row r="224">
          <cell r="A224" t="str">
            <v>Total Operating Income</v>
          </cell>
          <cell r="C224">
            <v>40313705.17013929</v>
          </cell>
          <cell r="D224">
            <v>38905873.443202533</v>
          </cell>
          <cell r="E224">
            <v>1407831.7269367576</v>
          </cell>
          <cell r="F224">
            <v>217546955.07160842</v>
          </cell>
          <cell r="G224">
            <v>228087996.42061764</v>
          </cell>
          <cell r="H224">
            <v>-10541041.349009216</v>
          </cell>
        </row>
        <row r="226">
          <cell r="A226" t="str">
            <v>Total EBITDA</v>
          </cell>
          <cell r="C226">
            <v>41425978.683427148</v>
          </cell>
          <cell r="D226">
            <v>40219192.195298433</v>
          </cell>
          <cell r="E226">
            <v>1206786.4881287143</v>
          </cell>
          <cell r="F226">
            <v>225005603.31636751</v>
          </cell>
          <cell r="G226">
            <v>236413040.44954363</v>
          </cell>
          <cell r="H226">
            <v>-11407437.133176118</v>
          </cell>
        </row>
        <row r="251">
          <cell r="C251" t="str">
            <v>June</v>
          </cell>
          <cell r="K251" t="str">
            <v>June YTD</v>
          </cell>
        </row>
        <row r="252">
          <cell r="C252" t="str">
            <v>Actual</v>
          </cell>
          <cell r="D252" t="str">
            <v>Plan</v>
          </cell>
          <cell r="K252" t="str">
            <v>Actual</v>
          </cell>
          <cell r="L252" t="str">
            <v>Plan</v>
          </cell>
        </row>
        <row r="253">
          <cell r="B253" t="str">
            <v>Americas</v>
          </cell>
          <cell r="C253">
            <v>24552.111719191231</v>
          </cell>
          <cell r="D253">
            <v>22659.628807848043</v>
          </cell>
          <cell r="J253" t="str">
            <v>Americas</v>
          </cell>
          <cell r="K253">
            <v>125230.61022212442</v>
          </cell>
          <cell r="L253">
            <v>131366.24944708828</v>
          </cell>
        </row>
        <row r="254">
          <cell r="B254" t="str">
            <v>Europe</v>
          </cell>
          <cell r="C254">
            <v>12694.652430041679</v>
          </cell>
          <cell r="D254">
            <v>13372.351145334493</v>
          </cell>
          <cell r="J254" t="str">
            <v>Europe</v>
          </cell>
          <cell r="K254">
            <v>74803.728990583564</v>
          </cell>
          <cell r="L254">
            <v>78799.220507427759</v>
          </cell>
        </row>
        <row r="255">
          <cell r="B255" t="str">
            <v>Asia</v>
          </cell>
          <cell r="C255">
            <v>3066.9410209063767</v>
          </cell>
          <cell r="D255">
            <v>2873.8934900199906</v>
          </cell>
          <cell r="J255" t="str">
            <v>Asia</v>
          </cell>
          <cell r="K255">
            <v>17512.615858900434</v>
          </cell>
          <cell r="L255">
            <v>17922.52646610159</v>
          </cell>
        </row>
        <row r="259">
          <cell r="C259" t="str">
            <v>YOY Growth - CMO</v>
          </cell>
          <cell r="G259" t="str">
            <v>YOY Growth - YTD</v>
          </cell>
          <cell r="K259" t="str">
            <v>YOY Growth - FYE</v>
          </cell>
        </row>
        <row r="260">
          <cell r="C260">
            <v>2004</v>
          </cell>
          <cell r="D260">
            <v>2005</v>
          </cell>
          <cell r="E260" t="str">
            <v>Growth</v>
          </cell>
          <cell r="G260">
            <v>2004</v>
          </cell>
          <cell r="H260">
            <v>2005</v>
          </cell>
          <cell r="I260" t="str">
            <v>Growth</v>
          </cell>
          <cell r="K260">
            <v>2004</v>
          </cell>
          <cell r="L260">
            <v>2005</v>
          </cell>
          <cell r="M260" t="str">
            <v>Growth</v>
          </cell>
        </row>
        <row r="262">
          <cell r="A262" t="str">
            <v>Revenue</v>
          </cell>
          <cell r="C262">
            <v>40473936.987186231</v>
          </cell>
          <cell r="D262">
            <v>43961357.562459715</v>
          </cell>
          <cell r="E262">
            <v>8.6164599613266613E-2</v>
          </cell>
          <cell r="G262">
            <v>240271298.18202412</v>
          </cell>
          <cell r="H262">
            <v>245692916.71938211</v>
          </cell>
          <cell r="I262">
            <v>2.2564570043862208E-2</v>
          </cell>
          <cell r="K262">
            <v>489178270.20498931</v>
          </cell>
          <cell r="L262">
            <v>504511629.9417237</v>
          </cell>
          <cell r="M262">
            <v>3.134513667238116E-2</v>
          </cell>
        </row>
        <row r="264">
          <cell r="A264" t="str">
            <v>Salaries</v>
          </cell>
          <cell r="C264">
            <v>1080962.4778603269</v>
          </cell>
          <cell r="D264">
            <v>1340731.9469177155</v>
          </cell>
          <cell r="E264">
            <v>0.2403131231451994</v>
          </cell>
          <cell r="G264">
            <v>5796114.4726569699</v>
          </cell>
          <cell r="H264">
            <v>7802206.4090813063</v>
          </cell>
          <cell r="I264">
            <v>0.34610978542401583</v>
          </cell>
          <cell r="K264">
            <v>12785904.651169652</v>
          </cell>
          <cell r="L264">
            <v>16248681.620000001</v>
          </cell>
          <cell r="M264">
            <v>0.27082768590125333</v>
          </cell>
        </row>
        <row r="265">
          <cell r="A265" t="str">
            <v>Commissions</v>
          </cell>
          <cell r="C265">
            <v>88484.353611584796</v>
          </cell>
          <cell r="D265">
            <v>44330.770275355055</v>
          </cell>
          <cell r="E265">
            <v>-0.49899876683338218</v>
          </cell>
          <cell r="G265">
            <v>255901.16267382918</v>
          </cell>
          <cell r="H265">
            <v>363716.29064361588</v>
          </cell>
          <cell r="I265">
            <v>0.42131550651533195</v>
          </cell>
          <cell r="K265">
            <v>541633.20618983347</v>
          </cell>
          <cell r="L265">
            <v>702320.31</v>
          </cell>
          <cell r="M265">
            <v>0.29667144106716459</v>
          </cell>
        </row>
        <row r="266">
          <cell r="A266" t="str">
            <v>Bonus</v>
          </cell>
          <cell r="C266">
            <v>-3810.0496662763471</v>
          </cell>
          <cell r="D266">
            <v>94146.421226751278</v>
          </cell>
          <cell r="E266">
            <v>-25.710024664524344</v>
          </cell>
          <cell r="G266">
            <v>201708.82081975296</v>
          </cell>
          <cell r="H266">
            <v>575160.12943141197</v>
          </cell>
          <cell r="I266">
            <v>1.8514376668999277</v>
          </cell>
          <cell r="K266">
            <v>462121.18265946448</v>
          </cell>
          <cell r="L266">
            <v>1144062.1000000001</v>
          </cell>
          <cell r="M266">
            <v>1.475675521766886</v>
          </cell>
        </row>
        <row r="267">
          <cell r="A267" t="str">
            <v>Other Benefits &amp; Fringes</v>
          </cell>
          <cell r="C267">
            <v>209714.82574862271</v>
          </cell>
          <cell r="D267">
            <v>270647.82709867746</v>
          </cell>
          <cell r="E267">
            <v>0.29055171055523205</v>
          </cell>
          <cell r="G267">
            <v>1441853.7440916887</v>
          </cell>
          <cell r="H267">
            <v>1955293.8879140373</v>
          </cell>
          <cell r="I267">
            <v>0.35609724351466443</v>
          </cell>
          <cell r="K267">
            <v>2855556.8301132401</v>
          </cell>
          <cell r="L267">
            <v>3659961.5199999996</v>
          </cell>
          <cell r="M267">
            <v>0.28169801469328837</v>
          </cell>
        </row>
        <row r="268">
          <cell r="A268" t="str">
            <v>Travel &amp; Other Employee Costs</v>
          </cell>
          <cell r="C268">
            <v>117480.8087146196</v>
          </cell>
          <cell r="D268">
            <v>155965.2674678913</v>
          </cell>
          <cell r="E268">
            <v>0.32758081234150199</v>
          </cell>
          <cell r="G268">
            <v>504016.03392512025</v>
          </cell>
          <cell r="H268">
            <v>923777.90670323907</v>
          </cell>
          <cell r="I268">
            <v>0.83283436344106709</v>
          </cell>
          <cell r="K268">
            <v>985361.66442409996</v>
          </cell>
          <cell r="L268">
            <v>1759673.2</v>
          </cell>
          <cell r="M268">
            <v>0.7858145526987298</v>
          </cell>
        </row>
        <row r="269">
          <cell r="A269" t="str">
            <v>People Costs</v>
          </cell>
          <cell r="C269">
            <v>1492832.4162688775</v>
          </cell>
          <cell r="D269">
            <v>1905822.2329863906</v>
          </cell>
          <cell r="E269">
            <v>0.27664847856782376</v>
          </cell>
          <cell r="G269">
            <v>8199594.2341673616</v>
          </cell>
          <cell r="H269">
            <v>11620154.62377361</v>
          </cell>
          <cell r="I269">
            <v>0.41716215362864156</v>
          </cell>
          <cell r="K269">
            <v>17630577.534556288</v>
          </cell>
          <cell r="L269">
            <v>23514698.75</v>
          </cell>
          <cell r="M269">
            <v>0.33374523346786089</v>
          </cell>
        </row>
        <row r="271">
          <cell r="A271" t="str">
            <v>Data Ctr and Prod Costs</v>
          </cell>
          <cell r="C271">
            <v>1205332.6494773624</v>
          </cell>
          <cell r="D271">
            <v>946665.92999999993</v>
          </cell>
          <cell r="E271">
            <v>-0.21460193548189499</v>
          </cell>
          <cell r="G271">
            <v>6700292.6294773621</v>
          </cell>
          <cell r="H271">
            <v>5956577.2799999993</v>
          </cell>
          <cell r="I271">
            <v>-0.11099744303785344</v>
          </cell>
          <cell r="K271">
            <v>13852684.868607376</v>
          </cell>
          <cell r="L271">
            <v>12203571.280000001</v>
          </cell>
          <cell r="M271">
            <v>-0.11904649562515902</v>
          </cell>
        </row>
        <row r="272">
          <cell r="A272" t="str">
            <v>Royalty Exp</v>
          </cell>
          <cell r="C272">
            <v>455599.42</v>
          </cell>
          <cell r="D272">
            <v>288333.33</v>
          </cell>
          <cell r="E272">
            <v>-0.36713411531559892</v>
          </cell>
          <cell r="G272">
            <v>1921561.23</v>
          </cell>
          <cell r="H272">
            <v>2138163.23</v>
          </cell>
          <cell r="I272">
            <v>0.1127218829243344</v>
          </cell>
          <cell r="K272">
            <v>4371971.2</v>
          </cell>
          <cell r="L272">
            <v>4313163.2300000004</v>
          </cell>
          <cell r="M272">
            <v>-1.345113389584994E-2</v>
          </cell>
        </row>
        <row r="273">
          <cell r="A273" t="str">
            <v>Total Revenue Related Costs</v>
          </cell>
          <cell r="C273">
            <v>1660932.0694773623</v>
          </cell>
          <cell r="D273">
            <v>1234999.26</v>
          </cell>
          <cell r="E273">
            <v>-0.25644204077014937</v>
          </cell>
          <cell r="G273">
            <v>8621853.8594773617</v>
          </cell>
          <cell r="H273">
            <v>8094740.5099999998</v>
          </cell>
          <cell r="I273">
            <v>-6.1136892142743225E-2</v>
          </cell>
          <cell r="K273">
            <v>18224656.068607375</v>
          </cell>
          <cell r="L273">
            <v>16516734.510000002</v>
          </cell>
          <cell r="M273">
            <v>-9.371488560211183E-2</v>
          </cell>
        </row>
        <row r="275">
          <cell r="A275" t="str">
            <v>Consulting Exp</v>
          </cell>
          <cell r="C275">
            <v>46982.3</v>
          </cell>
          <cell r="D275">
            <v>29611.084711279131</v>
          </cell>
          <cell r="E275">
            <v>-0.36973956763974669</v>
          </cell>
          <cell r="G275">
            <v>355968.68077086163</v>
          </cell>
          <cell r="H275">
            <v>524219.59471127915</v>
          </cell>
          <cell r="I275">
            <v>0.47265650892675376</v>
          </cell>
          <cell r="K275">
            <v>843872.21349482099</v>
          </cell>
          <cell r="L275">
            <v>838019.60000000009</v>
          </cell>
          <cell r="M275">
            <v>-6.9354262425383338E-3</v>
          </cell>
        </row>
        <row r="276">
          <cell r="A276" t="str">
            <v>Other Outside Services Exp</v>
          </cell>
          <cell r="C276">
            <v>18037.752112572311</v>
          </cell>
          <cell r="D276">
            <v>13917.450769882927</v>
          </cell>
          <cell r="E276">
            <v>-0.22842654211982066</v>
          </cell>
          <cell r="G276">
            <v>102867.26047918035</v>
          </cell>
          <cell r="H276">
            <v>118642.2547959665</v>
          </cell>
          <cell r="I276">
            <v>0.15335291562448972</v>
          </cell>
          <cell r="K276">
            <v>169484.08904565175</v>
          </cell>
          <cell r="L276">
            <v>191975.26</v>
          </cell>
          <cell r="M276">
            <v>0.132703730957837</v>
          </cell>
        </row>
        <row r="277">
          <cell r="A277" t="str">
            <v>Total Outside Services</v>
          </cell>
          <cell r="C277">
            <v>65020.052112572317</v>
          </cell>
          <cell r="D277">
            <v>43528.535481162056</v>
          </cell>
          <cell r="E277">
            <v>-0.33053674878944994</v>
          </cell>
          <cell r="G277">
            <v>458835.94125004194</v>
          </cell>
          <cell r="H277">
            <v>642861.8495072457</v>
          </cell>
          <cell r="I277">
            <v>0.40107125818402078</v>
          </cell>
          <cell r="K277">
            <v>1013356.3025404727</v>
          </cell>
          <cell r="L277">
            <v>1029994.8600000001</v>
          </cell>
          <cell r="M277">
            <v>1.6419256896922356E-2</v>
          </cell>
        </row>
        <row r="279">
          <cell r="A279" t="str">
            <v>Materials and Supplies Purchases Exp</v>
          </cell>
          <cell r="C279">
            <v>3962.5</v>
          </cell>
          <cell r="D279">
            <v>13132.83315357464</v>
          </cell>
          <cell r="E279">
            <v>2.3142796602081113</v>
          </cell>
          <cell r="G279">
            <v>42558.520000000004</v>
          </cell>
          <cell r="H279">
            <v>68764.973595800548</v>
          </cell>
          <cell r="I279">
            <v>0.61577455221188471</v>
          </cell>
          <cell r="K279">
            <v>8741.8100000000049</v>
          </cell>
          <cell r="L279">
            <v>149764.97999999998</v>
          </cell>
          <cell r="M279">
            <v>16.132033297452118</v>
          </cell>
        </row>
        <row r="280">
          <cell r="A280" t="str">
            <v>Rent Exp</v>
          </cell>
          <cell r="C280">
            <v>5009.8854162811049</v>
          </cell>
          <cell r="D280">
            <v>5305.0657666938278</v>
          </cell>
          <cell r="E280">
            <v>5.8919581165159385E-2</v>
          </cell>
          <cell r="G280">
            <v>18170.042497686627</v>
          </cell>
          <cell r="H280">
            <v>36061.248462110168</v>
          </cell>
          <cell r="I280">
            <v>0.98465405167331965</v>
          </cell>
          <cell r="K280">
            <v>47334.105827935469</v>
          </cell>
          <cell r="L280">
            <v>75373.25</v>
          </cell>
          <cell r="M280">
            <v>0.59236661771936316</v>
          </cell>
        </row>
        <row r="281">
          <cell r="A281" t="str">
            <v>Office Expense Exp</v>
          </cell>
          <cell r="C281">
            <v>7148.2265668125565</v>
          </cell>
          <cell r="D281">
            <v>16857.723431052204</v>
          </cell>
          <cell r="E281">
            <v>1.3583084942100792</v>
          </cell>
          <cell r="G281">
            <v>62122.912023055636</v>
          </cell>
          <cell r="H281">
            <v>61371.220965007276</v>
          </cell>
          <cell r="I281">
            <v>-1.2100061532359999E-2</v>
          </cell>
          <cell r="K281">
            <v>107942.7217299999</v>
          </cell>
          <cell r="L281">
            <v>106449.27</v>
          </cell>
          <cell r="M281">
            <v>-1.38355945270262E-2</v>
          </cell>
        </row>
        <row r="282">
          <cell r="A282" t="str">
            <v>Telecommunications Exp</v>
          </cell>
          <cell r="C282">
            <v>84024.485464111669</v>
          </cell>
          <cell r="D282">
            <v>120528.05754684203</v>
          </cell>
          <cell r="E282">
            <v>0.43443969791783699</v>
          </cell>
          <cell r="G282">
            <v>795792.78645403637</v>
          </cell>
          <cell r="H282">
            <v>715331.46363697015</v>
          </cell>
          <cell r="I282">
            <v>-0.10110838422599037</v>
          </cell>
          <cell r="K282">
            <v>1430401.2332798543</v>
          </cell>
          <cell r="L282">
            <v>1572826.55</v>
          </cell>
          <cell r="M282">
            <v>9.9570185907607231E-2</v>
          </cell>
        </row>
        <row r="283">
          <cell r="A283" t="str">
            <v>Maintenance &amp; Repairs Exp</v>
          </cell>
          <cell r="C283">
            <v>18408.566218289321</v>
          </cell>
          <cell r="D283">
            <v>50404.389028725542</v>
          </cell>
          <cell r="E283">
            <v>1.7380942345551962</v>
          </cell>
          <cell r="G283">
            <v>133962.6509635832</v>
          </cell>
          <cell r="H283">
            <v>116046.84424655038</v>
          </cell>
          <cell r="I283">
            <v>-0.13373732594992549</v>
          </cell>
          <cell r="K283">
            <v>219361.74633186456</v>
          </cell>
          <cell r="L283">
            <v>313134.82999999996</v>
          </cell>
          <cell r="M283">
            <v>0.42748147859048058</v>
          </cell>
        </row>
        <row r="284">
          <cell r="A284" t="str">
            <v>Other Admin &amp; Infrastructure Exp</v>
          </cell>
          <cell r="C284">
            <v>14684.95</v>
          </cell>
          <cell r="D284">
            <v>1566.0605274760653</v>
          </cell>
          <cell r="E284">
            <v>-0.89335608718612824</v>
          </cell>
          <cell r="G284">
            <v>22158.378028666433</v>
          </cell>
          <cell r="H284">
            <v>32324.611479589163</v>
          </cell>
          <cell r="I284">
            <v>0.45879862857157727</v>
          </cell>
          <cell r="K284">
            <v>54573.461782574406</v>
          </cell>
          <cell r="L284">
            <v>83324.61</v>
          </cell>
          <cell r="M284">
            <v>0.52683387269755333</v>
          </cell>
        </row>
        <row r="285">
          <cell r="A285" t="str">
            <v>Total Occupancy and Administrative</v>
          </cell>
          <cell r="C285">
            <v>133238.61366549466</v>
          </cell>
          <cell r="D285">
            <v>207794.1294543643</v>
          </cell>
          <cell r="E285">
            <v>0.55956388120373834</v>
          </cell>
          <cell r="G285">
            <v>1074765.2899670282</v>
          </cell>
          <cell r="H285">
            <v>1029900.3623860276</v>
          </cell>
          <cell r="I285">
            <v>-4.1743930511913892E-2</v>
          </cell>
          <cell r="K285">
            <v>1868355.0789522287</v>
          </cell>
          <cell r="L285">
            <v>2300873.4899999998</v>
          </cell>
          <cell r="M285">
            <v>0.23149690116202479</v>
          </cell>
        </row>
        <row r="287">
          <cell r="A287" t="str">
            <v>Bad Debt Exp</v>
          </cell>
          <cell r="C287">
            <v>563228.36747170344</v>
          </cell>
          <cell r="D287">
            <v>-936780.97</v>
          </cell>
          <cell r="E287">
            <v>-2.6632347092266513</v>
          </cell>
          <cell r="G287">
            <v>-436222.04531175876</v>
          </cell>
          <cell r="H287">
            <v>-937857.72132977203</v>
          </cell>
          <cell r="I287">
            <v>1.1499548943233824</v>
          </cell>
          <cell r="K287">
            <v>-285264.26114508125</v>
          </cell>
          <cell r="L287">
            <v>-787857.74</v>
          </cell>
          <cell r="M287">
            <v>1.7618522447833274</v>
          </cell>
        </row>
        <row r="288">
          <cell r="A288" t="str">
            <v>Marketing, Sales &amp; Promotion Exp</v>
          </cell>
          <cell r="C288">
            <v>2621.2041784397929</v>
          </cell>
          <cell r="D288">
            <v>9980.8002543455768</v>
          </cell>
          <cell r="E288">
            <v>2.8077156813806092</v>
          </cell>
          <cell r="G288">
            <v>20115.074908116316</v>
          </cell>
          <cell r="H288">
            <v>6828.4945884896297</v>
          </cell>
          <cell r="I288">
            <v>-0.66052850314097655</v>
          </cell>
          <cell r="K288">
            <v>51451.323352774743</v>
          </cell>
          <cell r="L288">
            <v>83166.52</v>
          </cell>
          <cell r="M288">
            <v>0.61641167963301524</v>
          </cell>
        </row>
        <row r="289">
          <cell r="A289" t="str">
            <v>Miscellaneous Other Exp</v>
          </cell>
          <cell r="C289">
            <v>67206.415783028016</v>
          </cell>
          <cell r="D289">
            <v>-21890.177235369891</v>
          </cell>
          <cell r="E289">
            <v>-1.3257155880182787</v>
          </cell>
          <cell r="G289">
            <v>313144.47965212259</v>
          </cell>
          <cell r="H289">
            <v>61881.335538962841</v>
          </cell>
          <cell r="I289">
            <v>-0.80238726990267284</v>
          </cell>
          <cell r="K289">
            <v>336925.84704188094</v>
          </cell>
          <cell r="L289">
            <v>61881.14</v>
          </cell>
          <cell r="M289">
            <v>-0.81633602603273114</v>
          </cell>
        </row>
        <row r="290">
          <cell r="A290" t="str">
            <v>Trfs/Alloc of Op Exp to Cost of Sales or B/S Exp</v>
          </cell>
          <cell r="C290">
            <v>-61642</v>
          </cell>
          <cell r="D290">
            <v>-118456.23</v>
          </cell>
          <cell r="E290">
            <v>0.92168051004185447</v>
          </cell>
          <cell r="G290">
            <v>-84792</v>
          </cell>
          <cell r="H290">
            <v>-1092237.8400000001</v>
          </cell>
          <cell r="I290">
            <v>11.881378431927541</v>
          </cell>
          <cell r="K290">
            <v>-749978.39</v>
          </cell>
          <cell r="L290">
            <v>-2193237.84</v>
          </cell>
          <cell r="M290">
            <v>1.9244013817518124</v>
          </cell>
        </row>
        <row r="291">
          <cell r="A291" t="str">
            <v>TF Allocation Exp</v>
          </cell>
          <cell r="C291">
            <v>456065.47809167393</v>
          </cell>
          <cell r="D291">
            <v>210381.29809167236</v>
          </cell>
          <cell r="E291">
            <v>-0.53870374277839217</v>
          </cell>
          <cell r="G291">
            <v>1352425.7863870859</v>
          </cell>
          <cell r="H291">
            <v>1261041.7885500342</v>
          </cell>
          <cell r="I291">
            <v>-6.7570434368290119E-2</v>
          </cell>
          <cell r="K291">
            <v>2680024.2349371314</v>
          </cell>
          <cell r="L291">
            <v>2608593.8000000045</v>
          </cell>
          <cell r="M291">
            <v>-2.6652906345379583E-2</v>
          </cell>
        </row>
        <row r="292">
          <cell r="A292" t="str">
            <v xml:space="preserve">Total Other Operating Costs </v>
          </cell>
          <cell r="C292">
            <v>1027479.4655248452</v>
          </cell>
          <cell r="D292">
            <v>-856765.27888935199</v>
          </cell>
          <cell r="E292">
            <v>-1.833851485734276</v>
          </cell>
          <cell r="G292">
            <v>1164671.2956355661</v>
          </cell>
          <cell r="H292">
            <v>-700343.94265228556</v>
          </cell>
          <cell r="I292">
            <v>-1.6013232620025248</v>
          </cell>
          <cell r="K292">
            <v>2033158.7541867057</v>
          </cell>
          <cell r="L292">
            <v>-227454.11999999546</v>
          </cell>
          <cell r="M292">
            <v>-1.1118722871647968</v>
          </cell>
        </row>
        <row r="294">
          <cell r="A294" t="str">
            <v>Total Oper Exp Before Deprec</v>
          </cell>
          <cell r="C294">
            <v>4379502.617049152</v>
          </cell>
          <cell r="D294">
            <v>2535378.8790325648</v>
          </cell>
          <cell r="E294">
            <v>-0.42108063386867711</v>
          </cell>
          <cell r="G294">
            <v>19519720.620497357</v>
          </cell>
          <cell r="H294">
            <v>20687313.4030146</v>
          </cell>
          <cell r="I294">
            <v>5.9816060138236406E-2</v>
          </cell>
          <cell r="K294">
            <v>40770103.738843068</v>
          </cell>
          <cell r="L294">
            <v>43134847.49000001</v>
          </cell>
          <cell r="M294">
            <v>5.8001906649650464E-2</v>
          </cell>
        </row>
        <row r="296">
          <cell r="A296" t="str">
            <v>Depreciation/Amortization (Excl Intangibles) Exp</v>
          </cell>
          <cell r="C296">
            <v>1903891.5644353991</v>
          </cell>
          <cell r="D296">
            <v>1112273.5132878595</v>
          </cell>
          <cell r="E296">
            <v>-0.41578946297936603</v>
          </cell>
          <cell r="G296">
            <v>10110049.420630993</v>
          </cell>
          <cell r="H296">
            <v>7458648.244759094</v>
          </cell>
          <cell r="I296">
            <v>-0.26225402721190838</v>
          </cell>
          <cell r="K296">
            <v>20275627.606236853</v>
          </cell>
          <cell r="L296">
            <v>13822084.33</v>
          </cell>
          <cell r="M296">
            <v>-0.31829067891598684</v>
          </cell>
        </row>
        <row r="298">
          <cell r="A298" t="str">
            <v>Total Operating Expenses</v>
          </cell>
          <cell r="C298">
            <v>6283394.1814845512</v>
          </cell>
          <cell r="D298">
            <v>3647652.3923204243</v>
          </cell>
          <cell r="E298">
            <v>-0.41947738961387127</v>
          </cell>
          <cell r="G298">
            <v>29629770.041128352</v>
          </cell>
          <cell r="H298">
            <v>28145961.647773694</v>
          </cell>
          <cell r="I298">
            <v>-5.0078295960279823E-2</v>
          </cell>
          <cell r="K298">
            <v>61045731.345079921</v>
          </cell>
          <cell r="L298">
            <v>56956931.820000008</v>
          </cell>
          <cell r="M298">
            <v>-6.6979286429819415E-2</v>
          </cell>
        </row>
        <row r="300">
          <cell r="A300" t="str">
            <v>Total Operating Income</v>
          </cell>
          <cell r="C300">
            <v>34190542.80570168</v>
          </cell>
          <cell r="D300">
            <v>40313705.17013929</v>
          </cell>
          <cell r="E300">
            <v>0.17908935810801166</v>
          </cell>
          <cell r="G300">
            <v>210641528.14089578</v>
          </cell>
          <cell r="H300">
            <v>217546955.07160842</v>
          </cell>
          <cell r="I300">
            <v>3.2782837229008689E-2</v>
          </cell>
          <cell r="K300">
            <v>428132538.85990942</v>
          </cell>
          <cell r="L300">
            <v>447554698.12172371</v>
          </cell>
          <cell r="M300">
            <v>4.5364828642864452E-2</v>
          </cell>
        </row>
        <row r="302">
          <cell r="A302" t="str">
            <v>Total EBITDA</v>
          </cell>
          <cell r="C302">
            <v>36094434.370137081</v>
          </cell>
          <cell r="D302">
            <v>41425978.683427148</v>
          </cell>
          <cell r="E302">
            <v>0.14771098110630454</v>
          </cell>
          <cell r="G302">
            <v>220751577.56152678</v>
          </cell>
          <cell r="H302">
            <v>225005603.31636751</v>
          </cell>
          <cell r="I302">
            <v>1.9270647131185602E-2</v>
          </cell>
          <cell r="K302">
            <v>448408166.46614623</v>
          </cell>
          <cell r="L302">
            <v>461376782.45172369</v>
          </cell>
          <cell r="M302">
            <v>2.8921453611743184E-2</v>
          </cell>
        </row>
        <row r="306">
          <cell r="A306" t="str">
            <v>w/out Portia</v>
          </cell>
        </row>
        <row r="307">
          <cell r="C307" t="str">
            <v>June</v>
          </cell>
          <cell r="F307" t="str">
            <v>June YTD</v>
          </cell>
        </row>
        <row r="308">
          <cell r="C308" t="str">
            <v>Actual</v>
          </cell>
          <cell r="D308" t="str">
            <v>Plan</v>
          </cell>
          <cell r="E308" t="str">
            <v>B / (W)</v>
          </cell>
          <cell r="F308" t="str">
            <v>Actual</v>
          </cell>
          <cell r="G308" t="str">
            <v>Plan</v>
          </cell>
          <cell r="H308" t="str">
            <v>B / (W)</v>
          </cell>
          <cell r="I308" t="str">
            <v>Commentary</v>
          </cell>
        </row>
        <row r="310">
          <cell r="A310" t="str">
            <v>Revenue</v>
          </cell>
          <cell r="C310">
            <v>40385504.47369536</v>
          </cell>
          <cell r="D310">
            <v>40423717.776691608</v>
          </cell>
          <cell r="E310">
            <v>-38213.302996248007</v>
          </cell>
          <cell r="F310">
            <v>227351331.66276366</v>
          </cell>
          <cell r="G310">
            <v>239787438.13090673</v>
          </cell>
          <cell r="H310">
            <v>-12436106.468143076</v>
          </cell>
        </row>
        <row r="312">
          <cell r="A312" t="str">
            <v>Salaries</v>
          </cell>
          <cell r="C312">
            <v>600761.058332582</v>
          </cell>
          <cell r="D312">
            <v>628244.14722726785</v>
          </cell>
          <cell r="E312">
            <v>27483.088894685847</v>
          </cell>
          <cell r="F312">
            <v>3531031.4012470227</v>
          </cell>
          <cell r="G312">
            <v>3623504.5384625047</v>
          </cell>
          <cell r="H312">
            <v>92473.137215482071</v>
          </cell>
        </row>
        <row r="313">
          <cell r="A313" t="str">
            <v>Commissions</v>
          </cell>
          <cell r="C313">
            <v>0</v>
          </cell>
          <cell r="D313">
            <v>0</v>
          </cell>
          <cell r="E313">
            <v>0</v>
          </cell>
          <cell r="F313">
            <v>0</v>
          </cell>
          <cell r="G313">
            <v>0</v>
          </cell>
          <cell r="H313">
            <v>0</v>
          </cell>
        </row>
        <row r="314">
          <cell r="A314" t="str">
            <v>Bonus</v>
          </cell>
          <cell r="C314">
            <v>82754.12214518174</v>
          </cell>
          <cell r="D314">
            <v>83559.529618416796</v>
          </cell>
          <cell r="E314">
            <v>805.40747323505639</v>
          </cell>
          <cell r="F314">
            <v>499543.74791553093</v>
          </cell>
          <cell r="G314">
            <v>501444.72993152455</v>
          </cell>
          <cell r="H314">
            <v>1900.9820159936207</v>
          </cell>
        </row>
        <row r="315">
          <cell r="A315" t="str">
            <v>Other Benefits &amp; Fringes</v>
          </cell>
          <cell r="C315">
            <v>122826.96559910712</v>
          </cell>
          <cell r="D315">
            <v>144317.19647500507</v>
          </cell>
          <cell r="E315">
            <v>21490.230875897949</v>
          </cell>
          <cell r="F315">
            <v>976106.43187519966</v>
          </cell>
          <cell r="G315">
            <v>872131.43990269373</v>
          </cell>
          <cell r="H315">
            <v>-103974.99197250593</v>
          </cell>
        </row>
        <row r="316">
          <cell r="A316" t="str">
            <v>Travel &amp; Other Employee Costs</v>
          </cell>
          <cell r="C316">
            <v>15441.575309602136</v>
          </cell>
          <cell r="D316">
            <v>46195.506009302713</v>
          </cell>
          <cell r="E316">
            <v>30753.930699700577</v>
          </cell>
          <cell r="F316">
            <v>182189.88120665634</v>
          </cell>
          <cell r="G316">
            <v>236053.68154953484</v>
          </cell>
          <cell r="H316">
            <v>53863.800342878501</v>
          </cell>
        </row>
        <row r="317">
          <cell r="A317" t="str">
            <v>People Costs</v>
          </cell>
          <cell r="C317">
            <v>821783.72138647293</v>
          </cell>
          <cell r="D317">
            <v>902316.37932999234</v>
          </cell>
          <cell r="E317">
            <v>80532.657943519429</v>
          </cell>
          <cell r="F317">
            <v>5188871.4622444101</v>
          </cell>
          <cell r="G317">
            <v>5233134.3898462579</v>
          </cell>
          <cell r="H317">
            <v>44262.927601848263</v>
          </cell>
        </row>
        <row r="319">
          <cell r="A319" t="str">
            <v>Data Ctr and Prod Costs</v>
          </cell>
          <cell r="C319">
            <v>642060.92999999993</v>
          </cell>
          <cell r="D319">
            <v>868688.5</v>
          </cell>
          <cell r="E319">
            <v>226627.57000000007</v>
          </cell>
          <cell r="F319">
            <v>4144804.8199999994</v>
          </cell>
          <cell r="G319">
            <v>5161344.0199999996</v>
          </cell>
          <cell r="H319">
            <v>1016539.2000000002</v>
          </cell>
        </row>
        <row r="320">
          <cell r="A320" t="str">
            <v>Royalty Exp</v>
          </cell>
          <cell r="C320">
            <v>288333.33</v>
          </cell>
          <cell r="D320">
            <v>368750</v>
          </cell>
          <cell r="E320">
            <v>80416.669999999984</v>
          </cell>
          <cell r="F320">
            <v>2128163.23</v>
          </cell>
          <cell r="G320">
            <v>2212500</v>
          </cell>
          <cell r="H320">
            <v>84336.770000000019</v>
          </cell>
        </row>
        <row r="321">
          <cell r="A321" t="str">
            <v>Total Revenue Related Costs</v>
          </cell>
          <cell r="C321">
            <v>930394.26</v>
          </cell>
          <cell r="D321">
            <v>1237438.5</v>
          </cell>
          <cell r="E321">
            <v>307044.24000000005</v>
          </cell>
          <cell r="F321">
            <v>6272968.0499999989</v>
          </cell>
          <cell r="G321">
            <v>7373844.0199999996</v>
          </cell>
          <cell r="H321">
            <v>1100875.9700000002</v>
          </cell>
        </row>
        <row r="323">
          <cell r="A323" t="str">
            <v>Consulting Exp</v>
          </cell>
          <cell r="C323">
            <v>25761.084711279131</v>
          </cell>
          <cell r="D323">
            <v>0</v>
          </cell>
          <cell r="E323">
            <v>-25761.084711279131</v>
          </cell>
          <cell r="F323">
            <v>43792.334711279138</v>
          </cell>
          <cell r="G323">
            <v>0</v>
          </cell>
          <cell r="H323">
            <v>-43792.334711279138</v>
          </cell>
        </row>
        <row r="324">
          <cell r="A324" t="str">
            <v>Other Outside Services Exp</v>
          </cell>
          <cell r="C324">
            <v>7182.8200000000006</v>
          </cell>
          <cell r="D324">
            <v>0</v>
          </cell>
          <cell r="E324">
            <v>-7182.8200000000006</v>
          </cell>
          <cell r="F324">
            <v>97745.290000000008</v>
          </cell>
          <cell r="G324">
            <v>0</v>
          </cell>
          <cell r="H324">
            <v>-97745.290000000008</v>
          </cell>
        </row>
        <row r="325">
          <cell r="A325" t="str">
            <v>Total Outside Services</v>
          </cell>
          <cell r="C325">
            <v>32943.90471127913</v>
          </cell>
          <cell r="D325">
            <v>0</v>
          </cell>
          <cell r="E325">
            <v>-32943.90471127913</v>
          </cell>
          <cell r="F325">
            <v>141537.62471127915</v>
          </cell>
          <cell r="G325">
            <v>0</v>
          </cell>
          <cell r="H325">
            <v>-141537.62471127915</v>
          </cell>
        </row>
        <row r="327">
          <cell r="A327" t="str">
            <v>Materials and Supplies Purchases Exp</v>
          </cell>
          <cell r="C327">
            <v>13132.83315357464</v>
          </cell>
          <cell r="D327">
            <v>13522.914778327897</v>
          </cell>
          <cell r="E327">
            <v>390.08162475325662</v>
          </cell>
          <cell r="F327">
            <v>68764.973595800548</v>
          </cell>
          <cell r="G327">
            <v>81137.488669967366</v>
          </cell>
          <cell r="H327">
            <v>12372.515074166819</v>
          </cell>
        </row>
        <row r="328">
          <cell r="A328" t="str">
            <v>Rent Exp</v>
          </cell>
          <cell r="C328">
            <v>5253.1100000000006</v>
          </cell>
          <cell r="D328">
            <v>9250</v>
          </cell>
          <cell r="E328">
            <v>3996.8899999999994</v>
          </cell>
          <cell r="F328">
            <v>35827.770000000004</v>
          </cell>
          <cell r="G328">
            <v>55499.999999999993</v>
          </cell>
          <cell r="H328">
            <v>19672.229999999989</v>
          </cell>
        </row>
        <row r="329">
          <cell r="A329" t="str">
            <v>Office Expense Exp</v>
          </cell>
          <cell r="C329">
            <v>11569.198818970515</v>
          </cell>
          <cell r="D329">
            <v>3804.0068474592063</v>
          </cell>
          <cell r="E329">
            <v>-7765.191971511309</v>
          </cell>
          <cell r="F329">
            <v>34388.469403449628</v>
          </cell>
          <cell r="G329">
            <v>22824.041084755241</v>
          </cell>
          <cell r="H329">
            <v>-11564.428318694387</v>
          </cell>
        </row>
        <row r="330">
          <cell r="A330" t="str">
            <v>Telecommunications Exp</v>
          </cell>
          <cell r="C330">
            <v>102345.8818149115</v>
          </cell>
          <cell r="D330">
            <v>113525.53228581088</v>
          </cell>
          <cell r="E330">
            <v>11179.650470899389</v>
          </cell>
          <cell r="F330">
            <v>613690.57243069692</v>
          </cell>
          <cell r="G330">
            <v>688713.19371486537</v>
          </cell>
          <cell r="H330">
            <v>75022.621284168446</v>
          </cell>
        </row>
        <row r="331">
          <cell r="A331" t="str">
            <v>Maintenance &amp; Repairs Exp</v>
          </cell>
          <cell r="C331">
            <v>10749.979999999996</v>
          </cell>
          <cell r="D331">
            <v>17695</v>
          </cell>
          <cell r="E331">
            <v>6945.0200000000041</v>
          </cell>
          <cell r="F331">
            <v>13420.909999999974</v>
          </cell>
          <cell r="G331">
            <v>105900.99999999999</v>
          </cell>
          <cell r="H331">
            <v>92480.090000000011</v>
          </cell>
        </row>
        <row r="332">
          <cell r="A332" t="str">
            <v>Other Admin &amp; Infrastructure Exp</v>
          </cell>
          <cell r="C332">
            <v>750.81</v>
          </cell>
          <cell r="D332">
            <v>4950</v>
          </cell>
          <cell r="E332">
            <v>4199.1900000000005</v>
          </cell>
          <cell r="F332">
            <v>18389.949999999997</v>
          </cell>
          <cell r="G332">
            <v>29700</v>
          </cell>
          <cell r="H332">
            <v>11310.050000000003</v>
          </cell>
        </row>
        <row r="333">
          <cell r="A333" t="str">
            <v>Total Occupancy and Administrative</v>
          </cell>
          <cell r="C333">
            <v>143801.81378745666</v>
          </cell>
          <cell r="D333">
            <v>162747.45391159799</v>
          </cell>
          <cell r="E333">
            <v>18945.64012414134</v>
          </cell>
          <cell r="F333">
            <v>784482.64542994695</v>
          </cell>
          <cell r="G333">
            <v>983775.72346958797</v>
          </cell>
          <cell r="H333">
            <v>199293.07803964085</v>
          </cell>
        </row>
        <row r="335">
          <cell r="A335" t="str">
            <v>Bad Debt Exp</v>
          </cell>
          <cell r="C335">
            <v>-936780.97</v>
          </cell>
          <cell r="D335">
            <v>75000</v>
          </cell>
          <cell r="E335">
            <v>1011780.97</v>
          </cell>
          <cell r="F335">
            <v>-936909.3415647581</v>
          </cell>
          <cell r="G335">
            <v>449999.99999999994</v>
          </cell>
          <cell r="H335">
            <v>1386909.341564758</v>
          </cell>
        </row>
        <row r="336">
          <cell r="A336" t="str">
            <v>Marketing, Sales &amp; Promotion Exp</v>
          </cell>
          <cell r="C336">
            <v>9824.0305602486696</v>
          </cell>
          <cell r="D336">
            <v>21.923171128966942</v>
          </cell>
          <cell r="E336">
            <v>-9802.1073891197029</v>
          </cell>
          <cell r="F336">
            <v>2650.750560248669</v>
          </cell>
          <cell r="G336">
            <v>131.5390267738012</v>
          </cell>
          <cell r="H336">
            <v>-2519.2115334748678</v>
          </cell>
        </row>
        <row r="337">
          <cell r="A337" t="str">
            <v>Miscellaneous Other Exp</v>
          </cell>
          <cell r="C337">
            <v>-25574.594057419461</v>
          </cell>
          <cell r="D337">
            <v>-77139.070000000007</v>
          </cell>
          <cell r="E337">
            <v>-51564.475942580546</v>
          </cell>
          <cell r="F337">
            <v>45622.163505011806</v>
          </cell>
          <cell r="G337">
            <v>-470206.76</v>
          </cell>
          <cell r="H337">
            <v>-515828.92350501183</v>
          </cell>
        </row>
        <row r="338">
          <cell r="A338" t="str">
            <v>Trfs/Alloc of Op Exp to Cost of Sales or B/S Exp</v>
          </cell>
          <cell r="C338">
            <v>0</v>
          </cell>
          <cell r="D338">
            <v>0</v>
          </cell>
          <cell r="E338">
            <v>0</v>
          </cell>
          <cell r="F338">
            <v>0</v>
          </cell>
          <cell r="G338">
            <v>0</v>
          </cell>
          <cell r="H338">
            <v>0</v>
          </cell>
        </row>
        <row r="339">
          <cell r="A339" t="str">
            <v>TF Allocation Exp</v>
          </cell>
          <cell r="C339">
            <v>210381.29809167236</v>
          </cell>
          <cell r="D339">
            <v>247925.35859725997</v>
          </cell>
          <cell r="E339">
            <v>37544.060505587608</v>
          </cell>
          <cell r="F339">
            <v>1261041.7885500342</v>
          </cell>
          <cell r="G339">
            <v>1487552.1515835598</v>
          </cell>
          <cell r="H339">
            <v>226510.36303352565</v>
          </cell>
        </row>
        <row r="340">
          <cell r="A340" t="str">
            <v xml:space="preserve">Total Other Operating Costs </v>
          </cell>
          <cell r="C340">
            <v>-742150.23540549842</v>
          </cell>
          <cell r="D340">
            <v>245808.21176838892</v>
          </cell>
          <cell r="E340">
            <v>987958.4471738874</v>
          </cell>
          <cell r="F340">
            <v>372405.36105053651</v>
          </cell>
          <cell r="G340">
            <v>1467476.9306103336</v>
          </cell>
          <cell r="H340">
            <v>1095071.5695597967</v>
          </cell>
        </row>
        <row r="342">
          <cell r="A342" t="str">
            <v>Total Oper Exp Before Deprec</v>
          </cell>
          <cell r="C342">
            <v>1186773.4644797102</v>
          </cell>
          <cell r="D342">
            <v>2548310.545009979</v>
          </cell>
          <cell r="E342">
            <v>1361537.0805302688</v>
          </cell>
          <cell r="F342">
            <v>12760265.143436171</v>
          </cell>
          <cell r="G342">
            <v>15058231.063926179</v>
          </cell>
          <cell r="H342">
            <v>2297965.9204900078</v>
          </cell>
        </row>
        <row r="344">
          <cell r="A344" t="str">
            <v>Depreciation/Amortization (Excl Intangibles) Exp</v>
          </cell>
          <cell r="C344">
            <v>1101587.6945418967</v>
          </cell>
          <cell r="D344">
            <v>1276993.9305549199</v>
          </cell>
          <cell r="E344">
            <v>175406.23601302318</v>
          </cell>
          <cell r="F344">
            <v>7390330.0384588353</v>
          </cell>
          <cell r="G344">
            <v>8150981.5158341872</v>
          </cell>
          <cell r="H344">
            <v>760651.47737535182</v>
          </cell>
        </row>
        <row r="346">
          <cell r="A346" t="str">
            <v>Total Operating Expenses</v>
          </cell>
          <cell r="C346">
            <v>2288361.1590216067</v>
          </cell>
          <cell r="D346">
            <v>3825304.4755648989</v>
          </cell>
          <cell r="E346">
            <v>1536943.3165432923</v>
          </cell>
          <cell r="F346">
            <v>20150595.181895006</v>
          </cell>
          <cell r="G346">
            <v>23209212.579760365</v>
          </cell>
          <cell r="H346">
            <v>3058617.3978653587</v>
          </cell>
        </row>
        <row r="348">
          <cell r="A348" t="str">
            <v>Total Operating Income</v>
          </cell>
          <cell r="C348">
            <v>38097143.314673752</v>
          </cell>
          <cell r="D348">
            <v>36598413.301126711</v>
          </cell>
          <cell r="E348">
            <v>1498730.0135470405</v>
          </cell>
          <cell r="F348">
            <v>207200736.48086864</v>
          </cell>
          <cell r="G348">
            <v>216578225.55114636</v>
          </cell>
          <cell r="H348">
            <v>-9377489.0702777207</v>
          </cell>
        </row>
        <row r="350">
          <cell r="A350" t="str">
            <v>Total EBITDA</v>
          </cell>
          <cell r="C350">
            <v>39198731.009215653</v>
          </cell>
          <cell r="D350">
            <v>37875407.23168163</v>
          </cell>
          <cell r="E350">
            <v>1323323.7775340229</v>
          </cell>
          <cell r="F350">
            <v>214591066.51932749</v>
          </cell>
          <cell r="G350">
            <v>224729207.06698054</v>
          </cell>
          <cell r="H350">
            <v>-10138140.547653049</v>
          </cell>
        </row>
        <row r="377">
          <cell r="C377" t="str">
            <v>June</v>
          </cell>
          <cell r="K377" t="str">
            <v>June YTD</v>
          </cell>
        </row>
        <row r="378">
          <cell r="C378" t="str">
            <v>Actual</v>
          </cell>
          <cell r="D378" t="str">
            <v>Plan</v>
          </cell>
          <cell r="K378" t="str">
            <v>Actual</v>
          </cell>
          <cell r="L378" t="str">
            <v>Plan</v>
          </cell>
        </row>
        <row r="379">
          <cell r="B379" t="str">
            <v>Americas</v>
          </cell>
          <cell r="C379">
            <v>23267.080029191231</v>
          </cell>
          <cell r="D379">
            <v>21223.570677848045</v>
          </cell>
          <cell r="J379" t="str">
            <v>Americas</v>
          </cell>
          <cell r="K379">
            <v>119250.60826212443</v>
          </cell>
          <cell r="L379">
            <v>125599.06898708828</v>
          </cell>
        </row>
        <row r="380">
          <cell r="B380" t="str">
            <v>Europe</v>
          </cell>
          <cell r="C380">
            <v>12197.695163915563</v>
          </cell>
          <cell r="D380">
            <v>12683.988916697816</v>
          </cell>
          <cell r="J380" t="str">
            <v>Europe</v>
          </cell>
          <cell r="K380">
            <v>71721.433045984464</v>
          </cell>
          <cell r="L380">
            <v>74862.705717294899</v>
          </cell>
        </row>
        <row r="381">
          <cell r="B381" t="str">
            <v>Asia</v>
          </cell>
          <cell r="C381">
            <v>2632.368121566954</v>
          </cell>
          <cell r="D381">
            <v>2690.853706580845</v>
          </cell>
          <cell r="J381" t="str">
            <v>Asia</v>
          </cell>
          <cell r="K381">
            <v>16228.695172759775</v>
          </cell>
          <cell r="L381">
            <v>16116.450846763184</v>
          </cell>
        </row>
        <row r="384">
          <cell r="A384" t="str">
            <v>only Portia</v>
          </cell>
        </row>
        <row r="385">
          <cell r="C385" t="str">
            <v>June</v>
          </cell>
          <cell r="F385" t="str">
            <v>June YTD</v>
          </cell>
        </row>
        <row r="386">
          <cell r="C386" t="str">
            <v>Actual</v>
          </cell>
          <cell r="D386" t="str">
            <v>Plan</v>
          </cell>
          <cell r="E386" t="str">
            <v>B / (W)</v>
          </cell>
          <cell r="F386" t="str">
            <v>Actual</v>
          </cell>
          <cell r="G386" t="str">
            <v>Plan</v>
          </cell>
          <cell r="H386" t="str">
            <v>B / (W)</v>
          </cell>
          <cell r="I386" t="str">
            <v>Commentary</v>
          </cell>
        </row>
        <row r="388">
          <cell r="A388" t="str">
            <v>Revenue</v>
          </cell>
          <cell r="C388">
            <v>3575853.0887643555</v>
          </cell>
          <cell r="D388">
            <v>3713612.8852655506</v>
          </cell>
          <cell r="E388">
            <v>-137759.79650119506</v>
          </cell>
          <cell r="F388">
            <v>18341585.056618452</v>
          </cell>
          <cell r="G388">
            <v>19888187.967280831</v>
          </cell>
          <cell r="H388">
            <v>-1546602.9106623791</v>
          </cell>
        </row>
        <row r="390">
          <cell r="A390" t="str">
            <v>Salaries</v>
          </cell>
          <cell r="C390">
            <v>739970.88858513348</v>
          </cell>
          <cell r="D390">
            <v>800364.8497897546</v>
          </cell>
          <cell r="E390">
            <v>60393.961204621126</v>
          </cell>
          <cell r="F390">
            <v>4271175.0078342836</v>
          </cell>
          <cell r="G390">
            <v>4623597.5068755383</v>
          </cell>
          <cell r="H390">
            <v>352422.49904125463</v>
          </cell>
        </row>
        <row r="391">
          <cell r="A391" t="str">
            <v>Commissions</v>
          </cell>
          <cell r="C391">
            <v>44330.770275355055</v>
          </cell>
          <cell r="D391">
            <v>58859.69673593928</v>
          </cell>
          <cell r="E391">
            <v>14528.926460584225</v>
          </cell>
          <cell r="F391">
            <v>363716.29064361588</v>
          </cell>
          <cell r="G391">
            <v>353158.1804156357</v>
          </cell>
          <cell r="H391">
            <v>-10558.110227980185</v>
          </cell>
        </row>
        <row r="392">
          <cell r="A392" t="str">
            <v>Bonus</v>
          </cell>
          <cell r="C392">
            <v>11392.299081569541</v>
          </cell>
          <cell r="D392">
            <v>8523.76</v>
          </cell>
          <cell r="E392">
            <v>-2868.5390815695409</v>
          </cell>
          <cell r="F392">
            <v>75616.381515881032</v>
          </cell>
          <cell r="G392">
            <v>51142.560000000005</v>
          </cell>
          <cell r="H392">
            <v>-24473.821515881027</v>
          </cell>
        </row>
        <row r="393">
          <cell r="A393" t="str">
            <v>Other Benefits &amp; Fringes</v>
          </cell>
          <cell r="C393">
            <v>147820.86149957034</v>
          </cell>
          <cell r="D393">
            <v>168586.8425702753</v>
          </cell>
          <cell r="E393">
            <v>20765.981070704962</v>
          </cell>
          <cell r="F393">
            <v>979187.45603883767</v>
          </cell>
          <cell r="G393">
            <v>1156483.6784623407</v>
          </cell>
          <cell r="H393">
            <v>177296.22242350306</v>
          </cell>
        </row>
        <row r="394">
          <cell r="A394" t="str">
            <v>Travel &amp; Other Employee Costs</v>
          </cell>
          <cell r="C394">
            <v>140523.69215828917</v>
          </cell>
          <cell r="D394">
            <v>77508.394026770795</v>
          </cell>
          <cell r="E394">
            <v>-63015.298131518372</v>
          </cell>
          <cell r="F394">
            <v>741588.02549658273</v>
          </cell>
          <cell r="G394">
            <v>474276.587571943</v>
          </cell>
          <cell r="H394">
            <v>-267311.43792463973</v>
          </cell>
        </row>
        <row r="395">
          <cell r="A395" t="str">
            <v>People Costs</v>
          </cell>
          <cell r="C395">
            <v>1084038.5115999177</v>
          </cell>
          <cell r="D395">
            <v>1113843.54312274</v>
          </cell>
          <cell r="E395">
            <v>29805.031522822392</v>
          </cell>
          <cell r="F395">
            <v>6431283.1615292002</v>
          </cell>
          <cell r="G395">
            <v>6658658.5133254575</v>
          </cell>
          <cell r="H395">
            <v>227375.35179625673</v>
          </cell>
        </row>
        <row r="397">
          <cell r="A397" t="str">
            <v>Data Ctr and Prod Costs</v>
          </cell>
          <cell r="C397">
            <v>304605</v>
          </cell>
          <cell r="D397">
            <v>313384</v>
          </cell>
          <cell r="E397">
            <v>8779</v>
          </cell>
          <cell r="F397">
            <v>1811772.46</v>
          </cell>
          <cell r="G397">
            <v>1891876</v>
          </cell>
          <cell r="H397">
            <v>80103.540000000037</v>
          </cell>
        </row>
        <row r="398">
          <cell r="A398" t="str">
            <v>Royalty Exp</v>
          </cell>
          <cell r="C398">
            <v>0</v>
          </cell>
          <cell r="D398">
            <v>13500</v>
          </cell>
          <cell r="E398">
            <v>13500</v>
          </cell>
          <cell r="F398">
            <v>10000</v>
          </cell>
          <cell r="G398">
            <v>88000</v>
          </cell>
          <cell r="H398">
            <v>78000</v>
          </cell>
        </row>
        <row r="399">
          <cell r="A399" t="str">
            <v>Total Revenue Related Costs</v>
          </cell>
          <cell r="C399">
            <v>304605</v>
          </cell>
          <cell r="D399">
            <v>326884</v>
          </cell>
          <cell r="E399">
            <v>22279</v>
          </cell>
          <cell r="F399">
            <v>1821772.46</v>
          </cell>
          <cell r="G399">
            <v>1979876</v>
          </cell>
          <cell r="H399">
            <v>158103.54000000004</v>
          </cell>
        </row>
        <row r="401">
          <cell r="A401" t="str">
            <v>Consulting Exp</v>
          </cell>
          <cell r="C401">
            <v>3850</v>
          </cell>
          <cell r="D401">
            <v>116667</v>
          </cell>
          <cell r="E401">
            <v>112817</v>
          </cell>
          <cell r="F401">
            <v>480427.26</v>
          </cell>
          <cell r="G401">
            <v>700002</v>
          </cell>
          <cell r="H401">
            <v>219574.74</v>
          </cell>
        </row>
        <row r="402">
          <cell r="A402" t="str">
            <v>Other Outside Services Exp</v>
          </cell>
          <cell r="C402">
            <v>6734.6307698829269</v>
          </cell>
          <cell r="D402">
            <v>2058.6162166774789</v>
          </cell>
          <cell r="E402">
            <v>-4676.0145532054485</v>
          </cell>
          <cell r="F402">
            <v>20896.964795966494</v>
          </cell>
          <cell r="G402">
            <v>12351.697300064874</v>
          </cell>
          <cell r="H402">
            <v>-8545.2674959016204</v>
          </cell>
        </row>
        <row r="403">
          <cell r="A403" t="str">
            <v>Total Outside Services</v>
          </cell>
          <cell r="C403">
            <v>10584.630769882926</v>
          </cell>
          <cell r="D403">
            <v>118725.61621667747</v>
          </cell>
          <cell r="E403">
            <v>108140.98544679456</v>
          </cell>
          <cell r="F403">
            <v>501324.22479596653</v>
          </cell>
          <cell r="G403">
            <v>712353.69730006484</v>
          </cell>
          <cell r="H403">
            <v>211029.47250409838</v>
          </cell>
        </row>
        <row r="405">
          <cell r="A405" t="str">
            <v>Materials and Supplies Purchases Exp</v>
          </cell>
          <cell r="C405">
            <v>0</v>
          </cell>
          <cell r="D405">
            <v>6286</v>
          </cell>
          <cell r="E405">
            <v>6286</v>
          </cell>
          <cell r="F405">
            <v>0</v>
          </cell>
          <cell r="G405">
            <v>37716</v>
          </cell>
          <cell r="H405">
            <v>37716</v>
          </cell>
        </row>
        <row r="406">
          <cell r="A406" t="str">
            <v>Rent Exp</v>
          </cell>
          <cell r="C406">
            <v>51.955766693826881</v>
          </cell>
          <cell r="D406">
            <v>35.375416281104407</v>
          </cell>
          <cell r="E406">
            <v>-16.580350412722474</v>
          </cell>
          <cell r="F406">
            <v>233.47846211016343</v>
          </cell>
          <cell r="G406">
            <v>212.25249768662644</v>
          </cell>
          <cell r="H406">
            <v>-21.225964423536993</v>
          </cell>
        </row>
        <row r="407">
          <cell r="A407" t="str">
            <v>Office Expense Exp</v>
          </cell>
          <cell r="C407">
            <v>5288.5246120816873</v>
          </cell>
          <cell r="D407">
            <v>6334.9885912074114</v>
          </cell>
          <cell r="E407">
            <v>1046.4639791257241</v>
          </cell>
          <cell r="F407">
            <v>26982.751561557649</v>
          </cell>
          <cell r="G407">
            <v>38008.293365724356</v>
          </cell>
          <cell r="H407">
            <v>11025.541804166707</v>
          </cell>
        </row>
        <row r="408">
          <cell r="A408" t="str">
            <v>Telecommunications Exp</v>
          </cell>
          <cell r="C408">
            <v>18182.175731930529</v>
          </cell>
          <cell r="D408">
            <v>16483.323099939178</v>
          </cell>
          <cell r="E408">
            <v>-1698.8526319913508</v>
          </cell>
          <cell r="F408">
            <v>101640.89120627326</v>
          </cell>
          <cell r="G408">
            <v>98899.938599635076</v>
          </cell>
          <cell r="H408">
            <v>-2740.9526066381804</v>
          </cell>
        </row>
        <row r="409">
          <cell r="A409" t="str">
            <v>Maintenance &amp; Repairs Exp</v>
          </cell>
          <cell r="C409">
            <v>39654.409028725546</v>
          </cell>
          <cell r="D409">
            <v>11106.043735620979</v>
          </cell>
          <cell r="E409">
            <v>-28548.365293104565</v>
          </cell>
          <cell r="F409">
            <v>102625.9342465504</v>
          </cell>
          <cell r="G409">
            <v>67200.700831517504</v>
          </cell>
          <cell r="H409">
            <v>-35425.233415032897</v>
          </cell>
        </row>
        <row r="410">
          <cell r="A410" t="str">
            <v>Other Admin &amp; Infrastructure Exp</v>
          </cell>
          <cell r="C410">
            <v>815.25052747606537</v>
          </cell>
          <cell r="D410">
            <v>1774.6705417378109</v>
          </cell>
          <cell r="E410">
            <v>959.42001426174556</v>
          </cell>
          <cell r="F410">
            <v>13934.661479589167</v>
          </cell>
          <cell r="G410">
            <v>10648.023250426866</v>
          </cell>
          <cell r="H410">
            <v>-3286.6382291623013</v>
          </cell>
        </row>
        <row r="411">
          <cell r="A411" t="str">
            <v>Total Occupancy and Administrative</v>
          </cell>
          <cell r="C411">
            <v>63992.315666907656</v>
          </cell>
          <cell r="D411">
            <v>42020.401384786484</v>
          </cell>
          <cell r="E411">
            <v>-21971.914282121168</v>
          </cell>
          <cell r="F411">
            <v>245417.71695608064</v>
          </cell>
          <cell r="G411">
            <v>252685.20854499046</v>
          </cell>
          <cell r="H411">
            <v>7267.4915889097902</v>
          </cell>
        </row>
        <row r="413">
          <cell r="A413" t="str">
            <v>Bad Debt Exp</v>
          </cell>
          <cell r="C413">
            <v>0</v>
          </cell>
          <cell r="D413">
            <v>69.672998407651107</v>
          </cell>
          <cell r="E413">
            <v>69.672998407651107</v>
          </cell>
          <cell r="F413">
            <v>-948.37976501393905</v>
          </cell>
          <cell r="G413">
            <v>418.03799044590664</v>
          </cell>
          <cell r="H413">
            <v>1366.4177554598457</v>
          </cell>
        </row>
        <row r="414">
          <cell r="A414" t="str">
            <v>Marketing, Sales &amp; Promotion Exp</v>
          </cell>
          <cell r="C414">
            <v>156.76969409690798</v>
          </cell>
          <cell r="D414">
            <v>784.68792613242022</v>
          </cell>
          <cell r="E414">
            <v>627.91823203551223</v>
          </cell>
          <cell r="F414">
            <v>4177.7440282409607</v>
          </cell>
          <cell r="G414">
            <v>4708.1275567945213</v>
          </cell>
          <cell r="H414">
            <v>530.38352855356061</v>
          </cell>
        </row>
        <row r="415">
          <cell r="A415" t="str">
            <v>Miscellaneous Other Exp</v>
          </cell>
          <cell r="C415">
            <v>3684.4168220495717</v>
          </cell>
          <cell r="D415">
            <v>1143</v>
          </cell>
          <cell r="E415">
            <v>-2541.4168220495717</v>
          </cell>
          <cell r="F415">
            <v>16259.172033951039</v>
          </cell>
          <cell r="G415">
            <v>6858</v>
          </cell>
          <cell r="H415">
            <v>-9401.1720339510393</v>
          </cell>
        </row>
        <row r="416">
          <cell r="A416" t="str">
            <v>Trfs/Alloc of Op Exp to Cost of Sales or B/S Exp</v>
          </cell>
          <cell r="C416">
            <v>-118456.23</v>
          </cell>
          <cell r="D416">
            <v>-233643</v>
          </cell>
          <cell r="E416">
            <v>-115186.77</v>
          </cell>
          <cell r="F416">
            <v>-1092237.8400000001</v>
          </cell>
          <cell r="G416">
            <v>-1411203</v>
          </cell>
          <cell r="H416">
            <v>-318965.15999999992</v>
          </cell>
        </row>
        <row r="417">
          <cell r="A417" t="str">
            <v>TF Allocation Exp</v>
          </cell>
          <cell r="C417">
            <v>0</v>
          </cell>
          <cell r="D417">
            <v>0</v>
          </cell>
          <cell r="E417">
            <v>0</v>
          </cell>
          <cell r="F417">
            <v>0</v>
          </cell>
          <cell r="G417">
            <v>0</v>
          </cell>
          <cell r="H417">
            <v>0</v>
          </cell>
        </row>
        <row r="418">
          <cell r="A418" t="str">
            <v xml:space="preserve">Total Other Operating Costs </v>
          </cell>
          <cell r="C418">
            <v>-114615.04348385351</v>
          </cell>
          <cell r="D418">
            <v>-231645.63907545994</v>
          </cell>
          <cell r="E418">
            <v>-117030.59559160641</v>
          </cell>
          <cell r="F418">
            <v>-1072749.303702822</v>
          </cell>
          <cell r="G418">
            <v>-1399218.8344527595</v>
          </cell>
          <cell r="H418">
            <v>-326469.53074993758</v>
          </cell>
        </row>
        <row r="420">
          <cell r="A420" t="str">
            <v>Total Oper Exp Before Deprec</v>
          </cell>
          <cell r="C420">
            <v>1348605.4145528546</v>
          </cell>
          <cell r="D420">
            <v>1369827.921648744</v>
          </cell>
          <cell r="E420">
            <v>21222.507095889421</v>
          </cell>
          <cell r="F420">
            <v>7927048.2595784254</v>
          </cell>
          <cell r="G420">
            <v>8204354.5847177524</v>
          </cell>
          <cell r="H420">
            <v>277306.32513932697</v>
          </cell>
        </row>
        <row r="422">
          <cell r="A422" t="str">
            <v>Depreciation/Amortization (Excl Intangibles) Exp</v>
          </cell>
          <cell r="C422">
            <v>10685.818745962752</v>
          </cell>
          <cell r="D422">
            <v>36324.821540982346</v>
          </cell>
          <cell r="E422">
            <v>25639.002795019594</v>
          </cell>
          <cell r="F422">
            <v>68318.206300258826</v>
          </cell>
          <cell r="G422">
            <v>174062.5130918138</v>
          </cell>
          <cell r="H422">
            <v>105744.30679155498</v>
          </cell>
        </row>
        <row r="424">
          <cell r="A424" t="str">
            <v>Total Operating Expenses</v>
          </cell>
          <cell r="C424">
            <v>1359291.2332988174</v>
          </cell>
          <cell r="D424">
            <v>1406152.7431897265</v>
          </cell>
          <cell r="E424">
            <v>46861.509890909074</v>
          </cell>
          <cell r="F424">
            <v>7995366.4658786841</v>
          </cell>
          <cell r="G424">
            <v>8378417.0978095662</v>
          </cell>
          <cell r="H424">
            <v>383050.63193088211</v>
          </cell>
        </row>
        <row r="426">
          <cell r="A426" t="str">
            <v>Total Operating Income</v>
          </cell>
          <cell r="C426">
            <v>2216561.8554655379</v>
          </cell>
          <cell r="D426">
            <v>2307460.1420758241</v>
          </cell>
          <cell r="E426">
            <v>-90898.286610286217</v>
          </cell>
          <cell r="F426">
            <v>10346218.590739768</v>
          </cell>
          <cell r="G426">
            <v>11509770.869471265</v>
          </cell>
          <cell r="H426">
            <v>-1163552.278731497</v>
          </cell>
        </row>
        <row r="428">
          <cell r="A428" t="str">
            <v>Total EBITDA</v>
          </cell>
          <cell r="C428">
            <v>2227247.6742115011</v>
          </cell>
          <cell r="D428">
            <v>2343784.9636168065</v>
          </cell>
          <cell r="E428">
            <v>-116537.2894053054</v>
          </cell>
          <cell r="F428">
            <v>10414536.797040027</v>
          </cell>
          <cell r="G428">
            <v>11683833.382563079</v>
          </cell>
          <cell r="H428">
            <v>-1269296.5855230521</v>
          </cell>
        </row>
        <row r="455">
          <cell r="C455" t="str">
            <v>June</v>
          </cell>
          <cell r="K455" t="str">
            <v>June YTD</v>
          </cell>
        </row>
        <row r="456">
          <cell r="C456" t="str">
            <v>Actual</v>
          </cell>
          <cell r="D456" t="str">
            <v>Plan</v>
          </cell>
          <cell r="K456" t="str">
            <v>Actual</v>
          </cell>
          <cell r="L456" t="str">
            <v>Plan</v>
          </cell>
        </row>
        <row r="457">
          <cell r="B457" t="str">
            <v>Americas</v>
          </cell>
          <cell r="C457">
            <v>1285.03169</v>
          </cell>
          <cell r="D457">
            <v>1436.0581299999999</v>
          </cell>
          <cell r="J457" t="str">
            <v>Americas</v>
          </cell>
          <cell r="K457">
            <v>5980.0019599999987</v>
          </cell>
          <cell r="L457">
            <v>5767.1804599999996</v>
          </cell>
        </row>
        <row r="458">
          <cell r="B458" t="str">
            <v>Europe</v>
          </cell>
          <cell r="C458">
            <v>496.95726612611526</v>
          </cell>
          <cell r="D458">
            <v>688.36222863667899</v>
          </cell>
          <cell r="J458" t="str">
            <v>Europe</v>
          </cell>
          <cell r="K458">
            <v>3082.2959445991087</v>
          </cell>
          <cell r="L458">
            <v>3936.5147901328569</v>
          </cell>
        </row>
        <row r="459">
          <cell r="B459" t="str">
            <v>Asia</v>
          </cell>
          <cell r="C459">
            <v>434.57289933942263</v>
          </cell>
          <cell r="D459">
            <v>183.03978343914525</v>
          </cell>
          <cell r="J459" t="str">
            <v>Asia</v>
          </cell>
          <cell r="K459">
            <v>1283.9206861406594</v>
          </cell>
          <cell r="L459">
            <v>1806.0756193384059</v>
          </cell>
        </row>
        <row r="462">
          <cell r="A462" t="str">
            <v>&lt;&lt; EXPAND HERE</v>
          </cell>
        </row>
        <row r="464">
          <cell r="A464" t="str">
            <v>OUTPUT - INVESTMENT BANKING</v>
          </cell>
        </row>
        <row r="466">
          <cell r="C466" t="str">
            <v>June</v>
          </cell>
          <cell r="F466" t="str">
            <v>June YTD</v>
          </cell>
        </row>
        <row r="467">
          <cell r="C467" t="str">
            <v>Actual</v>
          </cell>
          <cell r="D467" t="str">
            <v>Plan</v>
          </cell>
          <cell r="E467" t="str">
            <v>B / (W)</v>
          </cell>
          <cell r="F467" t="str">
            <v>Actual</v>
          </cell>
          <cell r="G467" t="str">
            <v>Plan</v>
          </cell>
          <cell r="H467" t="str">
            <v>B / (W)</v>
          </cell>
          <cell r="I467" t="str">
            <v>Commentary</v>
          </cell>
        </row>
        <row r="469">
          <cell r="A469" t="str">
            <v>Revenue</v>
          </cell>
          <cell r="C469">
            <v>16003324.272399288</v>
          </cell>
          <cell r="D469">
            <v>18548141.082641706</v>
          </cell>
          <cell r="E469">
            <v>-2544816.8102424182</v>
          </cell>
          <cell r="F469">
            <v>107068376.05596761</v>
          </cell>
          <cell r="G469">
            <v>108350532.27109097</v>
          </cell>
          <cell r="H469">
            <v>-1282156.2151233554</v>
          </cell>
        </row>
        <row r="471">
          <cell r="A471" t="str">
            <v>Salaries</v>
          </cell>
          <cell r="C471">
            <v>396580.0340951425</v>
          </cell>
          <cell r="D471">
            <v>353538.74638757383</v>
          </cell>
          <cell r="E471">
            <v>-43041.28770756867</v>
          </cell>
          <cell r="F471">
            <v>1980254.7733690282</v>
          </cell>
          <cell r="G471">
            <v>2043895.9491295847</v>
          </cell>
          <cell r="H471">
            <v>63641.175760556478</v>
          </cell>
        </row>
        <row r="472">
          <cell r="A472" t="str">
            <v>Commissions</v>
          </cell>
          <cell r="C472">
            <v>0</v>
          </cell>
          <cell r="D472">
            <v>0</v>
          </cell>
          <cell r="E472">
            <v>0</v>
          </cell>
          <cell r="F472">
            <v>0</v>
          </cell>
          <cell r="G472">
            <v>0</v>
          </cell>
          <cell r="H472">
            <v>0</v>
          </cell>
        </row>
        <row r="473">
          <cell r="A473" t="str">
            <v>Bonus</v>
          </cell>
          <cell r="C473">
            <v>51896.074855873085</v>
          </cell>
          <cell r="D473">
            <v>47397.605259576558</v>
          </cell>
          <cell r="E473">
            <v>-4498.469596296527</v>
          </cell>
          <cell r="F473">
            <v>302333.52678656188</v>
          </cell>
          <cell r="G473">
            <v>284385.63155745936</v>
          </cell>
          <cell r="H473">
            <v>-17947.89522910252</v>
          </cell>
        </row>
        <row r="474">
          <cell r="A474" t="str">
            <v>Other Benefits &amp; Fringes</v>
          </cell>
          <cell r="C474">
            <v>52285.915838843393</v>
          </cell>
          <cell r="D474">
            <v>77875.570111221823</v>
          </cell>
          <cell r="E474">
            <v>25589.65427237843</v>
          </cell>
          <cell r="F474">
            <v>462803.63344550238</v>
          </cell>
          <cell r="G474">
            <v>499972.68069776811</v>
          </cell>
          <cell r="H474">
            <v>37169.047252265736</v>
          </cell>
        </row>
        <row r="475">
          <cell r="A475" t="str">
            <v>Travel &amp; Other Employee Costs</v>
          </cell>
          <cell r="C475">
            <v>31245.002174607944</v>
          </cell>
          <cell r="D475">
            <v>31549.942653795461</v>
          </cell>
          <cell r="E475">
            <v>304.94047918751676</v>
          </cell>
          <cell r="F475">
            <v>203435.80320706411</v>
          </cell>
          <cell r="G475">
            <v>189299.65592277277</v>
          </cell>
          <cell r="H475">
            <v>-14136.147284291335</v>
          </cell>
        </row>
        <row r="476">
          <cell r="A476" t="str">
            <v>People Costs</v>
          </cell>
          <cell r="C476">
            <v>532007.0269644669</v>
          </cell>
          <cell r="D476">
            <v>510361.86441216769</v>
          </cell>
          <cell r="E476">
            <v>-21645.162552299251</v>
          </cell>
          <cell r="F476">
            <v>2948827.7368081566</v>
          </cell>
          <cell r="G476">
            <v>3017553.917307585</v>
          </cell>
          <cell r="H476">
            <v>68726.180499428359</v>
          </cell>
          <cell r="I476" t="str">
            <v>Open requisitions</v>
          </cell>
        </row>
        <row r="478">
          <cell r="A478" t="str">
            <v>Data Ctr and Prod Costs</v>
          </cell>
          <cell r="C478">
            <v>50568.173561971591</v>
          </cell>
          <cell r="D478">
            <v>56050</v>
          </cell>
          <cell r="E478">
            <v>5481.826438028409</v>
          </cell>
          <cell r="F478">
            <v>313001.35356197157</v>
          </cell>
          <cell r="G478">
            <v>334800</v>
          </cell>
          <cell r="H478">
            <v>21798.646438028431</v>
          </cell>
        </row>
        <row r="479">
          <cell r="A479" t="str">
            <v>Royalty Exp</v>
          </cell>
          <cell r="C479">
            <v>1729840.5521362438</v>
          </cell>
          <cell r="D479">
            <v>1818658.827457434</v>
          </cell>
          <cell r="E479">
            <v>88818.275321190245</v>
          </cell>
          <cell r="F479">
            <v>9958901.1867466252</v>
          </cell>
          <cell r="G479">
            <v>10623942.866671549</v>
          </cell>
          <cell r="H479">
            <v>665041.67992492393</v>
          </cell>
        </row>
        <row r="480">
          <cell r="A480" t="str">
            <v>Total Revenue Related Costs</v>
          </cell>
          <cell r="C480">
            <v>1780408.7256982154</v>
          </cell>
          <cell r="D480">
            <v>1874708.827457434</v>
          </cell>
          <cell r="E480">
            <v>94300.101759218654</v>
          </cell>
          <cell r="F480">
            <v>10271902.540308597</v>
          </cell>
          <cell r="G480">
            <v>10958742.866671549</v>
          </cell>
          <cell r="H480">
            <v>686840.32636295236</v>
          </cell>
        </row>
        <row r="482">
          <cell r="A482" t="str">
            <v>Consulting Exp</v>
          </cell>
          <cell r="C482">
            <v>0</v>
          </cell>
          <cell r="D482">
            <v>0</v>
          </cell>
          <cell r="E482">
            <v>0</v>
          </cell>
          <cell r="F482">
            <v>216486.96351990791</v>
          </cell>
          <cell r="G482">
            <v>0</v>
          </cell>
          <cell r="H482">
            <v>-216486.96351990791</v>
          </cell>
        </row>
        <row r="483">
          <cell r="A483" t="str">
            <v>Other Outside Services Exp</v>
          </cell>
          <cell r="C483">
            <v>6527.3534440603344</v>
          </cell>
          <cell r="D483">
            <v>0</v>
          </cell>
          <cell r="E483">
            <v>-6527.3534440603344</v>
          </cell>
          <cell r="F483">
            <v>50678.050477949328</v>
          </cell>
          <cell r="G483">
            <v>0</v>
          </cell>
          <cell r="H483">
            <v>-50678.050477949328</v>
          </cell>
        </row>
        <row r="484">
          <cell r="A484" t="str">
            <v>Total Outside Services</v>
          </cell>
          <cell r="C484">
            <v>6527.3534440603344</v>
          </cell>
          <cell r="D484">
            <v>0</v>
          </cell>
          <cell r="E484">
            <v>-6527.3534440603344</v>
          </cell>
          <cell r="F484">
            <v>267165.01399785723</v>
          </cell>
          <cell r="G484">
            <v>0</v>
          </cell>
          <cell r="H484">
            <v>-267165.01399785723</v>
          </cell>
        </row>
        <row r="486">
          <cell r="A486" t="str">
            <v>Materials and Supplies Purchases Exp</v>
          </cell>
          <cell r="C486">
            <v>-2795</v>
          </cell>
          <cell r="D486">
            <v>40175</v>
          </cell>
          <cell r="E486">
            <v>42970</v>
          </cell>
          <cell r="F486">
            <v>-7368.33</v>
          </cell>
          <cell r="G486">
            <v>241050</v>
          </cell>
          <cell r="H486">
            <v>248418.33</v>
          </cell>
        </row>
        <row r="487">
          <cell r="A487" t="str">
            <v>Rent Exp</v>
          </cell>
          <cell r="C487">
            <v>9079.8689489731751</v>
          </cell>
          <cell r="D487">
            <v>0</v>
          </cell>
          <cell r="E487">
            <v>-9079.8689489731751</v>
          </cell>
          <cell r="F487">
            <v>9079.8689489731751</v>
          </cell>
          <cell r="G487">
            <v>0</v>
          </cell>
          <cell r="H487">
            <v>-9079.8689489731751</v>
          </cell>
        </row>
        <row r="488">
          <cell r="A488" t="str">
            <v>Office Expense Exp</v>
          </cell>
          <cell r="C488">
            <v>4414.4577568455215</v>
          </cell>
          <cell r="D488">
            <v>2823.7561911774474</v>
          </cell>
          <cell r="E488">
            <v>-1590.7015656680742</v>
          </cell>
          <cell r="F488">
            <v>6909.1115498142135</v>
          </cell>
          <cell r="G488">
            <v>16942.537147064682</v>
          </cell>
          <cell r="H488">
            <v>10033.425597250469</v>
          </cell>
        </row>
        <row r="489">
          <cell r="A489" t="str">
            <v>Telecommunications Exp</v>
          </cell>
          <cell r="C489">
            <v>5493.3546056022096</v>
          </cell>
          <cell r="D489">
            <v>9183.3145807795991</v>
          </cell>
          <cell r="E489">
            <v>3689.9599751773894</v>
          </cell>
          <cell r="F489">
            <v>31065.572700598666</v>
          </cell>
          <cell r="G489">
            <v>55099.887484677587</v>
          </cell>
          <cell r="H489">
            <v>24034.314784078921</v>
          </cell>
        </row>
        <row r="490">
          <cell r="A490" t="str">
            <v>Maintenance &amp; Repairs Exp</v>
          </cell>
          <cell r="C490">
            <v>0</v>
          </cell>
          <cell r="D490">
            <v>0</v>
          </cell>
          <cell r="E490">
            <v>0</v>
          </cell>
          <cell r="F490">
            <v>0</v>
          </cell>
          <cell r="G490">
            <v>0</v>
          </cell>
          <cell r="H490">
            <v>0</v>
          </cell>
        </row>
        <row r="491">
          <cell r="A491" t="str">
            <v>Other Admin &amp; Infrastructure Exp</v>
          </cell>
          <cell r="C491">
            <v>7275.4723096911766</v>
          </cell>
          <cell r="D491">
            <v>500</v>
          </cell>
          <cell r="E491">
            <v>-6775.4723096911766</v>
          </cell>
          <cell r="F491">
            <v>17373.682309691176</v>
          </cell>
          <cell r="G491">
            <v>3000</v>
          </cell>
          <cell r="H491">
            <v>-14373.682309691176</v>
          </cell>
        </row>
        <row r="492">
          <cell r="A492" t="str">
            <v>Total Occupancy and Administrative</v>
          </cell>
          <cell r="C492">
            <v>23468.153621112084</v>
          </cell>
          <cell r="D492">
            <v>52682.070771957049</v>
          </cell>
          <cell r="E492">
            <v>29213.917150844965</v>
          </cell>
          <cell r="F492">
            <v>57059.905509077231</v>
          </cell>
          <cell r="G492">
            <v>316092.42463174229</v>
          </cell>
          <cell r="H492">
            <v>259032.51912266502</v>
          </cell>
        </row>
        <row r="494">
          <cell r="A494" t="str">
            <v>Bad Debt Exp</v>
          </cell>
          <cell r="C494">
            <v>96902</v>
          </cell>
          <cell r="D494">
            <v>25000</v>
          </cell>
          <cell r="E494">
            <v>-71902</v>
          </cell>
          <cell r="F494">
            <v>95019.977265980269</v>
          </cell>
          <cell r="G494">
            <v>50000</v>
          </cell>
          <cell r="H494">
            <v>-45019.977265980269</v>
          </cell>
        </row>
        <row r="495">
          <cell r="A495" t="str">
            <v>Marketing, Sales &amp; Promotion Exp</v>
          </cell>
          <cell r="C495">
            <v>5784.84</v>
          </cell>
          <cell r="D495">
            <v>1368.0034534973584</v>
          </cell>
          <cell r="E495">
            <v>-4416.8365465026418</v>
          </cell>
          <cell r="F495">
            <v>28463.497230389639</v>
          </cell>
          <cell r="G495">
            <v>18238.222042026784</v>
          </cell>
          <cell r="H495">
            <v>-10225.275188362855</v>
          </cell>
        </row>
        <row r="496">
          <cell r="A496" t="str">
            <v>Miscellaneous Other Exp</v>
          </cell>
          <cell r="C496">
            <v>149946.0418081104</v>
          </cell>
          <cell r="D496">
            <v>7000</v>
          </cell>
          <cell r="E496">
            <v>-142946.0418081104</v>
          </cell>
          <cell r="F496">
            <v>-202463.24130496822</v>
          </cell>
          <cell r="G496">
            <v>42000</v>
          </cell>
          <cell r="H496">
            <v>244463.24130496822</v>
          </cell>
        </row>
        <row r="497">
          <cell r="A497" t="str">
            <v>Trfs/Alloc of Op Exp to Cost of Sales or B/S Exp</v>
          </cell>
          <cell r="C497">
            <v>0</v>
          </cell>
          <cell r="D497">
            <v>0</v>
          </cell>
          <cell r="E497">
            <v>0</v>
          </cell>
          <cell r="F497">
            <v>-240641</v>
          </cell>
          <cell r="G497">
            <v>0</v>
          </cell>
          <cell r="H497">
            <v>240641</v>
          </cell>
        </row>
        <row r="498">
          <cell r="A498" t="str">
            <v>TF Allocation Exp</v>
          </cell>
          <cell r="C498">
            <v>0</v>
          </cell>
          <cell r="D498">
            <v>0</v>
          </cell>
          <cell r="E498">
            <v>0</v>
          </cell>
          <cell r="F498">
            <v>0</v>
          </cell>
          <cell r="G498">
            <v>0</v>
          </cell>
          <cell r="H498">
            <v>0</v>
          </cell>
        </row>
        <row r="499">
          <cell r="A499" t="str">
            <v xml:space="preserve">Total Other Operating Costs </v>
          </cell>
          <cell r="C499">
            <v>252632.8818081104</v>
          </cell>
          <cell r="D499">
            <v>33368.00345349736</v>
          </cell>
          <cell r="E499">
            <v>-219264.87835461303</v>
          </cell>
          <cell r="F499">
            <v>-319620.7668085983</v>
          </cell>
          <cell r="G499">
            <v>110238.22204202678</v>
          </cell>
          <cell r="H499">
            <v>429858.98885062512</v>
          </cell>
          <cell r="I499" t="str">
            <v>Foreign Exchange impact</v>
          </cell>
        </row>
        <row r="501">
          <cell r="A501" t="str">
            <v>Total Oper Exp Before Deprec</v>
          </cell>
          <cell r="C501">
            <v>2595044.1415359653</v>
          </cell>
          <cell r="D501">
            <v>2471120.7660950557</v>
          </cell>
          <cell r="E501">
            <v>-123923.37544090953</v>
          </cell>
          <cell r="F501">
            <v>13225334.429815087</v>
          </cell>
          <cell r="G501">
            <v>14402627.430652903</v>
          </cell>
          <cell r="H501">
            <v>1177293.0008378159</v>
          </cell>
        </row>
        <row r="503">
          <cell r="A503" t="str">
            <v>Depreciation/Amortization (Excl Intangibles) Exp</v>
          </cell>
          <cell r="C503">
            <v>117610.23892800619</v>
          </cell>
          <cell r="D503">
            <v>187350.03079724361</v>
          </cell>
          <cell r="E503">
            <v>69739.791869237422</v>
          </cell>
          <cell r="F503">
            <v>1343973.5332116287</v>
          </cell>
          <cell r="G503">
            <v>1348940.8367001526</v>
          </cell>
          <cell r="H503">
            <v>4967.3034885239322</v>
          </cell>
        </row>
        <row r="505">
          <cell r="A505" t="str">
            <v>Total Operating Expenses</v>
          </cell>
          <cell r="C505">
            <v>2712654.3804639713</v>
          </cell>
          <cell r="D505">
            <v>2658470.7968922993</v>
          </cell>
          <cell r="E505">
            <v>-54183.583571671974</v>
          </cell>
          <cell r="F505">
            <v>14569307.963026715</v>
          </cell>
          <cell r="G505">
            <v>15751568.267353056</v>
          </cell>
          <cell r="H505">
            <v>1182260.3043263406</v>
          </cell>
        </row>
        <row r="507">
          <cell r="A507" t="str">
            <v>Total Operating Income</v>
          </cell>
          <cell r="C507">
            <v>13290669.891935317</v>
          </cell>
          <cell r="D507">
            <v>15889670.285749406</v>
          </cell>
          <cell r="E507">
            <v>-2599000.3938140888</v>
          </cell>
          <cell r="F507">
            <v>92499068.092940897</v>
          </cell>
          <cell r="G507">
            <v>92598964.003737912</v>
          </cell>
          <cell r="H507">
            <v>-99895.910797014832</v>
          </cell>
        </row>
        <row r="509">
          <cell r="A509" t="str">
            <v>Total EBITDA</v>
          </cell>
          <cell r="C509">
            <v>13408280.130863322</v>
          </cell>
          <cell r="D509">
            <v>16077020.316546651</v>
          </cell>
          <cell r="E509">
            <v>-2668740.1856833287</v>
          </cell>
          <cell r="F509">
            <v>93843041.62615253</v>
          </cell>
          <cell r="G509">
            <v>93947904.840438068</v>
          </cell>
          <cell r="H509">
            <v>-104863.2142855376</v>
          </cell>
        </row>
        <row r="535">
          <cell r="C535" t="str">
            <v>June</v>
          </cell>
          <cell r="K535" t="str">
            <v>June YTD</v>
          </cell>
        </row>
        <row r="536">
          <cell r="C536" t="str">
            <v>Actual</v>
          </cell>
          <cell r="D536" t="str">
            <v>Plan</v>
          </cell>
          <cell r="K536" t="str">
            <v>Actual</v>
          </cell>
          <cell r="L536" t="str">
            <v>Plan</v>
          </cell>
        </row>
        <row r="537">
          <cell r="B537" t="str">
            <v>Americas</v>
          </cell>
          <cell r="C537">
            <v>8160.6416849900097</v>
          </cell>
          <cell r="D537">
            <v>10653.805401238611</v>
          </cell>
          <cell r="J537" t="str">
            <v>Americas</v>
          </cell>
          <cell r="K537">
            <v>58414.962886995207</v>
          </cell>
          <cell r="L537">
            <v>62610.261237431667</v>
          </cell>
        </row>
        <row r="538">
          <cell r="B538" t="str">
            <v>Europe</v>
          </cell>
          <cell r="C538">
            <v>3875.559780688327</v>
          </cell>
          <cell r="D538">
            <v>4069.0840937710782</v>
          </cell>
          <cell r="J538" t="str">
            <v>Europe</v>
          </cell>
          <cell r="K538">
            <v>26933.544595256582</v>
          </cell>
          <cell r="L538">
            <v>23244.937608276716</v>
          </cell>
        </row>
        <row r="539">
          <cell r="B539" t="str">
            <v>Asia</v>
          </cell>
          <cell r="C539">
            <v>1254.4684262569826</v>
          </cell>
          <cell r="D539">
            <v>1166.7807907397153</v>
          </cell>
          <cell r="J539" t="str">
            <v>Asia</v>
          </cell>
          <cell r="K539">
            <v>7150.5606106890991</v>
          </cell>
          <cell r="L539">
            <v>6743.7651580295169</v>
          </cell>
        </row>
        <row r="544">
          <cell r="C544" t="str">
            <v>YOY Growth - CMO</v>
          </cell>
          <cell r="G544" t="str">
            <v>YOY Growth - YTD</v>
          </cell>
          <cell r="K544" t="str">
            <v>YOY Growth - FYE</v>
          </cell>
        </row>
        <row r="545">
          <cell r="C545">
            <v>2004</v>
          </cell>
          <cell r="D545">
            <v>2005</v>
          </cell>
          <cell r="E545" t="str">
            <v>Growth</v>
          </cell>
          <cell r="G545">
            <v>2004</v>
          </cell>
          <cell r="H545">
            <v>2005</v>
          </cell>
          <cell r="I545" t="str">
            <v>Growth</v>
          </cell>
          <cell r="K545">
            <v>2004</v>
          </cell>
          <cell r="L545">
            <v>2005</v>
          </cell>
          <cell r="M545" t="str">
            <v>Growth</v>
          </cell>
        </row>
        <row r="547">
          <cell r="A547" t="str">
            <v>Revenue</v>
          </cell>
          <cell r="C547">
            <v>16501501.217635233</v>
          </cell>
          <cell r="D547">
            <v>16003324.272399288</v>
          </cell>
          <cell r="E547">
            <v>-3.0189795380770643E-2</v>
          </cell>
          <cell r="G547">
            <v>99378622.746565118</v>
          </cell>
          <cell r="H547">
            <v>107068376.05596761</v>
          </cell>
          <cell r="I547">
            <v>7.7378344525993958E-2</v>
          </cell>
          <cell r="K547">
            <v>205975972.36172321</v>
          </cell>
          <cell r="L547">
            <v>226225141.23938504</v>
          </cell>
          <cell r="M547">
            <v>9.830840289517552E-2</v>
          </cell>
        </row>
        <row r="549">
          <cell r="A549" t="str">
            <v>Salaries</v>
          </cell>
          <cell r="C549">
            <v>287702.89811082097</v>
          </cell>
          <cell r="D549">
            <v>396580.0340951425</v>
          </cell>
          <cell r="E549">
            <v>0.37843600707276465</v>
          </cell>
          <cell r="G549">
            <v>1718318.5122970112</v>
          </cell>
          <cell r="H549">
            <v>1980254.7733690282</v>
          </cell>
          <cell r="I549">
            <v>0.15243754821791813</v>
          </cell>
          <cell r="K549">
            <v>3498052.2357186656</v>
          </cell>
          <cell r="L549">
            <v>4111559.3400000008</v>
          </cell>
          <cell r="M549">
            <v>0.17538534674148218</v>
          </cell>
        </row>
        <row r="550">
          <cell r="A550" t="str">
            <v>Commissions</v>
          </cell>
          <cell r="C550">
            <v>0</v>
          </cell>
          <cell r="D550">
            <v>0</v>
          </cell>
          <cell r="E550" t="e">
            <v>#DIV/0!</v>
          </cell>
          <cell r="G550">
            <v>0</v>
          </cell>
          <cell r="H550">
            <v>0</v>
          </cell>
          <cell r="I550" t="e">
            <v>#DIV/0!</v>
          </cell>
          <cell r="K550">
            <v>0</v>
          </cell>
          <cell r="L550">
            <v>0</v>
          </cell>
          <cell r="M550" t="e">
            <v>#DIV/0!</v>
          </cell>
        </row>
        <row r="551">
          <cell r="A551" t="str">
            <v>Bonus</v>
          </cell>
          <cell r="C551">
            <v>471.21334956867668</v>
          </cell>
          <cell r="D551">
            <v>51896.074855873085</v>
          </cell>
          <cell r="E551">
            <v>109.13286211728924</v>
          </cell>
          <cell r="G551">
            <v>2761.6706517823277</v>
          </cell>
          <cell r="H551">
            <v>302333.52678656188</v>
          </cell>
          <cell r="I551">
            <v>108.47486681347822</v>
          </cell>
          <cell r="K551">
            <v>5509.0228674180498</v>
          </cell>
          <cell r="L551">
            <v>613913.5</v>
          </cell>
          <cell r="M551">
            <v>110.43782024047523</v>
          </cell>
        </row>
        <row r="552">
          <cell r="A552" t="str">
            <v>Other Benefits &amp; Fringes</v>
          </cell>
          <cell r="C552">
            <v>51994.162549889137</v>
          </cell>
          <cell r="D552">
            <v>52285.915838843393</v>
          </cell>
          <cell r="E552">
            <v>5.611270085835402E-3</v>
          </cell>
          <cell r="G552">
            <v>344887.67484227201</v>
          </cell>
          <cell r="H552">
            <v>462803.63344550238</v>
          </cell>
          <cell r="I552">
            <v>0.34189670204119949</v>
          </cell>
          <cell r="K552">
            <v>615125.7132873378</v>
          </cell>
          <cell r="L552">
            <v>912103.53</v>
          </cell>
          <cell r="M552">
            <v>0.48279207046241263</v>
          </cell>
        </row>
        <row r="553">
          <cell r="A553" t="str">
            <v>Travel &amp; Other Employee Costs</v>
          </cell>
          <cell r="C553">
            <v>63461.56</v>
          </cell>
          <cell r="D553">
            <v>31245.002174607944</v>
          </cell>
          <cell r="E553">
            <v>-0.50765467828701427</v>
          </cell>
          <cell r="G553">
            <v>191918.09800327837</v>
          </cell>
          <cell r="H553">
            <v>203435.80320706411</v>
          </cell>
          <cell r="I553">
            <v>6.001364813228291E-2</v>
          </cell>
          <cell r="K553">
            <v>368392.1316207042</v>
          </cell>
          <cell r="L553">
            <v>410012.85</v>
          </cell>
          <cell r="M553">
            <v>0.11297939018455581</v>
          </cell>
        </row>
        <row r="554">
          <cell r="A554" t="str">
            <v>People Costs</v>
          </cell>
          <cell r="C554">
            <v>403629.83401027875</v>
          </cell>
          <cell r="D554">
            <v>532007.0269644669</v>
          </cell>
          <cell r="E554">
            <v>0.3180567493703127</v>
          </cell>
          <cell r="G554">
            <v>2257885.9557943437</v>
          </cell>
          <cell r="H554">
            <v>2948827.7368081566</v>
          </cell>
          <cell r="I554">
            <v>0.30601270150100812</v>
          </cell>
          <cell r="K554">
            <v>4487079.1034941254</v>
          </cell>
          <cell r="L554">
            <v>6047589.2200000007</v>
          </cell>
          <cell r="M554">
            <v>0.34777860619633233</v>
          </cell>
        </row>
        <row r="556">
          <cell r="A556" t="str">
            <v>Data Ctr and Prod Costs</v>
          </cell>
          <cell r="C556">
            <v>169419.93214908149</v>
          </cell>
          <cell r="D556">
            <v>50568.173561971591</v>
          </cell>
          <cell r="E556">
            <v>-0.70152169865424097</v>
          </cell>
          <cell r="G556">
            <v>479660.24</v>
          </cell>
          <cell r="H556">
            <v>313001.35356197157</v>
          </cell>
          <cell r="I556">
            <v>-0.34745195148555241</v>
          </cell>
          <cell r="K556">
            <v>772204.05425631348</v>
          </cell>
          <cell r="L556">
            <v>618533.42999999993</v>
          </cell>
          <cell r="M556">
            <v>-0.19900261259869856</v>
          </cell>
        </row>
        <row r="557">
          <cell r="A557" t="str">
            <v>Royalty Exp</v>
          </cell>
          <cell r="C557">
            <v>1133454.0812918337</v>
          </cell>
          <cell r="D557">
            <v>1729840.5521362438</v>
          </cell>
          <cell r="E557">
            <v>0.52616729754476643</v>
          </cell>
          <cell r="G557">
            <v>8058066.5316715324</v>
          </cell>
          <cell r="H557">
            <v>9958901.1867466252</v>
          </cell>
          <cell r="I557">
            <v>0.23589215199502597</v>
          </cell>
          <cell r="K557">
            <v>18337479.031861488</v>
          </cell>
          <cell r="L557">
            <v>20126203.06738</v>
          </cell>
          <cell r="M557">
            <v>9.7544707885451026E-2</v>
          </cell>
        </row>
        <row r="558">
          <cell r="A558" t="str">
            <v>Total Revenue Related Costs</v>
          </cell>
          <cell r="C558">
            <v>1302874.0134409152</v>
          </cell>
          <cell r="D558">
            <v>1780408.7256982154</v>
          </cell>
          <cell r="E558">
            <v>0.36652409007385295</v>
          </cell>
          <cell r="G558">
            <v>8537726.7716715317</v>
          </cell>
          <cell r="H558">
            <v>10271902.540308597</v>
          </cell>
          <cell r="I558">
            <v>0.20311914576502016</v>
          </cell>
          <cell r="K558">
            <v>19109683.0861178</v>
          </cell>
          <cell r="L558">
            <v>20744736.49738</v>
          </cell>
          <cell r="M558">
            <v>8.5561513704535547E-2</v>
          </cell>
        </row>
        <row r="560">
          <cell r="A560" t="str">
            <v>Consulting Exp</v>
          </cell>
          <cell r="C560">
            <v>0</v>
          </cell>
          <cell r="D560">
            <v>0</v>
          </cell>
          <cell r="E560" t="e">
            <v>#DIV/0!</v>
          </cell>
          <cell r="G560">
            <v>417.69705446786008</v>
          </cell>
          <cell r="H560">
            <v>216486.96351990791</v>
          </cell>
          <cell r="I560">
            <v>517.28702454152835</v>
          </cell>
          <cell r="K560">
            <v>522131.69705446786</v>
          </cell>
          <cell r="L560">
            <v>216486.96000000002</v>
          </cell>
          <cell r="M560">
            <v>-0.58537862914417838</v>
          </cell>
        </row>
        <row r="561">
          <cell r="A561" t="str">
            <v>Other Outside Services Exp</v>
          </cell>
          <cell r="C561">
            <v>-4660.0690098015984</v>
          </cell>
          <cell r="D561">
            <v>6527.3534440603344</v>
          </cell>
          <cell r="E561">
            <v>-2.4006988802807956</v>
          </cell>
          <cell r="G561">
            <v>25769.282657022726</v>
          </cell>
          <cell r="H561">
            <v>50678.050477949328</v>
          </cell>
          <cell r="I561">
            <v>0.9666069541962351</v>
          </cell>
          <cell r="K561">
            <v>56615.032945097271</v>
          </cell>
          <cell r="L561">
            <v>119683.04999999999</v>
          </cell>
          <cell r="M561">
            <v>1.1139800468907837</v>
          </cell>
        </row>
        <row r="562">
          <cell r="A562" t="str">
            <v>Total Outside Services</v>
          </cell>
          <cell r="C562">
            <v>-4660.0690098015984</v>
          </cell>
          <cell r="D562">
            <v>6527.3534440603344</v>
          </cell>
          <cell r="E562">
            <v>-2.4006988802807956</v>
          </cell>
          <cell r="G562">
            <v>26186.979711490585</v>
          </cell>
          <cell r="H562">
            <v>267165.01399785723</v>
          </cell>
          <cell r="I562">
            <v>9.20220800341583</v>
          </cell>
          <cell r="K562">
            <v>578746.72999956517</v>
          </cell>
          <cell r="L562">
            <v>336170.01</v>
          </cell>
          <cell r="M562">
            <v>-0.41914140923050641</v>
          </cell>
        </row>
        <row r="564">
          <cell r="A564" t="str">
            <v>Materials and Supplies Purchases Exp</v>
          </cell>
          <cell r="C564">
            <v>89000</v>
          </cell>
          <cell r="D564">
            <v>-2795</v>
          </cell>
          <cell r="E564">
            <v>-1.0314044943820224</v>
          </cell>
          <cell r="G564">
            <v>196010</v>
          </cell>
          <cell r="H564">
            <v>-7368.33</v>
          </cell>
          <cell r="I564">
            <v>-1.0375916024692617</v>
          </cell>
          <cell r="K564">
            <v>328671.75</v>
          </cell>
          <cell r="L564">
            <v>4870.67</v>
          </cell>
          <cell r="M564">
            <v>-0.98518074644383036</v>
          </cell>
        </row>
        <row r="565">
          <cell r="A565" t="str">
            <v>Rent Exp</v>
          </cell>
          <cell r="C565">
            <v>0</v>
          </cell>
          <cell r="D565">
            <v>9079.8689489731751</v>
          </cell>
          <cell r="E565" t="e">
            <v>#DIV/0!</v>
          </cell>
          <cell r="G565">
            <v>0</v>
          </cell>
          <cell r="H565">
            <v>9079.8689489731751</v>
          </cell>
          <cell r="I565" t="e">
            <v>#DIV/0!</v>
          </cell>
          <cell r="K565">
            <v>0</v>
          </cell>
          <cell r="L565">
            <v>47879.87</v>
          </cell>
          <cell r="M565" t="e">
            <v>#DIV/0!</v>
          </cell>
        </row>
        <row r="566">
          <cell r="A566" t="str">
            <v>Office Expense Exp</v>
          </cell>
          <cell r="C566">
            <v>2871.67</v>
          </cell>
          <cell r="D566">
            <v>4414.4577568455215</v>
          </cell>
          <cell r="E566">
            <v>0.53724409728329559</v>
          </cell>
          <cell r="G566">
            <v>11206.220005353451</v>
          </cell>
          <cell r="H566">
            <v>6909.1115498142135</v>
          </cell>
          <cell r="I566">
            <v>-0.3834574418034285</v>
          </cell>
          <cell r="K566">
            <v>21651.070005353449</v>
          </cell>
          <cell r="L566">
            <v>14752.199999999999</v>
          </cell>
          <cell r="M566">
            <v>-0.31863875566646976</v>
          </cell>
        </row>
        <row r="567">
          <cell r="A567" t="str">
            <v>Telecommunications Exp</v>
          </cell>
          <cell r="C567">
            <v>1819.4972801523145</v>
          </cell>
          <cell r="D567">
            <v>5493.3546056022096</v>
          </cell>
          <cell r="E567">
            <v>2.0191606580155743</v>
          </cell>
          <cell r="G567">
            <v>38683.887627479271</v>
          </cell>
          <cell r="H567">
            <v>31065.572700598666</v>
          </cell>
          <cell r="I567">
            <v>-0.1969376759710392</v>
          </cell>
          <cell r="K567">
            <v>63047.947276618856</v>
          </cell>
          <cell r="L567">
            <v>66252.23</v>
          </cell>
          <cell r="M567">
            <v>5.0822950814283514E-2</v>
          </cell>
        </row>
        <row r="568">
          <cell r="A568" t="str">
            <v>Maintenance &amp; Repairs Exp</v>
          </cell>
          <cell r="C568">
            <v>0</v>
          </cell>
          <cell r="D568">
            <v>0</v>
          </cell>
          <cell r="E568" t="e">
            <v>#DIV/0!</v>
          </cell>
          <cell r="G568">
            <v>8611.34</v>
          </cell>
          <cell r="H568">
            <v>0</v>
          </cell>
          <cell r="I568">
            <v>-1</v>
          </cell>
          <cell r="K568">
            <v>8611.34</v>
          </cell>
          <cell r="L568">
            <v>0</v>
          </cell>
          <cell r="M568">
            <v>-1</v>
          </cell>
        </row>
        <row r="569">
          <cell r="A569" t="str">
            <v>Other Admin &amp; Infrastructure Exp</v>
          </cell>
          <cell r="C569">
            <v>0</v>
          </cell>
          <cell r="D569">
            <v>7275.4723096911766</v>
          </cell>
          <cell r="E569" t="e">
            <v>#DIV/0!</v>
          </cell>
          <cell r="G569">
            <v>3575.18</v>
          </cell>
          <cell r="H569">
            <v>17373.682309691176</v>
          </cell>
          <cell r="I569">
            <v>3.8595265999729178</v>
          </cell>
          <cell r="K569">
            <v>17989.969999999998</v>
          </cell>
          <cell r="L569">
            <v>22944.9</v>
          </cell>
          <cell r="M569">
            <v>0.27542736313623672</v>
          </cell>
        </row>
        <row r="570">
          <cell r="A570" t="str">
            <v>Total Occupancy and Administrative</v>
          </cell>
          <cell r="C570">
            <v>93691.167280152309</v>
          </cell>
          <cell r="D570">
            <v>23468.153621112084</v>
          </cell>
          <cell r="E570">
            <v>-0.74951583695250201</v>
          </cell>
          <cell r="G570">
            <v>258086.62763283271</v>
          </cell>
          <cell r="H570">
            <v>57059.905509077231</v>
          </cell>
          <cell r="I570">
            <v>-0.77891180944774263</v>
          </cell>
          <cell r="K570">
            <v>439972.07728197228</v>
          </cell>
          <cell r="L570">
            <v>156699.87</v>
          </cell>
          <cell r="M570">
            <v>-0.64384132973153851</v>
          </cell>
        </row>
        <row r="572">
          <cell r="A572" t="str">
            <v>Bad Debt Exp</v>
          </cell>
          <cell r="C572">
            <v>3394.9597528527493</v>
          </cell>
          <cell r="D572">
            <v>96902</v>
          </cell>
          <cell r="E572">
            <v>27.542900963280715</v>
          </cell>
          <cell r="G572">
            <v>-526939.63769169105</v>
          </cell>
          <cell r="H572">
            <v>95019.977265980269</v>
          </cell>
          <cell r="I572">
            <v>-1.1803242164173193</v>
          </cell>
          <cell r="K572">
            <v>-528856.96243961039</v>
          </cell>
          <cell r="L572">
            <v>95019.99</v>
          </cell>
          <cell r="M572">
            <v>-1.1796704907914495</v>
          </cell>
        </row>
        <row r="573">
          <cell r="A573" t="str">
            <v>Marketing, Sales &amp; Promotion Exp</v>
          </cell>
          <cell r="C573">
            <v>1700</v>
          </cell>
          <cell r="D573">
            <v>5784.84</v>
          </cell>
          <cell r="E573">
            <v>2.4028470588235296</v>
          </cell>
          <cell r="G573">
            <v>1700</v>
          </cell>
          <cell r="H573">
            <v>28463.497230389639</v>
          </cell>
          <cell r="I573">
            <v>15.743233664935081</v>
          </cell>
          <cell r="K573">
            <v>37637.993253530265</v>
          </cell>
          <cell r="L573">
            <v>53879.069999999992</v>
          </cell>
          <cell r="M573">
            <v>0.43150750990015629</v>
          </cell>
        </row>
        <row r="574">
          <cell r="A574" t="str">
            <v>Miscellaneous Other Exp</v>
          </cell>
          <cell r="C574">
            <v>81222.396557683445</v>
          </cell>
          <cell r="D574">
            <v>149946.0418081104</v>
          </cell>
          <cell r="E574">
            <v>0.8461169352669865</v>
          </cell>
          <cell r="G574">
            <v>263989.03933467879</v>
          </cell>
          <cell r="H574">
            <v>-202463.24130496822</v>
          </cell>
          <cell r="I574">
            <v>-1.7669380585467807</v>
          </cell>
          <cell r="K574">
            <v>327133.50636766659</v>
          </cell>
          <cell r="L574">
            <v>-169654.29000000004</v>
          </cell>
          <cell r="M574">
            <v>-1.5186087230371472</v>
          </cell>
        </row>
        <row r="575">
          <cell r="A575" t="str">
            <v>Trfs/Alloc of Op Exp to Cost of Sales or B/S Exp</v>
          </cell>
          <cell r="C575">
            <v>0</v>
          </cell>
          <cell r="D575">
            <v>0</v>
          </cell>
          <cell r="E575" t="e">
            <v>#DIV/0!</v>
          </cell>
          <cell r="G575">
            <v>0</v>
          </cell>
          <cell r="H575">
            <v>-240641</v>
          </cell>
          <cell r="I575" t="e">
            <v>#DIV/0!</v>
          </cell>
          <cell r="K575">
            <v>-508714</v>
          </cell>
          <cell r="L575">
            <v>-240641</v>
          </cell>
          <cell r="M575">
            <v>-0.52696210444375424</v>
          </cell>
        </row>
        <row r="576">
          <cell r="A576" t="str">
            <v>TF Allocation Exp</v>
          </cell>
          <cell r="C576">
            <v>0</v>
          </cell>
          <cell r="D576">
            <v>0</v>
          </cell>
          <cell r="E576" t="e">
            <v>#DIV/0!</v>
          </cell>
          <cell r="G576">
            <v>0</v>
          </cell>
          <cell r="H576">
            <v>0</v>
          </cell>
          <cell r="I576" t="e">
            <v>#DIV/0!</v>
          </cell>
          <cell r="K576">
            <v>0</v>
          </cell>
          <cell r="L576">
            <v>0</v>
          </cell>
          <cell r="M576" t="e">
            <v>#DIV/0!</v>
          </cell>
        </row>
        <row r="577">
          <cell r="A577" t="str">
            <v xml:space="preserve">Total Other Operating Costs </v>
          </cell>
          <cell r="C577">
            <v>86317.356310536197</v>
          </cell>
          <cell r="D577">
            <v>252632.8818081104</v>
          </cell>
          <cell r="E577">
            <v>1.9267912341897471</v>
          </cell>
          <cell r="G577">
            <v>-261250.59835701226</v>
          </cell>
          <cell r="H577">
            <v>-319620.7668085983</v>
          </cell>
          <cell r="I577">
            <v>0.22342597038503326</v>
          </cell>
          <cell r="K577">
            <v>-672799.46281841351</v>
          </cell>
          <cell r="L577">
            <v>-261396.23000000004</v>
          </cell>
          <cell r="M577">
            <v>-0.6114797284394532</v>
          </cell>
        </row>
        <row r="579">
          <cell r="A579" t="str">
            <v>Total Oper Exp Before Deprec</v>
          </cell>
          <cell r="C579">
            <v>1881852.3020320807</v>
          </cell>
          <cell r="D579">
            <v>2595044.1415359653</v>
          </cell>
          <cell r="E579">
            <v>0.37898396103337045</v>
          </cell>
          <cell r="G579">
            <v>10818635.736453185</v>
          </cell>
          <cell r="H579">
            <v>13225334.429815087</v>
          </cell>
          <cell r="I579">
            <v>0.22245861234171863</v>
          </cell>
          <cell r="K579">
            <v>23942681.534075048</v>
          </cell>
          <cell r="L579">
            <v>27023799.367380004</v>
          </cell>
          <cell r="M579">
            <v>0.12868724954303604</v>
          </cell>
        </row>
        <row r="581">
          <cell r="A581" t="str">
            <v>Depreciation/Amortization (Excl Intangibles) Exp</v>
          </cell>
          <cell r="C581">
            <v>642393.28667793958</v>
          </cell>
          <cell r="D581">
            <v>117610.23892800619</v>
          </cell>
          <cell r="E581">
            <v>-0.81691863634470174</v>
          </cell>
          <cell r="G581">
            <v>3380383.1085785106</v>
          </cell>
          <cell r="H581">
            <v>1343973.5332116287</v>
          </cell>
          <cell r="I581">
            <v>-0.60241975834011763</v>
          </cell>
          <cell r="K581">
            <v>6145839.7289219471</v>
          </cell>
          <cell r="L581">
            <v>2473662.73</v>
          </cell>
          <cell r="M581">
            <v>-0.59750614413859604</v>
          </cell>
        </row>
        <row r="583">
          <cell r="A583" t="str">
            <v>Total Operating Expenses</v>
          </cell>
          <cell r="C583">
            <v>2524245.5887100203</v>
          </cell>
          <cell r="D583">
            <v>2712654.3804639713</v>
          </cell>
          <cell r="E583">
            <v>7.4639643858993382E-2</v>
          </cell>
          <cell r="G583">
            <v>14199018.845031695</v>
          </cell>
          <cell r="H583">
            <v>14569307.963026715</v>
          </cell>
          <cell r="I583">
            <v>2.6078500355296446E-2</v>
          </cell>
          <cell r="K583">
            <v>30088521.262996994</v>
          </cell>
          <cell r="L583">
            <v>29497462.097380005</v>
          </cell>
          <cell r="M583">
            <v>-1.9644008439320564E-2</v>
          </cell>
        </row>
        <row r="585">
          <cell r="A585" t="str">
            <v>Total Operating Income</v>
          </cell>
          <cell r="C585">
            <v>13977255.628925212</v>
          </cell>
          <cell r="D585">
            <v>13290669.891935317</v>
          </cell>
          <cell r="E585">
            <v>-4.9121641273344174E-2</v>
          </cell>
          <cell r="G585">
            <v>85179603.901533425</v>
          </cell>
          <cell r="H585">
            <v>92499068.092940897</v>
          </cell>
          <cell r="I585">
            <v>8.5929774924390148E-2</v>
          </cell>
          <cell r="K585">
            <v>175887451.09872621</v>
          </cell>
          <cell r="L585">
            <v>196727679.14200503</v>
          </cell>
          <cell r="M585">
            <v>0.11848615642045505</v>
          </cell>
        </row>
        <row r="587">
          <cell r="A587" t="str">
            <v>Total EBITDA</v>
          </cell>
          <cell r="C587">
            <v>14619648.915603152</v>
          </cell>
          <cell r="D587">
            <v>13408280.130863322</v>
          </cell>
          <cell r="E587">
            <v>-8.2858951793771798E-2</v>
          </cell>
          <cell r="G587">
            <v>88559987.010111928</v>
          </cell>
          <cell r="H587">
            <v>93843041.62615253</v>
          </cell>
          <cell r="I587">
            <v>5.9655097007154871E-2</v>
          </cell>
          <cell r="K587">
            <v>182033290.82764816</v>
          </cell>
          <cell r="L587">
            <v>199201341.87200505</v>
          </cell>
          <cell r="M587">
            <v>9.4312699431511396E-2</v>
          </cell>
        </row>
        <row r="589">
          <cell r="A589" t="str">
            <v>&lt;&lt; EXPAND HERE</v>
          </cell>
        </row>
        <row r="591">
          <cell r="A591" t="str">
            <v>OUTPUT - CORPORATE</v>
          </cell>
        </row>
        <row r="593">
          <cell r="C593" t="str">
            <v>June</v>
          </cell>
          <cell r="F593" t="str">
            <v>June YTD</v>
          </cell>
        </row>
        <row r="594">
          <cell r="C594" t="str">
            <v>Actual</v>
          </cell>
          <cell r="D594" t="str">
            <v>Plan</v>
          </cell>
          <cell r="E594" t="str">
            <v>B / (W)</v>
          </cell>
          <cell r="F594" t="str">
            <v>Actual</v>
          </cell>
          <cell r="G594" t="str">
            <v>Plan</v>
          </cell>
          <cell r="H594" t="str">
            <v>B / (W)</v>
          </cell>
          <cell r="I594" t="str">
            <v>Commentary</v>
          </cell>
        </row>
        <row r="596">
          <cell r="A596" t="str">
            <v>Revenue</v>
          </cell>
          <cell r="C596">
            <v>16133095.4970617</v>
          </cell>
          <cell r="D596">
            <v>16203960.809736194</v>
          </cell>
          <cell r="E596">
            <v>-70865.31267449446</v>
          </cell>
          <cell r="F596">
            <v>95762641.303441048</v>
          </cell>
          <cell r="G596">
            <v>97877002.18965593</v>
          </cell>
          <cell r="H596">
            <v>-2114360.8862148821</v>
          </cell>
        </row>
        <row r="598">
          <cell r="A598" t="str">
            <v>Salaries</v>
          </cell>
          <cell r="C598">
            <v>2917865.6426821663</v>
          </cell>
          <cell r="D598">
            <v>3225839.7837920408</v>
          </cell>
          <cell r="E598">
            <v>307974.14110987447</v>
          </cell>
          <cell r="F598">
            <v>17210274.653525539</v>
          </cell>
          <cell r="G598">
            <v>18470039.969906412</v>
          </cell>
          <cell r="H598">
            <v>1259765.3163808733</v>
          </cell>
        </row>
        <row r="599">
          <cell r="A599" t="str">
            <v>Commissions</v>
          </cell>
          <cell r="C599">
            <v>-15075.783475501692</v>
          </cell>
          <cell r="D599">
            <v>5000</v>
          </cell>
          <cell r="E599">
            <v>20075.783475501692</v>
          </cell>
          <cell r="F599">
            <v>45457.408462641368</v>
          </cell>
          <cell r="G599">
            <v>30000</v>
          </cell>
          <cell r="H599">
            <v>-15457.408462641368</v>
          </cell>
        </row>
        <row r="600">
          <cell r="A600" t="str">
            <v>Bonus</v>
          </cell>
          <cell r="C600">
            <v>470532.41250507225</v>
          </cell>
          <cell r="D600">
            <v>466711.68266528711</v>
          </cell>
          <cell r="E600">
            <v>-3820.7298397851409</v>
          </cell>
          <cell r="F600">
            <v>2797896.2042646119</v>
          </cell>
          <cell r="G600">
            <v>2800483.8159917225</v>
          </cell>
          <cell r="H600">
            <v>2587.6117271105759</v>
          </cell>
        </row>
        <row r="601">
          <cell r="A601" t="str">
            <v>Other Benefits &amp; Fringes</v>
          </cell>
          <cell r="C601">
            <v>702170.69338045211</v>
          </cell>
          <cell r="D601">
            <v>743939.13598539424</v>
          </cell>
          <cell r="E601">
            <v>41768.442604942131</v>
          </cell>
          <cell r="F601">
            <v>4929650.267491891</v>
          </cell>
          <cell r="G601">
            <v>4448535.9773665937</v>
          </cell>
          <cell r="H601">
            <v>-481114.29012529738</v>
          </cell>
        </row>
        <row r="602">
          <cell r="A602" t="str">
            <v>Travel &amp; Other Employee Costs</v>
          </cell>
          <cell r="C602">
            <v>333838.43879928172</v>
          </cell>
          <cell r="D602">
            <v>180461.49572811759</v>
          </cell>
          <cell r="E602">
            <v>-153376.94307116413</v>
          </cell>
          <cell r="F602">
            <v>1255736.4735487085</v>
          </cell>
          <cell r="G602">
            <v>1077903.9020825974</v>
          </cell>
          <cell r="H602">
            <v>-177832.57146611111</v>
          </cell>
        </row>
        <row r="603">
          <cell r="A603" t="str">
            <v>People Costs</v>
          </cell>
          <cell r="C603">
            <v>4409331.4038914712</v>
          </cell>
          <cell r="D603">
            <v>4621952.0981708393</v>
          </cell>
          <cell r="E603">
            <v>212620.69427936903</v>
          </cell>
          <cell r="F603">
            <v>26239015.007293388</v>
          </cell>
          <cell r="G603">
            <v>26826963.665347323</v>
          </cell>
          <cell r="H603">
            <v>587948.65805393411</v>
          </cell>
        </row>
        <row r="605">
          <cell r="A605" t="str">
            <v>Data Ctr and Prod Costs</v>
          </cell>
          <cell r="C605">
            <v>1397713.036580631</v>
          </cell>
          <cell r="D605">
            <v>1562005.4025790649</v>
          </cell>
          <cell r="E605">
            <v>164292.3659984339</v>
          </cell>
          <cell r="F605">
            <v>8742330.7112416159</v>
          </cell>
          <cell r="G605">
            <v>9446525.4892531596</v>
          </cell>
          <cell r="H605">
            <v>704194.77801154368</v>
          </cell>
        </row>
        <row r="606">
          <cell r="A606" t="str">
            <v>Royalty Exp</v>
          </cell>
          <cell r="C606">
            <v>1778.1993674625055</v>
          </cell>
          <cell r="D606">
            <v>0</v>
          </cell>
          <cell r="E606">
            <v>-1778.1993674625055</v>
          </cell>
          <cell r="F606">
            <v>17093.277153308751</v>
          </cell>
          <cell r="G606">
            <v>0</v>
          </cell>
          <cell r="H606">
            <v>-17093.277153308751</v>
          </cell>
        </row>
        <row r="607">
          <cell r="A607" t="str">
            <v>Total Revenue Related Costs</v>
          </cell>
          <cell r="C607">
            <v>1399491.2359480935</v>
          </cell>
          <cell r="D607">
            <v>1562005.4025790649</v>
          </cell>
          <cell r="E607">
            <v>162514.16663097139</v>
          </cell>
          <cell r="F607">
            <v>8759423.9883949254</v>
          </cell>
          <cell r="G607">
            <v>9446525.4892531596</v>
          </cell>
          <cell r="H607">
            <v>687101.50085823494</v>
          </cell>
        </row>
        <row r="609">
          <cell r="A609" t="str">
            <v>Consulting Exp</v>
          </cell>
          <cell r="C609">
            <v>-35115.834341323171</v>
          </cell>
          <cell r="D609">
            <v>244849.75592325546</v>
          </cell>
          <cell r="E609">
            <v>279965.59026457864</v>
          </cell>
          <cell r="F609">
            <v>329517.95624447451</v>
          </cell>
          <cell r="G609">
            <v>1515682.9460400445</v>
          </cell>
          <cell r="H609">
            <v>1186164.98979557</v>
          </cell>
        </row>
        <row r="610">
          <cell r="A610" t="str">
            <v>Other Outside Services Exp</v>
          </cell>
          <cell r="C610">
            <v>857880.17681863857</v>
          </cell>
          <cell r="D610">
            <v>177600.36970204618</v>
          </cell>
          <cell r="E610">
            <v>-680279.80711659242</v>
          </cell>
          <cell r="F610">
            <v>1812163.0758974564</v>
          </cell>
          <cell r="G610">
            <v>1065602.2182122772</v>
          </cell>
          <cell r="H610">
            <v>-746560.85768517922</v>
          </cell>
        </row>
        <row r="611">
          <cell r="A611" t="str">
            <v>Total Outside Services</v>
          </cell>
          <cell r="C611">
            <v>822764.34247731545</v>
          </cell>
          <cell r="D611">
            <v>422450.12562530162</v>
          </cell>
          <cell r="E611">
            <v>-400314.21685201378</v>
          </cell>
          <cell r="F611">
            <v>2141681.0321419309</v>
          </cell>
          <cell r="G611">
            <v>2581285.1642523217</v>
          </cell>
          <cell r="H611">
            <v>439604.13211039081</v>
          </cell>
        </row>
        <row r="613">
          <cell r="A613" t="str">
            <v>Materials and Supplies Purchases Exp</v>
          </cell>
          <cell r="C613">
            <v>67427.405471221835</v>
          </cell>
          <cell r="D613">
            <v>139817.62767868245</v>
          </cell>
          <cell r="E613">
            <v>72390.222207460611</v>
          </cell>
          <cell r="F613">
            <v>421203.90627684857</v>
          </cell>
          <cell r="G613">
            <v>838905.76607209467</v>
          </cell>
          <cell r="H613">
            <v>417701.8597952461</v>
          </cell>
        </row>
        <row r="614">
          <cell r="A614" t="str">
            <v>Rent Exp</v>
          </cell>
          <cell r="C614">
            <v>56699.985390681592</v>
          </cell>
          <cell r="D614">
            <v>25140.615493158322</v>
          </cell>
          <cell r="E614">
            <v>-31559.369897523269</v>
          </cell>
          <cell r="F614">
            <v>215075.62399864823</v>
          </cell>
          <cell r="G614">
            <v>150843.69295894992</v>
          </cell>
          <cell r="H614">
            <v>-64231.931039698306</v>
          </cell>
        </row>
        <row r="615">
          <cell r="A615" t="str">
            <v>Office Expense Exp</v>
          </cell>
          <cell r="C615">
            <v>32566.692841670316</v>
          </cell>
          <cell r="D615">
            <v>73846.058485360059</v>
          </cell>
          <cell r="E615">
            <v>41279.365643689744</v>
          </cell>
          <cell r="F615">
            <v>206954.91661455494</v>
          </cell>
          <cell r="G615">
            <v>441002.42119656625</v>
          </cell>
          <cell r="H615">
            <v>234047.50458201132</v>
          </cell>
        </row>
        <row r="616">
          <cell r="A616" t="str">
            <v>Telecommunications Exp</v>
          </cell>
          <cell r="C616">
            <v>99302.234778563172</v>
          </cell>
          <cell r="D616">
            <v>107920.10471695078</v>
          </cell>
          <cell r="E616">
            <v>8617.8699383876083</v>
          </cell>
          <cell r="F616">
            <v>764137.39781125053</v>
          </cell>
          <cell r="G616">
            <v>642511.23677559593</v>
          </cell>
          <cell r="H616">
            <v>-121626.1610356546</v>
          </cell>
        </row>
        <row r="617">
          <cell r="A617" t="str">
            <v>Maintenance &amp; Repairs Exp</v>
          </cell>
          <cell r="C617">
            <v>67363.422376562899</v>
          </cell>
          <cell r="D617">
            <v>74589.37733337775</v>
          </cell>
          <cell r="E617">
            <v>7225.9549568148504</v>
          </cell>
          <cell r="F617">
            <v>501959.17769284663</v>
          </cell>
          <cell r="G617">
            <v>447536.26400026644</v>
          </cell>
          <cell r="H617">
            <v>-54422.913692580187</v>
          </cell>
        </row>
        <row r="618">
          <cell r="A618" t="str">
            <v>Other Admin &amp; Infrastructure Exp</v>
          </cell>
          <cell r="C618">
            <v>22127.800491791386</v>
          </cell>
          <cell r="D618">
            <v>68489.739900081127</v>
          </cell>
          <cell r="E618">
            <v>46361.939408289742</v>
          </cell>
          <cell r="F618">
            <v>213723.59019005732</v>
          </cell>
          <cell r="G618">
            <v>410938.43940048676</v>
          </cell>
          <cell r="H618">
            <v>197214.84921042944</v>
          </cell>
        </row>
        <row r="619">
          <cell r="A619" t="str">
            <v>Total Occupancy and Administrative</v>
          </cell>
          <cell r="C619">
            <v>345487.54135049117</v>
          </cell>
          <cell r="D619">
            <v>489803.52360761043</v>
          </cell>
          <cell r="E619">
            <v>144315.98225711929</v>
          </cell>
          <cell r="F619">
            <v>2323054.6125842058</v>
          </cell>
          <cell r="G619">
            <v>2931737.8204039601</v>
          </cell>
          <cell r="H619">
            <v>608683.20781975379</v>
          </cell>
        </row>
        <row r="621">
          <cell r="A621" t="str">
            <v>Bad Debt Exp</v>
          </cell>
          <cell r="C621">
            <v>0</v>
          </cell>
          <cell r="D621">
            <v>3520.2443016523266</v>
          </cell>
          <cell r="E621">
            <v>3520.2443016523266</v>
          </cell>
          <cell r="F621">
            <v>-513.45416998428652</v>
          </cell>
          <cell r="G621">
            <v>21878.346449036202</v>
          </cell>
          <cell r="H621">
            <v>22391.800619020487</v>
          </cell>
        </row>
        <row r="622">
          <cell r="A622" t="str">
            <v>Marketing, Sales &amp; Promotion Exp</v>
          </cell>
          <cell r="C622">
            <v>6240.5299833038007</v>
          </cell>
          <cell r="D622">
            <v>50495.983457278897</v>
          </cell>
          <cell r="E622">
            <v>44255.453473975096</v>
          </cell>
          <cell r="F622">
            <v>122115.24596014415</v>
          </cell>
          <cell r="G622">
            <v>226870.42879096363</v>
          </cell>
          <cell r="H622">
            <v>104755.18283081948</v>
          </cell>
        </row>
        <row r="623">
          <cell r="A623" t="str">
            <v>Miscellaneous Other Exp</v>
          </cell>
          <cell r="C623">
            <v>-182016.49941928394</v>
          </cell>
          <cell r="D623">
            <v>-22537.197379896625</v>
          </cell>
          <cell r="E623">
            <v>159479.30203938732</v>
          </cell>
          <cell r="F623">
            <v>130191.05323106924</v>
          </cell>
          <cell r="G623">
            <v>-127850.84427937977</v>
          </cell>
          <cell r="H623">
            <v>-258041.89751044899</v>
          </cell>
        </row>
        <row r="624">
          <cell r="A624" t="str">
            <v>Trfs/Alloc of Op Exp to Cost of Sales or B/S Exp</v>
          </cell>
          <cell r="C624">
            <v>-98645</v>
          </cell>
          <cell r="D624">
            <v>-138739.74</v>
          </cell>
          <cell r="E624">
            <v>-40094.739999999991</v>
          </cell>
          <cell r="F624">
            <v>-760735.49500562483</v>
          </cell>
          <cell r="G624">
            <v>-805323.58</v>
          </cell>
          <cell r="H624">
            <v>-44588.084994375124</v>
          </cell>
        </row>
        <row r="625">
          <cell r="A625" t="str">
            <v>TF Allocation Exp</v>
          </cell>
          <cell r="C625">
            <v>-149687.24670497607</v>
          </cell>
          <cell r="D625">
            <v>-229466.74745786656</v>
          </cell>
          <cell r="E625">
            <v>-79779.500752890483</v>
          </cell>
          <cell r="F625">
            <v>-915092.07422956079</v>
          </cell>
          <cell r="G625">
            <v>-1376800.4847471993</v>
          </cell>
          <cell r="H625">
            <v>-461708.41051763855</v>
          </cell>
        </row>
        <row r="626">
          <cell r="A626" t="str">
            <v xml:space="preserve">Total Other Operating Costs </v>
          </cell>
          <cell r="C626">
            <v>-424108.21614095621</v>
          </cell>
          <cell r="D626">
            <v>-336727.45707883197</v>
          </cell>
          <cell r="E626">
            <v>87380.759062124271</v>
          </cell>
          <cell r="F626">
            <v>-1424034.7242139564</v>
          </cell>
          <cell r="G626">
            <v>-2061226.1337865791</v>
          </cell>
          <cell r="H626">
            <v>-637191.40957262274</v>
          </cell>
        </row>
        <row r="628">
          <cell r="A628" t="str">
            <v>Total Oper Exp Before Deprec</v>
          </cell>
          <cell r="C628">
            <v>6552966.3075264143</v>
          </cell>
          <cell r="D628">
            <v>6759483.6929039843</v>
          </cell>
          <cell r="E628">
            <v>206517.38537757006</v>
          </cell>
          <cell r="F628">
            <v>38039139.916200489</v>
          </cell>
          <cell r="G628">
            <v>39725286.005470186</v>
          </cell>
          <cell r="H628">
            <v>1686146.0892696977</v>
          </cell>
        </row>
        <row r="630">
          <cell r="A630" t="str">
            <v>Depreciation/Amortization (Excl Intangibles) Exp</v>
          </cell>
          <cell r="C630">
            <v>472807.80711726169</v>
          </cell>
          <cell r="D630">
            <v>581402.29752644699</v>
          </cell>
          <cell r="E630">
            <v>108594.49040918529</v>
          </cell>
          <cell r="F630">
            <v>2791070.6086500855</v>
          </cell>
          <cell r="G630">
            <v>3297791.6101665674</v>
          </cell>
          <cell r="H630">
            <v>506721.00151648186</v>
          </cell>
        </row>
        <row r="632">
          <cell r="A632" t="str">
            <v>Total Operating Expenses</v>
          </cell>
          <cell r="C632">
            <v>7025774.1146436762</v>
          </cell>
          <cell r="D632">
            <v>7340885.9904304314</v>
          </cell>
          <cell r="E632">
            <v>315111.87578675523</v>
          </cell>
          <cell r="F632">
            <v>40830210.524850577</v>
          </cell>
          <cell r="G632">
            <v>43023077.615636751</v>
          </cell>
          <cell r="H632">
            <v>2192867.0907861739</v>
          </cell>
        </row>
        <row r="634">
          <cell r="A634" t="str">
            <v>Total Operating Income</v>
          </cell>
          <cell r="C634">
            <v>9107321.3824180234</v>
          </cell>
          <cell r="D634">
            <v>8863074.8193057626</v>
          </cell>
          <cell r="E634">
            <v>244246.56311226077</v>
          </cell>
          <cell r="F634">
            <v>54932430.778590471</v>
          </cell>
          <cell r="G634">
            <v>54853924.574019179</v>
          </cell>
          <cell r="H634">
            <v>78506.204571291804</v>
          </cell>
        </row>
        <row r="636">
          <cell r="A636" t="str">
            <v>Total EBITDA</v>
          </cell>
          <cell r="C636">
            <v>9580129.1895352863</v>
          </cell>
          <cell r="D636">
            <v>9444477.1168322098</v>
          </cell>
          <cell r="E636">
            <v>135652.07270307653</v>
          </cell>
          <cell r="F636">
            <v>57723501.387240559</v>
          </cell>
          <cell r="G636">
            <v>58151716.184185743</v>
          </cell>
          <cell r="H636">
            <v>-428214.79694518447</v>
          </cell>
        </row>
        <row r="663">
          <cell r="C663" t="str">
            <v>June</v>
          </cell>
          <cell r="K663" t="str">
            <v>June YTD</v>
          </cell>
        </row>
        <row r="664">
          <cell r="C664" t="str">
            <v>Actual</v>
          </cell>
          <cell r="D664" t="str">
            <v>Plan</v>
          </cell>
          <cell r="K664" t="str">
            <v>Actual</v>
          </cell>
          <cell r="L664" t="str">
            <v>Plan</v>
          </cell>
        </row>
        <row r="665">
          <cell r="B665" t="str">
            <v>Americas</v>
          </cell>
          <cell r="C665">
            <v>7724.2433689296886</v>
          </cell>
          <cell r="D665">
            <v>7303.9765362263352</v>
          </cell>
          <cell r="J665" t="str">
            <v>Americas</v>
          </cell>
          <cell r="K665">
            <v>46764.005526142209</v>
          </cell>
          <cell r="L665">
            <v>45271.919701797269</v>
          </cell>
        </row>
        <row r="666">
          <cell r="B666" t="str">
            <v>Europe</v>
          </cell>
          <cell r="C666">
            <v>1231.6526054398644</v>
          </cell>
          <cell r="D666">
            <v>1250.3739679715836</v>
          </cell>
          <cell r="J666" t="str">
            <v>Europe</v>
          </cell>
          <cell r="K666">
            <v>6876.0786032692959</v>
          </cell>
          <cell r="L666">
            <v>8022.9556270055418</v>
          </cell>
        </row>
        <row r="667">
          <cell r="B667" t="str">
            <v>Asia</v>
          </cell>
          <cell r="C667">
            <v>151.42540804846755</v>
          </cell>
          <cell r="D667">
            <v>308.72431510784315</v>
          </cell>
          <cell r="J667" t="str">
            <v>Asia</v>
          </cell>
          <cell r="K667">
            <v>1292.3466491789461</v>
          </cell>
          <cell r="L667">
            <v>1559.0492452163533</v>
          </cell>
        </row>
        <row r="671">
          <cell r="C671" t="str">
            <v>YOY Growth - CMO</v>
          </cell>
          <cell r="G671" t="str">
            <v>YOY Growth - YTD</v>
          </cell>
          <cell r="K671" t="str">
            <v>YOY Growth - FYE</v>
          </cell>
        </row>
        <row r="672">
          <cell r="C672">
            <v>2004</v>
          </cell>
          <cell r="D672">
            <v>2005</v>
          </cell>
          <cell r="E672" t="str">
            <v>Growth</v>
          </cell>
          <cell r="G672">
            <v>2004</v>
          </cell>
          <cell r="H672">
            <v>2005</v>
          </cell>
          <cell r="I672" t="str">
            <v>Growth</v>
          </cell>
          <cell r="K672">
            <v>2004</v>
          </cell>
          <cell r="L672">
            <v>2005</v>
          </cell>
          <cell r="M672" t="str">
            <v>Growth</v>
          </cell>
        </row>
        <row r="674">
          <cell r="A674" t="str">
            <v>Revenue</v>
          </cell>
          <cell r="C674">
            <v>14483641.204735054</v>
          </cell>
          <cell r="D674">
            <v>16133095.4970617</v>
          </cell>
          <cell r="E674">
            <v>0.11388395148779296</v>
          </cell>
          <cell r="G674">
            <v>74965625.552729309</v>
          </cell>
          <cell r="H674">
            <v>95762641.303441048</v>
          </cell>
          <cell r="I674">
            <v>0.27742069244901502</v>
          </cell>
          <cell r="K674">
            <v>168124731.1144388</v>
          </cell>
          <cell r="L674">
            <v>199578172.88373905</v>
          </cell>
          <cell r="M674">
            <v>0.18708396772328864</v>
          </cell>
        </row>
        <row r="676">
          <cell r="A676" t="str">
            <v>Salaries</v>
          </cell>
          <cell r="C676">
            <v>2746450.0066072354</v>
          </cell>
          <cell r="D676">
            <v>2917865.6426821663</v>
          </cell>
          <cell r="E676">
            <v>6.2413528614229281E-2</v>
          </cell>
          <cell r="G676">
            <v>14479207.818346329</v>
          </cell>
          <cell r="H676">
            <v>17210274.653525539</v>
          </cell>
          <cell r="I676">
            <v>0.18861990721058142</v>
          </cell>
          <cell r="K676">
            <v>31976346.269006107</v>
          </cell>
          <cell r="L676">
            <v>35905645.159999996</v>
          </cell>
          <cell r="M676">
            <v>0.12288142172148239</v>
          </cell>
        </row>
        <row r="677">
          <cell r="A677" t="str">
            <v>Commissions</v>
          </cell>
          <cell r="C677">
            <v>70979.763970311484</v>
          </cell>
          <cell r="D677">
            <v>-15075.783475501692</v>
          </cell>
          <cell r="E677">
            <v>-1.212395514330076</v>
          </cell>
          <cell r="G677">
            <v>422154.44397031149</v>
          </cell>
          <cell r="H677">
            <v>45457.408462641368</v>
          </cell>
          <cell r="I677">
            <v>-0.89232043127363547</v>
          </cell>
          <cell r="K677">
            <v>800073.51247301162</v>
          </cell>
          <cell r="L677">
            <v>82957.42</v>
          </cell>
          <cell r="M677">
            <v>-0.89631275288244416</v>
          </cell>
        </row>
        <row r="678">
          <cell r="A678" t="str">
            <v>Bonus</v>
          </cell>
          <cell r="C678">
            <v>524116.04648400017</v>
          </cell>
          <cell r="D678">
            <v>470532.41250507225</v>
          </cell>
          <cell r="E678">
            <v>-0.10223620196021546</v>
          </cell>
          <cell r="G678">
            <v>2885653.1624486456</v>
          </cell>
          <cell r="H678">
            <v>2797896.2042646119</v>
          </cell>
          <cell r="I678">
            <v>-3.0411471248875496E-2</v>
          </cell>
          <cell r="K678">
            <v>6584302.0187881067</v>
          </cell>
          <cell r="L678">
            <v>5564650.2300000004</v>
          </cell>
          <cell r="M678">
            <v>-0.15486102944223409</v>
          </cell>
        </row>
        <row r="679">
          <cell r="A679" t="str">
            <v>Other Benefits &amp; Fringes</v>
          </cell>
          <cell r="C679">
            <v>641164.1606878232</v>
          </cell>
          <cell r="D679">
            <v>702170.69338045211</v>
          </cell>
          <cell r="E679">
            <v>9.5149630052906872E-2</v>
          </cell>
          <cell r="G679">
            <v>3542898.9451122074</v>
          </cell>
          <cell r="H679">
            <v>4929650.267491891</v>
          </cell>
          <cell r="I679">
            <v>0.39141712588016359</v>
          </cell>
          <cell r="K679">
            <v>7856348.2306772191</v>
          </cell>
          <cell r="L679">
            <v>9167257.7599999979</v>
          </cell>
          <cell r="M679">
            <v>0.16685990626077149</v>
          </cell>
        </row>
        <row r="680">
          <cell r="A680" t="str">
            <v>Travel &amp; Other Employee Costs</v>
          </cell>
          <cell r="C680">
            <v>187399.83530806654</v>
          </cell>
          <cell r="D680">
            <v>333838.43879928172</v>
          </cell>
          <cell r="E680">
            <v>0.78142333076485793</v>
          </cell>
          <cell r="G680">
            <v>825251.37705181702</v>
          </cell>
          <cell r="H680">
            <v>1255736.4735487085</v>
          </cell>
          <cell r="I680">
            <v>0.52164117318384262</v>
          </cell>
          <cell r="K680">
            <v>2035149.4687754493</v>
          </cell>
          <cell r="L680">
            <v>2267268.5699999998</v>
          </cell>
          <cell r="M680">
            <v>0.11405506317146166</v>
          </cell>
        </row>
        <row r="681">
          <cell r="A681" t="str">
            <v>People Costs</v>
          </cell>
          <cell r="C681">
            <v>4170109.8130574366</v>
          </cell>
          <cell r="D681">
            <v>4409331.4038914712</v>
          </cell>
          <cell r="E681">
            <v>5.7365777295596533E-2</v>
          </cell>
          <cell r="G681">
            <v>22155165.746929307</v>
          </cell>
          <cell r="H681">
            <v>26239015.007293388</v>
          </cell>
          <cell r="I681">
            <v>0.184329438425894</v>
          </cell>
          <cell r="K681">
            <v>49252219.499719895</v>
          </cell>
          <cell r="L681">
            <v>52987779.140000001</v>
          </cell>
          <cell r="M681">
            <v>7.5845508653703417E-2</v>
          </cell>
        </row>
        <row r="683">
          <cell r="A683" t="str">
            <v>Data Ctr and Prod Costs</v>
          </cell>
          <cell r="C683">
            <v>2016656.2444168762</v>
          </cell>
          <cell r="D683">
            <v>1397713.036580631</v>
          </cell>
          <cell r="E683">
            <v>-0.30691557351422327</v>
          </cell>
          <cell r="G683">
            <v>8151844.4279452814</v>
          </cell>
          <cell r="H683">
            <v>8742330.7112416159</v>
          </cell>
          <cell r="I683">
            <v>7.2435911714911122E-2</v>
          </cell>
          <cell r="K683">
            <v>17368392.485692304</v>
          </cell>
          <cell r="L683">
            <v>17719911.303999998</v>
          </cell>
          <cell r="M683">
            <v>2.0238995554555061E-2</v>
          </cell>
        </row>
        <row r="684">
          <cell r="A684" t="str">
            <v>Royalty Exp</v>
          </cell>
          <cell r="C684">
            <v>0</v>
          </cell>
          <cell r="D684">
            <v>1778.1993674625055</v>
          </cell>
          <cell r="E684" t="e">
            <v>#DIV/0!</v>
          </cell>
          <cell r="G684">
            <v>0</v>
          </cell>
          <cell r="H684">
            <v>17093.277153308751</v>
          </cell>
          <cell r="I684" t="e">
            <v>#DIV/0!</v>
          </cell>
          <cell r="K684">
            <v>14103.505072815831</v>
          </cell>
          <cell r="L684">
            <v>37229.269999999997</v>
          </cell>
          <cell r="M684">
            <v>1.6397175601233005</v>
          </cell>
        </row>
        <row r="685">
          <cell r="A685" t="str">
            <v>Total Revenue Related Costs</v>
          </cell>
          <cell r="C685">
            <v>2016656.2444168762</v>
          </cell>
          <cell r="D685">
            <v>1399491.2359480935</v>
          </cell>
          <cell r="E685">
            <v>-0.30603381720479506</v>
          </cell>
          <cell r="G685">
            <v>8151844.4279452814</v>
          </cell>
          <cell r="H685">
            <v>8759423.9883949254</v>
          </cell>
          <cell r="I685">
            <v>7.4532771794172697E-2</v>
          </cell>
          <cell r="K685">
            <v>17382495.990765121</v>
          </cell>
          <cell r="L685">
            <v>17757140.573999997</v>
          </cell>
          <cell r="M685">
            <v>2.1552979700608908E-2</v>
          </cell>
        </row>
        <row r="687">
          <cell r="A687" t="str">
            <v>Consulting Exp</v>
          </cell>
          <cell r="C687">
            <v>647565.18999999994</v>
          </cell>
          <cell r="D687">
            <v>-35115.834341323171</v>
          </cell>
          <cell r="E687">
            <v>-1.0542274891912011</v>
          </cell>
          <cell r="G687">
            <v>2333361.9684186527</v>
          </cell>
          <cell r="H687">
            <v>329517.95624447451</v>
          </cell>
          <cell r="I687">
            <v>-0.8587797518325917</v>
          </cell>
          <cell r="K687">
            <v>4280138.8043801636</v>
          </cell>
          <cell r="L687">
            <v>953517.9</v>
          </cell>
          <cell r="M687">
            <v>-0.77722266880125501</v>
          </cell>
        </row>
        <row r="688">
          <cell r="A688" t="str">
            <v>Other Outside Services Exp</v>
          </cell>
          <cell r="C688">
            <v>-110681.2740034958</v>
          </cell>
          <cell r="D688">
            <v>857880.17681863857</v>
          </cell>
          <cell r="E688">
            <v>-8.7509062354264469</v>
          </cell>
          <cell r="G688">
            <v>861578.6622516237</v>
          </cell>
          <cell r="H688">
            <v>1812163.0758974564</v>
          </cell>
          <cell r="I688">
            <v>1.1033054267634763</v>
          </cell>
          <cell r="K688">
            <v>2391230.7215324496</v>
          </cell>
          <cell r="L688">
            <v>1927363.074</v>
          </cell>
          <cell r="M688">
            <v>-0.19398698894064656</v>
          </cell>
        </row>
        <row r="689">
          <cell r="A689" t="str">
            <v>Total Outside Services</v>
          </cell>
          <cell r="C689">
            <v>536883.91599650413</v>
          </cell>
          <cell r="D689">
            <v>822764.34247731545</v>
          </cell>
          <cell r="E689">
            <v>0.53248089198237936</v>
          </cell>
          <cell r="G689">
            <v>3194940.6306702765</v>
          </cell>
          <cell r="H689">
            <v>2141681.0321419309</v>
          </cell>
          <cell r="I689">
            <v>-0.32966484209986058</v>
          </cell>
          <cell r="K689">
            <v>6671369.5259126127</v>
          </cell>
          <cell r="L689">
            <v>2880880.9739999999</v>
          </cell>
          <cell r="M689">
            <v>-0.56817247750852051</v>
          </cell>
        </row>
        <row r="691">
          <cell r="A691" t="str">
            <v>Materials and Supplies Purchases Exp</v>
          </cell>
          <cell r="C691">
            <v>159743.91697581953</v>
          </cell>
          <cell r="D691">
            <v>67427.405471221835</v>
          </cell>
          <cell r="E691">
            <v>-0.57790314180521607</v>
          </cell>
          <cell r="G691">
            <v>782308.77065720083</v>
          </cell>
          <cell r="H691">
            <v>421203.90627684857</v>
          </cell>
          <cell r="I691">
            <v>-0.46158866923733427</v>
          </cell>
          <cell r="K691">
            <v>1409304.8067415794</v>
          </cell>
          <cell r="L691">
            <v>912003.91</v>
          </cell>
          <cell r="M691">
            <v>-0.3528696520175626</v>
          </cell>
        </row>
        <row r="692">
          <cell r="A692" t="str">
            <v>Rent Exp</v>
          </cell>
          <cell r="C692">
            <v>206205.51884461392</v>
          </cell>
          <cell r="D692">
            <v>56699.985390681592</v>
          </cell>
          <cell r="E692">
            <v>-0.72503167854877903</v>
          </cell>
          <cell r="G692">
            <v>715750.51592601952</v>
          </cell>
          <cell r="H692">
            <v>215075.62399864823</v>
          </cell>
          <cell r="I692">
            <v>-0.69951034723266814</v>
          </cell>
          <cell r="K692">
            <v>1017906.2247117735</v>
          </cell>
          <cell r="L692">
            <v>363069.62</v>
          </cell>
          <cell r="M692">
            <v>-0.64331722197415042</v>
          </cell>
        </row>
        <row r="693">
          <cell r="A693" t="str">
            <v>Office Expense Exp</v>
          </cell>
          <cell r="C693">
            <v>105440.9890438002</v>
          </cell>
          <cell r="D693">
            <v>32566.692841670316</v>
          </cell>
          <cell r="E693">
            <v>-0.6911382078544227</v>
          </cell>
          <cell r="G693">
            <v>273170.68374371872</v>
          </cell>
          <cell r="H693">
            <v>206954.91661455494</v>
          </cell>
          <cell r="I693">
            <v>-0.24239704722958341</v>
          </cell>
          <cell r="K693">
            <v>580184.36558237951</v>
          </cell>
          <cell r="L693">
            <v>838954.84</v>
          </cell>
          <cell r="M693">
            <v>0.44601421508121974</v>
          </cell>
        </row>
        <row r="694">
          <cell r="A694" t="str">
            <v>Telecommunications Exp</v>
          </cell>
          <cell r="C694">
            <v>209525.04786748014</v>
          </cell>
          <cell r="D694">
            <v>99302.234778563172</v>
          </cell>
          <cell r="E694">
            <v>-0.52606031694420807</v>
          </cell>
          <cell r="G694">
            <v>489601.25131405145</v>
          </cell>
          <cell r="H694">
            <v>764137.39781125053</v>
          </cell>
          <cell r="I694">
            <v>0.56073416021786204</v>
          </cell>
          <cell r="K694">
            <v>1049954.1234095087</v>
          </cell>
          <cell r="L694">
            <v>1334273.3699999999</v>
          </cell>
          <cell r="M694">
            <v>0.270792066292595</v>
          </cell>
        </row>
        <row r="695">
          <cell r="A695" t="str">
            <v>Maintenance &amp; Repairs Exp</v>
          </cell>
          <cell r="C695">
            <v>71506.883229415311</v>
          </cell>
          <cell r="D695">
            <v>67363.422376562899</v>
          </cell>
          <cell r="E695">
            <v>-5.7944923141999616E-2</v>
          </cell>
          <cell r="G695">
            <v>249233.99356375716</v>
          </cell>
          <cell r="H695">
            <v>501959.17769284663</v>
          </cell>
          <cell r="I695">
            <v>1.0140076821600952</v>
          </cell>
          <cell r="K695">
            <v>537480.56111255253</v>
          </cell>
          <cell r="L695">
            <v>910059.14</v>
          </cell>
          <cell r="M695">
            <v>0.69319451873056048</v>
          </cell>
        </row>
        <row r="696">
          <cell r="A696" t="str">
            <v>Other Admin &amp; Infrastructure Exp</v>
          </cell>
          <cell r="C696">
            <v>92575.275406374349</v>
          </cell>
          <cell r="D696">
            <v>22127.800491791386</v>
          </cell>
          <cell r="E696">
            <v>-0.76097505090146622</v>
          </cell>
          <cell r="G696">
            <v>280146.98097769974</v>
          </cell>
          <cell r="H696">
            <v>213723.59019005732</v>
          </cell>
          <cell r="I696">
            <v>-0.23710193326313181</v>
          </cell>
          <cell r="K696">
            <v>602361.16586064454</v>
          </cell>
          <cell r="L696">
            <v>549723.56999999995</v>
          </cell>
          <cell r="M696">
            <v>-8.7385440569424475E-2</v>
          </cell>
        </row>
        <row r="697">
          <cell r="A697" t="str">
            <v>Total Occupancy and Administrative</v>
          </cell>
          <cell r="C697">
            <v>844997.63136750343</v>
          </cell>
          <cell r="D697">
            <v>345487.54135049117</v>
          </cell>
          <cell r="E697">
            <v>-0.59113785823118725</v>
          </cell>
          <cell r="G697">
            <v>2790212.1961824475</v>
          </cell>
          <cell r="H697">
            <v>2323054.6125842058</v>
          </cell>
          <cell r="I697">
            <v>-0.16742726027697966</v>
          </cell>
          <cell r="K697">
            <v>5197191.2474184381</v>
          </cell>
          <cell r="L697">
            <v>4908084.45</v>
          </cell>
          <cell r="M697">
            <v>-5.5627507947113498E-2</v>
          </cell>
        </row>
        <row r="699">
          <cell r="A699" t="str">
            <v>Bad Debt Exp</v>
          </cell>
          <cell r="C699">
            <v>1869.0602048946523</v>
          </cell>
          <cell r="D699">
            <v>0</v>
          </cell>
          <cell r="E699">
            <v>-1</v>
          </cell>
          <cell r="G699">
            <v>15420.080431126729</v>
          </cell>
          <cell r="H699">
            <v>-513.45416998428652</v>
          </cell>
          <cell r="I699">
            <v>-1.0332977621146409</v>
          </cell>
          <cell r="K699">
            <v>-14540.74574559533</v>
          </cell>
          <cell r="L699">
            <v>2486.54</v>
          </cell>
          <cell r="M699">
            <v>-1.1710049844419583</v>
          </cell>
        </row>
        <row r="700">
          <cell r="A700" t="str">
            <v>Marketing, Sales &amp; Promotion Exp</v>
          </cell>
          <cell r="C700">
            <v>-48813.043889209599</v>
          </cell>
          <cell r="D700">
            <v>6240.5299833038007</v>
          </cell>
          <cell r="E700">
            <v>-1.1278455405786179</v>
          </cell>
          <cell r="G700">
            <v>63090.500159997711</v>
          </cell>
          <cell r="H700">
            <v>122115.24596014415</v>
          </cell>
          <cell r="I700">
            <v>0.93555678985678503</v>
          </cell>
          <cell r="K700">
            <v>210127.46219427593</v>
          </cell>
          <cell r="L700">
            <v>266315.24</v>
          </cell>
          <cell r="M700">
            <v>0.26739854571590915</v>
          </cell>
        </row>
        <row r="701">
          <cell r="A701" t="str">
            <v>Miscellaneous Other Exp</v>
          </cell>
          <cell r="C701">
            <v>72224.848030363355</v>
          </cell>
          <cell r="D701">
            <v>-182016.49941928394</v>
          </cell>
          <cell r="E701">
            <v>-3.5201368280174732</v>
          </cell>
          <cell r="G701">
            <v>1362831.9737904109</v>
          </cell>
          <cell r="H701">
            <v>130191.05323106924</v>
          </cell>
          <cell r="I701">
            <v>-0.90447020928855071</v>
          </cell>
          <cell r="K701">
            <v>374131.75790168927</v>
          </cell>
          <cell r="L701">
            <v>160191.04999999999</v>
          </cell>
          <cell r="M701">
            <v>-0.57183252526214723</v>
          </cell>
        </row>
        <row r="702">
          <cell r="A702" t="str">
            <v>Trfs/Alloc of Op Exp to Cost of Sales or B/S Exp</v>
          </cell>
          <cell r="C702">
            <v>-404639</v>
          </cell>
          <cell r="D702">
            <v>-98645</v>
          </cell>
          <cell r="E702">
            <v>-0.75621479887010401</v>
          </cell>
          <cell r="G702">
            <v>-1834685</v>
          </cell>
          <cell r="H702">
            <v>-760735.49500562483</v>
          </cell>
          <cell r="I702">
            <v>-0.58535906981000829</v>
          </cell>
          <cell r="K702">
            <v>-3939738.2739307596</v>
          </cell>
          <cell r="L702">
            <v>-1564735.5</v>
          </cell>
          <cell r="M702">
            <v>-0.60283262714331765</v>
          </cell>
        </row>
        <row r="703">
          <cell r="A703" t="str">
            <v>TF Allocation Exp</v>
          </cell>
          <cell r="C703">
            <v>-311029.84068139363</v>
          </cell>
          <cell r="D703">
            <v>-149687.24670497607</v>
          </cell>
          <cell r="E703">
            <v>-0.51873670263584248</v>
          </cell>
          <cell r="G703">
            <v>-1105889.6308277054</v>
          </cell>
          <cell r="H703">
            <v>-915092.07422956079</v>
          </cell>
          <cell r="I703">
            <v>-0.17252857001230923</v>
          </cell>
          <cell r="K703">
            <v>-2020697.8934676833</v>
          </cell>
          <cell r="L703">
            <v>-2365848.0499999998</v>
          </cell>
          <cell r="M703">
            <v>0.17080740156560983</v>
          </cell>
        </row>
        <row r="704">
          <cell r="A704" t="str">
            <v xml:space="preserve">Total Other Operating Costs </v>
          </cell>
          <cell r="C704">
            <v>-690387.9763353453</v>
          </cell>
          <cell r="D704">
            <v>-424108.21614095621</v>
          </cell>
          <cell r="E704">
            <v>-0.38569582513274797</v>
          </cell>
          <cell r="G704">
            <v>-1499232.07644617</v>
          </cell>
          <cell r="H704">
            <v>-1424034.7242139564</v>
          </cell>
          <cell r="I704">
            <v>-5.0157246108597092E-2</v>
          </cell>
          <cell r="K704">
            <v>-5390717.693048073</v>
          </cell>
          <cell r="L704">
            <v>-3501590.7199999997</v>
          </cell>
          <cell r="M704">
            <v>-0.35044071691684237</v>
          </cell>
        </row>
        <row r="706">
          <cell r="A706" t="str">
            <v>Total Oper Exp Before Deprec</v>
          </cell>
          <cell r="C706">
            <v>6878259.6285029761</v>
          </cell>
          <cell r="D706">
            <v>6552966.3075264143</v>
          </cell>
          <cell r="E706">
            <v>-4.7292969231427597E-2</v>
          </cell>
          <cell r="G706">
            <v>34792930.925281145</v>
          </cell>
          <cell r="H706">
            <v>38039139.916200489</v>
          </cell>
          <cell r="I706">
            <v>9.3300820154837621E-2</v>
          </cell>
          <cell r="K706">
            <v>73112558.570767984</v>
          </cell>
          <cell r="L706">
            <v>75032294.418000013</v>
          </cell>
          <cell r="M706">
            <v>2.6257265301061174E-2</v>
          </cell>
        </row>
        <row r="708">
          <cell r="A708" t="str">
            <v>Depreciation/Amortization (Excl Intangibles) Exp</v>
          </cell>
          <cell r="C708">
            <v>564651.39890713245</v>
          </cell>
          <cell r="D708">
            <v>472807.80711726169</v>
          </cell>
          <cell r="E708">
            <v>-0.1626553869655358</v>
          </cell>
          <cell r="G708">
            <v>2886095.6905879802</v>
          </cell>
          <cell r="H708">
            <v>2791070.6086500855</v>
          </cell>
          <cell r="I708">
            <v>-3.2925132124962689E-2</v>
          </cell>
          <cell r="K708">
            <v>6011418.0506281909</v>
          </cell>
          <cell r="L708">
            <v>6206788.5700000003</v>
          </cell>
          <cell r="M708">
            <v>3.2499905633978206E-2</v>
          </cell>
        </row>
        <row r="710">
          <cell r="A710" t="str">
            <v>Total Operating Expenses</v>
          </cell>
          <cell r="C710">
            <v>7442911.0274101086</v>
          </cell>
          <cell r="D710">
            <v>7025774.1146436762</v>
          </cell>
          <cell r="E710">
            <v>-5.6044860838754713E-2</v>
          </cell>
          <cell r="G710">
            <v>37679026.615869127</v>
          </cell>
          <cell r="H710">
            <v>40830210.524850577</v>
          </cell>
          <cell r="I710">
            <v>8.36323066704244E-2</v>
          </cell>
          <cell r="K710">
            <v>79123976.621396169</v>
          </cell>
          <cell r="L710">
            <v>81239082.988000005</v>
          </cell>
          <cell r="M710">
            <v>2.6731547843259987E-2</v>
          </cell>
        </row>
        <row r="712">
          <cell r="A712" t="str">
            <v>Total Operating Income</v>
          </cell>
          <cell r="C712">
            <v>7040730.1773249451</v>
          </cell>
          <cell r="D712">
            <v>9107321.3824180234</v>
          </cell>
          <cell r="E712">
            <v>0.29351944372881206</v>
          </cell>
          <cell r="G712">
            <v>37286598.936860181</v>
          </cell>
          <cell r="H712">
            <v>54932430.778590471</v>
          </cell>
          <cell r="I712">
            <v>0.473248629396613</v>
          </cell>
          <cell r="K712">
            <v>89000754.493042633</v>
          </cell>
          <cell r="L712">
            <v>118339089.89573905</v>
          </cell>
          <cell r="M712">
            <v>0.32964142348916664</v>
          </cell>
        </row>
        <row r="714">
          <cell r="A714" t="str">
            <v>Total EBITDA</v>
          </cell>
          <cell r="C714">
            <v>7605381.5762320776</v>
          </cell>
          <cell r="D714">
            <v>9580129.1895352863</v>
          </cell>
          <cell r="E714">
            <v>0.25965135259939909</v>
          </cell>
          <cell r="G714">
            <v>40172694.627448164</v>
          </cell>
          <cell r="H714">
            <v>57723501.387240559</v>
          </cell>
          <cell r="I714">
            <v>0.43688398108601684</v>
          </cell>
          <cell r="K714">
            <v>95012172.543670818</v>
          </cell>
          <cell r="L714">
            <v>124545878.46573904</v>
          </cell>
          <cell r="M714">
            <v>0.31084128624143953</v>
          </cell>
        </row>
        <row r="717">
          <cell r="C717" t="str">
            <v>ORGANIC</v>
          </cell>
        </row>
        <row r="718">
          <cell r="C718" t="str">
            <v>YOY Growth - CMO</v>
          </cell>
          <cell r="G718" t="str">
            <v>YOY Growth - YTD</v>
          </cell>
          <cell r="K718" t="str">
            <v>YOY Growth - FYE</v>
          </cell>
        </row>
        <row r="719">
          <cell r="C719">
            <v>2004</v>
          </cell>
          <cell r="D719">
            <v>2005</v>
          </cell>
          <cell r="E719" t="str">
            <v>Growth</v>
          </cell>
          <cell r="G719">
            <v>2004</v>
          </cell>
          <cell r="H719">
            <v>2005</v>
          </cell>
          <cell r="I719" t="str">
            <v>Growth</v>
          </cell>
          <cell r="K719">
            <v>2004</v>
          </cell>
          <cell r="L719">
            <v>2005</v>
          </cell>
          <cell r="M719" t="str">
            <v>Growth</v>
          </cell>
        </row>
        <row r="721">
          <cell r="A721" t="str">
            <v>Revenue</v>
          </cell>
          <cell r="C721">
            <v>15288036.198999999</v>
          </cell>
          <cell r="D721">
            <v>16133095.4970617</v>
          </cell>
          <cell r="E721">
            <v>5.5275856693548155E-2</v>
          </cell>
          <cell r="G721">
            <v>90015533.858999997</v>
          </cell>
          <cell r="H721">
            <v>95762641.303441048</v>
          </cell>
          <cell r="I721">
            <v>6.3845729709755411E-2</v>
          </cell>
          <cell r="K721">
            <v>185428112.97399995</v>
          </cell>
          <cell r="L721">
            <v>199578172.88373905</v>
          </cell>
          <cell r="M721">
            <v>7.6310218999657176E-2</v>
          </cell>
        </row>
        <row r="723">
          <cell r="A723" t="str">
            <v>Salaries</v>
          </cell>
          <cell r="C723">
            <v>3219583.63</v>
          </cell>
          <cell r="D723">
            <v>2917865.6426821663</v>
          </cell>
          <cell r="E723">
            <v>-9.3713356132896469E-2</v>
          </cell>
          <cell r="G723">
            <v>21563345.099999998</v>
          </cell>
          <cell r="H723">
            <v>17210274.653525539</v>
          </cell>
          <cell r="I723">
            <v>-0.20187361591103317</v>
          </cell>
          <cell r="K723">
            <v>40385257.689999998</v>
          </cell>
          <cell r="L723">
            <v>35905645.159999996</v>
          </cell>
          <cell r="M723">
            <v>-0.11092197465683674</v>
          </cell>
        </row>
        <row r="724">
          <cell r="A724" t="str">
            <v>Commissions</v>
          </cell>
          <cell r="C724">
            <v>70979.758999999991</v>
          </cell>
          <cell r="D724">
            <v>-15075.783475501692</v>
          </cell>
          <cell r="E724">
            <v>-1.2123955292029338</v>
          </cell>
          <cell r="G724">
            <v>954192.53500000003</v>
          </cell>
          <cell r="H724">
            <v>45457.408462641368</v>
          </cell>
          <cell r="I724">
            <v>-0.95236033945429954</v>
          </cell>
          <cell r="K724">
            <v>1332111.5999999999</v>
          </cell>
          <cell r="L724">
            <v>82957.42</v>
          </cell>
          <cell r="M724">
            <v>-0.93772487230048895</v>
          </cell>
        </row>
        <row r="725">
          <cell r="A725" t="str">
            <v>Bonus</v>
          </cell>
          <cell r="C725">
            <v>524116.05</v>
          </cell>
          <cell r="D725">
            <v>470532.41250507225</v>
          </cell>
          <cell r="E725">
            <v>-0.10223620798280789</v>
          </cell>
          <cell r="G725">
            <v>3674750.5300000003</v>
          </cell>
          <cell r="H725">
            <v>2797896.2042646119</v>
          </cell>
          <cell r="I725">
            <v>-0.23861601449592504</v>
          </cell>
          <cell r="K725">
            <v>7373399.3100000005</v>
          </cell>
          <cell r="L725">
            <v>5564650.2300000004</v>
          </cell>
          <cell r="M725">
            <v>-0.24530735471588069</v>
          </cell>
        </row>
        <row r="726">
          <cell r="A726" t="str">
            <v>Other Benefits &amp; Fringes</v>
          </cell>
          <cell r="C726">
            <v>641164.18000000005</v>
          </cell>
          <cell r="D726">
            <v>702170.69338045211</v>
          </cell>
          <cell r="E726">
            <v>9.5149597066467528E-2</v>
          </cell>
          <cell r="G726">
            <v>4214193.8599999994</v>
          </cell>
          <cell r="H726">
            <v>4929650.267491891</v>
          </cell>
          <cell r="I726">
            <v>0.16977301739315137</v>
          </cell>
          <cell r="K726">
            <v>8527643.0700000003</v>
          </cell>
          <cell r="L726">
            <v>9167257.7599999979</v>
          </cell>
          <cell r="M726">
            <v>7.5004861806440212E-2</v>
          </cell>
        </row>
        <row r="727">
          <cell r="A727" t="str">
            <v>Travel &amp; Other Employee Costs</v>
          </cell>
          <cell r="C727">
            <v>187399.86</v>
          </cell>
          <cell r="D727">
            <v>333838.43879928172</v>
          </cell>
          <cell r="E727">
            <v>0.78142309604330407</v>
          </cell>
          <cell r="G727">
            <v>1032392.4099999999</v>
          </cell>
          <cell r="H727">
            <v>1255736.4735487085</v>
          </cell>
          <cell r="I727">
            <v>0.21633640598801823</v>
          </cell>
          <cell r="K727">
            <v>2242290.5299999998</v>
          </cell>
          <cell r="L727">
            <v>2267268.5699999998</v>
          </cell>
          <cell r="M727">
            <v>1.1139519908689102E-2</v>
          </cell>
        </row>
        <row r="728">
          <cell r="A728" t="str">
            <v>People Costs</v>
          </cell>
          <cell r="C728">
            <v>4643243.4790000003</v>
          </cell>
          <cell r="D728">
            <v>4409331.4038914712</v>
          </cell>
          <cell r="E728">
            <v>-5.0376870428277848E-2</v>
          </cell>
          <cell r="G728">
            <v>31438874.434999999</v>
          </cell>
          <cell r="H728">
            <v>26239015.007293388</v>
          </cell>
          <cell r="I728">
            <v>-0.16539585214659452</v>
          </cell>
          <cell r="K728">
            <v>59860702.200000003</v>
          </cell>
          <cell r="L728">
            <v>52987779.140000001</v>
          </cell>
          <cell r="M728">
            <v>-0.11481527625648204</v>
          </cell>
        </row>
        <row r="730">
          <cell r="A730" t="str">
            <v>Data Ctr and Prod Costs</v>
          </cell>
          <cell r="C730">
            <v>2234414.7059999998</v>
          </cell>
          <cell r="D730">
            <v>1397713.036580631</v>
          </cell>
          <cell r="E730">
            <v>-0.37446122565010043</v>
          </cell>
          <cell r="G730">
            <v>12732010.239999998</v>
          </cell>
          <cell r="H730">
            <v>8742330.7112416159</v>
          </cell>
          <cell r="I730">
            <v>-0.31335817781736114</v>
          </cell>
          <cell r="K730">
            <v>22558281.993000001</v>
          </cell>
          <cell r="L730">
            <v>17719911.303999998</v>
          </cell>
          <cell r="M730">
            <v>-0.2144831193484231</v>
          </cell>
        </row>
        <row r="731">
          <cell r="A731" t="str">
            <v>Royalty Exp</v>
          </cell>
          <cell r="C731">
            <v>0</v>
          </cell>
          <cell r="D731">
            <v>1778.1993674625055</v>
          </cell>
          <cell r="E731" t="e">
            <v>#DIV/0!</v>
          </cell>
          <cell r="G731">
            <v>0</v>
          </cell>
          <cell r="H731">
            <v>17093.277153308751</v>
          </cell>
          <cell r="I731" t="e">
            <v>#DIV/0!</v>
          </cell>
          <cell r="K731">
            <v>14103.5</v>
          </cell>
          <cell r="L731">
            <v>37229.269999999997</v>
          </cell>
          <cell r="M731">
            <v>1.6397185095898179</v>
          </cell>
        </row>
        <row r="732">
          <cell r="A732" t="str">
            <v>Total Revenue Related Costs</v>
          </cell>
          <cell r="C732">
            <v>2234414.7059999998</v>
          </cell>
          <cell r="D732">
            <v>1399491.2359480935</v>
          </cell>
          <cell r="E732">
            <v>-0.37366540231314893</v>
          </cell>
          <cell r="G732">
            <v>12732010.239999998</v>
          </cell>
          <cell r="H732">
            <v>8759423.9883949254</v>
          </cell>
          <cell r="I732">
            <v>-0.31201563435163193</v>
          </cell>
          <cell r="K732">
            <v>22572385.493000001</v>
          </cell>
          <cell r="L732">
            <v>17757140.573999997</v>
          </cell>
          <cell r="M732">
            <v>-0.21332459170047735</v>
          </cell>
        </row>
        <row r="734">
          <cell r="A734" t="str">
            <v>Consulting Exp</v>
          </cell>
          <cell r="C734">
            <v>647565.18999999994</v>
          </cell>
          <cell r="D734">
            <v>-35115.834341323171</v>
          </cell>
          <cell r="E734">
            <v>-1.0542274891912011</v>
          </cell>
          <cell r="G734">
            <v>2333361.9700000002</v>
          </cell>
          <cell r="H734">
            <v>329517.95624447451</v>
          </cell>
          <cell r="I734">
            <v>-0.85877975192829836</v>
          </cell>
          <cell r="K734">
            <v>4280138.8100000005</v>
          </cell>
          <cell r="L734">
            <v>953517.9</v>
          </cell>
          <cell r="M734">
            <v>-0.77722266909376247</v>
          </cell>
        </row>
        <row r="735">
          <cell r="A735" t="str">
            <v>Other Outside Services Exp</v>
          </cell>
          <cell r="C735">
            <v>-110681.28</v>
          </cell>
          <cell r="D735">
            <v>857880.17681863857</v>
          </cell>
          <cell r="E735">
            <v>-8.7509058154968802</v>
          </cell>
          <cell r="G735">
            <v>1467266.9399999997</v>
          </cell>
          <cell r="H735">
            <v>1812163.0758974564</v>
          </cell>
          <cell r="I735">
            <v>0.2350602514750702</v>
          </cell>
          <cell r="K735">
            <v>2996919.0100000002</v>
          </cell>
          <cell r="L735">
            <v>1927363.074</v>
          </cell>
          <cell r="M735">
            <v>-0.35688516520838515</v>
          </cell>
        </row>
        <row r="736">
          <cell r="A736" t="str">
            <v>Total Outside Services</v>
          </cell>
          <cell r="C736">
            <v>536883.90999999992</v>
          </cell>
          <cell r="D736">
            <v>822764.34247731545</v>
          </cell>
          <cell r="E736">
            <v>0.53248090909879486</v>
          </cell>
          <cell r="G736">
            <v>3800628.91</v>
          </cell>
          <cell r="H736">
            <v>2141681.0321419309</v>
          </cell>
          <cell r="I736">
            <v>-0.43649299027672478</v>
          </cell>
          <cell r="K736">
            <v>7277057.8200000003</v>
          </cell>
          <cell r="L736">
            <v>2880880.9739999999</v>
          </cell>
          <cell r="M736">
            <v>-0.60411459613770124</v>
          </cell>
        </row>
        <row r="738">
          <cell r="A738" t="str">
            <v>Materials and Supplies Purchases Exp</v>
          </cell>
          <cell r="C738">
            <v>159743.92000000001</v>
          </cell>
          <cell r="D738">
            <v>67427.405471221835</v>
          </cell>
          <cell r="E738">
            <v>-0.57790314979611224</v>
          </cell>
          <cell r="G738">
            <v>782308.77000000014</v>
          </cell>
          <cell r="H738">
            <v>421203.90627684857</v>
          </cell>
          <cell r="I738">
            <v>-0.46158866878502652</v>
          </cell>
          <cell r="K738">
            <v>1409304.8100000005</v>
          </cell>
          <cell r="L738">
            <v>912003.91</v>
          </cell>
          <cell r="M738">
            <v>-0.35286965351377769</v>
          </cell>
        </row>
        <row r="739">
          <cell r="A739" t="str">
            <v>Rent Exp</v>
          </cell>
          <cell r="C739">
            <v>206205.52</v>
          </cell>
          <cell r="D739">
            <v>56699.985390681592</v>
          </cell>
          <cell r="E739">
            <v>-0.72503168008944863</v>
          </cell>
          <cell r="G739">
            <v>1165750.55</v>
          </cell>
          <cell r="H739">
            <v>215075.62399864823</v>
          </cell>
          <cell r="I739">
            <v>-0.81550459144227017</v>
          </cell>
          <cell r="K739">
            <v>1467906.24</v>
          </cell>
          <cell r="L739">
            <v>363069.62</v>
          </cell>
          <cell r="M739">
            <v>-0.75266157326233596</v>
          </cell>
        </row>
        <row r="740">
          <cell r="A740" t="str">
            <v>Office Expense Exp</v>
          </cell>
          <cell r="C740">
            <v>105440.98</v>
          </cell>
          <cell r="D740">
            <v>32566.692841670316</v>
          </cell>
          <cell r="E740">
            <v>-0.69113818136297367</v>
          </cell>
          <cell r="G740">
            <v>550646.47000000009</v>
          </cell>
          <cell r="H740">
            <v>206954.91661455494</v>
          </cell>
          <cell r="I740">
            <v>-0.62416009565165309</v>
          </cell>
          <cell r="K740">
            <v>857660.15000000014</v>
          </cell>
          <cell r="L740">
            <v>838954.84</v>
          </cell>
          <cell r="M740">
            <v>-2.1809699331372886E-2</v>
          </cell>
        </row>
        <row r="741">
          <cell r="A741" t="str">
            <v>Telecommunications Exp</v>
          </cell>
          <cell r="C741">
            <v>209525.06</v>
          </cell>
          <cell r="D741">
            <v>99302.234778563172</v>
          </cell>
          <cell r="E741">
            <v>-0.52606034438762039</v>
          </cell>
          <cell r="G741">
            <v>560885.35</v>
          </cell>
          <cell r="H741">
            <v>764137.39781125053</v>
          </cell>
          <cell r="I741">
            <v>0.36237717353689225</v>
          </cell>
          <cell r="K741">
            <v>1121238.22</v>
          </cell>
          <cell r="L741">
            <v>1334273.3699999999</v>
          </cell>
          <cell r="M741">
            <v>0.18999990028880742</v>
          </cell>
        </row>
        <row r="742">
          <cell r="A742" t="str">
            <v>Maintenance &amp; Repairs Exp</v>
          </cell>
          <cell r="C742">
            <v>71506.880000000005</v>
          </cell>
          <cell r="D742">
            <v>67363.422376562899</v>
          </cell>
          <cell r="E742">
            <v>-5.7944880596623775E-2</v>
          </cell>
          <cell r="G742">
            <v>265985.68000000005</v>
          </cell>
          <cell r="H742">
            <v>501959.17769284663</v>
          </cell>
          <cell r="I742">
            <v>0.88716617260315112</v>
          </cell>
          <cell r="K742">
            <v>554232.24</v>
          </cell>
          <cell r="L742">
            <v>910059.14</v>
          </cell>
          <cell r="M742">
            <v>0.64201768558249162</v>
          </cell>
        </row>
        <row r="743">
          <cell r="A743" t="str">
            <v>Other Admin &amp; Infrastructure Exp</v>
          </cell>
          <cell r="C743">
            <v>161625.95000000001</v>
          </cell>
          <cell r="D743">
            <v>22127.800491791386</v>
          </cell>
          <cell r="E743">
            <v>-0.86309252634374989</v>
          </cell>
          <cell r="G743">
            <v>929956.74</v>
          </cell>
          <cell r="H743">
            <v>213723.59019005732</v>
          </cell>
          <cell r="I743">
            <v>-0.77017899758427766</v>
          </cell>
          <cell r="K743">
            <v>1445512.8200000003</v>
          </cell>
          <cell r="L743">
            <v>549723.56999999995</v>
          </cell>
          <cell r="M743">
            <v>-0.61970342815776625</v>
          </cell>
        </row>
        <row r="744">
          <cell r="A744" t="str">
            <v>Total Occupancy and Administrative</v>
          </cell>
          <cell r="C744">
            <v>914048.31</v>
          </cell>
          <cell r="D744">
            <v>345487.54135049117</v>
          </cell>
          <cell r="E744">
            <v>-0.62202485626772719</v>
          </cell>
          <cell r="G744">
            <v>4255533.5600000005</v>
          </cell>
          <cell r="H744">
            <v>2323054.6125842058</v>
          </cell>
          <cell r="I744">
            <v>-0.45410967160033266</v>
          </cell>
          <cell r="K744">
            <v>6855854.4800000014</v>
          </cell>
          <cell r="L744">
            <v>4908084.45</v>
          </cell>
          <cell r="M744">
            <v>-0.28410317571384636</v>
          </cell>
        </row>
        <row r="746">
          <cell r="A746" t="str">
            <v>Bad Debt Exp</v>
          </cell>
          <cell r="C746">
            <v>1869.05</v>
          </cell>
          <cell r="D746">
            <v>0</v>
          </cell>
          <cell r="E746">
            <v>-1</v>
          </cell>
          <cell r="G746">
            <v>24763.97</v>
          </cell>
          <cell r="H746">
            <v>-513.45416998428652</v>
          </cell>
          <cell r="I746">
            <v>-1.0207339198837782</v>
          </cell>
          <cell r="K746">
            <v>-5196.8499999999995</v>
          </cell>
          <cell r="L746">
            <v>2486.54</v>
          </cell>
          <cell r="M746">
            <v>-1.4784706120053495</v>
          </cell>
        </row>
        <row r="747">
          <cell r="A747" t="str">
            <v>Marketing, Sales &amp; Promotion Exp</v>
          </cell>
          <cell r="C747">
            <v>-48813.04</v>
          </cell>
          <cell r="D747">
            <v>6240.5299833038007</v>
          </cell>
          <cell r="E747">
            <v>-1.1278455507647915</v>
          </cell>
          <cell r="G747">
            <v>188236.69999999998</v>
          </cell>
          <cell r="H747">
            <v>122115.24596014415</v>
          </cell>
          <cell r="I747">
            <v>-0.35126760105683874</v>
          </cell>
          <cell r="K747">
            <v>335273.63999999996</v>
          </cell>
          <cell r="L747">
            <v>266315.24</v>
          </cell>
          <cell r="M747">
            <v>-0.20567796501985655</v>
          </cell>
        </row>
        <row r="748">
          <cell r="A748" t="str">
            <v>Miscellaneous Other Exp</v>
          </cell>
          <cell r="C748">
            <v>79199.38</v>
          </cell>
          <cell r="D748">
            <v>-182016.49941928394</v>
          </cell>
          <cell r="E748">
            <v>-3.2982061149883233</v>
          </cell>
          <cell r="G748">
            <v>1571025.3200000003</v>
          </cell>
          <cell r="H748">
            <v>130191.05323106924</v>
          </cell>
          <cell r="I748">
            <v>-0.91712988226627101</v>
          </cell>
          <cell r="K748">
            <v>601853.79000000062</v>
          </cell>
          <cell r="L748">
            <v>160191.04999999999</v>
          </cell>
          <cell r="M748">
            <v>-0.73383726635666813</v>
          </cell>
        </row>
        <row r="749">
          <cell r="A749" t="str">
            <v>Trfs/Alloc of Op Exp to Cost of Sales or B/S Exp</v>
          </cell>
          <cell r="C749">
            <v>-404639</v>
          </cell>
          <cell r="D749">
            <v>-98645</v>
          </cell>
          <cell r="E749">
            <v>-0.75621479887010401</v>
          </cell>
          <cell r="G749">
            <v>-1879615.1800000002</v>
          </cell>
          <cell r="H749">
            <v>-760735.49500562483</v>
          </cell>
          <cell r="I749">
            <v>-0.59527061544287763</v>
          </cell>
          <cell r="K749">
            <v>-3984668.44</v>
          </cell>
          <cell r="L749">
            <v>-1564735.5</v>
          </cell>
          <cell r="M749">
            <v>-0.60731099122515697</v>
          </cell>
        </row>
        <row r="750">
          <cell r="A750" t="str">
            <v>TF Allocation Exp</v>
          </cell>
          <cell r="C750">
            <v>-311029.8629999999</v>
          </cell>
          <cell r="D750">
            <v>-149687.24670497607</v>
          </cell>
          <cell r="E750">
            <v>-0.5187367371699092</v>
          </cell>
          <cell r="G750">
            <v>-1105889.6619999995</v>
          </cell>
          <cell r="H750">
            <v>-915092.07422956079</v>
          </cell>
          <cell r="I750">
            <v>-0.17252859333668211</v>
          </cell>
          <cell r="K750">
            <v>-2020697.9089999998</v>
          </cell>
          <cell r="L750">
            <v>-2365848.0499999998</v>
          </cell>
          <cell r="M750">
            <v>0.17080739256607017</v>
          </cell>
        </row>
        <row r="751">
          <cell r="A751" t="str">
            <v xml:space="preserve">Total Other Operating Costs </v>
          </cell>
          <cell r="C751">
            <v>-683413.47299999988</v>
          </cell>
          <cell r="D751">
            <v>-424108.21614095621</v>
          </cell>
          <cell r="E751">
            <v>-0.37942660937128425</v>
          </cell>
          <cell r="G751">
            <v>-1201478.8519999995</v>
          </cell>
          <cell r="H751">
            <v>-1424034.7242139564</v>
          </cell>
          <cell r="I751">
            <v>0.18523494761766893</v>
          </cell>
          <cell r="K751">
            <v>-5073435.7689999994</v>
          </cell>
          <cell r="L751">
            <v>-3501590.7199999997</v>
          </cell>
          <cell r="M751">
            <v>-0.30981865555574356</v>
          </cell>
        </row>
        <row r="753">
          <cell r="A753" t="str">
            <v>Total Oper Exp Before Deprec</v>
          </cell>
          <cell r="C753">
            <v>7645176.932000001</v>
          </cell>
          <cell r="D753">
            <v>6552966.3075264143</v>
          </cell>
          <cell r="E753">
            <v>-0.14286270078354629</v>
          </cell>
          <cell r="G753">
            <v>51025568.292999998</v>
          </cell>
          <cell r="H753">
            <v>38039139.916200489</v>
          </cell>
          <cell r="I753">
            <v>-0.25450825559116935</v>
          </cell>
          <cell r="K753">
            <v>91492564.224000022</v>
          </cell>
          <cell r="L753">
            <v>75032294.418000013</v>
          </cell>
          <cell r="M753">
            <v>-0.17990827938432843</v>
          </cell>
        </row>
        <row r="755">
          <cell r="A755" t="str">
            <v>Depreciation/Amortization (Excl Intangibles) Exp</v>
          </cell>
          <cell r="C755">
            <v>586130.98899999994</v>
          </cell>
          <cell r="D755">
            <v>472807.80711726169</v>
          </cell>
          <cell r="E755">
            <v>-0.19334105176059591</v>
          </cell>
          <cell r="G755">
            <v>3042667.409</v>
          </cell>
          <cell r="H755">
            <v>2791070.6086500855</v>
          </cell>
          <cell r="I755">
            <v>-8.268955049300114E-2</v>
          </cell>
          <cell r="K755">
            <v>6228132.5990000013</v>
          </cell>
          <cell r="L755">
            <v>6206788.5700000003</v>
          </cell>
          <cell r="M755">
            <v>-3.4270350961101981E-3</v>
          </cell>
        </row>
        <row r="757">
          <cell r="A757" t="str">
            <v>Total Operating Expenses</v>
          </cell>
          <cell r="C757">
            <v>8231307.921000001</v>
          </cell>
          <cell r="D757">
            <v>7025774.1146436762</v>
          </cell>
          <cell r="E757">
            <v>-0.14645713875928815</v>
          </cell>
          <cell r="G757">
            <v>54068235.702</v>
          </cell>
          <cell r="H757">
            <v>40830210.524850577</v>
          </cell>
          <cell r="I757">
            <v>-0.24483922963773985</v>
          </cell>
          <cell r="K757">
            <v>97720696.823000029</v>
          </cell>
          <cell r="L757">
            <v>81239082.988000005</v>
          </cell>
          <cell r="M757">
            <v>-0.16866042067682871</v>
          </cell>
        </row>
        <row r="759">
          <cell r="A759" t="str">
            <v>Total Operating Income</v>
          </cell>
          <cell r="C759">
            <v>7056728.2779999981</v>
          </cell>
          <cell r="D759">
            <v>9107321.3824180234</v>
          </cell>
          <cell r="E759">
            <v>0.29058694392569129</v>
          </cell>
          <cell r="G759">
            <v>35947298.156999998</v>
          </cell>
          <cell r="H759">
            <v>54932430.778590471</v>
          </cell>
          <cell r="I759">
            <v>0.52813795736950286</v>
          </cell>
          <cell r="K759">
            <v>87707416.150999919</v>
          </cell>
          <cell r="L759">
            <v>118339089.89573905</v>
          </cell>
          <cell r="M759">
            <v>0.3492483884373318</v>
          </cell>
        </row>
        <row r="761">
          <cell r="A761" t="str">
            <v>Total EBITDA</v>
          </cell>
          <cell r="C761">
            <v>7642859.2669999981</v>
          </cell>
          <cell r="D761">
            <v>9580129.1895352863</v>
          </cell>
          <cell r="E761">
            <v>0.2534744988567233</v>
          </cell>
          <cell r="G761">
            <v>38989965.566</v>
          </cell>
          <cell r="H761">
            <v>57723501.387240559</v>
          </cell>
          <cell r="I761">
            <v>0.48047069417205546</v>
          </cell>
          <cell r="K761">
            <v>93935548.749999925</v>
          </cell>
          <cell r="L761">
            <v>124545878.46573904</v>
          </cell>
          <cell r="M761">
            <v>0.32586523550530855</v>
          </cell>
        </row>
        <row r="763">
          <cell r="A763" t="str">
            <v>&lt;&lt; EXPAND HERE</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st tables"/>
      <sheetName val="CKE Standalone LBO"/>
      <sheetName val="RAT Lease"/>
      <sheetName val="Rat"/>
      <sheetName val="PAC TABLES===&gt;"/>
      <sheetName val="S&amp;U"/>
      <sheetName val="Capitalization"/>
      <sheetName val="Credit Stats"/>
      <sheetName val="IS"/>
      <sheetName val="BS"/>
      <sheetName val="CF"/>
      <sheetName val="Collateral"/>
      <sheetName val="EBITDA Chart"/>
      <sheetName val="Remodel"/>
      <sheetName val="Achievability Tables"/>
      <sheetName val="Sheet1"/>
      <sheetName val="New Tables"/>
      <sheetName val="New Stores AUV"/>
      <sheetName val="Comp Stores"/>
      <sheetName val="Detailed CapexPAC"/>
      <sheetName val="Segment IS"/>
      <sheetName val="Base vs Sensitivity"/>
      <sheetName val="Sensitivity Credit Stats"/>
      <sheetName val="Interest Rate Credit Stats"/>
      <sheetName val="Sensitivity Driver"/>
      <sheetName val="Drivers"/>
      <sheetName val="Template"/>
      <sheetName val="Bank Template"/>
      <sheetName val="Bridge Template"/>
      <sheetName val="Fees"/>
      <sheetName val="Income Projection"/>
      <sheetName val="Tax Schedule"/>
      <sheetName val="YTD"/>
      <sheetName val="---&gt; Ares Model"/>
      <sheetName val="Ares LBO"/>
      <sheetName val="Franchise"/>
      <sheetName val="ROIC"/>
      <sheetName val="Summary"/>
      <sheetName val="CJ"/>
      <sheetName val="H"/>
      <sheetName val="LS"/>
      <sheetName val="EU Map"/>
      <sheetName val="NA Map"/>
      <sheetName val="Seg P&amp;L"/>
      <sheetName val="Suppliers (2)"/>
      <sheetName val="HIOS 93 thru 9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ssumptions"/>
      <sheetName val="combo - transaction assumptions"/>
      <sheetName val="Miller financials&gt;&gt;&gt;"/>
      <sheetName val="M - is"/>
      <sheetName val="M - bs"/>
      <sheetName val="M - cf"/>
      <sheetName val="M - wc"/>
      <sheetName val="M - olti"/>
      <sheetName val="M - depreciation"/>
      <sheetName val="M - amortization"/>
      <sheetName val="M - debt&amp;cash"/>
      <sheetName val="M - shares"/>
      <sheetName val="M - equity"/>
      <sheetName val="M - conv_debt"/>
      <sheetName val="M - DCF"/>
      <sheetName val="M - WACC"/>
      <sheetName val="M - current &amp; LTM data"/>
      <sheetName val="M - reconciliations"/>
      <sheetName val="Amstel financials&gt;&gt;&gt;"/>
      <sheetName val="A - is"/>
      <sheetName val="A - bs"/>
      <sheetName val="A - cf"/>
      <sheetName val="A - wc"/>
      <sheetName val="A - olti"/>
      <sheetName val="A - depreciation"/>
      <sheetName val="A - amortization"/>
      <sheetName val="A - debt&amp;cash"/>
      <sheetName val="A - shares"/>
      <sheetName val="A - equity"/>
      <sheetName val="A - Consumer Eye Care"/>
      <sheetName val="A - DCF"/>
      <sheetName val="A - WACC"/>
      <sheetName val="A - current &amp; LTM data"/>
      <sheetName val="A - reconciliations"/>
      <sheetName val="Combination financials&gt;&gt;&gt;"/>
      <sheetName val="combo - rollout"/>
      <sheetName val="combo - adj_is"/>
      <sheetName val="combo - adjustments"/>
      <sheetName val="__FDSCACHE__"/>
      <sheetName val="combo - is"/>
      <sheetName val="combo - bs"/>
      <sheetName val="combo - cf"/>
      <sheetName val="combo - wc"/>
      <sheetName val="combo - depreciation"/>
      <sheetName val="combo - amortization"/>
      <sheetName val="combo - debt&amp;cash"/>
      <sheetName val="combo - equity"/>
      <sheetName val="combo - reconciliations"/>
      <sheetName val="synergies"/>
      <sheetName val="combo - credit stats"/>
      <sheetName val="accretion dilution - GAAP"/>
      <sheetName val="accretion dilution - Cash EPS"/>
      <sheetName val="combo - output pg 1"/>
      <sheetName val="combo - output pg 2"/>
      <sheetName val="combo - output pg 3"/>
      <sheetName val="combo - contribution"/>
      <sheetName val="combo - sum of the parts"/>
      <sheetName val="Book&gt;&gt;&gt;"/>
      <sheetName val="cash EPS buildup"/>
      <sheetName val="M - fin summary"/>
      <sheetName val="A - fin summary"/>
      <sheetName val="A - AVP"/>
      <sheetName val="contribution"/>
      <sheetName val="exchange ratio"/>
      <sheetName val="M - Football field"/>
      <sheetName val="A - Football field"/>
      <sheetName val="Exchange ratio - Football field"/>
      <sheetName val="M - 52-week range"/>
      <sheetName val="A - 52-week range"/>
      <sheetName val="Price targets"/>
      <sheetName val="Acc_dil output"/>
      <sheetName val="Acc_dil sensitivity"/>
      <sheetName val="Credit stats - output"/>
      <sheetName val="PresLink text outputs"/>
      <sheetName val="Betas - 11-27-06"/>
      <sheetName val="mini-merge&gt;&gt;&gt;"/>
      <sheetName val="Acc-dil"/>
      <sheetName val="Acc-dil (output)"/>
      <sheetName val="Acc-dil (key message)"/>
      <sheetName val="Information spread"/>
      <sheetName val="Mini-merge"/>
      <sheetName val="Fies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ow r="1">
          <cell r="C1" t="str">
            <v>Project Pinnacle</v>
          </cell>
          <cell r="P1" t="str">
            <v>Strictly private &amp; confidential</v>
          </cell>
        </row>
        <row r="3">
          <cell r="C3" t="str">
            <v>Annapurna football field</v>
          </cell>
        </row>
        <row r="4">
          <cell r="C4" t="str">
            <v>($ in millions, FYE April 28,)</v>
          </cell>
        </row>
        <row r="7">
          <cell r="D7" t="str">
            <v>X</v>
          </cell>
          <cell r="E7" t="str">
            <v>Y</v>
          </cell>
        </row>
        <row r="8">
          <cell r="E8" t="str">
            <v>Barbell</v>
          </cell>
        </row>
        <row r="9">
          <cell r="D9">
            <v>90.849999999999895</v>
          </cell>
          <cell r="E9">
            <v>5.2</v>
          </cell>
        </row>
        <row r="10">
          <cell r="C10" t="str">
            <v>52-week trading range</v>
          </cell>
          <cell r="D10">
            <v>148.69999999999999</v>
          </cell>
          <cell r="E10">
            <v>5.2</v>
          </cell>
        </row>
        <row r="13">
          <cell r="D13">
            <v>115</v>
          </cell>
          <cell r="E13">
            <v>4</v>
          </cell>
        </row>
        <row r="14">
          <cell r="D14">
            <v>150</v>
          </cell>
          <cell r="E14">
            <v>4</v>
          </cell>
        </row>
        <row r="15">
          <cell r="C15" t="str">
            <v>Analyst price targets(a)</v>
          </cell>
        </row>
        <row r="20">
          <cell r="B20" t="str">
            <v xml:space="preserve"> </v>
          </cell>
          <cell r="C20" t="str">
            <v>Comparable company analysis(b)
  15.0x - 18.0x CY 2007E EBITDA</v>
          </cell>
          <cell r="D20">
            <v>98.660919398351453</v>
          </cell>
          <cell r="E20">
            <v>2.6</v>
          </cell>
        </row>
        <row r="21">
          <cell r="D21">
            <v>117.96699777155686</v>
          </cell>
          <cell r="E21">
            <v>2.6</v>
          </cell>
        </row>
        <row r="25">
          <cell r="C25" t="str">
            <v>Discounted cash flow analysis
  8.5% - 9.5% WACC
  3.75% - 4.25% Perpetuity growth rate</v>
          </cell>
          <cell r="D25">
            <v>97.750701902532839</v>
          </cell>
          <cell r="E25">
            <v>1.1000000000000001</v>
          </cell>
        </row>
        <row r="26">
          <cell r="D26">
            <v>129.18764575459127</v>
          </cell>
          <cell r="E26">
            <v>1.1000000000000001</v>
          </cell>
        </row>
        <row r="31">
          <cell r="D31" t="str">
            <v>Comparable companies</v>
          </cell>
        </row>
        <row r="32">
          <cell r="D32" t="str">
            <v>Low</v>
          </cell>
          <cell r="E32" t="str">
            <v>High</v>
          </cell>
        </row>
        <row r="33">
          <cell r="D33">
            <v>15</v>
          </cell>
          <cell r="E33">
            <v>18</v>
          </cell>
        </row>
        <row r="35">
          <cell r="C35" t="str">
            <v>Annapurna 2007E EBITDA</v>
          </cell>
          <cell r="D35">
            <v>2017.423627063853</v>
          </cell>
          <cell r="E35">
            <v>2017.423627063853</v>
          </cell>
        </row>
        <row r="37">
          <cell r="C37" t="str">
            <v>Total enterprise value</v>
          </cell>
          <cell r="D37">
            <v>30261.354405957794</v>
          </cell>
          <cell r="E37">
            <v>36313.625287149356</v>
          </cell>
        </row>
        <row r="39">
          <cell r="C39" t="str">
            <v>Less: net debt</v>
          </cell>
          <cell r="D39">
            <v>-667.89999999999986</v>
          </cell>
          <cell r="E39">
            <v>-667.89999999999986</v>
          </cell>
        </row>
        <row r="41">
          <cell r="C41" t="str">
            <v>Equity value</v>
          </cell>
          <cell r="D41">
            <v>30929.254405957796</v>
          </cell>
          <cell r="E41">
            <v>36981.525287149358</v>
          </cell>
        </row>
        <row r="43">
          <cell r="C43" t="str">
            <v>Diluted shares</v>
          </cell>
          <cell r="D43">
            <v>313.49043364453587</v>
          </cell>
          <cell r="E43">
            <v>313.49043364453587</v>
          </cell>
        </row>
        <row r="45">
          <cell r="C45" t="str">
            <v>Price per share</v>
          </cell>
          <cell r="D45">
            <v>98.660919398351453</v>
          </cell>
          <cell r="E45">
            <v>117.96699777155686</v>
          </cell>
        </row>
      </sheetData>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s"/>
      <sheetName val="ASGN Institutional"/>
      <sheetName val="ASGN Insiders"/>
      <sheetName val="ASGN Output"/>
      <sheetName val="CITP Institutional"/>
      <sheetName val="CITP Insiders"/>
      <sheetName val="CITP Output"/>
      <sheetName val="FLOAT"/>
      <sheetName val="ASGN HistPr"/>
      <sheetName val="ASGN PublicFloatTurnCalc"/>
      <sheetName val="ASGN PublicFloatChart"/>
      <sheetName val="CITP HistPr"/>
      <sheetName val="CITP PublicFloatTurnCalc"/>
      <sheetName val="CITP PublicFloatChart"/>
      <sheetName val="Smash Together"/>
      <sheetName val="PF Income Statement"/>
      <sheetName val="Merger Model"/>
      <sheetName val="Contribution Analysis"/>
      <sheetName val="PPR"/>
      <sheetName val="Accretion Dilution"/>
      <sheetName val="Valuation"/>
      <sheetName val="Contribution"/>
      <sheetName val="Summary Accretion Dilution"/>
      <sheetName val="WMS"/>
      <sheetName val="MGAM"/>
      <sheetName val="Assumptions"/>
      <sheetName val="Transaction Matrix"/>
      <sheetName val="PF Earnings Impact"/>
      <sheetName val="Suppliers (2)"/>
    </sheetNames>
    <sheetDataSet>
      <sheetData sheetId="0"/>
      <sheetData sheetId="1" refreshError="1"/>
      <sheetData sheetId="2" refreshError="1"/>
      <sheetData sheetId="3"/>
      <sheetData sheetId="4" refreshError="1"/>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Cover"/>
      <sheetName val="Cases"/>
      <sheetName val="Proj"/>
      <sheetName val="FinCases"/>
      <sheetName val="Model"/>
      <sheetName val="LIBOR"/>
      <sheetName val="OUTPUTS&gt;"/>
      <sheetName val="P&amp;L"/>
      <sheetName val="S&amp;Us"/>
      <sheetName val="ATP"/>
      <sheetName val="Debt Paydown"/>
      <sheetName val="DCF"/>
      <sheetName val="DCF Norm"/>
      <sheetName val="AVP"/>
      <sheetName val="FBF2"/>
      <sheetName val="FBF2 (2)"/>
      <sheetName val="From Company-&gt;"/>
      <sheetName val="Not used-&gt;"/>
      <sheetName val="FBF"/>
      <sheetName val="Financial Summary"/>
      <sheetName val="Mgmt"/>
    </sheetNames>
    <sheetDataSet>
      <sheetData sheetId="0" refreshError="1"/>
      <sheetData sheetId="1" refreshError="1"/>
      <sheetData sheetId="2" refreshError="1"/>
      <sheetData sheetId="3"/>
      <sheetData sheetId="4" refreshError="1"/>
      <sheetData sheetId="5">
        <row r="2">
          <cell r="B2" t="str">
            <v>Project PTS</v>
          </cell>
        </row>
        <row r="3">
          <cell r="A3" t="str">
            <v>x</v>
          </cell>
          <cell r="B3" t="str">
            <v>PTS Diagnostics Leveraged Buyout Model</v>
          </cell>
        </row>
        <row r="5">
          <cell r="B5" t="str">
            <v>Transaction Details</v>
          </cell>
          <cell r="I5" t="str">
            <v>Sources</v>
          </cell>
        </row>
        <row r="6">
          <cell r="B6" t="str">
            <v>EBITDA (2014E)</v>
          </cell>
          <cell r="G6">
            <v>10.930365</v>
          </cell>
          <cell r="M6" t="str">
            <v>$</v>
          </cell>
          <cell r="N6" t="str">
            <v>%</v>
          </cell>
          <cell r="O6" t="str">
            <v>Mult.</v>
          </cell>
        </row>
        <row r="7">
          <cell r="B7" t="str">
            <v>Entry Multiple</v>
          </cell>
          <cell r="G7">
            <v>22.872063284254459</v>
          </cell>
          <cell r="I7" t="str">
            <v>Cash on Hand</v>
          </cell>
          <cell r="M7">
            <v>0.22028300000000001</v>
          </cell>
          <cell r="N7">
            <v>8.5357755042257222E-4</v>
          </cell>
          <cell r="R7" t="str">
            <v>Should be zero, as will be used toward minimum cash</v>
          </cell>
        </row>
        <row r="8">
          <cell r="B8" t="str">
            <v>Enterprise Value</v>
          </cell>
          <cell r="G8">
            <v>250</v>
          </cell>
          <cell r="I8" t="str">
            <v>Revolver</v>
          </cell>
          <cell r="M8">
            <v>0</v>
          </cell>
          <cell r="N8">
            <v>0</v>
          </cell>
          <cell r="O8">
            <v>0</v>
          </cell>
        </row>
        <row r="9">
          <cell r="B9" t="str">
            <v>Less: Total Debt</v>
          </cell>
          <cell r="G9">
            <v>-10.893981</v>
          </cell>
          <cell r="I9" t="str">
            <v>1st Lien</v>
          </cell>
          <cell r="M9">
            <v>45</v>
          </cell>
          <cell r="N9">
            <v>0.17437110339434159</v>
          </cell>
          <cell r="O9">
            <v>4.1169713911658024</v>
          </cell>
        </row>
        <row r="10">
          <cell r="B10" t="str">
            <v>Less: Minority Interest</v>
          </cell>
          <cell r="G10">
            <v>0</v>
          </cell>
          <cell r="I10" t="str">
            <v>2nd Lien</v>
          </cell>
          <cell r="M10">
            <v>0</v>
          </cell>
          <cell r="N10">
            <v>0</v>
          </cell>
          <cell r="O10">
            <v>0</v>
          </cell>
        </row>
        <row r="11">
          <cell r="B11" t="str">
            <v>Plus: Total Cash</v>
          </cell>
          <cell r="G11">
            <v>0.22028300000000001</v>
          </cell>
          <cell r="I11" t="str">
            <v>Bonds</v>
          </cell>
          <cell r="M11">
            <v>0</v>
          </cell>
          <cell r="N11">
            <v>0</v>
          </cell>
          <cell r="O11">
            <v>0</v>
          </cell>
        </row>
        <row r="12">
          <cell r="B12" t="str">
            <v>Equity Value</v>
          </cell>
          <cell r="G12">
            <v>239.326302</v>
          </cell>
          <cell r="I12" t="str">
            <v>Sponsor Equity</v>
          </cell>
          <cell r="M12">
            <v>212.85000000000002</v>
          </cell>
          <cell r="N12">
            <v>0.82477531905523582</v>
          </cell>
        </row>
        <row r="13">
          <cell r="B13" t="str">
            <v>TV / LTM EBITDA (2014E)</v>
          </cell>
          <cell r="G13">
            <v>22.872063284254459</v>
          </cell>
          <cell r="I13" t="str">
            <v>Total Sources</v>
          </cell>
          <cell r="M13">
            <v>258.07028300000002</v>
          </cell>
          <cell r="N13">
            <v>1</v>
          </cell>
          <cell r="O13">
            <v>4.1169713911658024</v>
          </cell>
        </row>
        <row r="14">
          <cell r="B14" t="str">
            <v xml:space="preserve">TV / 2015E EBITDA </v>
          </cell>
          <cell r="G14">
            <v>18.911643967272568</v>
          </cell>
        </row>
        <row r="15">
          <cell r="I15" t="str">
            <v>Uses</v>
          </cell>
        </row>
        <row r="16">
          <cell r="M16" t="str">
            <v>$</v>
          </cell>
          <cell r="N16" t="str">
            <v>%</v>
          </cell>
        </row>
        <row r="17">
          <cell r="B17" t="str">
            <v>Other Assumptions</v>
          </cell>
          <cell r="I17" t="str">
            <v>Purchase of Equity</v>
          </cell>
          <cell r="M17">
            <v>239.326302</v>
          </cell>
          <cell r="N17">
            <v>0.92736869668949828</v>
          </cell>
        </row>
        <row r="18">
          <cell r="B18" t="str">
            <v>Transaction Close</v>
          </cell>
          <cell r="G18">
            <v>42004</v>
          </cell>
          <cell r="I18" t="str">
            <v>Refinance Existing Debt</v>
          </cell>
          <cell r="M18">
            <v>10.893981</v>
          </cell>
          <cell r="N18">
            <v>4.2213233051710951E-2</v>
          </cell>
        </row>
        <row r="19">
          <cell r="B19" t="str">
            <v>M&amp;A Fee</v>
          </cell>
          <cell r="G19">
            <v>3.5</v>
          </cell>
          <cell r="I19" t="str">
            <v>Financing Fees</v>
          </cell>
          <cell r="M19">
            <v>0.9</v>
          </cell>
          <cell r="N19">
            <v>3.487422067886832E-3</v>
          </cell>
        </row>
        <row r="20">
          <cell r="B20" t="str">
            <v>Breakage Fees</v>
          </cell>
          <cell r="G20">
            <v>0</v>
          </cell>
          <cell r="I20" t="str">
            <v>OID</v>
          </cell>
          <cell r="M20">
            <v>0.45</v>
          </cell>
          <cell r="N20">
            <v>1.743711033943416E-3</v>
          </cell>
        </row>
        <row r="21">
          <cell r="B21" t="str">
            <v>Exit Year</v>
          </cell>
          <cell r="G21">
            <v>5</v>
          </cell>
          <cell r="I21" t="str">
            <v>Debt Breakage Fee</v>
          </cell>
          <cell r="M21">
            <v>0</v>
          </cell>
          <cell r="N21">
            <v>0</v>
          </cell>
        </row>
        <row r="22">
          <cell r="B22" t="str">
            <v>Minimum Cash Balance</v>
          </cell>
          <cell r="G22">
            <v>3</v>
          </cell>
          <cell r="I22" t="str">
            <v>M&amp;A Fee</v>
          </cell>
          <cell r="M22">
            <v>3.5</v>
          </cell>
          <cell r="N22">
            <v>1.3562196930671013E-2</v>
          </cell>
        </row>
        <row r="23">
          <cell r="I23" t="str">
            <v>Minimum Cash Balance</v>
          </cell>
          <cell r="M23">
            <v>3</v>
          </cell>
          <cell r="N23">
            <v>1.162474022628944E-2</v>
          </cell>
          <cell r="R23" t="str">
            <v>Need to fund minimum cash since not enough on BS</v>
          </cell>
        </row>
        <row r="24">
          <cell r="I24" t="str">
            <v xml:space="preserve">Total Uses </v>
          </cell>
          <cell r="M24">
            <v>258.07028300000002</v>
          </cell>
          <cell r="N24">
            <v>1</v>
          </cell>
        </row>
        <row r="25">
          <cell r="K25">
            <v>1</v>
          </cell>
          <cell r="L25">
            <v>2</v>
          </cell>
          <cell r="M25">
            <v>3</v>
          </cell>
          <cell r="N25">
            <v>4</v>
          </cell>
          <cell r="O25">
            <v>5</v>
          </cell>
        </row>
        <row r="26">
          <cell r="I26" t="str">
            <v>Financing Fees Amortization Schedule</v>
          </cell>
        </row>
        <row r="27">
          <cell r="K27">
            <v>2015</v>
          </cell>
          <cell r="L27">
            <v>2016</v>
          </cell>
          <cell r="M27">
            <v>2017</v>
          </cell>
          <cell r="N27">
            <v>2018</v>
          </cell>
          <cell r="O27">
            <v>2019</v>
          </cell>
        </row>
        <row r="28">
          <cell r="I28" t="str">
            <v>Revolver</v>
          </cell>
          <cell r="K28">
            <v>0</v>
          </cell>
          <cell r="L28">
            <v>0</v>
          </cell>
          <cell r="M28">
            <v>0</v>
          </cell>
          <cell r="N28">
            <v>0</v>
          </cell>
          <cell r="O28">
            <v>0</v>
          </cell>
        </row>
        <row r="29">
          <cell r="I29" t="str">
            <v>1st Lien</v>
          </cell>
          <cell r="K29">
            <v>0.12857142857142859</v>
          </cell>
          <cell r="L29">
            <v>0.12857142857142859</v>
          </cell>
          <cell r="M29">
            <v>0.12857142857142859</v>
          </cell>
          <cell r="N29">
            <v>0.12857142857142859</v>
          </cell>
          <cell r="O29">
            <v>0.12857142857142859</v>
          </cell>
          <cell r="R29" t="str">
            <v>Need (5x5) irr sensitivity tables for the following:</v>
          </cell>
        </row>
        <row r="30">
          <cell r="I30" t="str">
            <v>2nd Lien</v>
          </cell>
          <cell r="K30">
            <v>0</v>
          </cell>
          <cell r="L30">
            <v>0</v>
          </cell>
          <cell r="M30">
            <v>0</v>
          </cell>
          <cell r="N30">
            <v>0</v>
          </cell>
          <cell r="O30">
            <v>0</v>
          </cell>
          <cell r="R30" t="str">
            <v>-entrance multiple vs exit multiple</v>
          </cell>
        </row>
        <row r="31">
          <cell r="I31" t="str">
            <v>Bonds</v>
          </cell>
          <cell r="K31">
            <v>0</v>
          </cell>
          <cell r="L31">
            <v>0</v>
          </cell>
          <cell r="M31">
            <v>0</v>
          </cell>
          <cell r="N31">
            <v>0</v>
          </cell>
          <cell r="O31">
            <v>0</v>
          </cell>
          <cell r="R31" t="str">
            <v>-Exit EBITDA vs exit multiple</v>
          </cell>
        </row>
        <row r="32">
          <cell r="I32" t="str">
            <v>Annual Amort.</v>
          </cell>
          <cell r="K32">
            <v>0.12857142857142859</v>
          </cell>
          <cell r="L32">
            <v>0.12857142857142859</v>
          </cell>
          <cell r="M32">
            <v>0.12857142857142859</v>
          </cell>
          <cell r="N32">
            <v>0.12857142857142859</v>
          </cell>
          <cell r="O32">
            <v>0.12857142857142859</v>
          </cell>
        </row>
        <row r="34">
          <cell r="I34" t="str">
            <v>OID Amortization Schedule</v>
          </cell>
        </row>
        <row r="35">
          <cell r="I35" t="str">
            <v>Revolver</v>
          </cell>
          <cell r="K35">
            <v>0</v>
          </cell>
          <cell r="L35">
            <v>0</v>
          </cell>
          <cell r="M35">
            <v>0</v>
          </cell>
          <cell r="N35">
            <v>0</v>
          </cell>
          <cell r="O35">
            <v>0</v>
          </cell>
        </row>
        <row r="36">
          <cell r="I36" t="str">
            <v>1st Lien</v>
          </cell>
          <cell r="K36">
            <v>6.4285714285714293E-2</v>
          </cell>
          <cell r="L36">
            <v>6.4285714285714293E-2</v>
          </cell>
          <cell r="M36">
            <v>6.4285714285714293E-2</v>
          </cell>
          <cell r="N36">
            <v>6.4285714285714293E-2</v>
          </cell>
          <cell r="O36">
            <v>6.4285714285714293E-2</v>
          </cell>
        </row>
        <row r="37">
          <cell r="I37" t="str">
            <v>2nd Lien</v>
          </cell>
          <cell r="K37">
            <v>0</v>
          </cell>
          <cell r="L37">
            <v>0</v>
          </cell>
          <cell r="M37">
            <v>0</v>
          </cell>
          <cell r="N37">
            <v>0</v>
          </cell>
          <cell r="O37">
            <v>0</v>
          </cell>
        </row>
        <row r="38">
          <cell r="I38" t="str">
            <v>Bonds</v>
          </cell>
          <cell r="K38">
            <v>0</v>
          </cell>
          <cell r="L38">
            <v>0</v>
          </cell>
          <cell r="M38">
            <v>0</v>
          </cell>
          <cell r="N38">
            <v>0</v>
          </cell>
          <cell r="O38">
            <v>0</v>
          </cell>
        </row>
        <row r="39">
          <cell r="I39" t="str">
            <v>Annual Amort.</v>
          </cell>
          <cell r="K39">
            <v>6.4285714285714293E-2</v>
          </cell>
          <cell r="L39">
            <v>6.4285714285714293E-2</v>
          </cell>
          <cell r="M39">
            <v>6.4285714285714293E-2</v>
          </cell>
          <cell r="N39">
            <v>6.4285714285714293E-2</v>
          </cell>
          <cell r="O39">
            <v>6.4285714285714293E-2</v>
          </cell>
        </row>
        <row r="42">
          <cell r="A42" t="str">
            <v>x</v>
          </cell>
          <cell r="B42" t="str">
            <v>Income Statement</v>
          </cell>
        </row>
        <row r="44">
          <cell r="G44" t="str">
            <v xml:space="preserve">Fiscal Year Ending December 31, </v>
          </cell>
        </row>
        <row r="45">
          <cell r="G45" t="str">
            <v>2011A</v>
          </cell>
          <cell r="H45" t="str">
            <v>2012A</v>
          </cell>
          <cell r="I45" t="str">
            <v>2013A</v>
          </cell>
          <cell r="J45" t="str">
            <v>2014E</v>
          </cell>
          <cell r="K45" t="str">
            <v>2015E</v>
          </cell>
          <cell r="L45" t="str">
            <v>2016E</v>
          </cell>
          <cell r="M45" t="str">
            <v>2017E</v>
          </cell>
          <cell r="N45" t="str">
            <v>2018E</v>
          </cell>
          <cell r="O45" t="str">
            <v>2019E</v>
          </cell>
        </row>
        <row r="47">
          <cell r="B47" t="str">
            <v>Revenue</v>
          </cell>
          <cell r="H47">
            <v>24.930613999999998</v>
          </cell>
          <cell r="I47">
            <v>30.945271999999999</v>
          </cell>
          <cell r="J47">
            <v>47.215381999999998</v>
          </cell>
          <cell r="K47">
            <v>66.436089999999993</v>
          </cell>
          <cell r="L47">
            <v>87.503265999999996</v>
          </cell>
          <cell r="M47">
            <v>104.618904</v>
          </cell>
          <cell r="N47">
            <v>128.681252</v>
          </cell>
          <cell r="O47">
            <v>154.41750239999999</v>
          </cell>
        </row>
        <row r="48">
          <cell r="B48" t="str">
            <v>Cost of Revenue</v>
          </cell>
          <cell r="H48">
            <v>-10.055292</v>
          </cell>
          <cell r="I48">
            <v>-11.352278</v>
          </cell>
          <cell r="J48">
            <v>-20.203673999999999</v>
          </cell>
          <cell r="K48">
            <v>-29.623114999999999</v>
          </cell>
          <cell r="L48">
            <v>-39.446472</v>
          </cell>
          <cell r="M48">
            <v>-49.170884999999998</v>
          </cell>
          <cell r="N48">
            <v>-61.767001</v>
          </cell>
          <cell r="O48">
            <v>-74.120401200000003</v>
          </cell>
        </row>
        <row r="49">
          <cell r="B49" t="str">
            <v xml:space="preserve">Gross Profit </v>
          </cell>
          <cell r="H49">
            <v>14.875321999999999</v>
          </cell>
          <cell r="I49">
            <v>19.592993999999997</v>
          </cell>
          <cell r="J49">
            <v>27.011707999999999</v>
          </cell>
          <cell r="K49">
            <v>36.812974999999994</v>
          </cell>
          <cell r="L49">
            <v>48.056793999999996</v>
          </cell>
          <cell r="M49">
            <v>55.448019000000002</v>
          </cell>
          <cell r="N49">
            <v>66.914251000000007</v>
          </cell>
          <cell r="O49">
            <v>80.297101199999986</v>
          </cell>
        </row>
        <row r="50">
          <cell r="B50" t="str">
            <v>SG&amp;A</v>
          </cell>
          <cell r="H50">
            <v>-8.0776059999999994</v>
          </cell>
          <cell r="I50">
            <v>-11.482383999999998</v>
          </cell>
          <cell r="J50">
            <v>-16.081342999999997</v>
          </cell>
          <cell r="K50">
            <v>-23.593605999999994</v>
          </cell>
          <cell r="L50">
            <v>-30.246901999999995</v>
          </cell>
          <cell r="M50">
            <v>-33.530548999999993</v>
          </cell>
          <cell r="N50">
            <v>-39.661217000000008</v>
          </cell>
          <cell r="O50">
            <v>-47.124729207999984</v>
          </cell>
        </row>
        <row r="51">
          <cell r="B51" t="str">
            <v>Synergies / Cost Savings</v>
          </cell>
          <cell r="J51">
            <v>0</v>
          </cell>
          <cell r="K51">
            <v>0</v>
          </cell>
          <cell r="L51">
            <v>0</v>
          </cell>
          <cell r="M51">
            <v>0</v>
          </cell>
          <cell r="N51">
            <v>0</v>
          </cell>
          <cell r="O51">
            <v>0</v>
          </cell>
        </row>
        <row r="52">
          <cell r="B52" t="str">
            <v xml:space="preserve">EBITDA </v>
          </cell>
          <cell r="H52">
            <v>6.7977160000000003</v>
          </cell>
          <cell r="I52">
            <v>8.1106099999999994</v>
          </cell>
          <cell r="J52">
            <v>10.930365</v>
          </cell>
          <cell r="K52">
            <v>13.219369</v>
          </cell>
          <cell r="L52">
            <v>17.809892000000001</v>
          </cell>
          <cell r="M52">
            <v>21.917470000000005</v>
          </cell>
          <cell r="N52">
            <v>27.253033999999996</v>
          </cell>
          <cell r="O52">
            <v>33.172371992000002</v>
          </cell>
        </row>
        <row r="53">
          <cell r="B53" t="str">
            <v>D&amp;A</v>
          </cell>
          <cell r="H53">
            <v>-0.82987600000000006</v>
          </cell>
          <cell r="I53">
            <v>-0.9674370000000001</v>
          </cell>
          <cell r="J53">
            <v>-1.8636040000000005</v>
          </cell>
          <cell r="K53">
            <v>-1.5167840000000048</v>
          </cell>
          <cell r="L53">
            <v>-1.5167840000000048</v>
          </cell>
          <cell r="M53">
            <v>-1.5167840000000048</v>
          </cell>
          <cell r="N53">
            <v>-1.5167840000000048</v>
          </cell>
          <cell r="O53">
            <v>-1.5167840000000048</v>
          </cell>
        </row>
        <row r="54">
          <cell r="B54" t="str">
            <v>SBC</v>
          </cell>
        </row>
        <row r="55">
          <cell r="B55" t="str">
            <v>Management Fee</v>
          </cell>
        </row>
        <row r="56">
          <cell r="B56" t="str">
            <v>EBIT</v>
          </cell>
          <cell r="H56">
            <v>5.9678400000000007</v>
          </cell>
          <cell r="I56">
            <v>7.1431729999999991</v>
          </cell>
          <cell r="J56">
            <v>9.0667609999999996</v>
          </cell>
          <cell r="K56">
            <v>11.702584999999996</v>
          </cell>
          <cell r="L56">
            <v>16.293107999999997</v>
          </cell>
          <cell r="M56">
            <v>20.400686</v>
          </cell>
          <cell r="N56">
            <v>25.736249999999991</v>
          </cell>
          <cell r="O56">
            <v>31.655587991999997</v>
          </cell>
        </row>
        <row r="57">
          <cell r="B57" t="str">
            <v>Net Interest Expense</v>
          </cell>
          <cell r="H57">
            <v>-1.523763</v>
          </cell>
          <cell r="I57">
            <v>-0.56625499999999995</v>
          </cell>
          <cell r="J57">
            <v>-0.56625499999999995</v>
          </cell>
          <cell r="K57">
            <v>-3.3870139961466776</v>
          </cell>
          <cell r="L57">
            <v>-3.71957678885749</v>
          </cell>
          <cell r="M57">
            <v>-3.7194583440725708</v>
          </cell>
          <cell r="N57">
            <v>-3.308795808759506</v>
          </cell>
          <cell r="O57">
            <v>-2.5595201350688601</v>
          </cell>
        </row>
        <row r="58">
          <cell r="B58" t="str">
            <v>Other Expenses</v>
          </cell>
          <cell r="J58">
            <v>0</v>
          </cell>
          <cell r="K58">
            <v>0</v>
          </cell>
          <cell r="L58">
            <v>0</v>
          </cell>
          <cell r="M58">
            <v>0</v>
          </cell>
          <cell r="N58">
            <v>0</v>
          </cell>
          <cell r="O58">
            <v>0</v>
          </cell>
        </row>
        <row r="59">
          <cell r="B59" t="str">
            <v>Amortization of Deferred Financing Fees</v>
          </cell>
          <cell r="J59">
            <v>0</v>
          </cell>
          <cell r="K59">
            <v>-0.12857142857142859</v>
          </cell>
          <cell r="L59">
            <v>-0.12857142857142859</v>
          </cell>
          <cell r="M59">
            <v>-0.12857142857142859</v>
          </cell>
          <cell r="N59">
            <v>-0.12857142857142859</v>
          </cell>
          <cell r="O59">
            <v>-0.12857142857142859</v>
          </cell>
        </row>
        <row r="60">
          <cell r="B60" t="str">
            <v>Amortization of OID</v>
          </cell>
          <cell r="J60">
            <v>0</v>
          </cell>
          <cell r="K60">
            <v>-6.4285714285714293E-2</v>
          </cell>
          <cell r="L60">
            <v>-6.4285714285714293E-2</v>
          </cell>
          <cell r="M60">
            <v>-6.4285714285714293E-2</v>
          </cell>
          <cell r="N60">
            <v>-6.4285714285714293E-2</v>
          </cell>
          <cell r="O60">
            <v>-6.4285714285714293E-2</v>
          </cell>
        </row>
        <row r="61">
          <cell r="B61" t="str">
            <v>Pre-tax Income</v>
          </cell>
          <cell r="H61">
            <v>4.4440770000000009</v>
          </cell>
          <cell r="I61">
            <v>6.5769179999999992</v>
          </cell>
          <cell r="J61">
            <v>8.5005059999999997</v>
          </cell>
          <cell r="K61">
            <v>8.3155710038533179</v>
          </cell>
          <cell r="L61">
            <v>12.573531211142507</v>
          </cell>
          <cell r="M61">
            <v>16.68122765592743</v>
          </cell>
          <cell r="N61">
            <v>22.427454191240486</v>
          </cell>
          <cell r="O61">
            <v>29.096067856931136</v>
          </cell>
        </row>
        <row r="62">
          <cell r="B62" t="str">
            <v>Taxes</v>
          </cell>
          <cell r="H62">
            <v>-1.5554269500000002</v>
          </cell>
          <cell r="I62">
            <v>-2.3019212999999996</v>
          </cell>
          <cell r="J62">
            <v>-2.9751770999999998</v>
          </cell>
          <cell r="K62">
            <v>-2.9104498513486612</v>
          </cell>
          <cell r="L62">
            <v>-4.4007359238998776</v>
          </cell>
          <cell r="M62">
            <v>-5.8384296795745998</v>
          </cell>
          <cell r="N62">
            <v>-7.8496089669341691</v>
          </cell>
          <cell r="O62">
            <v>-10.183623749925896</v>
          </cell>
        </row>
        <row r="63">
          <cell r="B63" t="str">
            <v>Minority Interest</v>
          </cell>
          <cell r="H63">
            <v>0</v>
          </cell>
          <cell r="I63">
            <v>0</v>
          </cell>
          <cell r="J63">
            <v>0</v>
          </cell>
          <cell r="K63">
            <v>0</v>
          </cell>
          <cell r="L63">
            <v>0</v>
          </cell>
          <cell r="M63">
            <v>0</v>
          </cell>
          <cell r="N63">
            <v>0</v>
          </cell>
          <cell r="O63">
            <v>0</v>
          </cell>
        </row>
        <row r="64">
          <cell r="B64" t="str">
            <v>Net Income</v>
          </cell>
          <cell r="H64">
            <v>2.8886500500000007</v>
          </cell>
          <cell r="I64">
            <v>4.2749966999999991</v>
          </cell>
          <cell r="J64">
            <v>5.5253288999999999</v>
          </cell>
          <cell r="K64">
            <v>5.4051211525046572</v>
          </cell>
          <cell r="L64">
            <v>8.1727952872426286</v>
          </cell>
          <cell r="M64">
            <v>10.842797976352831</v>
          </cell>
          <cell r="N64">
            <v>14.577845224306316</v>
          </cell>
          <cell r="O64">
            <v>18.912444107005239</v>
          </cell>
        </row>
        <row r="66">
          <cell r="B66" t="str">
            <v>Growth and Margins:</v>
          </cell>
        </row>
        <row r="67">
          <cell r="B67" t="str">
            <v>Revenue Growth</v>
          </cell>
          <cell r="K67">
            <v>0.4070857247326729</v>
          </cell>
          <cell r="L67">
            <v>0.31710439310922722</v>
          </cell>
          <cell r="M67">
            <v>0.19559999051921118</v>
          </cell>
          <cell r="N67">
            <v>0.23000000076468008</v>
          </cell>
          <cell r="O67">
            <v>0.19999999999999996</v>
          </cell>
        </row>
        <row r="68">
          <cell r="B68" t="str">
            <v>Gross Profit Margin</v>
          </cell>
          <cell r="J68">
            <v>0.57209550904406536</v>
          </cell>
          <cell r="K68">
            <v>0.55411110136072128</v>
          </cell>
          <cell r="L68">
            <v>0.54920000357472365</v>
          </cell>
          <cell r="M68">
            <v>0.52999999885297977</v>
          </cell>
          <cell r="N68">
            <v>0.51999999968915445</v>
          </cell>
          <cell r="O68">
            <v>0.51999999968915434</v>
          </cell>
        </row>
        <row r="69">
          <cell r="B69" t="str">
            <v>EBITDA Margin</v>
          </cell>
          <cell r="J69">
            <v>0.23150008613718301</v>
          </cell>
          <cell r="K69">
            <v>0.1989787327941786</v>
          </cell>
          <cell r="L69">
            <v>0.20353402580424829</v>
          </cell>
          <cell r="M69">
            <v>0.20949818017592695</v>
          </cell>
          <cell r="N69">
            <v>0.21178713741454736</v>
          </cell>
          <cell r="O69">
            <v>0.21482261710250278</v>
          </cell>
        </row>
        <row r="70">
          <cell r="B70" t="str">
            <v>EBIT Margin</v>
          </cell>
          <cell r="J70">
            <v>0.19202981350442108</v>
          </cell>
          <cell r="K70">
            <v>0.17614800931240832</v>
          </cell>
          <cell r="L70">
            <v>0.18619999852348365</v>
          </cell>
          <cell r="M70">
            <v>0.19499999732361945</v>
          </cell>
          <cell r="N70">
            <v>0.19999999689154402</v>
          </cell>
          <cell r="O70">
            <v>0.20499999999999999</v>
          </cell>
        </row>
        <row r="71">
          <cell r="B71" t="str">
            <v>Cost of Revenue as a % of Revenue</v>
          </cell>
          <cell r="J71">
            <v>0.42790449095593464</v>
          </cell>
          <cell r="K71">
            <v>0.44588889863927877</v>
          </cell>
          <cell r="L71">
            <v>0.45079999642527629</v>
          </cell>
          <cell r="M71">
            <v>0.47000000114702023</v>
          </cell>
          <cell r="N71">
            <v>0.48000000031084561</v>
          </cell>
          <cell r="O71">
            <v>0.48000000031084566</v>
          </cell>
        </row>
        <row r="72">
          <cell r="B72" t="str">
            <v>SG&amp;A as a % of Revenue</v>
          </cell>
          <cell r="J72">
            <v>0.34059542290688227</v>
          </cell>
          <cell r="K72">
            <v>0.35513236856654262</v>
          </cell>
          <cell r="L72">
            <v>0.34566597777047542</v>
          </cell>
          <cell r="M72">
            <v>0.3205018186770528</v>
          </cell>
          <cell r="N72">
            <v>0.30821286227460709</v>
          </cell>
          <cell r="O72">
            <v>0.30517738258665156</v>
          </cell>
        </row>
        <row r="73">
          <cell r="B73" t="str">
            <v>D&amp;A as a % of Revenue</v>
          </cell>
          <cell r="J73">
            <v>3.9470272632761934E-2</v>
          </cell>
          <cell r="K73">
            <v>2.2830723481770298E-2</v>
          </cell>
          <cell r="L73">
            <v>1.7334027280764639E-2</v>
          </cell>
          <cell r="M73">
            <v>1.4498182852307502E-2</v>
          </cell>
          <cell r="N73">
            <v>1.1787140523003342E-2</v>
          </cell>
          <cell r="O73">
            <v>9.8226171025027845E-3</v>
          </cell>
        </row>
        <row r="74">
          <cell r="B74" t="str">
            <v>SBC as a % of Revenue</v>
          </cell>
          <cell r="J74">
            <v>0</v>
          </cell>
          <cell r="K74">
            <v>0</v>
          </cell>
          <cell r="L74">
            <v>0</v>
          </cell>
          <cell r="M74">
            <v>0</v>
          </cell>
          <cell r="N74">
            <v>0</v>
          </cell>
          <cell r="O74">
            <v>0</v>
          </cell>
        </row>
        <row r="75">
          <cell r="B75" t="str">
            <v>Tax Rate</v>
          </cell>
          <cell r="J75">
            <v>0.35</v>
          </cell>
          <cell r="K75">
            <v>0.35</v>
          </cell>
          <cell r="L75">
            <v>0.35</v>
          </cell>
          <cell r="M75">
            <v>0.35</v>
          </cell>
          <cell r="N75">
            <v>0.35</v>
          </cell>
          <cell r="O75">
            <v>0.35</v>
          </cell>
        </row>
        <row r="78">
          <cell r="A78" t="str">
            <v>x</v>
          </cell>
          <cell r="B78" t="str">
            <v>Balance Sheet Items</v>
          </cell>
        </row>
        <row r="80">
          <cell r="J80" t="str">
            <v xml:space="preserve">Fiscal Year Ending December 31, </v>
          </cell>
        </row>
        <row r="81">
          <cell r="J81" t="str">
            <v>2014E</v>
          </cell>
          <cell r="K81" t="str">
            <v>2015E</v>
          </cell>
          <cell r="L81" t="str">
            <v>2016E</v>
          </cell>
          <cell r="M81" t="str">
            <v>2017E</v>
          </cell>
          <cell r="N81" t="str">
            <v>2018E</v>
          </cell>
          <cell r="O81" t="str">
            <v>2019E</v>
          </cell>
        </row>
        <row r="83">
          <cell r="B83" t="str">
            <v>Cash &amp; Cash Equivalents</v>
          </cell>
          <cell r="J83">
            <v>3</v>
          </cell>
          <cell r="K83">
            <v>3</v>
          </cell>
          <cell r="L83">
            <v>3</v>
          </cell>
          <cell r="M83">
            <v>3</v>
          </cell>
          <cell r="N83">
            <v>3</v>
          </cell>
          <cell r="O83">
            <v>3</v>
          </cell>
        </row>
        <row r="85">
          <cell r="B85" t="str">
            <v>Total Debt</v>
          </cell>
          <cell r="J85">
            <v>45</v>
          </cell>
          <cell r="K85">
            <v>43.782414894715785</v>
          </cell>
          <cell r="L85">
            <v>41.032967662392281</v>
          </cell>
          <cell r="M85">
            <v>36.617530379378827</v>
          </cell>
          <cell r="N85">
            <v>29.878556275429929</v>
          </cell>
          <cell r="O85">
            <v>20.314685741425023</v>
          </cell>
        </row>
        <row r="86">
          <cell r="B86" t="str">
            <v>Net Debt</v>
          </cell>
          <cell r="J86">
            <v>42</v>
          </cell>
          <cell r="K86">
            <v>40.782414894715785</v>
          </cell>
          <cell r="L86">
            <v>38.032967662392281</v>
          </cell>
          <cell r="M86">
            <v>33.617530379378827</v>
          </cell>
          <cell r="N86">
            <v>26.878556275429929</v>
          </cell>
          <cell r="O86">
            <v>17.314685741425023</v>
          </cell>
        </row>
        <row r="89">
          <cell r="A89" t="str">
            <v>x</v>
          </cell>
          <cell r="B89" t="str">
            <v>Cash Flow Statement</v>
          </cell>
        </row>
        <row r="91">
          <cell r="J91" t="str">
            <v xml:space="preserve">Fiscal Year Ending December 31, </v>
          </cell>
        </row>
        <row r="92">
          <cell r="J92" t="str">
            <v>2014E</v>
          </cell>
          <cell r="K92" t="str">
            <v>2015E</v>
          </cell>
          <cell r="L92" t="str">
            <v>2016E</v>
          </cell>
          <cell r="M92" t="str">
            <v>2017E</v>
          </cell>
          <cell r="N92" t="str">
            <v>2018E</v>
          </cell>
          <cell r="O92" t="str">
            <v>2019E</v>
          </cell>
        </row>
        <row r="94">
          <cell r="B94" t="str">
            <v>Net Income</v>
          </cell>
          <cell r="K94">
            <v>5.4051211525046572</v>
          </cell>
          <cell r="L94">
            <v>8.1727952872426286</v>
          </cell>
          <cell r="M94">
            <v>10.842797976352831</v>
          </cell>
          <cell r="N94">
            <v>14.577845224306316</v>
          </cell>
          <cell r="O94">
            <v>18.912444107005239</v>
          </cell>
        </row>
        <row r="95">
          <cell r="B95" t="str">
            <v>Plus: D&amp;A</v>
          </cell>
          <cell r="K95">
            <v>1.5167840000000048</v>
          </cell>
          <cell r="L95">
            <v>1.5167840000000048</v>
          </cell>
          <cell r="M95">
            <v>1.5167840000000048</v>
          </cell>
          <cell r="N95">
            <v>1.5167840000000048</v>
          </cell>
          <cell r="O95">
            <v>1.5167840000000048</v>
          </cell>
        </row>
        <row r="96">
          <cell r="B96" t="str">
            <v>Plus: SBC</v>
          </cell>
          <cell r="K96">
            <v>0</v>
          </cell>
          <cell r="L96">
            <v>0</v>
          </cell>
          <cell r="M96">
            <v>0</v>
          </cell>
          <cell r="N96">
            <v>0</v>
          </cell>
          <cell r="O96">
            <v>0</v>
          </cell>
        </row>
        <row r="97">
          <cell r="B97" t="str">
            <v>Plus: Amortization of Deferred Financing Fees</v>
          </cell>
          <cell r="K97">
            <v>0.12857142857142859</v>
          </cell>
          <cell r="L97">
            <v>0.12857142857142859</v>
          </cell>
          <cell r="M97">
            <v>0.12857142857142859</v>
          </cell>
          <cell r="N97">
            <v>0.12857142857142859</v>
          </cell>
          <cell r="O97">
            <v>0.12857142857142859</v>
          </cell>
        </row>
        <row r="98">
          <cell r="B98" t="str">
            <v>Plus: Amortization of OID</v>
          </cell>
          <cell r="K98">
            <v>6.4285714285714293E-2</v>
          </cell>
          <cell r="L98">
            <v>6.4285714285714293E-2</v>
          </cell>
          <cell r="M98">
            <v>6.4285714285714293E-2</v>
          </cell>
          <cell r="N98">
            <v>6.4285714285714293E-2</v>
          </cell>
          <cell r="O98">
            <v>6.4285714285714293E-2</v>
          </cell>
        </row>
        <row r="99">
          <cell r="B99" t="str">
            <v>Less: (Increase) / Decrease in WC</v>
          </cell>
          <cell r="J99">
            <v>-2.7696800000000033</v>
          </cell>
          <cell r="K99">
            <v>-3.8971771900775938</v>
          </cell>
          <cell r="L99">
            <v>-5.1329891977762729</v>
          </cell>
          <cell r="M99">
            <v>-6.1370018361965251</v>
          </cell>
          <cell r="N99">
            <v>-7.5485122632145698</v>
          </cell>
          <cell r="O99">
            <v>-9.0582147158574831</v>
          </cell>
        </row>
        <row r="100">
          <cell r="B100" t="str">
            <v>Cash Flow from Operations</v>
          </cell>
          <cell r="K100">
            <v>3.2175851052842113</v>
          </cell>
          <cell r="L100">
            <v>4.7494472323235035</v>
          </cell>
          <cell r="M100">
            <v>6.4154372830134534</v>
          </cell>
          <cell r="N100">
            <v>8.7389741039488946</v>
          </cell>
          <cell r="O100">
            <v>11.563870534004904</v>
          </cell>
        </row>
        <row r="102">
          <cell r="B102" t="str">
            <v>Capital Expenditures</v>
          </cell>
          <cell r="J102">
            <v>-2</v>
          </cell>
          <cell r="K102">
            <v>-2</v>
          </cell>
          <cell r="L102">
            <v>-2</v>
          </cell>
          <cell r="M102">
            <v>-2</v>
          </cell>
          <cell r="N102">
            <v>-2</v>
          </cell>
          <cell r="O102">
            <v>-2</v>
          </cell>
        </row>
        <row r="103">
          <cell r="B103" t="str">
            <v>Cash Flow from Investing</v>
          </cell>
          <cell r="K103">
            <v>-2</v>
          </cell>
          <cell r="L103">
            <v>-2</v>
          </cell>
          <cell r="M103">
            <v>-2</v>
          </cell>
          <cell r="N103">
            <v>-2</v>
          </cell>
          <cell r="O103">
            <v>-2</v>
          </cell>
        </row>
        <row r="105">
          <cell r="B105" t="str">
            <v>Mandatory Debt Repayment</v>
          </cell>
          <cell r="K105">
            <v>-0.45</v>
          </cell>
          <cell r="L105">
            <v>-0.45</v>
          </cell>
          <cell r="M105">
            <v>-0.45</v>
          </cell>
          <cell r="N105">
            <v>-0.45</v>
          </cell>
          <cell r="O105">
            <v>-0.45</v>
          </cell>
        </row>
        <row r="106">
          <cell r="B106" t="str">
            <v>Discretionary Debt Repayment</v>
          </cell>
          <cell r="K106">
            <v>-0.76758510528421131</v>
          </cell>
          <cell r="L106">
            <v>-2.2994472323235033</v>
          </cell>
          <cell r="M106">
            <v>-3.9654372830134532</v>
          </cell>
          <cell r="N106">
            <v>-6.2889741039488944</v>
          </cell>
          <cell r="O106">
            <v>-9.1138705340049047</v>
          </cell>
        </row>
        <row r="107">
          <cell r="B107" t="str">
            <v>Cash Flow from Financing</v>
          </cell>
          <cell r="K107">
            <v>-1.2175851052842113</v>
          </cell>
          <cell r="L107">
            <v>-2.7494472323235035</v>
          </cell>
          <cell r="M107">
            <v>-4.4154372830134534</v>
          </cell>
          <cell r="N107">
            <v>-6.7389741039488946</v>
          </cell>
          <cell r="O107">
            <v>-9.5638705340049039</v>
          </cell>
        </row>
        <row r="109">
          <cell r="B109" t="str">
            <v>Beginning Cash Balance</v>
          </cell>
          <cell r="K109">
            <v>3</v>
          </cell>
          <cell r="L109">
            <v>3</v>
          </cell>
          <cell r="M109">
            <v>3</v>
          </cell>
          <cell r="N109">
            <v>3</v>
          </cell>
          <cell r="O109">
            <v>3</v>
          </cell>
        </row>
        <row r="110">
          <cell r="B110" t="str">
            <v>Net Cash Flow</v>
          </cell>
          <cell r="K110">
            <v>0</v>
          </cell>
          <cell r="L110">
            <v>0</v>
          </cell>
          <cell r="M110">
            <v>0</v>
          </cell>
          <cell r="N110">
            <v>0</v>
          </cell>
          <cell r="O110">
            <v>0</v>
          </cell>
        </row>
        <row r="111">
          <cell r="B111" t="str">
            <v>Ending Cash Balance</v>
          </cell>
          <cell r="J111">
            <v>3</v>
          </cell>
          <cell r="K111">
            <v>3</v>
          </cell>
          <cell r="L111">
            <v>3</v>
          </cell>
          <cell r="M111">
            <v>3</v>
          </cell>
          <cell r="N111">
            <v>3</v>
          </cell>
          <cell r="O111">
            <v>3</v>
          </cell>
        </row>
        <row r="114">
          <cell r="A114" t="str">
            <v>x</v>
          </cell>
          <cell r="B114" t="str">
            <v>Debt &amp; Interest Schedule</v>
          </cell>
        </row>
        <row r="116">
          <cell r="J116" t="str">
            <v xml:space="preserve">Fiscal Year Ending December 31, </v>
          </cell>
        </row>
        <row r="117">
          <cell r="J117" t="str">
            <v>2014E</v>
          </cell>
          <cell r="K117" t="str">
            <v>2015E</v>
          </cell>
          <cell r="L117" t="str">
            <v>2016E</v>
          </cell>
          <cell r="M117" t="str">
            <v>2017E</v>
          </cell>
          <cell r="N117" t="str">
            <v>2018E</v>
          </cell>
          <cell r="O117" t="str">
            <v>2019E</v>
          </cell>
        </row>
        <row r="119">
          <cell r="B119" t="str">
            <v>Cash Flow from Operations</v>
          </cell>
          <cell r="K119">
            <v>3.2175851052842113</v>
          </cell>
          <cell r="L119">
            <v>4.7494472323235035</v>
          </cell>
          <cell r="M119">
            <v>6.4154372830134534</v>
          </cell>
          <cell r="N119">
            <v>8.7389741039488946</v>
          </cell>
          <cell r="O119">
            <v>11.563870534004904</v>
          </cell>
        </row>
        <row r="120">
          <cell r="B120" t="str">
            <v>Cash Flow from Investing</v>
          </cell>
          <cell r="K120">
            <v>-2</v>
          </cell>
          <cell r="L120">
            <v>-2</v>
          </cell>
          <cell r="M120">
            <v>-2</v>
          </cell>
          <cell r="N120">
            <v>-2</v>
          </cell>
          <cell r="O120">
            <v>-2</v>
          </cell>
        </row>
        <row r="121">
          <cell r="B121" t="str">
            <v>Beginning Cash Balance</v>
          </cell>
          <cell r="K121">
            <v>3</v>
          </cell>
          <cell r="L121">
            <v>3</v>
          </cell>
          <cell r="M121">
            <v>3</v>
          </cell>
          <cell r="N121">
            <v>3</v>
          </cell>
          <cell r="O121">
            <v>3</v>
          </cell>
        </row>
        <row r="122">
          <cell r="B122" t="str">
            <v>Minimum Cash Balance</v>
          </cell>
          <cell r="K122">
            <v>-3</v>
          </cell>
          <cell r="L122">
            <v>-3</v>
          </cell>
          <cell r="M122">
            <v>-3</v>
          </cell>
          <cell r="N122">
            <v>-3</v>
          </cell>
          <cell r="O122">
            <v>-3</v>
          </cell>
        </row>
        <row r="123">
          <cell r="B123" t="str">
            <v>Cash Flow Available for Debt Repayment</v>
          </cell>
          <cell r="K123">
            <v>1.2175851052842113</v>
          </cell>
          <cell r="L123">
            <v>2.7494472323235035</v>
          </cell>
          <cell r="M123">
            <v>4.4154372830134534</v>
          </cell>
          <cell r="N123">
            <v>6.7389741039488946</v>
          </cell>
          <cell r="O123">
            <v>9.5638705340049039</v>
          </cell>
        </row>
        <row r="125">
          <cell r="B125" t="str">
            <v>Beginning Debt Balance</v>
          </cell>
        </row>
        <row r="126">
          <cell r="B126" t="str">
            <v>Revolver</v>
          </cell>
          <cell r="K126">
            <v>0</v>
          </cell>
          <cell r="L126">
            <v>0</v>
          </cell>
          <cell r="M126">
            <v>0</v>
          </cell>
          <cell r="N126">
            <v>0</v>
          </cell>
          <cell r="O126">
            <v>0</v>
          </cell>
        </row>
        <row r="127">
          <cell r="B127" t="str">
            <v>1st Lien</v>
          </cell>
          <cell r="K127">
            <v>45</v>
          </cell>
          <cell r="L127">
            <v>43.782414894715785</v>
          </cell>
          <cell r="M127">
            <v>41.032967662392281</v>
          </cell>
          <cell r="N127">
            <v>36.617530379378827</v>
          </cell>
          <cell r="O127">
            <v>29.878556275429929</v>
          </cell>
        </row>
        <row r="128">
          <cell r="B128" t="str">
            <v>2nd Lien</v>
          </cell>
          <cell r="K128">
            <v>0</v>
          </cell>
          <cell r="L128">
            <v>0</v>
          </cell>
          <cell r="M128">
            <v>0</v>
          </cell>
          <cell r="N128">
            <v>0</v>
          </cell>
          <cell r="O128">
            <v>0</v>
          </cell>
        </row>
        <row r="129">
          <cell r="B129" t="str">
            <v>Bonds</v>
          </cell>
          <cell r="K129">
            <v>0</v>
          </cell>
          <cell r="L129">
            <v>0</v>
          </cell>
          <cell r="M129">
            <v>0</v>
          </cell>
          <cell r="N129">
            <v>0</v>
          </cell>
          <cell r="O129">
            <v>0</v>
          </cell>
        </row>
        <row r="130">
          <cell r="B130" t="str">
            <v>Total Beginning Debt Balance</v>
          </cell>
          <cell r="K130">
            <v>45</v>
          </cell>
          <cell r="L130">
            <v>43.782414894715785</v>
          </cell>
          <cell r="M130">
            <v>41.032967662392281</v>
          </cell>
          <cell r="N130">
            <v>36.617530379378827</v>
          </cell>
          <cell r="O130">
            <v>29.878556275429929</v>
          </cell>
        </row>
        <row r="132">
          <cell r="B132" t="str">
            <v>Mandatory Debt Repayment</v>
          </cell>
          <cell r="H132" t="str">
            <v>Amort:</v>
          </cell>
        </row>
        <row r="133">
          <cell r="B133" t="str">
            <v>Revolver</v>
          </cell>
          <cell r="K133">
            <v>0</v>
          </cell>
          <cell r="L133">
            <v>0</v>
          </cell>
          <cell r="M133">
            <v>0</v>
          </cell>
          <cell r="N133">
            <v>0</v>
          </cell>
          <cell r="O133">
            <v>0</v>
          </cell>
        </row>
        <row r="134">
          <cell r="B134" t="str">
            <v>1st Lien</v>
          </cell>
          <cell r="H134">
            <v>0.01</v>
          </cell>
          <cell r="K134">
            <v>-0.45</v>
          </cell>
          <cell r="L134">
            <v>-0.45</v>
          </cell>
          <cell r="M134">
            <v>-0.45</v>
          </cell>
          <cell r="N134">
            <v>-0.45</v>
          </cell>
          <cell r="O134">
            <v>-0.45</v>
          </cell>
        </row>
        <row r="135">
          <cell r="B135" t="str">
            <v>2nd Lien</v>
          </cell>
          <cell r="K135">
            <v>0</v>
          </cell>
          <cell r="L135">
            <v>0</v>
          </cell>
          <cell r="M135">
            <v>0</v>
          </cell>
          <cell r="N135">
            <v>0</v>
          </cell>
          <cell r="O135">
            <v>0</v>
          </cell>
        </row>
        <row r="136">
          <cell r="B136" t="str">
            <v>Bonds</v>
          </cell>
          <cell r="K136">
            <v>0</v>
          </cell>
          <cell r="L136">
            <v>0</v>
          </cell>
          <cell r="M136">
            <v>0</v>
          </cell>
          <cell r="N136">
            <v>0</v>
          </cell>
          <cell r="O136">
            <v>0</v>
          </cell>
        </row>
        <row r="137">
          <cell r="B137" t="str">
            <v>Total Mandatory Debt Repayment</v>
          </cell>
          <cell r="K137">
            <v>-0.45</v>
          </cell>
          <cell r="L137">
            <v>-0.45</v>
          </cell>
          <cell r="M137">
            <v>-0.45</v>
          </cell>
          <cell r="N137">
            <v>-0.45</v>
          </cell>
          <cell r="O137">
            <v>-0.45</v>
          </cell>
        </row>
        <row r="139">
          <cell r="B139" t="str">
            <v>Remaining Cash Flow Available for Debt Repayment</v>
          </cell>
          <cell r="K139">
            <v>0.76758510528421131</v>
          </cell>
          <cell r="L139">
            <v>2.2994472323235033</v>
          </cell>
          <cell r="M139">
            <v>3.9654372830134532</v>
          </cell>
          <cell r="N139">
            <v>6.2889741039488944</v>
          </cell>
          <cell r="O139">
            <v>9.1138705340049047</v>
          </cell>
        </row>
        <row r="141">
          <cell r="B141" t="str">
            <v>Discretionary Debt Repayment</v>
          </cell>
          <cell r="H141" t="str">
            <v>Repay?</v>
          </cell>
        </row>
        <row r="142">
          <cell r="B142" t="str">
            <v>Revolver</v>
          </cell>
          <cell r="H142">
            <v>1</v>
          </cell>
          <cell r="K142">
            <v>0</v>
          </cell>
          <cell r="L142">
            <v>0</v>
          </cell>
          <cell r="M142">
            <v>0</v>
          </cell>
          <cell r="N142">
            <v>0</v>
          </cell>
          <cell r="O142">
            <v>0</v>
          </cell>
        </row>
        <row r="143">
          <cell r="B143" t="str">
            <v>1st Lien</v>
          </cell>
          <cell r="H143">
            <v>1</v>
          </cell>
          <cell r="K143">
            <v>-0.76758510528421131</v>
          </cell>
          <cell r="L143">
            <v>-2.2994472323235033</v>
          </cell>
          <cell r="M143">
            <v>-3.9654372830134532</v>
          </cell>
          <cell r="N143">
            <v>-6.2889741039488944</v>
          </cell>
          <cell r="O143">
            <v>-9.1138705340049047</v>
          </cell>
        </row>
        <row r="144">
          <cell r="B144" t="str">
            <v>2nd Lien</v>
          </cell>
          <cell r="H144">
            <v>1</v>
          </cell>
          <cell r="K144">
            <v>0</v>
          </cell>
          <cell r="L144">
            <v>0</v>
          </cell>
          <cell r="M144">
            <v>0</v>
          </cell>
          <cell r="N144">
            <v>0</v>
          </cell>
          <cell r="O144">
            <v>0</v>
          </cell>
        </row>
        <row r="145">
          <cell r="B145" t="str">
            <v>Bonds</v>
          </cell>
          <cell r="H145">
            <v>0</v>
          </cell>
          <cell r="K145">
            <v>0</v>
          </cell>
          <cell r="L145">
            <v>0</v>
          </cell>
          <cell r="M145">
            <v>0</v>
          </cell>
          <cell r="N145">
            <v>0</v>
          </cell>
          <cell r="O145">
            <v>0</v>
          </cell>
        </row>
        <row r="146">
          <cell r="B146" t="str">
            <v>Total Discretionary Debt Repayment</v>
          </cell>
          <cell r="K146">
            <v>-0.76758510528421131</v>
          </cell>
          <cell r="L146">
            <v>-2.2994472323235033</v>
          </cell>
          <cell r="M146">
            <v>-3.9654372830134532</v>
          </cell>
          <cell r="N146">
            <v>-6.2889741039488944</v>
          </cell>
          <cell r="O146">
            <v>-9.1138705340049047</v>
          </cell>
        </row>
        <row r="148">
          <cell r="B148" t="str">
            <v>Ending Debt Balance</v>
          </cell>
        </row>
        <row r="149">
          <cell r="B149" t="str">
            <v>Revolver</v>
          </cell>
          <cell r="J149">
            <v>0</v>
          </cell>
          <cell r="K149">
            <v>0</v>
          </cell>
          <cell r="L149">
            <v>0</v>
          </cell>
          <cell r="M149">
            <v>0</v>
          </cell>
          <cell r="N149">
            <v>0</v>
          </cell>
          <cell r="O149">
            <v>0</v>
          </cell>
        </row>
        <row r="150">
          <cell r="B150" t="str">
            <v>1st Lien</v>
          </cell>
          <cell r="J150">
            <v>45</v>
          </cell>
          <cell r="K150">
            <v>43.782414894715785</v>
          </cell>
          <cell r="L150">
            <v>41.032967662392281</v>
          </cell>
          <cell r="M150">
            <v>36.617530379378827</v>
          </cell>
          <cell r="N150">
            <v>29.878556275429929</v>
          </cell>
          <cell r="O150">
            <v>20.314685741425023</v>
          </cell>
        </row>
        <row r="151">
          <cell r="B151" t="str">
            <v>2nd Lien</v>
          </cell>
          <cell r="J151">
            <v>0</v>
          </cell>
          <cell r="K151">
            <v>0</v>
          </cell>
          <cell r="L151">
            <v>0</v>
          </cell>
          <cell r="M151">
            <v>0</v>
          </cell>
          <cell r="N151">
            <v>0</v>
          </cell>
          <cell r="O151">
            <v>0</v>
          </cell>
        </row>
        <row r="152">
          <cell r="B152" t="str">
            <v>Bonds</v>
          </cell>
          <cell r="J152">
            <v>0</v>
          </cell>
          <cell r="K152">
            <v>0</v>
          </cell>
          <cell r="L152">
            <v>0</v>
          </cell>
          <cell r="M152">
            <v>0</v>
          </cell>
          <cell r="N152">
            <v>0</v>
          </cell>
          <cell r="O152">
            <v>0</v>
          </cell>
        </row>
        <row r="153">
          <cell r="B153" t="str">
            <v>Total Beginning Debt Balance</v>
          </cell>
          <cell r="J153">
            <v>45</v>
          </cell>
          <cell r="K153">
            <v>43.782414894715785</v>
          </cell>
          <cell r="L153">
            <v>41.032967662392281</v>
          </cell>
          <cell r="M153">
            <v>36.617530379378827</v>
          </cell>
          <cell r="N153">
            <v>29.878556275429929</v>
          </cell>
          <cell r="O153">
            <v>20.314685741425023</v>
          </cell>
        </row>
        <row r="155">
          <cell r="B155" t="str">
            <v>Interest Schedule</v>
          </cell>
          <cell r="F155" t="str">
            <v>Rate</v>
          </cell>
          <cell r="G155" t="str">
            <v>Type</v>
          </cell>
          <cell r="H155" t="str">
            <v>Floor</v>
          </cell>
        </row>
        <row r="156">
          <cell r="B156" t="str">
            <v>Revolver</v>
          </cell>
          <cell r="F156">
            <v>5.2499999999999998E-2</v>
          </cell>
          <cell r="G156">
            <v>1</v>
          </cell>
          <cell r="H156">
            <v>0</v>
          </cell>
          <cell r="K156">
            <v>0</v>
          </cell>
          <cell r="L156">
            <v>0</v>
          </cell>
          <cell r="M156">
            <v>0</v>
          </cell>
          <cell r="N156">
            <v>0</v>
          </cell>
          <cell r="O156">
            <v>0</v>
          </cell>
        </row>
        <row r="157">
          <cell r="B157" t="str">
            <v>1st Lien</v>
          </cell>
          <cell r="F157">
            <v>7.0000000000000007E-2</v>
          </cell>
          <cell r="G157">
            <v>1</v>
          </cell>
          <cell r="H157">
            <v>0</v>
          </cell>
          <cell r="K157">
            <v>-3.4020139961466778</v>
          </cell>
          <cell r="L157">
            <v>-3.7345767888574901</v>
          </cell>
          <cell r="M157">
            <v>-3.7344583440725709</v>
          </cell>
          <cell r="N157">
            <v>-3.3237958087595061</v>
          </cell>
          <cell r="O157">
            <v>-2.5745201350688602</v>
          </cell>
        </row>
        <row r="158">
          <cell r="B158" t="str">
            <v>2nd Lien</v>
          </cell>
          <cell r="F158">
            <v>8.5000000000000006E-2</v>
          </cell>
          <cell r="G158">
            <v>1</v>
          </cell>
          <cell r="H158">
            <v>0.01</v>
          </cell>
          <cell r="K158">
            <v>0</v>
          </cell>
          <cell r="L158">
            <v>0</v>
          </cell>
          <cell r="M158">
            <v>0</v>
          </cell>
          <cell r="N158">
            <v>0</v>
          </cell>
          <cell r="O158">
            <v>0</v>
          </cell>
        </row>
        <row r="159">
          <cell r="B159" t="str">
            <v>Bonds</v>
          </cell>
          <cell r="F159">
            <v>0.09</v>
          </cell>
          <cell r="G159">
            <v>0</v>
          </cell>
          <cell r="H159" t="str">
            <v>NA</v>
          </cell>
          <cell r="K159">
            <v>0</v>
          </cell>
          <cell r="L159">
            <v>0</v>
          </cell>
          <cell r="M159">
            <v>0</v>
          </cell>
          <cell r="N159">
            <v>0</v>
          </cell>
          <cell r="O159">
            <v>0</v>
          </cell>
        </row>
        <row r="160">
          <cell r="B160" t="str">
            <v>Total Interest Expense</v>
          </cell>
          <cell r="K160">
            <v>-3.4020139961466778</v>
          </cell>
          <cell r="L160">
            <v>-3.7345767888574901</v>
          </cell>
          <cell r="M160">
            <v>-3.7344583440725709</v>
          </cell>
          <cell r="N160">
            <v>-3.3237958087595061</v>
          </cell>
          <cell r="O160">
            <v>-2.5745201350688602</v>
          </cell>
        </row>
        <row r="161">
          <cell r="B161" t="str">
            <v>Interest Income</v>
          </cell>
          <cell r="F161">
            <v>5.0000000000000001E-3</v>
          </cell>
          <cell r="K161">
            <v>1.4999999999999999E-2</v>
          </cell>
          <cell r="L161">
            <v>1.4999999999999999E-2</v>
          </cell>
          <cell r="M161">
            <v>1.4999999999999999E-2</v>
          </cell>
          <cell r="N161">
            <v>1.4999999999999999E-2</v>
          </cell>
          <cell r="O161">
            <v>1.4999999999999999E-2</v>
          </cell>
        </row>
        <row r="162">
          <cell r="B162" t="str">
            <v>Total Net Interest Expense</v>
          </cell>
          <cell r="J162">
            <v>-3.3870139961466776</v>
          </cell>
          <cell r="K162">
            <v>-3.3870139961466776</v>
          </cell>
          <cell r="L162">
            <v>-3.71957678885749</v>
          </cell>
          <cell r="M162">
            <v>-3.7194583440725708</v>
          </cell>
          <cell r="N162">
            <v>-3.308795808759506</v>
          </cell>
          <cell r="O162">
            <v>-2.5595201350688601</v>
          </cell>
        </row>
        <row r="164">
          <cell r="B164" t="str">
            <v>Memo:</v>
          </cell>
        </row>
        <row r="165">
          <cell r="B165" t="str">
            <v>LIBOR</v>
          </cell>
          <cell r="K165">
            <v>6.6371133333333332E-3</v>
          </cell>
          <cell r="L165">
            <v>1.8063666666666665E-2</v>
          </cell>
          <cell r="M165">
            <v>2.6186333333333329E-2</v>
          </cell>
          <cell r="N165">
            <v>2.9969666666666662E-2</v>
          </cell>
          <cell r="O165">
            <v>3.2584333333333333E-2</v>
          </cell>
        </row>
        <row r="168">
          <cell r="A168" t="str">
            <v>x</v>
          </cell>
          <cell r="B168" t="str">
            <v>Returns Analysis</v>
          </cell>
        </row>
        <row r="170">
          <cell r="J170" t="str">
            <v xml:space="preserve">Fiscal Year Ending December 31, </v>
          </cell>
        </row>
        <row r="171">
          <cell r="J171" t="str">
            <v>2014E</v>
          </cell>
          <cell r="K171" t="str">
            <v>2015E</v>
          </cell>
          <cell r="L171" t="str">
            <v>2016E</v>
          </cell>
          <cell r="M171" t="str">
            <v>2017E</v>
          </cell>
          <cell r="N171" t="str">
            <v>2018E</v>
          </cell>
          <cell r="O171" t="str">
            <v>2019E</v>
          </cell>
        </row>
        <row r="173">
          <cell r="B173" t="str">
            <v>Enterprise Value at an Exit Multiple of:</v>
          </cell>
          <cell r="F173">
            <v>13</v>
          </cell>
          <cell r="K173">
            <v>171.851797</v>
          </cell>
          <cell r="L173">
            <v>231.52859600000002</v>
          </cell>
          <cell r="M173">
            <v>284.92711000000008</v>
          </cell>
          <cell r="N173">
            <v>354.28944199999995</v>
          </cell>
          <cell r="O173">
            <v>431.24083589600002</v>
          </cell>
        </row>
        <row r="174">
          <cell r="B174" t="str">
            <v>Less: Net Debt</v>
          </cell>
          <cell r="K174">
            <v>-40.782414894715785</v>
          </cell>
          <cell r="L174">
            <v>-38.032967662392281</v>
          </cell>
          <cell r="M174">
            <v>-33.617530379378827</v>
          </cell>
          <cell r="N174">
            <v>-26.878556275429929</v>
          </cell>
          <cell r="O174">
            <v>-17.314685741425023</v>
          </cell>
        </row>
        <row r="175">
          <cell r="B175" t="str">
            <v>Equity Value</v>
          </cell>
          <cell r="K175">
            <v>131.06938210528421</v>
          </cell>
          <cell r="L175">
            <v>193.49562833760774</v>
          </cell>
          <cell r="M175">
            <v>251.30957962062126</v>
          </cell>
          <cell r="N175">
            <v>327.41088572456999</v>
          </cell>
          <cell r="O175">
            <v>413.926150154575</v>
          </cell>
        </row>
        <row r="177">
          <cell r="B177" t="str">
            <v>Equity Value to Sponsor</v>
          </cell>
          <cell r="J177">
            <v>-212.85000000000002</v>
          </cell>
          <cell r="K177">
            <v>0</v>
          </cell>
          <cell r="L177">
            <v>0</v>
          </cell>
          <cell r="M177">
            <v>0</v>
          </cell>
          <cell r="N177">
            <v>0</v>
          </cell>
          <cell r="O177">
            <v>413.926150154575</v>
          </cell>
        </row>
        <row r="178">
          <cell r="Q178">
            <v>1</v>
          </cell>
        </row>
        <row r="179">
          <cell r="B179" t="str">
            <v>MOIC</v>
          </cell>
          <cell r="D179">
            <v>1.9446847552481792</v>
          </cell>
          <cell r="Q179" t="str">
            <v>Case</v>
          </cell>
        </row>
        <row r="180">
          <cell r="B180" t="str">
            <v>IRR</v>
          </cell>
          <cell r="D180">
            <v>0.14227281714306395</v>
          </cell>
          <cell r="Q180">
            <v>1</v>
          </cell>
        </row>
        <row r="181">
          <cell r="Q181">
            <v>2</v>
          </cell>
        </row>
        <row r="182">
          <cell r="Q182">
            <v>3</v>
          </cell>
        </row>
        <row r="183">
          <cell r="A183" t="str">
            <v>x</v>
          </cell>
          <cell r="B183" t="str">
            <v>Credit Statistics</v>
          </cell>
          <cell r="Q183">
            <v>4</v>
          </cell>
        </row>
        <row r="184">
          <cell r="J184" t="str">
            <v xml:space="preserve">Fiscal Year Ending December 31, </v>
          </cell>
          <cell r="Q184">
            <v>5</v>
          </cell>
        </row>
        <row r="185">
          <cell r="B185" t="str">
            <v>(U.S. Dollars in Millions)</v>
          </cell>
          <cell r="J185" t="str">
            <v>2014E</v>
          </cell>
          <cell r="K185" t="str">
            <v>2015E</v>
          </cell>
          <cell r="L185" t="str">
            <v>2016E</v>
          </cell>
          <cell r="M185" t="str">
            <v>2017E</v>
          </cell>
          <cell r="N185" t="str">
            <v>2018E</v>
          </cell>
          <cell r="O185" t="str">
            <v>2019E</v>
          </cell>
          <cell r="Q185">
            <v>6</v>
          </cell>
        </row>
        <row r="186">
          <cell r="Q186">
            <v>7</v>
          </cell>
        </row>
        <row r="188">
          <cell r="B188" t="str">
            <v>Total Debt / EBITDA</v>
          </cell>
          <cell r="J188">
            <v>4.1169713911658024</v>
          </cell>
          <cell r="K188">
            <v>3.3119897700651055</v>
          </cell>
          <cell r="L188">
            <v>2.3039425316218805</v>
          </cell>
          <cell r="M188">
            <v>1.6707006045578627</v>
          </cell>
          <cell r="N188">
            <v>1.0963387150006834</v>
          </cell>
          <cell r="O188">
            <v>0.61239774310755357</v>
          </cell>
        </row>
        <row r="189">
          <cell r="B189" t="str">
            <v>Net Debt / EBITDA</v>
          </cell>
          <cell r="J189">
            <v>3.8425066317547492</v>
          </cell>
          <cell r="K189">
            <v>3.0850500424578349</v>
          </cell>
          <cell r="L189">
            <v>2.1354968161734096</v>
          </cell>
          <cell r="M189">
            <v>1.5338234923729253</v>
          </cell>
          <cell r="N189">
            <v>0.98625922807089783</v>
          </cell>
          <cell r="O189">
            <v>0.52196103871018662</v>
          </cell>
        </row>
        <row r="190">
          <cell r="B190" t="str">
            <v>EBITDA / Net Interest Expense</v>
          </cell>
          <cell r="J190">
            <v>3.2271390116590033</v>
          </cell>
          <cell r="K190">
            <v>3.9029567090774795</v>
          </cell>
          <cell r="L190">
            <v>4.7881501071175654</v>
          </cell>
          <cell r="M190">
            <v>5.8926510186431518</v>
          </cell>
          <cell r="N190">
            <v>8.2365415018515087</v>
          </cell>
          <cell r="O190">
            <v>12.960387198168124</v>
          </cell>
        </row>
        <row r="191">
          <cell r="B191" t="str">
            <v>(EBITDA - Capex) / Net Interest Expense</v>
          </cell>
          <cell r="J191">
            <v>2.6366483900449942</v>
          </cell>
          <cell r="K191">
            <v>3.3124660874634708</v>
          </cell>
          <cell r="L191">
            <v>4.2504545268055045</v>
          </cell>
          <cell r="M191">
            <v>5.3549383156128156</v>
          </cell>
          <cell r="N191">
            <v>7.6320919934517084</v>
          </cell>
          <cell r="O191">
            <v>12.178990727557357</v>
          </cell>
        </row>
        <row r="192">
          <cell r="T192" t="str">
            <v>Implied Entry Multiple</v>
          </cell>
          <cell r="V192">
            <v>0.14227281714306395</v>
          </cell>
          <cell r="W192">
            <v>18</v>
          </cell>
          <cell r="X192">
            <v>19</v>
          </cell>
          <cell r="Y192">
            <v>20</v>
          </cell>
          <cell r="Z192">
            <v>21</v>
          </cell>
          <cell r="AA192">
            <v>22</v>
          </cell>
          <cell r="AC192" t="str">
            <v>Step:</v>
          </cell>
          <cell r="AD192">
            <v>1</v>
          </cell>
        </row>
        <row r="193">
          <cell r="U193" t="str">
            <v>Exit Multiple</v>
          </cell>
          <cell r="V193">
            <v>18</v>
          </cell>
          <cell r="W193">
            <v>0.22190970753251973</v>
          </cell>
          <cell r="X193">
            <v>0.22190970753251399</v>
          </cell>
          <cell r="Y193">
            <v>0.22190970753251346</v>
          </cell>
          <cell r="Z193">
            <v>0.22190970753251346</v>
          </cell>
          <cell r="AA193">
            <v>0.22190970753251346</v>
          </cell>
        </row>
        <row r="194">
          <cell r="V194">
            <v>19</v>
          </cell>
          <cell r="W194">
            <v>0.23558250445442777</v>
          </cell>
          <cell r="X194">
            <v>0.23558250445442777</v>
          </cell>
          <cell r="Y194">
            <v>0.23558250445442777</v>
          </cell>
          <cell r="Z194">
            <v>0.23558250445442777</v>
          </cell>
          <cell r="AA194">
            <v>0.23558250445442777</v>
          </cell>
        </row>
        <row r="195">
          <cell r="V195">
            <v>20</v>
          </cell>
          <cell r="W195">
            <v>0.24867558600631082</v>
          </cell>
          <cell r="X195">
            <v>0.24867558600631082</v>
          </cell>
          <cell r="Y195">
            <v>0.24867558600631082</v>
          </cell>
          <cell r="Z195">
            <v>0.24867558600631082</v>
          </cell>
          <cell r="AA195">
            <v>0.24867558600631082</v>
          </cell>
        </row>
        <row r="196">
          <cell r="V196">
            <v>21</v>
          </cell>
          <cell r="W196">
            <v>0.26124148573429201</v>
          </cell>
          <cell r="X196">
            <v>0.26124148573429201</v>
          </cell>
          <cell r="Y196">
            <v>0.26124148573429201</v>
          </cell>
          <cell r="Z196">
            <v>0.26124148573429201</v>
          </cell>
          <cell r="AA196">
            <v>0.26124148573429201</v>
          </cell>
        </row>
        <row r="197">
          <cell r="V197">
            <v>22</v>
          </cell>
          <cell r="W197">
            <v>0.27332568520176592</v>
          </cell>
          <cell r="X197">
            <v>0.27332568520176592</v>
          </cell>
          <cell r="Y197">
            <v>0.27332568520176592</v>
          </cell>
          <cell r="Z197">
            <v>0.27332568520176592</v>
          </cell>
          <cell r="AA197">
            <v>0.27332568520176592</v>
          </cell>
        </row>
        <row r="199">
          <cell r="W199" t="str">
            <v>Exit EBITDA</v>
          </cell>
        </row>
        <row r="200">
          <cell r="V200">
            <v>0.14227281714306395</v>
          </cell>
          <cell r="W200">
            <v>28.200000000000003</v>
          </cell>
          <cell r="X200">
            <v>30.700000000000003</v>
          </cell>
          <cell r="Y200">
            <v>33.200000000000003</v>
          </cell>
          <cell r="Z200">
            <v>35.700000000000003</v>
          </cell>
          <cell r="AA200">
            <v>38.200000000000003</v>
          </cell>
          <cell r="AC200" t="str">
            <v>Step:</v>
          </cell>
          <cell r="AD200">
            <v>2.5</v>
          </cell>
        </row>
        <row r="201">
          <cell r="U201" t="str">
            <v>Exit Multiple</v>
          </cell>
          <cell r="V201">
            <v>10</v>
          </cell>
          <cell r="W201">
            <v>4.1902414940721507E-2</v>
          </cell>
          <cell r="X201">
            <v>6.2357420184569259E-2</v>
          </cell>
          <cell r="Y201">
            <v>8.1348522043362598E-2</v>
          </cell>
          <cell r="Z201">
            <v>9.9092234587710853E-2</v>
          </cell>
          <cell r="AA201">
            <v>0.11575901581564445</v>
          </cell>
        </row>
        <row r="202">
          <cell r="V202">
            <v>11</v>
          </cell>
          <cell r="W202">
            <v>6.3475582718438284E-2</v>
          </cell>
          <cell r="X202">
            <v>8.4096412344211502E-2</v>
          </cell>
          <cell r="Y202">
            <v>0.10325810270749609</v>
          </cell>
          <cell r="Z202">
            <v>0.12117422597925516</v>
          </cell>
          <cell r="AA202">
            <v>0.13801335996522346</v>
          </cell>
        </row>
        <row r="203">
          <cell r="V203">
            <v>12</v>
          </cell>
          <cell r="W203">
            <v>8.3428209685121754E-2</v>
          </cell>
          <cell r="X203">
            <v>0.10421979326161246</v>
          </cell>
          <cell r="Y203">
            <v>0.12355398691830674</v>
          </cell>
          <cell r="Z203">
            <v>0.14164226051375273</v>
          </cell>
          <cell r="AA203">
            <v>0.15865188959127602</v>
          </cell>
        </row>
        <row r="204">
          <cell r="V204">
            <v>13</v>
          </cell>
          <cell r="W204">
            <v>0.10201086710208522</v>
          </cell>
          <cell r="X204">
            <v>0.12297493494720159</v>
          </cell>
          <cell r="Y204">
            <v>0.14248122298981122</v>
          </cell>
          <cell r="Z204">
            <v>0.1607397061952687</v>
          </cell>
          <cell r="AA204">
            <v>0.17791677593922636</v>
          </cell>
        </row>
        <row r="205">
          <cell r="V205">
            <v>14</v>
          </cell>
          <cell r="W205">
            <v>0.11941859103705316</v>
          </cell>
          <cell r="X205">
            <v>0.14055487678087336</v>
          </cell>
          <cell r="Y205">
            <v>0.16023144535944731</v>
          </cell>
          <cell r="Z205">
            <v>0.17865722733150236</v>
          </cell>
          <cell r="AA205">
            <v>0.19599803948100314</v>
          </cell>
        </row>
      </sheetData>
      <sheetData sheetId="6" refreshError="1"/>
      <sheetData sheetId="7" refreshError="1"/>
      <sheetData sheetId="8">
        <row r="2">
          <cell r="G2" t="str">
            <v>Actual</v>
          </cell>
          <cell r="I2" t="str">
            <v>Management Projections and BofAML Extrapolation</v>
          </cell>
        </row>
        <row r="3">
          <cell r="F3" t="str">
            <v xml:space="preserve">Fiscal Year Ending December 31, </v>
          </cell>
          <cell r="G3" t="str">
            <v xml:space="preserve">Fiscal Year Ending December 31, </v>
          </cell>
          <cell r="P3" t="str">
            <v>'14E - '19E</v>
          </cell>
        </row>
        <row r="4">
          <cell r="F4" t="str">
            <v>2011A</v>
          </cell>
          <cell r="G4" t="str">
            <v>2012A</v>
          </cell>
          <cell r="H4" t="str">
            <v>2013A</v>
          </cell>
          <cell r="I4" t="str">
            <v>2014E</v>
          </cell>
          <cell r="J4" t="str">
            <v>2015E</v>
          </cell>
          <cell r="K4" t="str">
            <v>2016E</v>
          </cell>
          <cell r="L4" t="str">
            <v>2017E</v>
          </cell>
          <cell r="M4" t="str">
            <v>2018E</v>
          </cell>
          <cell r="N4" t="str">
            <v>2019E</v>
          </cell>
          <cell r="P4" t="str">
            <v>CAGR</v>
          </cell>
        </row>
        <row r="6">
          <cell r="B6" t="str">
            <v>Net Revenue</v>
          </cell>
          <cell r="E6">
            <v>1447.029</v>
          </cell>
          <cell r="F6">
            <v>19.336541</v>
          </cell>
          <cell r="G6">
            <v>24.930613999999998</v>
          </cell>
          <cell r="H6">
            <v>30.945271999999999</v>
          </cell>
          <cell r="I6">
            <v>47.215381999999998</v>
          </cell>
          <cell r="J6">
            <v>66.436089999999993</v>
          </cell>
          <cell r="K6">
            <v>87.503265999999996</v>
          </cell>
          <cell r="L6">
            <v>104.618904</v>
          </cell>
          <cell r="M6">
            <v>128.681252</v>
          </cell>
          <cell r="N6">
            <v>154.41750239999999</v>
          </cell>
          <cell r="P6">
            <v>0.26742597431392384</v>
          </cell>
          <cell r="R6">
            <v>25.736250399999989</v>
          </cell>
        </row>
        <row r="7">
          <cell r="B7" t="str">
            <v>% Growth</v>
          </cell>
          <cell r="F7" t="str">
            <v>na</v>
          </cell>
          <cell r="G7">
            <v>0.28930060448763806</v>
          </cell>
          <cell r="H7">
            <v>0.2412559113064765</v>
          </cell>
          <cell r="I7">
            <v>0.52577046341683475</v>
          </cell>
          <cell r="J7">
            <v>0.4070857247326729</v>
          </cell>
          <cell r="K7">
            <v>0.31710439310922722</v>
          </cell>
          <cell r="L7">
            <v>0.19559999051921118</v>
          </cell>
          <cell r="M7">
            <v>0.23000000076468008</v>
          </cell>
          <cell r="N7">
            <v>0.19999999999999996</v>
          </cell>
        </row>
        <row r="9">
          <cell r="B9" t="str">
            <v>Cost of Goods Sold</v>
          </cell>
          <cell r="G9">
            <v>10.055292</v>
          </cell>
          <cell r="H9">
            <v>11.352278</v>
          </cell>
          <cell r="I9">
            <v>20.203673999999999</v>
          </cell>
          <cell r="J9">
            <v>29.623114999999999</v>
          </cell>
          <cell r="K9">
            <v>39.446472</v>
          </cell>
          <cell r="L9">
            <v>49.170884999999998</v>
          </cell>
          <cell r="M9">
            <v>61.767001</v>
          </cell>
          <cell r="N9">
            <v>74.120401200000003</v>
          </cell>
          <cell r="P9">
            <v>0.29688504381831893</v>
          </cell>
        </row>
        <row r="10">
          <cell r="B10" t="str">
            <v>Gross Profit</v>
          </cell>
          <cell r="G10">
            <v>14.875321999999999</v>
          </cell>
          <cell r="H10">
            <v>19.592993999999997</v>
          </cell>
          <cell r="I10">
            <v>27.011707999999999</v>
          </cell>
          <cell r="J10">
            <v>36.812974999999994</v>
          </cell>
          <cell r="K10">
            <v>48.056793999999996</v>
          </cell>
          <cell r="L10">
            <v>55.448019000000002</v>
          </cell>
          <cell r="M10">
            <v>66.914251000000007</v>
          </cell>
          <cell r="N10">
            <v>80.297101199999986</v>
          </cell>
          <cell r="P10">
            <v>0.24345354314156259</v>
          </cell>
        </row>
        <row r="11">
          <cell r="B11" t="str">
            <v>% Margin</v>
          </cell>
          <cell r="G11">
            <v>0.59666889872828643</v>
          </cell>
          <cell r="H11">
            <v>0.63314983949729053</v>
          </cell>
          <cell r="I11">
            <v>0.57209550904406536</v>
          </cell>
          <cell r="J11">
            <v>0.55411110136072128</v>
          </cell>
          <cell r="K11">
            <v>0.54920000357472365</v>
          </cell>
          <cell r="L11">
            <v>0.52999999885297977</v>
          </cell>
          <cell r="M11">
            <v>0.51999999968915445</v>
          </cell>
          <cell r="N11">
            <v>0.51999999968915434</v>
          </cell>
        </row>
        <row r="13">
          <cell r="B13" t="str">
            <v>Sales &amp; Marketing Expense</v>
          </cell>
          <cell r="G13">
            <v>4.5437430000000001</v>
          </cell>
          <cell r="H13">
            <v>6.4103009999999996</v>
          </cell>
          <cell r="I13">
            <v>9.9201560000000004</v>
          </cell>
          <cell r="J13">
            <v>13.65962</v>
          </cell>
          <cell r="K13">
            <v>17.278898518076382</v>
          </cell>
          <cell r="L13">
            <v>19.065145973179231</v>
          </cell>
          <cell r="M13">
            <v>22.400123853895547</v>
          </cell>
          <cell r="N13">
            <v>26.880148624674643</v>
          </cell>
          <cell r="P13">
            <v>0.22062604598032196</v>
          </cell>
        </row>
        <row r="14">
          <cell r="B14" t="str">
            <v>Product Development Expense</v>
          </cell>
          <cell r="G14">
            <v>2.084444</v>
          </cell>
          <cell r="H14">
            <v>3.6547079999999998</v>
          </cell>
          <cell r="I14">
            <v>4.6237459999999997</v>
          </cell>
          <cell r="J14">
            <v>7.1821830000000002</v>
          </cell>
          <cell r="K14">
            <v>9.0851876695876879</v>
          </cell>
          <cell r="L14">
            <v>10.024390671269504</v>
          </cell>
          <cell r="M14">
            <v>11.777911006407431</v>
          </cell>
          <cell r="N14">
            <v>14.133493207688911</v>
          </cell>
          <cell r="P14">
            <v>0.2504061734091716</v>
          </cell>
        </row>
        <row r="15">
          <cell r="B15" t="str">
            <v>General &amp; Administrative Espense</v>
          </cell>
          <cell r="G15">
            <v>2.2870469999999998</v>
          </cell>
          <cell r="H15">
            <v>2.3954569999999999</v>
          </cell>
          <cell r="I15">
            <v>3.4010449999999999</v>
          </cell>
          <cell r="J15">
            <v>4.2685870000000001</v>
          </cell>
          <cell r="K15">
            <v>5.3995998123359294</v>
          </cell>
          <cell r="L15">
            <v>5.9577963555512685</v>
          </cell>
          <cell r="M15">
            <v>6.9999661396970358</v>
          </cell>
          <cell r="N15">
            <v>8.3999593676364395</v>
          </cell>
          <cell r="P15">
            <v>0.19821005964366359</v>
          </cell>
        </row>
        <row r="16">
          <cell r="B16" t="str">
            <v>EBIT</v>
          </cell>
          <cell r="G16">
            <v>5.9600879999999989</v>
          </cell>
          <cell r="H16">
            <v>7.1325279999999971</v>
          </cell>
          <cell r="I16">
            <v>9.0667609999999996</v>
          </cell>
          <cell r="J16">
            <v>11.702584999999996</v>
          </cell>
          <cell r="K16">
            <v>16.293107999999997</v>
          </cell>
          <cell r="L16">
            <v>20.400686</v>
          </cell>
          <cell r="M16">
            <v>25.736249999999991</v>
          </cell>
          <cell r="N16">
            <v>31.655587991999997</v>
          </cell>
          <cell r="P16">
            <v>0.28410235775576309</v>
          </cell>
        </row>
        <row r="17">
          <cell r="B17" t="str">
            <v>% Margin</v>
          </cell>
          <cell r="G17">
            <v>0.23906703621499251</v>
          </cell>
          <cell r="H17">
            <v>0.23048845717045233</v>
          </cell>
          <cell r="I17">
            <v>0.19202981350442108</v>
          </cell>
          <cell r="J17">
            <v>0.17614800931240832</v>
          </cell>
          <cell r="K17">
            <v>0.18619999852348365</v>
          </cell>
          <cell r="L17">
            <v>0.19499999732361945</v>
          </cell>
          <cell r="M17">
            <v>0.19999999689154402</v>
          </cell>
          <cell r="N17">
            <v>0.20499999999999999</v>
          </cell>
        </row>
        <row r="19">
          <cell r="B19" t="str">
            <v>EBITDA</v>
          </cell>
          <cell r="G19">
            <v>6.7977160000000003</v>
          </cell>
          <cell r="H19">
            <v>8.1106099999999994</v>
          </cell>
          <cell r="I19">
            <v>10.930365</v>
          </cell>
          <cell r="J19">
            <v>13.219369</v>
          </cell>
          <cell r="K19">
            <v>17.809892000000001</v>
          </cell>
          <cell r="L19">
            <v>21.917470000000005</v>
          </cell>
          <cell r="M19">
            <v>27.253033999999996</v>
          </cell>
          <cell r="N19">
            <v>33.172371992000002</v>
          </cell>
          <cell r="P19">
            <v>0.2486144954245543</v>
          </cell>
        </row>
        <row r="20">
          <cell r="B20" t="str">
            <v>% Margin</v>
          </cell>
          <cell r="G20">
            <v>0.27266540647574911</v>
          </cell>
          <cell r="H20">
            <v>0.26209528874071619</v>
          </cell>
          <cell r="I20">
            <v>0.23150008613718301</v>
          </cell>
          <cell r="J20">
            <v>0.1989787327941786</v>
          </cell>
          <cell r="K20">
            <v>0.20353402580424829</v>
          </cell>
          <cell r="L20">
            <v>0.20949818017592695</v>
          </cell>
          <cell r="M20">
            <v>0.21178713741454736</v>
          </cell>
          <cell r="N20">
            <v>0.21482261710250278</v>
          </cell>
        </row>
        <row r="22">
          <cell r="B22" t="str">
            <v>Interest Expense</v>
          </cell>
          <cell r="F22">
            <v>-91.296000000000006</v>
          </cell>
          <cell r="G22">
            <v>-1.523763</v>
          </cell>
          <cell r="H22">
            <v>-0.56625499999999995</v>
          </cell>
          <cell r="I22">
            <v>-0.56625499999999995</v>
          </cell>
          <cell r="J22">
            <v>-0.56625499999999995</v>
          </cell>
          <cell r="K22">
            <v>-0.56625499999999995</v>
          </cell>
          <cell r="L22">
            <v>-0.56625499999999995</v>
          </cell>
          <cell r="M22">
            <v>-0.56625499999999995</v>
          </cell>
          <cell r="N22">
            <v>-0.56625499999999995</v>
          </cell>
        </row>
        <row r="23">
          <cell r="B23" t="str">
            <v>Other (Expenses) / Income</v>
          </cell>
          <cell r="F23">
            <v>0</v>
          </cell>
          <cell r="G23" t="str">
            <v>--</v>
          </cell>
          <cell r="H23" t="str">
            <v>--</v>
          </cell>
          <cell r="I23" t="str">
            <v>--</v>
          </cell>
          <cell r="J23" t="str">
            <v>--</v>
          </cell>
          <cell r="K23" t="str">
            <v>--</v>
          </cell>
          <cell r="L23" t="str">
            <v>--</v>
          </cell>
          <cell r="M23" t="str">
            <v>--</v>
          </cell>
          <cell r="N23" t="str">
            <v>--</v>
          </cell>
        </row>
        <row r="25">
          <cell r="B25" t="str">
            <v>Pre-Tax Income</v>
          </cell>
          <cell r="F25" t="e">
            <v>#REF!</v>
          </cell>
          <cell r="G25">
            <v>4.4363249999999992</v>
          </cell>
          <cell r="H25">
            <v>6.5662729999999971</v>
          </cell>
          <cell r="I25">
            <v>8.5005059999999997</v>
          </cell>
          <cell r="J25">
            <v>11.136329999999996</v>
          </cell>
          <cell r="K25">
            <v>15.726852999999997</v>
          </cell>
          <cell r="L25">
            <v>19.834431000000002</v>
          </cell>
          <cell r="M25">
            <v>25.169994999999993</v>
          </cell>
          <cell r="N25">
            <v>31.089332991999996</v>
          </cell>
          <cell r="P25">
            <v>0.29608452501282345</v>
          </cell>
        </row>
        <row r="27">
          <cell r="B27" t="str">
            <v>Income Tax Expense / (Benefit)</v>
          </cell>
          <cell r="F27">
            <v>-35.657999999999902</v>
          </cell>
          <cell r="G27">
            <v>-5.0999999999999996</v>
          </cell>
          <cell r="H27">
            <v>-2</v>
          </cell>
          <cell r="I27">
            <v>2.9751770999999998</v>
          </cell>
          <cell r="J27">
            <v>3.8977154999999981</v>
          </cell>
          <cell r="K27">
            <v>5.5043985499999986</v>
          </cell>
          <cell r="L27">
            <v>6.9420508500000002</v>
          </cell>
          <cell r="M27">
            <v>8.8094982499999972</v>
          </cell>
          <cell r="N27">
            <v>10.881266547199997</v>
          </cell>
        </row>
        <row r="28">
          <cell r="B28" t="str">
            <v>Effective Tax Rate (%)</v>
          </cell>
          <cell r="F28" t="e">
            <v>#REF!</v>
          </cell>
          <cell r="G28">
            <v>-1.1496001758212036</v>
          </cell>
          <cell r="H28">
            <v>-0.30458678766478348</v>
          </cell>
          <cell r="I28">
            <v>0.35</v>
          </cell>
          <cell r="J28">
            <v>0.35</v>
          </cell>
          <cell r="K28">
            <v>0.35</v>
          </cell>
          <cell r="L28">
            <v>0.35</v>
          </cell>
          <cell r="M28">
            <v>0.35</v>
          </cell>
          <cell r="N28">
            <v>0.35</v>
          </cell>
        </row>
        <row r="30">
          <cell r="B30" t="str">
            <v>Minority Interest</v>
          </cell>
          <cell r="F30">
            <v>0</v>
          </cell>
          <cell r="G30" t="str">
            <v>--</v>
          </cell>
          <cell r="H30" t="str">
            <v>--</v>
          </cell>
          <cell r="I30" t="str">
            <v>--</v>
          </cell>
          <cell r="J30" t="str">
            <v>--</v>
          </cell>
          <cell r="K30" t="str">
            <v>--</v>
          </cell>
          <cell r="L30" t="str">
            <v>--</v>
          </cell>
          <cell r="M30" t="str">
            <v>--</v>
          </cell>
          <cell r="N30" t="str">
            <v>--</v>
          </cell>
        </row>
        <row r="32">
          <cell r="B32" t="str">
            <v>Net Income</v>
          </cell>
          <cell r="F32" t="e">
            <v>#REF!</v>
          </cell>
          <cell r="G32">
            <v>9.5363249999999979</v>
          </cell>
          <cell r="H32">
            <v>8.5662729999999971</v>
          </cell>
          <cell r="I32">
            <v>5.5253288999999999</v>
          </cell>
          <cell r="J32">
            <v>7.2386144999999971</v>
          </cell>
          <cell r="K32">
            <v>10.222454449999997</v>
          </cell>
          <cell r="L32">
            <v>12.892380150000001</v>
          </cell>
          <cell r="M32">
            <v>16.360496749999996</v>
          </cell>
          <cell r="N32">
            <v>20.208066444799996</v>
          </cell>
          <cell r="P32">
            <v>0.29608452501282345</v>
          </cell>
        </row>
        <row r="35">
          <cell r="B35" t="str">
            <v>Select Cash Flow Items:</v>
          </cell>
        </row>
        <row r="37">
          <cell r="B37" t="str">
            <v>Depreciation &amp; Amortization</v>
          </cell>
          <cell r="F37">
            <v>0.74540700000000004</v>
          </cell>
          <cell r="G37">
            <v>0.82987600000000006</v>
          </cell>
          <cell r="H37">
            <v>0.9674370000000001</v>
          </cell>
          <cell r="I37">
            <v>1.8636040000000005</v>
          </cell>
          <cell r="J37">
            <v>1.5167840000000048</v>
          </cell>
          <cell r="K37">
            <v>1.5167840000000048</v>
          </cell>
          <cell r="L37">
            <v>1.5167840000000048</v>
          </cell>
          <cell r="M37">
            <v>1.5167840000000048</v>
          </cell>
          <cell r="N37">
            <v>1.5167840000000048</v>
          </cell>
        </row>
        <row r="38">
          <cell r="B38" t="str">
            <v>% of Net Revenue</v>
          </cell>
          <cell r="F38">
            <v>3.8549138648944506E-2</v>
          </cell>
          <cell r="G38">
            <v>3.3287427257106469E-2</v>
          </cell>
          <cell r="H38">
            <v>3.1262837179133543E-2</v>
          </cell>
          <cell r="I38">
            <v>3.9470272632761934E-2</v>
          </cell>
          <cell r="J38">
            <v>2.2830723481770298E-2</v>
          </cell>
          <cell r="K38">
            <v>1.7334027280764639E-2</v>
          </cell>
          <cell r="L38">
            <v>1.4498182852307502E-2</v>
          </cell>
          <cell r="M38">
            <v>1.1787140523003342E-2</v>
          </cell>
          <cell r="N38">
            <v>9.8226171025027845E-3</v>
          </cell>
        </row>
        <row r="40">
          <cell r="B40" t="str">
            <v>Capital Expenditures</v>
          </cell>
          <cell r="F40">
            <v>0.13810600000000001</v>
          </cell>
          <cell r="G40">
            <v>0.22678400000000001</v>
          </cell>
          <cell r="H40">
            <v>1.4502630000000001</v>
          </cell>
          <cell r="I40">
            <v>2</v>
          </cell>
          <cell r="J40">
            <v>2</v>
          </cell>
          <cell r="K40">
            <v>2</v>
          </cell>
          <cell r="L40">
            <v>2</v>
          </cell>
          <cell r="M40">
            <v>2</v>
          </cell>
          <cell r="N40">
            <v>2</v>
          </cell>
        </row>
        <row r="41">
          <cell r="B41" t="str">
            <v>% of Net Revenue</v>
          </cell>
          <cell r="F41">
            <v>7.1422287988322213E-3</v>
          </cell>
          <cell r="G41">
            <v>9.096607087174028E-3</v>
          </cell>
          <cell r="H41">
            <v>4.6865414529237294E-2</v>
          </cell>
          <cell r="I41">
            <v>4.2359076963520065E-2</v>
          </cell>
          <cell r="J41">
            <v>3.0104119613300544E-2</v>
          </cell>
          <cell r="K41">
            <v>2.2856289729802772E-2</v>
          </cell>
          <cell r="L41">
            <v>1.9117003940320385E-2</v>
          </cell>
          <cell r="M41">
            <v>1.5542279616614236E-2</v>
          </cell>
          <cell r="N41">
            <v>1.2951899680511865E-2</v>
          </cell>
        </row>
        <row r="43">
          <cell r="B43" t="str">
            <v>(Increase) / Decrease in NWC</v>
          </cell>
          <cell r="F43" t="str">
            <v>na</v>
          </cell>
          <cell r="G43">
            <v>-3.524006</v>
          </cell>
          <cell r="H43">
            <v>-5.2652380000000001</v>
          </cell>
          <cell r="I43">
            <v>-2.7696800000000033</v>
          </cell>
          <cell r="J43">
            <v>-3.8971771900775938</v>
          </cell>
          <cell r="K43">
            <v>-5.1329891977762729</v>
          </cell>
          <cell r="L43">
            <v>-6.1370018361965251</v>
          </cell>
          <cell r="M43">
            <v>-7.5485122632145698</v>
          </cell>
          <cell r="N43">
            <v>-9.0582147158574831</v>
          </cell>
        </row>
        <row r="44">
          <cell r="B44" t="str">
            <v>% of Net Revenue</v>
          </cell>
          <cell r="G44">
            <v>-0.14135255553673889</v>
          </cell>
          <cell r="H44">
            <v>-0.17014676749327007</v>
          </cell>
          <cell r="I44">
            <v>-5.8660544142161201E-2</v>
          </cell>
          <cell r="J44">
            <v>-5.8660544142161201E-2</v>
          </cell>
          <cell r="K44">
            <v>-5.8660544142161201E-2</v>
          </cell>
          <cell r="L44">
            <v>-5.8660544142161201E-2</v>
          </cell>
          <cell r="M44">
            <v>-5.8660544142161201E-2</v>
          </cell>
          <cell r="N44">
            <v>-5.8660544142161201E-2</v>
          </cell>
        </row>
        <row r="46">
          <cell r="F46" t="str">
            <v>Use "na" everywhere were not available, hide 2011</v>
          </cell>
        </row>
        <row r="47">
          <cell r="C47" t="str">
            <v>BofAML extrapolation based on management guidance</v>
          </cell>
        </row>
      </sheetData>
      <sheetData sheetId="9">
        <row r="2">
          <cell r="B2" t="str">
            <v>Active Case:</v>
          </cell>
          <cell r="E2" t="str">
            <v>Case:</v>
          </cell>
          <cell r="K2" t="str">
            <v>Case:</v>
          </cell>
          <cell r="P2" t="str">
            <v>Case:</v>
          </cell>
        </row>
        <row r="3">
          <cell r="B3">
            <v>1</v>
          </cell>
          <cell r="E3">
            <v>1</v>
          </cell>
          <cell r="F3">
            <v>11</v>
          </cell>
          <cell r="K3">
            <v>11</v>
          </cell>
          <cell r="L3">
            <v>0</v>
          </cell>
          <cell r="P3">
            <v>13</v>
          </cell>
          <cell r="Q3">
            <v>0</v>
          </cell>
          <cell r="T3">
            <v>11</v>
          </cell>
        </row>
        <row r="5">
          <cell r="E5" t="str">
            <v>Assuming $11.00 EV /</v>
          </cell>
          <cell r="K5" t="str">
            <v>Assuming $0.00 Offer</v>
          </cell>
          <cell r="P5" t="str">
            <v>Assuming $0.00 Offer</v>
          </cell>
        </row>
        <row r="6">
          <cell r="E6" t="str">
            <v>2014 EBITDA</v>
          </cell>
          <cell r="K6" t="str">
            <v>Price Per Share</v>
          </cell>
          <cell r="P6" t="str">
            <v>Price Per Share</v>
          </cell>
        </row>
        <row r="8">
          <cell r="B8" t="str">
            <v>Illustrative Sources and Uses of Funds</v>
          </cell>
        </row>
        <row r="10">
          <cell r="B10" t="str">
            <v>Illustrative Sources of Funds</v>
          </cell>
          <cell r="C10" t="str">
            <v>Rate</v>
          </cell>
          <cell r="D10" t="str">
            <v>Floor</v>
          </cell>
          <cell r="E10" t="str">
            <v>$</v>
          </cell>
          <cell r="F10" t="str">
            <v>%</v>
          </cell>
          <cell r="G10" t="str">
            <v xml:space="preserve">    Multiple (1)</v>
          </cell>
          <cell r="K10" t="str">
            <v>$</v>
          </cell>
          <cell r="L10" t="str">
            <v>%</v>
          </cell>
          <cell r="M10" t="str">
            <v xml:space="preserve">    Multiple (1)</v>
          </cell>
          <cell r="P10" t="str">
            <v>$</v>
          </cell>
          <cell r="Q10" t="str">
            <v>%</v>
          </cell>
          <cell r="R10" t="str">
            <v xml:space="preserve">    Multiple (1)</v>
          </cell>
        </row>
        <row r="12">
          <cell r="B12" t="str">
            <v>Cash (12/31/14E)</v>
          </cell>
          <cell r="E12">
            <v>0.22028300000000001</v>
          </cell>
          <cell r="F12">
            <v>8.5357755042257222E-4</v>
          </cell>
          <cell r="K12">
            <v>0</v>
          </cell>
          <cell r="L12">
            <v>0</v>
          </cell>
          <cell r="P12">
            <v>0</v>
          </cell>
          <cell r="Q12">
            <v>0</v>
          </cell>
          <cell r="T12">
            <v>0.22028300000000001</v>
          </cell>
        </row>
        <row r="13">
          <cell r="B13" t="str">
            <v xml:space="preserve">Cash </v>
          </cell>
          <cell r="E13">
            <v>0.22028300000000001</v>
          </cell>
        </row>
        <row r="14">
          <cell r="B14" t="str">
            <v>Revolver</v>
          </cell>
          <cell r="C14">
            <v>5.2499999999999998E-2</v>
          </cell>
          <cell r="D14" t="str">
            <v xml:space="preserve">None </v>
          </cell>
          <cell r="E14">
            <v>0</v>
          </cell>
          <cell r="F14">
            <v>0</v>
          </cell>
          <cell r="G14">
            <v>0</v>
          </cell>
          <cell r="K14">
            <v>0</v>
          </cell>
          <cell r="L14">
            <v>0</v>
          </cell>
          <cell r="M14">
            <v>0</v>
          </cell>
          <cell r="P14">
            <v>0</v>
          </cell>
          <cell r="Q14">
            <v>0</v>
          </cell>
          <cell r="R14">
            <v>0</v>
          </cell>
          <cell r="T14">
            <v>0</v>
          </cell>
        </row>
        <row r="15">
          <cell r="B15" t="str">
            <v>1st Lien Debt</v>
          </cell>
          <cell r="C15">
            <v>7.0000000000000007E-2</v>
          </cell>
          <cell r="D15">
            <v>0</v>
          </cell>
          <cell r="E15">
            <v>45</v>
          </cell>
          <cell r="F15">
            <v>0.17437110339434159</v>
          </cell>
          <cell r="G15">
            <v>4.1169713911658024</v>
          </cell>
          <cell r="K15">
            <v>115</v>
          </cell>
          <cell r="L15">
            <v>0.340515503103824</v>
          </cell>
          <cell r="M15">
            <v>10.521149110757051</v>
          </cell>
          <cell r="P15">
            <v>115</v>
          </cell>
          <cell r="Q15">
            <v>0.340515503103824</v>
          </cell>
          <cell r="R15">
            <v>10.521149110757051</v>
          </cell>
          <cell r="T15">
            <v>45</v>
          </cell>
        </row>
        <row r="16">
          <cell r="B16" t="str">
            <v>2nd Lien Debt</v>
          </cell>
          <cell r="C16">
            <v>8.5000000000000006E-2</v>
          </cell>
          <cell r="D16">
            <v>0.01</v>
          </cell>
          <cell r="E16">
            <v>0</v>
          </cell>
          <cell r="F16">
            <v>0</v>
          </cell>
          <cell r="G16">
            <v>0</v>
          </cell>
          <cell r="K16">
            <v>50</v>
          </cell>
          <cell r="L16">
            <v>0.14805021874079305</v>
          </cell>
          <cell r="M16">
            <v>4.5744126568508916</v>
          </cell>
          <cell r="P16">
            <v>50</v>
          </cell>
          <cell r="Q16">
            <v>0.14805021874079305</v>
          </cell>
          <cell r="R16">
            <v>4.5744126568508916</v>
          </cell>
          <cell r="T16">
            <v>0</v>
          </cell>
        </row>
        <row r="17">
          <cell r="B17" t="str">
            <v>Bonds</v>
          </cell>
          <cell r="D17">
            <v>0.09</v>
          </cell>
          <cell r="E17">
            <v>0</v>
          </cell>
          <cell r="F17">
            <v>0</v>
          </cell>
          <cell r="G17">
            <v>0</v>
          </cell>
          <cell r="K17">
            <v>0</v>
          </cell>
          <cell r="L17">
            <v>0</v>
          </cell>
          <cell r="M17">
            <v>0</v>
          </cell>
          <cell r="P17">
            <v>0</v>
          </cell>
          <cell r="Q17">
            <v>0</v>
          </cell>
          <cell r="R17">
            <v>0</v>
          </cell>
          <cell r="T17">
            <v>0</v>
          </cell>
        </row>
        <row r="18">
          <cell r="B18" t="str">
            <v>Sponsor Equity</v>
          </cell>
          <cell r="E18">
            <v>212.85000000000002</v>
          </cell>
          <cell r="F18">
            <v>0.82477531905523582</v>
          </cell>
          <cell r="K18">
            <v>172.72324299999997</v>
          </cell>
          <cell r="L18">
            <v>0.51143427815538289</v>
          </cell>
          <cell r="P18">
            <v>172.72324299999997</v>
          </cell>
          <cell r="Q18">
            <v>0.51143427815538289</v>
          </cell>
          <cell r="T18">
            <v>212.85000000000002</v>
          </cell>
        </row>
        <row r="19">
          <cell r="B19" t="str">
            <v>Total Sources</v>
          </cell>
          <cell r="E19">
            <v>258.07028300000002</v>
          </cell>
          <cell r="F19">
            <v>1</v>
          </cell>
          <cell r="G19">
            <v>4.1169713911658024</v>
          </cell>
          <cell r="K19">
            <v>337.72324299999997</v>
          </cell>
          <cell r="L19">
            <v>1</v>
          </cell>
          <cell r="M19">
            <v>15.095561767607943</v>
          </cell>
          <cell r="P19">
            <v>337.72324299999997</v>
          </cell>
          <cell r="Q19">
            <v>1</v>
          </cell>
          <cell r="R19">
            <v>15.095561767607943</v>
          </cell>
        </row>
        <row r="21">
          <cell r="B21" t="str">
            <v>Illustrative Uses of Funds</v>
          </cell>
          <cell r="E21" t="str">
            <v>$</v>
          </cell>
          <cell r="F21" t="str">
            <v>%</v>
          </cell>
          <cell r="K21" t="str">
            <v>$</v>
          </cell>
          <cell r="L21" t="str">
            <v>%</v>
          </cell>
          <cell r="P21" t="str">
            <v>$</v>
          </cell>
          <cell r="Q21" t="str">
            <v>%</v>
          </cell>
        </row>
        <row r="23">
          <cell r="B23" t="str">
            <v>Purchase of PTS Equity</v>
          </cell>
          <cell r="E23">
            <v>239.326302</v>
          </cell>
          <cell r="F23">
            <v>0.92736869668949828</v>
          </cell>
          <cell r="K23">
            <v>329.14824299999998</v>
          </cell>
          <cell r="L23">
            <v>1</v>
          </cell>
          <cell r="P23">
            <v>329.14824299999998</v>
          </cell>
          <cell r="Q23">
            <v>1</v>
          </cell>
          <cell r="T23">
            <v>239.326302</v>
          </cell>
          <cell r="U23" t="str">
            <v>Purchase of Equity</v>
          </cell>
        </row>
        <row r="24">
          <cell r="B24" t="str">
            <v>Refinance Existing PTS Debt</v>
          </cell>
          <cell r="E24">
            <v>10.893981</v>
          </cell>
          <cell r="F24">
            <v>4.2213233051710951E-2</v>
          </cell>
          <cell r="K24">
            <v>0</v>
          </cell>
          <cell r="L24">
            <v>0</v>
          </cell>
          <cell r="P24">
            <v>0</v>
          </cell>
          <cell r="Q24">
            <v>0</v>
          </cell>
          <cell r="T24">
            <v>10.893981</v>
          </cell>
          <cell r="U24" t="str">
            <v>Refinance Existing Debt</v>
          </cell>
        </row>
        <row r="25">
          <cell r="B25" t="str">
            <v>Estimated Transaction Costs(2)</v>
          </cell>
          <cell r="E25">
            <v>4.8500000000000005</v>
          </cell>
          <cell r="F25">
            <v>1.8793330032501263E-2</v>
          </cell>
        </row>
        <row r="26">
          <cell r="B26" t="str">
            <v>Minimum Cash Balance</v>
          </cell>
          <cell r="E26">
            <v>3</v>
          </cell>
          <cell r="F26">
            <v>1.162474022628944E-2</v>
          </cell>
          <cell r="K26">
            <v>0</v>
          </cell>
          <cell r="L26">
            <v>0</v>
          </cell>
          <cell r="P26">
            <v>0</v>
          </cell>
          <cell r="Q26">
            <v>0</v>
          </cell>
          <cell r="T26">
            <v>3</v>
          </cell>
          <cell r="U26" t="str">
            <v>Minimum Cash Balance</v>
          </cell>
        </row>
        <row r="27">
          <cell r="B27" t="str">
            <v xml:space="preserve">Total Uses </v>
          </cell>
          <cell r="E27">
            <v>258.07028300000002</v>
          </cell>
          <cell r="F27">
            <v>1</v>
          </cell>
          <cell r="K27">
            <v>329.14824299999998</v>
          </cell>
          <cell r="L27">
            <v>1</v>
          </cell>
          <cell r="P27">
            <v>329.14824299999998</v>
          </cell>
          <cell r="Q27">
            <v>1</v>
          </cell>
          <cell r="T27">
            <v>0.45</v>
          </cell>
          <cell r="U27" t="str">
            <v>OID</v>
          </cell>
        </row>
        <row r="28">
          <cell r="T28">
            <v>0</v>
          </cell>
          <cell r="U28" t="str">
            <v>Debt Breakage Fee</v>
          </cell>
        </row>
        <row r="29">
          <cell r="T29">
            <v>3.5</v>
          </cell>
          <cell r="U29" t="str">
            <v>Add'l Transaction Expenses</v>
          </cell>
        </row>
        <row r="30">
          <cell r="B30" t="str">
            <v>Illustrative Market and Deal Statistics</v>
          </cell>
        </row>
        <row r="32">
          <cell r="F32" t="str">
            <v xml:space="preserve">Market </v>
          </cell>
          <cell r="G32" t="str">
            <v>Deal</v>
          </cell>
          <cell r="L32" t="str">
            <v xml:space="preserve">Market </v>
          </cell>
          <cell r="M32" t="str">
            <v>Deal</v>
          </cell>
          <cell r="Q32" t="str">
            <v xml:space="preserve">Market </v>
          </cell>
          <cell r="R32" t="str">
            <v>Deal</v>
          </cell>
        </row>
        <row r="34">
          <cell r="B34" t="str">
            <v>Stock Price</v>
          </cell>
          <cell r="F34">
            <v>10.930365</v>
          </cell>
          <cell r="G34">
            <v>11</v>
          </cell>
          <cell r="L34">
            <v>10.930365</v>
          </cell>
          <cell r="M34">
            <v>0</v>
          </cell>
          <cell r="Q34">
            <v>10.930365</v>
          </cell>
          <cell r="R34">
            <v>0</v>
          </cell>
        </row>
        <row r="35">
          <cell r="B35" t="str">
            <v>Premium to Current Price of $10.93 (9/10/14)</v>
          </cell>
          <cell r="F35">
            <v>0</v>
          </cell>
          <cell r="G35">
            <v>6.3707845071963032E-3</v>
          </cell>
          <cell r="L35">
            <v>0</v>
          </cell>
          <cell r="M35">
            <v>-1</v>
          </cell>
          <cell r="Q35">
            <v>0</v>
          </cell>
          <cell r="R35">
            <v>-1</v>
          </cell>
          <cell r="T35">
            <v>10.930365</v>
          </cell>
          <cell r="U35">
            <v>41892</v>
          </cell>
        </row>
        <row r="36">
          <cell r="B36" t="str">
            <v>Premium to Latest KND Offer Price of $16.00 (7/14/14)</v>
          </cell>
          <cell r="F36">
            <v>-0.31685218749999999</v>
          </cell>
          <cell r="G36">
            <v>-0.3125</v>
          </cell>
          <cell r="L36">
            <v>-0.31685218749999999</v>
          </cell>
          <cell r="M36">
            <v>-1</v>
          </cell>
          <cell r="Q36">
            <v>-0.31685218749999999</v>
          </cell>
          <cell r="R36">
            <v>-1</v>
          </cell>
          <cell r="T36">
            <v>16</v>
          </cell>
        </row>
        <row r="37">
          <cell r="B37" t="str">
            <v xml:space="preserve">Premium to Unaffected Price of $8.54 (5/14/14) </v>
          </cell>
          <cell r="F37">
            <v>0.27990222482435612</v>
          </cell>
          <cell r="G37">
            <v>0.28805620608899307</v>
          </cell>
          <cell r="L37">
            <v>0.27990222482435612</v>
          </cell>
          <cell r="M37">
            <v>-1</v>
          </cell>
          <cell r="Q37">
            <v>0.27990222482435612</v>
          </cell>
          <cell r="R37">
            <v>-1</v>
          </cell>
          <cell r="T37">
            <v>8.5399999999999991</v>
          </cell>
        </row>
        <row r="39">
          <cell r="B39" t="str">
            <v>Equity Value</v>
          </cell>
          <cell r="F39">
            <v>605.85588014000007</v>
          </cell>
          <cell r="G39">
            <v>239.326302</v>
          </cell>
          <cell r="L39">
            <v>605.85588014000007</v>
          </cell>
          <cell r="M39">
            <v>329.14824299999998</v>
          </cell>
          <cell r="Q39">
            <v>605.85588014000007</v>
          </cell>
          <cell r="R39">
            <v>329.14824299999998</v>
          </cell>
          <cell r="T39">
            <v>239.326302</v>
          </cell>
        </row>
        <row r="41">
          <cell r="B41" t="str">
            <v>Enterprise Value (3)</v>
          </cell>
          <cell r="F41">
            <v>1712.53588014</v>
          </cell>
          <cell r="G41" t="e">
            <v>#REF!</v>
          </cell>
          <cell r="L41">
            <v>1712.53588014</v>
          </cell>
          <cell r="M41" t="e">
            <v>#REF!</v>
          </cell>
          <cell r="Q41">
            <v>1712.53588014</v>
          </cell>
          <cell r="R41" t="e">
            <v>#REF!</v>
          </cell>
          <cell r="T41" t="e">
            <v>#REF!</v>
          </cell>
        </row>
        <row r="42">
          <cell r="B42" t="str">
            <v>EV / '14E Un-synergized EBITDA</v>
          </cell>
          <cell r="C42" t="e">
            <v>#REF!</v>
          </cell>
          <cell r="F42" t="e">
            <v>#REF!</v>
          </cell>
          <cell r="G42" t="e">
            <v>#REF!</v>
          </cell>
          <cell r="L42" t="e">
            <v>#REF!</v>
          </cell>
          <cell r="M42" t="e">
            <v>#REF!</v>
          </cell>
          <cell r="Q42" t="e">
            <v>#REF!</v>
          </cell>
          <cell r="R42" t="e">
            <v>#REF!</v>
          </cell>
        </row>
        <row r="43">
          <cell r="B43" t="str">
            <v>EV / '15E Un-synergized EBITDA</v>
          </cell>
          <cell r="C43" t="e">
            <v>#REF!</v>
          </cell>
          <cell r="F43" t="e">
            <v>#REF!</v>
          </cell>
          <cell r="G43" t="e">
            <v>#REF!</v>
          </cell>
          <cell r="L43" t="e">
            <v>#REF!</v>
          </cell>
          <cell r="M43" t="e">
            <v>#REF!</v>
          </cell>
          <cell r="Q43" t="e">
            <v>#REF!</v>
          </cell>
          <cell r="R43" t="e">
            <v>#REF!</v>
          </cell>
        </row>
        <row r="46">
          <cell r="B46" t="str">
            <v>(1) Illustrative leverage multiples based on LTM (2014E) EBITDA.</v>
          </cell>
        </row>
        <row r="47">
          <cell r="B47" t="str">
            <v>(2) Estimated Transaction Costs include illustrative M&amp;A, OID and financing fees.</v>
          </cell>
        </row>
        <row r="49">
          <cell r="B49" t="str">
            <v>2014E Synergized EBITDA</v>
          </cell>
          <cell r="C49">
            <v>10.930365</v>
          </cell>
        </row>
        <row r="50">
          <cell r="B50" t="str">
            <v>2014E Un-synergized EBITDA</v>
          </cell>
          <cell r="C50" t="e">
            <v>#REF!</v>
          </cell>
        </row>
        <row r="51">
          <cell r="B51" t="str">
            <v>2015E Un-synergized EBITDA</v>
          </cell>
          <cell r="C51" t="e">
            <v>#REF!</v>
          </cell>
        </row>
        <row r="53">
          <cell r="Z53" t="str">
            <v>Deal Statistics</v>
          </cell>
        </row>
        <row r="55">
          <cell r="Z55" t="str">
            <v>EBITDA (2014E)</v>
          </cell>
          <cell r="AC55">
            <v>10.930365</v>
          </cell>
        </row>
        <row r="56">
          <cell r="Z56" t="str">
            <v>Entry Multiple</v>
          </cell>
          <cell r="AC56">
            <v>22.872063284254459</v>
          </cell>
        </row>
        <row r="57">
          <cell r="Z57" t="str">
            <v>Enterprise Value</v>
          </cell>
          <cell r="AC57">
            <v>250</v>
          </cell>
        </row>
        <row r="58">
          <cell r="Z58" t="str">
            <v>Less: Total Debt</v>
          </cell>
          <cell r="AC58">
            <v>-10.893981</v>
          </cell>
        </row>
        <row r="59">
          <cell r="Z59" t="str">
            <v>Plus: Minority Interest</v>
          </cell>
          <cell r="AC59">
            <v>0</v>
          </cell>
        </row>
        <row r="60">
          <cell r="Z60" t="str">
            <v>Plus: Total Cash</v>
          </cell>
          <cell r="AC60">
            <v>0.22028300000000001</v>
          </cell>
        </row>
        <row r="61">
          <cell r="Z61" t="str">
            <v>Equity Value</v>
          </cell>
          <cell r="AC61">
            <v>239.326302</v>
          </cell>
        </row>
        <row r="62">
          <cell r="Z62" t="str">
            <v>TV / 2014E Net Revenue</v>
          </cell>
          <cell r="AC62">
            <v>5.2948846204400084</v>
          </cell>
        </row>
        <row r="63">
          <cell r="Z63" t="str">
            <v>TV / 2015E Net Revenue</v>
          </cell>
          <cell r="AC63">
            <v>3.7630149516625679</v>
          </cell>
        </row>
        <row r="64">
          <cell r="Z64" t="str">
            <v>TV / 2014E EBITDA</v>
          </cell>
          <cell r="AC64">
            <v>22.872063284254459</v>
          </cell>
        </row>
        <row r="65">
          <cell r="Z65" t="str">
            <v xml:space="preserve">TV / 2015E EBITDA </v>
          </cell>
          <cell r="AC65">
            <v>18.911643967272568</v>
          </cell>
        </row>
        <row r="67">
          <cell r="AF67" t="str">
            <v>Credit Stats</v>
          </cell>
        </row>
        <row r="69">
          <cell r="AG69" t="str">
            <v xml:space="preserve">Fiscal Year Ending December 31, </v>
          </cell>
        </row>
        <row r="70">
          <cell r="AG70" t="str">
            <v>'14E</v>
          </cell>
          <cell r="AH70" t="str">
            <v>'15E</v>
          </cell>
          <cell r="AI70" t="str">
            <v>'16E</v>
          </cell>
          <cell r="AJ70" t="str">
            <v>'17E</v>
          </cell>
          <cell r="AK70" t="str">
            <v>'18E</v>
          </cell>
          <cell r="AL70" t="str">
            <v>'19E</v>
          </cell>
        </row>
        <row r="72">
          <cell r="AF72" t="str">
            <v>Total Debt / EBITDA</v>
          </cell>
          <cell r="AG72">
            <v>4.1169713911658024</v>
          </cell>
          <cell r="AH72">
            <v>3.3119897700651055</v>
          </cell>
          <cell r="AI72">
            <v>2.3039425316218805</v>
          </cell>
          <cell r="AJ72">
            <v>1.6707006045578627</v>
          </cell>
          <cell r="AK72">
            <v>1.0963387150006834</v>
          </cell>
          <cell r="AL72">
            <v>0.61239774310755357</v>
          </cell>
        </row>
        <row r="73">
          <cell r="AF73" t="str">
            <v>Net Debt / EBITDA</v>
          </cell>
          <cell r="AG73">
            <v>3.8425066317547492</v>
          </cell>
          <cell r="AH73">
            <v>3.0850500424578349</v>
          </cell>
          <cell r="AI73">
            <v>2.1354968161734096</v>
          </cell>
          <cell r="AJ73">
            <v>1.5338234923729253</v>
          </cell>
          <cell r="AK73">
            <v>0.98625922807089783</v>
          </cell>
          <cell r="AL73">
            <v>0.52196103871018662</v>
          </cell>
        </row>
        <row r="74">
          <cell r="AF74" t="str">
            <v>EBITDA / Net Interest</v>
          </cell>
          <cell r="AG74">
            <v>3.2271390116590033</v>
          </cell>
          <cell r="AH74">
            <v>3.9029567090774795</v>
          </cell>
          <cell r="AI74">
            <v>4.7881501071175654</v>
          </cell>
          <cell r="AJ74">
            <v>5.8926510186431518</v>
          </cell>
          <cell r="AK74">
            <v>8.2365415018515087</v>
          </cell>
          <cell r="AL74">
            <v>12.960387198168124</v>
          </cell>
        </row>
        <row r="75">
          <cell r="AF75" t="str">
            <v>(EBITDA - Capex) / Net Int.</v>
          </cell>
          <cell r="AG75">
            <v>2.6366483900449942</v>
          </cell>
          <cell r="AH75">
            <v>3.3124660874634708</v>
          </cell>
          <cell r="AI75">
            <v>4.2504545268055045</v>
          </cell>
          <cell r="AJ75">
            <v>5.3549383156128156</v>
          </cell>
          <cell r="AK75">
            <v>7.6320919934517084</v>
          </cell>
          <cell r="AL75">
            <v>12.178990727557357</v>
          </cell>
        </row>
      </sheetData>
      <sheetData sheetId="10">
        <row r="2">
          <cell r="B2" t="str">
            <v>Illustrative EBITDA Exit Multiple</v>
          </cell>
          <cell r="E2">
            <v>10</v>
          </cell>
          <cell r="I2">
            <v>12</v>
          </cell>
          <cell r="M2">
            <v>14</v>
          </cell>
        </row>
        <row r="3">
          <cell r="B3" t="str">
            <v>2019E EBITDA</v>
          </cell>
          <cell r="E3">
            <v>33.172371992000002</v>
          </cell>
          <cell r="I3">
            <v>33.172371992000002</v>
          </cell>
          <cell r="M3">
            <v>33.172371992000002</v>
          </cell>
        </row>
        <row r="4">
          <cell r="B4" t="str">
            <v>Implied 2019E Enterprise Value</v>
          </cell>
          <cell r="E4">
            <v>331.72371992000001</v>
          </cell>
          <cell r="I4">
            <v>398.06846390400005</v>
          </cell>
          <cell r="M4">
            <v>464.41320788800004</v>
          </cell>
        </row>
        <row r="5">
          <cell r="B5" t="str">
            <v>Less: 2019E Net Debt</v>
          </cell>
          <cell r="E5">
            <v>-17.314685741425023</v>
          </cell>
          <cell r="I5">
            <v>-17.314685741425023</v>
          </cell>
          <cell r="M5">
            <v>-17.314685741425023</v>
          </cell>
        </row>
        <row r="6">
          <cell r="B6" t="str">
            <v>Implied 2019E Equity Value to Sponsor</v>
          </cell>
          <cell r="E6">
            <v>314.40903417857498</v>
          </cell>
          <cell r="I6">
            <v>380.75377816257503</v>
          </cell>
          <cell r="M6">
            <v>447.09852214657502</v>
          </cell>
        </row>
        <row r="8">
          <cell r="B8" t="str">
            <v>Illustrative Required Rate of Return</v>
          </cell>
          <cell r="D8">
            <v>0.185</v>
          </cell>
          <cell r="E8">
            <v>0.21</v>
          </cell>
          <cell r="F8">
            <v>0.23499999999999999</v>
          </cell>
          <cell r="H8">
            <v>0.185</v>
          </cell>
          <cell r="I8">
            <v>0.21</v>
          </cell>
          <cell r="J8">
            <v>0.23499999999999999</v>
          </cell>
          <cell r="L8">
            <v>0.185</v>
          </cell>
          <cell r="M8">
            <v>0.21</v>
          </cell>
          <cell r="N8">
            <v>0.23499999999999999</v>
          </cell>
          <cell r="P8" t="str">
            <v>Step</v>
          </cell>
          <cell r="Q8">
            <v>2.5000000000000001E-2</v>
          </cell>
        </row>
        <row r="10">
          <cell r="B10" t="str">
            <v>Implied Maximum Equity Contribution</v>
          </cell>
          <cell r="D10">
            <v>134.55606090068923</v>
          </cell>
          <cell r="E10">
            <v>121.21829326356989</v>
          </cell>
          <cell r="F10">
            <v>109.4360044768643</v>
          </cell>
          <cell r="H10">
            <v>162.949288961946</v>
          </cell>
          <cell r="I10">
            <v>146.79706409552142</v>
          </cell>
          <cell r="J10">
            <v>132.52854607198174</v>
          </cell>
          <cell r="L10">
            <v>191.3425170232027</v>
          </cell>
          <cell r="M10">
            <v>172.37583492747291</v>
          </cell>
          <cell r="N10">
            <v>155.62108766709915</v>
          </cell>
        </row>
        <row r="11">
          <cell r="B11" t="str">
            <v>Plus: Transaction Debt</v>
          </cell>
          <cell r="D11">
            <v>45</v>
          </cell>
          <cell r="E11">
            <v>45</v>
          </cell>
          <cell r="F11">
            <v>45</v>
          </cell>
          <cell r="H11">
            <v>45</v>
          </cell>
          <cell r="I11">
            <v>45</v>
          </cell>
          <cell r="J11">
            <v>45</v>
          </cell>
          <cell r="L11">
            <v>45</v>
          </cell>
          <cell r="M11">
            <v>45</v>
          </cell>
          <cell r="N11">
            <v>45</v>
          </cell>
        </row>
        <row r="12">
          <cell r="B12" t="str">
            <v>Plus: Minority Interest (12/31/14E)</v>
          </cell>
          <cell r="D12">
            <v>0</v>
          </cell>
          <cell r="E12">
            <v>0</v>
          </cell>
          <cell r="F12">
            <v>0</v>
          </cell>
          <cell r="H12">
            <v>0</v>
          </cell>
          <cell r="I12">
            <v>0</v>
          </cell>
          <cell r="J12">
            <v>0</v>
          </cell>
          <cell r="L12">
            <v>0</v>
          </cell>
          <cell r="M12">
            <v>0</v>
          </cell>
          <cell r="N12">
            <v>0</v>
          </cell>
        </row>
        <row r="13">
          <cell r="B13" t="str">
            <v>Less: Minimum Cash Balance</v>
          </cell>
          <cell r="D13">
            <v>-3</v>
          </cell>
          <cell r="E13">
            <v>-3</v>
          </cell>
          <cell r="F13">
            <v>-3</v>
          </cell>
          <cell r="H13">
            <v>-3</v>
          </cell>
          <cell r="I13">
            <v>-3</v>
          </cell>
          <cell r="J13">
            <v>-3</v>
          </cell>
          <cell r="L13">
            <v>-3</v>
          </cell>
          <cell r="M13">
            <v>-3</v>
          </cell>
          <cell r="N13">
            <v>-3</v>
          </cell>
          <cell r="O13" t="str">
            <v>Hide</v>
          </cell>
        </row>
        <row r="14">
          <cell r="B14" t="str">
            <v>Less: Financing &amp; Transaction Fees</v>
          </cell>
          <cell r="D14">
            <v>-4.8499999999999996</v>
          </cell>
          <cell r="E14">
            <v>-4.8499999999999996</v>
          </cell>
          <cell r="F14">
            <v>-4.8499999999999996</v>
          </cell>
          <cell r="H14">
            <v>-4.8499999999999996</v>
          </cell>
          <cell r="I14">
            <v>-4.8499999999999996</v>
          </cell>
          <cell r="J14">
            <v>-4.8499999999999996</v>
          </cell>
          <cell r="L14">
            <v>-4.8499999999999996</v>
          </cell>
          <cell r="M14">
            <v>-4.8499999999999996</v>
          </cell>
          <cell r="N14">
            <v>-4.8499999999999996</v>
          </cell>
        </row>
        <row r="15">
          <cell r="B15" t="str">
            <v>Implied Transaction Value</v>
          </cell>
          <cell r="D15">
            <v>171.70606090068924</v>
          </cell>
          <cell r="E15">
            <v>158.36829326356988</v>
          </cell>
          <cell r="F15">
            <v>146.5860044768643</v>
          </cell>
          <cell r="H15">
            <v>200.099288961946</v>
          </cell>
          <cell r="I15">
            <v>183.94706409552143</v>
          </cell>
          <cell r="J15">
            <v>169.67854607198174</v>
          </cell>
          <cell r="L15">
            <v>228.49251702320271</v>
          </cell>
          <cell r="M15">
            <v>209.52583492747291</v>
          </cell>
          <cell r="N15">
            <v>192.77108766709915</v>
          </cell>
        </row>
        <row r="16">
          <cell r="B16" t="str">
            <v>Less: Existing Debt (12/31/14E)</v>
          </cell>
          <cell r="D16">
            <v>10.893981</v>
          </cell>
          <cell r="E16">
            <v>10.893981</v>
          </cell>
          <cell r="F16">
            <v>10.893981</v>
          </cell>
          <cell r="H16">
            <v>10.893981</v>
          </cell>
          <cell r="I16">
            <v>10.893981</v>
          </cell>
          <cell r="J16">
            <v>10.893981</v>
          </cell>
          <cell r="L16">
            <v>10.893981</v>
          </cell>
          <cell r="M16">
            <v>10.893981</v>
          </cell>
          <cell r="N16">
            <v>10.893981</v>
          </cell>
        </row>
        <row r="17">
          <cell r="B17" t="str">
            <v>Less: Minority Interest (12/31/14E)</v>
          </cell>
          <cell r="D17">
            <v>0</v>
          </cell>
          <cell r="E17">
            <v>0</v>
          </cell>
          <cell r="F17">
            <v>0</v>
          </cell>
          <cell r="H17">
            <v>0</v>
          </cell>
          <cell r="I17">
            <v>0</v>
          </cell>
          <cell r="J17">
            <v>0</v>
          </cell>
          <cell r="L17">
            <v>0</v>
          </cell>
          <cell r="M17">
            <v>0</v>
          </cell>
          <cell r="N17">
            <v>0</v>
          </cell>
        </row>
        <row r="18">
          <cell r="B18" t="str">
            <v>Plus: Cash on Hand (12/31/14E)</v>
          </cell>
          <cell r="D18">
            <v>-0.22028300000000001</v>
          </cell>
          <cell r="E18">
            <v>-0.22028300000000001</v>
          </cell>
          <cell r="F18">
            <v>-0.22028300000000001</v>
          </cell>
          <cell r="H18">
            <v>-0.22028300000000001</v>
          </cell>
          <cell r="I18">
            <v>-0.22028300000000001</v>
          </cell>
          <cell r="J18">
            <v>-0.22028300000000001</v>
          </cell>
          <cell r="L18">
            <v>-0.22028300000000001</v>
          </cell>
          <cell r="M18">
            <v>-0.22028300000000001</v>
          </cell>
          <cell r="N18">
            <v>-0.22028300000000001</v>
          </cell>
        </row>
        <row r="19">
          <cell r="B19" t="str">
            <v>Implied Equity Value</v>
          </cell>
          <cell r="D19">
            <v>182.37975890068924</v>
          </cell>
          <cell r="E19">
            <v>169.04199126356988</v>
          </cell>
          <cell r="F19">
            <v>157.25970247686431</v>
          </cell>
          <cell r="H19">
            <v>210.772986961946</v>
          </cell>
          <cell r="I19">
            <v>194.62076209552143</v>
          </cell>
          <cell r="J19">
            <v>180.35224407198174</v>
          </cell>
          <cell r="L19">
            <v>239.16621502320271</v>
          </cell>
          <cell r="M19">
            <v>220.19953292747292</v>
          </cell>
          <cell r="N19">
            <v>203.44478566709915</v>
          </cell>
        </row>
        <row r="23">
          <cell r="B23" t="str">
            <v>Transaction Multiples</v>
          </cell>
        </row>
        <row r="24">
          <cell r="B24" t="str">
            <v>Implied EV / 2014E Net Revenue</v>
          </cell>
          <cell r="D24">
            <v>3.6366551243975795</v>
          </cell>
          <cell r="E24">
            <v>3.3541673614664367</v>
          </cell>
          <cell r="F24">
            <v>3.1046239227051959</v>
          </cell>
          <cell r="H24">
            <v>4.2380105907423564</v>
          </cell>
          <cell r="I24">
            <v>3.8959139226178756</v>
          </cell>
          <cell r="J24">
            <v>3.5937132960606304</v>
          </cell>
          <cell r="L24">
            <v>4.8393660570871315</v>
          </cell>
          <cell r="M24">
            <v>4.4376604837693128</v>
          </cell>
          <cell r="N24">
            <v>4.082802669416064</v>
          </cell>
        </row>
        <row r="25">
          <cell r="B25" t="str">
            <v>Implied EV / 2015E Net Revenue</v>
          </cell>
          <cell r="D25">
            <v>2.5845298978415086</v>
          </cell>
          <cell r="E25">
            <v>2.3837690216803833</v>
          </cell>
          <cell r="F25">
            <v>2.2064213062036662</v>
          </cell>
          <cell r="H25">
            <v>3.0119064647234057</v>
          </cell>
          <cell r="I25">
            <v>2.7687822100235193</v>
          </cell>
          <cell r="J25">
            <v>2.5540116233809327</v>
          </cell>
          <cell r="L25">
            <v>3.4392830316053025</v>
          </cell>
          <cell r="M25">
            <v>3.1537953983666549</v>
          </cell>
          <cell r="N25">
            <v>2.9016019405581992</v>
          </cell>
        </row>
        <row r="26">
          <cell r="B26" t="str">
            <v>Implied EV / 2014E EBITDA</v>
          </cell>
          <cell r="D26">
            <v>15.709087564842457</v>
          </cell>
          <cell r="E26">
            <v>14.488838502974959</v>
          </cell>
          <cell r="F26">
            <v>13.410897483923392</v>
          </cell>
          <cell r="H26">
            <v>18.306734401087795</v>
          </cell>
          <cell r="I26">
            <v>16.828995563782311</v>
          </cell>
          <cell r="J26">
            <v>15.523593774954609</v>
          </cell>
          <cell r="L26">
            <v>20.904381237333126</v>
          </cell>
          <cell r="M26">
            <v>19.169152624589657</v>
          </cell>
          <cell r="N26">
            <v>17.636290065985825</v>
          </cell>
        </row>
        <row r="27">
          <cell r="B27" t="str">
            <v>Implied EV / 2015E EBITDA</v>
          </cell>
          <cell r="D27">
            <v>12.988975563106623</v>
          </cell>
          <cell r="E27">
            <v>11.980019111620976</v>
          </cell>
          <cell r="F27">
            <v>11.088729309005922</v>
          </cell>
          <cell r="H27">
            <v>15.136826043810865</v>
          </cell>
          <cell r="I27">
            <v>13.914965539998272</v>
          </cell>
          <cell r="J27">
            <v>12.835601008791096</v>
          </cell>
          <cell r="L27">
            <v>17.284676524515103</v>
          </cell>
          <cell r="M27">
            <v>15.849911968375563</v>
          </cell>
          <cell r="N27">
            <v>14.582472708576267</v>
          </cell>
        </row>
        <row r="28">
          <cell r="B28" t="str">
            <v>% Equity Contribution</v>
          </cell>
          <cell r="D28">
            <v>0.78364188308130434</v>
          </cell>
          <cell r="E28">
            <v>0.76542021616554379</v>
          </cell>
          <cell r="F28">
            <v>0.74656516403062612</v>
          </cell>
          <cell r="H28">
            <v>0.81434216886665189</v>
          </cell>
          <cell r="I28">
            <v>0.79803972309822535</v>
          </cell>
          <cell r="J28">
            <v>0.78105658694034263</v>
          </cell>
          <cell r="L28">
            <v>0.83741261865381988</v>
          </cell>
          <cell r="M28">
            <v>0.82269489577330912</v>
          </cell>
          <cell r="N28">
            <v>0.80728437832879174</v>
          </cell>
        </row>
        <row r="30">
          <cell r="B30" t="str">
            <v>2014 Rev</v>
          </cell>
          <cell r="C30">
            <v>47.215381999999998</v>
          </cell>
        </row>
        <row r="31">
          <cell r="B31" t="str">
            <v>2015 Rev</v>
          </cell>
          <cell r="C31">
            <v>66.436089999999993</v>
          </cell>
        </row>
        <row r="32">
          <cell r="B32" t="str">
            <v>2014E EBITDA</v>
          </cell>
          <cell r="C32">
            <v>10.930365</v>
          </cell>
        </row>
        <row r="33">
          <cell r="B33" t="str">
            <v>2015E EBITDA</v>
          </cell>
          <cell r="C33">
            <v>13.219369</v>
          </cell>
        </row>
        <row r="34">
          <cell r="C34">
            <v>777.8</v>
          </cell>
        </row>
        <row r="36">
          <cell r="T36" t="str">
            <v xml:space="preserve">Fiscal Year Ending December 31, </v>
          </cell>
        </row>
        <row r="37">
          <cell r="T37" t="str">
            <v>'14E</v>
          </cell>
          <cell r="U37" t="str">
            <v>'15E</v>
          </cell>
          <cell r="V37" t="str">
            <v>'16E</v>
          </cell>
          <cell r="W37" t="str">
            <v>'17E</v>
          </cell>
          <cell r="X37" t="str">
            <v>'18E</v>
          </cell>
          <cell r="Y37" t="str">
            <v>'19E</v>
          </cell>
        </row>
        <row r="39">
          <cell r="S39" t="str">
            <v>Total Debt / EBITDA</v>
          </cell>
          <cell r="T39">
            <v>4.1169713911658024</v>
          </cell>
          <cell r="U39">
            <v>3.3119897700651055</v>
          </cell>
          <cell r="V39">
            <v>2.3039425316218805</v>
          </cell>
          <cell r="W39">
            <v>1.6707006045578627</v>
          </cell>
          <cell r="X39">
            <v>1.0963387150006834</v>
          </cell>
          <cell r="Y39">
            <v>0.61239774310755357</v>
          </cell>
        </row>
        <row r="40">
          <cell r="S40" t="str">
            <v>Net Debt / EBITDA</v>
          </cell>
          <cell r="T40">
            <v>3.8425066317547492</v>
          </cell>
          <cell r="U40">
            <v>3.0850500424578349</v>
          </cell>
          <cell r="V40">
            <v>2.1354968161734096</v>
          </cell>
          <cell r="W40">
            <v>1.5338234923729253</v>
          </cell>
          <cell r="X40">
            <v>0.98625922807089783</v>
          </cell>
          <cell r="Y40">
            <v>0.52196103871018662</v>
          </cell>
        </row>
        <row r="41">
          <cell r="S41" t="str">
            <v>EBITDA / Net Interest</v>
          </cell>
          <cell r="T41" t="str">
            <v xml:space="preserve">--    </v>
          </cell>
          <cell r="U41">
            <v>3.9029567090774795</v>
          </cell>
          <cell r="V41">
            <v>4.7881501071175654</v>
          </cell>
          <cell r="W41">
            <v>5.8926510186431518</v>
          </cell>
          <cell r="X41">
            <v>8.2365415018515087</v>
          </cell>
          <cell r="Y41">
            <v>12.960387198168124</v>
          </cell>
        </row>
        <row r="42">
          <cell r="S42" t="str">
            <v>(EBITDA - Capex) / Net Int.</v>
          </cell>
          <cell r="T42" t="str">
            <v xml:space="preserve">--    </v>
          </cell>
          <cell r="U42">
            <v>3.3124660874634708</v>
          </cell>
          <cell r="V42">
            <v>4.2504545268055045</v>
          </cell>
          <cell r="W42">
            <v>5.3549383156128156</v>
          </cell>
          <cell r="X42">
            <v>7.6320919934517084</v>
          </cell>
          <cell r="Y42">
            <v>12.178990727557357</v>
          </cell>
        </row>
      </sheetData>
      <sheetData sheetId="11"/>
      <sheetData sheetId="12"/>
      <sheetData sheetId="13"/>
      <sheetData sheetId="14"/>
      <sheetData sheetId="15">
        <row r="7">
          <cell r="K7" t="str">
            <v>Public Comparables</v>
          </cell>
          <cell r="Q7" t="str">
            <v>Precedent Transactions</v>
          </cell>
          <cell r="W7" t="str">
            <v xml:space="preserve">LBO </v>
          </cell>
          <cell r="Z7" t="str">
            <v xml:space="preserve">DCF </v>
          </cell>
        </row>
        <row r="11">
          <cell r="B11" t="str">
            <v>Share Circ:</v>
          </cell>
        </row>
        <row r="12">
          <cell r="B12">
            <v>1</v>
          </cell>
        </row>
        <row r="18">
          <cell r="G18">
            <v>1027</v>
          </cell>
        </row>
        <row r="19">
          <cell r="G19">
            <v>342.33333333333331</v>
          </cell>
        </row>
        <row r="24">
          <cell r="O24" t="str">
            <v xml:space="preserve"> </v>
          </cell>
        </row>
        <row r="25">
          <cell r="K25" t="str">
            <v>Selected Companies Trading Multiples</v>
          </cell>
          <cell r="Q25" t="str">
            <v>Leveraged Buyout</v>
          </cell>
          <cell r="T25" t="str">
            <v xml:space="preserve">Discounted Cash </v>
          </cell>
        </row>
        <row r="26">
          <cell r="K26" t="str">
            <v>EV / '15E Net Revenue</v>
          </cell>
          <cell r="N26" t="str">
            <v>EV / '15E EBITDA</v>
          </cell>
          <cell r="Q26" t="str">
            <v>EV / NTM Net Revenue</v>
          </cell>
          <cell r="T26" t="str">
            <v>EV / LTM EBITDA</v>
          </cell>
          <cell r="W26" t="str">
            <v>LTM EBITDA</v>
          </cell>
          <cell r="Z26" t="str">
            <v>Discount</v>
          </cell>
        </row>
        <row r="27">
          <cell r="W27" t="str">
            <v>Exit Multiple</v>
          </cell>
        </row>
        <row r="28">
          <cell r="F28">
            <v>1128</v>
          </cell>
          <cell r="K28" t="str">
            <v>Multiple</v>
          </cell>
          <cell r="N28" t="str">
            <v>Multiple</v>
          </cell>
          <cell r="Q28" t="str">
            <v>Multiple</v>
          </cell>
          <cell r="T28" t="str">
            <v>Multiple</v>
          </cell>
          <cell r="W28" t="str">
            <v>Exit Multiple</v>
          </cell>
          <cell r="Z28" t="str">
            <v>Rate</v>
          </cell>
        </row>
        <row r="29">
          <cell r="F29">
            <v>376</v>
          </cell>
          <cell r="K29">
            <v>3</v>
          </cell>
          <cell r="L29" t="str">
            <v>-</v>
          </cell>
          <cell r="M29">
            <v>5</v>
          </cell>
          <cell r="N29">
            <v>13</v>
          </cell>
          <cell r="O29" t="str">
            <v>-</v>
          </cell>
          <cell r="P29">
            <v>20</v>
          </cell>
          <cell r="Q29">
            <v>4</v>
          </cell>
          <cell r="R29" t="str">
            <v>-</v>
          </cell>
          <cell r="S29">
            <v>6.5</v>
          </cell>
          <cell r="T29">
            <v>15</v>
          </cell>
          <cell r="U29" t="str">
            <v>-</v>
          </cell>
          <cell r="V29">
            <v>22.5</v>
          </cell>
          <cell r="W29">
            <v>10</v>
          </cell>
          <cell r="X29" t="str">
            <v>-</v>
          </cell>
          <cell r="Y29">
            <v>14</v>
          </cell>
          <cell r="Z29">
            <v>0.115</v>
          </cell>
          <cell r="AA29" t="str">
            <v>-</v>
          </cell>
          <cell r="AB29">
            <v>0.13</v>
          </cell>
        </row>
        <row r="31">
          <cell r="K31" t="str">
            <v>2015E Net Revenue</v>
          </cell>
          <cell r="N31" t="str">
            <v>2015E EBITDA</v>
          </cell>
          <cell r="Q31" t="str">
            <v>NTM ('15E) Net Revenue</v>
          </cell>
          <cell r="T31" t="str">
            <v>LTM ('14E) EBITDA</v>
          </cell>
          <cell r="W31" t="str">
            <v>Leverage</v>
          </cell>
          <cell r="Z31" t="str">
            <v>LTM EBITDA</v>
          </cell>
        </row>
        <row r="32">
          <cell r="K32">
            <v>66.436089999999993</v>
          </cell>
          <cell r="N32">
            <v>13.219369</v>
          </cell>
          <cell r="Q32">
            <v>66.436089999999993</v>
          </cell>
          <cell r="T32">
            <v>10.930365</v>
          </cell>
          <cell r="W32">
            <v>4.1169713911658024</v>
          </cell>
          <cell r="Z32" t="str">
            <v>Terminal Multiple</v>
          </cell>
        </row>
        <row r="33">
          <cell r="Z33">
            <v>10</v>
          </cell>
          <cell r="AA33" t="str">
            <v>-</v>
          </cell>
          <cell r="AB33">
            <v>14</v>
          </cell>
        </row>
        <row r="34">
          <cell r="W34" t="str">
            <v>Target IRR</v>
          </cell>
        </row>
        <row r="35">
          <cell r="W35">
            <v>0.185</v>
          </cell>
          <cell r="X35" t="str">
            <v>-</v>
          </cell>
          <cell r="Y35">
            <v>0.23499999999999999</v>
          </cell>
        </row>
        <row r="40">
          <cell r="E40">
            <v>5</v>
          </cell>
          <cell r="I40" t="str">
            <v>Enterprise Value</v>
          </cell>
          <cell r="K40">
            <v>199.30826999999999</v>
          </cell>
          <cell r="M40">
            <v>332.18044999999995</v>
          </cell>
          <cell r="N40" t="e">
            <v>#REF!</v>
          </cell>
          <cell r="P40" t="e">
            <v>#REF!</v>
          </cell>
        </row>
        <row r="41">
          <cell r="N41">
            <v>171.851797</v>
          </cell>
          <cell r="P41">
            <v>264.38738000000001</v>
          </cell>
        </row>
        <row r="42">
          <cell r="A42" t="str">
            <v>Chart Data</v>
          </cell>
          <cell r="Q42">
            <v>245.9332125</v>
          </cell>
        </row>
        <row r="43">
          <cell r="B43" t="str">
            <v>Low</v>
          </cell>
          <cell r="C43" t="str">
            <v>Middle</v>
          </cell>
          <cell r="D43" t="str">
            <v>High</v>
          </cell>
          <cell r="E43" t="str">
            <v>Syn.</v>
          </cell>
        </row>
        <row r="44">
          <cell r="A44" t="str">
            <v>2015 Rev</v>
          </cell>
          <cell r="B44">
            <v>200</v>
          </cell>
          <cell r="C44">
            <v>130</v>
          </cell>
          <cell r="D44">
            <v>330</v>
          </cell>
        </row>
        <row r="45">
          <cell r="A45" t="str">
            <v>2015 EV</v>
          </cell>
          <cell r="B45">
            <v>170</v>
          </cell>
          <cell r="C45">
            <v>95</v>
          </cell>
          <cell r="D45">
            <v>265</v>
          </cell>
        </row>
        <row r="46">
          <cell r="B46">
            <v>265</v>
          </cell>
          <cell r="C46">
            <v>165</v>
          </cell>
          <cell r="D46">
            <v>430</v>
          </cell>
        </row>
        <row r="47">
          <cell r="B47">
            <v>165</v>
          </cell>
          <cell r="C47">
            <v>80</v>
          </cell>
          <cell r="D47">
            <v>245</v>
          </cell>
        </row>
        <row r="48">
          <cell r="A48" t="str">
            <v>LBO</v>
          </cell>
          <cell r="B48">
            <v>145</v>
          </cell>
          <cell r="C48">
            <v>85</v>
          </cell>
          <cell r="D48">
            <v>230</v>
          </cell>
        </row>
        <row r="49">
          <cell r="A49" t="str">
            <v>DCF</v>
          </cell>
          <cell r="B49">
            <v>195</v>
          </cell>
          <cell r="C49">
            <v>85</v>
          </cell>
          <cell r="D49">
            <v>280</v>
          </cell>
        </row>
      </sheetData>
      <sheetData sheetId="16">
        <row r="7">
          <cell r="K7" t="str">
            <v>Public Comparables</v>
          </cell>
          <cell r="Q7" t="str">
            <v>Precedent Transactions</v>
          </cell>
          <cell r="Z7" t="str">
            <v xml:space="preserve">LBO </v>
          </cell>
          <cell r="AC7" t="str">
            <v xml:space="preserve">DCF </v>
          </cell>
        </row>
        <row r="11">
          <cell r="B11" t="str">
            <v>Share Circ:</v>
          </cell>
        </row>
        <row r="12">
          <cell r="B12">
            <v>1</v>
          </cell>
        </row>
        <row r="18">
          <cell r="G18">
            <v>1027</v>
          </cell>
        </row>
        <row r="19">
          <cell r="G19">
            <v>342.33333333333331</v>
          </cell>
        </row>
        <row r="24">
          <cell r="O24" t="str">
            <v xml:space="preserve"> </v>
          </cell>
        </row>
        <row r="25">
          <cell r="K25" t="str">
            <v>Selected Companies Trading Multiples</v>
          </cell>
          <cell r="Q25" t="str">
            <v>Precedent</v>
          </cell>
          <cell r="T25" t="str">
            <v>Leveraged Buyout</v>
          </cell>
          <cell r="W25" t="str">
            <v xml:space="preserve">Discounted Cash </v>
          </cell>
        </row>
        <row r="26">
          <cell r="K26" t="str">
            <v>EV / '15E Net Revenue</v>
          </cell>
          <cell r="N26" t="str">
            <v>EV / '15E EBITDA</v>
          </cell>
          <cell r="Q26" t="str">
            <v>EV / LTM Net Revenue</v>
          </cell>
          <cell r="T26" t="str">
            <v>EV / NTM Net Revenue</v>
          </cell>
          <cell r="W26" t="str">
            <v>EV / LTM EBITDA</v>
          </cell>
          <cell r="Z26" t="str">
            <v>LTM EBITDA</v>
          </cell>
          <cell r="AC26" t="str">
            <v>Discount</v>
          </cell>
        </row>
        <row r="27">
          <cell r="Z27" t="str">
            <v>Exit Multiple</v>
          </cell>
        </row>
        <row r="28">
          <cell r="F28">
            <v>1128</v>
          </cell>
          <cell r="K28" t="str">
            <v>Multiple</v>
          </cell>
          <cell r="N28" t="str">
            <v>Multiple</v>
          </cell>
          <cell r="Q28" t="str">
            <v>Multiple</v>
          </cell>
          <cell r="T28" t="str">
            <v>Multiple</v>
          </cell>
          <cell r="W28" t="str">
            <v>Multiple</v>
          </cell>
          <cell r="Z28" t="str">
            <v>Exit Multiple</v>
          </cell>
          <cell r="AC28" t="str">
            <v>Rate</v>
          </cell>
        </row>
        <row r="29">
          <cell r="F29">
            <v>376</v>
          </cell>
          <cell r="K29">
            <v>3</v>
          </cell>
          <cell r="L29" t="str">
            <v>-</v>
          </cell>
          <cell r="M29">
            <v>5</v>
          </cell>
          <cell r="N29">
            <v>13</v>
          </cell>
          <cell r="O29" t="str">
            <v>-</v>
          </cell>
          <cell r="P29">
            <v>20</v>
          </cell>
          <cell r="Q29">
            <v>4</v>
          </cell>
          <cell r="R29" t="str">
            <v>-</v>
          </cell>
          <cell r="S29">
            <v>6.5</v>
          </cell>
          <cell r="T29">
            <v>3</v>
          </cell>
          <cell r="U29" t="str">
            <v>-</v>
          </cell>
          <cell r="V29">
            <v>5.5</v>
          </cell>
          <cell r="W29">
            <v>15</v>
          </cell>
          <cell r="X29" t="str">
            <v>-</v>
          </cell>
          <cell r="Y29">
            <v>22.5</v>
          </cell>
          <cell r="Z29">
            <v>10</v>
          </cell>
          <cell r="AA29" t="str">
            <v>-</v>
          </cell>
          <cell r="AB29">
            <v>14</v>
          </cell>
          <cell r="AC29">
            <v>0.115</v>
          </cell>
          <cell r="AD29" t="str">
            <v>-</v>
          </cell>
          <cell r="AE29">
            <v>0.13</v>
          </cell>
        </row>
        <row r="31">
          <cell r="K31" t="str">
            <v>2015E Net Revenue</v>
          </cell>
          <cell r="N31" t="str">
            <v>2015E EBITDA</v>
          </cell>
          <cell r="Q31" t="str">
            <v>LTM ('14E) Net Revenue</v>
          </cell>
          <cell r="T31" t="str">
            <v>NTM ('15E) Net Revenue</v>
          </cell>
          <cell r="W31" t="str">
            <v>2014E EBITDA</v>
          </cell>
          <cell r="Z31" t="str">
            <v>Leverage</v>
          </cell>
          <cell r="AC31" t="str">
            <v>LTM EBITDA</v>
          </cell>
        </row>
        <row r="32">
          <cell r="K32">
            <v>66.436089999999993</v>
          </cell>
          <cell r="N32">
            <v>13.219369</v>
          </cell>
          <cell r="Q32">
            <v>47.215381999999998</v>
          </cell>
          <cell r="T32">
            <v>66.436089999999993</v>
          </cell>
          <cell r="W32">
            <v>10.930365</v>
          </cell>
          <cell r="Z32">
            <v>4.1169713911658024</v>
          </cell>
          <cell r="AC32" t="str">
            <v>Terminal Multiple</v>
          </cell>
        </row>
        <row r="33">
          <cell r="AC33">
            <v>10</v>
          </cell>
          <cell r="AD33" t="str">
            <v>-</v>
          </cell>
          <cell r="AE33">
            <v>14</v>
          </cell>
        </row>
        <row r="34">
          <cell r="Z34" t="str">
            <v>Target IRR</v>
          </cell>
        </row>
        <row r="35">
          <cell r="Z35">
            <v>0.185</v>
          </cell>
          <cell r="AA35" t="str">
            <v>-</v>
          </cell>
          <cell r="AB35">
            <v>0.23499999999999999</v>
          </cell>
        </row>
        <row r="40">
          <cell r="E40">
            <v>5</v>
          </cell>
          <cell r="I40" t="str">
            <v>Enterprise Value</v>
          </cell>
          <cell r="K40">
            <v>199.30826999999999</v>
          </cell>
          <cell r="M40">
            <v>283.29229199999997</v>
          </cell>
          <cell r="N40">
            <v>171.851797</v>
          </cell>
          <cell r="P40">
            <v>264.38738000000001</v>
          </cell>
          <cell r="Q40">
            <v>212.46921899999998</v>
          </cell>
          <cell r="S40">
            <v>306.89998299999996</v>
          </cell>
        </row>
        <row r="41">
          <cell r="N41">
            <v>171.851797</v>
          </cell>
          <cell r="P41">
            <v>264.38738000000001</v>
          </cell>
        </row>
        <row r="42">
          <cell r="A42" t="str">
            <v>Chart Data</v>
          </cell>
          <cell r="S42">
            <v>199.30826999999999</v>
          </cell>
          <cell r="T42">
            <v>365.39849499999997</v>
          </cell>
        </row>
        <row r="43">
          <cell r="B43" t="str">
            <v>Low</v>
          </cell>
          <cell r="C43" t="str">
            <v>Middle</v>
          </cell>
          <cell r="D43" t="str">
            <v>High</v>
          </cell>
          <cell r="E43" t="str">
            <v>Syn.</v>
          </cell>
        </row>
        <row r="44">
          <cell r="A44" t="str">
            <v>2015 Rev</v>
          </cell>
          <cell r="B44">
            <v>200</v>
          </cell>
          <cell r="C44">
            <v>130</v>
          </cell>
          <cell r="D44">
            <v>330</v>
          </cell>
        </row>
        <row r="45">
          <cell r="A45" t="str">
            <v>2015 EV</v>
          </cell>
          <cell r="B45">
            <v>170</v>
          </cell>
          <cell r="C45">
            <v>95</v>
          </cell>
          <cell r="D45">
            <v>265</v>
          </cell>
        </row>
        <row r="46">
          <cell r="A46" t="str">
            <v>Acq Comps</v>
          </cell>
          <cell r="B46">
            <v>190</v>
          </cell>
          <cell r="C46">
            <v>115</v>
          </cell>
          <cell r="D46">
            <v>305</v>
          </cell>
        </row>
        <row r="47">
          <cell r="B47">
            <v>200</v>
          </cell>
          <cell r="C47">
            <v>165</v>
          </cell>
          <cell r="D47">
            <v>365</v>
          </cell>
        </row>
        <row r="48">
          <cell r="B48">
            <v>165</v>
          </cell>
          <cell r="C48">
            <v>80</v>
          </cell>
          <cell r="D48">
            <v>245</v>
          </cell>
        </row>
        <row r="49">
          <cell r="A49" t="str">
            <v>LBO</v>
          </cell>
          <cell r="B49">
            <v>145</v>
          </cell>
          <cell r="C49">
            <v>85</v>
          </cell>
          <cell r="D49">
            <v>230</v>
          </cell>
        </row>
        <row r="50">
          <cell r="A50" t="str">
            <v>DCF</v>
          </cell>
          <cell r="B50">
            <v>195</v>
          </cell>
          <cell r="C50">
            <v>85</v>
          </cell>
          <cell r="D50">
            <v>280</v>
          </cell>
        </row>
      </sheetData>
      <sheetData sheetId="17" refreshError="1"/>
      <sheetData sheetId="18" refreshError="1"/>
      <sheetData sheetId="19"/>
      <sheetData sheetId="20" refreshError="1"/>
      <sheetData sheetId="2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 of Stock Price_Standalone"/>
      <sheetName val="PV of Stock Price_PF"/>
      <sheetName val="Financials_PF and Standalone"/>
      <sheetName val="Sensitivity Output"/>
      <sheetName val="Financials_Target"/>
      <sheetName val="Football Field_Target"/>
      <sheetName val="PV of Stock Price_FF"/>
      <sheetName val="S&amp;U"/>
      <sheetName val="PV of Stock Price_FF_Inputs"/>
      <sheetName val="DCF Summary"/>
      <sheetName val="AccDil"/>
      <sheetName val="Transaction Assumptions"/>
      <sheetName val="MRU_Comps"/>
      <sheetName val="Input_Standalone"/>
      <sheetName val="Input_Target"/>
      <sheetName val="Estimates_Target"/>
      <sheetName val="WACC Calc"/>
      <sheetName val="cap table"/>
      <sheetName val="ownership"/>
      <sheetName val="Sagent Overview"/>
      <sheetName val="StackedColumn_DATA"/>
      <sheetName val="segment financial template"/>
    </sheetNames>
    <sheetDataSet>
      <sheetData sheetId="0" refreshError="1">
        <row r="2">
          <cell r="B2" t="str">
            <v>Current
(9/5/2008)</v>
          </cell>
          <cell r="C2" t="str">
            <v>September
2009E</v>
          </cell>
          <cell r="D2" t="str">
            <v>September
2010E</v>
          </cell>
          <cell r="E2" t="str">
            <v>September
2011E</v>
          </cell>
        </row>
        <row r="3">
          <cell r="A3" t="str">
            <v>5.3x LTM EBITDA</v>
          </cell>
          <cell r="B3">
            <v>28.55</v>
          </cell>
          <cell r="C3">
            <v>23.286884390191794</v>
          </cell>
          <cell r="D3">
            <v>25.582550468548821</v>
          </cell>
          <cell r="E3">
            <v>26.410356425092441</v>
          </cell>
          <cell r="F3">
            <v>5.3284628168072654</v>
          </cell>
          <cell r="H3" t="str">
            <v>Case</v>
          </cell>
          <cell r="I3">
            <v>1</v>
          </cell>
          <cell r="J3" t="str">
            <v>(1=Management, 2=Downside, 3=Street))</v>
          </cell>
        </row>
        <row r="4">
          <cell r="A4" t="str">
            <v>6.3x LTM EBITDA</v>
          </cell>
          <cell r="B4">
            <v>28.55</v>
          </cell>
          <cell r="C4">
            <v>28.966666424743842</v>
          </cell>
          <cell r="D4">
            <v>31.686677679310225</v>
          </cell>
          <cell r="E4">
            <v>32.684787022304576</v>
          </cell>
          <cell r="F4">
            <v>6.3284628168072654</v>
          </cell>
          <cell r="I4">
            <v>1</v>
          </cell>
          <cell r="J4" t="str">
            <v>(1=Standalone, 2=PF)</v>
          </cell>
        </row>
        <row r="5">
          <cell r="A5" t="str">
            <v>7.3x LTM EBITDA</v>
          </cell>
          <cell r="B5">
            <v>28.55</v>
          </cell>
          <cell r="C5">
            <v>34.646448459295875</v>
          </cell>
          <cell r="D5">
            <v>37.790804890071627</v>
          </cell>
          <cell r="E5">
            <v>38.959217619516721</v>
          </cell>
          <cell r="F5">
            <v>7.3284628168072654</v>
          </cell>
        </row>
        <row r="7">
          <cell r="A7" t="str">
            <v>Case 1</v>
          </cell>
        </row>
        <row r="8">
          <cell r="A8" t="str">
            <v>5.3x LTM EBITDA</v>
          </cell>
          <cell r="C8">
            <v>21.85219635131438</v>
          </cell>
          <cell r="D8">
            <v>23.933624224078184</v>
          </cell>
          <cell r="E8">
            <v>24.478479254761027</v>
          </cell>
        </row>
        <row r="9">
          <cell r="A9" t="str">
            <v>6.3x LTM EBITDA</v>
          </cell>
          <cell r="C9">
            <v>27.251998280694831</v>
          </cell>
          <cell r="D9">
            <v>29.707933280995537</v>
          </cell>
          <cell r="E9">
            <v>30.3574108959086</v>
          </cell>
        </row>
        <row r="10">
          <cell r="A10" t="str">
            <v>7.3x LTM EBITDA</v>
          </cell>
          <cell r="C10">
            <v>32.65180021007528</v>
          </cell>
          <cell r="D10">
            <v>35.482242337912894</v>
          </cell>
          <cell r="E10">
            <v>36.236342537056174</v>
          </cell>
        </row>
        <row r="12">
          <cell r="A12" t="str">
            <v>Case 2</v>
          </cell>
          <cell r="O12">
            <v>2009</v>
          </cell>
          <cell r="P12">
            <v>2010</v>
          </cell>
          <cell r="Q12">
            <v>2011</v>
          </cell>
        </row>
        <row r="13">
          <cell r="A13" t="str">
            <v>5.3x LTM EBITDA</v>
          </cell>
          <cell r="C13">
            <v>16.283499866513321</v>
          </cell>
          <cell r="D13">
            <v>17.461053248863614</v>
          </cell>
          <cell r="E13">
            <v>16.934113761110254</v>
          </cell>
          <cell r="M13" t="str">
            <v>Today</v>
          </cell>
          <cell r="O13">
            <v>39701</v>
          </cell>
          <cell r="P13">
            <v>39701</v>
          </cell>
          <cell r="Q13">
            <v>39701</v>
          </cell>
        </row>
        <row r="14">
          <cell r="A14" t="str">
            <v>6.3x LTM EBITDA</v>
          </cell>
          <cell r="C14">
            <v>20.589011584831908</v>
          </cell>
          <cell r="D14">
            <v>21.917640967258137</v>
          </cell>
          <cell r="E14">
            <v>21.23164258683753</v>
          </cell>
          <cell r="M14" t="str">
            <v>FYE</v>
          </cell>
          <cell r="O14">
            <v>40086</v>
          </cell>
          <cell r="P14">
            <v>40451</v>
          </cell>
          <cell r="Q14">
            <v>40816</v>
          </cell>
        </row>
        <row r="15">
          <cell r="A15" t="str">
            <v>7.3x LTM EBITDA</v>
          </cell>
          <cell r="C15">
            <v>24.894523303150503</v>
          </cell>
          <cell r="D15">
            <v>26.374228685652664</v>
          </cell>
          <cell r="E15">
            <v>25.529171412564811</v>
          </cell>
          <cell r="M15" t="str">
            <v>Discount Period</v>
          </cell>
          <cell r="O15">
            <v>1.0547945205479452</v>
          </cell>
          <cell r="P15">
            <v>2.0547945205479454</v>
          </cell>
          <cell r="Q15">
            <v>3.0547945205479454</v>
          </cell>
        </row>
        <row r="16">
          <cell r="M16" t="str">
            <v>Discount Rate</v>
          </cell>
          <cell r="O16">
            <v>0.11</v>
          </cell>
          <cell r="P16">
            <v>0.11</v>
          </cell>
          <cell r="Q16">
            <v>0.11</v>
          </cell>
        </row>
        <row r="18">
          <cell r="A18" t="str">
            <v>C$ millions</v>
          </cell>
          <cell r="B18">
            <v>2008</v>
          </cell>
          <cell r="C18">
            <v>2009</v>
          </cell>
          <cell r="D18">
            <v>2010</v>
          </cell>
          <cell r="E18">
            <v>2011</v>
          </cell>
        </row>
        <row r="19">
          <cell r="A19" t="str">
            <v>EBITDA</v>
          </cell>
          <cell r="C19">
            <v>663.54712500000005</v>
          </cell>
          <cell r="D19">
            <v>715.88</v>
          </cell>
          <cell r="E19">
            <v>727.14978020429407</v>
          </cell>
        </row>
        <row r="20">
          <cell r="A20" t="str">
            <v>Implied Future Firm Value</v>
          </cell>
        </row>
        <row r="21">
          <cell r="A21" t="str">
            <v>@ 5.3x</v>
          </cell>
          <cell r="C21">
            <v>3535.6861827618627</v>
          </cell>
          <cell r="D21">
            <v>3814.539961295985</v>
          </cell>
          <cell r="E21">
            <v>3874.5905660681569</v>
          </cell>
        </row>
        <row r="22">
          <cell r="A22" t="str">
            <v>@ 6.3x</v>
          </cell>
          <cell r="C22">
            <v>4199.2333077618632</v>
          </cell>
          <cell r="D22">
            <v>4530.4199612959856</v>
          </cell>
          <cell r="E22">
            <v>4601.7403462724506</v>
          </cell>
        </row>
        <row r="23">
          <cell r="A23" t="str">
            <v>@ 7.3x</v>
          </cell>
          <cell r="C23">
            <v>4862.7804327618633</v>
          </cell>
          <cell r="D23">
            <v>5246.2999612959848</v>
          </cell>
          <cell r="E23">
            <v>5328.8901264767446</v>
          </cell>
        </row>
        <row r="24">
          <cell r="A24" t="str">
            <v>Implied Future Equity Value</v>
          </cell>
        </row>
        <row r="25">
          <cell r="A25" t="str">
            <v>@ 5.3x</v>
          </cell>
          <cell r="C25">
            <v>2720.5172827618626</v>
          </cell>
          <cell r="D25">
            <v>3000.2710622982559</v>
          </cell>
          <cell r="E25">
            <v>3060.7216265725619</v>
          </cell>
        </row>
        <row r="26">
          <cell r="A26" t="str">
            <v>@ 6.3x</v>
          </cell>
          <cell r="C26">
            <v>3384.0644077618635</v>
          </cell>
          <cell r="D26">
            <v>3716.151062298256</v>
          </cell>
          <cell r="E26">
            <v>3787.871406776856</v>
          </cell>
        </row>
        <row r="27">
          <cell r="A27" t="str">
            <v>@ 7.3x</v>
          </cell>
          <cell r="C27">
            <v>4047.6115327618636</v>
          </cell>
          <cell r="D27">
            <v>4432.0310622982552</v>
          </cell>
          <cell r="E27">
            <v>4515.0211869811501</v>
          </cell>
        </row>
        <row r="29">
          <cell r="A29" t="str">
            <v>Implied Future Stock Price</v>
          </cell>
        </row>
        <row r="30">
          <cell r="A30" t="str">
            <v>@ 5.3x</v>
          </cell>
          <cell r="C30">
            <v>25.996675714249591</v>
          </cell>
          <cell r="D30">
            <v>31.701020867981683</v>
          </cell>
          <cell r="E30">
            <v>36.326759960261342</v>
          </cell>
        </row>
        <row r="31">
          <cell r="A31" t="str">
            <v>@ 6.3x</v>
          </cell>
          <cell r="C31">
            <v>32.337388761378442</v>
          </cell>
          <cell r="D31">
            <v>39.265046366926654</v>
          </cell>
          <cell r="E31">
            <v>44.957076187424434</v>
          </cell>
        </row>
        <row r="32">
          <cell r="A32" t="str">
            <v>@ 7.3x</v>
          </cell>
          <cell r="C32">
            <v>38.678101808507279</v>
          </cell>
          <cell r="D32">
            <v>46.829071865871619</v>
          </cell>
          <cell r="E32">
            <v>53.587392414587526</v>
          </cell>
        </row>
        <row r="34">
          <cell r="A34" t="str">
            <v>Implied Present Value of Future Stock Price (1)</v>
          </cell>
        </row>
        <row r="35">
          <cell r="A35" t="str">
            <v>@ 5.3x</v>
          </cell>
          <cell r="C35">
            <v>23.286884390191794</v>
          </cell>
          <cell r="D35">
            <v>25.58255046845483</v>
          </cell>
          <cell r="E35">
            <v>26.41035731341022</v>
          </cell>
        </row>
        <row r="36">
          <cell r="A36" t="str">
            <v>@ 6.3x</v>
          </cell>
          <cell r="C36">
            <v>28.966666424743842</v>
          </cell>
          <cell r="D36">
            <v>31.686677678657162</v>
          </cell>
          <cell r="E36">
            <v>32.684787940761439</v>
          </cell>
        </row>
        <row r="37">
          <cell r="A37" t="str">
            <v>@ 7.3x</v>
          </cell>
          <cell r="C37">
            <v>34.646448459295875</v>
          </cell>
          <cell r="D37">
            <v>37.790804888859491</v>
          </cell>
          <cell r="E37">
            <v>38.959218568112654</v>
          </cell>
        </row>
        <row r="39">
          <cell r="A39" t="str">
            <v>Premium / (Discount) to Current Stock Price ($28.55)</v>
          </cell>
        </row>
        <row r="40">
          <cell r="A40" t="str">
            <v>@ 5.3x</v>
          </cell>
          <cell r="C40">
            <v>-0.18434730682340483</v>
          </cell>
          <cell r="D40">
            <v>-0.10393868761979586</v>
          </cell>
          <cell r="E40">
            <v>-7.4943701806997609E-2</v>
          </cell>
        </row>
        <row r="41">
          <cell r="A41" t="str">
            <v>@ 6.3x</v>
          </cell>
          <cell r="C41">
            <v>1.4594270568961232E-2</v>
          </cell>
          <cell r="D41">
            <v>0.10986611834175686</v>
          </cell>
          <cell r="E41">
            <v>0.14482619757483151</v>
          </cell>
        </row>
        <row r="42">
          <cell r="A42" t="str">
            <v>@ 7.3x</v>
          </cell>
          <cell r="C42">
            <v>0.21353584796132652</v>
          </cell>
          <cell r="D42">
            <v>0.32367092430330957</v>
          </cell>
          <cell r="E42">
            <v>0.3645960969566604</v>
          </cell>
        </row>
        <row r="44">
          <cell r="A44" t="str">
            <v>Acquiror Equity Value Creation at Current LTM EBITDA Multiple</v>
          </cell>
        </row>
        <row r="45">
          <cell r="A45" t="str">
            <v xml:space="preserve">0% Synergies </v>
          </cell>
          <cell r="C45">
            <v>-7.1408298626889799E-2</v>
          </cell>
          <cell r="D45">
            <v>-2.8062993507253498E-2</v>
          </cell>
          <cell r="E45">
            <v>-1.0471952274789031E-2</v>
          </cell>
        </row>
        <row r="46">
          <cell r="A46" t="str">
            <v xml:space="preserve">1% Synergies </v>
          </cell>
          <cell r="C46">
            <v>1.6149314952113913E-2</v>
          </cell>
          <cell r="D46">
            <v>0.15465176856233365</v>
          </cell>
          <cell r="E46">
            <v>0.18841111425132273</v>
          </cell>
        </row>
        <row r="47">
          <cell r="A47" t="str">
            <v xml:space="preserve">2% Synergies </v>
          </cell>
          <cell r="C47">
            <v>6.2945207622797872E-2</v>
          </cell>
          <cell r="D47">
            <v>0.25277175983961619</v>
          </cell>
          <cell r="E47">
            <v>0.29581564730657761</v>
          </cell>
        </row>
        <row r="48">
          <cell r="A48" t="str">
            <v xml:space="preserve">3% Synergies </v>
          </cell>
          <cell r="C48">
            <v>0.16539935380600346</v>
          </cell>
          <cell r="D48">
            <v>0.46873838549299562</v>
          </cell>
          <cell r="E48">
            <v>0.53371466317692806</v>
          </cell>
        </row>
      </sheetData>
      <sheetData sheetId="1" refreshError="1"/>
      <sheetData sheetId="2" refreshError="1"/>
      <sheetData sheetId="3" refreshError="1">
        <row r="2">
          <cell r="B2" t="str">
            <v>Project Maple Leaf</v>
          </cell>
        </row>
        <row r="3">
          <cell r="B3" t="str">
            <v>Sensitivity Analysis</v>
          </cell>
        </row>
        <row r="6">
          <cell r="G6">
            <v>1</v>
          </cell>
          <cell r="H6">
            <v>2</v>
          </cell>
          <cell r="I6">
            <v>3</v>
          </cell>
          <cell r="J6">
            <v>4</v>
          </cell>
          <cell r="K6">
            <v>5</v>
          </cell>
        </row>
        <row r="7">
          <cell r="G7" t="str">
            <v>LTM EV / EBITDA Purchase Multiple</v>
          </cell>
        </row>
        <row r="8">
          <cell r="B8" t="str">
            <v>C$ in millions</v>
          </cell>
          <cell r="E8" t="str">
            <v>Current Sobeys Metrics</v>
          </cell>
          <cell r="G8">
            <v>6</v>
          </cell>
          <cell r="H8">
            <v>6.5</v>
          </cell>
          <cell r="I8">
            <v>7</v>
          </cell>
          <cell r="J8">
            <v>7.5</v>
          </cell>
          <cell r="K8">
            <v>8</v>
          </cell>
          <cell r="M8">
            <v>28.55</v>
          </cell>
          <cell r="N8" t="str">
            <v>Acquiror Share Price</v>
          </cell>
        </row>
        <row r="9">
          <cell r="B9" t="str">
            <v>Transaction Value</v>
          </cell>
          <cell r="E9">
            <v>652.88708333333489</v>
          </cell>
          <cell r="G9">
            <v>3917.3225000000093</v>
          </cell>
          <cell r="H9">
            <v>4243.7660416666768</v>
          </cell>
          <cell r="I9">
            <v>4570.2095833333442</v>
          </cell>
          <cell r="J9">
            <v>4896.6531250000116</v>
          </cell>
          <cell r="K9">
            <v>5223.0966666666791</v>
          </cell>
        </row>
        <row r="10">
          <cell r="B10" t="str">
            <v>Plus: Cash</v>
          </cell>
          <cell r="G10">
            <v>158.80000000000001</v>
          </cell>
          <cell r="H10">
            <v>158.80000000000001</v>
          </cell>
          <cell r="I10">
            <v>158.80000000000001</v>
          </cell>
          <cell r="J10">
            <v>158.80000000000001</v>
          </cell>
          <cell r="K10">
            <v>158.80000000000001</v>
          </cell>
        </row>
        <row r="11">
          <cell r="B11" t="str">
            <v>Less: Debt</v>
          </cell>
          <cell r="G11">
            <v>-1077.1999999999998</v>
          </cell>
          <cell r="H11">
            <v>-1077.1999999999998</v>
          </cell>
          <cell r="I11">
            <v>-1077.1999999999998</v>
          </cell>
          <cell r="J11">
            <v>-1077.1999999999998</v>
          </cell>
          <cell r="K11">
            <v>-1077.1999999999998</v>
          </cell>
        </row>
        <row r="12">
          <cell r="B12" t="str">
            <v>Less: Minority Interest</v>
          </cell>
          <cell r="G12">
            <v>-37.6</v>
          </cell>
          <cell r="H12">
            <v>-37.6</v>
          </cell>
          <cell r="I12">
            <v>-37.6</v>
          </cell>
          <cell r="J12">
            <v>-37.6</v>
          </cell>
          <cell r="K12">
            <v>-37.6</v>
          </cell>
        </row>
        <row r="13">
          <cell r="B13" t="str">
            <v>Less: Preferred Stock</v>
          </cell>
          <cell r="G13">
            <v>-23.2</v>
          </cell>
          <cell r="H13">
            <v>-23.2</v>
          </cell>
          <cell r="I13">
            <v>-23.2</v>
          </cell>
          <cell r="J13">
            <v>-23.2</v>
          </cell>
          <cell r="K13">
            <v>-23.2</v>
          </cell>
        </row>
        <row r="14">
          <cell r="B14" t="str">
            <v>Implied Equity Value</v>
          </cell>
          <cell r="G14">
            <v>2938.1225000000099</v>
          </cell>
          <cell r="H14">
            <v>3264.5660416666774</v>
          </cell>
          <cell r="I14">
            <v>3591.0095833333448</v>
          </cell>
          <cell r="J14">
            <v>3917.4531250000123</v>
          </cell>
          <cell r="K14">
            <v>4243.8966666666793</v>
          </cell>
        </row>
        <row r="16">
          <cell r="B16" t="str">
            <v>TEV / LTM Revenue</v>
          </cell>
          <cell r="E16">
            <v>14029.926111111112</v>
          </cell>
          <cell r="G16">
            <v>0.27921191237761789</v>
          </cell>
          <cell r="H16">
            <v>0.30247957174241941</v>
          </cell>
          <cell r="I16">
            <v>0.32574723110722087</v>
          </cell>
          <cell r="J16">
            <v>0.34901489047202239</v>
          </cell>
          <cell r="K16">
            <v>0.37228254983682385</v>
          </cell>
        </row>
        <row r="18">
          <cell r="B18" t="str">
            <v>TEV / (LTM EBITDA + Synergies)</v>
          </cell>
        </row>
        <row r="19">
          <cell r="B19" t="str">
            <v>50% Run-rate Synergies (1)</v>
          </cell>
          <cell r="E19">
            <v>100</v>
          </cell>
          <cell r="G19">
            <v>5.2030677464360817</v>
          </cell>
          <cell r="H19">
            <v>5.6366567253057553</v>
          </cell>
          <cell r="I19">
            <v>6.070245704175429</v>
          </cell>
          <cell r="J19">
            <v>6.5038346830451026</v>
          </cell>
          <cell r="K19">
            <v>6.9374236619147762</v>
          </cell>
          <cell r="M19">
            <v>200</v>
          </cell>
        </row>
        <row r="20">
          <cell r="B20" t="str">
            <v>100% Run-rate Synergies (1)</v>
          </cell>
          <cell r="E20">
            <v>200</v>
          </cell>
          <cell r="G20">
            <v>4.5930142178844529</v>
          </cell>
          <cell r="H20">
            <v>4.9757654027081575</v>
          </cell>
          <cell r="I20">
            <v>5.3585165875318621</v>
          </cell>
          <cell r="J20">
            <v>5.7412677723555658</v>
          </cell>
          <cell r="K20">
            <v>6.1240189571792705</v>
          </cell>
        </row>
        <row r="21">
          <cell r="B21" t="str">
            <v xml:space="preserve"> </v>
          </cell>
        </row>
        <row r="22">
          <cell r="B22" t="str">
            <v>% Metro Ownership</v>
          </cell>
        </row>
        <row r="23">
          <cell r="B23" t="str">
            <v>Max Leverage</v>
          </cell>
          <cell r="G23">
            <v>0.71431362058142578</v>
          </cell>
          <cell r="H23">
            <v>0.66017312525958993</v>
          </cell>
          <cell r="I23">
            <v>0.61366143477294499</v>
          </cell>
          <cell r="J23">
            <v>0.57327223992700438</v>
          </cell>
          <cell r="K23">
            <v>0.5378713043576403</v>
          </cell>
        </row>
        <row r="24">
          <cell r="B24" t="str">
            <v>Max Leverage - Sell CT Stake (2)</v>
          </cell>
          <cell r="G24">
            <v>0.75249972954024968</v>
          </cell>
          <cell r="H24">
            <v>0.69355723644445033</v>
          </cell>
          <cell r="I24">
            <v>0.64317781142140606</v>
          </cell>
          <cell r="J24">
            <v>0.5996217803639976</v>
          </cell>
          <cell r="K24">
            <v>0.56159082386702686</v>
          </cell>
        </row>
        <row r="25">
          <cell r="B25" t="str">
            <v>50% Cash / 50% Stock</v>
          </cell>
          <cell r="G25">
            <v>0.57840598136618315</v>
          </cell>
          <cell r="H25">
            <v>0.55882222426043493</v>
          </cell>
          <cell r="I25">
            <v>0.54052117658917342</v>
          </cell>
          <cell r="J25">
            <v>0.52338081108809986</v>
          </cell>
          <cell r="K25">
            <v>0.50729410307400014</v>
          </cell>
        </row>
        <row r="26">
          <cell r="B26" t="str">
            <v>100% Stock</v>
          </cell>
          <cell r="G26">
            <v>0.40780897335542826</v>
          </cell>
          <cell r="H26">
            <v>0.38863539624984345</v>
          </cell>
          <cell r="I26">
            <v>0.37118449860813058</v>
          </cell>
          <cell r="J26">
            <v>0.35523409647365811</v>
          </cell>
          <cell r="K26">
            <v>0.34059863942761887</v>
          </cell>
        </row>
        <row r="27">
          <cell r="G27">
            <v>0.71431362058142578</v>
          </cell>
          <cell r="H27">
            <v>0.66017312525958993</v>
          </cell>
          <cell r="I27">
            <v>0.61366143477294499</v>
          </cell>
          <cell r="J27">
            <v>0.57327223992700438</v>
          </cell>
          <cell r="K27">
            <v>0.5378713043576403</v>
          </cell>
        </row>
        <row r="28">
          <cell r="B28" t="str">
            <v>Credit statistics</v>
          </cell>
        </row>
        <row r="29">
          <cell r="B29" t="str">
            <v>PF Debt / PF 9/30/08 EBITDA</v>
          </cell>
          <cell r="E29" t="str">
            <v>Metro Metrics (9/30/08)</v>
          </cell>
        </row>
        <row r="30">
          <cell r="B30" t="str">
            <v xml:space="preserve">Max Leverage </v>
          </cell>
          <cell r="E30">
            <v>1.6102942709318566</v>
          </cell>
          <cell r="G30">
            <v>2.8092564790359709</v>
          </cell>
          <cell r="H30">
            <v>2.8210688773482486</v>
          </cell>
          <cell r="I30">
            <v>2.8328812756605273</v>
          </cell>
          <cell r="J30">
            <v>2.844693673972805</v>
          </cell>
          <cell r="K30">
            <v>2.8565060722850824</v>
          </cell>
        </row>
        <row r="31">
          <cell r="B31" t="str">
            <v>Max Leverage - Sell CT Stake (2)</v>
          </cell>
          <cell r="G31">
            <v>2.7379767421435202</v>
          </cell>
          <cell r="H31">
            <v>2.7497891404557979</v>
          </cell>
          <cell r="I31">
            <v>2.7616015387680766</v>
          </cell>
          <cell r="J31">
            <v>2.7734139370803543</v>
          </cell>
          <cell r="K31">
            <v>2.7852263353926312</v>
          </cell>
        </row>
        <row r="32">
          <cell r="B32" t="str">
            <v>50% Cash / 50% Stock</v>
          </cell>
          <cell r="G32">
            <v>2.1621300564891213</v>
          </cell>
          <cell r="H32">
            <v>2.2806094778760602</v>
          </cell>
          <cell r="I32">
            <v>2.3990888992629995</v>
          </cell>
          <cell r="J32">
            <v>2.5175683206499384</v>
          </cell>
          <cell r="K32">
            <v>2.6360477420368782</v>
          </cell>
        </row>
        <row r="33">
          <cell r="B33" t="str">
            <v>100% Stock</v>
          </cell>
          <cell r="G33">
            <v>0.75467683613243275</v>
          </cell>
          <cell r="H33">
            <v>0.75467683613243275</v>
          </cell>
          <cell r="I33">
            <v>0.75467683613243275</v>
          </cell>
          <cell r="J33">
            <v>0.75467683613243275</v>
          </cell>
          <cell r="K33">
            <v>0.75467683613243275</v>
          </cell>
        </row>
        <row r="35">
          <cell r="B35" t="str">
            <v>PF Adj. Debt / PF 9/30/08 EBITDAR</v>
          </cell>
        </row>
        <row r="36">
          <cell r="B36" t="str">
            <v>Max Leverage</v>
          </cell>
          <cell r="E36">
            <v>2.7739906173846762</v>
          </cell>
          <cell r="G36">
            <v>3.7310332764821759</v>
          </cell>
          <cell r="H36">
            <v>3.7405166382410875</v>
          </cell>
          <cell r="I36">
            <v>3.75</v>
          </cell>
          <cell r="J36">
            <v>3.7594833617589121</v>
          </cell>
          <cell r="K36">
            <v>3.7689667235178232</v>
          </cell>
        </row>
        <row r="37">
          <cell r="B37" t="str">
            <v>Max Leverage - Sell CT Stake (2)</v>
          </cell>
          <cell r="G37">
            <v>3.6738076807004481</v>
          </cell>
          <cell r="H37">
            <v>3.6832910424593601</v>
          </cell>
          <cell r="I37">
            <v>3.6927744042182726</v>
          </cell>
          <cell r="J37">
            <v>3.7022577659771843</v>
          </cell>
          <cell r="K37">
            <v>3.7117411277360959</v>
          </cell>
        </row>
        <row r="38">
          <cell r="B38" t="str">
            <v>50% Cash / 50% Stock</v>
          </cell>
          <cell r="G38">
            <v>3.2115000024997418</v>
          </cell>
          <cell r="H38">
            <v>3.3066189770123988</v>
          </cell>
          <cell r="I38">
            <v>3.4017379515250563</v>
          </cell>
          <cell r="J38">
            <v>3.4968569260377134</v>
          </cell>
          <cell r="K38">
            <v>3.5919759005503713</v>
          </cell>
        </row>
        <row r="39">
          <cell r="B39" t="str">
            <v>100% Stock</v>
          </cell>
          <cell r="G39">
            <v>2.08155266288838</v>
          </cell>
          <cell r="H39">
            <v>2.08155266288838</v>
          </cell>
          <cell r="I39">
            <v>2.08155266288838</v>
          </cell>
          <cell r="J39">
            <v>2.08155266288838</v>
          </cell>
          <cell r="K39">
            <v>2.08155266288838</v>
          </cell>
        </row>
        <row r="41">
          <cell r="B41" t="str">
            <v xml:space="preserve">PF 2009E (EBITDA – Capex) / PF Interest </v>
          </cell>
        </row>
        <row r="42">
          <cell r="B42" t="str">
            <v>Max Leverage</v>
          </cell>
          <cell r="E42">
            <v>7.9830750796690886</v>
          </cell>
          <cell r="G42">
            <v>2.5453809382327028</v>
          </cell>
          <cell r="H42">
            <v>2.5320577338791495</v>
          </cell>
          <cell r="I42">
            <v>2.5188732777077649</v>
          </cell>
          <cell r="J42">
            <v>2.5058254135551796</v>
          </cell>
          <cell r="K42">
            <v>2.4929120297038412</v>
          </cell>
        </row>
        <row r="43">
          <cell r="B43" t="str">
            <v>Max Leverage - Sell CT Stake (2)</v>
          </cell>
          <cell r="G43">
            <v>2.6215035381448986</v>
          </cell>
          <cell r="H43">
            <v>2.607373737551208</v>
          </cell>
          <cell r="I43">
            <v>2.5933954385050844</v>
          </cell>
          <cell r="J43">
            <v>2.5795662173710432</v>
          </cell>
          <cell r="K43">
            <v>2.5658837019353133</v>
          </cell>
        </row>
        <row r="44">
          <cell r="B44" t="str">
            <v>50% Cash / 50% Stock</v>
          </cell>
          <cell r="G44">
            <v>3.429977127014777</v>
          </cell>
          <cell r="H44">
            <v>3.222528640234755</v>
          </cell>
          <cell r="I44">
            <v>3.0387424241024688</v>
          </cell>
          <cell r="J44">
            <v>2.8747884164796731</v>
          </cell>
          <cell r="K44">
            <v>2.7276208369112496</v>
          </cell>
        </row>
        <row r="45">
          <cell r="B45" t="str">
            <v>100% Stock</v>
          </cell>
          <cell r="G45">
            <v>10.094744478130535</v>
          </cell>
          <cell r="H45">
            <v>10.10696000517467</v>
          </cell>
          <cell r="I45">
            <v>10.119205131757115</v>
          </cell>
          <cell r="J45">
            <v>10.131479965592675</v>
          </cell>
          <cell r="K45">
            <v>10.14378461491944</v>
          </cell>
        </row>
        <row r="47">
          <cell r="B47" t="str">
            <v xml:space="preserve">PF 2010E (EBITDA – Capex) / PF Interest </v>
          </cell>
        </row>
        <row r="48">
          <cell r="B48" t="str">
            <v>Max Leverage</v>
          </cell>
          <cell r="E48">
            <v>7.9830750796690886</v>
          </cell>
          <cell r="G48">
            <v>3.7682556002261385</v>
          </cell>
          <cell r="H48">
            <v>3.7421728011823228</v>
          </cell>
          <cell r="I48">
            <v>3.7164485941823959</v>
          </cell>
          <cell r="J48">
            <v>3.6910756360817056</v>
          </cell>
          <cell r="K48">
            <v>3.6660467815165583</v>
          </cell>
        </row>
        <row r="49">
          <cell r="B49" t="str">
            <v>Max Leverage - Sell CT Stake (2)</v>
          </cell>
          <cell r="G49">
            <v>3.8979035957931223</v>
          </cell>
          <cell r="H49">
            <v>3.8700017845737542</v>
          </cell>
          <cell r="I49">
            <v>3.8424965975906873</v>
          </cell>
          <cell r="J49">
            <v>3.8153796204582782</v>
          </cell>
          <cell r="K49">
            <v>3.7886426970166087</v>
          </cell>
        </row>
        <row r="50">
          <cell r="B50" t="str">
            <v>50% Cash / 50% Stock</v>
          </cell>
          <cell r="G50">
            <v>5.2585951218301119</v>
          </cell>
          <cell r="H50">
            <v>4.8920926935311027</v>
          </cell>
          <cell r="I50">
            <v>4.5733490940367476</v>
          </cell>
          <cell r="J50">
            <v>4.2936001881022738</v>
          </cell>
          <cell r="K50">
            <v>4.0461026195081971</v>
          </cell>
        </row>
        <row r="51">
          <cell r="B51" t="str">
            <v>100% Stock</v>
          </cell>
          <cell r="G51">
            <v>14.134105888218974</v>
          </cell>
          <cell r="H51">
            <v>14.150940345385502</v>
          </cell>
          <cell r="I51">
            <v>14.167814945886693</v>
          </cell>
          <cell r="J51">
            <v>14.184729839414281</v>
          </cell>
          <cell r="K51">
            <v>14.201685170457782</v>
          </cell>
        </row>
        <row r="56">
          <cell r="B56" t="str">
            <v>Project Maple Leaf</v>
          </cell>
        </row>
        <row r="57">
          <cell r="B57" t="str">
            <v>Financing Case: 63% Cash / 37% Equity</v>
          </cell>
        </row>
        <row r="58">
          <cell r="B58" t="str">
            <v>Exit Multiple</v>
          </cell>
          <cell r="D58">
            <v>6.3284628168072654</v>
          </cell>
        </row>
        <row r="59">
          <cell r="G59" t="str">
            <v>LTM EV / EBITDA Purchase Multiple</v>
          </cell>
        </row>
        <row r="60">
          <cell r="G60">
            <v>6</v>
          </cell>
          <cell r="H60">
            <v>6.5</v>
          </cell>
          <cell r="I60">
            <v>7</v>
          </cell>
          <cell r="J60">
            <v>7.5</v>
          </cell>
          <cell r="K60">
            <v>8</v>
          </cell>
        </row>
        <row r="61">
          <cell r="B61" t="str">
            <v>Equity Value</v>
          </cell>
          <cell r="G61">
            <v>2938.1225000000099</v>
          </cell>
          <cell r="H61">
            <v>3264.5660416666774</v>
          </cell>
          <cell r="I61">
            <v>3591.0095833333448</v>
          </cell>
          <cell r="J61">
            <v>3917.4531250000123</v>
          </cell>
          <cell r="K61">
            <v>4243.8966666666793</v>
          </cell>
        </row>
        <row r="62">
          <cell r="B62" t="str">
            <v>Net Debt</v>
          </cell>
          <cell r="G62">
            <v>979.19999999999993</v>
          </cell>
          <cell r="H62">
            <v>979.19999999999993</v>
          </cell>
          <cell r="I62">
            <v>979.19999999999993</v>
          </cell>
          <cell r="J62">
            <v>979.19999999999993</v>
          </cell>
          <cell r="K62">
            <v>979.19999999999993</v>
          </cell>
        </row>
        <row r="63">
          <cell r="B63" t="str">
            <v>Firm Value</v>
          </cell>
          <cell r="G63">
            <v>3917.3225000000098</v>
          </cell>
          <cell r="H63">
            <v>4243.7660416666777</v>
          </cell>
          <cell r="I63">
            <v>4570.2095833333451</v>
          </cell>
          <cell r="J63">
            <v>4896.6531250000126</v>
          </cell>
          <cell r="K63">
            <v>5223.0966666666791</v>
          </cell>
        </row>
        <row r="65">
          <cell r="B65" t="str">
            <v>FY 2009E Accretion / Dilution</v>
          </cell>
        </row>
        <row r="66">
          <cell r="B66" t="str">
            <v>Max Leverage</v>
          </cell>
          <cell r="G66">
            <v>0.23884410307149118</v>
          </cell>
          <cell r="H66">
            <v>0.14190356704784385</v>
          </cell>
          <cell r="I66">
            <v>5.7790463455996165E-2</v>
          </cell>
          <cell r="J66">
            <v>-1.5883252016118864E-2</v>
          </cell>
          <cell r="K66">
            <v>-8.0947492242258584E-2</v>
          </cell>
        </row>
        <row r="67">
          <cell r="B67" t="str">
            <v>Max Leverage - Sell CT Stake (1)</v>
          </cell>
          <cell r="G67">
            <v>0.34923380677140575</v>
          </cell>
          <cell r="H67">
            <v>0.23985071249753476</v>
          </cell>
          <cell r="I67">
            <v>0.14543973725698212</v>
          </cell>
          <cell r="J67">
            <v>6.3123761539457646E-2</v>
          </cell>
          <cell r="K67">
            <v>-9.2815352928795596E-3</v>
          </cell>
        </row>
        <row r="68">
          <cell r="B68" t="str">
            <v>50% Cash / 50% Stock</v>
          </cell>
          <cell r="G68">
            <v>0.10880680910500255</v>
          </cell>
          <cell r="H68">
            <v>5.0824789315959934E-2</v>
          </cell>
          <cell r="I68">
            <v>-3.5647799383896088E-3</v>
          </cell>
          <cell r="J68">
            <v>-5.4685738062298039E-2</v>
          </cell>
          <cell r="K68">
            <v>-0.1028241368173521</v>
          </cell>
        </row>
        <row r="69">
          <cell r="B69" t="str">
            <v>100% Stock</v>
          </cell>
          <cell r="G69">
            <v>-7.816503151852687E-2</v>
          </cell>
          <cell r="H69">
            <v>-0.12397080185750688</v>
          </cell>
          <cell r="I69">
            <v>-0.16581966859726949</v>
          </cell>
          <cell r="J69">
            <v>-0.20420312512389804</v>
          </cell>
          <cell r="K69">
            <v>-0.23953450214472596</v>
          </cell>
        </row>
        <row r="71">
          <cell r="B71" t="str">
            <v>FY 2010E Accretion / Dilution</v>
          </cell>
        </row>
        <row r="72">
          <cell r="B72" t="str">
            <v xml:space="preserve">Max Leverage </v>
          </cell>
          <cell r="G72">
            <v>0.34898348546496999</v>
          </cell>
          <cell r="H72">
            <v>0.23825486951655503</v>
          </cell>
          <cell r="I72">
            <v>0.14312875218497501</v>
          </cell>
          <cell r="J72">
            <v>6.0524416633724161E-2</v>
          </cell>
          <cell r="K72">
            <v>-1.1877887295743149E-2</v>
          </cell>
        </row>
        <row r="73">
          <cell r="B73" t="str">
            <v>Max Leverage - Sell CT Stake (1)</v>
          </cell>
          <cell r="G73">
            <v>0.4818132002599711</v>
          </cell>
          <cell r="H73">
            <v>0.35620182748501639</v>
          </cell>
          <cell r="I73">
            <v>0.24883906680333165</v>
          </cell>
          <cell r="J73">
            <v>0.15601752857305123</v>
          </cell>
          <cell r="K73">
            <v>7.4970385459617414E-2</v>
          </cell>
        </row>
        <row r="74">
          <cell r="B74" t="str">
            <v>50% Cash / 50% Stock</v>
          </cell>
          <cell r="G74">
            <v>0.17498563950508425</v>
          </cell>
          <cell r="H74">
            <v>0.11485683067860426</v>
          </cell>
          <cell r="I74">
            <v>5.8666376880624906E-2</v>
          </cell>
          <cell r="J74">
            <v>6.0396129338087662E-3</v>
          </cell>
          <cell r="K74">
            <v>-4.3352063415891456E-2</v>
          </cell>
        </row>
        <row r="75">
          <cell r="B75" t="str">
            <v>100% Stock</v>
          </cell>
          <cell r="G75">
            <v>-9.003827686370125E-2</v>
          </cell>
          <cell r="H75">
            <v>-0.13620926709034709</v>
          </cell>
          <cell r="I75">
            <v>-0.17823313134952296</v>
          </cell>
          <cell r="J75">
            <v>-0.21664474899433384</v>
          </cell>
          <cell r="K75">
            <v>-0.25189080890263105</v>
          </cell>
        </row>
        <row r="77">
          <cell r="B77" t="str">
            <v>FY 2010E PF Firm Value</v>
          </cell>
        </row>
        <row r="78">
          <cell r="B78" t="str">
            <v>5.3x EBITDA Multiple</v>
          </cell>
          <cell r="G78">
            <v>8615.8697926649893</v>
          </cell>
          <cell r="H78">
            <v>8615.8697926649893</v>
          </cell>
          <cell r="I78">
            <v>8615.8697926649893</v>
          </cell>
          <cell r="J78">
            <v>8615.8697926649893</v>
          </cell>
          <cell r="K78">
            <v>8615.8697926649893</v>
          </cell>
          <cell r="M78">
            <v>5.3284628168072654</v>
          </cell>
        </row>
        <row r="79">
          <cell r="B79" t="str">
            <v>6.3x EBITDA Multiple</v>
          </cell>
          <cell r="G79">
            <v>10232.822014887211</v>
          </cell>
          <cell r="H79">
            <v>10232.822014887211</v>
          </cell>
          <cell r="I79">
            <v>10232.822014887211</v>
          </cell>
          <cell r="J79">
            <v>10232.822014887211</v>
          </cell>
          <cell r="K79">
            <v>10232.822014887211</v>
          </cell>
          <cell r="M79">
            <v>6.3284628168072654</v>
          </cell>
          <cell r="N79" t="str">
            <v>LTM EBITDA Multiple for Metro</v>
          </cell>
        </row>
        <row r="80">
          <cell r="B80" t="str">
            <v>7.3x EBITDA Multiple</v>
          </cell>
          <cell r="G80">
            <v>11849.774237109434</v>
          </cell>
          <cell r="H80">
            <v>11849.774237109434</v>
          </cell>
          <cell r="I80">
            <v>11849.774237109434</v>
          </cell>
          <cell r="J80">
            <v>11849.774237109434</v>
          </cell>
          <cell r="K80">
            <v>11849.774237109434</v>
          </cell>
          <cell r="M80">
            <v>7.3284628168072654</v>
          </cell>
        </row>
        <row r="82">
          <cell r="B82" t="str">
            <v>FY 2010E PF Equity Value</v>
          </cell>
        </row>
        <row r="83">
          <cell r="B83" t="str">
            <v>5.3x EBITDA Multiple</v>
          </cell>
          <cell r="G83">
            <v>5259.6130409816087</v>
          </cell>
          <cell r="H83">
            <v>5234.1633639746169</v>
          </cell>
          <cell r="I83">
            <v>5208.7136858108934</v>
          </cell>
          <cell r="J83">
            <v>5183.2640076648631</v>
          </cell>
          <cell r="K83">
            <v>5157.8143295328828</v>
          </cell>
        </row>
        <row r="84">
          <cell r="B84" t="str">
            <v>6.3x EBITDA Multiple</v>
          </cell>
          <cell r="G84">
            <v>6876.5652610898314</v>
          </cell>
          <cell r="H84">
            <v>6851.1155861968391</v>
          </cell>
          <cell r="I84">
            <v>6825.6659080331156</v>
          </cell>
          <cell r="J84">
            <v>6800.2162298870853</v>
          </cell>
          <cell r="K84">
            <v>6774.766551755105</v>
          </cell>
        </row>
        <row r="85">
          <cell r="B85" t="str">
            <v>7.3x EBITDA Multiple</v>
          </cell>
          <cell r="G85">
            <v>8493.5174833120545</v>
          </cell>
          <cell r="H85">
            <v>8468.0678084190622</v>
          </cell>
          <cell r="I85">
            <v>8442.6181302553377</v>
          </cell>
          <cell r="J85">
            <v>8417.1684521093084</v>
          </cell>
          <cell r="K85">
            <v>8391.7187739773271</v>
          </cell>
        </row>
        <row r="87">
          <cell r="B87" t="str">
            <v>Acquiror's share of FY 2010E PF Equity Value</v>
          </cell>
        </row>
        <row r="88">
          <cell r="B88" t="str">
            <v>5.3x EBITDA Multiple</v>
          </cell>
          <cell r="G88">
            <v>3757.013234160856</v>
          </cell>
          <cell r="H88">
            <v>3455.4539861143712</v>
          </cell>
          <cell r="I88">
            <v>3196.3867137561874</v>
          </cell>
          <cell r="J88">
            <v>2971.4213678070578</v>
          </cell>
          <cell r="K88">
            <v>2774.2403210603798</v>
          </cell>
        </row>
        <row r="89">
          <cell r="B89" t="str">
            <v>6.3x EBITDA Multiple</v>
          </cell>
          <cell r="G89">
            <v>4912.024228813535</v>
          </cell>
          <cell r="H89">
            <v>4522.922388054255</v>
          </cell>
          <cell r="I89">
            <v>4188.6479344043782</v>
          </cell>
          <cell r="J89">
            <v>3898.3751900953384</v>
          </cell>
          <cell r="K89">
            <v>3643.9525219110315</v>
          </cell>
        </row>
        <row r="90">
          <cell r="B90" t="str">
            <v>7.3x EBITDA Multiple</v>
          </cell>
          <cell r="G90">
            <v>6067.0352249762736</v>
          </cell>
          <cell r="H90">
            <v>5590.3907899941387</v>
          </cell>
          <cell r="I90">
            <v>5180.9091550525691</v>
          </cell>
          <cell r="J90">
            <v>4825.3290123836196</v>
          </cell>
          <cell r="K90">
            <v>4513.6647227616832</v>
          </cell>
        </row>
        <row r="92">
          <cell r="B92" t="str">
            <v>PV of Acquiror's share of FY 2010E PF Equity Value(1)</v>
          </cell>
          <cell r="M92">
            <v>39706</v>
          </cell>
          <cell r="N92" t="str">
            <v>Today</v>
          </cell>
        </row>
        <row r="93">
          <cell r="B93" t="str">
            <v>5.3x EBITDA Multiple</v>
          </cell>
          <cell r="G93">
            <v>3036.2265887324588</v>
          </cell>
          <cell r="H93">
            <v>2792.5217759115353</v>
          </cell>
          <cell r="I93">
            <v>2583.1568118884588</v>
          </cell>
          <cell r="J93">
            <v>2401.3512865036901</v>
          </cell>
          <cell r="K93">
            <v>2241.9996154787459</v>
          </cell>
          <cell r="M93">
            <v>40451</v>
          </cell>
          <cell r="N93" t="str">
            <v>FY 2011E</v>
          </cell>
        </row>
        <row r="94">
          <cell r="B94" t="str">
            <v>6.3x EBITDA Multiple</v>
          </cell>
          <cell r="G94">
            <v>3969.6475999645536</v>
          </cell>
          <cell r="H94">
            <v>3655.1953260422501</v>
          </cell>
          <cell r="I94">
            <v>3385.0517516525097</v>
          </cell>
          <cell r="J94">
            <v>3150.4681158425883</v>
          </cell>
          <cell r="K94">
            <v>2944.8566841623415</v>
          </cell>
          <cell r="M94">
            <v>2.0410958904109591</v>
          </cell>
          <cell r="N94" t="str">
            <v>Discount Period</v>
          </cell>
        </row>
        <row r="95">
          <cell r="B95" t="str">
            <v>7.3x EBITDA Multiple</v>
          </cell>
          <cell r="G95">
            <v>4903.0686124170015</v>
          </cell>
          <cell r="H95">
            <v>4517.8688761729645</v>
          </cell>
          <cell r="I95">
            <v>4186.9466914165605</v>
          </cell>
          <cell r="J95">
            <v>3899.584945181487</v>
          </cell>
          <cell r="K95">
            <v>3647.7137528459366</v>
          </cell>
          <cell r="M95">
            <v>0.11</v>
          </cell>
          <cell r="N95" t="str">
            <v>Discount Rate</v>
          </cell>
        </row>
        <row r="97">
          <cell r="B97" t="str">
            <v>FY 2010E PF Acquiror Stock Price</v>
          </cell>
          <cell r="G97">
            <v>132.49464134523936</v>
          </cell>
          <cell r="H97">
            <v>143.36046612467817</v>
          </cell>
          <cell r="I97">
            <v>154.2262909105483</v>
          </cell>
          <cell r="J97">
            <v>165.09211569646754</v>
          </cell>
          <cell r="K97">
            <v>175.95794048242561</v>
          </cell>
        </row>
        <row r="98">
          <cell r="B98" t="str">
            <v>5.3x EBITDA Multiple</v>
          </cell>
          <cell r="G98">
            <v>39.696798206930588</v>
          </cell>
          <cell r="H98">
            <v>36.510507432520157</v>
          </cell>
          <cell r="I98">
            <v>33.773189091553547</v>
          </cell>
          <cell r="J98">
            <v>31.396193487486869</v>
          </cell>
          <cell r="K98">
            <v>29.312768241044722</v>
          </cell>
        </row>
        <row r="99">
          <cell r="B99" t="str">
            <v>6.3x EBITDA Multiple</v>
          </cell>
          <cell r="G99">
            <v>51.900704747535151</v>
          </cell>
          <cell r="H99">
            <v>47.789434363575104</v>
          </cell>
          <cell r="I99">
            <v>44.257473014066207</v>
          </cell>
          <cell r="J99">
            <v>41.190436025362466</v>
          </cell>
          <cell r="K99">
            <v>38.502192814832121</v>
          </cell>
        </row>
        <row r="100">
          <cell r="B100" t="str">
            <v>7.3x EBITDA Multiple</v>
          </cell>
          <cell r="G100">
            <v>64.104611304095087</v>
          </cell>
          <cell r="H100">
            <v>59.068361294630051</v>
          </cell>
          <cell r="I100">
            <v>54.741756936578867</v>
          </cell>
          <cell r="J100">
            <v>50.98467856323807</v>
          </cell>
          <cell r="K100">
            <v>47.691617388619512</v>
          </cell>
        </row>
        <row r="102">
          <cell r="B102" t="str">
            <v>Present Value PF Acquiror Stock Price (1)</v>
          </cell>
        </row>
        <row r="103">
          <cell r="B103" t="str">
            <v>5.3x EBITDA Multiple</v>
          </cell>
          <cell r="G103">
            <v>32.080928836640147</v>
          </cell>
          <cell r="H103">
            <v>29.505931048308241</v>
          </cell>
          <cell r="I103">
            <v>27.293769895108536</v>
          </cell>
          <cell r="J103">
            <v>25.372803211056013</v>
          </cell>
          <cell r="K103">
            <v>23.689085125804976</v>
          </cell>
        </row>
        <row r="104">
          <cell r="B104" t="str">
            <v>6.3x EBITDA Multiple</v>
          </cell>
          <cell r="G104">
            <v>41.943504030167688</v>
          </cell>
          <cell r="H104">
            <v>38.620984870600267</v>
          </cell>
          <cell r="I104">
            <v>35.766633743421046</v>
          </cell>
          <cell r="J104">
            <v>33.288010785946113</v>
          </cell>
          <cell r="K104">
            <v>31.115509651646867</v>
          </cell>
        </row>
        <row r="105">
          <cell r="B105" t="str">
            <v>7.3x EBITDA Multiple</v>
          </cell>
          <cell r="G105">
            <v>51.806079236589547</v>
          </cell>
          <cell r="H105">
            <v>47.736038692892286</v>
          </cell>
          <cell r="I105">
            <v>44.239497591733553</v>
          </cell>
          <cell r="J105">
            <v>41.203218360836225</v>
          </cell>
          <cell r="K105">
            <v>38.541934177488756</v>
          </cell>
        </row>
        <row r="107">
          <cell r="B107" t="str">
            <v>Acquiror Equity Value Creation w/ Synergies</v>
          </cell>
        </row>
        <row r="108">
          <cell r="B108" t="str">
            <v>5.3x EBITDA Multiple</v>
          </cell>
          <cell r="G108">
            <v>0.12367526573170395</v>
          </cell>
          <cell r="H108">
            <v>3.3482698714824455E-2</v>
          </cell>
          <cell r="I108">
            <v>-4.4001054462047828E-2</v>
          </cell>
          <cell r="J108">
            <v>-0.11128535162675968</v>
          </cell>
          <cell r="K108">
            <v>-0.17025971538336337</v>
          </cell>
        </row>
        <row r="109">
          <cell r="B109" t="str">
            <v>6.3x EBITDA Multiple</v>
          </cell>
          <cell r="G109">
            <v>0.46912448441918353</v>
          </cell>
          <cell r="H109">
            <v>0.35274903224519316</v>
          </cell>
          <cell r="I109">
            <v>0.25277175983961619</v>
          </cell>
          <cell r="J109">
            <v>0.16595484364084467</v>
          </cell>
          <cell r="K109">
            <v>8.9860232982377219E-2</v>
          </cell>
        </row>
        <row r="110">
          <cell r="B110" t="str">
            <v>7.3x EBITDA Multiple</v>
          </cell>
          <cell r="G110">
            <v>0.81457370355830272</v>
          </cell>
          <cell r="H110">
            <v>0.67201536577556165</v>
          </cell>
          <cell r="I110">
            <v>0.54954457414128033</v>
          </cell>
          <cell r="J110">
            <v>0.44319503890844913</v>
          </cell>
          <cell r="K110">
            <v>0.34998018134811759</v>
          </cell>
        </row>
        <row r="112">
          <cell r="B112" t="str">
            <v>Acquiror Equity Value Creation at Current LTM EBITDA Multiple</v>
          </cell>
        </row>
        <row r="113">
          <cell r="B113" t="str">
            <v xml:space="preserve">0% Synergies </v>
          </cell>
          <cell r="G113">
            <v>0.12695224774495717</v>
          </cell>
          <cell r="H113">
            <v>4.4060385814039371E-2</v>
          </cell>
          <cell r="I113">
            <v>-2.8062993507253498E-2</v>
          </cell>
          <cell r="J113">
            <v>-9.1388302583383929E-2</v>
          </cell>
          <cell r="K113">
            <v>-0.14743286233142583</v>
          </cell>
        </row>
        <row r="114">
          <cell r="B114" t="str">
            <v xml:space="preserve">1% Synergies </v>
          </cell>
          <cell r="G114">
            <v>0.34858270825936688</v>
          </cell>
          <cell r="H114">
            <v>0.24448301856260279</v>
          </cell>
          <cell r="I114">
            <v>0.15465176856233365</v>
          </cell>
          <cell r="J114">
            <v>7.6343549870140137E-2</v>
          </cell>
          <cell r="K114">
            <v>7.4748326872156046E-3</v>
          </cell>
        </row>
        <row r="115">
          <cell r="B115" t="str">
            <v xml:space="preserve">1.5% Synergies </v>
          </cell>
          <cell r="G115">
            <v>0.46912448454347966</v>
          </cell>
          <cell r="H115">
            <v>0.35274903224519316</v>
          </cell>
          <cell r="I115">
            <v>0.25277175983961619</v>
          </cell>
          <cell r="J115">
            <v>0.16595484364084467</v>
          </cell>
          <cell r="K115">
            <v>8.9860232982377219E-2</v>
          </cell>
        </row>
        <row r="116">
          <cell r="B116" t="str">
            <v xml:space="preserve">3% Synergies </v>
          </cell>
          <cell r="G116">
            <v>0.73827883835945807</v>
          </cell>
          <cell r="H116">
            <v>0.59263130019394472</v>
          </cell>
          <cell r="I116">
            <v>0.46873838549299562</v>
          </cell>
          <cell r="J116">
            <v>0.36206474008005407</v>
          </cell>
          <cell r="K116">
            <v>0.26925378861420657</v>
          </cell>
        </row>
        <row r="119">
          <cell r="B119" t="str">
            <v>2011E Implied Firm Value</v>
          </cell>
        </row>
        <row r="120">
          <cell r="B120" t="str">
            <v>@ 5.3x</v>
          </cell>
          <cell r="G120">
            <v>8833.2909970434612</v>
          </cell>
          <cell r="H120">
            <v>8833.2909970434612</v>
          </cell>
          <cell r="I120">
            <v>8833.2909970434612</v>
          </cell>
          <cell r="J120">
            <v>8833.2909970434612</v>
          </cell>
          <cell r="K120">
            <v>8833.2909970434612</v>
          </cell>
          <cell r="M120">
            <v>5.3284628168072654</v>
          </cell>
        </row>
        <row r="121">
          <cell r="B121" t="str">
            <v>@ 6.3x</v>
          </cell>
          <cell r="G121">
            <v>10491.046957952321</v>
          </cell>
          <cell r="H121">
            <v>10491.046957952321</v>
          </cell>
          <cell r="I121">
            <v>10491.046957952321</v>
          </cell>
          <cell r="J121">
            <v>10491.046957952321</v>
          </cell>
          <cell r="K121">
            <v>10491.046957952321</v>
          </cell>
          <cell r="M121">
            <v>6.3284628168072654</v>
          </cell>
          <cell r="N121" t="str">
            <v>LTM EBITDA Multiple for Metro</v>
          </cell>
        </row>
        <row r="122">
          <cell r="B122" t="str">
            <v>@ 7.3x</v>
          </cell>
          <cell r="G122">
            <v>12148.802918861182</v>
          </cell>
          <cell r="H122">
            <v>12148.802918861182</v>
          </cell>
          <cell r="I122">
            <v>12148.802918861182</v>
          </cell>
          <cell r="J122">
            <v>12148.802918861182</v>
          </cell>
          <cell r="K122">
            <v>12148.802918861182</v>
          </cell>
          <cell r="M122">
            <v>7.3284628168072654</v>
          </cell>
        </row>
        <row r="124">
          <cell r="B124" t="str">
            <v>2011E Implied Equity Value</v>
          </cell>
        </row>
        <row r="125">
          <cell r="B125" t="str">
            <v>@ 5.3x</v>
          </cell>
          <cell r="G125">
            <v>5711.9429047916929</v>
          </cell>
          <cell r="H125">
            <v>5681.5857977493952</v>
          </cell>
          <cell r="I125">
            <v>5651.2289598552343</v>
          </cell>
          <cell r="J125">
            <v>5620.8721154996892</v>
          </cell>
          <cell r="K125">
            <v>5590.5152659754158</v>
          </cell>
        </row>
        <row r="126">
          <cell r="B126" t="str">
            <v>@ 6.3x</v>
          </cell>
          <cell r="G126">
            <v>7369.6994012279101</v>
          </cell>
          <cell r="H126">
            <v>7339.3417586581963</v>
          </cell>
          <cell r="I126">
            <v>7308.9849207640946</v>
          </cell>
          <cell r="J126">
            <v>7278.6280764085495</v>
          </cell>
          <cell r="K126">
            <v>7248.2712268842761</v>
          </cell>
        </row>
        <row r="127">
          <cell r="B127" t="str">
            <v>@ 7.3x</v>
          </cell>
          <cell r="G127">
            <v>9027.4553621367704</v>
          </cell>
          <cell r="H127">
            <v>8997.0977195670566</v>
          </cell>
          <cell r="I127">
            <v>8966.7408816729549</v>
          </cell>
          <cell r="J127">
            <v>8936.3840373174098</v>
          </cell>
          <cell r="K127">
            <v>8906.0271877931373</v>
          </cell>
        </row>
        <row r="129">
          <cell r="B129" t="str">
            <v>Acquiror's Share of FY 2011E PF Equity Value</v>
          </cell>
        </row>
        <row r="130">
          <cell r="B130" t="str">
            <v>@ 5.3x</v>
          </cell>
          <cell r="G130">
            <v>4080.1186168761401</v>
          </cell>
          <cell r="H130">
            <v>3750.8302525307186</v>
          </cell>
          <cell r="I130">
            <v>3467.9412717351806</v>
          </cell>
          <cell r="J130">
            <v>3222.2899479957464</v>
          </cell>
          <cell r="K130">
            <v>3006.9777381414974</v>
          </cell>
        </row>
        <row r="131">
          <cell r="B131" t="str">
            <v>@ 6.3x</v>
          </cell>
          <cell r="G131">
            <v>5264.2766618878741</v>
          </cell>
          <cell r="H131">
            <v>4845.2361861615964</v>
          </cell>
          <cell r="I131">
            <v>4485.2421732099137</v>
          </cell>
          <cell r="J131">
            <v>4172.6354209583124</v>
          </cell>
          <cell r="K131">
            <v>3898.6370991421995</v>
          </cell>
        </row>
        <row r="132">
          <cell r="B132" t="str">
            <v>@ 7.3x</v>
          </cell>
          <cell r="G132">
            <v>6448.4343243651228</v>
          </cell>
          <cell r="H132">
            <v>5939.6421197925138</v>
          </cell>
          <cell r="I132">
            <v>5502.5430746846469</v>
          </cell>
          <cell r="J132">
            <v>5122.9808939208779</v>
          </cell>
          <cell r="K132">
            <v>4790.2964601429021</v>
          </cell>
        </row>
        <row r="134">
          <cell r="B134" t="str">
            <v>PV of Acquiror's Share of FY 2011E PF Equity Value(1)</v>
          </cell>
          <cell r="M134">
            <v>39706</v>
          </cell>
          <cell r="N134" t="str">
            <v>Today</v>
          </cell>
        </row>
        <row r="135">
          <cell r="B135" t="str">
            <v>@ 5.3x</v>
          </cell>
          <cell r="G135">
            <v>2970.5800804653445</v>
          </cell>
          <cell r="H135">
            <v>2730.8376740050035</v>
          </cell>
          <cell r="I135">
            <v>2524.876904173816</v>
          </cell>
          <cell r="J135">
            <v>2346.0274643506655</v>
          </cell>
          <cell r="K135">
            <v>2189.2667861124173</v>
          </cell>
          <cell r="M135">
            <v>40816</v>
          </cell>
          <cell r="N135" t="str">
            <v>FY 2012E</v>
          </cell>
        </row>
        <row r="136">
          <cell r="B136" t="str">
            <v>@ 6.3x</v>
          </cell>
          <cell r="G136">
            <v>3832.7207756120574</v>
          </cell>
          <cell r="H136">
            <v>3527.6332507169473</v>
          </cell>
          <cell r="I136">
            <v>3265.535222601331</v>
          </cell>
          <cell r="J136">
            <v>3037.9380671126132</v>
          </cell>
          <cell r="K136">
            <v>2838.4502498954143</v>
          </cell>
          <cell r="M136">
            <v>3.0410958904109591</v>
          </cell>
          <cell r="N136" t="str">
            <v>Discount Period</v>
          </cell>
        </row>
        <row r="137">
          <cell r="B137" t="str">
            <v>@ 7.3x</v>
          </cell>
          <cell r="G137">
            <v>4694.8611922498776</v>
          </cell>
          <cell r="H137">
            <v>4324.4288274289202</v>
          </cell>
          <cell r="I137">
            <v>4006.1935410288461</v>
          </cell>
          <cell r="J137">
            <v>3729.8486698745605</v>
          </cell>
          <cell r="K137">
            <v>3487.6337136784114</v>
          </cell>
          <cell r="M137">
            <v>0.11</v>
          </cell>
          <cell r="N137" t="str">
            <v>Discount Rate</v>
          </cell>
        </row>
        <row r="139">
          <cell r="B139" t="str">
            <v>2011E Implied Future Value Stock Price</v>
          </cell>
          <cell r="G139">
            <v>122.10720266183488</v>
          </cell>
          <cell r="H139">
            <v>132.97302741915004</v>
          </cell>
          <cell r="I139">
            <v>143.83885222734838</v>
          </cell>
          <cell r="J139">
            <v>154.70467703186711</v>
          </cell>
          <cell r="K139">
            <v>165.57050183353539</v>
          </cell>
        </row>
        <row r="140">
          <cell r="B140" t="str">
            <v>@ 5.3x</v>
          </cell>
          <cell r="G140">
            <v>46.778099737575801</v>
          </cell>
          <cell r="H140">
            <v>42.727355374411552</v>
          </cell>
          <cell r="I140">
            <v>39.288612724210509</v>
          </cell>
          <cell r="J140">
            <v>36.332916517720172</v>
          </cell>
          <cell r="K140">
            <v>33.765164712710245</v>
          </cell>
        </row>
        <row r="141">
          <cell r="B141" t="str">
            <v>@ 6.3x</v>
          </cell>
          <cell r="G141">
            <v>60.354338160031745</v>
          </cell>
          <cell r="H141">
            <v>55.194214203483078</v>
          </cell>
          <cell r="I141">
            <v>50.813704417021356</v>
          </cell>
          <cell r="J141">
            <v>47.048532830776985</v>
          </cell>
          <cell r="K141">
            <v>43.777551838138955</v>
          </cell>
        </row>
        <row r="142">
          <cell r="B142" t="str">
            <v>@ 7.3x</v>
          </cell>
          <cell r="G142">
            <v>73.930572196772957</v>
          </cell>
          <cell r="H142">
            <v>67.661073032555052</v>
          </cell>
          <cell r="I142">
            <v>62.338796109832202</v>
          </cell>
          <cell r="J142">
            <v>57.764149143833791</v>
          </cell>
          <cell r="K142">
            <v>53.789938963567671</v>
          </cell>
        </row>
        <row r="144">
          <cell r="B144" t="str">
            <v>Implied Discounted Future Stock Price (2)</v>
          </cell>
        </row>
        <row r="145">
          <cell r="B145" t="str">
            <v>@ 5.3x</v>
          </cell>
          <cell r="G145">
            <v>34.057365564742888</v>
          </cell>
          <cell r="H145">
            <v>31.108171767655225</v>
          </cell>
          <cell r="I145">
            <v>28.60455327571178</v>
          </cell>
          <cell r="J145">
            <v>26.452622633648851</v>
          </cell>
          <cell r="K145">
            <v>24.583139640681008</v>
          </cell>
        </row>
        <row r="146">
          <cell r="B146" t="str">
            <v>@ 6.3x</v>
          </cell>
          <cell r="G146">
            <v>43.941711391990722</v>
          </cell>
          <cell r="H146">
            <v>40.184820262734412</v>
          </cell>
          <cell r="I146">
            <v>36.995536730602794</v>
          </cell>
          <cell r="J146">
            <v>34.254257673820128</v>
          </cell>
          <cell r="K146">
            <v>31.872780101055174</v>
          </cell>
        </row>
        <row r="147">
          <cell r="B147" t="str">
            <v>@ 7.3x</v>
          </cell>
          <cell r="G147">
            <v>53.826054026165494</v>
          </cell>
          <cell r="H147">
            <v>49.261468757813923</v>
          </cell>
          <cell r="I147">
            <v>45.386520185493815</v>
          </cell>
          <cell r="J147">
            <v>42.055892713991405</v>
          </cell>
          <cell r="K147">
            <v>39.162420561429343</v>
          </cell>
        </row>
        <row r="149">
          <cell r="B149" t="str">
            <v>Premium / (Discount) to PV of Current Stock Price ($28.55)(3)</v>
          </cell>
        </row>
        <row r="150">
          <cell r="B150" t="str">
            <v>@ 5.3x</v>
          </cell>
          <cell r="G150">
            <v>0.19290247161971585</v>
          </cell>
          <cell r="H150">
            <v>8.9603214278641818E-2</v>
          </cell>
          <cell r="I150">
            <v>1.9107977482233363E-3</v>
          </cell>
          <cell r="J150">
            <v>-7.3463305301266213E-2</v>
          </cell>
          <cell r="K150">
            <v>-0.13894432081677732</v>
          </cell>
        </row>
        <row r="151">
          <cell r="B151" t="str">
            <v>@ 6.3x</v>
          </cell>
          <cell r="G151">
            <v>0.53911423439547179</v>
          </cell>
          <cell r="H151">
            <v>0.40752435246004937</v>
          </cell>
          <cell r="I151">
            <v>0.29581564730657761</v>
          </cell>
          <cell r="J151">
            <v>0.19979886773450528</v>
          </cell>
          <cell r="K151">
            <v>0.11638459198091677</v>
          </cell>
        </row>
        <row r="152">
          <cell r="B152" t="str">
            <v>@ 7.3x</v>
          </cell>
          <cell r="G152">
            <v>0.88532588532978962</v>
          </cell>
          <cell r="H152">
            <v>0.72544549064146824</v>
          </cell>
          <cell r="I152">
            <v>0.58972049686493211</v>
          </cell>
          <cell r="J152">
            <v>0.47306104077027689</v>
          </cell>
          <cell r="K152">
            <v>0.37171350477861087</v>
          </cell>
        </row>
        <row r="154">
          <cell r="B154" t="str">
            <v>Acquiror Equity Value Creation at Current LTM EBITDA Multiple</v>
          </cell>
        </row>
        <row r="155">
          <cell r="B155" t="str">
            <v xml:space="preserve">0% Synergies </v>
          </cell>
          <cell r="G155">
            <v>0.16008011969588876</v>
          </cell>
          <cell r="H155">
            <v>6.8458753185868471E-2</v>
          </cell>
          <cell r="I155">
            <v>-1.0471952274789031E-2</v>
          </cell>
          <cell r="J155">
            <v>-7.9178009768732571E-2</v>
          </cell>
          <cell r="K155">
            <v>-0.13952531036648774</v>
          </cell>
        </row>
        <row r="156">
          <cell r="B156" t="str">
            <v xml:space="preserve">1% Synergies </v>
          </cell>
          <cell r="G156">
            <v>0.40492855915877435</v>
          </cell>
          <cell r="H156">
            <v>0.2881019650822112</v>
          </cell>
          <cell r="I156">
            <v>0.18841111425132273</v>
          </cell>
          <cell r="J156">
            <v>0.10234330029717897</v>
          </cell>
          <cell r="K156">
            <v>2.7284678079559255E-2</v>
          </cell>
        </row>
        <row r="157">
          <cell r="B157" t="str">
            <v xml:space="preserve">1.5% Synergies </v>
          </cell>
          <cell r="G157">
            <v>0.53911423029707728</v>
          </cell>
          <cell r="H157">
            <v>0.40752435246005181</v>
          </cell>
          <cell r="I157">
            <v>0.29581564730657761</v>
          </cell>
          <cell r="J157">
            <v>0.19979886773450528</v>
          </cell>
          <cell r="K157">
            <v>0.11638459198091677</v>
          </cell>
        </row>
        <row r="158">
          <cell r="B158" t="str">
            <v xml:space="preserve">3% Synergies </v>
          </cell>
          <cell r="G158">
            <v>0.84135377262793543</v>
          </cell>
          <cell r="H158">
            <v>0.6740815113273646</v>
          </cell>
          <cell r="I158">
            <v>0.53371466317692806</v>
          </cell>
          <cell r="J158">
            <v>0.41424517768390623</v>
          </cell>
          <cell r="K158">
            <v>0.31132952358478194</v>
          </cell>
        </row>
        <row r="161">
          <cell r="B161" t="str">
            <v>FY 2009E PF Firm Value</v>
          </cell>
        </row>
        <row r="162">
          <cell r="B162" t="str">
            <v>5.3x EBITDA Multiple</v>
          </cell>
          <cell r="G162">
            <v>7705.2949244343099</v>
          </cell>
          <cell r="H162">
            <v>7705.2949244343099</v>
          </cell>
          <cell r="I162">
            <v>7705.2949244343099</v>
          </cell>
          <cell r="J162">
            <v>7705.2949244343099</v>
          </cell>
          <cell r="K162">
            <v>7705.2949244343099</v>
          </cell>
          <cell r="M162">
            <v>5.3284628168072654</v>
          </cell>
        </row>
        <row r="163">
          <cell r="B163" t="str">
            <v>6.3x EBITDA Multiple</v>
          </cell>
          <cell r="G163">
            <v>9151.3582994343069</v>
          </cell>
          <cell r="H163">
            <v>9151.3582994343069</v>
          </cell>
          <cell r="I163">
            <v>9151.3582994343069</v>
          </cell>
          <cell r="J163">
            <v>9151.3582994343069</v>
          </cell>
          <cell r="K163">
            <v>9151.3582994343069</v>
          </cell>
          <cell r="M163">
            <v>6.3284628168072654</v>
          </cell>
          <cell r="N163" t="str">
            <v>LTM EBITDA Multiple for Metro</v>
          </cell>
        </row>
        <row r="164">
          <cell r="B164" t="str">
            <v>7.3x EBITDA Multiple</v>
          </cell>
          <cell r="G164">
            <v>10597.421674434305</v>
          </cell>
          <cell r="H164">
            <v>10597.421674434305</v>
          </cell>
          <cell r="I164">
            <v>10597.421674434305</v>
          </cell>
          <cell r="J164">
            <v>10597.421674434305</v>
          </cell>
          <cell r="K164">
            <v>10597.421674434305</v>
          </cell>
          <cell r="M164">
            <v>7.3284628168072654</v>
          </cell>
        </row>
        <row r="166">
          <cell r="B166" t="str">
            <v>FY 2009E PF Equity Value</v>
          </cell>
        </row>
        <row r="167">
          <cell r="B167" t="str">
            <v>5.3x EBITDA Multiple</v>
          </cell>
          <cell r="G167">
            <v>4151.4701697201835</v>
          </cell>
          <cell r="H167">
            <v>4130.6950504959823</v>
          </cell>
          <cell r="I167">
            <v>4109.9199312717801</v>
          </cell>
          <cell r="J167">
            <v>4089.1448120475789</v>
          </cell>
          <cell r="K167">
            <v>4068.3696928233785</v>
          </cell>
        </row>
        <row r="168">
          <cell r="B168" t="str">
            <v>6.3x EBITDA Multiple</v>
          </cell>
          <cell r="G168">
            <v>5597.5335447201805</v>
          </cell>
          <cell r="H168">
            <v>5576.7584254959793</v>
          </cell>
          <cell r="I168">
            <v>5555.9833062717771</v>
          </cell>
          <cell r="J168">
            <v>5535.2081870475758</v>
          </cell>
          <cell r="K168">
            <v>5514.4330678233755</v>
          </cell>
        </row>
        <row r="169">
          <cell r="B169" t="str">
            <v>7.3x EBITDA Multiple</v>
          </cell>
          <cell r="G169">
            <v>7043.5969197201784</v>
          </cell>
          <cell r="H169">
            <v>7022.8218004959772</v>
          </cell>
          <cell r="I169">
            <v>7002.046681271775</v>
          </cell>
          <cell r="J169">
            <v>6981.2715620475738</v>
          </cell>
          <cell r="K169">
            <v>6960.4964428233734</v>
          </cell>
        </row>
        <row r="171">
          <cell r="B171" t="str">
            <v>Acquiror's share of FY 2009E PF Equity Value</v>
          </cell>
        </row>
        <row r="172">
          <cell r="B172" t="str">
            <v>5.3x EBITDA Multiple</v>
          </cell>
          <cell r="G172">
            <v>2965.4516876686102</v>
          </cell>
          <cell r="H172">
            <v>2726.9738609802521</v>
          </cell>
          <cell r="I172">
            <v>2522.0993618261641</v>
          </cell>
          <cell r="J172">
            <v>2344.1932057884051</v>
          </cell>
          <cell r="K172">
            <v>2188.2593132880029</v>
          </cell>
        </row>
        <row r="173">
          <cell r="B173" t="str">
            <v>6.3x EBITDA Multiple</v>
          </cell>
          <cell r="G173">
            <v>3998.3944526550545</v>
          </cell>
          <cell r="H173">
            <v>3681.6260385774308</v>
          </cell>
          <cell r="I173">
            <v>3409.4926873012696</v>
          </cell>
          <cell r="J173">
            <v>3173.1811958510571</v>
          </cell>
          <cell r="K173">
            <v>2966.055306983063</v>
          </cell>
        </row>
        <row r="174">
          <cell r="B174" t="str">
            <v>7.3x EBITDA Multiple</v>
          </cell>
          <cell r="G174">
            <v>5031.3372176414987</v>
          </cell>
          <cell r="H174">
            <v>4636.27821617461</v>
          </cell>
          <cell r="I174">
            <v>4296.8860127763755</v>
          </cell>
          <cell r="J174">
            <v>4002.1691859137095</v>
          </cell>
          <cell r="K174">
            <v>3743.8513006781232</v>
          </cell>
        </row>
        <row r="176">
          <cell r="B176" t="str">
            <v>PV of Acquiror's share of FY 2009E PF Equity Value(1)</v>
          </cell>
          <cell r="M176">
            <v>39706</v>
          </cell>
          <cell r="N176" t="str">
            <v>Today</v>
          </cell>
        </row>
        <row r="177">
          <cell r="B177" t="str">
            <v>5.3x EBITDA Multiple</v>
          </cell>
          <cell r="G177">
            <v>2660.1448537937695</v>
          </cell>
          <cell r="H177">
            <v>2446.2194116606343</v>
          </cell>
          <cell r="I177">
            <v>2262.4376805791244</v>
          </cell>
          <cell r="J177">
            <v>2102.8477781672786</v>
          </cell>
          <cell r="K177">
            <v>1962.9679941222755</v>
          </cell>
          <cell r="M177">
            <v>40086</v>
          </cell>
          <cell r="N177" t="str">
            <v>FY 2010E</v>
          </cell>
        </row>
        <row r="178">
          <cell r="B178" t="str">
            <v>6.3x EBITDA Multiple</v>
          </cell>
          <cell r="G178">
            <v>3586.7414299472166</v>
          </cell>
          <cell r="H178">
            <v>3302.5857749901529</v>
          </cell>
          <cell r="I178">
            <v>3058.4697986775991</v>
          </cell>
          <cell r="J178">
            <v>2846.4876576473989</v>
          </cell>
          <cell r="K178">
            <v>2660.6863277350476</v>
          </cell>
          <cell r="M178">
            <v>1.0410958904109588</v>
          </cell>
          <cell r="N178" t="str">
            <v>Discount Period</v>
          </cell>
        </row>
        <row r="179">
          <cell r="B179" t="str">
            <v>7.3x EBITDA Multiple</v>
          </cell>
          <cell r="G179">
            <v>4513.3380061006637</v>
          </cell>
          <cell r="H179">
            <v>4158.9521383196716</v>
          </cell>
          <cell r="I179">
            <v>3854.5019167760747</v>
          </cell>
          <cell r="J179">
            <v>3590.1275371275192</v>
          </cell>
          <cell r="K179">
            <v>3358.4046613478195</v>
          </cell>
          <cell r="M179">
            <v>0.11</v>
          </cell>
          <cell r="N179" t="str">
            <v>Discount Rate</v>
          </cell>
        </row>
        <row r="181">
          <cell r="B181" t="str">
            <v>FY 2009E PF Acquiror Stock Price</v>
          </cell>
          <cell r="G181">
            <v>0</v>
          </cell>
          <cell r="H181">
            <v>0</v>
          </cell>
          <cell r="I181">
            <v>0</v>
          </cell>
          <cell r="J181">
            <v>0</v>
          </cell>
          <cell r="K181">
            <v>0</v>
          </cell>
        </row>
        <row r="182">
          <cell r="B182" t="str">
            <v>5.3x EBITDA Multiple</v>
          </cell>
          <cell r="G182">
            <v>31.333117532676347</v>
          </cell>
          <cell r="H182">
            <v>28.813348352980288</v>
          </cell>
          <cell r="I182">
            <v>26.648633686298957</v>
          </cell>
          <cell r="J182">
            <v>24.768867942583849</v>
          </cell>
          <cell r="K182">
            <v>23.121262283867893</v>
          </cell>
        </row>
        <row r="183">
          <cell r="B183" t="str">
            <v>6.3x EBITDA Multiple</v>
          </cell>
          <cell r="G183">
            <v>42.247244778260644</v>
          </cell>
          <cell r="H183">
            <v>38.900253160770049</v>
          </cell>
          <cell r="I183">
            <v>36.024877947004924</v>
          </cell>
          <cell r="J183">
            <v>33.527998376520969</v>
          </cell>
          <cell r="K183">
            <v>31.339495408416354</v>
          </cell>
        </row>
        <row r="184">
          <cell r="B184" t="str">
            <v>7.3x EBITDA Multiple</v>
          </cell>
          <cell r="G184">
            <v>53.161372023844955</v>
          </cell>
          <cell r="H184">
            <v>48.987157968559814</v>
          </cell>
          <cell r="I184">
            <v>45.401122207710891</v>
          </cell>
          <cell r="J184">
            <v>42.287128810458093</v>
          </cell>
          <cell r="K184">
            <v>39.557728532964823</v>
          </cell>
        </row>
        <row r="186">
          <cell r="B186" t="str">
            <v>Present Value PF Acquiror Stock Price (1)</v>
          </cell>
        </row>
        <row r="187">
          <cell r="B187" t="str">
            <v>5.3x EBITDA Multiple</v>
          </cell>
          <cell r="G187">
            <v>28.107229567915578</v>
          </cell>
          <cell r="H187">
            <v>25.846882166543352</v>
          </cell>
          <cell r="I187">
            <v>23.905034789818277</v>
          </cell>
          <cell r="J187">
            <v>22.21879953929129</v>
          </cell>
          <cell r="K187">
            <v>20.740822429652223</v>
          </cell>
        </row>
        <row r="188">
          <cell r="B188" t="str">
            <v>6.3x EBITDA Multiple</v>
          </cell>
          <cell r="G188">
            <v>37.897697423696705</v>
          </cell>
          <cell r="H188">
            <v>34.895293923419736</v>
          </cell>
          <cell r="I188">
            <v>32.315951757964697</v>
          </cell>
          <cell r="J188">
            <v>30.076137375695136</v>
          </cell>
          <cell r="K188">
            <v>28.11295081213563</v>
          </cell>
        </row>
        <row r="189">
          <cell r="B189" t="str">
            <v>7.3x EBITDA Multiple</v>
          </cell>
          <cell r="G189">
            <v>47.68816527947785</v>
          </cell>
          <cell r="H189">
            <v>43.943705680296119</v>
          </cell>
          <cell r="I189">
            <v>40.726868726111114</v>
          </cell>
          <cell r="J189">
            <v>37.933475212098983</v>
          </cell>
          <cell r="K189">
            <v>35.48507919461904</v>
          </cell>
        </row>
        <row r="191">
          <cell r="B191" t="str">
            <v>Acquiror Equity Value Creation w/ Synergies</v>
          </cell>
        </row>
        <row r="192">
          <cell r="B192" t="str">
            <v>5.3x EBITDA Multiple</v>
          </cell>
          <cell r="G192">
            <v>-1.5508596570382616E-2</v>
          </cell>
          <cell r="H192">
            <v>-9.4680134271686422E-2</v>
          </cell>
          <cell r="I192">
            <v>-0.16269580420951746</v>
          </cell>
          <cell r="J192">
            <v>-0.22175833487596186</v>
          </cell>
          <cell r="K192">
            <v>-0.27352635973197115</v>
          </cell>
        </row>
        <row r="193">
          <cell r="B193" t="str">
            <v>6.3x EBITDA Multiple</v>
          </cell>
          <cell r="G193">
            <v>0.32741497105767792</v>
          </cell>
          <cell r="H193">
            <v>0.22225197630191706</v>
          </cell>
          <cell r="I193">
            <v>0.13190724196023451</v>
          </cell>
          <cell r="J193">
            <v>5.3454899323822636E-2</v>
          </cell>
          <cell r="K193">
            <v>-1.5308202727298492E-2</v>
          </cell>
        </row>
        <row r="194">
          <cell r="B194" t="str">
            <v>7.3x EBITDA Multiple</v>
          </cell>
          <cell r="G194">
            <v>0.670338538685739</v>
          </cell>
          <cell r="H194">
            <v>0.53918408687552088</v>
          </cell>
          <cell r="I194">
            <v>0.42651028812998648</v>
          </cell>
          <cell r="J194">
            <v>0.32866813352360702</v>
          </cell>
          <cell r="K194">
            <v>0.2429099542773745</v>
          </cell>
        </row>
        <row r="196">
          <cell r="B196" t="str">
            <v>Acquiror Equity Value Creation at Current LTM EBITDA Multiple</v>
          </cell>
        </row>
        <row r="197">
          <cell r="B197" t="str">
            <v xml:space="preserve">0% Synergies </v>
          </cell>
          <cell r="G197">
            <v>6.6710830244987473E-2</v>
          </cell>
          <cell r="H197">
            <v>-6.8576761385913398E-3</v>
          </cell>
          <cell r="I197">
            <v>-7.1408298626889799E-2</v>
          </cell>
          <cell r="J197">
            <v>-0.12850337496954412</v>
          </cell>
          <cell r="K197">
            <v>-0.17936404915814275</v>
          </cell>
        </row>
        <row r="198">
          <cell r="B198" t="str">
            <v xml:space="preserve">1% Synergies </v>
          </cell>
          <cell r="G198">
            <v>0.17544279970830812</v>
          </cell>
          <cell r="H198">
            <v>9.0307895785235681E-2</v>
          </cell>
          <cell r="I198">
            <v>1.6149314952113913E-2</v>
          </cell>
          <cell r="J198">
            <v>-4.9027131598611162E-2</v>
          </cell>
          <cell r="K198">
            <v>-0.10676014248183929</v>
          </cell>
        </row>
        <row r="199">
          <cell r="B199" t="str">
            <v xml:space="preserve">1.5% Synergies </v>
          </cell>
          <cell r="G199">
            <v>0.23420815000574868</v>
          </cell>
          <cell r="H199">
            <v>0.1425097921552867</v>
          </cell>
          <cell r="I199">
            <v>6.2945207622797872E-2</v>
          </cell>
          <cell r="J199">
            <v>-6.7445114838421416E-3</v>
          </cell>
          <cell r="K199">
            <v>-6.8290323259316388E-2</v>
          </cell>
        </row>
        <row r="200">
          <cell r="B200" t="str">
            <v xml:space="preserve">3% Synergies </v>
          </cell>
          <cell r="G200">
            <v>0.36448704467726589</v>
          </cell>
          <cell r="H200">
            <v>0.25746482501153811</v>
          </cell>
          <cell r="I200">
            <v>0.16539935380600346</v>
          </cell>
          <cell r="J200">
            <v>8.5360021922882723E-2</v>
          </cell>
          <cell r="K200">
            <v>1.513490778803761E-2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L Growth"/>
      <sheetName val="Def. Air Frt."/>
      <sheetName val="Expeditors"/>
      <sheetName val="Rev."/>
      <sheetName val="Financial Performance"/>
      <sheetName val="Cum. M&amp;A Volume"/>
      <sheetName val="Drivers"/>
      <sheetName val="ROIC"/>
      <sheetName val="FWRD Stats"/>
      <sheetName val="Air Traffic Data"/>
      <sheetName val="Seg P&amp;L"/>
      <sheetName val="HRLY Multiples"/>
      <sheetName val="SYPR IS"/>
      <sheetName val="Sheet3"/>
    </sheetNames>
    <sheetDataSet>
      <sheetData sheetId="0"/>
      <sheetData sheetId="1"/>
      <sheetData sheetId="2"/>
      <sheetData sheetId="3"/>
      <sheetData sheetId="4"/>
      <sheetData sheetId="5"/>
      <sheetData sheetId="6"/>
      <sheetData sheetId="7"/>
      <sheetData sheetId="8">
        <row r="2">
          <cell r="B2" t="str">
            <v>FWRD Historical Operating Statistics</v>
          </cell>
        </row>
        <row r="3">
          <cell r="A3" t="str">
            <v>FWRD</v>
          </cell>
        </row>
        <row r="4">
          <cell r="B4" t="str">
            <v>Gross Revenue</v>
          </cell>
          <cell r="F4" t="str">
            <v>Purchased Transportation</v>
          </cell>
          <cell r="J4" t="str">
            <v>Net Revenue</v>
          </cell>
          <cell r="N4" t="str">
            <v>EBITDA</v>
          </cell>
          <cell r="R4" t="str">
            <v>Gross EBITDA Margin</v>
          </cell>
          <cell r="V4" t="str">
            <v>Net EBITDA Margin</v>
          </cell>
        </row>
        <row r="5">
          <cell r="C5" t="str">
            <v>$</v>
          </cell>
          <cell r="D5" t="str">
            <v>Growth</v>
          </cell>
          <cell r="G5" t="str">
            <v>$</v>
          </cell>
          <cell r="H5" t="str">
            <v>Growth</v>
          </cell>
          <cell r="K5" t="str">
            <v>$</v>
          </cell>
          <cell r="L5" t="str">
            <v>Growth</v>
          </cell>
          <cell r="O5" t="str">
            <v>$</v>
          </cell>
          <cell r="P5" t="str">
            <v>Growth</v>
          </cell>
          <cell r="S5" t="str">
            <v>%</v>
          </cell>
          <cell r="T5" t="str">
            <v>Growth</v>
          </cell>
          <cell r="W5" t="str">
            <v>%</v>
          </cell>
          <cell r="X5" t="str">
            <v>Growth</v>
          </cell>
        </row>
        <row r="6">
          <cell r="B6">
            <v>2005</v>
          </cell>
          <cell r="C6" t="str">
            <v>#REFRESH</v>
          </cell>
          <cell r="F6">
            <v>2005</v>
          </cell>
          <cell r="G6">
            <v>132.9</v>
          </cell>
          <cell r="J6">
            <v>2005</v>
          </cell>
          <cell r="K6" t="e">
            <v>#VALUE!</v>
          </cell>
          <cell r="N6">
            <v>2005</v>
          </cell>
          <cell r="O6" t="str">
            <v>#REFRESH</v>
          </cell>
          <cell r="R6">
            <v>2005</v>
          </cell>
          <cell r="S6" t="e">
            <v>#VALUE!</v>
          </cell>
          <cell r="V6">
            <v>2005</v>
          </cell>
          <cell r="W6" t="e">
            <v>#VALUE!</v>
          </cell>
        </row>
        <row r="7">
          <cell r="B7">
            <v>2006</v>
          </cell>
          <cell r="C7" t="str">
            <v>#REFRESH</v>
          </cell>
          <cell r="D7" t="e">
            <v>#VALUE!</v>
          </cell>
          <cell r="F7">
            <v>2006</v>
          </cell>
          <cell r="G7">
            <v>146.721</v>
          </cell>
          <cell r="H7">
            <v>0.10399548532731373</v>
          </cell>
          <cell r="J7">
            <v>2006</v>
          </cell>
          <cell r="K7" t="e">
            <v>#VALUE!</v>
          </cell>
          <cell r="L7" t="e">
            <v>#VALUE!</v>
          </cell>
          <cell r="N7">
            <v>2006</v>
          </cell>
          <cell r="O7" t="str">
            <v>#REFRESH</v>
          </cell>
          <cell r="P7" t="e">
            <v>#VALUE!</v>
          </cell>
          <cell r="R7">
            <v>2006</v>
          </cell>
          <cell r="S7" t="e">
            <v>#VALUE!</v>
          </cell>
          <cell r="T7" t="e">
            <v>#VALUE!</v>
          </cell>
          <cell r="V7">
            <v>2006</v>
          </cell>
          <cell r="W7" t="e">
            <v>#VALUE!</v>
          </cell>
          <cell r="X7" t="e">
            <v>#VALUE!</v>
          </cell>
        </row>
        <row r="8">
          <cell r="B8">
            <v>2007</v>
          </cell>
          <cell r="C8" t="str">
            <v>#REFRESH</v>
          </cell>
          <cell r="D8" t="e">
            <v>#VALUE!</v>
          </cell>
          <cell r="F8">
            <v>2007</v>
          </cell>
          <cell r="G8">
            <v>164.43700000000001</v>
          </cell>
          <cell r="H8">
            <v>0.12074617812037824</v>
          </cell>
          <cell r="J8">
            <v>2007</v>
          </cell>
          <cell r="K8" t="e">
            <v>#VALUE!</v>
          </cell>
          <cell r="L8" t="e">
            <v>#VALUE!</v>
          </cell>
          <cell r="N8">
            <v>2007</v>
          </cell>
          <cell r="O8" t="str">
            <v>#REFRESH</v>
          </cell>
          <cell r="P8" t="e">
            <v>#VALUE!</v>
          </cell>
          <cell r="R8">
            <v>2007</v>
          </cell>
          <cell r="S8" t="e">
            <v>#VALUE!</v>
          </cell>
          <cell r="T8" t="e">
            <v>#VALUE!</v>
          </cell>
          <cell r="V8">
            <v>2007</v>
          </cell>
          <cell r="W8" t="e">
            <v>#VALUE!</v>
          </cell>
          <cell r="X8" t="e">
            <v>#VALUE!</v>
          </cell>
        </row>
        <row r="9">
          <cell r="B9">
            <v>2008</v>
          </cell>
          <cell r="C9" t="str">
            <v>#REFRESH</v>
          </cell>
          <cell r="D9" t="e">
            <v>#VALUE!</v>
          </cell>
          <cell r="F9">
            <v>2008</v>
          </cell>
          <cell r="G9">
            <v>189.08500000000001</v>
          </cell>
          <cell r="H9">
            <v>0.14989327219543047</v>
          </cell>
          <cell r="J9">
            <v>2008</v>
          </cell>
          <cell r="K9" t="e">
            <v>#VALUE!</v>
          </cell>
          <cell r="L9" t="e">
            <v>#VALUE!</v>
          </cell>
          <cell r="N9">
            <v>2008</v>
          </cell>
          <cell r="O9" t="str">
            <v>#REFRESH</v>
          </cell>
          <cell r="P9" t="e">
            <v>#VALUE!</v>
          </cell>
          <cell r="R9">
            <v>2008</v>
          </cell>
          <cell r="S9" t="e">
            <v>#VALUE!</v>
          </cell>
          <cell r="T9" t="e">
            <v>#VALUE!</v>
          </cell>
          <cell r="V9">
            <v>2008</v>
          </cell>
          <cell r="W9" t="e">
            <v>#VALUE!</v>
          </cell>
          <cell r="X9" t="e">
            <v>#VALUE!</v>
          </cell>
        </row>
        <row r="11">
          <cell r="B11" t="str">
            <v>YTD 2008</v>
          </cell>
          <cell r="C11" t="str">
            <v>#REFRESH</v>
          </cell>
          <cell r="F11" t="str">
            <v>YTD 2008</v>
          </cell>
          <cell r="G11">
            <v>91.456000000000003</v>
          </cell>
          <cell r="J11" t="str">
            <v>YTD 2008</v>
          </cell>
          <cell r="K11" t="e">
            <v>#VALUE!</v>
          </cell>
          <cell r="N11" t="str">
            <v>YTD 2008</v>
          </cell>
          <cell r="O11" t="str">
            <v>#REFRESH</v>
          </cell>
          <cell r="R11" t="str">
            <v>YTD 2008</v>
          </cell>
          <cell r="S11" t="e">
            <v>#VALUE!</v>
          </cell>
          <cell r="V11" t="str">
            <v>YTD 2008</v>
          </cell>
          <cell r="W11" t="e">
            <v>#VALUE!</v>
          </cell>
        </row>
        <row r="12">
          <cell r="B12" t="str">
            <v>YTD 2009</v>
          </cell>
          <cell r="C12" t="str">
            <v>#REFRESH</v>
          </cell>
          <cell r="D12" t="e">
            <v>#VALUE!</v>
          </cell>
          <cell r="F12" t="str">
            <v>YTD 2009</v>
          </cell>
          <cell r="G12">
            <v>82.102000000000004</v>
          </cell>
          <cell r="H12">
            <v>-0.10227869139258217</v>
          </cell>
          <cell r="J12" t="str">
            <v>YTD 2009</v>
          </cell>
          <cell r="K12" t="e">
            <v>#VALUE!</v>
          </cell>
          <cell r="L12" t="e">
            <v>#VALUE!</v>
          </cell>
          <cell r="N12" t="str">
            <v>YTD 2009</v>
          </cell>
          <cell r="O12" t="str">
            <v>#REFRESH</v>
          </cell>
          <cell r="P12" t="e">
            <v>#VALUE!</v>
          </cell>
          <cell r="R12" t="str">
            <v>YTD 2009</v>
          </cell>
          <cell r="S12" t="e">
            <v>#VALUE!</v>
          </cell>
          <cell r="T12" t="e">
            <v>#VALUE!</v>
          </cell>
          <cell r="V12" t="str">
            <v>YTD 2009</v>
          </cell>
          <cell r="W12" t="e">
            <v>#VALUE!</v>
          </cell>
          <cell r="X12" t="e">
            <v>#VALUE!</v>
          </cell>
        </row>
        <row r="14">
          <cell r="B14" t="str">
            <v>Revenue</v>
          </cell>
          <cell r="N14" t="str">
            <v>EBITDA</v>
          </cell>
        </row>
        <row r="34">
          <cell r="B34" t="str">
            <v>Gross EBITDA Margin</v>
          </cell>
          <cell r="N34" t="str">
            <v>Net EBITDA Margin</v>
          </cell>
        </row>
      </sheetData>
      <sheetData sheetId="9"/>
      <sheetData sheetId="10" refreshError="1"/>
      <sheetData sheetId="11" refreshError="1"/>
      <sheetData sheetId="12" refreshError="1"/>
      <sheetData sheetId="1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Sheet1"/>
      <sheetName val="IS Model"/>
      <sheetName val="Output"/>
      <sheetName val="Trading over time"/>
      <sheetName val="Internal Stmts - FSDC (Cash)"/>
      <sheetName val="Internal Stmts - MD1 (Accrual)"/>
      <sheetName val="Internal Stmts - PACT (Cash)"/>
      <sheetName val="Internal Stmts - MD2 (Accrual)"/>
      <sheetName val="Internal Stmts - Ent (Cash)"/>
      <sheetName val="Valuation"/>
    </sheetNames>
    <sheetDataSet>
      <sheetData sheetId="0" refreshError="1"/>
      <sheetData sheetId="1" refreshError="1"/>
      <sheetData sheetId="2"/>
      <sheetData sheetId="3">
        <row r="1">
          <cell r="A1" t="str">
            <v>RETRIEVER MEDICAL/DENTAL PAYMENTS, INC.</v>
          </cell>
          <cell r="X1">
            <v>1.10745</v>
          </cell>
        </row>
        <row r="2">
          <cell r="A2" t="str">
            <v>Payment Processing Industry</v>
          </cell>
        </row>
        <row r="3">
          <cell r="L3">
            <v>42445</v>
          </cell>
        </row>
        <row r="4">
          <cell r="B4" t="str">
            <v>Comparable Transactions</v>
          </cell>
          <cell r="L4" t="str">
            <v>Comparable Company Valuations - 03/16/2016</v>
          </cell>
        </row>
        <row r="5">
          <cell r="G5" t="str">
            <v>Enterprise</v>
          </cell>
          <cell r="H5" t="str">
            <v>Enterprise Value /</v>
          </cell>
          <cell r="P5" t="str">
            <v>Enterprise</v>
          </cell>
          <cell r="Q5" t="str">
            <v>LTM</v>
          </cell>
          <cell r="T5" t="str">
            <v>EV / LTM</v>
          </cell>
          <cell r="V5" t="str">
            <v xml:space="preserve"> </v>
          </cell>
        </row>
        <row r="6">
          <cell r="B6" t="str">
            <v>Date</v>
          </cell>
          <cell r="C6" t="str">
            <v>Target</v>
          </cell>
          <cell r="E6" t="str">
            <v>Acquiror</v>
          </cell>
          <cell r="G6" t="str">
            <v>Value</v>
          </cell>
          <cell r="H6" t="str">
            <v>Sales</v>
          </cell>
          <cell r="I6" t="str">
            <v>EBITDA</v>
          </cell>
          <cell r="L6" t="str">
            <v>Name</v>
          </cell>
          <cell r="M6" t="str">
            <v>Ticker</v>
          </cell>
          <cell r="P6" t="str">
            <v>Value</v>
          </cell>
          <cell r="Q6" t="str">
            <v>Revenue</v>
          </cell>
          <cell r="R6" t="str">
            <v>EBITDA</v>
          </cell>
          <cell r="S6" t="str">
            <v>EBITDA Margin</v>
          </cell>
          <cell r="T6" t="str">
            <v>Revenue</v>
          </cell>
          <cell r="U6" t="str">
            <v>EBITDA</v>
          </cell>
        </row>
        <row r="7">
          <cell r="B7">
            <v>42395</v>
          </cell>
          <cell r="C7" t="str">
            <v>TransFirst, Inc.</v>
          </cell>
          <cell r="E7" t="str">
            <v>Total System Services, Inc.</v>
          </cell>
          <cell r="G7">
            <v>2350</v>
          </cell>
          <cell r="H7">
            <v>1.5866210710029809</v>
          </cell>
          <cell r="I7">
            <v>16.147984250561745</v>
          </cell>
          <cell r="L7" t="str">
            <v>Fiserv Inc.</v>
          </cell>
          <cell r="M7" t="str">
            <v>FISV-US</v>
          </cell>
          <cell r="P7">
            <v>27798.959999999999</v>
          </cell>
          <cell r="Q7">
            <v>5254</v>
          </cell>
          <cell r="R7">
            <v>1728</v>
          </cell>
          <cell r="S7">
            <v>0.32889227255424436</v>
          </cell>
          <cell r="T7">
            <v>5.291008755234107</v>
          </cell>
          <cell r="U7">
            <v>16.087361111111111</v>
          </cell>
        </row>
        <row r="8">
          <cell r="B8">
            <v>42353</v>
          </cell>
          <cell r="C8" t="str">
            <v>Heartland Payment Systems, Inc.</v>
          </cell>
          <cell r="E8" t="str">
            <v>Global Payments, Inc.</v>
          </cell>
          <cell r="G8">
            <v>4201.58</v>
          </cell>
          <cell r="H8">
            <v>1.6</v>
          </cell>
          <cell r="I8">
            <v>14.8</v>
          </cell>
          <cell r="L8" t="str">
            <v>First Data</v>
          </cell>
          <cell r="M8" t="str">
            <v>FDC-US</v>
          </cell>
          <cell r="P8">
            <v>23299.661395210002</v>
          </cell>
          <cell r="Q8">
            <v>11451</v>
          </cell>
          <cell r="R8">
            <v>2413</v>
          </cell>
          <cell r="S8">
            <v>0.21072395423980439</v>
          </cell>
          <cell r="T8">
            <v>2.0347272199117983</v>
          </cell>
          <cell r="U8">
            <v>9.655889513141318</v>
          </cell>
        </row>
        <row r="9">
          <cell r="B9">
            <v>42296</v>
          </cell>
          <cell r="C9" t="str">
            <v>Electronic Funds Source LLC</v>
          </cell>
          <cell r="E9" t="str">
            <v>Wex, Inc.</v>
          </cell>
          <cell r="G9">
            <v>1469.5</v>
          </cell>
          <cell r="H9" t="str">
            <v>NA</v>
          </cell>
          <cell r="I9" t="str">
            <v>NA</v>
          </cell>
          <cell r="L9" t="str">
            <v>Fidelity National Information Services</v>
          </cell>
          <cell r="M9" t="str">
            <v>FIS-US</v>
          </cell>
          <cell r="P9">
            <v>28659.211999999996</v>
          </cell>
          <cell r="Q9">
            <v>6838.3</v>
          </cell>
          <cell r="R9">
            <v>2227.7000000000003</v>
          </cell>
          <cell r="S9">
            <v>0.32576810025883629</v>
          </cell>
          <cell r="T9">
            <v>4.1909848939063794</v>
          </cell>
          <cell r="U9">
            <v>12.864933339318576</v>
          </cell>
        </row>
        <row r="10">
          <cell r="B10">
            <v>42292</v>
          </cell>
          <cell r="C10" t="str">
            <v>Benaissance LLC</v>
          </cell>
          <cell r="E10" t="str">
            <v>Wex, Inc.</v>
          </cell>
          <cell r="G10">
            <v>80</v>
          </cell>
          <cell r="H10">
            <v>6</v>
          </cell>
          <cell r="I10" t="str">
            <v>NA</v>
          </cell>
          <cell r="L10" t="str">
            <v>Vantiv Inc.</v>
          </cell>
          <cell r="M10" t="str">
            <v>VNTV-US</v>
          </cell>
          <cell r="P10">
            <v>13430.793641779999</v>
          </cell>
          <cell r="Q10">
            <v>3159.9380000000001</v>
          </cell>
          <cell r="R10">
            <v>729.60800000000029</v>
          </cell>
          <cell r="S10">
            <v>0.23089313777675394</v>
          </cell>
          <cell r="T10">
            <v>4.2503345451018335</v>
          </cell>
          <cell r="U10">
            <v>18.408232423136798</v>
          </cell>
        </row>
        <row r="11">
          <cell r="B11">
            <v>42277</v>
          </cell>
          <cell r="C11" t="str">
            <v>AffiniPay</v>
          </cell>
          <cell r="E11" t="str">
            <v>Great Hill Partners</v>
          </cell>
          <cell r="G11" t="str">
            <v>NA</v>
          </cell>
          <cell r="H11" t="str">
            <v>NA</v>
          </cell>
          <cell r="I11" t="str">
            <v>NA</v>
          </cell>
          <cell r="L11" t="str">
            <v>Total System Services</v>
          </cell>
          <cell r="M11" t="str">
            <v>TSS-US</v>
          </cell>
          <cell r="P11">
            <v>9404.4696999999996</v>
          </cell>
          <cell r="Q11">
            <v>2779.5410000000002</v>
          </cell>
          <cell r="R11">
            <v>792.43499999999995</v>
          </cell>
          <cell r="S11">
            <v>0.2850956326961897</v>
          </cell>
          <cell r="T11">
            <v>3.3834614060379029</v>
          </cell>
          <cell r="U11">
            <v>11.867812123391824</v>
          </cell>
        </row>
        <row r="12">
          <cell r="B12">
            <v>42265</v>
          </cell>
          <cell r="C12" t="str">
            <v>Spree Commerce, Inc.</v>
          </cell>
          <cell r="E12" t="str">
            <v>First Data Corp.</v>
          </cell>
          <cell r="G12" t="str">
            <v>NA</v>
          </cell>
          <cell r="H12" t="str">
            <v>NA</v>
          </cell>
          <cell r="I12" t="str">
            <v>NA</v>
          </cell>
          <cell r="L12" t="str">
            <v>Global Payments Inc.</v>
          </cell>
          <cell r="M12" t="str">
            <v>GPN-US</v>
          </cell>
          <cell r="P12">
            <v>9434.722240000001</v>
          </cell>
          <cell r="Q12">
            <v>2842.6779999999999</v>
          </cell>
          <cell r="R12">
            <v>622.49099999999999</v>
          </cell>
          <cell r="S12">
            <v>0.21898048248869553</v>
          </cell>
          <cell r="T12">
            <v>3.3189556608240545</v>
          </cell>
          <cell r="U12">
            <v>15.156399433887399</v>
          </cell>
        </row>
        <row r="13">
          <cell r="B13">
            <v>42228</v>
          </cell>
          <cell r="C13" t="str">
            <v>SunGard Data Systems, Inc.</v>
          </cell>
          <cell r="E13" t="str">
            <v>Fidelity National Information Services, Inc.</v>
          </cell>
          <cell r="G13">
            <v>9088.7000000000007</v>
          </cell>
          <cell r="H13">
            <v>2.2000000000000002</v>
          </cell>
          <cell r="I13" t="str">
            <v>NA</v>
          </cell>
          <cell r="L13" t="str">
            <v>Worldpay Group plc</v>
          </cell>
          <cell r="M13" t="str">
            <v>WPG-GB</v>
          </cell>
          <cell r="P13">
            <v>8536.5379461527882</v>
          </cell>
          <cell r="Q13">
            <v>1445.5240783929823</v>
          </cell>
          <cell r="R13">
            <v>620.44101768732071</v>
          </cell>
          <cell r="S13">
            <v>0.42921527697904366</v>
          </cell>
          <cell r="T13">
            <v>5.9054968877744507</v>
          </cell>
          <cell r="U13">
            <v>13.758822680635353</v>
          </cell>
        </row>
        <row r="14">
          <cell r="B14">
            <v>42157</v>
          </cell>
          <cell r="C14" t="str">
            <v>Certegy Check Services, Inc.</v>
          </cell>
          <cell r="E14" t="str">
            <v>Global Payments, Inc.</v>
          </cell>
          <cell r="G14">
            <v>236.5</v>
          </cell>
          <cell r="H14" t="str">
            <v>NA</v>
          </cell>
          <cell r="I14" t="str">
            <v>NA</v>
          </cell>
          <cell r="L14" t="str">
            <v>Euronet Worldwide, Inc.</v>
          </cell>
          <cell r="M14" t="str">
            <v>EEFT-US</v>
          </cell>
          <cell r="P14">
            <v>3780.0360658400004</v>
          </cell>
          <cell r="Q14">
            <v>1772.2619999999999</v>
          </cell>
          <cell r="R14">
            <v>274.86599999999987</v>
          </cell>
          <cell r="S14">
            <v>0.15509332141635937</v>
          </cell>
          <cell r="T14">
            <v>2.1328878381638834</v>
          </cell>
          <cell r="U14">
            <v>13.752286808262943</v>
          </cell>
        </row>
        <row r="15">
          <cell r="B15">
            <v>42088</v>
          </cell>
          <cell r="C15" t="str">
            <v>Pay &amp; Shop Ltd.</v>
          </cell>
          <cell r="E15" t="str">
            <v>Global Payments, Inc.</v>
          </cell>
          <cell r="G15">
            <v>125.4</v>
          </cell>
          <cell r="H15" t="str">
            <v>NA</v>
          </cell>
          <cell r="I15" t="str">
            <v>NA</v>
          </cell>
          <cell r="L15" t="str">
            <v>Heartland Payment Systems, Inc.</v>
          </cell>
          <cell r="M15" t="str">
            <v>HPY-US</v>
          </cell>
          <cell r="P15">
            <v>3884.1394800000003</v>
          </cell>
          <cell r="Q15">
            <v>2682.3960000000002</v>
          </cell>
          <cell r="R15">
            <v>318.35800000000006</v>
          </cell>
          <cell r="S15">
            <v>0.11868419129763094</v>
          </cell>
          <cell r="T15">
            <v>1.4480112108726675</v>
          </cell>
          <cell r="U15">
            <v>12.200539895337952</v>
          </cell>
        </row>
        <row r="16">
          <cell r="B16">
            <v>42048</v>
          </cell>
          <cell r="C16" t="str">
            <v>Automatin, Inc.</v>
          </cell>
          <cell r="E16" t="str">
            <v>Heartland Payment Systems, Inc.</v>
          </cell>
          <cell r="G16">
            <v>15</v>
          </cell>
          <cell r="H16" t="str">
            <v>NA</v>
          </cell>
          <cell r="I16" t="str">
            <v>NA</v>
          </cell>
          <cell r="L16" t="str">
            <v>EVERTEC, Inc</v>
          </cell>
          <cell r="M16" t="str">
            <v>EVTC-US</v>
          </cell>
          <cell r="P16">
            <v>1683.8550075600001</v>
          </cell>
          <cell r="Q16">
            <v>372.88400000000001</v>
          </cell>
          <cell r="R16">
            <v>167.74900000000002</v>
          </cell>
          <cell r="S16">
            <v>0.44986912820072733</v>
          </cell>
          <cell r="T16">
            <v>4.5157609539695995</v>
          </cell>
          <cell r="U16">
            <v>10.037943639365956</v>
          </cell>
        </row>
        <row r="17">
          <cell r="B17">
            <v>41960</v>
          </cell>
          <cell r="C17" t="str">
            <v>Comdata, Inc.</v>
          </cell>
          <cell r="E17" t="str">
            <v>FleetCor Technologies, Inc.</v>
          </cell>
          <cell r="G17">
            <v>3360.2</v>
          </cell>
          <cell r="H17">
            <v>5.8</v>
          </cell>
          <cell r="I17" t="str">
            <v>NA</v>
          </cell>
          <cell r="L17" t="str">
            <v>Planet Payment</v>
          </cell>
          <cell r="M17" t="str">
            <v>PLPM-US</v>
          </cell>
          <cell r="P17">
            <v>162.97155515999998</v>
          </cell>
          <cell r="Q17">
            <v>52.815088000000003</v>
          </cell>
          <cell r="R17">
            <v>9.2423060000000046</v>
          </cell>
          <cell r="S17">
            <v>0.17499366847594772</v>
          </cell>
          <cell r="T17">
            <v>3.0857007217331525</v>
          </cell>
          <cell r="U17">
            <v>17.63321352484974</v>
          </cell>
        </row>
        <row r="18">
          <cell r="B18">
            <v>41955</v>
          </cell>
          <cell r="C18" t="str">
            <v>TransFirst, Inc.</v>
          </cell>
          <cell r="E18" t="str">
            <v>Vista Equity Partners</v>
          </cell>
          <cell r="G18">
            <v>1500</v>
          </cell>
          <cell r="H18">
            <v>1.3636363636363635</v>
          </cell>
          <cell r="I18">
            <v>12.562814070351758</v>
          </cell>
        </row>
        <row r="19">
          <cell r="B19">
            <v>41928</v>
          </cell>
          <cell r="C19" t="str">
            <v>PAI Group</v>
          </cell>
          <cell r="E19" t="str">
            <v>Sage Group</v>
          </cell>
          <cell r="G19">
            <v>157.80000000000001</v>
          </cell>
          <cell r="H19">
            <v>4.0999999999999996</v>
          </cell>
          <cell r="I19" t="str">
            <v>NA</v>
          </cell>
          <cell r="L19" t="str">
            <v>Mean</v>
          </cell>
          <cell r="P19">
            <v>11825.032639245708</v>
          </cell>
          <cell r="Q19">
            <v>3513.7580151266347</v>
          </cell>
          <cell r="R19">
            <v>900.35366578975652</v>
          </cell>
          <cell r="S19">
            <v>0.26620083330765759</v>
          </cell>
          <cell r="T19">
            <v>3.5961209175936215</v>
          </cell>
          <cell r="U19">
            <v>13.765766772039905</v>
          </cell>
        </row>
        <row r="20">
          <cell r="B20">
            <v>41922</v>
          </cell>
          <cell r="C20" t="str">
            <v>Ezidebit</v>
          </cell>
          <cell r="E20" t="str">
            <v>Global Payments, Inc.</v>
          </cell>
          <cell r="G20">
            <v>277</v>
          </cell>
          <cell r="H20" t="str">
            <v>NA</v>
          </cell>
          <cell r="I20" t="str">
            <v>NA</v>
          </cell>
          <cell r="L20" t="str">
            <v>Median</v>
          </cell>
          <cell r="P20">
            <v>9404.4696999999996</v>
          </cell>
          <cell r="Q20">
            <v>2779.5410000000002</v>
          </cell>
          <cell r="R20">
            <v>622.49099999999999</v>
          </cell>
          <cell r="S20">
            <v>0.23089313777675394</v>
          </cell>
          <cell r="T20">
            <v>3.3834614060379029</v>
          </cell>
          <cell r="U20">
            <v>13.752286808262943</v>
          </cell>
        </row>
        <row r="21">
          <cell r="B21">
            <v>41914</v>
          </cell>
          <cell r="C21" t="str">
            <v>Clear2Pay</v>
          </cell>
          <cell r="E21" t="str">
            <v>Fidelity National Information Services, Inc.</v>
          </cell>
          <cell r="G21">
            <v>492.7</v>
          </cell>
          <cell r="H21">
            <v>3.7</v>
          </cell>
          <cell r="I21">
            <v>50</v>
          </cell>
        </row>
        <row r="22">
          <cell r="B22">
            <v>41849</v>
          </cell>
          <cell r="C22" t="str">
            <v>Pacific Pride Services LLC</v>
          </cell>
          <cell r="E22" t="str">
            <v>FleetCor Technologies, Inc.</v>
          </cell>
          <cell r="G22">
            <v>48.2</v>
          </cell>
          <cell r="H22" t="str">
            <v>NA</v>
          </cell>
          <cell r="I22" t="str">
            <v>NA</v>
          </cell>
          <cell r="L22" t="str">
            <v>Retriever Medical/Dental</v>
          </cell>
          <cell r="Q22">
            <v>34.08899873</v>
          </cell>
          <cell r="R22">
            <v>12.779081959999999</v>
          </cell>
          <cell r="S22">
            <v>0.37487407774032905</v>
          </cell>
        </row>
        <row r="23">
          <cell r="B23">
            <v>41836</v>
          </cell>
          <cell r="C23" t="str">
            <v>Reliance Financial Group</v>
          </cell>
          <cell r="E23" t="str">
            <v>Fidelity National Information Services, Inc.</v>
          </cell>
          <cell r="G23">
            <v>110</v>
          </cell>
          <cell r="H23" t="str">
            <v>NA</v>
          </cell>
          <cell r="I23" t="str">
            <v>NA</v>
          </cell>
        </row>
        <row r="24">
          <cell r="B24">
            <v>41836</v>
          </cell>
          <cell r="C24" t="str">
            <v>Evolution1, Inc.</v>
          </cell>
          <cell r="E24" t="str">
            <v>Wex, Inc.</v>
          </cell>
          <cell r="G24">
            <v>532.5</v>
          </cell>
          <cell r="H24">
            <v>7</v>
          </cell>
          <cell r="I24" t="str">
            <v>NA</v>
          </cell>
        </row>
        <row r="25">
          <cell r="B25">
            <v>41803</v>
          </cell>
          <cell r="C25" t="str">
            <v>Mercury Payment Systems</v>
          </cell>
          <cell r="E25" t="str">
            <v>Vantiv, Inc.</v>
          </cell>
          <cell r="G25">
            <v>1650</v>
          </cell>
          <cell r="H25">
            <v>7</v>
          </cell>
          <cell r="I25">
            <v>17.7</v>
          </cell>
          <cell r="P25" t="str">
            <v>Two-year CAGR</v>
          </cell>
          <cell r="R25" t="str">
            <v>Trailing</v>
          </cell>
        </row>
        <row r="26">
          <cell r="B26">
            <v>41788</v>
          </cell>
          <cell r="C26" t="str">
            <v>Electronic Funds Source LLC</v>
          </cell>
          <cell r="E26" t="str">
            <v>Warburg Pincus &amp; Co.</v>
          </cell>
          <cell r="G26">
            <v>1000</v>
          </cell>
          <cell r="H26" t="str">
            <v>NA</v>
          </cell>
          <cell r="I26" t="str">
            <v>NA</v>
          </cell>
          <cell r="L26" t="str">
            <v>Name</v>
          </cell>
          <cell r="M26" t="str">
            <v>Ticker</v>
          </cell>
          <cell r="P26" t="str">
            <v>Revenue</v>
          </cell>
          <cell r="Q26" t="str">
            <v>EBITDA</v>
          </cell>
          <cell r="R26" t="str">
            <v>P/E Ratio</v>
          </cell>
          <cell r="S26" t="str">
            <v>PEG Ratio</v>
          </cell>
        </row>
        <row r="27">
          <cell r="B27">
            <v>41772</v>
          </cell>
          <cell r="C27" t="str">
            <v>Vanco Services LLC</v>
          </cell>
          <cell r="E27" t="str">
            <v>Veracity Payment Solutions</v>
          </cell>
          <cell r="G27" t="str">
            <v>NA</v>
          </cell>
          <cell r="H27" t="str">
            <v>NA</v>
          </cell>
          <cell r="I27" t="str">
            <v>NA</v>
          </cell>
          <cell r="L27" t="str">
            <v>Fiserv Inc.</v>
          </cell>
          <cell r="M27" t="str">
            <v>FISV-US</v>
          </cell>
          <cell r="P27">
            <v>7.9785547273911517E-2</v>
          </cell>
          <cell r="Q27">
            <v>9.1000007576389041E-2</v>
          </cell>
          <cell r="R27">
            <v>25.278710000000004</v>
          </cell>
          <cell r="S27">
            <v>2.7778799885022036</v>
          </cell>
        </row>
        <row r="28">
          <cell r="B28">
            <v>41765</v>
          </cell>
          <cell r="C28" t="str">
            <v>Network Merchants Inc.</v>
          </cell>
          <cell r="E28" t="str">
            <v>Great Hill Partners</v>
          </cell>
          <cell r="G28" t="str">
            <v>NA</v>
          </cell>
          <cell r="H28" t="str">
            <v>NA</v>
          </cell>
          <cell r="I28" t="str">
            <v>NA</v>
          </cell>
          <cell r="L28" t="str">
            <v>First Data</v>
          </cell>
          <cell r="M28" t="str">
            <v>FDC-US</v>
          </cell>
          <cell r="P28" t="str">
            <v>NA</v>
          </cell>
          <cell r="Q28" t="str">
            <v>NA</v>
          </cell>
          <cell r="R28">
            <v>14.686342</v>
          </cell>
          <cell r="S28" t="str">
            <v>NA</v>
          </cell>
        </row>
        <row r="29">
          <cell r="B29">
            <v>41703</v>
          </cell>
          <cell r="C29" t="str">
            <v>Payment Processing, Inc.</v>
          </cell>
          <cell r="E29" t="str">
            <v>Global Payments, Inc.</v>
          </cell>
          <cell r="G29">
            <v>420</v>
          </cell>
          <cell r="H29">
            <v>2</v>
          </cell>
          <cell r="I29" t="str">
            <v>NA</v>
          </cell>
          <cell r="L29" t="str">
            <v>Fidelity National Information Services</v>
          </cell>
          <cell r="M29" t="str">
            <v>FIS-US</v>
          </cell>
          <cell r="P29">
            <v>0.11351201719533632</v>
          </cell>
          <cell r="Q29">
            <v>0.19726912784826389</v>
          </cell>
          <cell r="R29">
            <v>18.98546</v>
          </cell>
          <cell r="S29">
            <v>0.96241415000340536</v>
          </cell>
        </row>
        <row r="30">
          <cell r="B30">
            <v>41627</v>
          </cell>
          <cell r="C30" t="str">
            <v>Braintree Payment Solutions LLC</v>
          </cell>
          <cell r="E30" t="str">
            <v>PayPal Inc</v>
          </cell>
          <cell r="G30">
            <v>800</v>
          </cell>
          <cell r="H30" t="str">
            <v>NA</v>
          </cell>
          <cell r="I30" t="str">
            <v>NA</v>
          </cell>
          <cell r="L30" t="str">
            <v>Vantiv Inc.</v>
          </cell>
          <cell r="M30" t="str">
            <v>VNTV-US</v>
          </cell>
          <cell r="P30">
            <v>1.590389139826375</v>
          </cell>
          <cell r="Q30">
            <v>0.21635654860613229</v>
          </cell>
          <cell r="R30">
            <v>22.10894</v>
          </cell>
          <cell r="S30">
            <v>1.0218752398499555</v>
          </cell>
        </row>
        <row r="31">
          <cell r="B31">
            <v>41583</v>
          </cell>
          <cell r="C31" t="str">
            <v>Official Payments Holdings</v>
          </cell>
          <cell r="E31" t="str">
            <v>ACI Worldwide, Inc.</v>
          </cell>
          <cell r="G31">
            <v>118.8</v>
          </cell>
          <cell r="H31">
            <v>2.5099999999999998</v>
          </cell>
          <cell r="I31">
            <v>17</v>
          </cell>
          <cell r="L31" t="str">
            <v>Total System Services</v>
          </cell>
          <cell r="M31" t="str">
            <v>TSS-US</v>
          </cell>
          <cell r="P31">
            <v>0.42274620005169838</v>
          </cell>
          <cell r="Q31">
            <v>0.29765082191020364</v>
          </cell>
          <cell r="R31">
            <v>18.169090000000001</v>
          </cell>
          <cell r="S31">
            <v>0.61041625497279206</v>
          </cell>
        </row>
        <row r="32">
          <cell r="B32">
            <v>41528</v>
          </cell>
          <cell r="C32" t="str">
            <v>BluePay Processing</v>
          </cell>
          <cell r="E32" t="str">
            <v>TA Associates</v>
          </cell>
          <cell r="G32" t="str">
            <v>NA</v>
          </cell>
          <cell r="H32" t="str">
            <v>NA</v>
          </cell>
          <cell r="I32" t="str">
            <v>NA</v>
          </cell>
          <cell r="L32" t="str">
            <v>Global Payments Inc.</v>
          </cell>
          <cell r="M32" t="str">
            <v>GPN-US</v>
          </cell>
          <cell r="P32">
            <v>0.1293464701442133</v>
          </cell>
          <cell r="Q32">
            <v>0.16621818918262177</v>
          </cell>
          <cell r="R32">
            <v>21.022030000000001</v>
          </cell>
          <cell r="S32">
            <v>1.2647250041271576</v>
          </cell>
        </row>
        <row r="33">
          <cell r="B33">
            <v>41525</v>
          </cell>
          <cell r="C33" t="str">
            <v>Network Merchants Inc.</v>
          </cell>
          <cell r="E33" t="str">
            <v>Bregal Sagemount</v>
          </cell>
          <cell r="G33">
            <v>200</v>
          </cell>
          <cell r="H33">
            <v>10</v>
          </cell>
          <cell r="I33">
            <v>13.3</v>
          </cell>
          <cell r="L33" t="str">
            <v>Worldpay Group plc</v>
          </cell>
          <cell r="M33" t="str">
            <v>WPG-GB</v>
          </cell>
          <cell r="P33" t="str">
            <v>NA</v>
          </cell>
          <cell r="Q33" t="str">
            <v>NA</v>
          </cell>
          <cell r="R33">
            <v>35.734460000000006</v>
          </cell>
          <cell r="S33" t="str">
            <v>NA</v>
          </cell>
        </row>
        <row r="34">
          <cell r="B34">
            <v>41486</v>
          </cell>
          <cell r="C34" t="str">
            <v>Element Payment Services, Inc.</v>
          </cell>
          <cell r="E34" t="str">
            <v>Vantiv, Inc.</v>
          </cell>
          <cell r="G34">
            <v>170</v>
          </cell>
          <cell r="H34" t="str">
            <v>NA</v>
          </cell>
          <cell r="I34">
            <v>35.799999999999997</v>
          </cell>
          <cell r="L34" t="str">
            <v>Euronet Worldwide, Inc.</v>
          </cell>
          <cell r="M34" t="str">
            <v>EEFT-US</v>
          </cell>
          <cell r="P34">
            <v>0.20998623605171307</v>
          </cell>
          <cell r="Q34">
            <v>0.39527942289505713</v>
          </cell>
          <cell r="R34">
            <v>21.126480000000001</v>
          </cell>
          <cell r="S34">
            <v>0.53446951134637932</v>
          </cell>
        </row>
        <row r="35">
          <cell r="B35">
            <v>41456</v>
          </cell>
          <cell r="C35" t="str">
            <v>NetSpend Holdings, Inc.</v>
          </cell>
          <cell r="E35" t="str">
            <v>Total System Services, Inc.</v>
          </cell>
          <cell r="G35">
            <v>1111.5</v>
          </cell>
          <cell r="H35">
            <v>3.3</v>
          </cell>
          <cell r="I35">
            <v>13.7</v>
          </cell>
          <cell r="L35" t="str">
            <v>Heartland Payment Systems, Inc.</v>
          </cell>
          <cell r="M35" t="str">
            <v>HPY-US</v>
          </cell>
          <cell r="P35">
            <v>3.3678460009577877</v>
          </cell>
          <cell r="Q35">
            <v>1.1163860068751732</v>
          </cell>
          <cell r="R35">
            <v>30.186540000000001</v>
          </cell>
          <cell r="S35">
            <v>0.27039518422927755</v>
          </cell>
        </row>
        <row r="36">
          <cell r="B36">
            <v>41399</v>
          </cell>
          <cell r="C36" t="str">
            <v>Vanco Payment Solutions</v>
          </cell>
          <cell r="E36" t="str">
            <v>Veracity Payment Solutions</v>
          </cell>
          <cell r="G36" t="str">
            <v>NA</v>
          </cell>
          <cell r="H36" t="str">
            <v>NA</v>
          </cell>
          <cell r="I36" t="str">
            <v>NA</v>
          </cell>
          <cell r="L36" t="str">
            <v>EVERTEC, Inc</v>
          </cell>
          <cell r="M36" t="str">
            <v>EVTC-US</v>
          </cell>
          <cell r="P36">
            <v>4.1461672761438528E-2</v>
          </cell>
          <cell r="Q36">
            <v>-5.5555086379925123E-2</v>
          </cell>
          <cell r="R36">
            <v>8.3351240000000004</v>
          </cell>
          <cell r="S36" t="str">
            <v>NM</v>
          </cell>
        </row>
        <row r="37">
          <cell r="B37">
            <v>41347</v>
          </cell>
          <cell r="C37" t="str">
            <v>mFoundry, Inc.</v>
          </cell>
          <cell r="E37" t="str">
            <v>Fidelity National Information Services, Inc.</v>
          </cell>
          <cell r="G37">
            <v>120</v>
          </cell>
          <cell r="H37" t="str">
            <v>NA</v>
          </cell>
          <cell r="I37" t="str">
            <v>NA</v>
          </cell>
          <cell r="L37" t="str">
            <v>Planet Payment</v>
          </cell>
          <cell r="M37" t="str">
            <v>PLPM-US</v>
          </cell>
          <cell r="P37">
            <v>0.1301977024166483</v>
          </cell>
          <cell r="Q37">
            <v>0.74928612297252295</v>
          </cell>
          <cell r="R37">
            <v>20.507580000000001</v>
          </cell>
          <cell r="S37">
            <v>0.27369491268093366</v>
          </cell>
        </row>
        <row r="38">
          <cell r="B38">
            <v>41288</v>
          </cell>
          <cell r="C38" t="str">
            <v>Open Solutions, Inc.</v>
          </cell>
          <cell r="E38" t="str">
            <v>Fiserv, Inc.</v>
          </cell>
          <cell r="G38">
            <v>1015</v>
          </cell>
          <cell r="H38">
            <v>2.5</v>
          </cell>
          <cell r="I38" t="str">
            <v>NA</v>
          </cell>
        </row>
        <row r="39">
          <cell r="B39">
            <v>41243</v>
          </cell>
          <cell r="C39" t="str">
            <v>Litle &amp; Co. LLC</v>
          </cell>
          <cell r="E39" t="str">
            <v>Vantiv, Inc.</v>
          </cell>
          <cell r="G39">
            <v>361</v>
          </cell>
          <cell r="H39" t="str">
            <v>NA</v>
          </cell>
          <cell r="I39" t="str">
            <v>NA</v>
          </cell>
          <cell r="L39" t="str">
            <v>Mean</v>
          </cell>
          <cell r="P39">
            <v>0.67614122074212468</v>
          </cell>
          <cell r="Q39">
            <v>0.35265457349849316</v>
          </cell>
          <cell r="R39">
            <v>21.467341454545455</v>
          </cell>
          <cell r="S39">
            <v>0.96448378071401308</v>
          </cell>
        </row>
        <row r="40">
          <cell r="B40">
            <v>41198</v>
          </cell>
          <cell r="C40" t="str">
            <v>T-Check Systems, Inc</v>
          </cell>
          <cell r="E40" t="str">
            <v>Electronic Funds Source</v>
          </cell>
          <cell r="G40">
            <v>302.5</v>
          </cell>
          <cell r="H40">
            <v>6.1</v>
          </cell>
          <cell r="I40" t="str">
            <v>NA</v>
          </cell>
          <cell r="L40" t="str">
            <v>Median</v>
          </cell>
          <cell r="P40">
            <v>0.1301977024166483</v>
          </cell>
          <cell r="Q40">
            <v>0.21635654860613229</v>
          </cell>
          <cell r="R40">
            <v>21.022030000000001</v>
          </cell>
          <cell r="S40">
            <v>0.78641520248809871</v>
          </cell>
        </row>
        <row r="41">
          <cell r="B41">
            <v>41186</v>
          </cell>
          <cell r="C41" t="str">
            <v>Fleet One LLC</v>
          </cell>
          <cell r="E41" t="str">
            <v>Wex, Inc.</v>
          </cell>
          <cell r="G41">
            <v>369</v>
          </cell>
          <cell r="H41">
            <v>6.6</v>
          </cell>
          <cell r="I41" t="str">
            <v>NA</v>
          </cell>
        </row>
        <row r="42">
          <cell r="B42">
            <v>41184</v>
          </cell>
          <cell r="C42" t="str">
            <v>Accelerated Payment Technologies</v>
          </cell>
          <cell r="E42" t="str">
            <v>Global Payments, Inc.</v>
          </cell>
          <cell r="G42">
            <v>413</v>
          </cell>
          <cell r="H42" t="str">
            <v>NA</v>
          </cell>
          <cell r="I42" t="str">
            <v>NA</v>
          </cell>
          <cell r="L42" t="str">
            <v>Retriever Medical/Dental</v>
          </cell>
          <cell r="P42">
            <v>0.2746373408968743</v>
          </cell>
          <cell r="Q42">
            <v>0.32346538624621224</v>
          </cell>
        </row>
        <row r="43">
          <cell r="B43">
            <v>41182</v>
          </cell>
          <cell r="C43" t="str">
            <v>ProNet Solutions, Inc.</v>
          </cell>
          <cell r="E43" t="str">
            <v>Fidelity National Information Services, Inc.</v>
          </cell>
          <cell r="G43">
            <v>23.6</v>
          </cell>
          <cell r="H43" t="str">
            <v>NA</v>
          </cell>
          <cell r="I43" t="str">
            <v>NA</v>
          </cell>
        </row>
        <row r="44">
          <cell r="B44">
            <v>41149</v>
          </cell>
          <cell r="C44" t="str">
            <v>First National Merchant Solutions</v>
          </cell>
          <cell r="E44" t="str">
            <v>Total System Services, Inc.</v>
          </cell>
          <cell r="G44">
            <v>320.10000000000002</v>
          </cell>
          <cell r="H44" t="str">
            <v>NA</v>
          </cell>
          <cell r="I44" t="str">
            <v>NA</v>
          </cell>
        </row>
        <row r="45">
          <cell r="B45">
            <v>41031</v>
          </cell>
          <cell r="C45" t="str">
            <v>Mercury Payment Systems</v>
          </cell>
          <cell r="E45" t="str">
            <v>Silver Lake Partners</v>
          </cell>
          <cell r="G45" t="str">
            <v>NA</v>
          </cell>
          <cell r="H45" t="str">
            <v>NA</v>
          </cell>
          <cell r="I45" t="str">
            <v>NA</v>
          </cell>
        </row>
        <row r="46">
          <cell r="B46">
            <v>41022</v>
          </cell>
          <cell r="C46" t="str">
            <v>Integrated Compliance Solutions LLC</v>
          </cell>
          <cell r="E46" t="str">
            <v>Fidelity National Information Services, Inc.</v>
          </cell>
          <cell r="G46">
            <v>20.100000000000001</v>
          </cell>
          <cell r="H46" t="str">
            <v>NA</v>
          </cell>
          <cell r="I46" t="str">
            <v>NA</v>
          </cell>
        </row>
        <row r="47">
          <cell r="B47">
            <v>41022</v>
          </cell>
          <cell r="C47" t="str">
            <v>Memento, Inc.</v>
          </cell>
          <cell r="E47" t="str">
            <v>Fidelity National Information Services, Inc.</v>
          </cell>
          <cell r="G47">
            <v>25</v>
          </cell>
          <cell r="H47" t="str">
            <v>NA</v>
          </cell>
          <cell r="I47" t="str">
            <v>NA</v>
          </cell>
        </row>
        <row r="48">
          <cell r="B48">
            <v>40920</v>
          </cell>
          <cell r="C48" t="str">
            <v>Vanco Payment Solutions</v>
          </cell>
          <cell r="E48" t="str">
            <v>Great Hill Partners</v>
          </cell>
          <cell r="G48">
            <v>80</v>
          </cell>
          <cell r="H48" t="str">
            <v>NA</v>
          </cell>
          <cell r="I48" t="str">
            <v>NA</v>
          </cell>
        </row>
        <row r="49">
          <cell r="B49">
            <v>40800</v>
          </cell>
          <cell r="C49" t="str">
            <v>CashEdge, Inc.</v>
          </cell>
          <cell r="E49" t="str">
            <v>Fiserv, Inc.</v>
          </cell>
          <cell r="G49">
            <v>465</v>
          </cell>
          <cell r="H49" t="str">
            <v>NA</v>
          </cell>
          <cell r="I49" t="str">
            <v>NA</v>
          </cell>
        </row>
        <row r="50">
          <cell r="B50">
            <v>40763</v>
          </cell>
          <cell r="C50" t="str">
            <v>BlueSnap</v>
          </cell>
          <cell r="E50" t="str">
            <v>Great Hill Partners</v>
          </cell>
          <cell r="G50">
            <v>115</v>
          </cell>
          <cell r="H50" t="str">
            <v>NA</v>
          </cell>
          <cell r="I50" t="str">
            <v>NA</v>
          </cell>
        </row>
        <row r="51">
          <cell r="B51">
            <v>40514</v>
          </cell>
          <cell r="C51" t="str">
            <v>The Capital Markets Co., Inc.</v>
          </cell>
          <cell r="E51" t="str">
            <v>Fidelity National Information Services, Inc.</v>
          </cell>
          <cell r="G51">
            <v>2402.4</v>
          </cell>
          <cell r="H51" t="str">
            <v>NA</v>
          </cell>
          <cell r="I51" t="str">
            <v>NA</v>
          </cell>
        </row>
        <row r="52">
          <cell r="B52">
            <v>40513</v>
          </cell>
          <cell r="C52" t="str">
            <v>WorldPay Ltd.</v>
          </cell>
          <cell r="E52" t="str">
            <v>Advent International Corp. / Bain Capital LLC</v>
          </cell>
          <cell r="G52">
            <v>3206.1</v>
          </cell>
          <cell r="H52" t="str">
            <v>NA</v>
          </cell>
          <cell r="I52" t="str">
            <v>NA</v>
          </cell>
        </row>
        <row r="53">
          <cell r="B53">
            <v>40483</v>
          </cell>
          <cell r="C53" t="str">
            <v>National Processing Company</v>
          </cell>
          <cell r="E53" t="str">
            <v>Fifth Third Processing Solutions LLC (now Vantiv)</v>
          </cell>
          <cell r="G53" t="str">
            <v>NA</v>
          </cell>
          <cell r="H53" t="str">
            <v>NA</v>
          </cell>
          <cell r="I53" t="str">
            <v>NA</v>
          </cell>
        </row>
        <row r="54">
          <cell r="B54">
            <v>40388</v>
          </cell>
          <cell r="C54" t="str">
            <v>Evolution Benefits</v>
          </cell>
          <cell r="E54" t="str">
            <v>Genstar Capital</v>
          </cell>
          <cell r="G54" t="str">
            <v>NA</v>
          </cell>
          <cell r="H54" t="str">
            <v>NA</v>
          </cell>
          <cell r="I54" t="str">
            <v>NA</v>
          </cell>
        </row>
        <row r="55">
          <cell r="B55">
            <v>40324</v>
          </cell>
          <cell r="C55" t="str">
            <v>DolEx Dollar Express</v>
          </cell>
          <cell r="E55" t="str">
            <v>Palladium Equity Partners</v>
          </cell>
          <cell r="G55">
            <v>85</v>
          </cell>
          <cell r="H55">
            <v>0.6</v>
          </cell>
          <cell r="I55" t="str">
            <v>NA</v>
          </cell>
        </row>
        <row r="56">
          <cell r="B56">
            <v>40084</v>
          </cell>
          <cell r="C56" t="str">
            <v>Auctionpay, Inc.</v>
          </cell>
          <cell r="E56" t="str">
            <v>Global Payments, Inc.</v>
          </cell>
          <cell r="G56">
            <v>22</v>
          </cell>
          <cell r="H56">
            <v>1.8</v>
          </cell>
          <cell r="I56" t="str">
            <v>NA</v>
          </cell>
        </row>
        <row r="57">
          <cell r="B57">
            <v>40081</v>
          </cell>
          <cell r="C57" t="str">
            <v>easycash</v>
          </cell>
          <cell r="E57" t="str">
            <v>Ingenico</v>
          </cell>
          <cell r="G57">
            <v>426.5</v>
          </cell>
          <cell r="H57">
            <v>3.4</v>
          </cell>
          <cell r="I57" t="str">
            <v>NA</v>
          </cell>
        </row>
        <row r="58">
          <cell r="B58">
            <v>39994</v>
          </cell>
          <cell r="C58" t="str">
            <v>Fifth Third Bank Processing Solutions, Inc.</v>
          </cell>
          <cell r="E58" t="str">
            <v>Advent International Corp.</v>
          </cell>
          <cell r="G58" t="str">
            <v>NA</v>
          </cell>
          <cell r="H58" t="str">
            <v>NA</v>
          </cell>
          <cell r="I58" t="str">
            <v>NA</v>
          </cell>
        </row>
        <row r="59">
          <cell r="B59">
            <v>39756</v>
          </cell>
          <cell r="C59" t="str">
            <v>Infonox</v>
          </cell>
          <cell r="E59" t="str">
            <v>Total System Services, Inc.</v>
          </cell>
          <cell r="G59">
            <v>50.5</v>
          </cell>
          <cell r="H59" t="str">
            <v>NA</v>
          </cell>
          <cell r="I59" t="str">
            <v>NA</v>
          </cell>
        </row>
        <row r="60">
          <cell r="B60">
            <v>39693</v>
          </cell>
          <cell r="C60" t="str">
            <v>Fleet One LLC</v>
          </cell>
          <cell r="E60" t="str">
            <v>LLR Partners, FTVentures</v>
          </cell>
          <cell r="G60" t="str">
            <v>NA</v>
          </cell>
          <cell r="H60" t="str">
            <v>NA</v>
          </cell>
          <cell r="I60" t="str">
            <v>NA</v>
          </cell>
        </row>
        <row r="61">
          <cell r="B61">
            <v>39569</v>
          </cell>
          <cell r="C61" t="str">
            <v>Accelerated Payment Technologies</v>
          </cell>
          <cell r="E61" t="str">
            <v>Great Hill Partners</v>
          </cell>
          <cell r="G61">
            <v>180</v>
          </cell>
          <cell r="H61" t="str">
            <v>NA</v>
          </cell>
          <cell r="I61" t="str">
            <v>NA</v>
          </cell>
        </row>
        <row r="62">
          <cell r="B62">
            <v>39286</v>
          </cell>
          <cell r="C62" t="str">
            <v>GlobalCollect</v>
          </cell>
          <cell r="E62" t="str">
            <v>General Atlantic</v>
          </cell>
          <cell r="G62" t="str">
            <v>NA</v>
          </cell>
          <cell r="H62" t="str">
            <v>NA</v>
          </cell>
          <cell r="I62" t="str">
            <v>NA</v>
          </cell>
        </row>
        <row r="63">
          <cell r="B63">
            <v>39349</v>
          </cell>
          <cell r="C63" t="str">
            <v>First Data Corp.</v>
          </cell>
          <cell r="E63" t="str">
            <v>Kohlberg Kravis Roberts &amp; Co.</v>
          </cell>
          <cell r="G63">
            <v>26979.200000000001</v>
          </cell>
          <cell r="H63">
            <v>5.3</v>
          </cell>
          <cell r="I63">
            <v>18.899999999999999</v>
          </cell>
        </row>
        <row r="64">
          <cell r="B64">
            <v>39233</v>
          </cell>
          <cell r="C64" t="str">
            <v>TransFirst, Inc.</v>
          </cell>
          <cell r="E64" t="str">
            <v>Welsh, Carson, Anderson &amp; Stowe</v>
          </cell>
          <cell r="G64">
            <v>683</v>
          </cell>
          <cell r="H64">
            <v>22.8</v>
          </cell>
          <cell r="I64" t="str">
            <v>NA</v>
          </cell>
        </row>
        <row r="66">
          <cell r="B66" t="str">
            <v>Mean</v>
          </cell>
          <cell r="G66">
            <v>919.47627906976732</v>
          </cell>
          <cell r="H66">
            <v>4.9130128717319668</v>
          </cell>
          <cell r="I66">
            <v>15.030114045844785</v>
          </cell>
        </row>
        <row r="67">
          <cell r="B67" t="str">
            <v>Median</v>
          </cell>
          <cell r="G67">
            <v>320.10000000000002</v>
          </cell>
          <cell r="H67">
            <v>3.3499999999999996</v>
          </cell>
          <cell r="I67">
            <v>14.8</v>
          </cell>
        </row>
        <row r="69">
          <cell r="B69" t="str">
            <v>Note:  Transactions in bold indicate that part of the target's operations are that of an ISO. 
            Transactions highlighted in blue indicate that a private equity firm acted as acquirer in the transaction.</v>
          </cell>
        </row>
        <row r="70">
          <cell r="B70" t="str">
            <v>RETRIEVER MEDICAL/DENTAL PAYMENTS</v>
          </cell>
        </row>
        <row r="72">
          <cell r="B72" t="str">
            <v>Discounted Cash Flow Valuation (6/30/16)</v>
          </cell>
        </row>
        <row r="73">
          <cell r="C73" t="str">
            <v>FY 2013</v>
          </cell>
          <cell r="D73" t="str">
            <v>FY 2014</v>
          </cell>
          <cell r="E73" t="str">
            <v>FY 2015</v>
          </cell>
          <cell r="F73" t="str">
            <v>1H 2016</v>
          </cell>
          <cell r="G73" t="str">
            <v>2H 2016</v>
          </cell>
          <cell r="H73" t="str">
            <v>FY 2017</v>
          </cell>
          <cell r="I73" t="str">
            <v>FY 2018</v>
          </cell>
          <cell r="J73" t="str">
            <v>FY 2019</v>
          </cell>
          <cell r="K73" t="str">
            <v>1H 2020</v>
          </cell>
        </row>
        <row r="74">
          <cell r="B74" t="str">
            <v>Revenues</v>
          </cell>
          <cell r="C74">
            <v>20981.714390000001</v>
          </cell>
          <cell r="D74">
            <v>24886.469010000004</v>
          </cell>
          <cell r="E74">
            <v>34088.998729999999</v>
          </cell>
          <cell r="F74">
            <v>19811.608520249989</v>
          </cell>
          <cell r="G74">
            <v>19811.608520249989</v>
          </cell>
          <cell r="H74">
            <v>45716.557641049956</v>
          </cell>
          <cell r="I74">
            <v>53071.404901654925</v>
          </cell>
          <cell r="J74">
            <v>60042.519828320394</v>
          </cell>
          <cell r="K74">
            <v>33611.142023826207</v>
          </cell>
        </row>
        <row r="75">
          <cell r="B75" t="str">
            <v>% growth</v>
          </cell>
          <cell r="E75">
            <v>0.36978045042477459</v>
          </cell>
          <cell r="H75">
            <v>0.15378207666282639</v>
          </cell>
          <cell r="I75">
            <v>0.16087928838283494</v>
          </cell>
          <cell r="J75">
            <v>0.13135350269289914</v>
          </cell>
        </row>
        <row r="76">
          <cell r="B76" t="str">
            <v>EBITDA</v>
          </cell>
          <cell r="C76">
            <v>7295.8262200000017</v>
          </cell>
          <cell r="D76">
            <v>8662.2415200000032</v>
          </cell>
          <cell r="E76">
            <v>12779.081959999998</v>
          </cell>
          <cell r="F76">
            <v>7522.2397950937457</v>
          </cell>
          <cell r="G76">
            <v>7522.2397950937457</v>
          </cell>
          <cell r="H76">
            <v>17374.182315393733</v>
          </cell>
          <cell r="I76">
            <v>20241.765038120597</v>
          </cell>
          <cell r="J76">
            <v>22903.583335620147</v>
          </cell>
          <cell r="K76">
            <v>12819.587558934827</v>
          </cell>
        </row>
        <row r="77">
          <cell r="B77" t="str">
            <v>% margin</v>
          </cell>
          <cell r="C77">
            <v>0.34772307373878047</v>
          </cell>
          <cell r="D77">
            <v>0.34807033157332601</v>
          </cell>
          <cell r="E77">
            <v>0.37487407774032905</v>
          </cell>
          <cell r="F77">
            <v>0.37968849361247259</v>
          </cell>
          <cell r="G77">
            <v>0.37968849361247259</v>
          </cell>
          <cell r="H77">
            <v>0.38004135070294648</v>
          </cell>
          <cell r="I77">
            <v>0.38140624081141289</v>
          </cell>
          <cell r="J77">
            <v>0.38145606482053673</v>
          </cell>
          <cell r="K77">
            <v>0.38140886584119338</v>
          </cell>
        </row>
        <row r="79">
          <cell r="B79" t="str">
            <v>D&amp;A</v>
          </cell>
          <cell r="G79">
            <v>0</v>
          </cell>
          <cell r="H79">
            <v>0</v>
          </cell>
          <cell r="I79">
            <v>0</v>
          </cell>
          <cell r="J79">
            <v>0</v>
          </cell>
          <cell r="K79">
            <v>0</v>
          </cell>
        </row>
        <row r="80">
          <cell r="B80" t="str">
            <v>EBIT</v>
          </cell>
          <cell r="G80">
            <v>7522.2397950937457</v>
          </cell>
          <cell r="H80">
            <v>17374.182315393733</v>
          </cell>
          <cell r="I80">
            <v>20241.765038120597</v>
          </cell>
          <cell r="J80">
            <v>22903.583335620147</v>
          </cell>
          <cell r="K80">
            <v>12819.587558934827</v>
          </cell>
        </row>
        <row r="82">
          <cell r="B82" t="str">
            <v>Taxes (at 38% tax rate)</v>
          </cell>
          <cell r="G82">
            <v>-2858.4511221356233</v>
          </cell>
          <cell r="H82">
            <v>-6602.1892798496183</v>
          </cell>
          <cell r="I82">
            <v>-7691.8707144858272</v>
          </cell>
          <cell r="J82">
            <v>-8703.3616675356552</v>
          </cell>
          <cell r="K82">
            <v>-4871.4432723952341</v>
          </cell>
        </row>
        <row r="83">
          <cell r="B83" t="str">
            <v>EBIAT</v>
          </cell>
          <cell r="G83">
            <v>4663.7886729581223</v>
          </cell>
          <cell r="H83">
            <v>10771.993035544114</v>
          </cell>
          <cell r="I83">
            <v>12549.89432363477</v>
          </cell>
          <cell r="J83">
            <v>14200.221668084492</v>
          </cell>
          <cell r="K83">
            <v>7948.1442865395929</v>
          </cell>
        </row>
        <row r="84">
          <cell r="B84" t="str">
            <v>D&amp;A (add back)</v>
          </cell>
          <cell r="G84">
            <v>0</v>
          </cell>
          <cell r="H84">
            <v>0</v>
          </cell>
          <cell r="I84">
            <v>0</v>
          </cell>
          <cell r="J84">
            <v>0</v>
          </cell>
          <cell r="K84">
            <v>0</v>
          </cell>
        </row>
        <row r="85">
          <cell r="B85" t="str">
            <v>Chg in Wrkg Cap</v>
          </cell>
          <cell r="G85">
            <v>0</v>
          </cell>
          <cell r="H85">
            <v>0</v>
          </cell>
          <cell r="I85">
            <v>0</v>
          </cell>
          <cell r="J85">
            <v>0</v>
          </cell>
          <cell r="K85">
            <v>0</v>
          </cell>
        </row>
        <row r="86">
          <cell r="B86" t="str">
            <v>CapEx</v>
          </cell>
          <cell r="G86">
            <v>0</v>
          </cell>
          <cell r="H86">
            <v>0</v>
          </cell>
          <cell r="I86">
            <v>0</v>
          </cell>
          <cell r="J86">
            <v>0</v>
          </cell>
          <cell r="K86">
            <v>0</v>
          </cell>
        </row>
        <row r="87">
          <cell r="B87" t="str">
            <v>Net Free Cashflow</v>
          </cell>
          <cell r="G87">
            <v>4663.7886729581223</v>
          </cell>
          <cell r="H87">
            <v>10771.993035544114</v>
          </cell>
          <cell r="I87">
            <v>12549.89432363477</v>
          </cell>
          <cell r="J87">
            <v>14200.221668084492</v>
          </cell>
          <cell r="K87">
            <v>7948.1442865395929</v>
          </cell>
        </row>
        <row r="88">
          <cell r="B88" t="str">
            <v>TTM EBITDA Multiple</v>
          </cell>
          <cell r="K88">
            <v>15</v>
          </cell>
        </row>
        <row r="89">
          <cell r="B89" t="str">
            <v>WACC</v>
          </cell>
          <cell r="D89">
            <v>0.15</v>
          </cell>
        </row>
        <row r="90">
          <cell r="B90" t="str">
            <v>Months to Discount</v>
          </cell>
          <cell r="G90">
            <v>6</v>
          </cell>
          <cell r="H90">
            <v>18</v>
          </cell>
          <cell r="I90">
            <v>30</v>
          </cell>
          <cell r="J90">
            <v>42</v>
          </cell>
          <cell r="K90">
            <v>48</v>
          </cell>
        </row>
        <row r="91">
          <cell r="B91" t="str">
            <v>DCF</v>
          </cell>
          <cell r="G91">
            <v>4349.0053621501611</v>
          </cell>
          <cell r="H91">
            <v>8734.7263478052701</v>
          </cell>
          <cell r="I91">
            <v>8849.0259354988611</v>
          </cell>
          <cell r="J91">
            <v>8706.6819979071788</v>
          </cell>
          <cell r="K91">
            <v>212702.97501093164</v>
          </cell>
        </row>
        <row r="93">
          <cell r="B93" t="str">
            <v>DCF Enterprise Value</v>
          </cell>
          <cell r="D93">
            <v>238993.40929214295</v>
          </cell>
        </row>
        <row r="95">
          <cell r="B95" t="str">
            <v>Discounted Cash Flow Valuation (6/30/16)</v>
          </cell>
        </row>
        <row r="96">
          <cell r="C96" t="str">
            <v>FY 2013</v>
          </cell>
          <cell r="D96" t="str">
            <v>FY 2014</v>
          </cell>
          <cell r="E96" t="str">
            <v>FY 2015</v>
          </cell>
          <cell r="F96" t="str">
            <v>1H 2016</v>
          </cell>
          <cell r="G96" t="str">
            <v>2H 2016</v>
          </cell>
          <cell r="H96" t="str">
            <v>FY 2017</v>
          </cell>
          <cell r="I96" t="str">
            <v>FY 2018</v>
          </cell>
          <cell r="J96" t="str">
            <v>FY 2019</v>
          </cell>
          <cell r="K96" t="str">
            <v>1H 2020</v>
          </cell>
        </row>
        <row r="97">
          <cell r="B97" t="str">
            <v>Revenues</v>
          </cell>
          <cell r="C97">
            <v>20981.714390000001</v>
          </cell>
          <cell r="D97">
            <v>24886.469010000004</v>
          </cell>
          <cell r="E97">
            <v>34088.998729999999</v>
          </cell>
          <cell r="F97">
            <v>19811.608520249989</v>
          </cell>
          <cell r="G97">
            <v>19811.608520249989</v>
          </cell>
          <cell r="H97">
            <v>45716.557641049956</v>
          </cell>
          <cell r="I97">
            <v>53071.404901654925</v>
          </cell>
          <cell r="J97">
            <v>60042.519828320394</v>
          </cell>
          <cell r="K97">
            <v>33611.142023826207</v>
          </cell>
        </row>
        <row r="98">
          <cell r="B98" t="str">
            <v>% growth</v>
          </cell>
          <cell r="E98">
            <v>0.36978045042477459</v>
          </cell>
          <cell r="H98">
            <v>0.15378207666282639</v>
          </cell>
          <cell r="I98">
            <v>0.16087928838283494</v>
          </cell>
          <cell r="J98">
            <v>0.13135350269289914</v>
          </cell>
        </row>
        <row r="99">
          <cell r="B99" t="str">
            <v>EBITDA</v>
          </cell>
          <cell r="C99">
            <v>7295.8262200000017</v>
          </cell>
          <cell r="D99">
            <v>8662.2415200000032</v>
          </cell>
          <cell r="E99">
            <v>12779.081959999998</v>
          </cell>
          <cell r="F99">
            <v>7522.2397950937457</v>
          </cell>
          <cell r="G99">
            <v>7522.2397950937457</v>
          </cell>
          <cell r="H99">
            <v>17374.182315393733</v>
          </cell>
          <cell r="I99">
            <v>20241.765038120597</v>
          </cell>
          <cell r="J99">
            <v>22903.583335620147</v>
          </cell>
          <cell r="K99">
            <v>12819.587558934827</v>
          </cell>
        </row>
        <row r="100">
          <cell r="B100" t="str">
            <v>% margin</v>
          </cell>
          <cell r="C100">
            <v>0.34772307373878047</v>
          </cell>
          <cell r="D100">
            <v>0.34807033157332601</v>
          </cell>
          <cell r="E100">
            <v>0.37487407774032905</v>
          </cell>
          <cell r="F100">
            <v>0.37968849361247259</v>
          </cell>
          <cell r="G100">
            <v>0.37968849361247259</v>
          </cell>
          <cell r="H100">
            <v>0.38004135070294648</v>
          </cell>
          <cell r="I100">
            <v>0.38140624081141289</v>
          </cell>
          <cell r="J100">
            <v>0.38145606482053673</v>
          </cell>
          <cell r="K100">
            <v>0.38140886584119338</v>
          </cell>
        </row>
        <row r="102">
          <cell r="B102" t="str">
            <v>D&amp;A</v>
          </cell>
          <cell r="G102">
            <v>0</v>
          </cell>
          <cell r="H102">
            <v>0</v>
          </cell>
          <cell r="I102">
            <v>0</v>
          </cell>
          <cell r="J102">
            <v>0</v>
          </cell>
          <cell r="K102">
            <v>0</v>
          </cell>
        </row>
        <row r="103">
          <cell r="B103" t="str">
            <v>EBIT</v>
          </cell>
          <cell r="G103">
            <v>7522.2397950937457</v>
          </cell>
          <cell r="H103">
            <v>17374.182315393733</v>
          </cell>
          <cell r="I103">
            <v>20241.765038120597</v>
          </cell>
          <cell r="J103">
            <v>22903.583335620147</v>
          </cell>
          <cell r="K103">
            <v>12819.587558934827</v>
          </cell>
        </row>
        <row r="105">
          <cell r="B105" t="str">
            <v>Taxes (at 38% tax rate)</v>
          </cell>
          <cell r="G105">
            <v>-2858.4511221356233</v>
          </cell>
          <cell r="H105">
            <v>-6602.1892798496183</v>
          </cell>
          <cell r="I105">
            <v>-7691.8707144858272</v>
          </cell>
          <cell r="J105">
            <v>-8703.3616675356552</v>
          </cell>
          <cell r="K105">
            <v>-4871.4432723952341</v>
          </cell>
        </row>
        <row r="106">
          <cell r="B106" t="str">
            <v>EBIAT</v>
          </cell>
          <cell r="G106">
            <v>4663.7886729581223</v>
          </cell>
          <cell r="H106">
            <v>10771.993035544114</v>
          </cell>
          <cell r="I106">
            <v>12549.89432363477</v>
          </cell>
          <cell r="J106">
            <v>14200.221668084492</v>
          </cell>
          <cell r="K106">
            <v>7948.1442865395929</v>
          </cell>
        </row>
        <row r="107">
          <cell r="B107" t="str">
            <v>D&amp;A (add back)</v>
          </cell>
          <cell r="G107">
            <v>0</v>
          </cell>
          <cell r="H107">
            <v>0</v>
          </cell>
          <cell r="I107">
            <v>0</v>
          </cell>
          <cell r="J107">
            <v>0</v>
          </cell>
          <cell r="K107">
            <v>0</v>
          </cell>
        </row>
        <row r="108">
          <cell r="B108" t="str">
            <v>Chg in Wrkg Cap</v>
          </cell>
          <cell r="G108">
            <v>0</v>
          </cell>
          <cell r="H108">
            <v>0</v>
          </cell>
          <cell r="I108">
            <v>0</v>
          </cell>
          <cell r="J108">
            <v>0</v>
          </cell>
          <cell r="K108">
            <v>0</v>
          </cell>
        </row>
        <row r="109">
          <cell r="B109" t="str">
            <v>CapEx</v>
          </cell>
          <cell r="G109">
            <v>0</v>
          </cell>
          <cell r="H109">
            <v>0</v>
          </cell>
          <cell r="I109">
            <v>0</v>
          </cell>
          <cell r="J109">
            <v>0</v>
          </cell>
          <cell r="K109">
            <v>0</v>
          </cell>
        </row>
        <row r="110">
          <cell r="B110" t="str">
            <v>Net Free Cashflow</v>
          </cell>
          <cell r="G110">
            <v>4663.7886729581223</v>
          </cell>
          <cell r="H110">
            <v>10771.993035544114</v>
          </cell>
          <cell r="I110">
            <v>12549.89432363477</v>
          </cell>
          <cell r="J110">
            <v>14200.221668084492</v>
          </cell>
          <cell r="K110">
            <v>7948.1442865395929</v>
          </cell>
        </row>
        <row r="111">
          <cell r="B111" t="str">
            <v>TTM EBITDA Multiple</v>
          </cell>
          <cell r="K111">
            <v>15</v>
          </cell>
        </row>
        <row r="112">
          <cell r="B112" t="str">
            <v>WACC</v>
          </cell>
          <cell r="D112">
            <v>0.2</v>
          </cell>
        </row>
        <row r="113">
          <cell r="B113" t="str">
            <v>Months to Discount</v>
          </cell>
          <cell r="G113">
            <v>6</v>
          </cell>
          <cell r="H113">
            <v>18</v>
          </cell>
          <cell r="I113">
            <v>30</v>
          </cell>
          <cell r="J113">
            <v>42</v>
          </cell>
          <cell r="K113">
            <v>48</v>
          </cell>
        </row>
        <row r="114">
          <cell r="B114" t="str">
            <v>DCF</v>
          </cell>
          <cell r="G114">
            <v>4257.4370993604125</v>
          </cell>
          <cell r="H114">
            <v>8194.5327428556375</v>
          </cell>
          <cell r="I114">
            <v>7955.8567307416706</v>
          </cell>
          <cell r="J114">
            <v>7501.7184887958283</v>
          </cell>
          <cell r="K114">
            <v>179407.2302699234</v>
          </cell>
        </row>
        <row r="116">
          <cell r="B116" t="str">
            <v>DCF Enterprise Value</v>
          </cell>
          <cell r="D116">
            <v>203059.33823231654</v>
          </cell>
        </row>
        <row r="118">
          <cell r="B118" t="str">
            <v>Discounted Cash Flow Valuation (6/30/16)</v>
          </cell>
        </row>
        <row r="119">
          <cell r="C119" t="str">
            <v>FY 2013</v>
          </cell>
          <cell r="D119" t="str">
            <v>FY 2014</v>
          </cell>
          <cell r="E119" t="str">
            <v>FY 2015</v>
          </cell>
          <cell r="F119" t="str">
            <v>1H 2016</v>
          </cell>
          <cell r="G119" t="str">
            <v>2H 2016</v>
          </cell>
          <cell r="H119" t="str">
            <v>FY 2017</v>
          </cell>
          <cell r="I119" t="str">
            <v>FY 2018</v>
          </cell>
          <cell r="J119" t="str">
            <v>FY 2019</v>
          </cell>
          <cell r="K119" t="str">
            <v>1H 2020</v>
          </cell>
        </row>
        <row r="120">
          <cell r="B120" t="str">
            <v>Revenues</v>
          </cell>
          <cell r="C120">
            <v>20981.714390000001</v>
          </cell>
          <cell r="D120">
            <v>24886.469010000004</v>
          </cell>
          <cell r="E120">
            <v>34088.998729999999</v>
          </cell>
          <cell r="F120">
            <v>19811.608520249989</v>
          </cell>
          <cell r="G120">
            <v>19811.608520249989</v>
          </cell>
          <cell r="H120">
            <v>45716.557641049956</v>
          </cell>
          <cell r="I120">
            <v>53071.404901654925</v>
          </cell>
          <cell r="J120">
            <v>60042.519828320394</v>
          </cell>
          <cell r="K120">
            <v>33611.142023826207</v>
          </cell>
        </row>
        <row r="121">
          <cell r="B121" t="str">
            <v>% growth</v>
          </cell>
          <cell r="E121">
            <v>0.36978045042477459</v>
          </cell>
          <cell r="H121">
            <v>0.15378207666282639</v>
          </cell>
          <cell r="I121">
            <v>0.16087928838283494</v>
          </cell>
          <cell r="J121">
            <v>0.13135350269289914</v>
          </cell>
        </row>
        <row r="122">
          <cell r="B122" t="str">
            <v>EBITDA</v>
          </cell>
          <cell r="C122">
            <v>7295.8262200000017</v>
          </cell>
          <cell r="D122">
            <v>8662.2415200000032</v>
          </cell>
          <cell r="E122">
            <v>12779.081959999998</v>
          </cell>
          <cell r="F122">
            <v>7522.2397950937457</v>
          </cell>
          <cell r="G122">
            <v>7522.2397950937457</v>
          </cell>
          <cell r="H122">
            <v>17374.182315393733</v>
          </cell>
          <cell r="I122">
            <v>20241.765038120597</v>
          </cell>
          <cell r="J122">
            <v>22903.583335620147</v>
          </cell>
          <cell r="K122">
            <v>12819.587558934827</v>
          </cell>
        </row>
        <row r="123">
          <cell r="B123" t="str">
            <v>% margin</v>
          </cell>
          <cell r="C123">
            <v>0.34772307373878047</v>
          </cell>
          <cell r="D123">
            <v>0.34807033157332601</v>
          </cell>
          <cell r="E123">
            <v>0.37487407774032905</v>
          </cell>
          <cell r="F123">
            <v>0.37968849361247259</v>
          </cell>
          <cell r="G123">
            <v>0.37968849361247259</v>
          </cell>
          <cell r="H123">
            <v>0.38004135070294648</v>
          </cell>
          <cell r="I123">
            <v>0.38140624081141289</v>
          </cell>
          <cell r="J123">
            <v>0.38145606482053673</v>
          </cell>
          <cell r="K123">
            <v>0.38140886584119338</v>
          </cell>
        </row>
        <row r="125">
          <cell r="B125" t="str">
            <v>D&amp;A</v>
          </cell>
          <cell r="G125">
            <v>0</v>
          </cell>
          <cell r="H125">
            <v>0</v>
          </cell>
          <cell r="I125">
            <v>0</v>
          </cell>
          <cell r="J125">
            <v>0</v>
          </cell>
          <cell r="K125">
            <v>0</v>
          </cell>
        </row>
        <row r="126">
          <cell r="B126" t="str">
            <v>EBIT</v>
          </cell>
          <cell r="G126">
            <v>7522.2397950937457</v>
          </cell>
          <cell r="H126">
            <v>17374.182315393733</v>
          </cell>
          <cell r="I126">
            <v>20241.765038120597</v>
          </cell>
          <cell r="J126">
            <v>22903.583335620147</v>
          </cell>
          <cell r="K126">
            <v>12819.587558934827</v>
          </cell>
        </row>
        <row r="128">
          <cell r="B128" t="str">
            <v>Taxes (at 38% tax rate)</v>
          </cell>
          <cell r="G128">
            <v>-2858.4511221356233</v>
          </cell>
          <cell r="H128">
            <v>-6602.1892798496183</v>
          </cell>
          <cell r="I128">
            <v>-7691.8707144858272</v>
          </cell>
          <cell r="J128">
            <v>-8703.3616675356552</v>
          </cell>
          <cell r="K128">
            <v>-4871.4432723952341</v>
          </cell>
        </row>
        <row r="129">
          <cell r="B129" t="str">
            <v>EBIAT</v>
          </cell>
          <cell r="G129">
            <v>4663.7886729581223</v>
          </cell>
          <cell r="H129">
            <v>10771.993035544114</v>
          </cell>
          <cell r="I129">
            <v>12549.89432363477</v>
          </cell>
          <cell r="J129">
            <v>14200.221668084492</v>
          </cell>
          <cell r="K129">
            <v>7948.1442865395929</v>
          </cell>
        </row>
        <row r="130">
          <cell r="B130" t="str">
            <v>D&amp;A (add back)</v>
          </cell>
          <cell r="G130">
            <v>0</v>
          </cell>
          <cell r="H130">
            <v>0</v>
          </cell>
          <cell r="I130">
            <v>0</v>
          </cell>
          <cell r="J130">
            <v>0</v>
          </cell>
          <cell r="K130">
            <v>0</v>
          </cell>
        </row>
        <row r="131">
          <cell r="B131" t="str">
            <v>Chg in Wrkg Cap</v>
          </cell>
          <cell r="G131">
            <v>0</v>
          </cell>
          <cell r="H131">
            <v>0</v>
          </cell>
          <cell r="I131">
            <v>0</v>
          </cell>
          <cell r="J131">
            <v>0</v>
          </cell>
          <cell r="K131">
            <v>0</v>
          </cell>
        </row>
        <row r="132">
          <cell r="B132" t="str">
            <v>CapEx</v>
          </cell>
          <cell r="G132">
            <v>0</v>
          </cell>
          <cell r="H132">
            <v>0</v>
          </cell>
          <cell r="I132">
            <v>0</v>
          </cell>
          <cell r="J132">
            <v>0</v>
          </cell>
          <cell r="K132">
            <v>0</v>
          </cell>
        </row>
        <row r="133">
          <cell r="B133" t="str">
            <v>Net Free Cashflow</v>
          </cell>
          <cell r="G133">
            <v>4663.7886729581223</v>
          </cell>
          <cell r="H133">
            <v>10771.993035544114</v>
          </cell>
          <cell r="I133">
            <v>12549.89432363477</v>
          </cell>
          <cell r="J133">
            <v>14200.221668084492</v>
          </cell>
          <cell r="K133">
            <v>7948.1442865395929</v>
          </cell>
        </row>
        <row r="134">
          <cell r="B134" t="str">
            <v>TTM EBITDA Multiple</v>
          </cell>
          <cell r="K134">
            <v>18</v>
          </cell>
        </row>
        <row r="135">
          <cell r="B135" t="str">
            <v>WACC</v>
          </cell>
          <cell r="D135">
            <v>0.15</v>
          </cell>
        </row>
        <row r="136">
          <cell r="B136" t="str">
            <v>Months to Discount</v>
          </cell>
          <cell r="G136">
            <v>6</v>
          </cell>
          <cell r="H136">
            <v>18</v>
          </cell>
          <cell r="I136">
            <v>30</v>
          </cell>
          <cell r="J136">
            <v>42</v>
          </cell>
          <cell r="K136">
            <v>48</v>
          </cell>
        </row>
        <row r="137">
          <cell r="B137" t="str">
            <v>DCF</v>
          </cell>
          <cell r="G137">
            <v>4349.0053621501611</v>
          </cell>
          <cell r="H137">
            <v>8734.7263478052701</v>
          </cell>
          <cell r="I137">
            <v>8849.0259354988611</v>
          </cell>
          <cell r="J137">
            <v>8706.6819979071788</v>
          </cell>
          <cell r="K137">
            <v>254334.69455466382</v>
          </cell>
        </row>
        <row r="139">
          <cell r="B139" t="str">
            <v>DCF Enterprise Value</v>
          </cell>
          <cell r="D139">
            <v>280625.12883587513</v>
          </cell>
        </row>
        <row r="141">
          <cell r="B141" t="str">
            <v>Discounted Cash Flow Valuation (6/30/16)</v>
          </cell>
        </row>
        <row r="142">
          <cell r="C142" t="str">
            <v>FY 2013</v>
          </cell>
          <cell r="D142" t="str">
            <v>FY 2014</v>
          </cell>
          <cell r="E142" t="str">
            <v>FY 2015</v>
          </cell>
          <cell r="F142" t="str">
            <v>1H 2016</v>
          </cell>
          <cell r="G142" t="str">
            <v>2H 2016</v>
          </cell>
          <cell r="H142" t="str">
            <v>FY 2017</v>
          </cell>
          <cell r="I142" t="str">
            <v>FY 2018</v>
          </cell>
          <cell r="J142" t="str">
            <v>FY 2019</v>
          </cell>
          <cell r="K142" t="str">
            <v>1H 2020</v>
          </cell>
        </row>
        <row r="143">
          <cell r="B143" t="str">
            <v>Revenues</v>
          </cell>
          <cell r="C143">
            <v>20981.714390000001</v>
          </cell>
          <cell r="D143">
            <v>24886.469010000004</v>
          </cell>
          <cell r="E143">
            <v>34088.998729999999</v>
          </cell>
          <cell r="F143">
            <v>19811.608520249989</v>
          </cell>
          <cell r="G143">
            <v>19811.608520249989</v>
          </cell>
          <cell r="H143">
            <v>45716.557641049956</v>
          </cell>
          <cell r="I143">
            <v>53071.404901654925</v>
          </cell>
          <cell r="J143">
            <v>60042.519828320394</v>
          </cell>
          <cell r="K143">
            <v>33611.142023826207</v>
          </cell>
        </row>
        <row r="144">
          <cell r="B144" t="str">
            <v>% growth</v>
          </cell>
          <cell r="E144">
            <v>0.36978045042477459</v>
          </cell>
          <cell r="H144">
            <v>0.15378207666282639</v>
          </cell>
          <cell r="I144">
            <v>0.16087928838283494</v>
          </cell>
          <cell r="J144">
            <v>0.13135350269289914</v>
          </cell>
        </row>
        <row r="145">
          <cell r="B145" t="str">
            <v>EBITDA</v>
          </cell>
          <cell r="C145">
            <v>7295.8262200000017</v>
          </cell>
          <cell r="D145">
            <v>8662.2415200000032</v>
          </cell>
          <cell r="E145">
            <v>12779.081959999998</v>
          </cell>
          <cell r="F145">
            <v>7522.2397950937457</v>
          </cell>
          <cell r="G145">
            <v>7522.2397950937457</v>
          </cell>
          <cell r="H145">
            <v>17374.182315393733</v>
          </cell>
          <cell r="I145">
            <v>20241.765038120597</v>
          </cell>
          <cell r="J145">
            <v>22903.583335620147</v>
          </cell>
          <cell r="K145">
            <v>12819.587558934827</v>
          </cell>
        </row>
        <row r="146">
          <cell r="B146" t="str">
            <v>% margin</v>
          </cell>
          <cell r="C146">
            <v>0.34772307373878047</v>
          </cell>
          <cell r="D146">
            <v>0.34807033157332601</v>
          </cell>
          <cell r="E146">
            <v>0.37487407774032905</v>
          </cell>
          <cell r="F146">
            <v>0.37968849361247259</v>
          </cell>
          <cell r="G146">
            <v>0.37968849361247259</v>
          </cell>
          <cell r="H146">
            <v>0.38004135070294648</v>
          </cell>
          <cell r="I146">
            <v>0.38140624081141289</v>
          </cell>
          <cell r="J146">
            <v>0.38145606482053673</v>
          </cell>
          <cell r="K146">
            <v>0.38140886584119338</v>
          </cell>
        </row>
        <row r="148">
          <cell r="B148" t="str">
            <v>D&amp;A</v>
          </cell>
          <cell r="G148">
            <v>0</v>
          </cell>
          <cell r="H148">
            <v>0</v>
          </cell>
          <cell r="I148">
            <v>0</v>
          </cell>
          <cell r="J148">
            <v>0</v>
          </cell>
          <cell r="K148">
            <v>0</v>
          </cell>
        </row>
        <row r="149">
          <cell r="B149" t="str">
            <v>EBIT</v>
          </cell>
          <cell r="G149">
            <v>7522.2397950937457</v>
          </cell>
          <cell r="H149">
            <v>17374.182315393733</v>
          </cell>
          <cell r="I149">
            <v>20241.765038120597</v>
          </cell>
          <cell r="J149">
            <v>22903.583335620147</v>
          </cell>
          <cell r="K149">
            <v>12819.587558934827</v>
          </cell>
        </row>
        <row r="151">
          <cell r="B151" t="str">
            <v>Taxes (at 38% tax rate)</v>
          </cell>
          <cell r="G151">
            <v>-2858.4511221356233</v>
          </cell>
          <cell r="H151">
            <v>-6602.1892798496183</v>
          </cell>
          <cell r="I151">
            <v>-7691.8707144858272</v>
          </cell>
          <cell r="J151">
            <v>-8703.3616675356552</v>
          </cell>
          <cell r="K151">
            <v>-4871.4432723952341</v>
          </cell>
        </row>
        <row r="152">
          <cell r="B152" t="str">
            <v>EBIAT</v>
          </cell>
          <cell r="G152">
            <v>4663.7886729581223</v>
          </cell>
          <cell r="H152">
            <v>10771.993035544114</v>
          </cell>
          <cell r="I152">
            <v>12549.89432363477</v>
          </cell>
          <cell r="J152">
            <v>14200.221668084492</v>
          </cell>
          <cell r="K152">
            <v>7948.1442865395929</v>
          </cell>
        </row>
        <row r="153">
          <cell r="B153" t="str">
            <v>D&amp;A (add back)</v>
          </cell>
          <cell r="G153">
            <v>0</v>
          </cell>
          <cell r="H153">
            <v>0</v>
          </cell>
          <cell r="I153">
            <v>0</v>
          </cell>
          <cell r="J153">
            <v>0</v>
          </cell>
          <cell r="K153">
            <v>0</v>
          </cell>
        </row>
        <row r="154">
          <cell r="B154" t="str">
            <v>Chg in Wrkg Cap</v>
          </cell>
          <cell r="G154">
            <v>0</v>
          </cell>
          <cell r="H154">
            <v>0</v>
          </cell>
          <cell r="I154">
            <v>0</v>
          </cell>
          <cell r="J154">
            <v>0</v>
          </cell>
          <cell r="K154">
            <v>0</v>
          </cell>
        </row>
        <row r="155">
          <cell r="B155" t="str">
            <v>CapEx</v>
          </cell>
          <cell r="G155">
            <v>0</v>
          </cell>
          <cell r="H155">
            <v>0</v>
          </cell>
          <cell r="I155">
            <v>0</v>
          </cell>
          <cell r="J155">
            <v>0</v>
          </cell>
          <cell r="K155">
            <v>0</v>
          </cell>
        </row>
        <row r="156">
          <cell r="B156" t="str">
            <v>Net Free Cashflow</v>
          </cell>
          <cell r="G156">
            <v>4663.7886729581223</v>
          </cell>
          <cell r="H156">
            <v>10771.993035544114</v>
          </cell>
          <cell r="I156">
            <v>12549.89432363477</v>
          </cell>
          <cell r="J156">
            <v>14200.221668084492</v>
          </cell>
          <cell r="K156">
            <v>7948.1442865395929</v>
          </cell>
        </row>
        <row r="157">
          <cell r="B157" t="str">
            <v>TTM EBITDA Multiple</v>
          </cell>
          <cell r="K157">
            <v>18</v>
          </cell>
        </row>
        <row r="158">
          <cell r="B158" t="str">
            <v>WACC</v>
          </cell>
          <cell r="D158">
            <v>0.2</v>
          </cell>
        </row>
        <row r="159">
          <cell r="B159" t="str">
            <v>Months to Discount</v>
          </cell>
          <cell r="G159">
            <v>6</v>
          </cell>
          <cell r="H159">
            <v>18</v>
          </cell>
          <cell r="I159">
            <v>30</v>
          </cell>
          <cell r="J159">
            <v>42</v>
          </cell>
          <cell r="K159">
            <v>48</v>
          </cell>
        </row>
        <row r="160">
          <cell r="B160" t="str">
            <v>DCF</v>
          </cell>
          <cell r="G160">
            <v>4257.4370993604125</v>
          </cell>
          <cell r="H160">
            <v>8194.5327428556375</v>
          </cell>
          <cell r="I160">
            <v>7955.8567307416706</v>
          </cell>
          <cell r="J160">
            <v>7501.7184887958283</v>
          </cell>
          <cell r="K160">
            <v>214522.07290120941</v>
          </cell>
        </row>
        <row r="162">
          <cell r="B162" t="str">
            <v>DCF Enterprise Value</v>
          </cell>
          <cell r="D162">
            <v>238174.18086360255</v>
          </cell>
        </row>
        <row r="164">
          <cell r="B164" t="str">
            <v>Valuation based on Company and Transaction Comps (6/30/16)</v>
          </cell>
        </row>
        <row r="165">
          <cell r="D165" t="str">
            <v>Company Median</v>
          </cell>
          <cell r="G165" t="str">
            <v>Transaction Median</v>
          </cell>
        </row>
        <row r="166">
          <cell r="D166" t="str">
            <v>TTM Revenue</v>
          </cell>
          <cell r="E166" t="str">
            <v>TTM EBITDA</v>
          </cell>
          <cell r="G166" t="str">
            <v>Revenue</v>
          </cell>
          <cell r="H166" t="str">
            <v>EBITDA</v>
          </cell>
        </row>
        <row r="167">
          <cell r="B167" t="str">
            <v>Value</v>
          </cell>
          <cell r="D167">
            <v>36856.107885249992</v>
          </cell>
          <cell r="E167">
            <v>13911.780775093745</v>
          </cell>
          <cell r="G167">
            <v>36856.107885249992</v>
          </cell>
          <cell r="H167">
            <v>13911.780775093745</v>
          </cell>
        </row>
        <row r="168">
          <cell r="B168" t="str">
            <v>x Median Multiple</v>
          </cell>
          <cell r="D168">
            <v>3.3834614060379029</v>
          </cell>
          <cell r="E168">
            <v>13.752286808262943</v>
          </cell>
          <cell r="G168">
            <v>3.3499999999999996</v>
          </cell>
          <cell r="H168">
            <v>14.8</v>
          </cell>
        </row>
        <row r="169">
          <cell r="B169" t="str">
            <v>Implied Enterprise Value</v>
          </cell>
          <cell r="E169">
            <v>191318.79923276772</v>
          </cell>
          <cell r="H169">
            <v>205894.35547138742</v>
          </cell>
        </row>
        <row r="173">
          <cell r="D173" t="str">
            <v>Enterprise Value</v>
          </cell>
          <cell r="E173" t="str">
            <v>TTM EBITDA</v>
          </cell>
          <cell r="F173" t="str">
            <v>EV / TTM EBITDA</v>
          </cell>
        </row>
        <row r="174">
          <cell r="B174" t="str">
            <v>Company Comparables</v>
          </cell>
          <cell r="D174">
            <v>191318.79923276772</v>
          </cell>
          <cell r="E174">
            <v>13911.780775093745</v>
          </cell>
          <cell r="F174">
            <v>13.752286808262943</v>
          </cell>
        </row>
        <row r="175">
          <cell r="B175" t="str">
            <v>Transaction Comparables</v>
          </cell>
          <cell r="D175">
            <v>205894.35547138742</v>
          </cell>
          <cell r="E175">
            <v>13911.780775093745</v>
          </cell>
          <cell r="F175">
            <v>14.8</v>
          </cell>
        </row>
        <row r="176">
          <cell r="B176" t="str">
            <v>DCF with 15% WACC and 15x exit</v>
          </cell>
          <cell r="D176">
            <v>238993.40929214295</v>
          </cell>
          <cell r="E176">
            <v>13911.780775093745</v>
          </cell>
          <cell r="F176">
            <v>17.179210422867843</v>
          </cell>
        </row>
        <row r="177">
          <cell r="B177" t="str">
            <v>DCF with 20% WACC and 15x exit</v>
          </cell>
          <cell r="D177">
            <v>203059.33823231654</v>
          </cell>
          <cell r="E177">
            <v>13911.780775093745</v>
          </cell>
          <cell r="F177">
            <v>14.596214641036724</v>
          </cell>
        </row>
        <row r="178">
          <cell r="B178" t="str">
            <v>DCF with 15% WACC and 18x exit</v>
          </cell>
          <cell r="D178">
            <v>280625.12883587513</v>
          </cell>
          <cell r="E178">
            <v>13911.780775093745</v>
          </cell>
          <cell r="F178">
            <v>20.171761859436298</v>
          </cell>
        </row>
        <row r="179">
          <cell r="B179" t="str">
            <v>DCF with 20% WACC and 18x exit</v>
          </cell>
          <cell r="D179">
            <v>238174.18086360255</v>
          </cell>
          <cell r="E179">
            <v>13911.780775093745</v>
          </cell>
          <cell r="F179">
            <v>17.120323035136213</v>
          </cell>
        </row>
      </sheetData>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turns Comparison"/>
      <sheetName val="Valuation Comparison"/>
      <sheetName val="Football Field Data"/>
      <sheetName val="Valuation Summary"/>
      <sheetName val="Football Field Charts"/>
      <sheetName val="Valuation Charts - Kr Stndalone"/>
      <sheetName val="Valuation Charts - Acq Jacme"/>
      <sheetName val="Valuation Charts - Acq SVU"/>
      <sheetName val="LBO -------&gt;"/>
      <sheetName val="LBO Inputs"/>
      <sheetName val="LBO Output - Overview"/>
      <sheetName val="LBO Output - Credit"/>
      <sheetName val="LBO Output - Sensitivities"/>
      <sheetName val="Scenarios -------&gt;"/>
      <sheetName val="Status Quo"/>
      <sheetName val="Acquire Jewel &amp; Acme"/>
      <sheetName val="Scenario 3"/>
      <sheetName val="Scenario 3 - Sensitivity"/>
      <sheetName val=" Jacme - Multiples Analysis"/>
      <sheetName val="DCF -------&gt;"/>
      <sheetName val="Case Sensitivities"/>
      <sheetName val="SVU - Multiples Analysis"/>
      <sheetName val="Acquisition Model"/>
      <sheetName val="SVU Projections"/>
      <sheetName val="Jewel_Acme Projections"/>
      <sheetName val="Fin Sum Outputs"/>
      <sheetName val="Transaction Sum Outputs"/>
      <sheetName val="SVU Projections OUTPUT"/>
      <sheetName val="Status Quo -------&gt;"/>
      <sheetName val="Status Quo Model Drivers"/>
      <sheetName val="Do Not use&gt;&gt;&gt;"/>
      <sheetName val="SVU SOTP"/>
      <sheetName val="Working Cap Analysis"/>
      <sheetName val="SVU WACC Calc"/>
      <sheetName val="WACC Calc"/>
      <sheetName val="Scenario 4b- Acquire SVU Inputs"/>
      <sheetName val="Scenario 4b- Acquire SVU Output"/>
      <sheetName val="Football Field"/>
      <sheetName val="Acquire SVU Ouputs"/>
      <sheetName val="Acquire SVU Inputs"/>
      <sheetName val="DCF Output - Kroger Standalone"/>
      <sheetName val="DCF Output - Jacme"/>
      <sheetName val="DCF Output - SVU(excl.DIST&amp;SAL)"/>
      <sheetName val="DCF Output - SVU(excl. divest)"/>
      <sheetName val="DCF Output - SVU"/>
      <sheetName val="Scenario 2 - Sensitivity"/>
      <sheetName val="Scenario 2 - Combination Data"/>
      <sheetName val="SVU EX  Projections"/>
      <sheetName val="CIM_EBITDA Bridge_Rec"/>
      <sheetName val="CIM_Financial Summary"/>
      <sheetName val="CIM_Comp Store Sales"/>
      <sheetName val="Sales_EBITDA_Peer Comparsion"/>
      <sheetName val="Historical and Projected Stores"/>
      <sheetName val="CIM_New Store Model Contri"/>
      <sheetName val="08 Audited P&amp;L"/>
      <sheetName val="CIM_06-08 BS &amp; CF"/>
      <sheetName val="CIM_Sales Bridge"/>
      <sheetName val="CIM_Merchandise Mix Charts"/>
      <sheetName val="Industry Growth resized"/>
    </sheetNames>
    <sheetDataSet>
      <sheetData sheetId="0" refreshError="1"/>
      <sheetData sheetId="1" refreshError="1"/>
      <sheetData sheetId="2" refreshError="1"/>
      <sheetData sheetId="3" refreshError="1">
        <row r="5">
          <cell r="C5" t="str">
            <v>Feb. 2009</v>
          </cell>
          <cell r="D5" t="str">
            <v>Feb. 2010</v>
          </cell>
          <cell r="E5" t="str">
            <v>Feb. 2011</v>
          </cell>
          <cell r="G5" t="str">
            <v>Supervalu WholeCo(1)</v>
          </cell>
          <cell r="H5" t="str">
            <v>Supervalu With Divest(1)(2)</v>
          </cell>
          <cell r="I5" t="str">
            <v>Supervalu Core Food Retail(1)(3)</v>
          </cell>
          <cell r="J5" t="str">
            <v>Jewel / Acme(1)(4)</v>
          </cell>
        </row>
        <row r="6">
          <cell r="B6" t="str">
            <v>Bottom</v>
          </cell>
          <cell r="C6">
            <v>20.049200589020565</v>
          </cell>
          <cell r="D6">
            <v>21.248970095917446</v>
          </cell>
          <cell r="E6">
            <v>23.41275212910632</v>
          </cell>
          <cell r="G6">
            <v>37.584378142704445</v>
          </cell>
          <cell r="H6">
            <v>37.434130071474996</v>
          </cell>
          <cell r="I6">
            <v>38.165598243420234</v>
          </cell>
          <cell r="J6">
            <v>23.465352736066635</v>
          </cell>
        </row>
        <row r="7">
          <cell r="B7" t="str">
            <v>Range</v>
          </cell>
          <cell r="C7">
            <v>11.547170425544152</v>
          </cell>
          <cell r="D7">
            <v>11.669264568702136</v>
          </cell>
          <cell r="E7">
            <v>12.200686747356951</v>
          </cell>
          <cell r="G7">
            <v>18.039709908509103</v>
          </cell>
          <cell r="H7">
            <v>17.767394475342094</v>
          </cell>
          <cell r="I7">
            <v>17.673376686506025</v>
          </cell>
          <cell r="J7">
            <v>14.013062925275158</v>
          </cell>
        </row>
        <row r="8">
          <cell r="B8" t="str">
            <v>Top</v>
          </cell>
          <cell r="C8">
            <v>31.596371014564717</v>
          </cell>
          <cell r="D8">
            <v>32.918234664619582</v>
          </cell>
          <cell r="E8">
            <v>35.61343887646327</v>
          </cell>
          <cell r="G8">
            <v>55.624088051213548</v>
          </cell>
          <cell r="H8">
            <v>55.20152454681709</v>
          </cell>
          <cell r="I8">
            <v>55.838974929926259</v>
          </cell>
          <cell r="J8">
            <v>37.478415661341792</v>
          </cell>
        </row>
        <row r="13">
          <cell r="B13" t="str">
            <v>Valuation Summary - Present Value of Future Equity Value Per Share</v>
          </cell>
        </row>
        <row r="15">
          <cell r="B15" t="str">
            <v>$ in millions</v>
          </cell>
        </row>
        <row r="49">
          <cell r="C49" t="str">
            <v>Status Quo(5)</v>
          </cell>
          <cell r="I49" t="str">
            <v>Pro forma as of Feb. 2011(6)</v>
          </cell>
        </row>
        <row r="52">
          <cell r="B52" t="str">
            <v>(1)  Assumes a purchase price for SVU of $29.94 per share and maximum adjusted pro forma leverage of 3.75x Adj. Debt/EBITDAR.</v>
          </cell>
        </row>
        <row r="53">
          <cell r="B53" t="str">
            <v>(2)  Assumes simultaneous divestiture of certain assets which contributed approximately 10% of core food retail EBITDA in FY2008 with proceeds of $1,125 million, ~5.0x FY2008 EBITDA, used towards purchase price consideration.</v>
          </cell>
        </row>
        <row r="54">
          <cell r="B54" t="str">
            <v>(3)  Excludes Distribution and Save-A-Lot, which are assumed to sell for $3,875 million, approximately 5.0x FY2008 EBITDA.  Proceeds used towards purchase price.</v>
          </cell>
        </row>
        <row r="55">
          <cell r="B55" t="str">
            <v>(4)  Assumes a purchase price for Jewel &amp; Acme of $5,548 million, or 7.0x LTM EBITDA</v>
          </cell>
        </row>
        <row r="56">
          <cell r="B56" t="str">
            <v>(5)  Assumes 100% of discretionary free cash flow used for share repurchases.</v>
          </cell>
        </row>
        <row r="57">
          <cell r="B57" t="str">
            <v>(6)  Assumes 1.0% of LTM Supervalu revenue in run-rate synergies.  Assumes 50% of discretionary free cash flow used for share repurchases and 50% used for debt paydown.</v>
          </cell>
        </row>
      </sheetData>
      <sheetData sheetId="4" refreshError="1">
        <row r="3">
          <cell r="C3">
            <v>5.5</v>
          </cell>
          <cell r="D3">
            <v>8</v>
          </cell>
          <cell r="O3">
            <v>5</v>
          </cell>
          <cell r="P3">
            <v>6</v>
          </cell>
          <cell r="AA3">
            <v>5</v>
          </cell>
          <cell r="AB3">
            <v>6</v>
          </cell>
          <cell r="AM3">
            <v>5.5</v>
          </cell>
          <cell r="AN3">
            <v>7</v>
          </cell>
        </row>
        <row r="4">
          <cell r="C4">
            <v>7.5</v>
          </cell>
          <cell r="D4">
            <v>10</v>
          </cell>
          <cell r="O4">
            <v>7</v>
          </cell>
          <cell r="P4">
            <v>8</v>
          </cell>
          <cell r="AA4">
            <v>7</v>
          </cell>
          <cell r="AB4">
            <v>8</v>
          </cell>
          <cell r="AM4">
            <v>7.5</v>
          </cell>
          <cell r="AN4">
            <v>9</v>
          </cell>
        </row>
        <row r="5">
          <cell r="B5">
            <v>792.5</v>
          </cell>
          <cell r="C5" t="str">
            <v>Public Comps
5.5x-7.5x EV/LTM EBITDA</v>
          </cell>
          <cell r="D5" t="str">
            <v>Precedent Transactions
8.0x-10.0x EV/LTM EBITDA</v>
          </cell>
          <cell r="E5" t="str">
            <v>DCF
WACC: 9.0%-11.0%
Term. Growth:1.0%-2.0%</v>
          </cell>
          <cell r="N5">
            <v>2250</v>
          </cell>
          <cell r="O5" t="str">
            <v>Public Comps
5.0x-7.0x EV/LTM EBITDA</v>
          </cell>
          <cell r="P5" t="str">
            <v>Precedent Transactions
6.0x-8.0x EV/LTM EBITDA</v>
          </cell>
          <cell r="Q5" t="str">
            <v>DCF
WACC: 7.5%-9.5%
Term. Growth:2.0%-3.0%</v>
          </cell>
          <cell r="Z5">
            <v>2464</v>
          </cell>
          <cell r="AA5" t="str">
            <v>Public Comps
5.0x-7.0x EV/LTM EBITDA</v>
          </cell>
          <cell r="AB5" t="str">
            <v>Precedent Transactions
6.0x-8.0x EV/LTM EBITDA</v>
          </cell>
          <cell r="AC5" t="str">
            <v>DCF
WACC: 7.5%-9.5%
Term. Growth:2.0%-3.0%</v>
          </cell>
          <cell r="AL5">
            <v>2689</v>
          </cell>
          <cell r="AM5" t="str">
            <v>Public Comps
5.5x-7.5x EV/LTM EBITDA</v>
          </cell>
          <cell r="AN5" t="str">
            <v>Precedent Transactions
7.0x-9.0x EV/LTM EBITDA</v>
          </cell>
          <cell r="AO5" t="str">
            <v>DCF
WACC: 7.5%-9.5%
Term. Growth:2.0%-3.0%</v>
          </cell>
        </row>
        <row r="6">
          <cell r="B6" t="str">
            <v>Bottom</v>
          </cell>
          <cell r="C6">
            <v>4358.75</v>
          </cell>
          <cell r="D6">
            <v>6340</v>
          </cell>
          <cell r="E6">
            <v>4477.8815446399494</v>
          </cell>
          <cell r="N6" t="str">
            <v>Bottom</v>
          </cell>
          <cell r="O6">
            <v>11250</v>
          </cell>
          <cell r="P6">
            <v>13500</v>
          </cell>
          <cell r="Q6">
            <v>9222.6984706924613</v>
          </cell>
          <cell r="Z6" t="str">
            <v>Bottom</v>
          </cell>
          <cell r="AA6">
            <v>12320</v>
          </cell>
          <cell r="AB6">
            <v>14784</v>
          </cell>
          <cell r="AC6">
            <v>11276.741438733105</v>
          </cell>
          <cell r="AL6" t="str">
            <v>Bottom</v>
          </cell>
          <cell r="AM6">
            <v>14789.5</v>
          </cell>
          <cell r="AN6">
            <v>18823</v>
          </cell>
          <cell r="AO6">
            <v>12301.485713254493</v>
          </cell>
        </row>
        <row r="7">
          <cell r="B7" t="str">
            <v>Range</v>
          </cell>
          <cell r="C7">
            <v>1585</v>
          </cell>
          <cell r="D7">
            <v>1585</v>
          </cell>
          <cell r="E7">
            <v>1656.024875330937</v>
          </cell>
          <cell r="N7" t="str">
            <v>Range</v>
          </cell>
          <cell r="O7">
            <v>4500</v>
          </cell>
          <cell r="P7">
            <v>4500</v>
          </cell>
          <cell r="Q7">
            <v>5844.2013253371879</v>
          </cell>
          <cell r="Z7" t="str">
            <v>Range</v>
          </cell>
          <cell r="AA7">
            <v>4928</v>
          </cell>
          <cell r="AB7">
            <v>4928</v>
          </cell>
          <cell r="AC7">
            <v>7145.7987563135212</v>
          </cell>
          <cell r="AL7" t="str">
            <v>Range</v>
          </cell>
          <cell r="AM7">
            <v>5378</v>
          </cell>
          <cell r="AN7">
            <v>5378</v>
          </cell>
          <cell r="AO7">
            <v>7795.1544591287638</v>
          </cell>
        </row>
        <row r="8">
          <cell r="B8" t="str">
            <v>Top</v>
          </cell>
          <cell r="C8">
            <v>5943.75</v>
          </cell>
          <cell r="D8">
            <v>7925</v>
          </cell>
          <cell r="E8">
            <v>6133.9064199708864</v>
          </cell>
          <cell r="N8" t="str">
            <v>Top</v>
          </cell>
          <cell r="O8">
            <v>15750</v>
          </cell>
          <cell r="P8">
            <v>18000</v>
          </cell>
          <cell r="Q8">
            <v>15066.899796029649</v>
          </cell>
          <cell r="Z8" t="str">
            <v>Top</v>
          </cell>
          <cell r="AA8">
            <v>17248</v>
          </cell>
          <cell r="AB8">
            <v>19712</v>
          </cell>
          <cell r="AC8">
            <v>18422.540195046626</v>
          </cell>
          <cell r="AL8" t="str">
            <v>Top</v>
          </cell>
          <cell r="AM8">
            <v>20167.5</v>
          </cell>
          <cell r="AN8">
            <v>24201</v>
          </cell>
          <cell r="AO8">
            <v>20096.640172383257</v>
          </cell>
        </row>
        <row r="11">
          <cell r="B11" t="str">
            <v>Jacme</v>
          </cell>
          <cell r="N11" t="str">
            <v>SVU (Excluding Distribution &amp; Save-A-Lot)</v>
          </cell>
          <cell r="Z11" t="str">
            <v>SVU (Excluding Divested Assets)</v>
          </cell>
          <cell r="AL11" t="str">
            <v>SVU</v>
          </cell>
        </row>
        <row r="12">
          <cell r="B12" t="str">
            <v>Valuation Summary - Total Enterprise Value</v>
          </cell>
          <cell r="N12" t="str">
            <v>Valuation Summary - Total Enterprise Value</v>
          </cell>
          <cell r="Z12" t="str">
            <v>Valuation Summary - Total Enterprise Value</v>
          </cell>
          <cell r="AL12" t="str">
            <v>Valuation Summary - Total Enterprise Value</v>
          </cell>
        </row>
        <row r="15">
          <cell r="B15" t="str">
            <v>$ in millions</v>
          </cell>
          <cell r="N15" t="str">
            <v>$ in millions</v>
          </cell>
          <cell r="Z15" t="str">
            <v>$ in millions</v>
          </cell>
          <cell r="AL15" t="str">
            <v>$ in millions</v>
          </cell>
        </row>
        <row r="48">
          <cell r="D48" t="str">
            <v>5.5x-7.5x EV/LTM EBITDA</v>
          </cell>
          <cell r="F48" t="str">
            <v>8.0x-10.0x EV/LTM EBITDA</v>
          </cell>
          <cell r="I48" t="str">
            <v>WACC: 9.0%-11.0%</v>
          </cell>
          <cell r="P48" t="str">
            <v>5.0x-7.0x EV/LTM EBITDA</v>
          </cell>
          <cell r="R48" t="str">
            <v>6.0x-8.0x EV/LTM EBITDA</v>
          </cell>
          <cell r="U48" t="str">
            <v>WACC: 7.5%-9.5%</v>
          </cell>
          <cell r="AB48" t="str">
            <v>5.0x-7.0x EV/LTM EBITDA</v>
          </cell>
          <cell r="AD48" t="str">
            <v>6.0x-8.0x EV/LTM EBITDA</v>
          </cell>
          <cell r="AG48" t="str">
            <v>WACC: 7.5%-9.5%</v>
          </cell>
          <cell r="AN48" t="str">
            <v>5.5x-7.5x EV/LTM EBITDA</v>
          </cell>
          <cell r="AP48" t="str">
            <v>7.0x-9.0x EV/LTM EBITDA</v>
          </cell>
          <cell r="AS48" t="str">
            <v>WACC: 7.5%-9.5%</v>
          </cell>
        </row>
        <row r="49">
          <cell r="I49" t="str">
            <v>Term. Growth:1.0%-2.0%</v>
          </cell>
          <cell r="U49" t="str">
            <v>Term. Growth:2.0%-3.0%</v>
          </cell>
          <cell r="AG49" t="str">
            <v>Term. Growth:2.0%-3.0%</v>
          </cell>
          <cell r="AS49" t="str">
            <v>Term. Growth:2.0%-3.0%</v>
          </cell>
        </row>
        <row r="59">
          <cell r="Z59" t="str">
            <v>DCF Output - SVU(excl. dives'd)</v>
          </cell>
        </row>
      </sheetData>
      <sheetData sheetId="5" refreshError="1">
        <row r="1">
          <cell r="B1" t="str">
            <v>Current
(9/5/2008)</v>
          </cell>
          <cell r="C1" t="str">
            <v>January
2009E</v>
          </cell>
          <cell r="D1" t="str">
            <v>January
2010E</v>
          </cell>
          <cell r="E1" t="str">
            <v>January
2011E</v>
          </cell>
        </row>
        <row r="2">
          <cell r="A2" t="str">
            <v>5.4x LTM EBITDA</v>
          </cell>
          <cell r="B2">
            <v>26.87</v>
          </cell>
          <cell r="C2">
            <v>20.049200589020565</v>
          </cell>
          <cell r="D2">
            <v>21.248970095917446</v>
          </cell>
          <cell r="E2">
            <v>23.41275212910632</v>
          </cell>
          <cell r="F2">
            <v>5.4394605156043676</v>
          </cell>
        </row>
        <row r="3">
          <cell r="A3" t="str">
            <v>6.4x LTM EBITDA</v>
          </cell>
          <cell r="B3">
            <v>26.87</v>
          </cell>
          <cell r="C3">
            <v>25.822785801792634</v>
          </cell>
          <cell r="D3">
            <v>27.083602380268516</v>
          </cell>
          <cell r="E3">
            <v>29.513095502784793</v>
          </cell>
          <cell r="F3">
            <v>6.4394605156043676</v>
          </cell>
        </row>
        <row r="4">
          <cell r="A4" t="str">
            <v>7.4x LTM EBITDA</v>
          </cell>
          <cell r="B4">
            <v>26.87</v>
          </cell>
          <cell r="C4">
            <v>31.596371014564717</v>
          </cell>
          <cell r="D4">
            <v>32.918234664619582</v>
          </cell>
          <cell r="E4">
            <v>35.61343887646327</v>
          </cell>
          <cell r="F4">
            <v>7.4394605156043676</v>
          </cell>
        </row>
        <row r="25">
          <cell r="B25" t="str">
            <v>2009E</v>
          </cell>
          <cell r="C25" t="str">
            <v>2010E</v>
          </cell>
          <cell r="D25" t="str">
            <v>2011E</v>
          </cell>
        </row>
        <row r="26">
          <cell r="A26" t="str">
            <v>PF LTM EBITDA</v>
          </cell>
          <cell r="B26">
            <v>4012.9407713692203</v>
          </cell>
          <cell r="C26">
            <v>4390.8767262578167</v>
          </cell>
          <cell r="D26">
            <v>4928.441534493184</v>
          </cell>
        </row>
        <row r="28">
          <cell r="A28" t="str">
            <v>Implied Future Value Per Share</v>
          </cell>
        </row>
        <row r="29">
          <cell r="A29" t="str">
            <v>@ 5.4x</v>
          </cell>
          <cell r="B29">
            <v>20.86278057782626</v>
          </cell>
          <cell r="C29">
            <v>24.43985842036605</v>
          </cell>
          <cell r="D29">
            <v>29.764523788191497</v>
          </cell>
        </row>
        <row r="30">
          <cell r="A30" t="str">
            <v>@ 6.4x</v>
          </cell>
          <cell r="B30">
            <v>26.870653106539908</v>
          </cell>
          <cell r="C30">
            <v>31.15065834717447</v>
          </cell>
          <cell r="D30">
            <v>37.519862180736126</v>
          </cell>
        </row>
        <row r="31">
          <cell r="A31" t="str">
            <v>@ 7.4x</v>
          </cell>
          <cell r="B31">
            <v>32.87852563525356</v>
          </cell>
          <cell r="C31">
            <v>37.86145827398289</v>
          </cell>
          <cell r="D31">
            <v>45.275200573280763</v>
          </cell>
        </row>
        <row r="33">
          <cell r="A33" t="str">
            <v>Implied Discounted Future Value Per Share</v>
          </cell>
        </row>
        <row r="34">
          <cell r="A34" t="str">
            <v>@ 5.4x</v>
          </cell>
          <cell r="B34">
            <v>20.049200589020565</v>
          </cell>
          <cell r="C34">
            <v>21.248970095917446</v>
          </cell>
          <cell r="D34">
            <v>23.41275212910632</v>
          </cell>
        </row>
        <row r="35">
          <cell r="A35" t="str">
            <v>@ 6.4x</v>
          </cell>
          <cell r="B35">
            <v>25.822785801792634</v>
          </cell>
          <cell r="C35">
            <v>27.083602380268516</v>
          </cell>
          <cell r="D35">
            <v>29.513095502784793</v>
          </cell>
        </row>
        <row r="36">
          <cell r="A36" t="str">
            <v>@ 7.4x</v>
          </cell>
          <cell r="B36">
            <v>31.596371014564717</v>
          </cell>
          <cell r="C36">
            <v>32.918234664619582</v>
          </cell>
          <cell r="D36">
            <v>35.61343887646327</v>
          </cell>
        </row>
        <row r="38">
          <cell r="A38" t="str">
            <v>Discount to PVFSP Represented by $26.87</v>
          </cell>
        </row>
        <row r="39">
          <cell r="A39" t="str">
            <v>@ 5.4x</v>
          </cell>
          <cell r="B39">
            <v>-0.25384441425304938</v>
          </cell>
          <cell r="C39">
            <v>-0.20919352080694287</v>
          </cell>
          <cell r="D39">
            <v>-0.12866571905075108</v>
          </cell>
        </row>
        <row r="40">
          <cell r="A40" t="str">
            <v>@ 6.4x</v>
          </cell>
          <cell r="B40">
            <v>-3.8973360558517522E-2</v>
          </cell>
          <cell r="C40">
            <v>7.9494745168782188E-3</v>
          </cell>
          <cell r="D40">
            <v>9.8366040297163782E-2</v>
          </cell>
        </row>
        <row r="41">
          <cell r="A41" t="str">
            <v>@ 7.4x</v>
          </cell>
          <cell r="B41">
            <v>0.17589769313601478</v>
          </cell>
          <cell r="C41">
            <v>0.22509246984069886</v>
          </cell>
          <cell r="D41">
            <v>0.32539779964507876</v>
          </cell>
        </row>
      </sheetData>
      <sheetData sheetId="6" refreshError="1"/>
      <sheetData sheetId="7" refreshError="1"/>
      <sheetData sheetId="8" refreshError="1"/>
      <sheetData sheetId="9" refreshError="1"/>
      <sheetData sheetId="10" refreshError="1"/>
      <sheetData sheetId="11" refreshError="1"/>
      <sheetData sheetId="12" refreshError="1">
        <row r="2">
          <cell r="B2" t="e">
            <v>#REF!</v>
          </cell>
        </row>
        <row r="3">
          <cell r="B3" t="e">
            <v>#REF!</v>
          </cell>
        </row>
        <row r="4">
          <cell r="B4" t="str">
            <v>LBO Sensitivity</v>
          </cell>
        </row>
        <row r="7">
          <cell r="B7" t="str">
            <v>$ in millions</v>
          </cell>
        </row>
        <row r="9">
          <cell r="B9" t="str">
            <v>Five-Year Returns Sensitivity</v>
          </cell>
          <cell r="J9" t="str">
            <v>Maximum Transaction Value</v>
          </cell>
        </row>
        <row r="11">
          <cell r="C11" t="str">
            <v>Purchase</v>
          </cell>
          <cell r="D11" t="str">
            <v>Exit Multiple</v>
          </cell>
          <cell r="K11" t="str">
            <v>Exit</v>
          </cell>
          <cell r="L11" t="str">
            <v>Return Required</v>
          </cell>
        </row>
        <row r="12">
          <cell r="C12" t="str">
            <v>Multiple</v>
          </cell>
          <cell r="D12">
            <v>8</v>
          </cell>
          <cell r="E12">
            <v>9</v>
          </cell>
          <cell r="F12">
            <v>10</v>
          </cell>
          <cell r="G12">
            <v>11</v>
          </cell>
          <cell r="H12">
            <v>12</v>
          </cell>
          <cell r="K12" t="str">
            <v>Multiple</v>
          </cell>
          <cell r="L12">
            <v>0.2</v>
          </cell>
          <cell r="M12">
            <v>0.22500000000000001</v>
          </cell>
          <cell r="N12">
            <v>0.25</v>
          </cell>
          <cell r="O12">
            <v>0.27500000000000002</v>
          </cell>
          <cell r="P12">
            <v>0.30000000000000004</v>
          </cell>
        </row>
        <row r="13">
          <cell r="C13">
            <v>10</v>
          </cell>
          <cell r="D13" t="e">
            <v>#VALUE!</v>
          </cell>
          <cell r="E13" t="e">
            <v>#VALUE!</v>
          </cell>
          <cell r="F13" t="e">
            <v>#VALUE!</v>
          </cell>
          <cell r="G13" t="e">
            <v>#VALUE!</v>
          </cell>
          <cell r="H13" t="e">
            <v>#VALUE!</v>
          </cell>
          <cell r="K13">
            <v>8</v>
          </cell>
          <cell r="L13" t="e">
            <v>#VALUE!</v>
          </cell>
          <cell r="M13" t="e">
            <v>#VALUE!</v>
          </cell>
          <cell r="N13" t="e">
            <v>#VALUE!</v>
          </cell>
          <cell r="O13" t="e">
            <v>#VALUE!</v>
          </cell>
          <cell r="P13" t="e">
            <v>#VALUE!</v>
          </cell>
        </row>
        <row r="14">
          <cell r="C14">
            <v>11</v>
          </cell>
          <cell r="D14" t="e">
            <v>#VALUE!</v>
          </cell>
          <cell r="E14" t="e">
            <v>#VALUE!</v>
          </cell>
          <cell r="F14" t="e">
            <v>#VALUE!</v>
          </cell>
          <cell r="G14" t="e">
            <v>#VALUE!</v>
          </cell>
          <cell r="H14" t="e">
            <v>#VALUE!</v>
          </cell>
          <cell r="K14">
            <v>9</v>
          </cell>
          <cell r="L14" t="e">
            <v>#VALUE!</v>
          </cell>
          <cell r="M14" t="e">
            <v>#VALUE!</v>
          </cell>
          <cell r="N14" t="e">
            <v>#VALUE!</v>
          </cell>
          <cell r="O14" t="e">
            <v>#VALUE!</v>
          </cell>
          <cell r="P14" t="e">
            <v>#VALUE!</v>
          </cell>
        </row>
        <row r="15">
          <cell r="C15">
            <v>12</v>
          </cell>
          <cell r="D15" t="e">
            <v>#VALUE!</v>
          </cell>
          <cell r="E15" t="e">
            <v>#VALUE!</v>
          </cell>
          <cell r="F15" t="e">
            <v>#VALUE!</v>
          </cell>
          <cell r="G15" t="e">
            <v>#VALUE!</v>
          </cell>
          <cell r="H15" t="e">
            <v>#VALUE!</v>
          </cell>
          <cell r="K15">
            <v>10</v>
          </cell>
          <cell r="L15" t="e">
            <v>#VALUE!</v>
          </cell>
          <cell r="M15" t="e">
            <v>#VALUE!</v>
          </cell>
          <cell r="N15" t="e">
            <v>#VALUE!</v>
          </cell>
          <cell r="O15" t="e">
            <v>#VALUE!</v>
          </cell>
          <cell r="P15" t="e">
            <v>#VALUE!</v>
          </cell>
        </row>
        <row r="16">
          <cell r="C16">
            <v>13</v>
          </cell>
          <cell r="D16" t="e">
            <v>#VALUE!</v>
          </cell>
          <cell r="E16" t="e">
            <v>#VALUE!</v>
          </cell>
          <cell r="F16" t="e">
            <v>#VALUE!</v>
          </cell>
          <cell r="G16" t="e">
            <v>#VALUE!</v>
          </cell>
          <cell r="H16" t="e">
            <v>#VALUE!</v>
          </cell>
          <cell r="K16">
            <v>11</v>
          </cell>
          <cell r="L16" t="e">
            <v>#VALUE!</v>
          </cell>
          <cell r="M16" t="e">
            <v>#VALUE!</v>
          </cell>
          <cell r="N16" t="e">
            <v>#VALUE!</v>
          </cell>
          <cell r="O16" t="e">
            <v>#VALUE!</v>
          </cell>
          <cell r="P16" t="e">
            <v>#VALUE!</v>
          </cell>
        </row>
        <row r="17">
          <cell r="C17">
            <v>14</v>
          </cell>
          <cell r="D17" t="e">
            <v>#VALUE!</v>
          </cell>
          <cell r="E17" t="e">
            <v>#VALUE!</v>
          </cell>
          <cell r="F17" t="e">
            <v>#VALUE!</v>
          </cell>
          <cell r="G17" t="e">
            <v>#VALUE!</v>
          </cell>
          <cell r="H17" t="e">
            <v>#VALUE!</v>
          </cell>
          <cell r="K17">
            <v>12</v>
          </cell>
          <cell r="L17" t="e">
            <v>#VALUE!</v>
          </cell>
          <cell r="M17" t="e">
            <v>#VALUE!</v>
          </cell>
          <cell r="N17" t="e">
            <v>#VALUE!</v>
          </cell>
          <cell r="O17" t="e">
            <v>#VALUE!</v>
          </cell>
          <cell r="P17" t="e">
            <v>#VALUE!</v>
          </cell>
        </row>
        <row r="20">
          <cell r="B20" t="str">
            <v>EBITDA-CapEx/</v>
          </cell>
          <cell r="C20" t="str">
            <v>PF Adj.</v>
          </cell>
          <cell r="D20" t="str">
            <v>Exit Multiple</v>
          </cell>
          <cell r="J20" t="str">
            <v>EBITDA - CapEx /</v>
          </cell>
          <cell r="K20" t="str">
            <v>PF Adj.</v>
          </cell>
          <cell r="L20" t="str">
            <v>Return Required</v>
          </cell>
        </row>
        <row r="21">
          <cell r="B21" t="str">
            <v>Interest</v>
          </cell>
          <cell r="C21" t="str">
            <v>Leverage(1)</v>
          </cell>
          <cell r="D21">
            <v>8</v>
          </cell>
          <cell r="E21">
            <v>9</v>
          </cell>
          <cell r="F21">
            <v>10</v>
          </cell>
          <cell r="G21">
            <v>11</v>
          </cell>
          <cell r="H21">
            <v>12</v>
          </cell>
          <cell r="J21" t="str">
            <v>Interest</v>
          </cell>
          <cell r="K21" t="str">
            <v>Leverage(1)</v>
          </cell>
          <cell r="L21">
            <v>0.15</v>
          </cell>
          <cell r="M21">
            <v>0.17499999999999999</v>
          </cell>
          <cell r="N21">
            <v>0.19999999999999998</v>
          </cell>
          <cell r="O21">
            <v>0.22499999999999998</v>
          </cell>
          <cell r="P21">
            <v>0.24999999999999997</v>
          </cell>
        </row>
        <row r="22">
          <cell r="B22" t="e">
            <v>#VALUE!</v>
          </cell>
          <cell r="C22">
            <v>4.5</v>
          </cell>
          <cell r="D22" t="e">
            <v>#VALUE!</v>
          </cell>
          <cell r="E22" t="e">
            <v>#VALUE!</v>
          </cell>
          <cell r="F22" t="e">
            <v>#VALUE!</v>
          </cell>
          <cell r="G22" t="e">
            <v>#VALUE!</v>
          </cell>
          <cell r="H22" t="e">
            <v>#VALUE!</v>
          </cell>
          <cell r="J22" t="e">
            <v>#VALUE!</v>
          </cell>
          <cell r="K22">
            <v>4.5</v>
          </cell>
          <cell r="L22" t="e">
            <v>#VALUE!</v>
          </cell>
          <cell r="M22" t="e">
            <v>#VALUE!</v>
          </cell>
          <cell r="N22" t="e">
            <v>#VALUE!</v>
          </cell>
          <cell r="O22" t="e">
            <v>#VALUE!</v>
          </cell>
          <cell r="P22" t="e">
            <v>#VALUE!</v>
          </cell>
        </row>
        <row r="23">
          <cell r="B23" t="e">
            <v>#VALUE!</v>
          </cell>
          <cell r="C23">
            <v>5</v>
          </cell>
          <cell r="D23" t="e">
            <v>#VALUE!</v>
          </cell>
          <cell r="E23" t="e">
            <v>#VALUE!</v>
          </cell>
          <cell r="F23" t="e">
            <v>#VALUE!</v>
          </cell>
          <cell r="G23" t="e">
            <v>#VALUE!</v>
          </cell>
          <cell r="H23" t="e">
            <v>#VALUE!</v>
          </cell>
          <cell r="J23" t="e">
            <v>#VALUE!</v>
          </cell>
          <cell r="K23">
            <v>5</v>
          </cell>
          <cell r="L23" t="e">
            <v>#VALUE!</v>
          </cell>
          <cell r="M23" t="e">
            <v>#VALUE!</v>
          </cell>
          <cell r="N23" t="e">
            <v>#VALUE!</v>
          </cell>
          <cell r="O23" t="e">
            <v>#VALUE!</v>
          </cell>
          <cell r="P23" t="e">
            <v>#VALUE!</v>
          </cell>
        </row>
        <row r="24">
          <cell r="B24" t="e">
            <v>#VALUE!</v>
          </cell>
          <cell r="C24">
            <v>5.5</v>
          </cell>
          <cell r="D24" t="e">
            <v>#VALUE!</v>
          </cell>
          <cell r="E24" t="e">
            <v>#VALUE!</v>
          </cell>
          <cell r="F24" t="e">
            <v>#VALUE!</v>
          </cell>
          <cell r="G24" t="e">
            <v>#VALUE!</v>
          </cell>
          <cell r="H24" t="e">
            <v>#VALUE!</v>
          </cell>
          <cell r="J24" t="e">
            <v>#VALUE!</v>
          </cell>
          <cell r="K24">
            <v>5.5</v>
          </cell>
          <cell r="L24" t="e">
            <v>#VALUE!</v>
          </cell>
          <cell r="M24" t="e">
            <v>#VALUE!</v>
          </cell>
          <cell r="N24" t="e">
            <v>#VALUE!</v>
          </cell>
          <cell r="O24" t="e">
            <v>#VALUE!</v>
          </cell>
          <cell r="P24" t="e">
            <v>#VALUE!</v>
          </cell>
        </row>
        <row r="25">
          <cell r="B25" t="e">
            <v>#VALUE!</v>
          </cell>
          <cell r="C25">
            <v>6</v>
          </cell>
          <cell r="D25" t="e">
            <v>#VALUE!</v>
          </cell>
          <cell r="E25" t="e">
            <v>#VALUE!</v>
          </cell>
          <cell r="F25" t="e">
            <v>#VALUE!</v>
          </cell>
          <cell r="G25" t="e">
            <v>#VALUE!</v>
          </cell>
          <cell r="H25" t="e">
            <v>#VALUE!</v>
          </cell>
          <cell r="J25" t="e">
            <v>#VALUE!</v>
          </cell>
          <cell r="K25">
            <v>6</v>
          </cell>
          <cell r="L25" t="e">
            <v>#VALUE!</v>
          </cell>
          <cell r="M25" t="e">
            <v>#VALUE!</v>
          </cell>
          <cell r="N25" t="e">
            <v>#VALUE!</v>
          </cell>
          <cell r="O25" t="e">
            <v>#VALUE!</v>
          </cell>
          <cell r="P25" t="e">
            <v>#VALUE!</v>
          </cell>
        </row>
        <row r="26">
          <cell r="B26" t="e">
            <v>#VALUE!</v>
          </cell>
          <cell r="C26">
            <v>6.5</v>
          </cell>
          <cell r="D26" t="e">
            <v>#VALUE!</v>
          </cell>
          <cell r="E26" t="e">
            <v>#VALUE!</v>
          </cell>
          <cell r="F26" t="e">
            <v>#VALUE!</v>
          </cell>
          <cell r="G26" t="e">
            <v>#VALUE!</v>
          </cell>
          <cell r="H26" t="e">
            <v>#VALUE!</v>
          </cell>
          <cell r="J26" t="e">
            <v>#VALUE!</v>
          </cell>
          <cell r="K26">
            <v>6.5</v>
          </cell>
          <cell r="L26" t="e">
            <v>#VALUE!</v>
          </cell>
          <cell r="M26" t="e">
            <v>#VALUE!</v>
          </cell>
          <cell r="N26" t="e">
            <v>#VALUE!</v>
          </cell>
          <cell r="O26" t="e">
            <v>#VALUE!</v>
          </cell>
          <cell r="P26" t="e">
            <v>#VALUE!</v>
          </cell>
        </row>
        <row r="30">
          <cell r="C30" t="str">
            <v>Sales Growth</v>
          </cell>
          <cell r="K30" t="str">
            <v>Sales Growth</v>
          </cell>
        </row>
        <row r="31">
          <cell r="C31" t="str">
            <v>+/- 2% to</v>
          </cell>
          <cell r="D31" t="str">
            <v>EBITDA Margins +/- 1% to Management Case</v>
          </cell>
          <cell r="K31" t="str">
            <v>+/- 2% to</v>
          </cell>
          <cell r="L31" t="str">
            <v>EBITDA Margins +/- 1% to Management Case</v>
          </cell>
        </row>
        <row r="32">
          <cell r="C32" t="str">
            <v>Mgmt. Case</v>
          </cell>
          <cell r="D32">
            <v>-0.02</v>
          </cell>
          <cell r="E32">
            <v>-0.01</v>
          </cell>
          <cell r="F32">
            <v>0</v>
          </cell>
          <cell r="G32">
            <v>0.01</v>
          </cell>
          <cell r="H32">
            <v>0.02</v>
          </cell>
          <cell r="K32" t="str">
            <v>Mgmt. Case</v>
          </cell>
          <cell r="L32">
            <v>-0.02</v>
          </cell>
          <cell r="M32">
            <v>-0.01</v>
          </cell>
          <cell r="N32">
            <v>0</v>
          </cell>
          <cell r="O32">
            <v>0.01</v>
          </cell>
          <cell r="P32">
            <v>0.02</v>
          </cell>
        </row>
        <row r="33">
          <cell r="C33">
            <v>-0.04</v>
          </cell>
          <cell r="D33" t="e">
            <v>#VALUE!</v>
          </cell>
          <cell r="E33" t="e">
            <v>#VALUE!</v>
          </cell>
          <cell r="F33" t="e">
            <v>#VALUE!</v>
          </cell>
          <cell r="G33" t="e">
            <v>#VALUE!</v>
          </cell>
          <cell r="H33" t="e">
            <v>#VALUE!</v>
          </cell>
          <cell r="K33">
            <v>-0.04</v>
          </cell>
          <cell r="L33" t="e">
            <v>#VALUE!</v>
          </cell>
          <cell r="M33" t="e">
            <v>#VALUE!</v>
          </cell>
          <cell r="N33" t="e">
            <v>#VALUE!</v>
          </cell>
          <cell r="O33" t="e">
            <v>#VALUE!</v>
          </cell>
          <cell r="P33" t="e">
            <v>#VALUE!</v>
          </cell>
        </row>
        <row r="34">
          <cell r="C34">
            <v>-0.02</v>
          </cell>
          <cell r="D34" t="e">
            <v>#VALUE!</v>
          </cell>
          <cell r="E34" t="e">
            <v>#VALUE!</v>
          </cell>
          <cell r="F34" t="e">
            <v>#VALUE!</v>
          </cell>
          <cell r="G34" t="e">
            <v>#VALUE!</v>
          </cell>
          <cell r="H34" t="e">
            <v>#VALUE!</v>
          </cell>
          <cell r="K34">
            <v>-0.02</v>
          </cell>
          <cell r="L34" t="e">
            <v>#VALUE!</v>
          </cell>
          <cell r="M34" t="e">
            <v>#VALUE!</v>
          </cell>
          <cell r="N34" t="e">
            <v>#VALUE!</v>
          </cell>
          <cell r="O34" t="e">
            <v>#VALUE!</v>
          </cell>
          <cell r="P34" t="e">
            <v>#VALUE!</v>
          </cell>
        </row>
        <row r="35">
          <cell r="C35">
            <v>0</v>
          </cell>
          <cell r="D35" t="e">
            <v>#VALUE!</v>
          </cell>
          <cell r="E35" t="e">
            <v>#VALUE!</v>
          </cell>
          <cell r="F35" t="e">
            <v>#VALUE!</v>
          </cell>
          <cell r="G35" t="e">
            <v>#VALUE!</v>
          </cell>
          <cell r="H35" t="e">
            <v>#VALUE!</v>
          </cell>
          <cell r="K35">
            <v>0</v>
          </cell>
          <cell r="L35" t="e">
            <v>#VALUE!</v>
          </cell>
          <cell r="M35" t="e">
            <v>#VALUE!</v>
          </cell>
          <cell r="N35" t="e">
            <v>#VALUE!</v>
          </cell>
          <cell r="O35" t="e">
            <v>#VALUE!</v>
          </cell>
          <cell r="P35" t="e">
            <v>#VALUE!</v>
          </cell>
        </row>
        <row r="36">
          <cell r="C36">
            <v>0.02</v>
          </cell>
          <cell r="D36" t="e">
            <v>#VALUE!</v>
          </cell>
          <cell r="E36" t="e">
            <v>#VALUE!</v>
          </cell>
          <cell r="F36" t="e">
            <v>#VALUE!</v>
          </cell>
          <cell r="G36" t="e">
            <v>#VALUE!</v>
          </cell>
          <cell r="H36" t="e">
            <v>#VALUE!</v>
          </cell>
          <cell r="K36">
            <v>0.02</v>
          </cell>
          <cell r="L36" t="e">
            <v>#VALUE!</v>
          </cell>
          <cell r="M36" t="e">
            <v>#VALUE!</v>
          </cell>
          <cell r="N36" t="e">
            <v>#VALUE!</v>
          </cell>
          <cell r="O36" t="e">
            <v>#VALUE!</v>
          </cell>
          <cell r="P36" t="e">
            <v>#VALUE!</v>
          </cell>
        </row>
        <row r="37">
          <cell r="C37">
            <v>0.04</v>
          </cell>
          <cell r="D37" t="e">
            <v>#VALUE!</v>
          </cell>
          <cell r="E37" t="e">
            <v>#VALUE!</v>
          </cell>
          <cell r="F37" t="e">
            <v>#VALUE!</v>
          </cell>
          <cell r="G37" t="e">
            <v>#VALUE!</v>
          </cell>
          <cell r="H37" t="e">
            <v>#VALUE!</v>
          </cell>
          <cell r="K37">
            <v>0.04</v>
          </cell>
          <cell r="L37" t="e">
            <v>#VALUE!</v>
          </cell>
          <cell r="M37" t="e">
            <v>#VALUE!</v>
          </cell>
          <cell r="N37" t="e">
            <v>#VALUE!</v>
          </cell>
          <cell r="O37" t="e">
            <v>#VALUE!</v>
          </cell>
          <cell r="P37" t="e">
            <v>#VALUE!</v>
          </cell>
        </row>
        <row r="40">
          <cell r="B40" t="str">
            <v>Cash-On-Cash Returns</v>
          </cell>
        </row>
        <row r="42">
          <cell r="C42" t="str">
            <v>Purchase</v>
          </cell>
          <cell r="D42" t="str">
            <v>Exit Multiple</v>
          </cell>
          <cell r="J42" t="str">
            <v>EBITDA - CapEx /</v>
          </cell>
          <cell r="K42" t="str">
            <v>PF Adj.</v>
          </cell>
          <cell r="L42" t="str">
            <v>Exit Multiple</v>
          </cell>
        </row>
        <row r="43">
          <cell r="C43" t="str">
            <v>Multiple</v>
          </cell>
          <cell r="D43">
            <v>8</v>
          </cell>
          <cell r="E43">
            <v>9</v>
          </cell>
          <cell r="F43">
            <v>10</v>
          </cell>
          <cell r="G43">
            <v>11</v>
          </cell>
          <cell r="H43">
            <v>12</v>
          </cell>
          <cell r="J43" t="str">
            <v>Interest</v>
          </cell>
          <cell r="K43" t="str">
            <v>Leverage(1)</v>
          </cell>
          <cell r="L43">
            <v>8</v>
          </cell>
          <cell r="M43">
            <v>9</v>
          </cell>
          <cell r="N43">
            <v>10</v>
          </cell>
          <cell r="O43">
            <v>11</v>
          </cell>
          <cell r="P43">
            <v>12</v>
          </cell>
        </row>
        <row r="44">
          <cell r="C44">
            <v>10</v>
          </cell>
          <cell r="D44" t="e">
            <v>#VALUE!</v>
          </cell>
          <cell r="E44" t="e">
            <v>#VALUE!</v>
          </cell>
          <cell r="F44" t="e">
            <v>#VALUE!</v>
          </cell>
          <cell r="G44" t="e">
            <v>#VALUE!</v>
          </cell>
          <cell r="H44" t="e">
            <v>#VALUE!</v>
          </cell>
          <cell r="J44" t="e">
            <v>#VALUE!</v>
          </cell>
          <cell r="K44">
            <v>4.5</v>
          </cell>
          <cell r="L44" t="e">
            <v>#VALUE!</v>
          </cell>
          <cell r="M44" t="e">
            <v>#VALUE!</v>
          </cell>
          <cell r="N44" t="e">
            <v>#VALUE!</v>
          </cell>
          <cell r="O44" t="e">
            <v>#VALUE!</v>
          </cell>
          <cell r="P44" t="e">
            <v>#VALUE!</v>
          </cell>
        </row>
        <row r="45">
          <cell r="C45">
            <v>11</v>
          </cell>
          <cell r="D45" t="e">
            <v>#VALUE!</v>
          </cell>
          <cell r="E45" t="e">
            <v>#VALUE!</v>
          </cell>
          <cell r="F45" t="e">
            <v>#VALUE!</v>
          </cell>
          <cell r="G45" t="e">
            <v>#VALUE!</v>
          </cell>
          <cell r="H45" t="e">
            <v>#VALUE!</v>
          </cell>
          <cell r="J45" t="e">
            <v>#VALUE!</v>
          </cell>
          <cell r="K45">
            <v>5</v>
          </cell>
          <cell r="L45" t="e">
            <v>#VALUE!</v>
          </cell>
          <cell r="M45" t="e">
            <v>#VALUE!</v>
          </cell>
          <cell r="N45" t="e">
            <v>#VALUE!</v>
          </cell>
          <cell r="O45" t="e">
            <v>#VALUE!</v>
          </cell>
          <cell r="P45" t="e">
            <v>#VALUE!</v>
          </cell>
        </row>
        <row r="46">
          <cell r="C46">
            <v>12</v>
          </cell>
          <cell r="D46" t="e">
            <v>#VALUE!</v>
          </cell>
          <cell r="E46" t="e">
            <v>#VALUE!</v>
          </cell>
          <cell r="F46" t="e">
            <v>#VALUE!</v>
          </cell>
          <cell r="G46" t="e">
            <v>#VALUE!</v>
          </cell>
          <cell r="H46" t="e">
            <v>#VALUE!</v>
          </cell>
          <cell r="J46" t="e">
            <v>#VALUE!</v>
          </cell>
          <cell r="K46">
            <v>5.5</v>
          </cell>
          <cell r="L46" t="e">
            <v>#VALUE!</v>
          </cell>
          <cell r="M46" t="e">
            <v>#VALUE!</v>
          </cell>
          <cell r="N46" t="e">
            <v>#VALUE!</v>
          </cell>
          <cell r="O46" t="e">
            <v>#VALUE!</v>
          </cell>
          <cell r="P46" t="e">
            <v>#VALUE!</v>
          </cell>
        </row>
        <row r="47">
          <cell r="C47">
            <v>13</v>
          </cell>
          <cell r="D47" t="e">
            <v>#VALUE!</v>
          </cell>
          <cell r="E47" t="e">
            <v>#VALUE!</v>
          </cell>
          <cell r="F47" t="e">
            <v>#VALUE!</v>
          </cell>
          <cell r="G47" t="e">
            <v>#VALUE!</v>
          </cell>
          <cell r="H47" t="e">
            <v>#VALUE!</v>
          </cell>
          <cell r="J47" t="e">
            <v>#VALUE!</v>
          </cell>
          <cell r="K47">
            <v>6</v>
          </cell>
          <cell r="L47" t="e">
            <v>#VALUE!</v>
          </cell>
          <cell r="M47" t="e">
            <v>#VALUE!</v>
          </cell>
          <cell r="N47" t="e">
            <v>#VALUE!</v>
          </cell>
          <cell r="O47" t="e">
            <v>#VALUE!</v>
          </cell>
          <cell r="P47" t="e">
            <v>#VALUE!</v>
          </cell>
        </row>
        <row r="48">
          <cell r="C48">
            <v>14</v>
          </cell>
          <cell r="D48" t="e">
            <v>#VALUE!</v>
          </cell>
          <cell r="E48" t="e">
            <v>#VALUE!</v>
          </cell>
          <cell r="F48" t="e">
            <v>#VALUE!</v>
          </cell>
          <cell r="G48" t="e">
            <v>#VALUE!</v>
          </cell>
          <cell r="H48" t="e">
            <v>#VALUE!</v>
          </cell>
          <cell r="J48" t="e">
            <v>#VALUE!</v>
          </cell>
          <cell r="K48">
            <v>6.5</v>
          </cell>
          <cell r="L48" t="e">
            <v>#VALUE!</v>
          </cell>
          <cell r="M48" t="e">
            <v>#VALUE!</v>
          </cell>
          <cell r="N48" t="e">
            <v>#VALUE!</v>
          </cell>
          <cell r="O48" t="e">
            <v>#VALUE!</v>
          </cell>
          <cell r="P48" t="e">
            <v>#VALUE!</v>
          </cell>
        </row>
        <row r="50">
          <cell r="B50" t="str">
            <v>(1)  PF Adj. Leverage calculated as (Total Debt + 8.0x annual rent expense)/EBITDAR.</v>
          </cell>
        </row>
      </sheetData>
      <sheetData sheetId="13" refreshError="1"/>
      <sheetData sheetId="14" refreshError="1"/>
      <sheetData sheetId="15" refreshError="1">
        <row r="2">
          <cell r="B2" t="str">
            <v>Project Boomer</v>
          </cell>
        </row>
        <row r="4">
          <cell r="B4" t="str">
            <v>Acquisition of Jewel &amp; Acme</v>
          </cell>
        </row>
        <row r="6">
          <cell r="B6" t="str">
            <v>$ in millions</v>
          </cell>
          <cell r="G6">
            <v>1</v>
          </cell>
          <cell r="H6">
            <v>2</v>
          </cell>
          <cell r="I6">
            <v>3</v>
          </cell>
          <cell r="J6">
            <v>4</v>
          </cell>
          <cell r="K6">
            <v>5</v>
          </cell>
        </row>
        <row r="7">
          <cell r="G7" t="str">
            <v>LTM EV / EBITDA Purchase Multiple</v>
          </cell>
        </row>
        <row r="8">
          <cell r="E8" t="str">
            <v>Current Target Metrics</v>
          </cell>
          <cell r="G8">
            <v>6</v>
          </cell>
          <cell r="H8">
            <v>6.5</v>
          </cell>
          <cell r="I8">
            <v>7</v>
          </cell>
          <cell r="J8">
            <v>7.5</v>
          </cell>
          <cell r="K8">
            <v>8</v>
          </cell>
          <cell r="O8" t="str">
            <v>Acquisition Assumptions</v>
          </cell>
        </row>
        <row r="9">
          <cell r="B9" t="str">
            <v>Transaction Value</v>
          </cell>
          <cell r="E9">
            <v>792.5</v>
          </cell>
          <cell r="G9">
            <v>4755</v>
          </cell>
          <cell r="H9">
            <v>5151.25</v>
          </cell>
          <cell r="I9">
            <v>5547.5</v>
          </cell>
          <cell r="J9">
            <v>5943.75</v>
          </cell>
          <cell r="K9">
            <v>6340</v>
          </cell>
        </row>
        <row r="10">
          <cell r="B10" t="str">
            <v>Plus: Cash</v>
          </cell>
          <cell r="G10">
            <v>0</v>
          </cell>
          <cell r="H10">
            <v>0</v>
          </cell>
          <cell r="I10">
            <v>0</v>
          </cell>
          <cell r="J10">
            <v>0</v>
          </cell>
          <cell r="K10">
            <v>0</v>
          </cell>
          <cell r="O10" t="str">
            <v>% Synergies</v>
          </cell>
          <cell r="Q10">
            <v>0.01</v>
          </cell>
          <cell r="S10" t="str">
            <v>Adj. Leverage Cap</v>
          </cell>
          <cell r="U10">
            <v>3.75</v>
          </cell>
        </row>
        <row r="11">
          <cell r="B11" t="str">
            <v>Less: Debt</v>
          </cell>
          <cell r="G11">
            <v>0</v>
          </cell>
          <cell r="H11">
            <v>0</v>
          </cell>
          <cell r="I11">
            <v>0</v>
          </cell>
          <cell r="J11">
            <v>0</v>
          </cell>
          <cell r="K11">
            <v>0</v>
          </cell>
          <cell r="S11" t="str">
            <v>Rent Cap</v>
          </cell>
          <cell r="U11">
            <v>8</v>
          </cell>
        </row>
        <row r="12">
          <cell r="B12" t="str">
            <v>Implied Equity Value</v>
          </cell>
          <cell r="G12">
            <v>4755</v>
          </cell>
          <cell r="H12">
            <v>5151.25</v>
          </cell>
          <cell r="I12">
            <v>5547.5</v>
          </cell>
          <cell r="J12">
            <v>5943.75</v>
          </cell>
          <cell r="K12">
            <v>6340</v>
          </cell>
          <cell r="O12" t="str">
            <v>Kroger LTM EBITDA</v>
          </cell>
          <cell r="Q12">
            <v>3938</v>
          </cell>
        </row>
        <row r="13">
          <cell r="O13" t="str">
            <v>Jacme LTM EBITDA</v>
          </cell>
          <cell r="Q13">
            <v>792.5</v>
          </cell>
          <cell r="S13" t="str">
            <v>Max Adj. Debt</v>
          </cell>
          <cell r="U13">
            <v>20716.231724482383</v>
          </cell>
        </row>
        <row r="14">
          <cell r="B14" t="str">
            <v>TEV / LTM Revenue</v>
          </cell>
          <cell r="E14">
            <v>9500</v>
          </cell>
          <cell r="G14">
            <v>0.50052631578947371</v>
          </cell>
          <cell r="H14">
            <v>0.54223684210526313</v>
          </cell>
          <cell r="I14">
            <v>0.58394736842105266</v>
          </cell>
          <cell r="J14">
            <v>0.62565789473684208</v>
          </cell>
          <cell r="K14">
            <v>0.66736842105263161</v>
          </cell>
          <cell r="O14" t="str">
            <v>Plus: 50% Synergies</v>
          </cell>
          <cell r="Q14">
            <v>47.5</v>
          </cell>
          <cell r="S14" t="str">
            <v>Less: Cap Leases</v>
          </cell>
          <cell r="U14">
            <v>-5970.6276788957503</v>
          </cell>
        </row>
        <row r="15">
          <cell r="O15" t="str">
            <v>PF LTM EBITDA</v>
          </cell>
          <cell r="Q15">
            <v>4778</v>
          </cell>
          <cell r="S15" t="str">
            <v>Max Debt</v>
          </cell>
          <cell r="U15">
            <v>14745.604045586631</v>
          </cell>
        </row>
        <row r="16">
          <cell r="B16" t="str">
            <v>TEV / (LTM EBITDA + Synergies)</v>
          </cell>
          <cell r="S16" t="str">
            <v>Less: Kroger Existing Debt</v>
          </cell>
          <cell r="U16">
            <v>-7802</v>
          </cell>
        </row>
        <row r="17">
          <cell r="B17" t="str">
            <v>50% Run-rate Synergies (1)</v>
          </cell>
          <cell r="E17">
            <v>840</v>
          </cell>
          <cell r="G17">
            <v>5.6607142857142856</v>
          </cell>
          <cell r="H17">
            <v>6.1324404761904763</v>
          </cell>
          <cell r="I17">
            <v>6.604166666666667</v>
          </cell>
          <cell r="J17">
            <v>7.0758928571428568</v>
          </cell>
          <cell r="K17">
            <v>7.5476190476190474</v>
          </cell>
          <cell r="M17">
            <v>47.5</v>
          </cell>
          <cell r="O17" t="str">
            <v>Kroger LTM Rent</v>
          </cell>
          <cell r="Q17">
            <v>662</v>
          </cell>
          <cell r="S17" t="str">
            <v>Less: Jacme Existing Debt</v>
          </cell>
          <cell r="U17">
            <v>0</v>
          </cell>
        </row>
        <row r="18">
          <cell r="B18" t="str">
            <v>100% Run-rate Synergies (1)</v>
          </cell>
          <cell r="E18">
            <v>887.5</v>
          </cell>
          <cell r="G18">
            <v>5.3577464788732394</v>
          </cell>
          <cell r="H18">
            <v>5.8042253521126757</v>
          </cell>
          <cell r="I18">
            <v>6.2507042253521128</v>
          </cell>
          <cell r="J18">
            <v>6.697183098591549</v>
          </cell>
          <cell r="K18">
            <v>7.1436619718309862</v>
          </cell>
          <cell r="M18">
            <v>95</v>
          </cell>
          <cell r="O18" t="str">
            <v>Jacme LTM Rent</v>
          </cell>
          <cell r="Q18">
            <v>84.328459861968767</v>
          </cell>
          <cell r="S18" t="str">
            <v>Max Incremental Debt</v>
          </cell>
          <cell r="U18">
            <v>6943.6040455866314</v>
          </cell>
        </row>
        <row r="19">
          <cell r="B19" t="str">
            <v xml:space="preserve"> </v>
          </cell>
          <cell r="O19" t="str">
            <v>PF LTM Rent</v>
          </cell>
          <cell r="Q19">
            <v>746.32845986196878</v>
          </cell>
          <cell r="S19" t="str">
            <v>Plus: Kroger Cash on Hand</v>
          </cell>
          <cell r="U19">
            <v>0</v>
          </cell>
        </row>
        <row r="20">
          <cell r="B20" t="str">
            <v>% Kroger Ownership in NewCo</v>
          </cell>
          <cell r="G20">
            <v>1</v>
          </cell>
          <cell r="H20">
            <v>1</v>
          </cell>
          <cell r="I20">
            <v>1</v>
          </cell>
          <cell r="J20">
            <v>1</v>
          </cell>
          <cell r="K20">
            <v>1</v>
          </cell>
          <cell r="S20" t="str">
            <v>Plus: Jacme Cash on Hand</v>
          </cell>
          <cell r="U20">
            <v>0</v>
          </cell>
        </row>
        <row r="21">
          <cell r="O21" t="str">
            <v>PF LTM EBITDAR</v>
          </cell>
          <cell r="Q21">
            <v>5524.3284598619684</v>
          </cell>
          <cell r="S21" t="str">
            <v>Max Acquisition Capacity</v>
          </cell>
          <cell r="U21">
            <v>6943.6040455866314</v>
          </cell>
        </row>
        <row r="22">
          <cell r="B22" t="str">
            <v>LTM Credit statistics</v>
          </cell>
          <cell r="E22" t="str">
            <v>Current Buyer Metrics</v>
          </cell>
        </row>
        <row r="23">
          <cell r="B23" t="str">
            <v>PF Debt / PF EBITDA</v>
          </cell>
          <cell r="E23">
            <v>1.9812087353986796</v>
          </cell>
          <cell r="G23">
            <v>2.6361997855698442</v>
          </cell>
          <cell r="H23">
            <v>2.7196325714858429</v>
          </cell>
          <cell r="I23">
            <v>2.8030653574018407</v>
          </cell>
          <cell r="J23">
            <v>2.8864981433178394</v>
          </cell>
          <cell r="K23">
            <v>2.9699309292338376</v>
          </cell>
          <cell r="O23" t="str">
            <v>Kroger LTM CapEx</v>
          </cell>
          <cell r="Q23">
            <v>2095</v>
          </cell>
        </row>
        <row r="24">
          <cell r="B24" t="str">
            <v>PF Adj. Debt / PF EBITDAR</v>
          </cell>
          <cell r="E24">
            <v>2.8473913043478261</v>
          </cell>
          <cell r="G24">
            <v>3.3608411210966205</v>
          </cell>
          <cell r="H24">
            <v>3.4330022632160739</v>
          </cell>
          <cell r="I24">
            <v>3.5051634053355274</v>
          </cell>
          <cell r="J24">
            <v>3.5773245474549809</v>
          </cell>
          <cell r="K24">
            <v>3.6494856895744339</v>
          </cell>
          <cell r="O24" t="str">
            <v>Jacme LTM CapEx</v>
          </cell>
          <cell r="Q24">
            <v>88.571428571428569</v>
          </cell>
        </row>
        <row r="25">
          <cell r="B25" t="str">
            <v>PF (EBITDA – Capex) / PF Interest</v>
          </cell>
          <cell r="E25">
            <v>3.8395833333333331</v>
          </cell>
          <cell r="G25">
            <v>3.3278537162914192</v>
          </cell>
          <cell r="H25">
            <v>3.2247943559952703</v>
          </cell>
          <cell r="I25">
            <v>3.1279264855489406</v>
          </cell>
          <cell r="J25">
            <v>3.0367084275670519</v>
          </cell>
          <cell r="K25">
            <v>2.950659900800348</v>
          </cell>
          <cell r="O25" t="str">
            <v>PF LTM CapEx</v>
          </cell>
          <cell r="Q25">
            <v>2183.5714285714284</v>
          </cell>
        </row>
        <row r="27">
          <cell r="B27" t="str">
            <v>(1)  Synergies assumed to be 1.0% of target LTM revenues.</v>
          </cell>
          <cell r="O27" t="str">
            <v>Kroger FY 2011E EBITDA</v>
          </cell>
          <cell r="Q27">
            <v>4928.441534493184</v>
          </cell>
        </row>
        <row r="28">
          <cell r="O28" t="str">
            <v>Jacme FY 2011E EBITDA</v>
          </cell>
          <cell r="Q28">
            <v>773.5</v>
          </cell>
        </row>
        <row r="29">
          <cell r="O29" t="str">
            <v>Plus: 100% Synergies</v>
          </cell>
          <cell r="Q29">
            <v>95</v>
          </cell>
        </row>
        <row r="30">
          <cell r="B30" t="str">
            <v>Project Boomer</v>
          </cell>
          <cell r="O30" t="str">
            <v>PF FY 2011E EBITDA</v>
          </cell>
          <cell r="Q30">
            <v>5796.941534493184</v>
          </cell>
        </row>
        <row r="32">
          <cell r="B32" t="str">
            <v>Acquisition of Jewel &amp; Acme</v>
          </cell>
        </row>
        <row r="33">
          <cell r="G33" t="str">
            <v>LTM EV / EBITDA Purchase Multiple</v>
          </cell>
        </row>
        <row r="34">
          <cell r="G34">
            <v>6</v>
          </cell>
          <cell r="H34">
            <v>6.5</v>
          </cell>
          <cell r="I34">
            <v>7</v>
          </cell>
          <cell r="J34">
            <v>7.5</v>
          </cell>
          <cell r="K34">
            <v>8</v>
          </cell>
        </row>
        <row r="35">
          <cell r="B35" t="str">
            <v>Equity Value</v>
          </cell>
          <cell r="G35">
            <v>4755</v>
          </cell>
          <cell r="H35">
            <v>5151.25</v>
          </cell>
          <cell r="I35">
            <v>5547.5</v>
          </cell>
          <cell r="J35">
            <v>5943.75</v>
          </cell>
          <cell r="K35">
            <v>6340</v>
          </cell>
        </row>
        <row r="36">
          <cell r="B36" t="str">
            <v>Net Debt</v>
          </cell>
          <cell r="G36">
            <v>0</v>
          </cell>
          <cell r="H36">
            <v>0</v>
          </cell>
          <cell r="I36">
            <v>0</v>
          </cell>
          <cell r="J36">
            <v>0</v>
          </cell>
          <cell r="K36">
            <v>0</v>
          </cell>
        </row>
        <row r="37">
          <cell r="B37" t="str">
            <v>Firm Value</v>
          </cell>
          <cell r="G37">
            <v>4755</v>
          </cell>
          <cell r="H37">
            <v>5151.25</v>
          </cell>
          <cell r="I37">
            <v>5547.5</v>
          </cell>
          <cell r="J37">
            <v>5943.75</v>
          </cell>
          <cell r="K37">
            <v>6340</v>
          </cell>
        </row>
        <row r="39">
          <cell r="B39" t="str">
            <v>FY 2010E Accretion / Dilution</v>
          </cell>
          <cell r="G39">
            <v>0.22166379448816986</v>
          </cell>
          <cell r="H39">
            <v>0.21013731541341452</v>
          </cell>
          <cell r="I39">
            <v>0.19861083633865984</v>
          </cell>
          <cell r="J39">
            <v>0.18708435726390471</v>
          </cell>
          <cell r="K39">
            <v>0.17555787818914959</v>
          </cell>
        </row>
        <row r="41">
          <cell r="B41" t="str">
            <v>FY 2011E Accretion / Dilution</v>
          </cell>
          <cell r="G41">
            <v>0.18768487341651174</v>
          </cell>
          <cell r="H41">
            <v>0.17773059650039813</v>
          </cell>
          <cell r="I41">
            <v>0.16777631958428474</v>
          </cell>
          <cell r="J41">
            <v>0.15782204266817135</v>
          </cell>
          <cell r="K41">
            <v>0.14786776575205773</v>
          </cell>
        </row>
        <row r="43">
          <cell r="B43" t="str">
            <v>FY 2011E PF Firm Value</v>
          </cell>
        </row>
        <row r="44">
          <cell r="B44" t="str">
            <v>5.4x EBITDA Multiple</v>
          </cell>
          <cell r="G44">
            <v>31532.23458814267</v>
          </cell>
          <cell r="H44">
            <v>31532.23458814267</v>
          </cell>
          <cell r="I44">
            <v>31532.23458814267</v>
          </cell>
          <cell r="J44">
            <v>31532.23458814267</v>
          </cell>
          <cell r="K44">
            <v>31532.23458814267</v>
          </cell>
          <cell r="M44">
            <v>5.4394605156043676</v>
          </cell>
        </row>
        <row r="45">
          <cell r="B45" t="str">
            <v>6.4x EBITDA Multiple</v>
          </cell>
          <cell r="G45">
            <v>37329.17612263585</v>
          </cell>
          <cell r="H45">
            <v>37329.17612263585</v>
          </cell>
          <cell r="I45">
            <v>37329.17612263585</v>
          </cell>
          <cell r="J45">
            <v>37329.17612263585</v>
          </cell>
          <cell r="K45">
            <v>37329.17612263585</v>
          </cell>
          <cell r="M45">
            <v>6.4394605156043676</v>
          </cell>
          <cell r="N45" t="str">
            <v>LTM EBITDA Multiple for Kroger</v>
          </cell>
        </row>
        <row r="46">
          <cell r="B46" t="str">
            <v>7.4x EBITDA Multiple</v>
          </cell>
          <cell r="G46">
            <v>43126.117657129034</v>
          </cell>
          <cell r="H46">
            <v>43126.117657129034</v>
          </cell>
          <cell r="I46">
            <v>43126.117657129034</v>
          </cell>
          <cell r="J46">
            <v>43126.117657129034</v>
          </cell>
          <cell r="K46">
            <v>43126.117657129034</v>
          </cell>
          <cell r="M46">
            <v>7.4394605156043676</v>
          </cell>
        </row>
        <row r="48">
          <cell r="B48" t="str">
            <v>FY 2011E PF Equity Value</v>
          </cell>
          <cell r="G48">
            <v>-11280.778790289869</v>
          </cell>
          <cell r="H48">
            <v>-11699.329634481865</v>
          </cell>
          <cell r="I48">
            <v>-12117.881191942975</v>
          </cell>
          <cell r="J48">
            <v>-12536.433481875656</v>
          </cell>
          <cell r="K48">
            <v>-12954.986524239604</v>
          </cell>
        </row>
        <row r="49">
          <cell r="B49" t="str">
            <v>5.4x EBITDA Multiple</v>
          </cell>
          <cell r="G49">
            <v>20251.455797852803</v>
          </cell>
          <cell r="H49">
            <v>19832.904953660807</v>
          </cell>
          <cell r="I49">
            <v>19414.353396199695</v>
          </cell>
          <cell r="J49">
            <v>18995.801106267012</v>
          </cell>
          <cell r="K49">
            <v>18577.248063903065</v>
          </cell>
        </row>
        <row r="50">
          <cell r="B50" t="str">
            <v>6.4x EBITDA Multiple</v>
          </cell>
          <cell r="G50">
            <v>26048.39733234598</v>
          </cell>
          <cell r="H50">
            <v>25629.846488153984</v>
          </cell>
          <cell r="I50">
            <v>25211.294930692875</v>
          </cell>
          <cell r="J50">
            <v>24792.742640760196</v>
          </cell>
          <cell r="K50">
            <v>24374.189598396246</v>
          </cell>
        </row>
        <row r="51">
          <cell r="B51" t="str">
            <v>7.4x EBITDA Multiple</v>
          </cell>
          <cell r="G51">
            <v>31845.338866839164</v>
          </cell>
          <cell r="H51">
            <v>31426.788022647168</v>
          </cell>
          <cell r="I51">
            <v>31008.236465186059</v>
          </cell>
          <cell r="J51">
            <v>30589.68417525338</v>
          </cell>
          <cell r="K51">
            <v>30171.13113288943</v>
          </cell>
        </row>
        <row r="53">
          <cell r="B53" t="str">
            <v>Acquiror's share of FY 2011E PF Equity Value</v>
          </cell>
        </row>
        <row r="54">
          <cell r="B54" t="str">
            <v>5.4x EBITDA Multiple</v>
          </cell>
          <cell r="G54">
            <v>20251.455797852803</v>
          </cell>
          <cell r="H54">
            <v>19832.904953660807</v>
          </cell>
          <cell r="I54">
            <v>19414.353396199695</v>
          </cell>
          <cell r="J54">
            <v>18995.801106267012</v>
          </cell>
          <cell r="K54">
            <v>18577.248063903065</v>
          </cell>
        </row>
        <row r="55">
          <cell r="B55" t="str">
            <v>6.4x EBITDA Multiple</v>
          </cell>
          <cell r="G55">
            <v>26048.39733234598</v>
          </cell>
          <cell r="H55">
            <v>25629.846488153984</v>
          </cell>
          <cell r="I55">
            <v>25211.294930692875</v>
          </cell>
          <cell r="J55">
            <v>24792.742640760196</v>
          </cell>
          <cell r="K55">
            <v>24374.189598396246</v>
          </cell>
        </row>
        <row r="56">
          <cell r="B56" t="str">
            <v>7.4x EBITDA Multiple</v>
          </cell>
          <cell r="G56">
            <v>31845.338866839164</v>
          </cell>
          <cell r="H56">
            <v>31426.788022647168</v>
          </cell>
          <cell r="I56">
            <v>31008.236465186059</v>
          </cell>
          <cell r="J56">
            <v>30589.68417525338</v>
          </cell>
          <cell r="K56">
            <v>30171.13113288943</v>
          </cell>
        </row>
        <row r="58">
          <cell r="B58" t="str">
            <v>PV of Acquiror's share of FY 2011E PF Equity Value(1)</v>
          </cell>
          <cell r="M58">
            <v>39699</v>
          </cell>
          <cell r="N58" t="str">
            <v>Today</v>
          </cell>
        </row>
        <row r="59">
          <cell r="B59" t="str">
            <v>5.4x EBITDA Multiple</v>
          </cell>
          <cell r="G59">
            <v>15929.779969696257</v>
          </cell>
          <cell r="H59">
            <v>15600.548188995534</v>
          </cell>
          <cell r="I59">
            <v>15271.315847237855</v>
          </cell>
          <cell r="J59">
            <v>14942.082929318587</v>
          </cell>
          <cell r="K59">
            <v>14612.84941953745</v>
          </cell>
          <cell r="M59">
            <v>40574</v>
          </cell>
          <cell r="N59" t="str">
            <v>FY 2011E</v>
          </cell>
        </row>
        <row r="60">
          <cell r="B60" t="str">
            <v>6.4x EBITDA Multiple</v>
          </cell>
          <cell r="G60">
            <v>20489.649840950682</v>
          </cell>
          <cell r="H60">
            <v>20160.418060249955</v>
          </cell>
          <cell r="I60">
            <v>19831.185718492281</v>
          </cell>
          <cell r="J60">
            <v>19501.952800573014</v>
          </cell>
          <cell r="K60">
            <v>19172.719290791876</v>
          </cell>
          <cell r="M60">
            <v>2.3972602739726026</v>
          </cell>
          <cell r="N60" t="str">
            <v>Discount Period</v>
          </cell>
        </row>
        <row r="61">
          <cell r="B61" t="str">
            <v>7.4x EBITDA Multiple</v>
          </cell>
          <cell r="G61">
            <v>25049.51971220511</v>
          </cell>
          <cell r="H61">
            <v>24720.287931504383</v>
          </cell>
          <cell r="I61">
            <v>24391.055589746709</v>
          </cell>
          <cell r="J61">
            <v>24061.822671827445</v>
          </cell>
          <cell r="K61">
            <v>23732.589162046304</v>
          </cell>
          <cell r="M61">
            <v>0.105314</v>
          </cell>
          <cell r="N61" t="str">
            <v>Discount Rate</v>
          </cell>
        </row>
        <row r="62">
          <cell r="P62" t="str">
            <v>Will ONLY WORK WHEN CORRECT CASE RUNNING</v>
          </cell>
        </row>
        <row r="63">
          <cell r="B63" t="str">
            <v>FY 2011E PF Acquiror Stock Price</v>
          </cell>
          <cell r="G63">
            <v>650.51743081617167</v>
          </cell>
          <cell r="H63">
            <v>650.6588487594131</v>
          </cell>
          <cell r="I63">
            <v>650.80273963943398</v>
          </cell>
          <cell r="J63">
            <v>650.94916912682879</v>
          </cell>
          <cell r="K63">
            <v>651.09820525937153</v>
          </cell>
          <cell r="P63" t="str">
            <v>Case Must Be On 1</v>
          </cell>
        </row>
        <row r="64">
          <cell r="B64" t="str">
            <v>5.4x EBITDA Multiple</v>
          </cell>
          <cell r="G64">
            <v>31.131303849067219</v>
          </cell>
          <cell r="H64">
            <v>30.481265245951032</v>
          </cell>
          <cell r="I64">
            <v>29.831394697194856</v>
          </cell>
          <cell r="J64">
            <v>29.181696524396258</v>
          </cell>
          <cell r="K64">
            <v>28.532175198521138</v>
          </cell>
          <cell r="P64">
            <v>1</v>
          </cell>
          <cell r="R64">
            <v>2009</v>
          </cell>
          <cell r="S64">
            <v>2010</v>
          </cell>
          <cell r="T64">
            <v>2011</v>
          </cell>
          <cell r="U64">
            <v>2012</v>
          </cell>
        </row>
        <row r="65">
          <cell r="B65" t="str">
            <v>6.4x EBITDA Multiple</v>
          </cell>
          <cell r="G65">
            <v>40.042581640993632</v>
          </cell>
          <cell r="H65">
            <v>39.390606209415971</v>
          </cell>
          <cell r="I65">
            <v>38.738765827354626</v>
          </cell>
          <cell r="J65">
            <v>38.08706396233169</v>
          </cell>
          <cell r="K65">
            <v>37.435504201223445</v>
          </cell>
          <cell r="P65" t="str">
            <v>Share Count</v>
          </cell>
          <cell r="R65">
            <v>670.32733083259438</v>
          </cell>
          <cell r="S65">
            <v>661.50518084942428</v>
          </cell>
          <cell r="T65">
            <v>649.51500938708818</v>
          </cell>
          <cell r="U65">
            <v>643.09045815426464</v>
          </cell>
        </row>
        <row r="66">
          <cell r="B66" t="str">
            <v>7.4x EBITDA Multiple</v>
          </cell>
          <cell r="G66">
            <v>48.953859432920055</v>
          </cell>
          <cell r="H66">
            <v>48.29994717288092</v>
          </cell>
          <cell r="I66">
            <v>47.6461369575144</v>
          </cell>
          <cell r="J66">
            <v>46.992431400267115</v>
          </cell>
          <cell r="K66">
            <v>46.338833203925752</v>
          </cell>
        </row>
        <row r="68">
          <cell r="B68" t="str">
            <v>Present Value PF Acquiror Stock Price (1)</v>
          </cell>
        </row>
        <row r="69">
          <cell r="B69" t="str">
            <v>5.4x EBITDA Multiple</v>
          </cell>
          <cell r="G69">
            <v>24.487860301775406</v>
          </cell>
          <cell r="H69">
            <v>23.976540423204135</v>
          </cell>
          <cell r="I69">
            <v>23.465352736066635</v>
          </cell>
          <cell r="J69">
            <v>22.954300639728324</v>
          </cell>
          <cell r="K69">
            <v>22.443387651047622</v>
          </cell>
        </row>
        <row r="70">
          <cell r="B70" t="str">
            <v>6.4x EBITDA Multiple</v>
          </cell>
          <cell r="G70">
            <v>31.497464741633969</v>
          </cell>
          <cell r="H70">
            <v>30.984621355244876</v>
          </cell>
          <cell r="I70">
            <v>30.471884198704213</v>
          </cell>
          <cell r="J70">
            <v>29.959255999562263</v>
          </cell>
          <cell r="K70">
            <v>29.446739579253226</v>
          </cell>
        </row>
        <row r="71">
          <cell r="B71" t="str">
            <v>7.4x EBITDA Multiple</v>
          </cell>
          <cell r="G71">
            <v>38.50706918149254</v>
          </cell>
          <cell r="H71">
            <v>37.992702287285624</v>
          </cell>
          <cell r="I71">
            <v>37.478415661341792</v>
          </cell>
          <cell r="J71">
            <v>36.964211359396202</v>
          </cell>
          <cell r="K71">
            <v>36.450091507458829</v>
          </cell>
        </row>
        <row r="73">
          <cell r="B73" t="str">
            <v>Acquiror Equity Value Creation w/ Synergies</v>
          </cell>
        </row>
        <row r="74">
          <cell r="B74" t="str">
            <v>5.4x EBITDA Multiple</v>
          </cell>
          <cell r="G74">
            <v>-8.8654250026966697E-2</v>
          </cell>
          <cell r="H74">
            <v>-0.10768364632660465</v>
          </cell>
          <cell r="I74">
            <v>-0.12670812295993172</v>
          </cell>
          <cell r="J74">
            <v>-0.14572755341539556</v>
          </cell>
          <cell r="K74">
            <v>-0.16474180680879713</v>
          </cell>
          <cell r="M74">
            <v>26.87</v>
          </cell>
          <cell r="N74" t="str">
            <v>Acquiror Share Price</v>
          </cell>
        </row>
        <row r="75">
          <cell r="B75" t="str">
            <v>6.4x EBITDA Multiple</v>
          </cell>
          <cell r="G75">
            <v>0.17221677490264109</v>
          </cell>
          <cell r="H75">
            <v>0.15313067939132385</v>
          </cell>
          <cell r="I75">
            <v>0.13404853735408317</v>
          </cell>
          <cell r="J75">
            <v>0.11497045030004704</v>
          </cell>
          <cell r="K75">
            <v>9.5896523232349207E-2</v>
          </cell>
        </row>
        <row r="76">
          <cell r="B76" t="str">
            <v>7.4x EBITDA Multiple</v>
          </cell>
          <cell r="G76">
            <v>0.43308779983224932</v>
          </cell>
          <cell r="H76">
            <v>0.41394500510925281</v>
          </cell>
          <cell r="I76">
            <v>0.39480519766809796</v>
          </cell>
          <cell r="J76">
            <v>0.37566845401548932</v>
          </cell>
          <cell r="K76">
            <v>0.35653485327349554</v>
          </cell>
        </row>
        <row r="78">
          <cell r="B78" t="str">
            <v>Acquiror Equity Value Creation at Current LTM EBITDA Multiple</v>
          </cell>
        </row>
        <row r="79">
          <cell r="B79" t="str">
            <v xml:space="preserve">0% Synergies </v>
          </cell>
          <cell r="G79">
            <v>0.14468716774740864</v>
          </cell>
          <cell r="H79">
            <v>0.12560705567953434</v>
          </cell>
          <cell r="I79">
            <v>0.10653099904758756</v>
          </cell>
          <cell r="J79">
            <v>8.7459101999191935E-2</v>
          </cell>
          <cell r="K79">
            <v>6.8391472268698905E-2</v>
          </cell>
        </row>
        <row r="80">
          <cell r="B80" t="str">
            <v xml:space="preserve">1% Synergies </v>
          </cell>
          <cell r="G80">
            <v>0.17221677490264109</v>
          </cell>
          <cell r="H80">
            <v>0.15313067939132385</v>
          </cell>
          <cell r="I80">
            <v>0.13404853735408317</v>
          </cell>
          <cell r="J80">
            <v>0.11497045030004704</v>
          </cell>
          <cell r="K80">
            <v>9.5896523232349207E-2</v>
          </cell>
        </row>
        <row r="81">
          <cell r="B81" t="str">
            <v xml:space="preserve">2% Synergies </v>
          </cell>
          <cell r="G81">
            <v>0.19974638205787398</v>
          </cell>
          <cell r="H81">
            <v>0.18065430310311381</v>
          </cell>
          <cell r="I81">
            <v>0.16156607566057879</v>
          </cell>
          <cell r="J81">
            <v>0.14248179860090215</v>
          </cell>
          <cell r="K81">
            <v>0.12340157419599995</v>
          </cell>
        </row>
        <row r="82">
          <cell r="B82" t="str">
            <v xml:space="preserve">3% Synergies </v>
          </cell>
          <cell r="G82">
            <v>0.22727598921310643</v>
          </cell>
          <cell r="H82">
            <v>0.20817792681490355</v>
          </cell>
          <cell r="I82">
            <v>0.18908361396707418</v>
          </cell>
          <cell r="J82">
            <v>0.16999314690175704</v>
          </cell>
          <cell r="K82">
            <v>0.15090662515965025</v>
          </cell>
        </row>
        <row r="84">
          <cell r="B84" t="str">
            <v>(1)  Assumes a cost of equity of 10.5%.</v>
          </cell>
        </row>
        <row r="89">
          <cell r="B89" t="str">
            <v>Jacme Implied Equity Value</v>
          </cell>
          <cell r="G89">
            <v>4755</v>
          </cell>
          <cell r="H89">
            <v>5151.25</v>
          </cell>
          <cell r="I89">
            <v>5547.5</v>
          </cell>
          <cell r="J89">
            <v>5943.75</v>
          </cell>
          <cell r="K89">
            <v>6340</v>
          </cell>
        </row>
        <row r="90">
          <cell r="B90" t="str">
            <v>Less: Existing Cash Used</v>
          </cell>
          <cell r="G90">
            <v>0</v>
          </cell>
          <cell r="H90">
            <v>0</v>
          </cell>
          <cell r="I90">
            <v>0</v>
          </cell>
          <cell r="J90">
            <v>0</v>
          </cell>
          <cell r="K90">
            <v>0</v>
          </cell>
        </row>
        <row r="91">
          <cell r="B91" t="str">
            <v>Plus: M&amp;A Fees</v>
          </cell>
          <cell r="G91">
            <v>10</v>
          </cell>
          <cell r="H91">
            <v>10</v>
          </cell>
          <cell r="I91">
            <v>10</v>
          </cell>
          <cell r="J91">
            <v>10</v>
          </cell>
          <cell r="K91">
            <v>10</v>
          </cell>
        </row>
        <row r="92">
          <cell r="B92" t="str">
            <v>Plus: Financing Fees</v>
          </cell>
          <cell r="G92">
            <v>28.762575452716298</v>
          </cell>
          <cell r="H92">
            <v>31.154426559356139</v>
          </cell>
          <cell r="I92">
            <v>33.54627766599598</v>
          </cell>
          <cell r="J92">
            <v>35.938128772635814</v>
          </cell>
          <cell r="K92">
            <v>38.329979879275655</v>
          </cell>
        </row>
        <row r="93">
          <cell r="B93" t="str">
            <v>Total Funding Requirement</v>
          </cell>
          <cell r="G93">
            <v>4793.7625754527162</v>
          </cell>
          <cell r="H93">
            <v>5192.4044265593566</v>
          </cell>
          <cell r="I93">
            <v>5591.0462776659961</v>
          </cell>
          <cell r="J93">
            <v>5989.6881287726355</v>
          </cell>
          <cell r="K93">
            <v>6388.3299798792759</v>
          </cell>
        </row>
        <row r="95">
          <cell r="B95" t="str">
            <v>Max Acquisition Debt</v>
          </cell>
          <cell r="G95">
            <v>6943.6040455866314</v>
          </cell>
          <cell r="H95">
            <v>6943.6040455866314</v>
          </cell>
          <cell r="I95">
            <v>6943.6040455866314</v>
          </cell>
          <cell r="J95">
            <v>6943.6040455866314</v>
          </cell>
          <cell r="K95">
            <v>6943.6040455866314</v>
          </cell>
        </row>
        <row r="97">
          <cell r="B97" t="str">
            <v>Acquisition Debt Used</v>
          </cell>
          <cell r="G97">
            <v>4793.7625754527162</v>
          </cell>
          <cell r="H97">
            <v>5192.4044265593566</v>
          </cell>
          <cell r="I97">
            <v>5591.0462776659961</v>
          </cell>
          <cell r="J97">
            <v>5989.6881287726355</v>
          </cell>
          <cell r="K97">
            <v>6388.3299798792759</v>
          </cell>
        </row>
        <row r="98">
          <cell r="B98" t="str">
            <v>Additional Equity Required</v>
          </cell>
          <cell r="G98">
            <v>0</v>
          </cell>
          <cell r="H98">
            <v>0</v>
          </cell>
          <cell r="I98">
            <v>0</v>
          </cell>
          <cell r="J98">
            <v>0</v>
          </cell>
          <cell r="K98">
            <v>0</v>
          </cell>
        </row>
        <row r="100">
          <cell r="B100" t="str">
            <v>Kroger Standalone Equity Value</v>
          </cell>
          <cell r="G100">
            <v>17863.595510449999</v>
          </cell>
          <cell r="H100">
            <v>17863.595510449999</v>
          </cell>
          <cell r="I100">
            <v>17863.595510449999</v>
          </cell>
          <cell r="J100">
            <v>17863.595510449999</v>
          </cell>
          <cell r="K100">
            <v>17863.595510449999</v>
          </cell>
        </row>
        <row r="101">
          <cell r="B101" t="str">
            <v>Additional Equity Required</v>
          </cell>
          <cell r="G101">
            <v>0</v>
          </cell>
          <cell r="H101">
            <v>0</v>
          </cell>
          <cell r="I101">
            <v>0</v>
          </cell>
          <cell r="J101">
            <v>0</v>
          </cell>
          <cell r="K101">
            <v>0</v>
          </cell>
        </row>
        <row r="102">
          <cell r="B102" t="str">
            <v>PF Equity Value</v>
          </cell>
          <cell r="G102">
            <v>17863.595510449999</v>
          </cell>
          <cell r="H102">
            <v>17863.595510449999</v>
          </cell>
          <cell r="I102">
            <v>17863.595510449999</v>
          </cell>
          <cell r="J102">
            <v>17863.595510449999</v>
          </cell>
          <cell r="K102">
            <v>17863.595510449999</v>
          </cell>
        </row>
        <row r="104">
          <cell r="B104" t="str">
            <v>New Shares Created</v>
          </cell>
          <cell r="G104">
            <v>0</v>
          </cell>
          <cell r="H104">
            <v>0</v>
          </cell>
          <cell r="I104">
            <v>0</v>
          </cell>
          <cell r="J104">
            <v>0</v>
          </cell>
          <cell r="K104">
            <v>0</v>
          </cell>
        </row>
        <row r="106">
          <cell r="B106" t="str">
            <v>Kroger Ownership in PF Company</v>
          </cell>
          <cell r="G106">
            <v>1</v>
          </cell>
          <cell r="H106">
            <v>1</v>
          </cell>
          <cell r="I106">
            <v>1</v>
          </cell>
          <cell r="J106">
            <v>1</v>
          </cell>
          <cell r="K106">
            <v>1</v>
          </cell>
        </row>
        <row r="109">
          <cell r="B109" t="str">
            <v>Existing Kroger Debt</v>
          </cell>
          <cell r="G109">
            <v>7802</v>
          </cell>
          <cell r="H109">
            <v>7802</v>
          </cell>
          <cell r="I109">
            <v>7802</v>
          </cell>
          <cell r="J109">
            <v>7802</v>
          </cell>
          <cell r="K109">
            <v>7802</v>
          </cell>
        </row>
        <row r="110">
          <cell r="B110" t="str">
            <v>Jacme Debt</v>
          </cell>
          <cell r="G110">
            <v>0</v>
          </cell>
          <cell r="H110">
            <v>0</v>
          </cell>
          <cell r="I110">
            <v>0</v>
          </cell>
          <cell r="J110">
            <v>0</v>
          </cell>
          <cell r="K110">
            <v>0</v>
          </cell>
        </row>
        <row r="111">
          <cell r="B111" t="str">
            <v>Acquisition Debt</v>
          </cell>
          <cell r="G111">
            <v>4793.7625754527162</v>
          </cell>
          <cell r="H111">
            <v>5192.4044265593566</v>
          </cell>
          <cell r="I111">
            <v>5591.0462776659961</v>
          </cell>
          <cell r="J111">
            <v>5989.6881287726355</v>
          </cell>
          <cell r="K111">
            <v>6388.3299798792759</v>
          </cell>
        </row>
        <row r="112">
          <cell r="B112" t="str">
            <v>PF Total Debt</v>
          </cell>
          <cell r="G112">
            <v>12595.762575452716</v>
          </cell>
          <cell r="H112">
            <v>12994.404426559357</v>
          </cell>
          <cell r="I112">
            <v>13393.046277665995</v>
          </cell>
          <cell r="J112">
            <v>13791.688128772636</v>
          </cell>
          <cell r="K112">
            <v>14190.329979879276</v>
          </cell>
        </row>
        <row r="113">
          <cell r="B113" t="str">
            <v>Cap Lease Adjustment</v>
          </cell>
          <cell r="G113">
            <v>5970.6276788957503</v>
          </cell>
          <cell r="H113">
            <v>5970.6276788957503</v>
          </cell>
          <cell r="I113">
            <v>5970.6276788957503</v>
          </cell>
          <cell r="J113">
            <v>5970.6276788957503</v>
          </cell>
          <cell r="K113">
            <v>5970.6276788957503</v>
          </cell>
        </row>
        <row r="114">
          <cell r="B114" t="str">
            <v>PF Adj. Debt</v>
          </cell>
          <cell r="G114">
            <v>18566.390254348466</v>
          </cell>
          <cell r="H114">
            <v>18965.032105455106</v>
          </cell>
          <cell r="I114">
            <v>19363.673956561746</v>
          </cell>
          <cell r="J114">
            <v>19762.315807668387</v>
          </cell>
          <cell r="K114">
            <v>20160.957658775027</v>
          </cell>
        </row>
        <row r="116">
          <cell r="B116" t="str">
            <v>PF Total Debt</v>
          </cell>
          <cell r="G116">
            <v>12595.762575452716</v>
          </cell>
          <cell r="H116">
            <v>12994.404426559357</v>
          </cell>
          <cell r="I116">
            <v>13393.046277665995</v>
          </cell>
          <cell r="J116">
            <v>13791.688128772636</v>
          </cell>
          <cell r="K116">
            <v>14190.329979879276</v>
          </cell>
        </row>
        <row r="117">
          <cell r="B117" t="str">
            <v>Less: Kroger Standalone Cash</v>
          </cell>
          <cell r="G117">
            <v>-307</v>
          </cell>
          <cell r="H117">
            <v>-307</v>
          </cell>
          <cell r="I117">
            <v>-307</v>
          </cell>
          <cell r="J117">
            <v>-307</v>
          </cell>
          <cell r="K117">
            <v>-307</v>
          </cell>
        </row>
        <row r="118">
          <cell r="B118" t="str">
            <v>Less: Jacme Cash</v>
          </cell>
          <cell r="G118">
            <v>0</v>
          </cell>
          <cell r="H118">
            <v>0</v>
          </cell>
          <cell r="I118">
            <v>0</v>
          </cell>
          <cell r="J118">
            <v>0</v>
          </cell>
          <cell r="K118">
            <v>0</v>
          </cell>
        </row>
        <row r="119">
          <cell r="B119" t="str">
            <v>PF Net Debt</v>
          </cell>
          <cell r="G119">
            <v>12288.762575452716</v>
          </cell>
          <cell r="H119">
            <v>12687.404426559357</v>
          </cell>
          <cell r="I119">
            <v>13086.046277665995</v>
          </cell>
          <cell r="J119">
            <v>13484.688128772636</v>
          </cell>
          <cell r="K119">
            <v>13883.329979879276</v>
          </cell>
        </row>
        <row r="121">
          <cell r="B121" t="str">
            <v>Kroger LTM Interest</v>
          </cell>
          <cell r="G121">
            <v>480</v>
          </cell>
          <cell r="H121">
            <v>480</v>
          </cell>
          <cell r="I121">
            <v>480</v>
          </cell>
          <cell r="J121">
            <v>480</v>
          </cell>
          <cell r="K121">
            <v>480</v>
          </cell>
        </row>
        <row r="122">
          <cell r="B122" t="str">
            <v>Jacme LTM Interest</v>
          </cell>
          <cell r="G122">
            <v>0</v>
          </cell>
          <cell r="H122">
            <v>0</v>
          </cell>
          <cell r="I122">
            <v>0</v>
          </cell>
          <cell r="J122">
            <v>0</v>
          </cell>
          <cell r="K122">
            <v>0</v>
          </cell>
        </row>
        <row r="123">
          <cell r="B123" t="str">
            <v>Incremental Debt Interest @</v>
          </cell>
          <cell r="E123">
            <v>6.25E-2</v>
          </cell>
          <cell r="G123">
            <v>299.61016096579476</v>
          </cell>
          <cell r="H123">
            <v>324.52527665995979</v>
          </cell>
          <cell r="I123">
            <v>349.44039235412475</v>
          </cell>
          <cell r="J123">
            <v>374.35550804828972</v>
          </cell>
          <cell r="K123">
            <v>399.27062374245475</v>
          </cell>
        </row>
        <row r="124">
          <cell r="B124" t="str">
            <v>PF LTM Interest</v>
          </cell>
          <cell r="G124">
            <v>779.61016096579476</v>
          </cell>
          <cell r="H124">
            <v>804.52527665995979</v>
          </cell>
          <cell r="I124">
            <v>829.4403923541247</v>
          </cell>
          <cell r="J124">
            <v>854.35550804828972</v>
          </cell>
          <cell r="K124">
            <v>879.27062374245475</v>
          </cell>
        </row>
        <row r="127">
          <cell r="B127" t="str">
            <v>FY 2010E Accretion Dilution</v>
          </cell>
        </row>
        <row r="129">
          <cell r="B129" t="str">
            <v>Kroger Standalone Net Income</v>
          </cell>
          <cell r="G129">
            <v>1424.279309808089</v>
          </cell>
          <cell r="H129">
            <v>1424.279309808089</v>
          </cell>
          <cell r="I129">
            <v>1424.279309808089</v>
          </cell>
          <cell r="J129">
            <v>1424.279309808089</v>
          </cell>
          <cell r="K129">
            <v>1424.279309808089</v>
          </cell>
        </row>
        <row r="130">
          <cell r="B130" t="str">
            <v>Add: Jacme Standalone Net Income</v>
          </cell>
          <cell r="G130">
            <v>451.37857142857143</v>
          </cell>
          <cell r="H130">
            <v>451.37857142857143</v>
          </cell>
          <cell r="I130">
            <v>451.37857142857143</v>
          </cell>
          <cell r="J130">
            <v>451.37857142857143</v>
          </cell>
          <cell r="K130">
            <v>451.37857142857143</v>
          </cell>
        </row>
        <row r="131">
          <cell r="B131" t="str">
            <v>Plus: After-Tax Synergies</v>
          </cell>
          <cell r="G131">
            <v>61.75</v>
          </cell>
          <cell r="H131">
            <v>61.75</v>
          </cell>
          <cell r="I131">
            <v>61.75</v>
          </cell>
          <cell r="J131">
            <v>61.75</v>
          </cell>
          <cell r="K131">
            <v>61.75</v>
          </cell>
          <cell r="M131">
            <v>0.35</v>
          </cell>
          <cell r="N131" t="str">
            <v>Tax Rate</v>
          </cell>
        </row>
        <row r="132">
          <cell r="B132" t="str">
            <v>Less: After-Tax Amortization of Financing Fees</v>
          </cell>
          <cell r="G132">
            <v>-2.6708105777522277</v>
          </cell>
          <cell r="H132">
            <v>-2.8929110376544989</v>
          </cell>
          <cell r="I132">
            <v>-3.1150114975567695</v>
          </cell>
          <cell r="J132">
            <v>-3.3371119574590398</v>
          </cell>
          <cell r="K132">
            <v>-3.5592124173613109</v>
          </cell>
          <cell r="M132">
            <v>7</v>
          </cell>
          <cell r="N132" t="str">
            <v>Years to Amortize</v>
          </cell>
        </row>
        <row r="133">
          <cell r="B133" t="str">
            <v>Less: After-Tax Incremental Debt Interest</v>
          </cell>
          <cell r="G133">
            <v>-194.7466046277666</v>
          </cell>
          <cell r="H133">
            <v>-210.94142982897387</v>
          </cell>
          <cell r="I133">
            <v>-227.1362550301811</v>
          </cell>
          <cell r="J133">
            <v>-243.33108023138831</v>
          </cell>
          <cell r="K133">
            <v>-259.52590543259561</v>
          </cell>
        </row>
        <row r="134">
          <cell r="B134" t="str">
            <v>Less: After-Tax Lost Interest Income</v>
          </cell>
          <cell r="G134">
            <v>0</v>
          </cell>
          <cell r="H134">
            <v>0</v>
          </cell>
          <cell r="I134">
            <v>0</v>
          </cell>
          <cell r="J134">
            <v>0</v>
          </cell>
          <cell r="K134">
            <v>0</v>
          </cell>
          <cell r="M134">
            <v>0.03</v>
          </cell>
          <cell r="N134" t="str">
            <v>Cash Interest Rate</v>
          </cell>
        </row>
        <row r="135">
          <cell r="B135" t="str">
            <v>Partial-Acquisition Adjustment</v>
          </cell>
          <cell r="G135">
            <v>0</v>
          </cell>
          <cell r="H135">
            <v>0</v>
          </cell>
          <cell r="I135">
            <v>0</v>
          </cell>
          <cell r="J135">
            <v>0</v>
          </cell>
          <cell r="K135">
            <v>0</v>
          </cell>
        </row>
        <row r="136">
          <cell r="B136" t="str">
            <v>PF Net Income</v>
          </cell>
          <cell r="G136">
            <v>1739.9904660311415</v>
          </cell>
          <cell r="H136">
            <v>1723.5735403700319</v>
          </cell>
          <cell r="I136">
            <v>1707.1566147089227</v>
          </cell>
          <cell r="J136">
            <v>1690.739689047813</v>
          </cell>
          <cell r="K136">
            <v>1674.3227633867034</v>
          </cell>
        </row>
        <row r="137">
          <cell r="B137" t="str">
            <v>Accretion/Dilution (%)</v>
          </cell>
          <cell r="G137">
            <v>0.22166379448816986</v>
          </cell>
          <cell r="H137">
            <v>0.21013731541341452</v>
          </cell>
          <cell r="I137">
            <v>0.19861083633865984</v>
          </cell>
          <cell r="J137">
            <v>0.18708435726390471</v>
          </cell>
          <cell r="K137">
            <v>0.17555787818914959</v>
          </cell>
        </row>
        <row r="140">
          <cell r="B140" t="str">
            <v>FY 2011E Accretion Dilution</v>
          </cell>
        </row>
        <row r="142">
          <cell r="B142" t="str">
            <v>Kroger Standalone Net Income</v>
          </cell>
          <cell r="G142">
            <v>1649.2333696819987</v>
          </cell>
          <cell r="H142">
            <v>1649.2333696819987</v>
          </cell>
          <cell r="I142">
            <v>1649.2333696819987</v>
          </cell>
          <cell r="J142">
            <v>1649.2333696819987</v>
          </cell>
          <cell r="K142">
            <v>1649.2333696819987</v>
          </cell>
        </row>
        <row r="143">
          <cell r="B143" t="str">
            <v>Add: Jacme Standalone Net Income</v>
          </cell>
          <cell r="G143">
            <v>445.20357142857148</v>
          </cell>
          <cell r="H143">
            <v>445.20357142857148</v>
          </cell>
          <cell r="I143">
            <v>445.20357142857148</v>
          </cell>
          <cell r="J143">
            <v>445.20357142857148</v>
          </cell>
          <cell r="K143">
            <v>445.20357142857148</v>
          </cell>
        </row>
        <row r="144">
          <cell r="B144" t="str">
            <v>Plus: After-Tax Synergies</v>
          </cell>
          <cell r="G144">
            <v>61.75</v>
          </cell>
          <cell r="H144">
            <v>61.75</v>
          </cell>
          <cell r="I144">
            <v>61.75</v>
          </cell>
          <cell r="J144">
            <v>61.75</v>
          </cell>
          <cell r="K144">
            <v>61.75</v>
          </cell>
          <cell r="M144">
            <v>0.35</v>
          </cell>
          <cell r="N144" t="str">
            <v>Tax Rate</v>
          </cell>
        </row>
        <row r="145">
          <cell r="B145" t="str">
            <v>Less: After-Tax Amortization of Financing Fees</v>
          </cell>
          <cell r="G145">
            <v>-2.6708105777522277</v>
          </cell>
          <cell r="H145">
            <v>-2.8929110376544989</v>
          </cell>
          <cell r="I145">
            <v>-3.1150114975567695</v>
          </cell>
          <cell r="J145">
            <v>-3.3371119574590398</v>
          </cell>
          <cell r="K145">
            <v>-3.5592124173613109</v>
          </cell>
        </row>
        <row r="146">
          <cell r="B146" t="str">
            <v>Less: After-Tax Incremental Debt Interest</v>
          </cell>
          <cell r="G146">
            <v>-194.7466046277666</v>
          </cell>
          <cell r="H146">
            <v>-210.94142982897387</v>
          </cell>
          <cell r="I146">
            <v>-227.1362550301811</v>
          </cell>
          <cell r="J146">
            <v>-243.33108023138831</v>
          </cell>
          <cell r="K146">
            <v>-259.52590543259561</v>
          </cell>
        </row>
        <row r="147">
          <cell r="B147" t="str">
            <v>Less: After-Tax Lost Interest Income</v>
          </cell>
          <cell r="G147">
            <v>0</v>
          </cell>
          <cell r="H147">
            <v>0</v>
          </cell>
          <cell r="I147">
            <v>0</v>
          </cell>
          <cell r="J147">
            <v>0</v>
          </cell>
          <cell r="K147">
            <v>0</v>
          </cell>
          <cell r="M147">
            <v>0.03</v>
          </cell>
          <cell r="N147" t="str">
            <v>Cash Interest Rate</v>
          </cell>
        </row>
        <row r="148">
          <cell r="B148" t="str">
            <v>Partial-Acquisition Adjustment</v>
          </cell>
          <cell r="G148">
            <v>0</v>
          </cell>
          <cell r="H148">
            <v>0</v>
          </cell>
          <cell r="I148">
            <v>0</v>
          </cell>
          <cell r="J148">
            <v>0</v>
          </cell>
          <cell r="K148">
            <v>0</v>
          </cell>
        </row>
        <row r="149">
          <cell r="B149" t="str">
            <v>PF Net Income</v>
          </cell>
          <cell r="G149">
            <v>1958.7695259050518</v>
          </cell>
          <cell r="H149">
            <v>1942.3526002439421</v>
          </cell>
          <cell r="I149">
            <v>1925.9356745828327</v>
          </cell>
          <cell r="J149">
            <v>1909.518748921723</v>
          </cell>
          <cell r="K149">
            <v>1893.1018232606134</v>
          </cell>
        </row>
        <row r="150">
          <cell r="B150" t="str">
            <v>Accretion/Dilution (%)</v>
          </cell>
          <cell r="G150">
            <v>0.18768487341651174</v>
          </cell>
          <cell r="H150">
            <v>0.17773059650039813</v>
          </cell>
          <cell r="I150">
            <v>0.16777631958428474</v>
          </cell>
          <cell r="J150">
            <v>0.15782204266817135</v>
          </cell>
          <cell r="K150">
            <v>0.14786776575205773</v>
          </cell>
        </row>
        <row r="155">
          <cell r="G155" t="str">
            <v>Acquiror Equity Value Creation at Current LTM EBITDA Multiple</v>
          </cell>
        </row>
        <row r="156">
          <cell r="G156" t="str">
            <v>Multiple Paid for Jacme</v>
          </cell>
        </row>
        <row r="157">
          <cell r="G157">
            <v>6</v>
          </cell>
          <cell r="I157">
            <v>6.5</v>
          </cell>
          <cell r="K157">
            <v>7</v>
          </cell>
          <cell r="M157">
            <v>7.5</v>
          </cell>
          <cell r="O157">
            <v>8</v>
          </cell>
        </row>
        <row r="158">
          <cell r="B158" t="str">
            <v>FY 2011E PF Firm Value</v>
          </cell>
          <cell r="G158">
            <v>37329.17612263585</v>
          </cell>
          <cell r="I158">
            <v>37329.17612263585</v>
          </cell>
          <cell r="K158">
            <v>37329.17612263585</v>
          </cell>
          <cell r="M158">
            <v>37329.17612263585</v>
          </cell>
          <cell r="O158">
            <v>37329.17612263585</v>
          </cell>
          <cell r="Q158">
            <v>6.4394605156043676</v>
          </cell>
          <cell r="R158" t="str">
            <v>Current LTM EBITDA Multiple</v>
          </cell>
        </row>
        <row r="159">
          <cell r="B159" t="str">
            <v>FY 2011E PF Equity Value</v>
          </cell>
          <cell r="G159">
            <v>26048.39733234598</v>
          </cell>
          <cell r="I159">
            <v>25629.846488153984</v>
          </cell>
          <cell r="K159">
            <v>25211.294930692875</v>
          </cell>
          <cell r="M159">
            <v>24792.742640760196</v>
          </cell>
          <cell r="O159">
            <v>24374.189598396246</v>
          </cell>
        </row>
        <row r="160">
          <cell r="B160" t="str">
            <v>Acquiror's Share of FY 2011E PF Equity Value</v>
          </cell>
          <cell r="G160">
            <v>26048.39733234598</v>
          </cell>
          <cell r="I160">
            <v>25629.846488153984</v>
          </cell>
          <cell r="K160">
            <v>25211.294930692875</v>
          </cell>
          <cell r="M160">
            <v>24792.742640760196</v>
          </cell>
          <cell r="O160">
            <v>24374.189598396246</v>
          </cell>
        </row>
        <row r="161">
          <cell r="B161" t="str">
            <v>PV of Acquiror's Share of FY 2011E PF Equity Value</v>
          </cell>
          <cell r="G161">
            <v>20489.649840950682</v>
          </cell>
          <cell r="I161">
            <v>20160.418060249955</v>
          </cell>
          <cell r="K161">
            <v>19831.185718492281</v>
          </cell>
          <cell r="M161">
            <v>19501.952800573014</v>
          </cell>
          <cell r="O161">
            <v>19172.719290791876</v>
          </cell>
        </row>
        <row r="162">
          <cell r="B162" t="str">
            <v>FY 2011E PF Acquiror Stock Price</v>
          </cell>
          <cell r="G162">
            <v>40.042581640993632</v>
          </cell>
          <cell r="I162">
            <v>39.390606209415971</v>
          </cell>
          <cell r="K162">
            <v>38.738765827354626</v>
          </cell>
          <cell r="M162">
            <v>38.08706396233169</v>
          </cell>
          <cell r="O162">
            <v>37.435504201223445</v>
          </cell>
        </row>
        <row r="163">
          <cell r="B163" t="str">
            <v>Present Value PF Acquiror Stock Price</v>
          </cell>
          <cell r="G163">
            <v>31.497464741633969</v>
          </cell>
          <cell r="I163">
            <v>30.984621355244876</v>
          </cell>
          <cell r="K163">
            <v>30.471884198704213</v>
          </cell>
          <cell r="M163">
            <v>29.959255999562263</v>
          </cell>
          <cell r="O163">
            <v>29.446739579253226</v>
          </cell>
        </row>
        <row r="164">
          <cell r="B164" t="str">
            <v>Acquiror Equity Value Creation w/ Synergies</v>
          </cell>
          <cell r="G164">
            <v>0.17221677490264109</v>
          </cell>
          <cell r="I164">
            <v>0.15313067939132385</v>
          </cell>
          <cell r="K164">
            <v>0.13404853735408317</v>
          </cell>
          <cell r="M164">
            <v>0.11497045030004704</v>
          </cell>
          <cell r="O164">
            <v>9.5896523232349207E-2</v>
          </cell>
        </row>
        <row r="166">
          <cell r="G166">
            <v>0.17221677490264109</v>
          </cell>
          <cell r="I166">
            <v>0.15313067939132385</v>
          </cell>
          <cell r="K166">
            <v>0.13404853735408317</v>
          </cell>
          <cell r="M166">
            <v>0.11497045030004704</v>
          </cell>
          <cell r="O166">
            <v>9.5896523232349207E-2</v>
          </cell>
        </row>
        <row r="167">
          <cell r="F167">
            <v>0</v>
          </cell>
          <cell r="G167">
            <v>0.14468716774740864</v>
          </cell>
          <cell r="H167">
            <v>0</v>
          </cell>
          <cell r="I167">
            <v>0.12560705567953434</v>
          </cell>
          <cell r="J167">
            <v>0</v>
          </cell>
          <cell r="K167">
            <v>0.10653099904758756</v>
          </cell>
          <cell r="L167">
            <v>0</v>
          </cell>
          <cell r="M167">
            <v>8.7459101999191935E-2</v>
          </cell>
          <cell r="N167">
            <v>0</v>
          </cell>
          <cell r="O167">
            <v>6.8391472268698905E-2</v>
          </cell>
        </row>
        <row r="168">
          <cell r="F168">
            <v>0.01</v>
          </cell>
          <cell r="G168">
            <v>0.17221677490264109</v>
          </cell>
          <cell r="H168">
            <v>0.01</v>
          </cell>
          <cell r="I168">
            <v>0.15313067939132385</v>
          </cell>
          <cell r="J168">
            <v>0.01</v>
          </cell>
          <cell r="K168">
            <v>0.13404853735408317</v>
          </cell>
          <cell r="L168">
            <v>0.01</v>
          </cell>
          <cell r="M168">
            <v>0.11497045030004704</v>
          </cell>
          <cell r="N168">
            <v>0.01</v>
          </cell>
          <cell r="O168">
            <v>9.5896523232349207E-2</v>
          </cell>
        </row>
        <row r="169">
          <cell r="F169">
            <v>0.02</v>
          </cell>
          <cell r="G169">
            <v>0.19974638205787398</v>
          </cell>
          <cell r="H169">
            <v>0.02</v>
          </cell>
          <cell r="I169">
            <v>0.18065430310311381</v>
          </cell>
          <cell r="J169">
            <v>0.02</v>
          </cell>
          <cell r="K169">
            <v>0.16156607566057879</v>
          </cell>
          <cell r="L169">
            <v>0.02</v>
          </cell>
          <cell r="M169">
            <v>0.14248179860090215</v>
          </cell>
          <cell r="N169">
            <v>0.02</v>
          </cell>
          <cell r="O169">
            <v>0.12340157419599995</v>
          </cell>
        </row>
        <row r="170">
          <cell r="F170">
            <v>0.03</v>
          </cell>
          <cell r="G170">
            <v>0.22727598921310643</v>
          </cell>
          <cell r="H170">
            <v>0.03</v>
          </cell>
          <cell r="I170">
            <v>0.20817792681490355</v>
          </cell>
          <cell r="J170">
            <v>0.03</v>
          </cell>
          <cell r="K170">
            <v>0.18908361396707418</v>
          </cell>
          <cell r="L170">
            <v>0.03</v>
          </cell>
          <cell r="M170">
            <v>0.16999314690175704</v>
          </cell>
          <cell r="N170">
            <v>0.03</v>
          </cell>
          <cell r="O170">
            <v>0.15090662515965025</v>
          </cell>
        </row>
      </sheetData>
      <sheetData sheetId="16" refreshError="1">
        <row r="2">
          <cell r="B2" t="str">
            <v>Project Reunion</v>
          </cell>
        </row>
        <row r="3">
          <cell r="B3" t="e">
            <v>#REF!</v>
          </cell>
        </row>
        <row r="4">
          <cell r="B4" t="str">
            <v>Combination Analysis: Shakespeare Acquires Hamlet</v>
          </cell>
        </row>
        <row r="7">
          <cell r="B7" t="str">
            <v>$ in millions</v>
          </cell>
        </row>
        <row r="8">
          <cell r="D8" t="str">
            <v>LTM</v>
          </cell>
          <cell r="G8" t="str">
            <v>2008E</v>
          </cell>
          <cell r="J8" t="str">
            <v>2009E</v>
          </cell>
          <cell r="M8" t="str">
            <v>2010E</v>
          </cell>
        </row>
        <row r="9">
          <cell r="D9" t="str">
            <v>($)</v>
          </cell>
          <cell r="E9" t="str">
            <v>(% of Total)</v>
          </cell>
          <cell r="G9" t="str">
            <v>($)</v>
          </cell>
          <cell r="H9" t="str">
            <v>(% of Total)</v>
          </cell>
          <cell r="J9" t="str">
            <v>($)</v>
          </cell>
          <cell r="K9" t="str">
            <v>(% of Total)</v>
          </cell>
          <cell r="M9" t="str">
            <v>($)</v>
          </cell>
          <cell r="N9" t="str">
            <v>(% of Total)</v>
          </cell>
        </row>
        <row r="11">
          <cell r="B11" t="str">
            <v>EBITDA</v>
          </cell>
        </row>
        <row r="12">
          <cell r="B12" t="str">
            <v>Shakespeare</v>
          </cell>
          <cell r="D12">
            <v>10</v>
          </cell>
          <cell r="E12">
            <v>0.2857142857142857</v>
          </cell>
          <cell r="G12">
            <v>10</v>
          </cell>
          <cell r="H12">
            <v>0.2857142857142857</v>
          </cell>
          <cell r="J12">
            <v>10</v>
          </cell>
          <cell r="K12">
            <v>0.2857142857142857</v>
          </cell>
          <cell r="M12">
            <v>10</v>
          </cell>
          <cell r="N12">
            <v>0.2857142857142857</v>
          </cell>
          <cell r="T12" t="str">
            <v>Synergies Credit for Leverage Calculation</v>
          </cell>
          <cell r="Z12" t="str">
            <v>LTM EBITDA - CapEx</v>
          </cell>
        </row>
        <row r="13">
          <cell r="B13" t="str">
            <v>Hamlet</v>
          </cell>
          <cell r="D13">
            <v>10</v>
          </cell>
          <cell r="E13">
            <v>0.2857142857142857</v>
          </cell>
          <cell r="G13">
            <v>10</v>
          </cell>
          <cell r="H13">
            <v>0.2857142857142857</v>
          </cell>
          <cell r="J13">
            <v>10</v>
          </cell>
          <cell r="K13">
            <v>0.2857142857142857</v>
          </cell>
          <cell r="M13">
            <v>10</v>
          </cell>
          <cell r="N13">
            <v>0.2857142857142857</v>
          </cell>
        </row>
        <row r="14">
          <cell r="B14" t="str">
            <v>Synergies (1)</v>
          </cell>
          <cell r="D14">
            <v>15</v>
          </cell>
          <cell r="E14">
            <v>0.42857142857142855</v>
          </cell>
          <cell r="G14">
            <v>15</v>
          </cell>
          <cell r="H14">
            <v>0.42857142857142855</v>
          </cell>
          <cell r="J14">
            <v>15</v>
          </cell>
          <cell r="K14">
            <v>0.42857142857142855</v>
          </cell>
          <cell r="M14">
            <v>15</v>
          </cell>
          <cell r="N14">
            <v>0.42857142857142855</v>
          </cell>
          <cell r="Q14">
            <v>15</v>
          </cell>
          <cell r="R14" t="str">
            <v>Synergies</v>
          </cell>
          <cell r="T14" t="str">
            <v>% Credit Given to Synergies</v>
          </cell>
          <cell r="X14">
            <v>0.5</v>
          </cell>
          <cell r="Z14" t="str">
            <v>PF EBITDA</v>
          </cell>
          <cell r="AD14">
            <v>27.5</v>
          </cell>
        </row>
        <row r="15">
          <cell r="B15" t="str">
            <v>PF EBITDA</v>
          </cell>
          <cell r="D15">
            <v>35</v>
          </cell>
          <cell r="E15">
            <v>1</v>
          </cell>
          <cell r="G15">
            <v>35</v>
          </cell>
          <cell r="H15">
            <v>1</v>
          </cell>
          <cell r="J15">
            <v>35</v>
          </cell>
          <cell r="K15">
            <v>1</v>
          </cell>
          <cell r="M15">
            <v>35</v>
          </cell>
          <cell r="N15">
            <v>1</v>
          </cell>
          <cell r="T15" t="str">
            <v>LTM Synergies for Leverage</v>
          </cell>
          <cell r="X15">
            <v>7.5</v>
          </cell>
          <cell r="Z15" t="str">
            <v>Less: Shakespeare CapEx</v>
          </cell>
          <cell r="AD15">
            <v>-2095</v>
          </cell>
        </row>
        <row r="16">
          <cell r="T16" t="str">
            <v>2008E Synergies for Leverage</v>
          </cell>
          <cell r="X16">
            <v>7.5</v>
          </cell>
          <cell r="Z16" t="str">
            <v>Less: Hamlet CapEx</v>
          </cell>
          <cell r="AD16">
            <v>-1500</v>
          </cell>
        </row>
        <row r="17">
          <cell r="B17" t="str">
            <v>Rent</v>
          </cell>
          <cell r="T17" t="str">
            <v>2009E Synergies for Leverage</v>
          </cell>
          <cell r="X17">
            <v>7.5</v>
          </cell>
          <cell r="Z17" t="str">
            <v>PF EBITDA - CapEx</v>
          </cell>
          <cell r="AD17">
            <v>-3567.5</v>
          </cell>
        </row>
        <row r="18">
          <cell r="B18" t="str">
            <v>Shakespeare</v>
          </cell>
          <cell r="D18">
            <v>662</v>
          </cell>
          <cell r="E18">
            <v>0.52456418383518222</v>
          </cell>
          <cell r="G18">
            <v>703.48922113997787</v>
          </cell>
          <cell r="H18">
            <v>0.5396969992009103</v>
          </cell>
          <cell r="J18">
            <v>745.95764258977408</v>
          </cell>
          <cell r="K18">
            <v>0.5542207414153596</v>
          </cell>
          <cell r="M18">
            <v>790.9898088223473</v>
          </cell>
          <cell r="N18">
            <v>0.56865248314940742</v>
          </cell>
          <cell r="T18" t="str">
            <v>2010E Synergies for Leverage</v>
          </cell>
          <cell r="X18">
            <v>7.5</v>
          </cell>
        </row>
        <row r="19">
          <cell r="B19" t="str">
            <v>Hamlet</v>
          </cell>
          <cell r="D19">
            <v>600</v>
          </cell>
          <cell r="E19">
            <v>0.47543581616481773</v>
          </cell>
          <cell r="G19">
            <v>600</v>
          </cell>
          <cell r="H19">
            <v>0.46030300079908965</v>
          </cell>
          <cell r="J19">
            <v>600</v>
          </cell>
          <cell r="K19">
            <v>0.44577925858464051</v>
          </cell>
          <cell r="M19">
            <v>600</v>
          </cell>
          <cell r="N19">
            <v>0.43134751685059264</v>
          </cell>
          <cell r="Z19" t="str">
            <v>Old Interest</v>
          </cell>
          <cell r="AD19">
            <v>480</v>
          </cell>
        </row>
        <row r="20">
          <cell r="B20" t="str">
            <v>PF Rent</v>
          </cell>
          <cell r="D20">
            <v>1262</v>
          </cell>
          <cell r="E20">
            <v>1</v>
          </cell>
          <cell r="G20">
            <v>1303.4892211399779</v>
          </cell>
          <cell r="H20">
            <v>1</v>
          </cell>
          <cell r="J20">
            <v>1345.957642589774</v>
          </cell>
          <cell r="K20">
            <v>1</v>
          </cell>
          <cell r="M20">
            <v>1390.9898088223472</v>
          </cell>
          <cell r="N20">
            <v>1</v>
          </cell>
          <cell r="T20" t="str">
            <v>PF LTM EBITDA for Leverage</v>
          </cell>
          <cell r="X20">
            <v>27.5</v>
          </cell>
          <cell r="Z20" t="str">
            <v>New Interest</v>
          </cell>
          <cell r="AD20">
            <v>-935.27741307359463</v>
          </cell>
          <cell r="AE20">
            <v>0.08</v>
          </cell>
        </row>
        <row r="21">
          <cell r="T21" t="str">
            <v>PF 2008E EBITDA for Leverage</v>
          </cell>
          <cell r="X21">
            <v>27.5</v>
          </cell>
          <cell r="Z21" t="str">
            <v>PF Interest</v>
          </cell>
          <cell r="AD21">
            <v>-455.27741307359463</v>
          </cell>
        </row>
        <row r="22">
          <cell r="B22" t="str">
            <v>EBITDAR</v>
          </cell>
          <cell r="T22" t="str">
            <v>PF 2009E EBITDA for Leverage</v>
          </cell>
          <cell r="X22">
            <v>27.5</v>
          </cell>
        </row>
        <row r="23">
          <cell r="B23" t="str">
            <v>Shakespeare</v>
          </cell>
          <cell r="D23">
            <v>672</v>
          </cell>
          <cell r="E23">
            <v>0.51811873554356203</v>
          </cell>
          <cell r="G23">
            <v>713.48922113997787</v>
          </cell>
          <cell r="H23">
            <v>0.5330556345700761</v>
          </cell>
          <cell r="J23">
            <v>755.95764258977408</v>
          </cell>
          <cell r="K23">
            <v>0.54741551751876449</v>
          </cell>
          <cell r="M23">
            <v>800.9898088223473</v>
          </cell>
          <cell r="N23">
            <v>0.56170794760717413</v>
          </cell>
          <cell r="T23" t="str">
            <v>PF 2010E EBITDA for Leverage</v>
          </cell>
          <cell r="X23">
            <v>27.5</v>
          </cell>
          <cell r="Z23" t="str">
            <v>Multiple</v>
          </cell>
          <cell r="AD23">
            <v>7.8358818108626904</v>
          </cell>
        </row>
        <row r="24">
          <cell r="B24" t="str">
            <v>Hamlet</v>
          </cell>
          <cell r="D24">
            <v>610</v>
          </cell>
          <cell r="E24">
            <v>0.47031611410948343</v>
          </cell>
          <cell r="G24">
            <v>610</v>
          </cell>
          <cell r="H24">
            <v>0.45573770065960567</v>
          </cell>
          <cell r="J24">
            <v>610</v>
          </cell>
          <cell r="K24">
            <v>0.44172245490168599</v>
          </cell>
          <cell r="M24">
            <v>610</v>
          </cell>
          <cell r="N24">
            <v>0.4277730431353981</v>
          </cell>
        </row>
        <row r="25">
          <cell r="B25" t="str">
            <v>Synergies (1)</v>
          </cell>
          <cell r="D25">
            <v>15</v>
          </cell>
          <cell r="E25">
            <v>1.156515034695451E-2</v>
          </cell>
          <cell r="G25">
            <v>15</v>
          </cell>
          <cell r="H25">
            <v>1.1206664770318172E-2</v>
          </cell>
          <cell r="J25">
            <v>15</v>
          </cell>
          <cell r="K25">
            <v>1.0862027579549655E-2</v>
          </cell>
          <cell r="M25">
            <v>15</v>
          </cell>
          <cell r="N25">
            <v>1.0519009257427821E-2</v>
          </cell>
          <cell r="T25" t="str">
            <v>PF LTM EBITDAR for Leverage</v>
          </cell>
          <cell r="X25">
            <v>1289.5</v>
          </cell>
        </row>
        <row r="26">
          <cell r="B26" t="str">
            <v>PF EBITDAR</v>
          </cell>
          <cell r="D26">
            <v>1297</v>
          </cell>
          <cell r="E26">
            <v>1</v>
          </cell>
          <cell r="G26">
            <v>1338.4892211399779</v>
          </cell>
          <cell r="H26">
            <v>1</v>
          </cell>
          <cell r="J26">
            <v>1380.957642589774</v>
          </cell>
          <cell r="K26">
            <v>1.0000000000000002</v>
          </cell>
          <cell r="M26">
            <v>1425.9898088223472</v>
          </cell>
          <cell r="N26">
            <v>1</v>
          </cell>
          <cell r="T26" t="str">
            <v>PF 2008E EBITDAR for Leverage</v>
          </cell>
          <cell r="X26">
            <v>1330.9892211399779</v>
          </cell>
        </row>
        <row r="27">
          <cell r="T27" t="str">
            <v>PF 2009E EBITDAR for Leverage</v>
          </cell>
          <cell r="X27">
            <v>1373.457642589774</v>
          </cell>
        </row>
        <row r="28">
          <cell r="B28" t="str">
            <v>PF Adj. Debt @ 5.0x EBITDAR</v>
          </cell>
          <cell r="D28">
            <v>6447.5</v>
          </cell>
          <cell r="G28">
            <v>6654.9461056998898</v>
          </cell>
          <cell r="J28">
            <v>6867.2882129488698</v>
          </cell>
          <cell r="M28">
            <v>7092.4490441117359</v>
          </cell>
          <cell r="Q28">
            <v>5</v>
          </cell>
          <cell r="R28" t="str">
            <v>Leverage Cap</v>
          </cell>
          <cell r="T28" t="str">
            <v>PF 2010E EBITDAR for Leverage</v>
          </cell>
          <cell r="X28">
            <v>1418.4898088223472</v>
          </cell>
        </row>
        <row r="29">
          <cell r="B29" t="str">
            <v>Less: PF Capitalized Rent @ 8.0x</v>
          </cell>
          <cell r="D29">
            <v>-10096</v>
          </cell>
          <cell r="G29">
            <v>-10427.913769119823</v>
          </cell>
          <cell r="J29">
            <v>-10767.661140718192</v>
          </cell>
          <cell r="M29">
            <v>-11127.918470578777</v>
          </cell>
          <cell r="Q29">
            <v>8</v>
          </cell>
          <cell r="R29" t="str">
            <v>Rent Cap</v>
          </cell>
        </row>
        <row r="30">
          <cell r="B30" t="str">
            <v>PF Total Debt Capacity</v>
          </cell>
          <cell r="D30">
            <v>-3648.5</v>
          </cell>
          <cell r="G30">
            <v>-3772.9676634199332</v>
          </cell>
          <cell r="J30">
            <v>-3900.3729277693219</v>
          </cell>
          <cell r="M30">
            <v>-4035.4694264670416</v>
          </cell>
        </row>
        <row r="31">
          <cell r="B31" t="str">
            <v>Less: PF Current Debt</v>
          </cell>
          <cell r="D31">
            <v>-7802</v>
          </cell>
          <cell r="G31">
            <v>-7918</v>
          </cell>
          <cell r="J31">
            <v>-7918</v>
          </cell>
          <cell r="M31">
            <v>-7918</v>
          </cell>
        </row>
        <row r="32">
          <cell r="B32" t="str">
            <v>PF Incremental Debt Capacity</v>
          </cell>
          <cell r="D32">
            <v>-11450.5</v>
          </cell>
          <cell r="G32">
            <v>-11690.967663419933</v>
          </cell>
          <cell r="J32">
            <v>-11818.372927769322</v>
          </cell>
          <cell r="M32">
            <v>-11953.469426467042</v>
          </cell>
        </row>
        <row r="33">
          <cell r="Q33">
            <v>14</v>
          </cell>
          <cell r="R33" t="str">
            <v>Shakespeare EV Multiple</v>
          </cell>
        </row>
        <row r="34">
          <cell r="B34" t="str">
            <v>Hamlet Firm Value @ 12.0x EBITDA</v>
          </cell>
          <cell r="D34">
            <v>120</v>
          </cell>
          <cell r="G34">
            <v>120</v>
          </cell>
          <cell r="J34">
            <v>120</v>
          </cell>
          <cell r="M34">
            <v>120</v>
          </cell>
          <cell r="Q34">
            <v>12</v>
          </cell>
          <cell r="R34" t="str">
            <v>Hamlet EV Multiple</v>
          </cell>
        </row>
        <row r="36">
          <cell r="B36" t="str">
            <v>Funding Sources</v>
          </cell>
        </row>
        <row r="37">
          <cell r="B37" t="str">
            <v>New Debt</v>
          </cell>
          <cell r="D37">
            <v>-11450.5</v>
          </cell>
          <cell r="G37">
            <v>-11690.967663419933</v>
          </cell>
          <cell r="J37">
            <v>-11818.372927769322</v>
          </cell>
          <cell r="M37">
            <v>-11953.469426467042</v>
          </cell>
        </row>
        <row r="38">
          <cell r="B38" t="str">
            <v>New Private Equity</v>
          </cell>
          <cell r="D38">
            <v>11570.5</v>
          </cell>
          <cell r="G38">
            <v>11810.967663419933</v>
          </cell>
          <cell r="J38">
            <v>11938.372927769322</v>
          </cell>
          <cell r="M38">
            <v>12073.469426467042</v>
          </cell>
        </row>
        <row r="40">
          <cell r="B40" t="str">
            <v>PF Ownership (3)</v>
          </cell>
        </row>
        <row r="41">
          <cell r="B41" t="str">
            <v>Shakespeare Standalone Equity Value</v>
          </cell>
          <cell r="D41" t="e">
            <v>#REF!</v>
          </cell>
          <cell r="E41" t="e">
            <v>#REF!</v>
          </cell>
          <cell r="G41" t="e">
            <v>#REF!</v>
          </cell>
          <cell r="H41" t="e">
            <v>#REF!</v>
          </cell>
          <cell r="J41" t="e">
            <v>#REF!</v>
          </cell>
          <cell r="K41" t="e">
            <v>#REF!</v>
          </cell>
          <cell r="M41" t="e">
            <v>#REF!</v>
          </cell>
          <cell r="N41" t="e">
            <v>#REF!</v>
          </cell>
        </row>
        <row r="42">
          <cell r="B42" t="str">
            <v>New Private Equity Value</v>
          </cell>
          <cell r="D42">
            <v>11570.5</v>
          </cell>
          <cell r="E42" t="e">
            <v>#REF!</v>
          </cell>
          <cell r="G42">
            <v>11810.967663419933</v>
          </cell>
          <cell r="H42" t="e">
            <v>#REF!</v>
          </cell>
          <cell r="J42">
            <v>11938.372927769322</v>
          </cell>
          <cell r="K42" t="e">
            <v>#REF!</v>
          </cell>
          <cell r="M42">
            <v>12073.469426467042</v>
          </cell>
          <cell r="N42" t="e">
            <v>#REF!</v>
          </cell>
        </row>
        <row r="43">
          <cell r="B43" t="str">
            <v>PF Equity Value</v>
          </cell>
          <cell r="D43" t="e">
            <v>#REF!</v>
          </cell>
          <cell r="E43" t="e">
            <v>#REF!</v>
          </cell>
          <cell r="G43" t="e">
            <v>#REF!</v>
          </cell>
          <cell r="H43" t="e">
            <v>#REF!</v>
          </cell>
          <cell r="J43" t="e">
            <v>#REF!</v>
          </cell>
          <cell r="K43" t="e">
            <v>#REF!</v>
          </cell>
          <cell r="M43" t="e">
            <v>#REF!</v>
          </cell>
          <cell r="N43" t="e">
            <v>#REF!</v>
          </cell>
        </row>
        <row r="45">
          <cell r="B45" t="str">
            <v xml:space="preserve">(1)  Source: Shakespeare Management.  The mid-point of the cost savings is estimated based on $9 million of gross margin improvement </v>
          </cell>
        </row>
        <row r="46">
          <cell r="B46" t="str">
            <v>(1)  (cost controls, purchasing/warehousing savings), $5 million in reduced direct costs (labor) and $1 million in reduced G&amp;A expenses.</v>
          </cell>
        </row>
        <row r="47">
          <cell r="B47" t="str">
            <v>(2)  Assumes that 50% of the synergies are credited for calculation of PF credit statistics.</v>
          </cell>
        </row>
        <row r="48">
          <cell r="B48" t="str">
            <v>(3)  Assumes Shakespeare is valued @ 14.0x on a standalone basis.</v>
          </cell>
        </row>
        <row r="50">
          <cell r="B50" t="str">
            <v>Shakespeare Standalone Equity Value Calculation</v>
          </cell>
        </row>
        <row r="51">
          <cell r="B51" t="str">
            <v>PF EBITDA</v>
          </cell>
          <cell r="D51">
            <v>10</v>
          </cell>
          <cell r="G51">
            <v>10</v>
          </cell>
          <cell r="J51">
            <v>10</v>
          </cell>
          <cell r="M51">
            <v>10</v>
          </cell>
          <cell r="U51" t="str">
            <v>Purchase Multiple</v>
          </cell>
        </row>
        <row r="52">
          <cell r="B52" t="str">
            <v>Synergies</v>
          </cell>
          <cell r="T52">
            <v>11570.5</v>
          </cell>
          <cell r="U52">
            <v>10</v>
          </cell>
          <cell r="V52">
            <v>12</v>
          </cell>
          <cell r="W52">
            <v>14</v>
          </cell>
        </row>
        <row r="53">
          <cell r="B53" t="str">
            <v>EBITDA + Synergies</v>
          </cell>
          <cell r="D53">
            <v>10</v>
          </cell>
          <cell r="G53">
            <v>10</v>
          </cell>
          <cell r="J53">
            <v>10</v>
          </cell>
          <cell r="M53">
            <v>10</v>
          </cell>
          <cell r="S53" t="str">
            <v xml:space="preserve">Max </v>
          </cell>
          <cell r="T53">
            <v>4.5</v>
          </cell>
          <cell r="U53">
            <v>12195.25</v>
          </cell>
          <cell r="V53">
            <v>12215.25</v>
          </cell>
          <cell r="W53">
            <v>12235.25</v>
          </cell>
        </row>
        <row r="54">
          <cell r="B54" t="str">
            <v>Valuation</v>
          </cell>
          <cell r="D54">
            <v>14</v>
          </cell>
          <cell r="G54">
            <v>14</v>
          </cell>
          <cell r="J54">
            <v>14</v>
          </cell>
          <cell r="M54">
            <v>14</v>
          </cell>
          <cell r="S54" t="str">
            <v>Adj. Leverage</v>
          </cell>
          <cell r="T54">
            <v>5</v>
          </cell>
          <cell r="U54">
            <v>11550.5</v>
          </cell>
          <cell r="V54">
            <v>11570.5</v>
          </cell>
          <cell r="W54">
            <v>11590.5</v>
          </cell>
        </row>
        <row r="55">
          <cell r="B55" t="str">
            <v>Shakespeare Firm Value</v>
          </cell>
          <cell r="D55">
            <v>140</v>
          </cell>
          <cell r="G55">
            <v>140</v>
          </cell>
          <cell r="J55">
            <v>140</v>
          </cell>
          <cell r="M55">
            <v>140</v>
          </cell>
          <cell r="T55">
            <v>5.5</v>
          </cell>
          <cell r="U55">
            <v>10905.75</v>
          </cell>
          <cell r="V55">
            <v>10925.75</v>
          </cell>
          <cell r="W55">
            <v>10945.75</v>
          </cell>
        </row>
        <row r="56">
          <cell r="B56" t="str">
            <v>Less: Net Debt</v>
          </cell>
          <cell r="D56" t="e">
            <v>#REF!</v>
          </cell>
          <cell r="G56" t="e">
            <v>#REF!</v>
          </cell>
          <cell r="J56" t="e">
            <v>#REF!</v>
          </cell>
          <cell r="M56" t="e">
            <v>#REF!</v>
          </cell>
        </row>
        <row r="57">
          <cell r="B57" t="str">
            <v>Shakespeare Equity Value</v>
          </cell>
          <cell r="D57" t="e">
            <v>#REF!</v>
          </cell>
          <cell r="G57" t="e">
            <v>#REF!</v>
          </cell>
          <cell r="J57" t="e">
            <v>#REF!</v>
          </cell>
          <cell r="M57" t="e">
            <v>#REF!</v>
          </cell>
          <cell r="U57" t="str">
            <v>Purchase Multiple</v>
          </cell>
        </row>
        <row r="58">
          <cell r="T58">
            <v>11570.5</v>
          </cell>
          <cell r="U58">
            <v>10</v>
          </cell>
          <cell r="V58">
            <v>12</v>
          </cell>
          <cell r="W58">
            <v>14</v>
          </cell>
        </row>
        <row r="59">
          <cell r="S59" t="str">
            <v>Assumed</v>
          </cell>
          <cell r="T59">
            <v>10</v>
          </cell>
          <cell r="U59">
            <v>11563</v>
          </cell>
          <cell r="V59">
            <v>11583</v>
          </cell>
          <cell r="W59">
            <v>11603</v>
          </cell>
        </row>
        <row r="60">
          <cell r="G60" t="str">
            <v>Acquire Hamlet today at 12.0x LTM EBITDA</v>
          </cell>
          <cell r="S60" t="str">
            <v>Synergies</v>
          </cell>
          <cell r="T60">
            <v>15</v>
          </cell>
          <cell r="U60">
            <v>11550.5</v>
          </cell>
          <cell r="V60">
            <v>11570.5</v>
          </cell>
          <cell r="W60">
            <v>11590.5</v>
          </cell>
        </row>
        <row r="61">
          <cell r="T61">
            <v>20</v>
          </cell>
          <cell r="U61">
            <v>11538</v>
          </cell>
          <cell r="V61">
            <v>11558</v>
          </cell>
          <cell r="W61">
            <v>11578</v>
          </cell>
        </row>
        <row r="62">
          <cell r="G62" t="str">
            <v>Shakespeare LTM EBITDA Multiple (Shakespeare Equity Value)</v>
          </cell>
        </row>
        <row r="63">
          <cell r="F63" t="e">
            <v>#REF!</v>
          </cell>
          <cell r="G63">
            <v>14</v>
          </cell>
          <cell r="H63">
            <v>14</v>
          </cell>
          <cell r="I63">
            <v>14</v>
          </cell>
          <cell r="J63">
            <v>14</v>
          </cell>
          <cell r="K63">
            <v>14</v>
          </cell>
          <cell r="U63" t="str">
            <v>Purchase Multiple</v>
          </cell>
        </row>
        <row r="64">
          <cell r="E64" t="str">
            <v>Synergies</v>
          </cell>
          <cell r="F64">
            <v>0</v>
          </cell>
          <cell r="G64" t="e">
            <v>#REF!</v>
          </cell>
          <cell r="H64" t="e">
            <v>#REF!</v>
          </cell>
          <cell r="I64" t="e">
            <v>#REF!</v>
          </cell>
          <cell r="J64" t="e">
            <v>#REF!</v>
          </cell>
          <cell r="K64" t="e">
            <v>#REF!</v>
          </cell>
          <cell r="M64">
            <v>39699</v>
          </cell>
          <cell r="T64" t="e">
            <v>#REF!</v>
          </cell>
          <cell r="U64">
            <v>10</v>
          </cell>
          <cell r="V64">
            <v>12</v>
          </cell>
          <cell r="W64">
            <v>14</v>
          </cell>
        </row>
        <row r="65">
          <cell r="F65">
            <v>0</v>
          </cell>
          <cell r="G65" t="e">
            <v>#REF!</v>
          </cell>
          <cell r="H65" t="e">
            <v>#REF!</v>
          </cell>
          <cell r="I65" t="e">
            <v>#REF!</v>
          </cell>
          <cell r="J65" t="e">
            <v>#REF!</v>
          </cell>
          <cell r="K65" t="e">
            <v>#REF!</v>
          </cell>
          <cell r="S65" t="str">
            <v xml:space="preserve">Max </v>
          </cell>
          <cell r="T65">
            <v>4.5</v>
          </cell>
          <cell r="U65" t="e">
            <v>#REF!</v>
          </cell>
          <cell r="V65" t="e">
            <v>#REF!</v>
          </cell>
          <cell r="W65" t="e">
            <v>#REF!</v>
          </cell>
        </row>
        <row r="66">
          <cell r="F66">
            <v>0</v>
          </cell>
          <cell r="G66" t="e">
            <v>#REF!</v>
          </cell>
          <cell r="H66" t="e">
            <v>#REF!</v>
          </cell>
          <cell r="I66" t="e">
            <v>#REF!</v>
          </cell>
          <cell r="J66" t="e">
            <v>#REF!</v>
          </cell>
          <cell r="K66" t="e">
            <v>#REF!</v>
          </cell>
          <cell r="S66" t="str">
            <v>Adj. Leverage</v>
          </cell>
          <cell r="T66">
            <v>5</v>
          </cell>
          <cell r="U66" t="e">
            <v>#REF!</v>
          </cell>
          <cell r="V66" t="e">
            <v>#REF!</v>
          </cell>
          <cell r="W66" t="e">
            <v>#REF!</v>
          </cell>
        </row>
        <row r="67">
          <cell r="T67">
            <v>5.5</v>
          </cell>
          <cell r="U67" t="e">
            <v>#REF!</v>
          </cell>
          <cell r="V67" t="e">
            <v>#REF!</v>
          </cell>
          <cell r="W67" t="e">
            <v>#REF!</v>
          </cell>
        </row>
        <row r="68">
          <cell r="G68" t="str">
            <v>PF Combined LTM EBITDA</v>
          </cell>
        </row>
        <row r="69">
          <cell r="G69">
            <v>35</v>
          </cell>
          <cell r="U69" t="str">
            <v>Purchase Multiple</v>
          </cell>
        </row>
        <row r="70">
          <cell r="E70" t="str">
            <v>Synergies</v>
          </cell>
          <cell r="F70">
            <v>10</v>
          </cell>
          <cell r="G70">
            <v>30</v>
          </cell>
          <cell r="H70">
            <v>30</v>
          </cell>
          <cell r="I70">
            <v>30</v>
          </cell>
          <cell r="J70">
            <v>30</v>
          </cell>
          <cell r="K70">
            <v>30</v>
          </cell>
          <cell r="T70" t="e">
            <v>#REF!</v>
          </cell>
          <cell r="U70">
            <v>10</v>
          </cell>
          <cell r="V70">
            <v>12</v>
          </cell>
          <cell r="W70">
            <v>14</v>
          </cell>
        </row>
        <row r="71">
          <cell r="F71">
            <v>15</v>
          </cell>
          <cell r="G71">
            <v>35</v>
          </cell>
          <cell r="H71">
            <v>35</v>
          </cell>
          <cell r="I71">
            <v>35</v>
          </cell>
          <cell r="J71">
            <v>35</v>
          </cell>
          <cell r="K71">
            <v>35</v>
          </cell>
          <cell r="S71" t="str">
            <v>Assumed</v>
          </cell>
          <cell r="T71">
            <v>10</v>
          </cell>
          <cell r="U71" t="e">
            <v>#REF!</v>
          </cell>
          <cell r="V71" t="e">
            <v>#REF!</v>
          </cell>
          <cell r="W71" t="e">
            <v>#REF!</v>
          </cell>
        </row>
        <row r="72">
          <cell r="F72">
            <v>20</v>
          </cell>
          <cell r="G72">
            <v>40</v>
          </cell>
          <cell r="H72">
            <v>40</v>
          </cell>
          <cell r="I72">
            <v>40</v>
          </cell>
          <cell r="J72">
            <v>40</v>
          </cell>
          <cell r="K72">
            <v>40</v>
          </cell>
          <cell r="S72" t="str">
            <v>Synergies</v>
          </cell>
          <cell r="T72">
            <v>15</v>
          </cell>
          <cell r="U72" t="e">
            <v>#REF!</v>
          </cell>
          <cell r="V72" t="e">
            <v>#REF!</v>
          </cell>
          <cell r="W72" t="e">
            <v>#REF!</v>
          </cell>
        </row>
        <row r="73">
          <cell r="T73">
            <v>20</v>
          </cell>
          <cell r="U73" t="e">
            <v>#REF!</v>
          </cell>
          <cell r="V73" t="e">
            <v>#REF!</v>
          </cell>
          <cell r="W73" t="e">
            <v>#REF!</v>
          </cell>
        </row>
        <row r="74">
          <cell r="G74" t="str">
            <v>Combined LTM EBITDA Multiple (Combined Firm Value)</v>
          </cell>
        </row>
        <row r="75">
          <cell r="G75">
            <v>10</v>
          </cell>
          <cell r="H75">
            <v>11</v>
          </cell>
          <cell r="I75">
            <v>12</v>
          </cell>
          <cell r="J75">
            <v>13</v>
          </cell>
          <cell r="K75">
            <v>14</v>
          </cell>
          <cell r="U75" t="str">
            <v>Max Leverage</v>
          </cell>
        </row>
        <row r="76">
          <cell r="F76">
            <v>10</v>
          </cell>
          <cell r="G76">
            <v>300</v>
          </cell>
          <cell r="H76">
            <v>330</v>
          </cell>
          <cell r="I76">
            <v>360</v>
          </cell>
          <cell r="J76">
            <v>390</v>
          </cell>
          <cell r="K76">
            <v>420</v>
          </cell>
          <cell r="T76">
            <v>7.8358818108626904</v>
          </cell>
          <cell r="U76">
            <v>4.5</v>
          </cell>
          <cell r="V76">
            <v>5</v>
          </cell>
          <cell r="W76">
            <v>5.5</v>
          </cell>
        </row>
        <row r="77">
          <cell r="F77">
            <v>15</v>
          </cell>
          <cell r="G77">
            <v>350</v>
          </cell>
          <cell r="H77">
            <v>385</v>
          </cell>
          <cell r="I77">
            <v>420</v>
          </cell>
          <cell r="J77">
            <v>455</v>
          </cell>
          <cell r="K77">
            <v>490</v>
          </cell>
          <cell r="S77" t="str">
            <v>Assumed</v>
          </cell>
          <cell r="T77">
            <v>10</v>
          </cell>
          <cell r="U77">
            <v>7.008011367328721</v>
          </cell>
          <cell r="V77">
            <v>7.8241874300803529</v>
          </cell>
          <cell r="W77">
            <v>8.8555318016260891</v>
          </cell>
        </row>
        <row r="78">
          <cell r="F78">
            <v>20</v>
          </cell>
          <cell r="G78">
            <v>400</v>
          </cell>
          <cell r="H78">
            <v>440</v>
          </cell>
          <cell r="I78">
            <v>480</v>
          </cell>
          <cell r="J78">
            <v>520</v>
          </cell>
          <cell r="K78">
            <v>560</v>
          </cell>
          <cell r="S78" t="str">
            <v>Synergies</v>
          </cell>
          <cell r="T78">
            <v>15</v>
          </cell>
          <cell r="U78">
            <v>7.015498256392342</v>
          </cell>
          <cell r="V78">
            <v>7.8358818108626904</v>
          </cell>
          <cell r="W78">
            <v>8.8735427552856692</v>
          </cell>
        </row>
        <row r="79">
          <cell r="T79">
            <v>20</v>
          </cell>
          <cell r="U79">
            <v>7.0230116938197762</v>
          </cell>
          <cell r="V79">
            <v>7.8476276772810998</v>
          </cell>
          <cell r="W79">
            <v>8.891652537475963</v>
          </cell>
        </row>
        <row r="80">
          <cell r="G80" t="str">
            <v>Discounted Firm Value</v>
          </cell>
          <cell r="I80">
            <v>8.556048874404279E-2</v>
          </cell>
        </row>
        <row r="81">
          <cell r="F81">
            <v>10</v>
          </cell>
          <cell r="G81">
            <v>300</v>
          </cell>
          <cell r="H81">
            <v>330</v>
          </cell>
          <cell r="I81">
            <v>360</v>
          </cell>
          <cell r="J81">
            <v>390</v>
          </cell>
          <cell r="K81">
            <v>420</v>
          </cell>
          <cell r="M81">
            <v>39699</v>
          </cell>
        </row>
        <row r="82">
          <cell r="F82">
            <v>15</v>
          </cell>
          <cell r="G82">
            <v>350</v>
          </cell>
          <cell r="H82">
            <v>385</v>
          </cell>
          <cell r="I82">
            <v>420</v>
          </cell>
          <cell r="J82">
            <v>455</v>
          </cell>
          <cell r="K82">
            <v>490</v>
          </cell>
        </row>
        <row r="83">
          <cell r="F83">
            <v>20</v>
          </cell>
          <cell r="G83">
            <v>400</v>
          </cell>
          <cell r="H83">
            <v>440</v>
          </cell>
          <cell r="I83">
            <v>480</v>
          </cell>
          <cell r="J83">
            <v>520</v>
          </cell>
          <cell r="K83">
            <v>560</v>
          </cell>
        </row>
        <row r="85">
          <cell r="G85" t="str">
            <v>Discounted Equity Value</v>
          </cell>
          <cell r="I85" t="e">
            <v>#REF!</v>
          </cell>
        </row>
        <row r="86">
          <cell r="F86">
            <v>10</v>
          </cell>
          <cell r="G86" t="e">
            <v>#REF!</v>
          </cell>
          <cell r="H86" t="e">
            <v>#REF!</v>
          </cell>
          <cell r="I86" t="e">
            <v>#REF!</v>
          </cell>
          <cell r="J86" t="e">
            <v>#REF!</v>
          </cell>
          <cell r="K86" t="e">
            <v>#REF!</v>
          </cell>
        </row>
        <row r="87">
          <cell r="F87">
            <v>15</v>
          </cell>
          <cell r="G87" t="e">
            <v>#REF!</v>
          </cell>
          <cell r="H87" t="e">
            <v>#REF!</v>
          </cell>
          <cell r="I87" t="e">
            <v>#REF!</v>
          </cell>
          <cell r="J87" t="e">
            <v>#REF!</v>
          </cell>
          <cell r="K87" t="e">
            <v>#REF!</v>
          </cell>
        </row>
        <row r="88">
          <cell r="F88">
            <v>20</v>
          </cell>
          <cell r="G88" t="e">
            <v>#REF!</v>
          </cell>
          <cell r="H88" t="e">
            <v>#REF!</v>
          </cell>
          <cell r="I88" t="e">
            <v>#REF!</v>
          </cell>
          <cell r="J88" t="e">
            <v>#REF!</v>
          </cell>
          <cell r="K88" t="e">
            <v>#REF!</v>
          </cell>
        </row>
        <row r="90">
          <cell r="G90" t="str">
            <v>Shakespeare Share of Equity Value</v>
          </cell>
        </row>
        <row r="91">
          <cell r="F91">
            <v>10</v>
          </cell>
          <cell r="G91" t="e">
            <v>#REF!</v>
          </cell>
          <cell r="H91" t="e">
            <v>#REF!</v>
          </cell>
          <cell r="I91" t="e">
            <v>#REF!</v>
          </cell>
          <cell r="J91" t="e">
            <v>#REF!</v>
          </cell>
          <cell r="K91" t="e">
            <v>#REF!</v>
          </cell>
        </row>
        <row r="92">
          <cell r="F92">
            <v>15</v>
          </cell>
          <cell r="G92" t="e">
            <v>#REF!</v>
          </cell>
          <cell r="H92" t="e">
            <v>#REF!</v>
          </cell>
          <cell r="I92" t="e">
            <v>#REF!</v>
          </cell>
          <cell r="J92" t="e">
            <v>#REF!</v>
          </cell>
          <cell r="K92" t="e">
            <v>#REF!</v>
          </cell>
        </row>
        <row r="93">
          <cell r="F93">
            <v>20</v>
          </cell>
          <cell r="G93" t="e">
            <v>#REF!</v>
          </cell>
          <cell r="H93" t="e">
            <v>#REF!</v>
          </cell>
          <cell r="I93" t="e">
            <v>#REF!</v>
          </cell>
          <cell r="J93" t="e">
            <v>#REF!</v>
          </cell>
          <cell r="K93" t="e">
            <v>#REF!</v>
          </cell>
        </row>
        <row r="95">
          <cell r="G95" t="str">
            <v>PF Combined 2008E EBITDA</v>
          </cell>
        </row>
        <row r="96">
          <cell r="G96">
            <v>35</v>
          </cell>
        </row>
        <row r="97">
          <cell r="E97" t="str">
            <v>Synergies</v>
          </cell>
          <cell r="F97">
            <v>10</v>
          </cell>
          <cell r="G97">
            <v>30</v>
          </cell>
          <cell r="H97">
            <v>30</v>
          </cell>
          <cell r="I97">
            <v>30</v>
          </cell>
          <cell r="J97">
            <v>30</v>
          </cell>
          <cell r="K97">
            <v>30</v>
          </cell>
        </row>
        <row r="98">
          <cell r="F98">
            <v>15</v>
          </cell>
          <cell r="G98">
            <v>35</v>
          </cell>
          <cell r="H98">
            <v>35</v>
          </cell>
          <cell r="I98">
            <v>35</v>
          </cell>
          <cell r="J98">
            <v>35</v>
          </cell>
          <cell r="K98">
            <v>35</v>
          </cell>
        </row>
        <row r="99">
          <cell r="F99">
            <v>20</v>
          </cell>
          <cell r="G99">
            <v>40</v>
          </cell>
          <cell r="H99">
            <v>40</v>
          </cell>
          <cell r="I99">
            <v>40</v>
          </cell>
          <cell r="J99">
            <v>40</v>
          </cell>
          <cell r="K99">
            <v>40</v>
          </cell>
        </row>
        <row r="101">
          <cell r="G101" t="str">
            <v>Combined 2008E EBITDA Multiple (Combined Firm Value)</v>
          </cell>
        </row>
        <row r="102">
          <cell r="G102">
            <v>10</v>
          </cell>
          <cell r="H102">
            <v>11</v>
          </cell>
          <cell r="I102">
            <v>12</v>
          </cell>
          <cell r="J102">
            <v>13</v>
          </cell>
          <cell r="K102">
            <v>14</v>
          </cell>
        </row>
        <row r="103">
          <cell r="F103">
            <v>10</v>
          </cell>
          <cell r="G103">
            <v>300</v>
          </cell>
          <cell r="H103">
            <v>330</v>
          </cell>
          <cell r="I103">
            <v>360</v>
          </cell>
          <cell r="J103">
            <v>390</v>
          </cell>
          <cell r="K103">
            <v>420</v>
          </cell>
        </row>
        <row r="104">
          <cell r="F104">
            <v>15</v>
          </cell>
          <cell r="G104">
            <v>350</v>
          </cell>
          <cell r="H104">
            <v>385</v>
          </cell>
          <cell r="I104">
            <v>420</v>
          </cell>
          <cell r="J104">
            <v>455</v>
          </cell>
          <cell r="K104">
            <v>490</v>
          </cell>
        </row>
        <row r="105">
          <cell r="F105">
            <v>20</v>
          </cell>
          <cell r="G105">
            <v>400</v>
          </cell>
          <cell r="H105">
            <v>440</v>
          </cell>
          <cell r="I105">
            <v>480</v>
          </cell>
          <cell r="J105">
            <v>520</v>
          </cell>
          <cell r="K105">
            <v>560</v>
          </cell>
        </row>
        <row r="107">
          <cell r="G107" t="str">
            <v>Discounted Firm Value</v>
          </cell>
          <cell r="I107">
            <v>8.556048874404279E-2</v>
          </cell>
        </row>
        <row r="108">
          <cell r="F108">
            <v>10</v>
          </cell>
          <cell r="G108">
            <v>290.37373166237762</v>
          </cell>
          <cell r="H108">
            <v>319.41110482861535</v>
          </cell>
          <cell r="I108">
            <v>348.44847799485314</v>
          </cell>
          <cell r="J108">
            <v>377.48585116109092</v>
          </cell>
          <cell r="K108">
            <v>406.52322432732865</v>
          </cell>
          <cell r="M108">
            <v>39844</v>
          </cell>
        </row>
        <row r="109">
          <cell r="F109">
            <v>15</v>
          </cell>
          <cell r="G109">
            <v>338.76935360610725</v>
          </cell>
          <cell r="H109">
            <v>372.64628896671792</v>
          </cell>
          <cell r="I109">
            <v>406.52322432732865</v>
          </cell>
          <cell r="J109">
            <v>440.40015968793938</v>
          </cell>
          <cell r="K109">
            <v>474.27709504855011</v>
          </cell>
        </row>
        <row r="110">
          <cell r="F110">
            <v>20</v>
          </cell>
          <cell r="G110">
            <v>387.16497554983681</v>
          </cell>
          <cell r="H110">
            <v>425.88147310482049</v>
          </cell>
          <cell r="I110">
            <v>464.59797065980416</v>
          </cell>
          <cell r="J110">
            <v>503.31446821478784</v>
          </cell>
          <cell r="K110">
            <v>542.03096576977157</v>
          </cell>
        </row>
        <row r="112">
          <cell r="G112" t="str">
            <v>Discounted Equity Value</v>
          </cell>
          <cell r="I112" t="e">
            <v>#REF!</v>
          </cell>
        </row>
        <row r="113">
          <cell r="F113">
            <v>10</v>
          </cell>
          <cell r="G113" t="e">
            <v>#REF!</v>
          </cell>
          <cell r="H113" t="e">
            <v>#REF!</v>
          </cell>
          <cell r="I113" t="e">
            <v>#REF!</v>
          </cell>
          <cell r="J113" t="e">
            <v>#REF!</v>
          </cell>
          <cell r="K113" t="e">
            <v>#REF!</v>
          </cell>
        </row>
        <row r="114">
          <cell r="F114">
            <v>15</v>
          </cell>
          <cell r="G114" t="e">
            <v>#REF!</v>
          </cell>
          <cell r="H114" t="e">
            <v>#REF!</v>
          </cell>
          <cell r="I114" t="e">
            <v>#REF!</v>
          </cell>
          <cell r="J114" t="e">
            <v>#REF!</v>
          </cell>
          <cell r="K114" t="e">
            <v>#REF!</v>
          </cell>
        </row>
        <row r="115">
          <cell r="F115">
            <v>20</v>
          </cell>
          <cell r="G115" t="e">
            <v>#REF!</v>
          </cell>
          <cell r="H115" t="e">
            <v>#REF!</v>
          </cell>
          <cell r="I115" t="e">
            <v>#REF!</v>
          </cell>
          <cell r="J115" t="e">
            <v>#REF!</v>
          </cell>
          <cell r="K115" t="e">
            <v>#REF!</v>
          </cell>
        </row>
        <row r="117">
          <cell r="G117" t="str">
            <v>Shakespeare Share of Equity Value</v>
          </cell>
        </row>
        <row r="118">
          <cell r="F118">
            <v>10</v>
          </cell>
          <cell r="G118" t="e">
            <v>#REF!</v>
          </cell>
          <cell r="H118" t="e">
            <v>#REF!</v>
          </cell>
          <cell r="I118" t="e">
            <v>#REF!</v>
          </cell>
          <cell r="J118" t="e">
            <v>#REF!</v>
          </cell>
          <cell r="K118" t="e">
            <v>#REF!</v>
          </cell>
        </row>
        <row r="119">
          <cell r="F119">
            <v>15</v>
          </cell>
          <cell r="G119" t="e">
            <v>#REF!</v>
          </cell>
          <cell r="H119" t="e">
            <v>#REF!</v>
          </cell>
          <cell r="I119" t="e">
            <v>#REF!</v>
          </cell>
          <cell r="J119" t="e">
            <v>#REF!</v>
          </cell>
          <cell r="K119" t="e">
            <v>#REF!</v>
          </cell>
        </row>
        <row r="120">
          <cell r="F120">
            <v>20</v>
          </cell>
          <cell r="G120" t="e">
            <v>#REF!</v>
          </cell>
          <cell r="H120" t="e">
            <v>#REF!</v>
          </cell>
          <cell r="I120" t="e">
            <v>#REF!</v>
          </cell>
          <cell r="J120" t="e">
            <v>#REF!</v>
          </cell>
          <cell r="K120" t="e">
            <v>#REF!</v>
          </cell>
        </row>
        <row r="122">
          <cell r="G122" t="str">
            <v>PF Combined 2009E EBITDA</v>
          </cell>
        </row>
        <row r="123">
          <cell r="G123">
            <v>35</v>
          </cell>
        </row>
        <row r="124">
          <cell r="E124" t="str">
            <v>Synergies</v>
          </cell>
          <cell r="F124">
            <v>10</v>
          </cell>
          <cell r="G124">
            <v>30</v>
          </cell>
          <cell r="H124">
            <v>30</v>
          </cell>
          <cell r="I124">
            <v>30</v>
          </cell>
          <cell r="J124">
            <v>30</v>
          </cell>
          <cell r="K124">
            <v>30</v>
          </cell>
        </row>
        <row r="125">
          <cell r="F125">
            <v>15</v>
          </cell>
          <cell r="G125">
            <v>35</v>
          </cell>
          <cell r="H125">
            <v>35</v>
          </cell>
          <cell r="I125">
            <v>35</v>
          </cell>
          <cell r="J125">
            <v>35</v>
          </cell>
          <cell r="K125">
            <v>35</v>
          </cell>
        </row>
        <row r="126">
          <cell r="F126">
            <v>20</v>
          </cell>
          <cell r="G126">
            <v>40</v>
          </cell>
          <cell r="H126">
            <v>40</v>
          </cell>
          <cell r="I126">
            <v>40</v>
          </cell>
          <cell r="J126">
            <v>40</v>
          </cell>
          <cell r="K126">
            <v>40</v>
          </cell>
        </row>
        <row r="128">
          <cell r="G128" t="str">
            <v>Combined 2009E EBITDA Multiple (Combined Firm Value)</v>
          </cell>
        </row>
        <row r="129">
          <cell r="G129">
            <v>10</v>
          </cell>
          <cell r="H129">
            <v>11</v>
          </cell>
          <cell r="I129">
            <v>12</v>
          </cell>
          <cell r="J129">
            <v>13</v>
          </cell>
          <cell r="K129">
            <v>14</v>
          </cell>
        </row>
        <row r="130">
          <cell r="F130">
            <v>10</v>
          </cell>
          <cell r="G130">
            <v>300</v>
          </cell>
          <cell r="H130">
            <v>330</v>
          </cell>
          <cell r="I130">
            <v>360</v>
          </cell>
          <cell r="J130">
            <v>390</v>
          </cell>
          <cell r="K130">
            <v>420</v>
          </cell>
        </row>
        <row r="131">
          <cell r="F131">
            <v>15</v>
          </cell>
          <cell r="G131">
            <v>350</v>
          </cell>
          <cell r="H131">
            <v>385</v>
          </cell>
          <cell r="I131">
            <v>420</v>
          </cell>
          <cell r="J131">
            <v>455</v>
          </cell>
          <cell r="K131">
            <v>490</v>
          </cell>
        </row>
        <row r="132">
          <cell r="F132">
            <v>20</v>
          </cell>
          <cell r="G132">
            <v>400</v>
          </cell>
          <cell r="H132">
            <v>440</v>
          </cell>
          <cell r="I132">
            <v>480</v>
          </cell>
          <cell r="J132">
            <v>520</v>
          </cell>
          <cell r="K132">
            <v>560</v>
          </cell>
        </row>
        <row r="134">
          <cell r="G134" t="str">
            <v>Discounted Firm Value</v>
          </cell>
          <cell r="I134">
            <v>8.556048874404279E-2</v>
          </cell>
        </row>
        <row r="135">
          <cell r="F135">
            <v>10</v>
          </cell>
          <cell r="G135">
            <v>267.48738064180122</v>
          </cell>
          <cell r="H135">
            <v>294.23611870598137</v>
          </cell>
          <cell r="I135">
            <v>320.98485677016151</v>
          </cell>
          <cell r="J135">
            <v>347.7335948343416</v>
          </cell>
          <cell r="K135">
            <v>374.48233289852175</v>
          </cell>
          <cell r="M135">
            <v>40209</v>
          </cell>
        </row>
        <row r="136">
          <cell r="F136">
            <v>15</v>
          </cell>
          <cell r="G136">
            <v>312.06861074876815</v>
          </cell>
          <cell r="H136">
            <v>343.27547182364492</v>
          </cell>
          <cell r="I136">
            <v>374.48233289852175</v>
          </cell>
          <cell r="J136">
            <v>405.68919397339857</v>
          </cell>
          <cell r="K136">
            <v>436.8960550482754</v>
          </cell>
        </row>
        <row r="137">
          <cell r="F137">
            <v>20</v>
          </cell>
          <cell r="G137">
            <v>356.64984085573502</v>
          </cell>
          <cell r="H137">
            <v>392.31482494130847</v>
          </cell>
          <cell r="I137">
            <v>427.97980902688198</v>
          </cell>
          <cell r="J137">
            <v>463.64479311245549</v>
          </cell>
          <cell r="K137">
            <v>499.309777198029</v>
          </cell>
        </row>
        <row r="139">
          <cell r="G139" t="str">
            <v>Discounted Equity Value</v>
          </cell>
          <cell r="I139" t="e">
            <v>#REF!</v>
          </cell>
        </row>
        <row r="140">
          <cell r="F140">
            <v>10</v>
          </cell>
          <cell r="G140" t="e">
            <v>#REF!</v>
          </cell>
          <cell r="H140" t="e">
            <v>#REF!</v>
          </cell>
          <cell r="I140" t="e">
            <v>#REF!</v>
          </cell>
          <cell r="J140" t="e">
            <v>#REF!</v>
          </cell>
          <cell r="K140" t="e">
            <v>#REF!</v>
          </cell>
        </row>
        <row r="141">
          <cell r="F141">
            <v>15</v>
          </cell>
          <cell r="G141" t="e">
            <v>#REF!</v>
          </cell>
          <cell r="H141" t="e">
            <v>#REF!</v>
          </cell>
          <cell r="I141" t="e">
            <v>#REF!</v>
          </cell>
          <cell r="J141" t="e">
            <v>#REF!</v>
          </cell>
          <cell r="K141" t="e">
            <v>#REF!</v>
          </cell>
        </row>
        <row r="142">
          <cell r="F142">
            <v>20</v>
          </cell>
          <cell r="G142" t="e">
            <v>#REF!</v>
          </cell>
          <cell r="H142" t="e">
            <v>#REF!</v>
          </cell>
          <cell r="I142" t="e">
            <v>#REF!</v>
          </cell>
          <cell r="J142" t="e">
            <v>#REF!</v>
          </cell>
          <cell r="K142" t="e">
            <v>#REF!</v>
          </cell>
        </row>
        <row r="144">
          <cell r="G144" t="str">
            <v>Shakespeare Share of Equity Value</v>
          </cell>
        </row>
        <row r="145">
          <cell r="F145">
            <v>10</v>
          </cell>
          <cell r="G145" t="e">
            <v>#REF!</v>
          </cell>
          <cell r="H145" t="e">
            <v>#REF!</v>
          </cell>
          <cell r="I145" t="e">
            <v>#REF!</v>
          </cell>
          <cell r="J145" t="e">
            <v>#REF!</v>
          </cell>
          <cell r="K145" t="e">
            <v>#REF!</v>
          </cell>
        </row>
        <row r="146">
          <cell r="F146">
            <v>15</v>
          </cell>
          <cell r="G146" t="e">
            <v>#REF!</v>
          </cell>
          <cell r="H146" t="e">
            <v>#REF!</v>
          </cell>
          <cell r="I146" t="e">
            <v>#REF!</v>
          </cell>
          <cell r="J146" t="e">
            <v>#REF!</v>
          </cell>
          <cell r="K146" t="e">
            <v>#REF!</v>
          </cell>
        </row>
        <row r="147">
          <cell r="F147">
            <v>20</v>
          </cell>
          <cell r="G147" t="e">
            <v>#REF!</v>
          </cell>
          <cell r="H147" t="e">
            <v>#REF!</v>
          </cell>
          <cell r="I147" t="e">
            <v>#REF!</v>
          </cell>
          <cell r="J147" t="e">
            <v>#REF!</v>
          </cell>
          <cell r="K147" t="e">
            <v>#REF!</v>
          </cell>
        </row>
        <row r="149">
          <cell r="G149" t="str">
            <v>PF Combined 2010E EBITDA</v>
          </cell>
        </row>
        <row r="150">
          <cell r="G150">
            <v>35</v>
          </cell>
        </row>
        <row r="151">
          <cell r="E151" t="str">
            <v>Synergies</v>
          </cell>
          <cell r="F151">
            <v>10</v>
          </cell>
          <cell r="G151">
            <v>30</v>
          </cell>
          <cell r="H151">
            <v>30</v>
          </cell>
          <cell r="I151">
            <v>30</v>
          </cell>
          <cell r="J151">
            <v>30</v>
          </cell>
          <cell r="K151">
            <v>30</v>
          </cell>
        </row>
        <row r="152">
          <cell r="F152">
            <v>15</v>
          </cell>
          <cell r="G152">
            <v>35</v>
          </cell>
          <cell r="H152">
            <v>35</v>
          </cell>
          <cell r="I152">
            <v>35</v>
          </cell>
          <cell r="J152">
            <v>35</v>
          </cell>
          <cell r="K152">
            <v>35</v>
          </cell>
        </row>
        <row r="153">
          <cell r="F153">
            <v>20</v>
          </cell>
          <cell r="G153">
            <v>40</v>
          </cell>
          <cell r="H153">
            <v>40</v>
          </cell>
          <cell r="I153">
            <v>40</v>
          </cell>
          <cell r="J153">
            <v>40</v>
          </cell>
          <cell r="K153">
            <v>40</v>
          </cell>
        </row>
        <row r="155">
          <cell r="G155" t="str">
            <v>Combined 2010E EBITDA Multiple (Combined Firm Value)</v>
          </cell>
        </row>
        <row r="156">
          <cell r="G156">
            <v>10</v>
          </cell>
          <cell r="H156">
            <v>11</v>
          </cell>
          <cell r="I156">
            <v>12</v>
          </cell>
          <cell r="J156">
            <v>13</v>
          </cell>
          <cell r="K156">
            <v>14</v>
          </cell>
        </row>
        <row r="157">
          <cell r="F157">
            <v>10</v>
          </cell>
          <cell r="G157">
            <v>300</v>
          </cell>
          <cell r="H157">
            <v>330</v>
          </cell>
          <cell r="I157">
            <v>360</v>
          </cell>
          <cell r="J157">
            <v>390</v>
          </cell>
          <cell r="K157">
            <v>420</v>
          </cell>
        </row>
        <row r="158">
          <cell r="F158">
            <v>15</v>
          </cell>
          <cell r="G158">
            <v>350</v>
          </cell>
          <cell r="H158">
            <v>385</v>
          </cell>
          <cell r="I158">
            <v>420</v>
          </cell>
          <cell r="J158">
            <v>455</v>
          </cell>
          <cell r="K158">
            <v>490</v>
          </cell>
        </row>
        <row r="159">
          <cell r="F159">
            <v>20</v>
          </cell>
          <cell r="G159">
            <v>400</v>
          </cell>
          <cell r="H159">
            <v>440</v>
          </cell>
          <cell r="I159">
            <v>480</v>
          </cell>
          <cell r="J159">
            <v>520</v>
          </cell>
          <cell r="K159">
            <v>560</v>
          </cell>
        </row>
        <row r="161">
          <cell r="G161" t="str">
            <v>Discounted Firm Value</v>
          </cell>
          <cell r="I161">
            <v>8.556048874404279E-2</v>
          </cell>
        </row>
        <row r="162">
          <cell r="F162">
            <v>10</v>
          </cell>
          <cell r="G162">
            <v>246.40486036045323</v>
          </cell>
          <cell r="H162">
            <v>271.04534639649859</v>
          </cell>
          <cell r="I162">
            <v>295.68583243254386</v>
          </cell>
          <cell r="J162">
            <v>320.32631846858919</v>
          </cell>
          <cell r="K162">
            <v>344.96680450463452</v>
          </cell>
          <cell r="M162">
            <v>40574</v>
          </cell>
        </row>
        <row r="163">
          <cell r="F163">
            <v>15</v>
          </cell>
          <cell r="G163">
            <v>287.47233708719546</v>
          </cell>
          <cell r="H163">
            <v>316.21957079591499</v>
          </cell>
          <cell r="I163">
            <v>344.96680450463452</v>
          </cell>
          <cell r="J163">
            <v>373.71403821335406</v>
          </cell>
          <cell r="K163">
            <v>402.46127192207365</v>
          </cell>
        </row>
        <row r="164">
          <cell r="F164">
            <v>20</v>
          </cell>
          <cell r="G164">
            <v>328.53981381393766</v>
          </cell>
          <cell r="H164">
            <v>361.39379519533139</v>
          </cell>
          <cell r="I164">
            <v>394.24777657672519</v>
          </cell>
          <cell r="J164">
            <v>427.10175795811892</v>
          </cell>
          <cell r="K164">
            <v>459.95573933951272</v>
          </cell>
        </row>
        <row r="166">
          <cell r="G166" t="str">
            <v>Discounted Equity Value</v>
          </cell>
          <cell r="I166" t="e">
            <v>#REF!</v>
          </cell>
        </row>
        <row r="167">
          <cell r="F167">
            <v>10</v>
          </cell>
          <cell r="G167" t="e">
            <v>#REF!</v>
          </cell>
          <cell r="H167" t="e">
            <v>#REF!</v>
          </cell>
          <cell r="I167" t="e">
            <v>#REF!</v>
          </cell>
          <cell r="J167" t="e">
            <v>#REF!</v>
          </cell>
          <cell r="K167" t="e">
            <v>#REF!</v>
          </cell>
        </row>
        <row r="168">
          <cell r="F168">
            <v>15</v>
          </cell>
          <cell r="G168" t="e">
            <v>#REF!</v>
          </cell>
          <cell r="H168" t="e">
            <v>#REF!</v>
          </cell>
          <cell r="I168" t="e">
            <v>#REF!</v>
          </cell>
          <cell r="J168" t="e">
            <v>#REF!</v>
          </cell>
          <cell r="K168" t="e">
            <v>#REF!</v>
          </cell>
        </row>
        <row r="169">
          <cell r="F169">
            <v>20</v>
          </cell>
          <cell r="G169" t="e">
            <v>#REF!</v>
          </cell>
          <cell r="H169" t="e">
            <v>#REF!</v>
          </cell>
          <cell r="I169" t="e">
            <v>#REF!</v>
          </cell>
          <cell r="J169" t="e">
            <v>#REF!</v>
          </cell>
          <cell r="K169" t="e">
            <v>#REF!</v>
          </cell>
        </row>
        <row r="171">
          <cell r="G171" t="str">
            <v>Shakespeare Share of Equity Value</v>
          </cell>
        </row>
        <row r="172">
          <cell r="F172">
            <v>10</v>
          </cell>
          <cell r="G172" t="e">
            <v>#REF!</v>
          </cell>
          <cell r="H172" t="e">
            <v>#REF!</v>
          </cell>
          <cell r="I172" t="e">
            <v>#REF!</v>
          </cell>
          <cell r="J172" t="e">
            <v>#REF!</v>
          </cell>
          <cell r="K172" t="e">
            <v>#REF!</v>
          </cell>
        </row>
        <row r="173">
          <cell r="F173">
            <v>15</v>
          </cell>
          <cell r="G173" t="e">
            <v>#REF!</v>
          </cell>
          <cell r="H173" t="e">
            <v>#REF!</v>
          </cell>
          <cell r="I173" t="e">
            <v>#REF!</v>
          </cell>
          <cell r="J173" t="e">
            <v>#REF!</v>
          </cell>
          <cell r="K173" t="e">
            <v>#REF!</v>
          </cell>
        </row>
        <row r="174">
          <cell r="F174">
            <v>20</v>
          </cell>
          <cell r="G174" t="e">
            <v>#REF!</v>
          </cell>
          <cell r="H174" t="e">
            <v>#REF!</v>
          </cell>
          <cell r="I174" t="e">
            <v>#REF!</v>
          </cell>
          <cell r="J174" t="e">
            <v>#REF!</v>
          </cell>
          <cell r="K174" t="e">
            <v>#REF!</v>
          </cell>
        </row>
      </sheetData>
      <sheetData sheetId="17" refreshError="1"/>
      <sheetData sheetId="18" refreshError="1"/>
      <sheetData sheetId="19" refreshError="1"/>
      <sheetData sheetId="20" refreshError="1"/>
      <sheetData sheetId="21" refreshError="1"/>
      <sheetData sheetId="22" refreshError="1"/>
      <sheetData sheetId="23" refreshError="1">
        <row r="1">
          <cell r="A1" t="str">
            <v>THIS IS THE SENSITIVITY SWITCH&gt;&gt;&gt;&gt;&gt;&gt;&gt;&gt;&gt;&gt;&gt;&gt;&gt;</v>
          </cell>
        </row>
        <row r="2">
          <cell r="D2" t="str">
            <v>Sensitivity Switch</v>
          </cell>
          <cell r="F2">
            <v>1</v>
          </cell>
          <cell r="H2" t="str">
            <v>BASELINE CASE IS RUNNING</v>
          </cell>
        </row>
        <row r="3">
          <cell r="D3" t="str">
            <v>1 = Baseline Case</v>
          </cell>
        </row>
        <row r="4">
          <cell r="D4" t="str">
            <v>2 = Downside Sensitivity Case</v>
          </cell>
        </row>
        <row r="6">
          <cell r="D6" t="str">
            <v>Supervalu Projections</v>
          </cell>
        </row>
        <row r="7">
          <cell r="D7" t="str">
            <v>($ in millions)</v>
          </cell>
        </row>
        <row r="10">
          <cell r="G10" t="str">
            <v>Fiscal Year Ended January,</v>
          </cell>
          <cell r="U10" t="str">
            <v>LTM Calc</v>
          </cell>
        </row>
        <row r="11">
          <cell r="G11">
            <v>2008</v>
          </cell>
          <cell r="H11" t="str">
            <v>LTM</v>
          </cell>
          <cell r="I11">
            <v>2009</v>
          </cell>
          <cell r="J11">
            <v>2010</v>
          </cell>
          <cell r="K11">
            <v>2011</v>
          </cell>
          <cell r="L11">
            <v>2012</v>
          </cell>
          <cell r="M11">
            <v>2013</v>
          </cell>
          <cell r="N11">
            <v>2014</v>
          </cell>
          <cell r="U11" t="str">
            <v>YTD FY08A</v>
          </cell>
          <cell r="V11" t="str">
            <v>YTD FY09E</v>
          </cell>
        </row>
        <row r="13">
          <cell r="D13" t="str">
            <v>Total Sales(1)</v>
          </cell>
          <cell r="G13">
            <v>44048</v>
          </cell>
          <cell r="H13">
            <v>44103</v>
          </cell>
          <cell r="I13">
            <v>45019</v>
          </cell>
          <cell r="J13">
            <v>44927</v>
          </cell>
          <cell r="K13">
            <v>44927</v>
          </cell>
          <cell r="L13">
            <v>44927</v>
          </cell>
          <cell r="M13">
            <v>44927</v>
          </cell>
          <cell r="N13">
            <v>44927</v>
          </cell>
          <cell r="U13">
            <v>13292</v>
          </cell>
          <cell r="V13">
            <v>13347</v>
          </cell>
        </row>
        <row r="14">
          <cell r="D14" t="str">
            <v xml:space="preserve">   % Growth</v>
          </cell>
          <cell r="I14">
            <v>2.2044133672357358E-2</v>
          </cell>
          <cell r="J14">
            <v>-2.0435815988805173E-3</v>
          </cell>
          <cell r="K14">
            <v>0</v>
          </cell>
          <cell r="L14">
            <v>0</v>
          </cell>
          <cell r="M14">
            <v>0</v>
          </cell>
          <cell r="N14">
            <v>0</v>
          </cell>
        </row>
        <row r="16">
          <cell r="D16" t="str">
            <v>EBITDAR</v>
          </cell>
          <cell r="G16">
            <v>3092</v>
          </cell>
          <cell r="H16">
            <v>3079.5117826007991</v>
          </cell>
          <cell r="I16">
            <v>3113.6192562658916</v>
          </cell>
          <cell r="J16">
            <v>3107.2563212478667</v>
          </cell>
          <cell r="K16">
            <v>3107.2563212478667</v>
          </cell>
          <cell r="L16">
            <v>3107.2563212478667</v>
          </cell>
          <cell r="M16">
            <v>3107.2563212478667</v>
          </cell>
          <cell r="N16">
            <v>3107.2563212478667</v>
          </cell>
          <cell r="U16">
            <v>672.01116963312745</v>
          </cell>
          <cell r="V16">
            <v>659.52295223392662</v>
          </cell>
        </row>
        <row r="17">
          <cell r="D17" t="str">
            <v xml:space="preserve">   % Margin</v>
          </cell>
          <cell r="G17">
            <v>7.0196149654921908E-2</v>
          </cell>
          <cell r="H17">
            <v>6.9825449121393088E-2</v>
          </cell>
          <cell r="I17">
            <v>6.9162337152444339E-2</v>
          </cell>
          <cell r="J17">
            <v>6.9162337152444339E-2</v>
          </cell>
          <cell r="K17">
            <v>6.9162337152444339E-2</v>
          </cell>
          <cell r="L17">
            <v>6.9162337152444339E-2</v>
          </cell>
          <cell r="M17">
            <v>6.9162337152444339E-2</v>
          </cell>
          <cell r="N17">
            <v>6.9162337152444339E-2</v>
          </cell>
        </row>
        <row r="19">
          <cell r="D19" t="str">
            <v>Rent Expense(2)</v>
          </cell>
          <cell r="G19">
            <v>391</v>
          </cell>
          <cell r="H19">
            <v>391.48821739920089</v>
          </cell>
          <cell r="I19">
            <v>399.61925626589175</v>
          </cell>
          <cell r="J19">
            <v>398.80260170722852</v>
          </cell>
          <cell r="K19">
            <v>398.80260170722852</v>
          </cell>
          <cell r="L19">
            <v>398.80260170722852</v>
          </cell>
          <cell r="M19">
            <v>398.80260170722852</v>
          </cell>
          <cell r="N19">
            <v>398.80260170722852</v>
          </cell>
          <cell r="U19">
            <v>117.98883036687251</v>
          </cell>
          <cell r="V19">
            <v>118.47704776607338</v>
          </cell>
        </row>
        <row r="20">
          <cell r="D20" t="str">
            <v>% Sales</v>
          </cell>
          <cell r="G20">
            <v>8.8766799854703964E-3</v>
          </cell>
          <cell r="H20">
            <v>8.8766799854703964E-3</v>
          </cell>
          <cell r="I20">
            <v>8.8766799854703964E-3</v>
          </cell>
          <cell r="J20">
            <v>8.8766799854703964E-3</v>
          </cell>
          <cell r="K20">
            <v>8.8766799854703964E-3</v>
          </cell>
          <cell r="L20">
            <v>8.8766799854703964E-3</v>
          </cell>
          <cell r="M20">
            <v>8.8766799854703964E-3</v>
          </cell>
          <cell r="N20">
            <v>8.8766799854703964E-3</v>
          </cell>
          <cell r="P20">
            <v>0</v>
          </cell>
          <cell r="Q20" t="str">
            <v>Step Function</v>
          </cell>
        </row>
        <row r="22">
          <cell r="D22" t="str">
            <v>EBITDA(3)</v>
          </cell>
          <cell r="G22">
            <v>2701</v>
          </cell>
          <cell r="H22">
            <v>2689</v>
          </cell>
          <cell r="I22">
            <v>2714</v>
          </cell>
          <cell r="J22">
            <v>2708.4537195406383</v>
          </cell>
          <cell r="K22">
            <v>2708.4537195406383</v>
          </cell>
          <cell r="L22">
            <v>2708.4537195406383</v>
          </cell>
          <cell r="M22">
            <v>2708.4537195406383</v>
          </cell>
          <cell r="N22">
            <v>2708.4537195406383</v>
          </cell>
          <cell r="U22">
            <v>790</v>
          </cell>
          <cell r="V22">
            <v>778</v>
          </cell>
        </row>
        <row r="23">
          <cell r="D23" t="str">
            <v xml:space="preserve">   % Margin</v>
          </cell>
          <cell r="G23">
            <v>6.131946966945151E-2</v>
          </cell>
          <cell r="H23">
            <v>6.0970909008457475E-2</v>
          </cell>
          <cell r="I23">
            <v>6.0285657166973941E-2</v>
          </cell>
          <cell r="J23">
            <v>6.0285657166973941E-2</v>
          </cell>
          <cell r="K23">
            <v>6.0285657166973941E-2</v>
          </cell>
          <cell r="L23">
            <v>6.0285657166973941E-2</v>
          </cell>
          <cell r="M23">
            <v>6.0285657166973941E-2</v>
          </cell>
          <cell r="N23">
            <v>6.0285657166973941E-2</v>
          </cell>
        </row>
        <row r="25">
          <cell r="D25" t="str">
            <v>Depreciation &amp; Amortization(4)</v>
          </cell>
          <cell r="G25">
            <v>1017</v>
          </cell>
          <cell r="H25">
            <v>1015</v>
          </cell>
          <cell r="I25">
            <v>1039</v>
          </cell>
          <cell r="J25">
            <v>1076</v>
          </cell>
          <cell r="K25">
            <v>1076</v>
          </cell>
          <cell r="L25">
            <v>1076</v>
          </cell>
          <cell r="M25">
            <v>1076</v>
          </cell>
          <cell r="N25">
            <v>1076</v>
          </cell>
          <cell r="U25">
            <v>324</v>
          </cell>
          <cell r="V25">
            <v>322</v>
          </cell>
        </row>
        <row r="26">
          <cell r="D26" t="str">
            <v>% Sales</v>
          </cell>
          <cell r="G26">
            <v>2.3088448964765709E-2</v>
          </cell>
          <cell r="H26">
            <v>2.3014307416729021E-2</v>
          </cell>
          <cell r="I26">
            <v>2.3079144361269687E-2</v>
          </cell>
          <cell r="J26">
            <v>2.3949963273755204E-2</v>
          </cell>
          <cell r="K26">
            <v>2.3949963273755204E-2</v>
          </cell>
          <cell r="L26">
            <v>2.3949963273755204E-2</v>
          </cell>
          <cell r="M26">
            <v>2.3949963273755204E-2</v>
          </cell>
          <cell r="N26">
            <v>2.3949963273755204E-2</v>
          </cell>
          <cell r="P26">
            <v>0</v>
          </cell>
          <cell r="Q26" t="str">
            <v>Step Function</v>
          </cell>
          <cell r="U26">
            <v>2.4375564249172435E-2</v>
          </cell>
          <cell r="V26">
            <v>2.4125271596613471E-2</v>
          </cell>
        </row>
        <row r="28">
          <cell r="D28" t="str">
            <v>EBIT</v>
          </cell>
          <cell r="G28">
            <v>1684</v>
          </cell>
          <cell r="H28">
            <v>1674</v>
          </cell>
          <cell r="I28">
            <v>1675</v>
          </cell>
          <cell r="J28">
            <v>1632.4537195406383</v>
          </cell>
          <cell r="K28">
            <v>1632.4537195406383</v>
          </cell>
          <cell r="L28">
            <v>1632.4537195406383</v>
          </cell>
          <cell r="M28">
            <v>1632.4537195406383</v>
          </cell>
          <cell r="N28">
            <v>1632.4537195406383</v>
          </cell>
          <cell r="U28">
            <v>466</v>
          </cell>
          <cell r="V28">
            <v>456</v>
          </cell>
        </row>
        <row r="29">
          <cell r="D29" t="str">
            <v xml:space="preserve">   % Margin</v>
          </cell>
          <cell r="G29">
            <v>3.82310207046858E-2</v>
          </cell>
          <cell r="H29">
            <v>3.795660159172845E-2</v>
          </cell>
          <cell r="I29">
            <v>3.7206512805704257E-2</v>
          </cell>
          <cell r="J29">
            <v>3.6335693893218737E-2</v>
          </cell>
          <cell r="K29">
            <v>3.6335693893218737E-2</v>
          </cell>
          <cell r="L29">
            <v>3.6335693893218737E-2</v>
          </cell>
          <cell r="M29">
            <v>3.6335693893218737E-2</v>
          </cell>
          <cell r="N29">
            <v>3.6335693893218737E-2</v>
          </cell>
          <cell r="U29">
            <v>3.5058681913933194E-2</v>
          </cell>
          <cell r="V29">
            <v>3.4164980894583051E-2</v>
          </cell>
        </row>
        <row r="31">
          <cell r="D31" t="str">
            <v>Interest Expense(5)</v>
          </cell>
          <cell r="G31">
            <v>707</v>
          </cell>
          <cell r="H31">
            <v>674</v>
          </cell>
          <cell r="I31">
            <v>620</v>
          </cell>
          <cell r="J31">
            <v>595</v>
          </cell>
          <cell r="K31" t="str">
            <v>NA</v>
          </cell>
          <cell r="L31" t="str">
            <v>NA</v>
          </cell>
          <cell r="M31" t="str">
            <v>NA</v>
          </cell>
          <cell r="N31" t="str">
            <v>NA</v>
          </cell>
          <cell r="U31">
            <v>223</v>
          </cell>
          <cell r="V31">
            <v>190</v>
          </cell>
        </row>
        <row r="33">
          <cell r="D33" t="str">
            <v>Net Income(6)</v>
          </cell>
          <cell r="G33">
            <v>593</v>
          </cell>
          <cell r="H33">
            <v>607</v>
          </cell>
          <cell r="I33">
            <v>643</v>
          </cell>
          <cell r="J33">
            <v>663</v>
          </cell>
          <cell r="K33">
            <v>716.04000000000008</v>
          </cell>
          <cell r="L33">
            <v>773.32320000000016</v>
          </cell>
          <cell r="M33">
            <v>835.18905600000028</v>
          </cell>
          <cell r="N33">
            <v>902.0041804800004</v>
          </cell>
          <cell r="P33">
            <v>0.08</v>
          </cell>
          <cell r="Q33" t="str">
            <v>LTG</v>
          </cell>
          <cell r="U33">
            <v>148</v>
          </cell>
          <cell r="V33">
            <v>162</v>
          </cell>
        </row>
        <row r="35">
          <cell r="D35" t="str">
            <v>Diluted Shares</v>
          </cell>
          <cell r="G35">
            <v>215</v>
          </cell>
          <cell r="H35">
            <v>214.62873118986928</v>
          </cell>
          <cell r="I35">
            <v>214</v>
          </cell>
          <cell r="J35">
            <v>214</v>
          </cell>
          <cell r="K35">
            <v>214</v>
          </cell>
          <cell r="L35">
            <v>214</v>
          </cell>
          <cell r="M35">
            <v>214</v>
          </cell>
          <cell r="N35">
            <v>214</v>
          </cell>
        </row>
        <row r="37">
          <cell r="D37" t="str">
            <v>Diluted EPS</v>
          </cell>
          <cell r="G37">
            <v>2.7581395348837208</v>
          </cell>
          <cell r="H37">
            <v>2.8281395348837206</v>
          </cell>
          <cell r="I37">
            <v>3.0046728971962615</v>
          </cell>
          <cell r="J37">
            <v>3.0981308411214954</v>
          </cell>
          <cell r="K37">
            <v>3.3459813084112153</v>
          </cell>
          <cell r="L37">
            <v>3.6136598130841127</v>
          </cell>
          <cell r="M37">
            <v>3.9027525981308426</v>
          </cell>
          <cell r="N37">
            <v>4.2149728059813105</v>
          </cell>
          <cell r="U37">
            <v>0.69</v>
          </cell>
          <cell r="V37">
            <v>0.76</v>
          </cell>
        </row>
        <row r="40">
          <cell r="D40" t="str">
            <v>Capital Expenditures (7)</v>
          </cell>
          <cell r="G40">
            <v>1191</v>
          </cell>
          <cell r="H40">
            <v>1330</v>
          </cell>
          <cell r="I40">
            <v>1300</v>
          </cell>
          <cell r="J40">
            <v>1300</v>
          </cell>
          <cell r="K40">
            <v>1300</v>
          </cell>
          <cell r="L40">
            <v>1300</v>
          </cell>
          <cell r="M40">
            <v>1300</v>
          </cell>
          <cell r="N40">
            <v>1300</v>
          </cell>
          <cell r="U40">
            <v>256</v>
          </cell>
          <cell r="V40">
            <v>395</v>
          </cell>
        </row>
        <row r="41">
          <cell r="D41" t="str">
            <v>% Sales</v>
          </cell>
          <cell r="G41">
            <v>2.7038685070831819E-2</v>
          </cell>
          <cell r="H41">
            <v>3.0156678683989753E-2</v>
          </cell>
          <cell r="I41">
            <v>2.8876696505919723E-2</v>
          </cell>
          <cell r="J41">
            <v>2.8935829234090858E-2</v>
          </cell>
          <cell r="K41">
            <v>2.8935829234090858E-2</v>
          </cell>
          <cell r="L41">
            <v>2.8935829234090858E-2</v>
          </cell>
          <cell r="M41">
            <v>2.8935829234090858E-2</v>
          </cell>
          <cell r="N41">
            <v>2.8935829234090858E-2</v>
          </cell>
          <cell r="P41">
            <v>0</v>
          </cell>
          <cell r="Q41" t="str">
            <v>Step Function</v>
          </cell>
        </row>
        <row r="44">
          <cell r="D44" t="str">
            <v>(1)   Sales growth for 2009 and 2010 based on Wall Street research estimates.  0% growth assumed thereafter.</v>
          </cell>
        </row>
        <row r="45">
          <cell r="D45" t="str">
            <v>(2)  Rent expense as a % of sales is assumed to remain equal to the last historical year's result, throughout the projection period.</v>
          </cell>
        </row>
        <row r="46">
          <cell r="D46" t="str">
            <v>(3)  EBITDA margin for 2009 and 2010 based on Wall Street research estimates.  Assumed to remain constant thereafter.</v>
          </cell>
        </row>
        <row r="47">
          <cell r="D47" t="str">
            <v>(4)  Depreciation &amp; Amortization as a % of sales for 2009 and 2010 based on Wall Street research estimates.  Assumed to remain constant thereafter.</v>
          </cell>
        </row>
        <row r="48">
          <cell r="D48" t="str">
            <v>(5)  2009 and 2010 interest expense based on Wall Street research estimates.</v>
          </cell>
        </row>
        <row r="49">
          <cell r="D49" t="str">
            <v>(6)  Based on assumptions above and assumes a 39% effective tax rate.  2011 - 2014 net income based on SVU's long-term net income growth rate of 8%.</v>
          </cell>
        </row>
        <row r="50">
          <cell r="D50" t="str">
            <v>(7)  2009 &amp; 2010 capital expenditures as a percent of sales based on Wall Street research and assumed to remain constant thereafter.</v>
          </cell>
        </row>
        <row r="53">
          <cell r="D53" t="str">
            <v>Implied Tax Rate</v>
          </cell>
          <cell r="G53">
            <v>0.39303991811668371</v>
          </cell>
          <cell r="I53">
            <v>0.39052132701421799</v>
          </cell>
          <cell r="J53">
            <v>0.36093534823552242</v>
          </cell>
        </row>
        <row r="56">
          <cell r="G56" t="str">
            <v>Fiscal Year Ended January,</v>
          </cell>
        </row>
        <row r="57">
          <cell r="D57" t="str">
            <v>Sensitivities</v>
          </cell>
          <cell r="G57">
            <v>2008</v>
          </cell>
          <cell r="H57" t="str">
            <v>LTM</v>
          </cell>
          <cell r="I57">
            <v>2009</v>
          </cell>
          <cell r="J57">
            <v>2010</v>
          </cell>
          <cell r="K57">
            <v>2011</v>
          </cell>
          <cell r="L57">
            <v>2012</v>
          </cell>
          <cell r="M57">
            <v>2013</v>
          </cell>
        </row>
        <row r="59">
          <cell r="D59" t="str">
            <v>Baseline Revenue Growth</v>
          </cell>
          <cell r="I59">
            <v>2.2044133672357358E-2</v>
          </cell>
          <cell r="J59">
            <v>-2.0435815988805173E-3</v>
          </cell>
          <cell r="K59">
            <v>0</v>
          </cell>
          <cell r="L59">
            <v>0</v>
          </cell>
          <cell r="M59">
            <v>0</v>
          </cell>
          <cell r="P59">
            <v>-0.02</v>
          </cell>
        </row>
        <row r="60">
          <cell r="D60" t="str">
            <v>Sensitized Revenue Growth</v>
          </cell>
          <cell r="I60">
            <v>2.0441336723573574E-3</v>
          </cell>
          <cell r="J60">
            <v>-2.2043581598880518E-2</v>
          </cell>
          <cell r="K60">
            <v>-0.02</v>
          </cell>
          <cell r="L60">
            <v>-0.02</v>
          </cell>
          <cell r="M60">
            <v>-0.02</v>
          </cell>
        </row>
        <row r="62">
          <cell r="D62" t="str">
            <v>Baseline EBITDA Margin</v>
          </cell>
          <cell r="I62">
            <v>6.0285657166973941E-2</v>
          </cell>
          <cell r="J62">
            <v>6.0285657166973941E-2</v>
          </cell>
          <cell r="K62">
            <v>6.0285657166973941E-2</v>
          </cell>
          <cell r="L62">
            <v>6.0285657166973941E-2</v>
          </cell>
          <cell r="M62">
            <v>6.0285657166973941E-2</v>
          </cell>
          <cell r="P62">
            <v>-0.02</v>
          </cell>
        </row>
        <row r="63">
          <cell r="D63" t="str">
            <v>Sensitized EBITDA Margin</v>
          </cell>
          <cell r="I63">
            <v>4.0285657166973937E-2</v>
          </cell>
          <cell r="J63">
            <v>4.0285657166973937E-2</v>
          </cell>
          <cell r="K63">
            <v>4.0285657166973937E-2</v>
          </cell>
          <cell r="L63">
            <v>4.0285657166973937E-2</v>
          </cell>
          <cell r="M63">
            <v>4.0285657166973937E-2</v>
          </cell>
        </row>
        <row r="66">
          <cell r="D66" t="str">
            <v>Supervalu Projections (Excluding Divested Assets)</v>
          </cell>
        </row>
        <row r="67">
          <cell r="D67" t="str">
            <v>($ in millions)</v>
          </cell>
        </row>
        <row r="70">
          <cell r="G70" t="str">
            <v>Fiscal Year Ended January,</v>
          </cell>
        </row>
        <row r="71">
          <cell r="G71">
            <v>2008</v>
          </cell>
          <cell r="H71" t="str">
            <v>LTM</v>
          </cell>
          <cell r="I71">
            <v>2009</v>
          </cell>
          <cell r="J71">
            <v>2010</v>
          </cell>
          <cell r="K71">
            <v>2011</v>
          </cell>
          <cell r="L71">
            <v>2012</v>
          </cell>
          <cell r="M71">
            <v>2013</v>
          </cell>
          <cell r="N71">
            <v>2014</v>
          </cell>
        </row>
        <row r="73">
          <cell r="D73" t="str">
            <v>Total Sales(1)</v>
          </cell>
          <cell r="G73">
            <v>40378.692336171785</v>
          </cell>
          <cell r="H73">
            <v>40412.715507623652</v>
          </cell>
          <cell r="I73">
            <v>41268.805627545349</v>
          </cell>
          <cell r="J73">
            <v>41184.46945575712</v>
          </cell>
          <cell r="K73">
            <v>41184.46945575712</v>
          </cell>
          <cell r="L73">
            <v>41184.46945575712</v>
          </cell>
          <cell r="M73">
            <v>41184.46945575712</v>
          </cell>
          <cell r="N73">
            <v>41184.46945575712</v>
          </cell>
          <cell r="P73" t="str">
            <v>Discount Due To Divestitures</v>
          </cell>
          <cell r="S73" t="str">
            <v>EBITDA Subject to Reduction</v>
          </cell>
          <cell r="V73">
            <v>2250</v>
          </cell>
        </row>
        <row r="74">
          <cell r="D74" t="str">
            <v xml:space="preserve">   % Growth</v>
          </cell>
          <cell r="I74">
            <v>2.2044133672357358E-2</v>
          </cell>
          <cell r="J74">
            <v>-2.0435815988805173E-3</v>
          </cell>
          <cell r="K74">
            <v>0</v>
          </cell>
          <cell r="L74">
            <v>0</v>
          </cell>
          <cell r="M74">
            <v>0</v>
          </cell>
          <cell r="N74">
            <v>0</v>
          </cell>
          <cell r="P74">
            <v>0.1</v>
          </cell>
          <cell r="S74" t="str">
            <v>Reduction in EBITDA due to divestitures</v>
          </cell>
          <cell r="V74">
            <v>225</v>
          </cell>
        </row>
        <row r="76">
          <cell r="D76" t="str">
            <v>EBITDAR</v>
          </cell>
          <cell r="G76">
            <v>2834.4287300999631</v>
          </cell>
          <cell r="H76">
            <v>2821.8360105349088</v>
          </cell>
          <cell r="I76">
            <v>2854.2470486909833</v>
          </cell>
          <cell r="J76">
            <v>2848.41416194362</v>
          </cell>
          <cell r="K76">
            <v>2848.41416194362</v>
          </cell>
          <cell r="L76">
            <v>2848.41416194362</v>
          </cell>
          <cell r="M76">
            <v>2848.41416194362</v>
          </cell>
          <cell r="N76">
            <v>2848.41416194362</v>
          </cell>
        </row>
        <row r="77">
          <cell r="D77" t="str">
            <v xml:space="preserve">   % Margin</v>
          </cell>
          <cell r="G77">
            <v>6.4348636262712561E-2</v>
          </cell>
          <cell r="H77">
            <v>6.9825449121393088E-2</v>
          </cell>
          <cell r="I77">
            <v>6.3400942906128147E-2</v>
          </cell>
          <cell r="J77">
            <v>6.340094290612816E-2</v>
          </cell>
          <cell r="K77">
            <v>6.340094290612816E-2</v>
          </cell>
          <cell r="L77">
            <v>6.340094290612816E-2</v>
          </cell>
          <cell r="M77">
            <v>6.340094290612816E-2</v>
          </cell>
          <cell r="N77">
            <v>6.340094290612816E-2</v>
          </cell>
        </row>
        <row r="79">
          <cell r="D79" t="str">
            <v>Rent Expense(2)</v>
          </cell>
          <cell r="G79">
            <v>358.42873009996299</v>
          </cell>
          <cell r="H79">
            <v>358.730742905032</v>
          </cell>
          <cell r="I79">
            <v>366.32998093829985</v>
          </cell>
          <cell r="J79">
            <v>365.58135573013612</v>
          </cell>
          <cell r="K79">
            <v>365.58135573013612</v>
          </cell>
          <cell r="L79">
            <v>365.58135573013612</v>
          </cell>
          <cell r="M79">
            <v>365.58135573013612</v>
          </cell>
          <cell r="N79">
            <v>365.58135573013612</v>
          </cell>
        </row>
        <row r="80">
          <cell r="D80" t="str">
            <v>% Sales</v>
          </cell>
          <cell r="G80">
            <v>8.8766799854703964E-3</v>
          </cell>
          <cell r="H80">
            <v>8.8766799854703964E-3</v>
          </cell>
          <cell r="I80">
            <v>8.8766799854703964E-3</v>
          </cell>
          <cell r="J80">
            <v>8.8766799854703964E-3</v>
          </cell>
          <cell r="K80">
            <v>8.8766799854703964E-3</v>
          </cell>
          <cell r="L80">
            <v>8.8766799854703964E-3</v>
          </cell>
          <cell r="M80">
            <v>8.8766799854703964E-3</v>
          </cell>
          <cell r="N80">
            <v>8.8766799854703964E-3</v>
          </cell>
          <cell r="P80">
            <v>0</v>
          </cell>
          <cell r="Q80" t="str">
            <v>Step Function</v>
          </cell>
        </row>
        <row r="82">
          <cell r="D82" t="str">
            <v>EBITDA(3)</v>
          </cell>
          <cell r="G82">
            <v>2476</v>
          </cell>
          <cell r="H82">
            <v>2464</v>
          </cell>
          <cell r="I82">
            <v>2487.9170677526836</v>
          </cell>
          <cell r="J82">
            <v>2482.8328062134838</v>
          </cell>
          <cell r="K82">
            <v>2482.8328062134838</v>
          </cell>
          <cell r="L82">
            <v>2482.8328062134838</v>
          </cell>
          <cell r="M82">
            <v>2482.8328062134838</v>
          </cell>
          <cell r="N82">
            <v>2482.8328062134838</v>
          </cell>
        </row>
        <row r="83">
          <cell r="D83" t="str">
            <v xml:space="preserve">   % Margin</v>
          </cell>
          <cell r="G83">
            <v>6.131946966945151E-2</v>
          </cell>
          <cell r="H83">
            <v>6.0970909008457475E-2</v>
          </cell>
          <cell r="I83">
            <v>6.0285657166973941E-2</v>
          </cell>
          <cell r="J83">
            <v>6.0285657166973941E-2</v>
          </cell>
          <cell r="K83">
            <v>6.0285657166973941E-2</v>
          </cell>
          <cell r="L83">
            <v>6.0285657166973941E-2</v>
          </cell>
          <cell r="M83">
            <v>6.0285657166973941E-2</v>
          </cell>
          <cell r="N83">
            <v>6.0285657166973941E-2</v>
          </cell>
        </row>
        <row r="85">
          <cell r="D85" t="str">
            <v>Depreciation &amp; Amortization(4)</v>
          </cell>
          <cell r="G85">
            <v>932.28137726767852</v>
          </cell>
          <cell r="H85">
            <v>930.07065823726293</v>
          </cell>
          <cell r="I85">
            <v>952.44872269529799</v>
          </cell>
          <cell r="J85">
            <v>986.36653091447602</v>
          </cell>
          <cell r="K85">
            <v>986.36653091447602</v>
          </cell>
          <cell r="L85">
            <v>986.36653091447602</v>
          </cell>
          <cell r="M85">
            <v>986.36653091447602</v>
          </cell>
          <cell r="N85">
            <v>986.36653091447602</v>
          </cell>
        </row>
        <row r="86">
          <cell r="D86" t="str">
            <v>% Sales</v>
          </cell>
          <cell r="G86">
            <v>2.3088448964765709E-2</v>
          </cell>
          <cell r="H86">
            <v>2.3014307416729021E-2</v>
          </cell>
          <cell r="I86">
            <v>2.3079144361269687E-2</v>
          </cell>
          <cell r="J86">
            <v>2.3949963273755204E-2</v>
          </cell>
          <cell r="K86">
            <v>2.3949963273755204E-2</v>
          </cell>
          <cell r="L86">
            <v>2.3949963273755204E-2</v>
          </cell>
          <cell r="M86">
            <v>2.3949963273755204E-2</v>
          </cell>
          <cell r="N86">
            <v>2.3949963273755204E-2</v>
          </cell>
          <cell r="P86">
            <v>0</v>
          </cell>
          <cell r="Q86" t="str">
            <v>Step Function</v>
          </cell>
        </row>
        <row r="88">
          <cell r="D88" t="str">
            <v>EBIT</v>
          </cell>
          <cell r="G88">
            <v>1543.7186227323214</v>
          </cell>
          <cell r="H88">
            <v>1533.9293417627368</v>
          </cell>
          <cell r="I88">
            <v>1535.4683450573857</v>
          </cell>
          <cell r="J88">
            <v>1496.4662752990077</v>
          </cell>
          <cell r="K88">
            <v>1496.4662752990077</v>
          </cell>
          <cell r="L88">
            <v>1496.4662752990077</v>
          </cell>
          <cell r="M88">
            <v>1496.4662752990077</v>
          </cell>
          <cell r="N88">
            <v>1496.4662752990077</v>
          </cell>
        </row>
        <row r="89">
          <cell r="D89" t="str">
            <v xml:space="preserve">   % Margin</v>
          </cell>
          <cell r="G89">
            <v>3.82310207046858E-2</v>
          </cell>
          <cell r="H89">
            <v>3.795660159172845E-2</v>
          </cell>
          <cell r="I89">
            <v>3.720651280570425E-2</v>
          </cell>
          <cell r="J89">
            <v>3.6335693893218737E-2</v>
          </cell>
          <cell r="K89">
            <v>3.6335693893218737E-2</v>
          </cell>
          <cell r="L89">
            <v>3.6335693893218737E-2</v>
          </cell>
          <cell r="M89">
            <v>3.6335693893218737E-2</v>
          </cell>
          <cell r="N89">
            <v>3.6335693893218737E-2</v>
          </cell>
        </row>
        <row r="91">
          <cell r="D91" t="str">
            <v>Interest Expense(5)</v>
          </cell>
          <cell r="G91">
            <v>648.10514624213249</v>
          </cell>
          <cell r="H91">
            <v>608.22880414661222</v>
          </cell>
          <cell r="I91">
            <v>568.35246205109206</v>
          </cell>
          <cell r="J91">
            <v>545.43502406516097</v>
          </cell>
          <cell r="K91" t="str">
            <v>NA</v>
          </cell>
          <cell r="L91" t="str">
            <v>NA</v>
          </cell>
          <cell r="M91" t="str">
            <v>NA</v>
          </cell>
          <cell r="N91" t="str">
            <v>NA</v>
          </cell>
        </row>
        <row r="93">
          <cell r="D93" t="str">
            <v>Net Income(6)</v>
          </cell>
          <cell r="G93">
            <v>543.60162902628656</v>
          </cell>
          <cell r="H93">
            <v>566.51906701221765</v>
          </cell>
          <cell r="I93">
            <v>589.43650499814862</v>
          </cell>
          <cell r="J93">
            <v>607.77045538689367</v>
          </cell>
          <cell r="K93">
            <v>656.3920918178452</v>
          </cell>
          <cell r="L93">
            <v>708.90345916327283</v>
          </cell>
          <cell r="M93">
            <v>765.61573589633474</v>
          </cell>
          <cell r="N93">
            <v>826.86499476804158</v>
          </cell>
          <cell r="P93">
            <v>0.08</v>
          </cell>
          <cell r="Q93" t="str">
            <v>LTG</v>
          </cell>
        </row>
        <row r="95">
          <cell r="D95" t="str">
            <v>Diluted Shares</v>
          </cell>
          <cell r="G95">
            <v>215</v>
          </cell>
          <cell r="H95">
            <v>214.5</v>
          </cell>
          <cell r="I95">
            <v>214</v>
          </cell>
          <cell r="J95">
            <v>214</v>
          </cell>
          <cell r="K95">
            <v>214</v>
          </cell>
          <cell r="L95">
            <v>214</v>
          </cell>
          <cell r="M95">
            <v>214</v>
          </cell>
          <cell r="N95">
            <v>214</v>
          </cell>
        </row>
        <row r="97">
          <cell r="D97" t="str">
            <v>Diluted EPS</v>
          </cell>
          <cell r="G97">
            <v>2.5283796698897048</v>
          </cell>
          <cell r="H97">
            <v>2.6411145315254902</v>
          </cell>
          <cell r="I97">
            <v>2.7543761915801337</v>
          </cell>
          <cell r="J97">
            <v>2.8400488569481013</v>
          </cell>
          <cell r="K97">
            <v>3.0672527655039494</v>
          </cell>
          <cell r="L97">
            <v>3.3126329867442657</v>
          </cell>
          <cell r="M97">
            <v>3.5776436256838071</v>
          </cell>
          <cell r="N97">
            <v>3.8638551157385121</v>
          </cell>
        </row>
        <row r="100">
          <cell r="D100" t="str">
            <v>Capital Expenditures(7)</v>
          </cell>
          <cell r="G100">
            <v>1091.7867456497593</v>
          </cell>
          <cell r="H100">
            <v>1218.7132763108964</v>
          </cell>
          <cell r="I100">
            <v>1191.7067752684191</v>
          </cell>
          <cell r="J100">
            <v>1191.7067752684188</v>
          </cell>
          <cell r="K100">
            <v>1191.7067752684188</v>
          </cell>
          <cell r="L100">
            <v>1191.7067752684188</v>
          </cell>
          <cell r="M100">
            <v>1191.7067752684188</v>
          </cell>
          <cell r="N100">
            <v>1191.7067752684188</v>
          </cell>
        </row>
        <row r="101">
          <cell r="D101" t="str">
            <v>% Sales</v>
          </cell>
          <cell r="G101">
            <v>2.7038685070831819E-2</v>
          </cell>
          <cell r="H101">
            <v>3.0156678683989753E-2</v>
          </cell>
          <cell r="I101">
            <v>2.8876696505919723E-2</v>
          </cell>
          <cell r="J101">
            <v>2.8935829234090858E-2</v>
          </cell>
          <cell r="K101">
            <v>2.8935829234090858E-2</v>
          </cell>
          <cell r="L101">
            <v>2.8935829234090858E-2</v>
          </cell>
          <cell r="M101">
            <v>2.8935829234090858E-2</v>
          </cell>
          <cell r="N101">
            <v>2.8935829234090858E-2</v>
          </cell>
          <cell r="P101">
            <v>0</v>
          </cell>
          <cell r="Q101" t="str">
            <v>Step Function</v>
          </cell>
        </row>
        <row r="104">
          <cell r="D104" t="str">
            <v>(1)   2008PF Sales implied based on Supervalu WholeCo EBITDA margin applied to the EBITDA contribution from Supervalu (excluding divested assets which contributed 10% to</v>
          </cell>
        </row>
        <row r="105">
          <cell r="D105" t="str">
            <v xml:space="preserve">        2008A core food retail EBITDA).  Sales growth for 2009 and 2010 based on Wall Street research estimates.  0% growth assumed thereafter.</v>
          </cell>
        </row>
        <row r="106">
          <cell r="D106" t="str">
            <v>(2)  Rent expense as a % of sales is assumed to remain equal to the last historical year's result, throughout the projection period.</v>
          </cell>
        </row>
        <row r="107">
          <cell r="D107" t="str">
            <v>(3)  EBITDA margin for 2009 and 2010 based on Wall Street research estimates.  Assumed to remain constant thereafter.</v>
          </cell>
        </row>
        <row r="108">
          <cell r="D108" t="str">
            <v>(4)  Depreciation &amp; Amortization as a % of sales for 2009 and 2010 based on Wall Street research estimates.  Assumed to remain constant thereafter.</v>
          </cell>
        </row>
        <row r="109">
          <cell r="D109" t="str">
            <v>(5)  2009 and 2010 interest expense based on Wall Street research projections, discounted proportionally in line with assumed EBITDA reduction.</v>
          </cell>
        </row>
        <row r="110">
          <cell r="D110" t="str">
            <v>(6)  Based on assumptions above and assumes a 39% effective tax rate.  2011 - 2014 net income based on SVU's long-term net income growth rate of 8%.</v>
          </cell>
        </row>
        <row r="111">
          <cell r="D111" t="str">
            <v>(7)  2008PF capital expenditures reduced porportional to the assumed reduction in sales.  2009 &amp; 2010 capital expenditures as a percent of</v>
          </cell>
        </row>
        <row r="112">
          <cell r="D112" t="str">
            <v xml:space="preserve">        sales based on Wall Street research and assumed to remain constant thereafter.</v>
          </cell>
        </row>
        <row r="118">
          <cell r="D118" t="str">
            <v>Core Supervalu</v>
          </cell>
        </row>
        <row r="119">
          <cell r="D119" t="str">
            <v>($ in millions)</v>
          </cell>
        </row>
        <row r="122">
          <cell r="G122" t="str">
            <v>Fiscal Year Ended January,</v>
          </cell>
        </row>
        <row r="123">
          <cell r="G123">
            <v>2008</v>
          </cell>
          <cell r="H123" t="str">
            <v>LTM</v>
          </cell>
          <cell r="I123">
            <v>2009</v>
          </cell>
          <cell r="J123">
            <v>2010</v>
          </cell>
          <cell r="K123">
            <v>2011</v>
          </cell>
          <cell r="L123">
            <v>2012</v>
          </cell>
          <cell r="M123">
            <v>2013</v>
          </cell>
          <cell r="N123">
            <v>2014</v>
          </cell>
        </row>
        <row r="125">
          <cell r="D125" t="str">
            <v>Total Sales(1)</v>
          </cell>
          <cell r="G125">
            <v>33023.768974453902</v>
          </cell>
          <cell r="H125">
            <v>33212.56043138713</v>
          </cell>
          <cell r="I125">
            <v>33751.749352091814</v>
          </cell>
          <cell r="J125">
            <v>33682.774898185853</v>
          </cell>
          <cell r="K125">
            <v>33682.774898185853</v>
          </cell>
          <cell r="L125">
            <v>33682.774898185853</v>
          </cell>
          <cell r="M125">
            <v>33682.774898185853</v>
          </cell>
          <cell r="N125">
            <v>33682.774898185853</v>
          </cell>
          <cell r="P125" t="str">
            <v>Discount Due To Divestitures</v>
          </cell>
        </row>
        <row r="126">
          <cell r="D126" t="str">
            <v xml:space="preserve">   % Growth</v>
          </cell>
          <cell r="I126">
            <v>2.2044133672357358E-2</v>
          </cell>
          <cell r="J126">
            <v>-2.0435815988805173E-3</v>
          </cell>
          <cell r="K126">
            <v>0</v>
          </cell>
          <cell r="L126">
            <v>0</v>
          </cell>
          <cell r="M126">
            <v>0</v>
          </cell>
          <cell r="N126">
            <v>0</v>
          </cell>
          <cell r="P126">
            <v>0</v>
          </cell>
        </row>
        <row r="128">
          <cell r="D128" t="str">
            <v>EBITDAR</v>
          </cell>
          <cell r="G128">
            <v>2318.141429100333</v>
          </cell>
          <cell r="H128">
            <v>2319.0819485930151</v>
          </cell>
          <cell r="I128">
            <v>2334.3498681741685</v>
          </cell>
          <cell r="J128">
            <v>2329.579433738219</v>
          </cell>
          <cell r="K128">
            <v>2329.579433738219</v>
          </cell>
          <cell r="L128">
            <v>2329.579433738219</v>
          </cell>
          <cell r="M128">
            <v>2329.579433738219</v>
          </cell>
          <cell r="N128">
            <v>2329.579433738219</v>
          </cell>
        </row>
        <row r="129">
          <cell r="D129" t="str">
            <v xml:space="preserve">   % Margin</v>
          </cell>
          <cell r="G129">
            <v>7.0196149654921908E-2</v>
          </cell>
          <cell r="H129">
            <v>6.9825449121393088E-2</v>
          </cell>
          <cell r="I129">
            <v>6.9162337152444325E-2</v>
          </cell>
          <cell r="J129">
            <v>6.9162337152444339E-2</v>
          </cell>
          <cell r="K129">
            <v>6.9162337152444339E-2</v>
          </cell>
          <cell r="L129">
            <v>6.9162337152444339E-2</v>
          </cell>
          <cell r="M129">
            <v>6.9162337152444339E-2</v>
          </cell>
          <cell r="N129">
            <v>6.9162337152444339E-2</v>
          </cell>
        </row>
        <row r="131">
          <cell r="D131" t="str">
            <v>Rent Expense(2)</v>
          </cell>
          <cell r="G131">
            <v>293.1414291003332</v>
          </cell>
          <cell r="H131">
            <v>294.81727044752017</v>
          </cell>
          <cell r="I131">
            <v>299.60347794832683</v>
          </cell>
          <cell r="J131">
            <v>298.99121379383104</v>
          </cell>
          <cell r="K131">
            <v>298.99121379383104</v>
          </cell>
          <cell r="L131">
            <v>298.99121379383104</v>
          </cell>
          <cell r="M131">
            <v>298.99121379383104</v>
          </cell>
          <cell r="N131">
            <v>298.99121379383104</v>
          </cell>
        </row>
        <row r="132">
          <cell r="D132" t="str">
            <v>% Sales</v>
          </cell>
          <cell r="G132">
            <v>8.8766799854703964E-3</v>
          </cell>
          <cell r="H132">
            <v>8.8766799854703964E-3</v>
          </cell>
          <cell r="I132">
            <v>8.8766799854703964E-3</v>
          </cell>
          <cell r="J132">
            <v>8.8766799854703964E-3</v>
          </cell>
          <cell r="K132">
            <v>8.8766799854703964E-3</v>
          </cell>
          <cell r="L132">
            <v>8.8766799854703964E-3</v>
          </cell>
          <cell r="M132">
            <v>8.8766799854703964E-3</v>
          </cell>
          <cell r="N132">
            <v>8.8766799854703964E-3</v>
          </cell>
          <cell r="P132">
            <v>0</v>
          </cell>
          <cell r="Q132" t="str">
            <v>Step Function</v>
          </cell>
        </row>
        <row r="134">
          <cell r="D134" t="str">
            <v>EBITDA(3)</v>
          </cell>
          <cell r="G134">
            <v>2025</v>
          </cell>
          <cell r="H134">
            <v>2025</v>
          </cell>
          <cell r="I134">
            <v>2034.7463902258419</v>
          </cell>
          <cell r="J134">
            <v>2030.5882199443879</v>
          </cell>
          <cell r="K134">
            <v>2030.5882199443879</v>
          </cell>
          <cell r="L134">
            <v>2030.5882199443879</v>
          </cell>
          <cell r="M134">
            <v>2030.5882199443879</v>
          </cell>
          <cell r="N134">
            <v>2030.5882199443879</v>
          </cell>
        </row>
        <row r="135">
          <cell r="D135" t="str">
            <v xml:space="preserve">   % Margin</v>
          </cell>
          <cell r="G135">
            <v>6.131946966945151E-2</v>
          </cell>
          <cell r="H135">
            <v>6.0970909008457475E-2</v>
          </cell>
          <cell r="I135">
            <v>6.0285657166973941E-2</v>
          </cell>
          <cell r="J135">
            <v>6.0285657166973941E-2</v>
          </cell>
          <cell r="K135">
            <v>6.0285657166973941E-2</v>
          </cell>
          <cell r="L135">
            <v>6.0285657166973941E-2</v>
          </cell>
          <cell r="M135">
            <v>6.0285657166973941E-2</v>
          </cell>
          <cell r="N135">
            <v>6.0285657166973941E-2</v>
          </cell>
        </row>
        <row r="137">
          <cell r="D137" t="str">
            <v>Depreciation &amp; Amortization(4)</v>
          </cell>
          <cell r="G137">
            <v>762.46760459089217</v>
          </cell>
          <cell r="H137">
            <v>764.36407586463361</v>
          </cell>
          <cell r="I137">
            <v>778.96149574231765</v>
          </cell>
          <cell r="J137">
            <v>806.70122176971483</v>
          </cell>
          <cell r="K137">
            <v>806.70122176971483</v>
          </cell>
          <cell r="L137">
            <v>806.70122176971483</v>
          </cell>
          <cell r="M137">
            <v>806.70122176971483</v>
          </cell>
          <cell r="N137">
            <v>806.70122176971483</v>
          </cell>
        </row>
        <row r="138">
          <cell r="D138" t="str">
            <v>% Sales</v>
          </cell>
          <cell r="G138">
            <v>2.3088448964765709E-2</v>
          </cell>
          <cell r="H138">
            <v>2.3014307416729021E-2</v>
          </cell>
          <cell r="I138">
            <v>2.3079144361269687E-2</v>
          </cell>
          <cell r="J138">
            <v>2.3949963273755204E-2</v>
          </cell>
          <cell r="K138">
            <v>2.3949963273755204E-2</v>
          </cell>
          <cell r="L138">
            <v>2.3949963273755204E-2</v>
          </cell>
          <cell r="M138">
            <v>2.3949963273755204E-2</v>
          </cell>
          <cell r="N138">
            <v>2.3949963273755204E-2</v>
          </cell>
          <cell r="P138">
            <v>0</v>
          </cell>
          <cell r="Q138" t="str">
            <v>Step Function</v>
          </cell>
        </row>
        <row r="140">
          <cell r="D140" t="str">
            <v>EBIT</v>
          </cell>
          <cell r="G140">
            <v>1262.5323954091077</v>
          </cell>
          <cell r="H140">
            <v>1260.6359241353662</v>
          </cell>
          <cell r="I140">
            <v>1255.7848944835241</v>
          </cell>
          <cell r="J140">
            <v>1223.886998174673</v>
          </cell>
          <cell r="K140">
            <v>1223.886998174673</v>
          </cell>
          <cell r="L140">
            <v>1223.886998174673</v>
          </cell>
          <cell r="M140">
            <v>1223.886998174673</v>
          </cell>
          <cell r="N140">
            <v>1223.886998174673</v>
          </cell>
        </row>
        <row r="141">
          <cell r="D141" t="str">
            <v xml:space="preserve">   % Margin</v>
          </cell>
          <cell r="G141">
            <v>3.82310207046858E-2</v>
          </cell>
          <cell r="H141">
            <v>3.795660159172845E-2</v>
          </cell>
          <cell r="I141">
            <v>3.720651280570425E-2</v>
          </cell>
          <cell r="J141">
            <v>3.633569389321873E-2</v>
          </cell>
          <cell r="K141">
            <v>3.633569389321873E-2</v>
          </cell>
          <cell r="L141">
            <v>3.633569389321873E-2</v>
          </cell>
          <cell r="M141">
            <v>3.633569389321873E-2</v>
          </cell>
          <cell r="N141">
            <v>3.633569389321873E-2</v>
          </cell>
        </row>
        <row r="143">
          <cell r="D143" t="str">
            <v>Interest Expense(5)</v>
          </cell>
          <cell r="G143">
            <v>530.05368382080712</v>
          </cell>
          <cell r="H143">
            <v>497.44076268048866</v>
          </cell>
          <cell r="I143">
            <v>464.8278415401702</v>
          </cell>
          <cell r="J143">
            <v>446.0847834135505</v>
          </cell>
          <cell r="K143" t="str">
            <v>NA</v>
          </cell>
          <cell r="L143" t="str">
            <v>NA</v>
          </cell>
          <cell r="M143" t="str">
            <v>NA</v>
          </cell>
          <cell r="N143" t="str">
            <v>NA</v>
          </cell>
        </row>
        <row r="145">
          <cell r="D145" t="str">
            <v>Net Income(6)</v>
          </cell>
          <cell r="G145">
            <v>444.58533876342096</v>
          </cell>
          <cell r="H145">
            <v>463.32839689004061</v>
          </cell>
          <cell r="I145">
            <v>482.07145501666025</v>
          </cell>
          <cell r="J145">
            <v>497.06590151795615</v>
          </cell>
          <cell r="K145">
            <v>536.83117363939266</v>
          </cell>
          <cell r="L145">
            <v>579.77766753054414</v>
          </cell>
          <cell r="M145">
            <v>626.15988093298768</v>
          </cell>
          <cell r="N145">
            <v>676.25267140762674</v>
          </cell>
          <cell r="P145">
            <v>0.08</v>
          </cell>
          <cell r="Q145" t="str">
            <v>LTG</v>
          </cell>
        </row>
        <row r="147">
          <cell r="D147" t="str">
            <v>Diluted Shares</v>
          </cell>
          <cell r="G147">
            <v>215</v>
          </cell>
          <cell r="H147">
            <v>214.5</v>
          </cell>
          <cell r="I147">
            <v>214</v>
          </cell>
          <cell r="J147">
            <v>214</v>
          </cell>
          <cell r="K147">
            <v>214</v>
          </cell>
          <cell r="L147">
            <v>214</v>
          </cell>
          <cell r="M147">
            <v>214</v>
          </cell>
          <cell r="N147">
            <v>214</v>
          </cell>
          <cell r="Z147" t="str">
            <v>2008PF EBITDA excludes contribution from Distribution and Save-A-Lot</v>
          </cell>
        </row>
        <row r="148">
          <cell r="Z148" t="str">
            <v>Sales growth = research projections</v>
          </cell>
        </row>
        <row r="149">
          <cell r="D149" t="str">
            <v>Diluted EPS</v>
          </cell>
          <cell r="G149">
            <v>2.0678387849461441</v>
          </cell>
          <cell r="H149">
            <v>2.1600391463405155</v>
          </cell>
          <cell r="I149">
            <v>2.2526703505451415</v>
          </cell>
          <cell r="J149">
            <v>2.3227378575605426</v>
          </cell>
          <cell r="K149">
            <v>2.5085568861653864</v>
          </cell>
          <cell r="L149">
            <v>2.7092414370586173</v>
          </cell>
          <cell r="M149">
            <v>2.9259807520233068</v>
          </cell>
          <cell r="N149">
            <v>3.1600592121851716</v>
          </cell>
          <cell r="Z149" t="str">
            <v>Rent expense as a % of sales = research projections</v>
          </cell>
        </row>
        <row r="150">
          <cell r="Z150" t="str">
            <v>D&amp;A as a % of sales = research projections</v>
          </cell>
        </row>
        <row r="151">
          <cell r="Z151" t="str">
            <v>Interest expense based on research projections, discounted proportionally to EBITDA reduction.</v>
          </cell>
        </row>
        <row r="152">
          <cell r="D152" t="str">
            <v>Capital Expenditures(7)</v>
          </cell>
          <cell r="G152">
            <v>892.91928915216579</v>
          </cell>
          <cell r="H152">
            <v>1001.5805132019337</v>
          </cell>
          <cell r="I152">
            <v>974.63902258422797</v>
          </cell>
          <cell r="J152">
            <v>974.63902258422786</v>
          </cell>
          <cell r="K152">
            <v>974.63902258422786</v>
          </cell>
          <cell r="L152">
            <v>974.63902258422786</v>
          </cell>
          <cell r="M152">
            <v>974.63902258422786</v>
          </cell>
          <cell r="N152">
            <v>974.63902258422786</v>
          </cell>
          <cell r="Z152" t="str">
            <v>CapEx based on research projections, discounted proportionally to EBITDA reduction</v>
          </cell>
        </row>
        <row r="153">
          <cell r="D153" t="str">
            <v>% Sales</v>
          </cell>
          <cell r="G153">
            <v>2.7038685070831819E-2</v>
          </cell>
          <cell r="H153">
            <v>3.0156678683989753E-2</v>
          </cell>
          <cell r="I153">
            <v>2.8876696505919723E-2</v>
          </cell>
          <cell r="J153">
            <v>2.8935829234090858E-2</v>
          </cell>
          <cell r="K153">
            <v>2.8935829234090858E-2</v>
          </cell>
          <cell r="L153">
            <v>2.8935829234090858E-2</v>
          </cell>
          <cell r="M153">
            <v>2.8935829234090858E-2</v>
          </cell>
          <cell r="N153">
            <v>2.8935829234090858E-2</v>
          </cell>
          <cell r="P153">
            <v>0</v>
          </cell>
          <cell r="Q153" t="str">
            <v>Step Function</v>
          </cell>
          <cell r="Z153" t="str">
            <v>Assumes a 39% effective tax rate, consistent with historical and projected results.</v>
          </cell>
        </row>
        <row r="156">
          <cell r="D156" t="str">
            <v>(1)   2008PF Sales implied based on Supervalu WholeCo EBITDA margin applied to the EBITDA contribution from core food retail (excluding divested assets which contributed 10% to</v>
          </cell>
        </row>
        <row r="157">
          <cell r="D157" t="str">
            <v xml:space="preserve">        2008A core food retail EBITDA).  Sales growth for 2009 and 2010 based on Wall Street research estimates.  0% growth assumed thereafter.</v>
          </cell>
        </row>
        <row r="158">
          <cell r="D158" t="str">
            <v>(2)  Rent expense as a % of sales is assumed to remain equal to the last historical year's result, throughout the projection period.</v>
          </cell>
        </row>
        <row r="159">
          <cell r="D159" t="str">
            <v xml:space="preserve">(3)  2008PF EBITDA based on contribution from Albertsons and Heritage Retail less $225million related to the divestiture of certain assets.  EBITDA margin for 2009 and 2010 based on Wall Street </v>
          </cell>
        </row>
        <row r="160">
          <cell r="D160" t="str">
            <v xml:space="preserve">        research estimates and assumed to remain constant thereafter.</v>
          </cell>
        </row>
        <row r="161">
          <cell r="D161" t="str">
            <v>(4)  Depreciation &amp; Amortization as a % of sales for 2009 and 2010 based on Wall Street research estimates.  Assumed to remain constant thereafter.</v>
          </cell>
        </row>
        <row r="162">
          <cell r="D162" t="str">
            <v>(5)  2009 and 2010 interest expense based on Wall Street research projections, discounted proportionally in line with assumed EBITDA reduction.</v>
          </cell>
        </row>
        <row r="163">
          <cell r="D163" t="str">
            <v>(6)  Based on assumptions above and assumes a 39% effective tax rate.  2011 - 2014 net income based on SVU's long-term net income growth rate of 8%.</v>
          </cell>
        </row>
        <row r="164">
          <cell r="D164" t="str">
            <v>(7)  2008PF capital expenditures reduced porportional to the assumed reduction in sales.  2009 &amp; 2010 capital expenditures as a percent of</v>
          </cell>
        </row>
        <row r="165">
          <cell r="D165" t="str">
            <v xml:space="preserve">        sales based on Wall Street research and assumed to remain constant thereafter.</v>
          </cell>
        </row>
        <row r="171">
          <cell r="D171" t="str">
            <v>Jewel &amp; Acme - Financial Summary</v>
          </cell>
        </row>
        <row r="172">
          <cell r="D172" t="str">
            <v>($ in millions)</v>
          </cell>
        </row>
        <row r="175">
          <cell r="G175" t="str">
            <v>Fiscal Year Ended January,</v>
          </cell>
        </row>
        <row r="176">
          <cell r="G176">
            <v>2008</v>
          </cell>
          <cell r="H176" t="str">
            <v>LTM</v>
          </cell>
          <cell r="I176">
            <v>2009</v>
          </cell>
          <cell r="J176">
            <v>2010</v>
          </cell>
          <cell r="K176">
            <v>2011</v>
          </cell>
          <cell r="L176">
            <v>2012</v>
          </cell>
          <cell r="M176">
            <v>2013</v>
          </cell>
          <cell r="N176">
            <v>2014</v>
          </cell>
        </row>
        <row r="178">
          <cell r="D178" t="str">
            <v>Total Sales(1)</v>
          </cell>
          <cell r="G178">
            <v>9500</v>
          </cell>
          <cell r="H178">
            <v>9500</v>
          </cell>
          <cell r="I178">
            <v>9500</v>
          </cell>
          <cell r="J178">
            <v>9500</v>
          </cell>
          <cell r="K178">
            <v>9500</v>
          </cell>
          <cell r="L178">
            <v>9500</v>
          </cell>
          <cell r="M178">
            <v>9500</v>
          </cell>
          <cell r="N178">
            <v>9500</v>
          </cell>
        </row>
        <row r="179">
          <cell r="D179" t="str">
            <v xml:space="preserve">   % Growth</v>
          </cell>
          <cell r="I179">
            <v>0</v>
          </cell>
          <cell r="J179">
            <v>0</v>
          </cell>
          <cell r="K179">
            <v>0</v>
          </cell>
          <cell r="L179">
            <v>0</v>
          </cell>
          <cell r="M179">
            <v>0</v>
          </cell>
          <cell r="N179">
            <v>0</v>
          </cell>
        </row>
        <row r="181">
          <cell r="D181" t="str">
            <v>EBITDAR</v>
          </cell>
          <cell r="G181">
            <v>876.82845986196878</v>
          </cell>
          <cell r="H181">
            <v>876.82845986196878</v>
          </cell>
          <cell r="I181">
            <v>876.82845986196878</v>
          </cell>
          <cell r="J181">
            <v>867.32845986196878</v>
          </cell>
          <cell r="K181">
            <v>857.82845986196878</v>
          </cell>
          <cell r="L181">
            <v>848.32845986196878</v>
          </cell>
          <cell r="M181">
            <v>838.82845986196878</v>
          </cell>
          <cell r="N181">
            <v>829.32845986196878</v>
          </cell>
        </row>
        <row r="182">
          <cell r="D182" t="str">
            <v xml:space="preserve">   % Margin</v>
          </cell>
          <cell r="G182">
            <v>9.229773261704935E-2</v>
          </cell>
          <cell r="H182">
            <v>9.229773261704935E-2</v>
          </cell>
          <cell r="I182">
            <v>9.229773261704935E-2</v>
          </cell>
          <cell r="J182">
            <v>9.1297732617049349E-2</v>
          </cell>
          <cell r="K182">
            <v>9.0297732617049348E-2</v>
          </cell>
          <cell r="L182">
            <v>8.9297732617049347E-2</v>
          </cell>
          <cell r="M182">
            <v>8.8297732617049346E-2</v>
          </cell>
          <cell r="N182">
            <v>8.7297732617049345E-2</v>
          </cell>
        </row>
        <row r="184">
          <cell r="D184" t="str">
            <v>Rent Expense(2)</v>
          </cell>
          <cell r="G184">
            <v>84.328459861968767</v>
          </cell>
          <cell r="H184">
            <v>84.328459861968767</v>
          </cell>
          <cell r="I184">
            <v>84.328459861968767</v>
          </cell>
          <cell r="J184">
            <v>84.328459861968767</v>
          </cell>
          <cell r="K184">
            <v>84.328459861968767</v>
          </cell>
          <cell r="L184">
            <v>84.328459861968767</v>
          </cell>
          <cell r="M184">
            <v>84.328459861968767</v>
          </cell>
          <cell r="N184">
            <v>84.328459861968767</v>
          </cell>
        </row>
        <row r="185">
          <cell r="D185" t="str">
            <v>% Sales</v>
          </cell>
          <cell r="G185">
            <v>8.8766799854703964E-3</v>
          </cell>
          <cell r="H185">
            <v>8.8766799854703964E-3</v>
          </cell>
          <cell r="I185">
            <v>8.8766799854703964E-3</v>
          </cell>
          <cell r="J185">
            <v>8.8766799854703964E-3</v>
          </cell>
          <cell r="K185">
            <v>8.8766799854703964E-3</v>
          </cell>
          <cell r="L185">
            <v>8.8766799854703964E-3</v>
          </cell>
          <cell r="M185">
            <v>8.8766799854703964E-3</v>
          </cell>
          <cell r="N185">
            <v>8.8766799854703964E-3</v>
          </cell>
        </row>
        <row r="187">
          <cell r="D187" t="str">
            <v>EBITDA(3)</v>
          </cell>
          <cell r="G187">
            <v>792.5</v>
          </cell>
          <cell r="H187">
            <v>792.5</v>
          </cell>
          <cell r="I187">
            <v>792.5</v>
          </cell>
          <cell r="J187">
            <v>783</v>
          </cell>
          <cell r="K187">
            <v>773.5</v>
          </cell>
          <cell r="L187">
            <v>764</v>
          </cell>
          <cell r="M187">
            <v>754.5</v>
          </cell>
          <cell r="N187">
            <v>745</v>
          </cell>
        </row>
        <row r="188">
          <cell r="D188" t="str">
            <v xml:space="preserve">   % Margin</v>
          </cell>
          <cell r="G188">
            <v>8.3421052631578951E-2</v>
          </cell>
          <cell r="H188">
            <v>8.3421052631578951E-2</v>
          </cell>
          <cell r="I188">
            <v>8.3421052631578951E-2</v>
          </cell>
          <cell r="J188">
            <v>8.242105263157895E-2</v>
          </cell>
          <cell r="K188">
            <v>8.142105263157895E-2</v>
          </cell>
          <cell r="L188">
            <v>8.0421052631578949E-2</v>
          </cell>
          <cell r="M188">
            <v>7.9421052631578948E-2</v>
          </cell>
          <cell r="N188">
            <v>7.8421052631578947E-2</v>
          </cell>
        </row>
        <row r="190">
          <cell r="D190" t="str">
            <v>Depreciation &amp; Amortization(4)</v>
          </cell>
          <cell r="G190">
            <v>88.571428571428555</v>
          </cell>
          <cell r="H190">
            <v>88.571428571428555</v>
          </cell>
          <cell r="I190">
            <v>88.571428571428555</v>
          </cell>
          <cell r="J190">
            <v>88.571428571428569</v>
          </cell>
          <cell r="K190">
            <v>88.571428571428569</v>
          </cell>
          <cell r="L190">
            <v>88.571428571428569</v>
          </cell>
          <cell r="M190">
            <v>88.571428571428569</v>
          </cell>
          <cell r="N190">
            <v>88.571428571428569</v>
          </cell>
        </row>
        <row r="191">
          <cell r="D191" t="str">
            <v>% Sales</v>
          </cell>
          <cell r="G191">
            <v>9.32330827067669E-3</v>
          </cell>
          <cell r="H191">
            <v>9.32330827067669E-3</v>
          </cell>
          <cell r="I191">
            <v>9.32330827067669E-3</v>
          </cell>
          <cell r="J191">
            <v>9.3233082706766918E-3</v>
          </cell>
          <cell r="K191">
            <v>9.3233082706766918E-3</v>
          </cell>
          <cell r="L191">
            <v>9.3233082706766918E-3</v>
          </cell>
          <cell r="M191">
            <v>9.3233082706766918E-3</v>
          </cell>
          <cell r="N191">
            <v>9.3233082706766918E-3</v>
          </cell>
        </row>
        <row r="193">
          <cell r="D193" t="str">
            <v>EBIT</v>
          </cell>
          <cell r="G193">
            <v>703.92857142857144</v>
          </cell>
          <cell r="H193">
            <v>703.92857142857144</v>
          </cell>
          <cell r="I193">
            <v>703.92857142857144</v>
          </cell>
          <cell r="J193">
            <v>694.42857142857144</v>
          </cell>
          <cell r="K193">
            <v>684.92857142857144</v>
          </cell>
          <cell r="L193">
            <v>675.42857142857144</v>
          </cell>
          <cell r="M193">
            <v>665.92857142857144</v>
          </cell>
          <cell r="N193">
            <v>656.42857142857144</v>
          </cell>
        </row>
        <row r="194">
          <cell r="D194" t="str">
            <v xml:space="preserve">   % Margin</v>
          </cell>
          <cell r="G194">
            <v>7.409774436090226E-2</v>
          </cell>
          <cell r="H194">
            <v>7.409774436090226E-2</v>
          </cell>
          <cell r="I194">
            <v>7.409774436090226E-2</v>
          </cell>
          <cell r="J194">
            <v>7.3097744360902259E-2</v>
          </cell>
          <cell r="K194">
            <v>7.2097744360902258E-2</v>
          </cell>
          <cell r="L194">
            <v>7.1097744360902257E-2</v>
          </cell>
          <cell r="M194">
            <v>7.0097744360902256E-2</v>
          </cell>
          <cell r="N194">
            <v>6.9097744360902255E-2</v>
          </cell>
        </row>
        <row r="196">
          <cell r="D196" t="str">
            <v>Capital Expenditures</v>
          </cell>
          <cell r="G196">
            <v>88.571428571428569</v>
          </cell>
          <cell r="H196">
            <v>88.571428571428569</v>
          </cell>
          <cell r="I196">
            <v>88.571428571428555</v>
          </cell>
          <cell r="J196">
            <v>88.571428571428569</v>
          </cell>
          <cell r="K196">
            <v>88.571428571428569</v>
          </cell>
          <cell r="L196">
            <v>88.571428571428569</v>
          </cell>
          <cell r="M196">
            <v>88.571428571428569</v>
          </cell>
          <cell r="N196">
            <v>88.571428571428569</v>
          </cell>
        </row>
        <row r="197">
          <cell r="D197" t="str">
            <v>% Sales</v>
          </cell>
          <cell r="G197">
            <v>9.3233082706766918E-3</v>
          </cell>
          <cell r="H197">
            <v>9.3233082706766918E-3</v>
          </cell>
          <cell r="I197">
            <v>9.32330827067669E-3</v>
          </cell>
          <cell r="J197">
            <v>9.3233082706766918E-3</v>
          </cell>
          <cell r="K197">
            <v>9.3233082706766918E-3</v>
          </cell>
          <cell r="L197">
            <v>9.3233082706766918E-3</v>
          </cell>
          <cell r="M197">
            <v>9.3233082706766918E-3</v>
          </cell>
          <cell r="N197">
            <v>9.3233082706766918E-3</v>
          </cell>
        </row>
        <row r="204">
          <cell r="D204" t="str">
            <v>Jacme Output Sheet</v>
          </cell>
        </row>
        <row r="205">
          <cell r="D205" t="str">
            <v>($ in millions)</v>
          </cell>
        </row>
        <row r="208">
          <cell r="G208" t="str">
            <v>Fiscal Year Ended January,</v>
          </cell>
        </row>
        <row r="209">
          <cell r="G209">
            <v>2008</v>
          </cell>
          <cell r="H209" t="str">
            <v>LTM</v>
          </cell>
          <cell r="I209">
            <v>2009</v>
          </cell>
          <cell r="J209">
            <v>2010</v>
          </cell>
          <cell r="K209">
            <v>2011</v>
          </cell>
          <cell r="L209">
            <v>2012</v>
          </cell>
          <cell r="M209">
            <v>2013</v>
          </cell>
          <cell r="N209">
            <v>2014</v>
          </cell>
        </row>
        <row r="211">
          <cell r="D211" t="str">
            <v>Total Sales</v>
          </cell>
          <cell r="G211">
            <v>9500</v>
          </cell>
          <cell r="H211">
            <v>9500</v>
          </cell>
          <cell r="I211">
            <v>9500</v>
          </cell>
          <cell r="J211">
            <v>9500</v>
          </cell>
          <cell r="K211">
            <v>9500</v>
          </cell>
          <cell r="L211">
            <v>9500</v>
          </cell>
          <cell r="M211">
            <v>9500</v>
          </cell>
          <cell r="N211">
            <v>0</v>
          </cell>
        </row>
        <row r="212">
          <cell r="D212" t="str">
            <v xml:space="preserve">   % Growth</v>
          </cell>
          <cell r="I212">
            <v>0</v>
          </cell>
          <cell r="J212">
            <v>0</v>
          </cell>
          <cell r="K212">
            <v>0</v>
          </cell>
          <cell r="L212">
            <v>0</v>
          </cell>
          <cell r="M212">
            <v>0</v>
          </cell>
          <cell r="N212">
            <v>-1</v>
          </cell>
        </row>
        <row r="214">
          <cell r="D214" t="str">
            <v>EBITDAR</v>
          </cell>
          <cell r="G214">
            <v>876.82845986196878</v>
          </cell>
          <cell r="H214">
            <v>876.82845986196878</v>
          </cell>
          <cell r="I214">
            <v>876.82845986196878</v>
          </cell>
          <cell r="J214">
            <v>867.32845986196878</v>
          </cell>
          <cell r="K214">
            <v>857.82845986196878</v>
          </cell>
          <cell r="L214">
            <v>848.32845986196878</v>
          </cell>
          <cell r="M214">
            <v>838.82845986196878</v>
          </cell>
          <cell r="N214">
            <v>7.9120879120879121E-3</v>
          </cell>
        </row>
        <row r="215">
          <cell r="D215" t="str">
            <v xml:space="preserve">   % Margin</v>
          </cell>
          <cell r="G215">
            <v>9.229773261704935E-2</v>
          </cell>
          <cell r="H215">
            <v>9.229773261704935E-2</v>
          </cell>
          <cell r="I215">
            <v>9.229773261704935E-2</v>
          </cell>
          <cell r="J215">
            <v>9.1297732617049349E-2</v>
          </cell>
          <cell r="K215">
            <v>9.0297732617049348E-2</v>
          </cell>
          <cell r="L215">
            <v>8.9297732617049347E-2</v>
          </cell>
          <cell r="M215">
            <v>8.8297732617049346E-2</v>
          </cell>
          <cell r="N215" t="e">
            <v>#DIV/0!</v>
          </cell>
        </row>
        <row r="217">
          <cell r="D217" t="str">
            <v>EBITDA</v>
          </cell>
          <cell r="G217">
            <v>792.5</v>
          </cell>
          <cell r="H217">
            <v>792.5</v>
          </cell>
          <cell r="I217">
            <v>792.5</v>
          </cell>
          <cell r="J217">
            <v>783</v>
          </cell>
          <cell r="K217">
            <v>773.5</v>
          </cell>
          <cell r="L217">
            <v>764</v>
          </cell>
          <cell r="M217">
            <v>754.5</v>
          </cell>
          <cell r="N217">
            <v>0</v>
          </cell>
        </row>
        <row r="218">
          <cell r="D218" t="str">
            <v xml:space="preserve">   % Margin</v>
          </cell>
          <cell r="G218">
            <v>8.3421052631578951E-2</v>
          </cell>
          <cell r="H218">
            <v>8.3421052631578951E-2</v>
          </cell>
          <cell r="I218">
            <v>8.3421052631578951E-2</v>
          </cell>
          <cell r="J218">
            <v>8.242105263157895E-2</v>
          </cell>
          <cell r="K218">
            <v>8.142105263157895E-2</v>
          </cell>
          <cell r="L218">
            <v>8.0421052631578949E-2</v>
          </cell>
          <cell r="M218">
            <v>7.9421052631578948E-2</v>
          </cell>
          <cell r="N218" t="e">
            <v>#DIV/0!</v>
          </cell>
        </row>
        <row r="220">
          <cell r="D220" t="str">
            <v>EBIT</v>
          </cell>
          <cell r="G220">
            <v>703.92857142857144</v>
          </cell>
          <cell r="H220">
            <v>703.92857142857144</v>
          </cell>
          <cell r="I220">
            <v>703.92857142857144</v>
          </cell>
          <cell r="J220">
            <v>694.42857142857144</v>
          </cell>
          <cell r="K220">
            <v>684.92857142857144</v>
          </cell>
          <cell r="L220">
            <v>675.42857142857144</v>
          </cell>
          <cell r="M220">
            <v>665.92857142857144</v>
          </cell>
          <cell r="N220">
            <v>3000</v>
          </cell>
        </row>
        <row r="221">
          <cell r="D221" t="str">
            <v xml:space="preserve">   % Margin</v>
          </cell>
          <cell r="G221">
            <v>7.409774436090226E-2</v>
          </cell>
          <cell r="H221">
            <v>7.409774436090226E-2</v>
          </cell>
          <cell r="I221">
            <v>7.409774436090226E-2</v>
          </cell>
          <cell r="J221">
            <v>7.3097744360902259E-2</v>
          </cell>
          <cell r="K221">
            <v>7.2097744360902258E-2</v>
          </cell>
          <cell r="L221">
            <v>7.1097744360902257E-2</v>
          </cell>
          <cell r="M221">
            <v>7.0097744360902256E-2</v>
          </cell>
          <cell r="N221" t="e">
            <v>#DIV/0!</v>
          </cell>
        </row>
        <row r="223">
          <cell r="D223" t="str">
            <v>Capital Expenditures</v>
          </cell>
          <cell r="G223">
            <v>88.571428571428569</v>
          </cell>
          <cell r="H223">
            <v>88.571428571428569</v>
          </cell>
          <cell r="I223">
            <v>88.571428571428555</v>
          </cell>
          <cell r="J223">
            <v>88.571428571428569</v>
          </cell>
          <cell r="K223">
            <v>88.571428571428569</v>
          </cell>
          <cell r="L223">
            <v>88.571428571428569</v>
          </cell>
          <cell r="M223">
            <v>88.571428571428569</v>
          </cell>
          <cell r="N223">
            <v>-0.02</v>
          </cell>
        </row>
        <row r="224">
          <cell r="D224" t="str">
            <v>% Sales</v>
          </cell>
          <cell r="G224">
            <v>9.3233082706766918E-3</v>
          </cell>
          <cell r="H224">
            <v>9.3233082706766918E-3</v>
          </cell>
          <cell r="I224">
            <v>9.32330827067669E-3</v>
          </cell>
          <cell r="J224">
            <v>9.3233082706766918E-3</v>
          </cell>
          <cell r="K224">
            <v>9.3233082706766918E-3</v>
          </cell>
          <cell r="L224">
            <v>9.3233082706766918E-3</v>
          </cell>
          <cell r="M224">
            <v>9.3233082706766918E-3</v>
          </cell>
          <cell r="N224" t="e">
            <v>#DIV/0!</v>
          </cell>
        </row>
        <row r="226">
          <cell r="N226">
            <v>3000.02</v>
          </cell>
        </row>
        <row r="227">
          <cell r="N227" t="e">
            <v>#DIV/0!</v>
          </cell>
        </row>
        <row r="229">
          <cell r="N229">
            <v>0</v>
          </cell>
        </row>
        <row r="230">
          <cell r="N230" t="e">
            <v>#DIV/0!</v>
          </cell>
        </row>
      </sheetData>
      <sheetData sheetId="24" refreshError="1"/>
      <sheetData sheetId="25" refreshError="1"/>
      <sheetData sheetId="26" refreshError="1"/>
      <sheetData sheetId="27" refreshError="1">
        <row r="2">
          <cell r="A2" t="str">
            <v>DON'T UPDATE HERE&gt;&gt;&gt;&gt;&gt;&gt;&gt;&gt;</v>
          </cell>
          <cell r="D2" t="str">
            <v>Sensitivity Switch</v>
          </cell>
          <cell r="F2">
            <v>1</v>
          </cell>
          <cell r="H2" t="str">
            <v>BASELINE CASE IS RUNNING</v>
          </cell>
        </row>
        <row r="3">
          <cell r="D3" t="str">
            <v>1 = Baseline Case</v>
          </cell>
        </row>
        <row r="4">
          <cell r="D4" t="str">
            <v>2 = Downside Sensitivity Case</v>
          </cell>
        </row>
        <row r="6">
          <cell r="D6" t="str">
            <v>Supervalu Projections</v>
          </cell>
        </row>
        <row r="7">
          <cell r="D7" t="str">
            <v>($ in millions)</v>
          </cell>
        </row>
        <row r="10">
          <cell r="G10" t="str">
            <v>Fiscal Year Ended January,</v>
          </cell>
          <cell r="U10" t="str">
            <v>LTM Calc</v>
          </cell>
        </row>
        <row r="11">
          <cell r="G11">
            <v>2008</v>
          </cell>
          <cell r="H11" t="str">
            <v>LTM</v>
          </cell>
          <cell r="I11">
            <v>2009</v>
          </cell>
          <cell r="J11">
            <v>2010</v>
          </cell>
          <cell r="K11">
            <v>2011</v>
          </cell>
          <cell r="L11">
            <v>2012</v>
          </cell>
          <cell r="M11">
            <v>2013</v>
          </cell>
          <cell r="N11">
            <v>2014</v>
          </cell>
          <cell r="U11" t="str">
            <v>YTD FY08A</v>
          </cell>
          <cell r="V11" t="str">
            <v>YTD FY09E</v>
          </cell>
        </row>
        <row r="13">
          <cell r="D13" t="str">
            <v>Total Sales(1)</v>
          </cell>
          <cell r="G13">
            <v>44048</v>
          </cell>
          <cell r="H13">
            <v>44103</v>
          </cell>
          <cell r="I13">
            <v>45019</v>
          </cell>
          <cell r="J13">
            <v>44927</v>
          </cell>
          <cell r="K13">
            <v>44927</v>
          </cell>
          <cell r="L13">
            <v>44927</v>
          </cell>
          <cell r="M13">
            <v>44927</v>
          </cell>
          <cell r="N13">
            <v>44927</v>
          </cell>
          <cell r="U13">
            <v>13292</v>
          </cell>
          <cell r="V13">
            <v>13347</v>
          </cell>
        </row>
        <row r="14">
          <cell r="D14" t="str">
            <v xml:space="preserve">   % Growth</v>
          </cell>
          <cell r="I14">
            <v>2.2044133672357358E-2</v>
          </cell>
          <cell r="J14">
            <v>-2.0435815988805173E-3</v>
          </cell>
          <cell r="K14">
            <v>0</v>
          </cell>
          <cell r="L14">
            <v>0</v>
          </cell>
          <cell r="M14">
            <v>0</v>
          </cell>
          <cell r="N14">
            <v>0</v>
          </cell>
        </row>
        <row r="16">
          <cell r="D16" t="str">
            <v>EBITDAR(2)</v>
          </cell>
          <cell r="G16">
            <v>3092</v>
          </cell>
          <cell r="H16">
            <v>3079.5117826007991</v>
          </cell>
          <cell r="I16">
            <v>3113.6192562658916</v>
          </cell>
          <cell r="J16">
            <v>3107.2563212478667</v>
          </cell>
          <cell r="K16">
            <v>3107.2563212478667</v>
          </cell>
          <cell r="L16">
            <v>3107.2563212478667</v>
          </cell>
          <cell r="M16">
            <v>3107.2563212478667</v>
          </cell>
          <cell r="N16">
            <v>3107.2563212478667</v>
          </cell>
          <cell r="U16">
            <v>672.01116963312745</v>
          </cell>
          <cell r="V16">
            <v>659.52295223392662</v>
          </cell>
        </row>
        <row r="17">
          <cell r="D17" t="str">
            <v xml:space="preserve">   % Margin</v>
          </cell>
          <cell r="G17">
            <v>7.0196149654921908E-2</v>
          </cell>
          <cell r="H17">
            <v>6.9825449121393088E-2</v>
          </cell>
          <cell r="I17">
            <v>6.9162337152444339E-2</v>
          </cell>
          <cell r="J17">
            <v>6.9162337152444339E-2</v>
          </cell>
          <cell r="K17">
            <v>6.9162337152444339E-2</v>
          </cell>
          <cell r="L17">
            <v>6.9162337152444339E-2</v>
          </cell>
          <cell r="M17">
            <v>6.9162337152444339E-2</v>
          </cell>
          <cell r="N17">
            <v>6.9162337152444339E-2</v>
          </cell>
        </row>
        <row r="19">
          <cell r="D19" t="str">
            <v>Rent Expense</v>
          </cell>
          <cell r="G19">
            <v>391</v>
          </cell>
          <cell r="H19">
            <v>391.48821739920089</v>
          </cell>
          <cell r="I19">
            <v>399.61925626589175</v>
          </cell>
          <cell r="J19">
            <v>398.80260170722852</v>
          </cell>
          <cell r="K19">
            <v>398.80260170722852</v>
          </cell>
          <cell r="L19">
            <v>398.80260170722852</v>
          </cell>
          <cell r="M19">
            <v>398.80260170722852</v>
          </cell>
          <cell r="N19">
            <v>398.80260170722852</v>
          </cell>
          <cell r="U19">
            <v>117.98883036687251</v>
          </cell>
          <cell r="V19">
            <v>118.47704776607338</v>
          </cell>
        </row>
        <row r="20">
          <cell r="D20" t="str">
            <v>% Sales</v>
          </cell>
          <cell r="G20">
            <v>8.8766799854703964E-3</v>
          </cell>
          <cell r="H20">
            <v>8.8766799854703964E-3</v>
          </cell>
          <cell r="I20">
            <v>8.8766799854703964E-3</v>
          </cell>
          <cell r="J20">
            <v>8.8766799854703964E-3</v>
          </cell>
          <cell r="K20">
            <v>8.8766799854703964E-3</v>
          </cell>
          <cell r="L20">
            <v>8.8766799854703964E-3</v>
          </cell>
          <cell r="M20">
            <v>8.8766799854703964E-3</v>
          </cell>
          <cell r="N20">
            <v>8.8766799854703964E-3</v>
          </cell>
          <cell r="P20">
            <v>0</v>
          </cell>
          <cell r="Q20" t="str">
            <v>Step Function</v>
          </cell>
        </row>
        <row r="22">
          <cell r="D22" t="str">
            <v>EBITDA (3)</v>
          </cell>
          <cell r="G22">
            <v>2701</v>
          </cell>
          <cell r="H22">
            <v>2689</v>
          </cell>
          <cell r="I22">
            <v>2714</v>
          </cell>
          <cell r="J22">
            <v>2708.4537195406383</v>
          </cell>
          <cell r="K22">
            <v>2708.4537195406383</v>
          </cell>
          <cell r="L22">
            <v>2708.4537195406383</v>
          </cell>
          <cell r="M22">
            <v>2708.4537195406383</v>
          </cell>
          <cell r="N22">
            <v>2708.4537195406383</v>
          </cell>
          <cell r="U22">
            <v>790</v>
          </cell>
          <cell r="V22">
            <v>778</v>
          </cell>
        </row>
        <row r="23">
          <cell r="D23" t="str">
            <v xml:space="preserve">   % Margin</v>
          </cell>
          <cell r="G23">
            <v>6.131946966945151E-2</v>
          </cell>
          <cell r="H23">
            <v>6.0970909008457475E-2</v>
          </cell>
          <cell r="I23">
            <v>6.0285657166973941E-2</v>
          </cell>
          <cell r="J23">
            <v>6.0285657166973941E-2</v>
          </cell>
          <cell r="K23">
            <v>6.0285657166973941E-2</v>
          </cell>
          <cell r="L23">
            <v>6.0285657166973941E-2</v>
          </cell>
          <cell r="M23">
            <v>6.0285657166973941E-2</v>
          </cell>
          <cell r="N23">
            <v>6.0285657166973941E-2</v>
          </cell>
        </row>
        <row r="25">
          <cell r="D25" t="str">
            <v>Depreciation &amp; Amortization(4)</v>
          </cell>
          <cell r="G25">
            <v>1017</v>
          </cell>
          <cell r="H25">
            <v>1015</v>
          </cell>
          <cell r="I25">
            <v>1039</v>
          </cell>
          <cell r="J25">
            <v>1076</v>
          </cell>
          <cell r="K25">
            <v>1076</v>
          </cell>
          <cell r="L25">
            <v>1076</v>
          </cell>
          <cell r="M25">
            <v>1076</v>
          </cell>
          <cell r="N25">
            <v>1076</v>
          </cell>
          <cell r="U25">
            <v>324</v>
          </cell>
          <cell r="V25">
            <v>322</v>
          </cell>
        </row>
        <row r="26">
          <cell r="D26" t="str">
            <v>% Sales</v>
          </cell>
          <cell r="G26">
            <v>2.3088448964765709E-2</v>
          </cell>
          <cell r="H26">
            <v>2.3014307416729021E-2</v>
          </cell>
          <cell r="I26">
            <v>2.3079144361269687E-2</v>
          </cell>
          <cell r="J26">
            <v>2.3949963273755204E-2</v>
          </cell>
          <cell r="K26">
            <v>2.3949963273755204E-2</v>
          </cell>
          <cell r="L26">
            <v>2.3949963273755204E-2</v>
          </cell>
          <cell r="M26">
            <v>2.3949963273755204E-2</v>
          </cell>
          <cell r="N26">
            <v>2.3949963273755204E-2</v>
          </cell>
          <cell r="P26">
            <v>0</v>
          </cell>
          <cell r="Q26" t="str">
            <v>Step Function</v>
          </cell>
          <cell r="U26">
            <v>2.4375564249172435E-2</v>
          </cell>
          <cell r="V26">
            <v>2.4125271596613471E-2</v>
          </cell>
        </row>
        <row r="28">
          <cell r="D28" t="str">
            <v>EBIT (4)</v>
          </cell>
          <cell r="G28">
            <v>1684</v>
          </cell>
          <cell r="H28">
            <v>1674</v>
          </cell>
          <cell r="I28">
            <v>1675</v>
          </cell>
          <cell r="J28">
            <v>1632.4537195406383</v>
          </cell>
          <cell r="K28">
            <v>1632.4537195406383</v>
          </cell>
          <cell r="L28">
            <v>1632.4537195406383</v>
          </cell>
          <cell r="M28">
            <v>1632.4537195406383</v>
          </cell>
          <cell r="N28">
            <v>1632.4537195406383</v>
          </cell>
          <cell r="U28">
            <v>466</v>
          </cell>
          <cell r="V28">
            <v>456</v>
          </cell>
        </row>
        <row r="29">
          <cell r="D29" t="str">
            <v xml:space="preserve">   % Margin</v>
          </cell>
          <cell r="G29">
            <v>3.82310207046858E-2</v>
          </cell>
          <cell r="H29">
            <v>3.795660159172845E-2</v>
          </cell>
          <cell r="I29">
            <v>3.7206512805704257E-2</v>
          </cell>
          <cell r="J29">
            <v>3.6335693893218737E-2</v>
          </cell>
          <cell r="K29">
            <v>3.6335693893218737E-2</v>
          </cell>
          <cell r="L29">
            <v>3.6335693893218737E-2</v>
          </cell>
          <cell r="M29">
            <v>3.6335693893218737E-2</v>
          </cell>
          <cell r="N29">
            <v>3.6335693893218737E-2</v>
          </cell>
          <cell r="U29">
            <v>3.5058681913933194E-2</v>
          </cell>
          <cell r="V29">
            <v>3.4164980894583051E-2</v>
          </cell>
        </row>
        <row r="31">
          <cell r="D31" t="str">
            <v>Interest Expense</v>
          </cell>
          <cell r="G31">
            <v>707</v>
          </cell>
          <cell r="H31">
            <v>674</v>
          </cell>
          <cell r="I31">
            <v>620</v>
          </cell>
          <cell r="J31">
            <v>595</v>
          </cell>
          <cell r="K31" t="str">
            <v>NA</v>
          </cell>
          <cell r="L31" t="str">
            <v>NA</v>
          </cell>
          <cell r="M31" t="str">
            <v>NA</v>
          </cell>
          <cell r="N31" t="str">
            <v>NA</v>
          </cell>
          <cell r="U31">
            <v>223</v>
          </cell>
          <cell r="V31">
            <v>190</v>
          </cell>
        </row>
        <row r="33">
          <cell r="D33" t="str">
            <v>Net Income</v>
          </cell>
          <cell r="G33">
            <v>593</v>
          </cell>
          <cell r="H33">
            <v>607</v>
          </cell>
          <cell r="I33">
            <v>643</v>
          </cell>
          <cell r="J33">
            <v>663</v>
          </cell>
          <cell r="K33">
            <v>716.04000000000008</v>
          </cell>
          <cell r="L33">
            <v>773.32320000000016</v>
          </cell>
          <cell r="M33">
            <v>835.18905600000028</v>
          </cell>
          <cell r="N33">
            <v>902.0041804800004</v>
          </cell>
          <cell r="P33">
            <v>0.08</v>
          </cell>
          <cell r="Q33" t="str">
            <v>LTG</v>
          </cell>
          <cell r="U33">
            <v>148</v>
          </cell>
          <cell r="V33">
            <v>162</v>
          </cell>
        </row>
        <row r="35">
          <cell r="D35" t="str">
            <v>Diluted Shares</v>
          </cell>
          <cell r="G35">
            <v>215</v>
          </cell>
          <cell r="H35">
            <v>214.62873118986928</v>
          </cell>
          <cell r="I35">
            <v>214</v>
          </cell>
          <cell r="J35">
            <v>214</v>
          </cell>
          <cell r="K35">
            <v>214</v>
          </cell>
          <cell r="L35">
            <v>214</v>
          </cell>
          <cell r="M35">
            <v>214</v>
          </cell>
          <cell r="N35">
            <v>214</v>
          </cell>
        </row>
        <row r="37">
          <cell r="D37" t="str">
            <v>Diluted EPS</v>
          </cell>
          <cell r="G37">
            <v>2.7581395348837208</v>
          </cell>
          <cell r="H37">
            <v>2.8281395348837206</v>
          </cell>
          <cell r="I37">
            <v>3.0046728971962615</v>
          </cell>
          <cell r="J37">
            <v>3.0981308411214954</v>
          </cell>
          <cell r="K37">
            <v>3.3459813084112153</v>
          </cell>
          <cell r="L37">
            <v>3.6136598130841127</v>
          </cell>
          <cell r="M37">
            <v>3.9027525981308426</v>
          </cell>
          <cell r="N37">
            <v>4.2149728059813105</v>
          </cell>
          <cell r="U37">
            <v>0.69</v>
          </cell>
          <cell r="V37">
            <v>0.76</v>
          </cell>
        </row>
        <row r="40">
          <cell r="D40" t="str">
            <v>Capital Expenditures (5)</v>
          </cell>
          <cell r="G40">
            <v>1191</v>
          </cell>
          <cell r="H40">
            <v>1330</v>
          </cell>
          <cell r="I40">
            <v>1300</v>
          </cell>
          <cell r="J40">
            <v>1300</v>
          </cell>
          <cell r="K40">
            <v>1300</v>
          </cell>
          <cell r="L40">
            <v>1300</v>
          </cell>
          <cell r="M40">
            <v>1300</v>
          </cell>
          <cell r="N40">
            <v>1300</v>
          </cell>
          <cell r="U40">
            <v>256</v>
          </cell>
          <cell r="V40">
            <v>395</v>
          </cell>
        </row>
        <row r="41">
          <cell r="D41" t="str">
            <v>% Sales</v>
          </cell>
          <cell r="G41">
            <v>2.7038685070831819E-2</v>
          </cell>
          <cell r="H41">
            <v>3.0156678683989753E-2</v>
          </cell>
          <cell r="I41">
            <v>2.8876696505919723E-2</v>
          </cell>
          <cell r="J41">
            <v>2.8935829234090858E-2</v>
          </cell>
          <cell r="K41">
            <v>2.8935829234090858E-2</v>
          </cell>
          <cell r="L41">
            <v>2.8935829234090858E-2</v>
          </cell>
          <cell r="M41">
            <v>2.8935829234090858E-2</v>
          </cell>
          <cell r="N41">
            <v>2.8935829234090858E-2</v>
          </cell>
          <cell r="P41">
            <v>0</v>
          </cell>
          <cell r="Q41" t="str">
            <v>Step Function</v>
          </cell>
        </row>
        <row r="44">
          <cell r="D44" t="str">
            <v>(1)   Sales growth for 2009 and 2010 based on Wall Street research estimates.  0% growth assumed thereafter.</v>
          </cell>
        </row>
        <row r="45">
          <cell r="D45" t="str">
            <v>(2)  Rent expense as a % of sales is assumed to remain equal to the last historical year's result, throughout the projection period.</v>
          </cell>
        </row>
        <row r="46">
          <cell r="D46" t="str">
            <v>(3)  EBITDA margin for 2009 and 2010 based on Wall Street research estimates.  Assumed to remain constant thereafter.</v>
          </cell>
        </row>
        <row r="47">
          <cell r="D47" t="str">
            <v>(4)  Depreciation &amp; Amortization as a % of sales for 2009 and 2010 based on Wall Street research estimates.  Assumed to remain constant thereafter.</v>
          </cell>
        </row>
        <row r="48">
          <cell r="D48" t="str">
            <v>(5)  2009 &amp; 2010 capital expenditures as a percent of sales based on Wall Street research and assumed to remain constant thereafter.</v>
          </cell>
        </row>
        <row r="53">
          <cell r="D53" t="str">
            <v>Implied Tax Rate</v>
          </cell>
          <cell r="G53">
            <v>0.39303991811668371</v>
          </cell>
          <cell r="I53">
            <v>0.39052132701421799</v>
          </cell>
          <cell r="J53">
            <v>0.36093534823552242</v>
          </cell>
        </row>
        <row r="56">
          <cell r="G56" t="str">
            <v>Fiscal Year Ended January,</v>
          </cell>
        </row>
        <row r="57">
          <cell r="D57" t="str">
            <v>Sensitivities</v>
          </cell>
          <cell r="G57">
            <v>2008</v>
          </cell>
          <cell r="H57" t="str">
            <v>LTM</v>
          </cell>
          <cell r="I57">
            <v>2009</v>
          </cell>
          <cell r="J57">
            <v>2010</v>
          </cell>
          <cell r="K57">
            <v>2011</v>
          </cell>
          <cell r="L57">
            <v>2012</v>
          </cell>
          <cell r="M57">
            <v>2013</v>
          </cell>
        </row>
        <row r="59">
          <cell r="D59" t="str">
            <v>Baseline Revenue Growth</v>
          </cell>
          <cell r="I59">
            <v>2.2044133672357358E-2</v>
          </cell>
          <cell r="J59">
            <v>-2.0435815988805173E-3</v>
          </cell>
          <cell r="K59">
            <v>0</v>
          </cell>
          <cell r="L59">
            <v>0</v>
          </cell>
          <cell r="M59">
            <v>0</v>
          </cell>
          <cell r="P59">
            <v>-0.02</v>
          </cell>
        </row>
        <row r="60">
          <cell r="D60" t="str">
            <v>Sensitized Revenue Growth</v>
          </cell>
          <cell r="I60">
            <v>2.0441336723573574E-3</v>
          </cell>
          <cell r="J60">
            <v>-2.2043581598880518E-2</v>
          </cell>
          <cell r="K60">
            <v>-0.02</v>
          </cell>
          <cell r="L60">
            <v>-0.02</v>
          </cell>
          <cell r="M60">
            <v>-0.02</v>
          </cell>
        </row>
        <row r="62">
          <cell r="D62" t="str">
            <v>Baseline EBITDA Margin</v>
          </cell>
          <cell r="I62">
            <v>6.0285657166973941E-2</v>
          </cell>
          <cell r="J62">
            <v>6.0285657166973941E-2</v>
          </cell>
          <cell r="K62">
            <v>6.0285657166973941E-2</v>
          </cell>
          <cell r="L62">
            <v>6.0285657166973941E-2</v>
          </cell>
          <cell r="M62">
            <v>6.0285657166973941E-2</v>
          </cell>
          <cell r="P62">
            <v>-0.01</v>
          </cell>
        </row>
        <row r="63">
          <cell r="D63" t="str">
            <v>Sensitized EBITDA Margin</v>
          </cell>
          <cell r="I63">
            <v>5.0285657166973939E-2</v>
          </cell>
          <cell r="J63">
            <v>5.0285657166973939E-2</v>
          </cell>
          <cell r="K63">
            <v>5.0285657166973939E-2</v>
          </cell>
          <cell r="L63">
            <v>5.0285657166973939E-2</v>
          </cell>
          <cell r="M63">
            <v>5.0285657166973939E-2</v>
          </cell>
        </row>
        <row r="66">
          <cell r="D66" t="str">
            <v>Supervalu Projections (Excluding Divested Assets)</v>
          </cell>
        </row>
        <row r="67">
          <cell r="D67" t="str">
            <v>($ in millions)</v>
          </cell>
        </row>
        <row r="70">
          <cell r="G70" t="str">
            <v>Fiscal Year Ended January,</v>
          </cell>
        </row>
        <row r="71">
          <cell r="G71">
            <v>2008</v>
          </cell>
          <cell r="H71" t="str">
            <v>LTM</v>
          </cell>
          <cell r="I71">
            <v>2009</v>
          </cell>
          <cell r="J71">
            <v>2010</v>
          </cell>
          <cell r="K71">
            <v>2011</v>
          </cell>
          <cell r="L71">
            <v>2012</v>
          </cell>
          <cell r="M71">
            <v>2013</v>
          </cell>
          <cell r="N71">
            <v>2014</v>
          </cell>
        </row>
        <row r="73">
          <cell r="D73" t="str">
            <v>Total Sales (1)</v>
          </cell>
          <cell r="G73">
            <v>40378.692336171785</v>
          </cell>
          <cell r="H73">
            <v>39692.700000000004</v>
          </cell>
          <cell r="I73">
            <v>41268.805627545349</v>
          </cell>
          <cell r="J73">
            <v>41184.46945575712</v>
          </cell>
          <cell r="K73">
            <v>41184.46945575712</v>
          </cell>
          <cell r="L73">
            <v>41184.46945575712</v>
          </cell>
          <cell r="M73">
            <v>41184.46945575712</v>
          </cell>
          <cell r="N73">
            <v>41184.46945575712</v>
          </cell>
          <cell r="P73" t="str">
            <v>Discount Due To Divestitures</v>
          </cell>
          <cell r="S73" t="str">
            <v>EBITDA Subject to Reduction</v>
          </cell>
          <cell r="V73">
            <v>2250</v>
          </cell>
        </row>
        <row r="74">
          <cell r="D74" t="str">
            <v xml:space="preserve">   % Growth</v>
          </cell>
          <cell r="I74">
            <v>2.2044133672357358E-2</v>
          </cell>
          <cell r="J74">
            <v>-2.0435815988805173E-3</v>
          </cell>
          <cell r="K74">
            <v>0</v>
          </cell>
          <cell r="L74">
            <v>0</v>
          </cell>
          <cell r="M74">
            <v>0</v>
          </cell>
          <cell r="N74">
            <v>0</v>
          </cell>
          <cell r="P74">
            <v>0.1</v>
          </cell>
          <cell r="S74" t="str">
            <v>Reduction in EBITDA due to divestitures</v>
          </cell>
          <cell r="V74">
            <v>225</v>
          </cell>
        </row>
        <row r="76">
          <cell r="D76" t="str">
            <v>EBITDAR (2)</v>
          </cell>
          <cell r="G76">
            <v>2834.4287300999631</v>
          </cell>
          <cell r="H76">
            <v>2771.5606043407197</v>
          </cell>
          <cell r="I76">
            <v>2854.2470486909833</v>
          </cell>
          <cell r="J76">
            <v>2848.41416194362</v>
          </cell>
          <cell r="K76">
            <v>2848.41416194362</v>
          </cell>
          <cell r="L76">
            <v>2848.41416194362</v>
          </cell>
          <cell r="M76">
            <v>2848.41416194362</v>
          </cell>
          <cell r="N76">
            <v>2848.41416194362</v>
          </cell>
        </row>
        <row r="77">
          <cell r="D77" t="str">
            <v xml:space="preserve">   % Margin</v>
          </cell>
          <cell r="G77">
            <v>6.4348636262712561E-2</v>
          </cell>
          <cell r="H77">
            <v>6.9825449121393088E-2</v>
          </cell>
          <cell r="I77">
            <v>6.3400942906128147E-2</v>
          </cell>
          <cell r="J77">
            <v>6.340094290612816E-2</v>
          </cell>
          <cell r="K77">
            <v>6.340094290612816E-2</v>
          </cell>
          <cell r="L77">
            <v>6.340094290612816E-2</v>
          </cell>
          <cell r="M77">
            <v>6.340094290612816E-2</v>
          </cell>
          <cell r="N77">
            <v>6.340094290612816E-2</v>
          </cell>
        </row>
        <row r="79">
          <cell r="D79" t="str">
            <v>Rent Expense(2)</v>
          </cell>
          <cell r="G79">
            <v>358.42873009996299</v>
          </cell>
          <cell r="H79">
            <v>352.33939565928085</v>
          </cell>
          <cell r="I79">
            <v>366.32998093829985</v>
          </cell>
          <cell r="J79">
            <v>365.58135573013612</v>
          </cell>
          <cell r="K79">
            <v>365.58135573013612</v>
          </cell>
          <cell r="L79">
            <v>365.58135573013612</v>
          </cell>
          <cell r="M79">
            <v>365.58135573013612</v>
          </cell>
          <cell r="N79">
            <v>365.58135573013612</v>
          </cell>
        </row>
        <row r="80">
          <cell r="D80" t="str">
            <v>% Sales</v>
          </cell>
          <cell r="G80">
            <v>8.8766799854703964E-3</v>
          </cell>
          <cell r="H80">
            <v>8.8766799854703964E-3</v>
          </cell>
          <cell r="I80">
            <v>8.8766799854703964E-3</v>
          </cell>
          <cell r="J80">
            <v>8.8766799854703964E-3</v>
          </cell>
          <cell r="K80">
            <v>8.8766799854703964E-3</v>
          </cell>
          <cell r="L80">
            <v>8.8766799854703964E-3</v>
          </cell>
          <cell r="M80">
            <v>8.8766799854703964E-3</v>
          </cell>
          <cell r="N80">
            <v>8.8766799854703964E-3</v>
          </cell>
          <cell r="P80">
            <v>0</v>
          </cell>
          <cell r="Q80" t="str">
            <v>Step Function</v>
          </cell>
        </row>
        <row r="82">
          <cell r="D82" t="str">
            <v>EBITDA (3)</v>
          </cell>
          <cell r="G82">
            <v>2476</v>
          </cell>
          <cell r="H82">
            <v>2420.1000000000004</v>
          </cell>
          <cell r="I82">
            <v>2487.9170677526836</v>
          </cell>
          <cell r="J82">
            <v>2482.8328062134838</v>
          </cell>
          <cell r="K82">
            <v>2482.8328062134838</v>
          </cell>
          <cell r="L82">
            <v>2482.8328062134838</v>
          </cell>
          <cell r="M82">
            <v>2482.8328062134838</v>
          </cell>
          <cell r="N82">
            <v>2482.8328062134838</v>
          </cell>
        </row>
        <row r="83">
          <cell r="D83" t="str">
            <v xml:space="preserve">   % Margin</v>
          </cell>
          <cell r="G83">
            <v>6.131946966945151E-2</v>
          </cell>
          <cell r="H83">
            <v>6.0970909008457475E-2</v>
          </cell>
          <cell r="I83">
            <v>6.0285657166973941E-2</v>
          </cell>
          <cell r="J83">
            <v>6.0285657166973941E-2</v>
          </cell>
          <cell r="K83">
            <v>6.0285657166973941E-2</v>
          </cell>
          <cell r="L83">
            <v>6.0285657166973941E-2</v>
          </cell>
          <cell r="M83">
            <v>6.0285657166973941E-2</v>
          </cell>
          <cell r="N83">
            <v>6.0285657166973941E-2</v>
          </cell>
        </row>
        <row r="85">
          <cell r="D85" t="str">
            <v>Depreciation &amp; Amortization(4)</v>
          </cell>
          <cell r="G85">
            <v>932.28137726767852</v>
          </cell>
          <cell r="H85">
            <v>913.50000000000011</v>
          </cell>
          <cell r="I85">
            <v>952.44872269529799</v>
          </cell>
          <cell r="J85">
            <v>986.36653091447602</v>
          </cell>
          <cell r="K85">
            <v>986.36653091447602</v>
          </cell>
          <cell r="L85">
            <v>986.36653091447602</v>
          </cell>
          <cell r="M85">
            <v>986.36653091447602</v>
          </cell>
          <cell r="N85">
            <v>986.36653091447602</v>
          </cell>
        </row>
        <row r="86">
          <cell r="D86" t="str">
            <v>% Sales</v>
          </cell>
          <cell r="G86">
            <v>2.3088448964765709E-2</v>
          </cell>
          <cell r="H86">
            <v>2.3014307416729021E-2</v>
          </cell>
          <cell r="I86">
            <v>2.3079144361269687E-2</v>
          </cell>
          <cell r="J86">
            <v>2.3949963273755204E-2</v>
          </cell>
          <cell r="K86">
            <v>2.3949963273755204E-2</v>
          </cell>
          <cell r="L86">
            <v>2.3949963273755204E-2</v>
          </cell>
          <cell r="M86">
            <v>2.3949963273755204E-2</v>
          </cell>
          <cell r="N86">
            <v>2.3949963273755204E-2</v>
          </cell>
          <cell r="P86">
            <v>0</v>
          </cell>
          <cell r="Q86" t="str">
            <v>Step Function</v>
          </cell>
        </row>
        <row r="88">
          <cell r="D88" t="str">
            <v>EBIT (4)</v>
          </cell>
          <cell r="G88">
            <v>1543.7186227323214</v>
          </cell>
          <cell r="H88">
            <v>1506.6000000000001</v>
          </cell>
          <cell r="I88">
            <v>1535.4683450573857</v>
          </cell>
          <cell r="J88">
            <v>1496.4662752990077</v>
          </cell>
          <cell r="K88">
            <v>1496.4662752990077</v>
          </cell>
          <cell r="L88">
            <v>1496.4662752990077</v>
          </cell>
          <cell r="M88">
            <v>1496.4662752990077</v>
          </cell>
          <cell r="N88">
            <v>1496.4662752990077</v>
          </cell>
        </row>
        <row r="89">
          <cell r="D89" t="str">
            <v xml:space="preserve">   % Margin</v>
          </cell>
          <cell r="G89">
            <v>3.82310207046858E-2</v>
          </cell>
          <cell r="H89">
            <v>3.795660159172845E-2</v>
          </cell>
          <cell r="I89">
            <v>3.720651280570425E-2</v>
          </cell>
          <cell r="J89">
            <v>3.6335693893218737E-2</v>
          </cell>
          <cell r="K89">
            <v>3.6335693893218737E-2</v>
          </cell>
          <cell r="L89">
            <v>3.6335693893218737E-2</v>
          </cell>
          <cell r="M89">
            <v>3.6335693893218737E-2</v>
          </cell>
          <cell r="N89">
            <v>3.6335693893218737E-2</v>
          </cell>
        </row>
        <row r="91">
          <cell r="D91" t="str">
            <v>Interest Expense</v>
          </cell>
          <cell r="G91">
            <v>648.10514624213249</v>
          </cell>
          <cell r="H91">
            <v>608.22880414661222</v>
          </cell>
          <cell r="I91">
            <v>568.35246205109206</v>
          </cell>
          <cell r="J91">
            <v>545.43502406516097</v>
          </cell>
          <cell r="K91" t="str">
            <v>NA</v>
          </cell>
          <cell r="L91" t="str">
            <v>NA</v>
          </cell>
          <cell r="M91" t="str">
            <v>NA</v>
          </cell>
          <cell r="N91" t="str">
            <v>NA</v>
          </cell>
        </row>
        <row r="93">
          <cell r="D93" t="str">
            <v>Net Income</v>
          </cell>
          <cell r="G93">
            <v>543.60162902628656</v>
          </cell>
          <cell r="H93">
            <v>566.51906701221765</v>
          </cell>
          <cell r="I93">
            <v>589.43650499814862</v>
          </cell>
          <cell r="J93">
            <v>607.77045538689367</v>
          </cell>
          <cell r="K93">
            <v>656.3920918178452</v>
          </cell>
          <cell r="L93">
            <v>708.90345916327283</v>
          </cell>
          <cell r="M93">
            <v>765.61573589633474</v>
          </cell>
          <cell r="N93">
            <v>826.86499476804158</v>
          </cell>
          <cell r="P93">
            <v>0.08</v>
          </cell>
          <cell r="Q93" t="str">
            <v>LTG</v>
          </cell>
        </row>
        <row r="95">
          <cell r="D95" t="str">
            <v>Diluted Shares</v>
          </cell>
          <cell r="G95">
            <v>215</v>
          </cell>
          <cell r="H95">
            <v>214.5</v>
          </cell>
          <cell r="I95">
            <v>214</v>
          </cell>
          <cell r="J95">
            <v>214</v>
          </cell>
          <cell r="K95">
            <v>214</v>
          </cell>
          <cell r="L95">
            <v>214</v>
          </cell>
          <cell r="M95">
            <v>214</v>
          </cell>
          <cell r="N95">
            <v>214</v>
          </cell>
        </row>
        <row r="97">
          <cell r="D97" t="str">
            <v>Diluted EPS</v>
          </cell>
          <cell r="G97">
            <v>2.5283796698897048</v>
          </cell>
          <cell r="H97">
            <v>2.6411145315254902</v>
          </cell>
          <cell r="I97">
            <v>2.7543761915801337</v>
          </cell>
          <cell r="J97">
            <v>2.8400488569481013</v>
          </cell>
          <cell r="K97">
            <v>3.0672527655039494</v>
          </cell>
          <cell r="L97">
            <v>3.3126329867442657</v>
          </cell>
          <cell r="M97">
            <v>3.5776436256838071</v>
          </cell>
          <cell r="N97">
            <v>3.8638551157385121</v>
          </cell>
        </row>
        <row r="100">
          <cell r="D100" t="str">
            <v>Capital Expenditures (5)</v>
          </cell>
          <cell r="G100">
            <v>1091.7867456497593</v>
          </cell>
          <cell r="H100">
            <v>1197.0000000000002</v>
          </cell>
          <cell r="I100">
            <v>1191.7067752684191</v>
          </cell>
          <cell r="J100">
            <v>1191.7067752684188</v>
          </cell>
          <cell r="K100">
            <v>1191.7067752684188</v>
          </cell>
          <cell r="L100">
            <v>1191.7067752684188</v>
          </cell>
          <cell r="M100">
            <v>1191.7067752684188</v>
          </cell>
          <cell r="N100">
            <v>1191.7067752684188</v>
          </cell>
        </row>
        <row r="101">
          <cell r="D101" t="str">
            <v>% Sales</v>
          </cell>
          <cell r="G101">
            <v>2.7038685070831819E-2</v>
          </cell>
          <cell r="H101">
            <v>3.0156678683989753E-2</v>
          </cell>
          <cell r="I101">
            <v>2.8876696505919723E-2</v>
          </cell>
          <cell r="J101">
            <v>2.8935829234090858E-2</v>
          </cell>
          <cell r="K101">
            <v>2.8935829234090858E-2</v>
          </cell>
          <cell r="L101">
            <v>2.8935829234090858E-2</v>
          </cell>
          <cell r="M101">
            <v>2.8935829234090858E-2</v>
          </cell>
          <cell r="N101">
            <v>2.8935829234090858E-2</v>
          </cell>
          <cell r="P101">
            <v>0</v>
          </cell>
          <cell r="Q101" t="str">
            <v>Step Function</v>
          </cell>
        </row>
        <row r="104">
          <cell r="D104" t="str">
            <v>(1)   2008PF Sales implied based on Supervalu WholeCo EBITDA margin applied to the EBITDA contribution from Supervalu (excluding divested assets which contributed 10% to  2008A core food retail EBITDA).  Sales growth for 2009 and 2010 based on Wall Street</v>
          </cell>
        </row>
        <row r="105">
          <cell r="D105" t="str">
            <v>(2)  Rent expense as a % of sales is assumed to remain equal to the last historical year's result, throughout the projection period.</v>
          </cell>
        </row>
        <row r="106">
          <cell r="D106" t="str">
            <v>(3)  EBITDA margin for 2009 and 2010 based on Wall Street research estimates.  Assumed to remain constant thereafter.</v>
          </cell>
        </row>
        <row r="107">
          <cell r="D107" t="str">
            <v>(4)  Depreciation &amp; Amortization as a % of sales for 2009 and 2010 based on Wall Street research estimates.  Assumed to remain constant thereafter.</v>
          </cell>
        </row>
        <row r="108">
          <cell r="D108" t="str">
            <v>(5)  2008PF capital expenditures reduced porportional to the assumed reduction in sales.  2009 &amp; 2010 capital expenditures as a percent of sales based on Wall Street research and assumed to remain constant thereafter.</v>
          </cell>
        </row>
        <row r="110">
          <cell r="D110" t="str">
            <v xml:space="preserve">  </v>
          </cell>
        </row>
        <row r="118">
          <cell r="D118" t="str">
            <v>Core Supervalu</v>
          </cell>
        </row>
        <row r="119">
          <cell r="D119" t="str">
            <v>($ in millions)</v>
          </cell>
        </row>
        <row r="122">
          <cell r="G122" t="str">
            <v>Fiscal Year Ended January,</v>
          </cell>
        </row>
        <row r="123">
          <cell r="G123">
            <v>2008</v>
          </cell>
          <cell r="H123" t="str">
            <v>LTM</v>
          </cell>
          <cell r="I123">
            <v>2009</v>
          </cell>
          <cell r="J123">
            <v>2010</v>
          </cell>
          <cell r="K123">
            <v>2011</v>
          </cell>
          <cell r="L123">
            <v>2012</v>
          </cell>
          <cell r="M123">
            <v>2013</v>
          </cell>
          <cell r="N123">
            <v>2014</v>
          </cell>
        </row>
        <row r="125">
          <cell r="D125" t="str">
            <v>Total Sales (1)</v>
          </cell>
          <cell r="G125">
            <v>33023.768974453902</v>
          </cell>
          <cell r="H125">
            <v>33387.759163272858</v>
          </cell>
          <cell r="I125">
            <v>33751.749352091814</v>
          </cell>
          <cell r="J125">
            <v>33682.774898185853</v>
          </cell>
          <cell r="K125">
            <v>33682.774898185853</v>
          </cell>
          <cell r="L125">
            <v>33682.774898185853</v>
          </cell>
          <cell r="M125">
            <v>33682.774898185853</v>
          </cell>
          <cell r="N125">
            <v>33682.774898185853</v>
          </cell>
          <cell r="P125" t="str">
            <v>Discount Due To Divestitures</v>
          </cell>
        </row>
        <row r="126">
          <cell r="D126" t="str">
            <v xml:space="preserve">   % Growth</v>
          </cell>
          <cell r="I126">
            <v>2.2044133672357358E-2</v>
          </cell>
          <cell r="J126">
            <v>-2.0435815988805173E-3</v>
          </cell>
          <cell r="K126">
            <v>0</v>
          </cell>
          <cell r="L126">
            <v>0</v>
          </cell>
          <cell r="M126">
            <v>0</v>
          </cell>
          <cell r="N126">
            <v>0</v>
          </cell>
          <cell r="P126">
            <v>0</v>
          </cell>
        </row>
        <row r="128">
          <cell r="D128" t="str">
            <v>EBITDAR (2)</v>
          </cell>
          <cell r="G128">
            <v>2318.141429100333</v>
          </cell>
          <cell r="H128">
            <v>2331.3152787324348</v>
          </cell>
          <cell r="I128">
            <v>2334.3498681741685</v>
          </cell>
          <cell r="J128">
            <v>2329.579433738219</v>
          </cell>
          <cell r="K128">
            <v>2329.579433738219</v>
          </cell>
          <cell r="L128">
            <v>2329.579433738219</v>
          </cell>
          <cell r="M128">
            <v>2329.579433738219</v>
          </cell>
          <cell r="N128">
            <v>2329.579433738219</v>
          </cell>
        </row>
        <row r="129">
          <cell r="D129" t="str">
            <v xml:space="preserve">   % Margin</v>
          </cell>
          <cell r="G129">
            <v>7.0196149654921908E-2</v>
          </cell>
          <cell r="H129">
            <v>6.9825449121393088E-2</v>
          </cell>
          <cell r="I129">
            <v>6.9162337152444325E-2</v>
          </cell>
          <cell r="J129">
            <v>6.9162337152444339E-2</v>
          </cell>
          <cell r="K129">
            <v>6.9162337152444339E-2</v>
          </cell>
          <cell r="L129">
            <v>6.9162337152444339E-2</v>
          </cell>
          <cell r="M129">
            <v>6.9162337152444339E-2</v>
          </cell>
          <cell r="N129">
            <v>6.9162337152444339E-2</v>
          </cell>
        </row>
        <row r="131">
          <cell r="D131" t="str">
            <v>Rent Expense(2)</v>
          </cell>
          <cell r="G131">
            <v>293.1414291003332</v>
          </cell>
          <cell r="H131">
            <v>296.37245352433001</v>
          </cell>
          <cell r="I131">
            <v>299.60347794832683</v>
          </cell>
          <cell r="J131">
            <v>298.99121379383104</v>
          </cell>
          <cell r="K131">
            <v>298.99121379383104</v>
          </cell>
          <cell r="L131">
            <v>298.99121379383104</v>
          </cell>
          <cell r="M131">
            <v>298.99121379383104</v>
          </cell>
          <cell r="N131">
            <v>298.99121379383104</v>
          </cell>
        </row>
        <row r="132">
          <cell r="D132" t="str">
            <v>% Sales</v>
          </cell>
          <cell r="G132">
            <v>8.8766799854703964E-3</v>
          </cell>
          <cell r="H132">
            <v>8.8766799854703964E-3</v>
          </cell>
          <cell r="I132">
            <v>8.8766799854703964E-3</v>
          </cell>
          <cell r="J132">
            <v>8.8766799854703964E-3</v>
          </cell>
          <cell r="K132">
            <v>8.8766799854703964E-3</v>
          </cell>
          <cell r="L132">
            <v>8.8766799854703964E-3</v>
          </cell>
          <cell r="M132">
            <v>8.8766799854703964E-3</v>
          </cell>
          <cell r="N132">
            <v>8.8766799854703964E-3</v>
          </cell>
          <cell r="P132">
            <v>0</v>
          </cell>
          <cell r="Q132" t="str">
            <v>Step Function</v>
          </cell>
        </row>
        <row r="134">
          <cell r="D134" t="str">
            <v>EBITDA (3)</v>
          </cell>
          <cell r="G134">
            <v>2025</v>
          </cell>
          <cell r="H134">
            <v>2035.6820259402018</v>
          </cell>
          <cell r="I134">
            <v>2034.7463902258419</v>
          </cell>
          <cell r="J134">
            <v>2030.5882199443879</v>
          </cell>
          <cell r="K134">
            <v>2030.5882199443879</v>
          </cell>
          <cell r="L134">
            <v>2030.5882199443879</v>
          </cell>
          <cell r="M134">
            <v>2030.5882199443879</v>
          </cell>
          <cell r="N134">
            <v>2030.5882199443879</v>
          </cell>
        </row>
        <row r="135">
          <cell r="D135" t="str">
            <v xml:space="preserve">   % Margin</v>
          </cell>
          <cell r="G135">
            <v>6.131946966945151E-2</v>
          </cell>
          <cell r="H135">
            <v>6.0970909008457475E-2</v>
          </cell>
          <cell r="I135">
            <v>6.0285657166973941E-2</v>
          </cell>
          <cell r="J135">
            <v>6.0285657166973941E-2</v>
          </cell>
          <cell r="K135">
            <v>6.0285657166973941E-2</v>
          </cell>
          <cell r="L135">
            <v>6.0285657166973941E-2</v>
          </cell>
          <cell r="M135">
            <v>6.0285657166973941E-2</v>
          </cell>
          <cell r="N135">
            <v>6.0285657166973941E-2</v>
          </cell>
        </row>
        <row r="137">
          <cell r="D137" t="str">
            <v>Depreciation &amp; Amortization(4)</v>
          </cell>
          <cell r="G137">
            <v>762.46760459089217</v>
          </cell>
          <cell r="H137">
            <v>768.39615333927281</v>
          </cell>
          <cell r="I137">
            <v>778.96149574231765</v>
          </cell>
          <cell r="J137">
            <v>806.70122176971483</v>
          </cell>
          <cell r="K137">
            <v>806.70122176971483</v>
          </cell>
          <cell r="L137">
            <v>806.70122176971483</v>
          </cell>
          <cell r="M137">
            <v>806.70122176971483</v>
          </cell>
          <cell r="N137">
            <v>806.70122176971483</v>
          </cell>
        </row>
        <row r="138">
          <cell r="D138" t="str">
            <v>% Sales</v>
          </cell>
          <cell r="G138">
            <v>2.3088448964765709E-2</v>
          </cell>
          <cell r="H138">
            <v>2.3014307416729021E-2</v>
          </cell>
          <cell r="I138">
            <v>2.3079144361269687E-2</v>
          </cell>
          <cell r="J138">
            <v>2.3949963273755204E-2</v>
          </cell>
          <cell r="K138">
            <v>2.3949963273755204E-2</v>
          </cell>
          <cell r="L138">
            <v>2.3949963273755204E-2</v>
          </cell>
          <cell r="M138">
            <v>2.3949963273755204E-2</v>
          </cell>
          <cell r="N138">
            <v>2.3949963273755204E-2</v>
          </cell>
          <cell r="P138">
            <v>0</v>
          </cell>
          <cell r="Q138" t="str">
            <v>Step Function</v>
          </cell>
        </row>
        <row r="140">
          <cell r="D140" t="str">
            <v>EBIT (4)</v>
          </cell>
          <cell r="G140">
            <v>1262.5323954091077</v>
          </cell>
          <cell r="H140">
            <v>1267.2858726009288</v>
          </cell>
          <cell r="I140">
            <v>1255.7848944835241</v>
          </cell>
          <cell r="J140">
            <v>1223.886998174673</v>
          </cell>
          <cell r="K140">
            <v>1223.886998174673</v>
          </cell>
          <cell r="L140">
            <v>1223.886998174673</v>
          </cell>
          <cell r="M140">
            <v>1223.886998174673</v>
          </cell>
          <cell r="N140">
            <v>1223.886998174673</v>
          </cell>
        </row>
        <row r="141">
          <cell r="D141" t="str">
            <v xml:space="preserve">   % Margin</v>
          </cell>
          <cell r="G141">
            <v>3.82310207046858E-2</v>
          </cell>
          <cell r="H141">
            <v>3.795660159172845E-2</v>
          </cell>
          <cell r="I141">
            <v>3.720651280570425E-2</v>
          </cell>
          <cell r="J141">
            <v>3.633569389321873E-2</v>
          </cell>
          <cell r="K141">
            <v>3.633569389321873E-2</v>
          </cell>
          <cell r="L141">
            <v>3.633569389321873E-2</v>
          </cell>
          <cell r="M141">
            <v>3.633569389321873E-2</v>
          </cell>
          <cell r="N141">
            <v>3.633569389321873E-2</v>
          </cell>
        </row>
        <row r="143">
          <cell r="D143" t="str">
            <v>Interest Expense</v>
          </cell>
          <cell r="G143">
            <v>530.05368382080712</v>
          </cell>
          <cell r="H143">
            <v>497.44076268048866</v>
          </cell>
          <cell r="I143">
            <v>464.8278415401702</v>
          </cell>
          <cell r="J143">
            <v>446.0847834135505</v>
          </cell>
          <cell r="K143" t="str">
            <v>NA</v>
          </cell>
          <cell r="L143" t="str">
            <v>NA</v>
          </cell>
          <cell r="M143" t="str">
            <v>NA</v>
          </cell>
          <cell r="N143" t="str">
            <v>NA</v>
          </cell>
        </row>
        <row r="145">
          <cell r="D145" t="str">
            <v>Net Income</v>
          </cell>
          <cell r="G145">
            <v>444.58533876342096</v>
          </cell>
          <cell r="H145">
            <v>463.32839689004061</v>
          </cell>
          <cell r="I145">
            <v>482.07145501666025</v>
          </cell>
          <cell r="J145">
            <v>497.06590151795615</v>
          </cell>
          <cell r="K145">
            <v>536.83117363939266</v>
          </cell>
          <cell r="L145">
            <v>579.77766753054414</v>
          </cell>
          <cell r="M145">
            <v>626.15988093298768</v>
          </cell>
          <cell r="N145">
            <v>676.25267140762674</v>
          </cell>
          <cell r="P145">
            <v>0.08</v>
          </cell>
          <cell r="Q145" t="str">
            <v>LTG</v>
          </cell>
        </row>
        <row r="147">
          <cell r="D147" t="str">
            <v>Diluted Shares</v>
          </cell>
          <cell r="G147">
            <v>215</v>
          </cell>
          <cell r="H147">
            <v>214.5</v>
          </cell>
          <cell r="I147">
            <v>214</v>
          </cell>
          <cell r="J147">
            <v>214</v>
          </cell>
          <cell r="K147">
            <v>214</v>
          </cell>
          <cell r="L147">
            <v>214</v>
          </cell>
          <cell r="M147">
            <v>214</v>
          </cell>
          <cell r="N147">
            <v>214</v>
          </cell>
          <cell r="Z147" t="str">
            <v>2008PF EBITDA excludes contribution from Distribution and Save-A-Lot</v>
          </cell>
        </row>
        <row r="148">
          <cell r="Z148" t="str">
            <v>Sales growth = research projections</v>
          </cell>
        </row>
        <row r="149">
          <cell r="D149" t="str">
            <v>Diluted EPS</v>
          </cell>
          <cell r="G149">
            <v>2.0678387849461441</v>
          </cell>
          <cell r="H149">
            <v>2.1600391463405155</v>
          </cell>
          <cell r="I149">
            <v>2.2526703505451415</v>
          </cell>
          <cell r="J149">
            <v>2.3227378575605426</v>
          </cell>
          <cell r="K149">
            <v>2.5085568861653864</v>
          </cell>
          <cell r="L149">
            <v>2.7092414370586173</v>
          </cell>
          <cell r="M149">
            <v>2.9259807520233068</v>
          </cell>
          <cell r="N149">
            <v>3.1600592121851716</v>
          </cell>
          <cell r="Z149" t="str">
            <v>Rent expense as a % of sales = research projections</v>
          </cell>
        </row>
        <row r="150">
          <cell r="Z150" t="str">
            <v>D&amp;A as a % of sales = research projections</v>
          </cell>
        </row>
        <row r="151">
          <cell r="Z151" t="str">
            <v>Interest expense based on research projections, discounted proportionally to EBITDA reduction.</v>
          </cell>
        </row>
        <row r="152">
          <cell r="D152" t="str">
            <v>Capital Expenditures (5)</v>
          </cell>
          <cell r="G152">
            <v>892.91928915216579</v>
          </cell>
          <cell r="H152">
            <v>1006.8639250652542</v>
          </cell>
          <cell r="I152">
            <v>974.63902258422797</v>
          </cell>
          <cell r="J152">
            <v>974.63902258422786</v>
          </cell>
          <cell r="K152">
            <v>974.63902258422786</v>
          </cell>
          <cell r="L152">
            <v>974.63902258422786</v>
          </cell>
          <cell r="M152">
            <v>974.63902258422786</v>
          </cell>
          <cell r="N152">
            <v>974.63902258422786</v>
          </cell>
          <cell r="Z152" t="str">
            <v>CapEx based on research projections, discounted proportionally to EBITDA reduction</v>
          </cell>
        </row>
        <row r="153">
          <cell r="D153" t="str">
            <v>% Sales</v>
          </cell>
          <cell r="G153">
            <v>2.7038685070831819E-2</v>
          </cell>
          <cell r="H153">
            <v>3.0156678683989753E-2</v>
          </cell>
          <cell r="I153">
            <v>2.8876696505919723E-2</v>
          </cell>
          <cell r="J153">
            <v>2.8935829234090858E-2</v>
          </cell>
          <cell r="K153">
            <v>2.8935829234090858E-2</v>
          </cell>
          <cell r="L153">
            <v>2.8935829234090858E-2</v>
          </cell>
          <cell r="M153">
            <v>2.8935829234090858E-2</v>
          </cell>
          <cell r="N153">
            <v>2.8935829234090858E-2</v>
          </cell>
          <cell r="P153">
            <v>0</v>
          </cell>
          <cell r="Q153" t="str">
            <v>Step Function</v>
          </cell>
          <cell r="Z153" t="str">
            <v>Assumes a 39% effective tax rate, consistent with historical and projected results.</v>
          </cell>
        </row>
        <row r="156">
          <cell r="D156" t="str">
            <v xml:space="preserve">(1)   2008PF Sales implied based on Supervalu WholeCo EBITDA margin applied to the EBITDA contribution from Supervalu (excluding divested assets which contributed 10% to 2008A core food retail EBITDA).  Sales growth for 2009 and 2010 based on Wall Street </v>
          </cell>
        </row>
        <row r="157">
          <cell r="D157" t="str">
            <v>(2)  Rent expense as a % of sales is assumed to remain equal to the last historical year's result, throughout the projection period.</v>
          </cell>
        </row>
        <row r="158">
          <cell r="D158" t="str">
            <v>(3)  2008PF EBITDA based on contribution from Albertsons and Heritage Retail less $225million related to the divestiture of certain assets.  EBITDA margin for 2009 and 2010 based on Wall Street research estimates and assumed to remain constant thereafter.</v>
          </cell>
        </row>
        <row r="159">
          <cell r="D159" t="str">
            <v>(4)  Depreciation &amp; Amortization as a % of sales for 2009 and 2010 based on Wall Street research estimates.  Assumed to remain constant thereafter.</v>
          </cell>
        </row>
        <row r="160">
          <cell r="D160" t="str">
            <v>(5)  2008PF capital expenditures reduced porportional to the assumed reduction in sales.  2009 &amp; 2010 capital expenditures as a percent of sales based on Wall Street research and assumed to remain constant thereafter.</v>
          </cell>
        </row>
        <row r="163">
          <cell r="D163" t="str">
            <v xml:space="preserve">     </v>
          </cell>
        </row>
        <row r="171">
          <cell r="D171" t="str">
            <v>Jewel &amp; Acme - Financial Summary</v>
          </cell>
        </row>
        <row r="172">
          <cell r="D172" t="str">
            <v>($ in millions)</v>
          </cell>
        </row>
        <row r="175">
          <cell r="G175" t="str">
            <v>Fiscal Year Ended January,</v>
          </cell>
        </row>
        <row r="176">
          <cell r="G176">
            <v>2008</v>
          </cell>
          <cell r="H176" t="str">
            <v>LTM</v>
          </cell>
          <cell r="I176">
            <v>2009</v>
          </cell>
          <cell r="J176">
            <v>2010</v>
          </cell>
          <cell r="K176">
            <v>2011</v>
          </cell>
          <cell r="L176">
            <v>2012</v>
          </cell>
          <cell r="M176">
            <v>2013</v>
          </cell>
          <cell r="N176">
            <v>2014</v>
          </cell>
        </row>
        <row r="178">
          <cell r="D178" t="str">
            <v>Total Sales (1)</v>
          </cell>
          <cell r="G178">
            <v>9500</v>
          </cell>
          <cell r="H178">
            <v>9500</v>
          </cell>
          <cell r="I178">
            <v>9500</v>
          </cell>
          <cell r="J178">
            <v>9500</v>
          </cell>
          <cell r="K178">
            <v>9500</v>
          </cell>
          <cell r="L178">
            <v>9500</v>
          </cell>
          <cell r="M178">
            <v>9500</v>
          </cell>
          <cell r="N178">
            <v>9500</v>
          </cell>
        </row>
        <row r="179">
          <cell r="D179" t="str">
            <v xml:space="preserve">   % Growth</v>
          </cell>
          <cell r="I179">
            <v>0</v>
          </cell>
          <cell r="J179">
            <v>0</v>
          </cell>
          <cell r="K179">
            <v>0</v>
          </cell>
          <cell r="L179">
            <v>0</v>
          </cell>
          <cell r="M179">
            <v>0</v>
          </cell>
          <cell r="N179">
            <v>0</v>
          </cell>
        </row>
        <row r="181">
          <cell r="D181" t="str">
            <v>EBITDAR (2)</v>
          </cell>
          <cell r="G181">
            <v>876.82845986196878</v>
          </cell>
          <cell r="H181">
            <v>876.82845986196878</v>
          </cell>
          <cell r="I181">
            <v>876.82845986196878</v>
          </cell>
          <cell r="J181">
            <v>867.32845986196878</v>
          </cell>
          <cell r="K181">
            <v>857.82845986196878</v>
          </cell>
          <cell r="L181">
            <v>848.32845986196878</v>
          </cell>
          <cell r="M181">
            <v>838.82845986196878</v>
          </cell>
          <cell r="N181">
            <v>829.32845986196878</v>
          </cell>
        </row>
        <row r="182">
          <cell r="D182" t="str">
            <v xml:space="preserve">   % Margin</v>
          </cell>
          <cell r="G182">
            <v>9.229773261704935E-2</v>
          </cell>
          <cell r="H182">
            <v>9.229773261704935E-2</v>
          </cell>
          <cell r="I182">
            <v>9.229773261704935E-2</v>
          </cell>
          <cell r="J182">
            <v>9.1297732617049349E-2</v>
          </cell>
          <cell r="K182">
            <v>9.0297732617049348E-2</v>
          </cell>
          <cell r="L182">
            <v>8.9297732617049347E-2</v>
          </cell>
          <cell r="M182">
            <v>8.8297732617049346E-2</v>
          </cell>
          <cell r="N182">
            <v>8.7297732617049345E-2</v>
          </cell>
        </row>
        <row r="184">
          <cell r="D184" t="str">
            <v>Rent Expense(2)</v>
          </cell>
          <cell r="G184">
            <v>84.328459861968767</v>
          </cell>
          <cell r="H184">
            <v>84.328459861968767</v>
          </cell>
          <cell r="I184">
            <v>84.328459861968767</v>
          </cell>
          <cell r="J184">
            <v>84.328459861968767</v>
          </cell>
          <cell r="K184">
            <v>84.328459861968767</v>
          </cell>
          <cell r="L184">
            <v>84.328459861968767</v>
          </cell>
          <cell r="M184">
            <v>84.328459861968767</v>
          </cell>
          <cell r="N184">
            <v>84.328459861968767</v>
          </cell>
        </row>
        <row r="185">
          <cell r="D185" t="str">
            <v>% Sales</v>
          </cell>
          <cell r="G185">
            <v>8.8766799854703964E-3</v>
          </cell>
          <cell r="H185">
            <v>8.8766799854703964E-3</v>
          </cell>
          <cell r="I185">
            <v>8.8766799854703964E-3</v>
          </cell>
          <cell r="J185">
            <v>8.8766799854703964E-3</v>
          </cell>
          <cell r="K185">
            <v>8.8766799854703964E-3</v>
          </cell>
          <cell r="L185">
            <v>8.8766799854703964E-3</v>
          </cell>
          <cell r="M185">
            <v>8.8766799854703964E-3</v>
          </cell>
          <cell r="N185">
            <v>8.8766799854703964E-3</v>
          </cell>
        </row>
        <row r="187">
          <cell r="D187" t="str">
            <v>EBITDA (3)</v>
          </cell>
          <cell r="G187">
            <v>792.5</v>
          </cell>
          <cell r="H187">
            <v>792.5</v>
          </cell>
          <cell r="I187">
            <v>792.5</v>
          </cell>
          <cell r="J187">
            <v>783</v>
          </cell>
          <cell r="K187">
            <v>773.5</v>
          </cell>
          <cell r="L187">
            <v>764</v>
          </cell>
          <cell r="M187">
            <v>754.5</v>
          </cell>
          <cell r="N187">
            <v>745</v>
          </cell>
        </row>
        <row r="188">
          <cell r="D188" t="str">
            <v xml:space="preserve">   % Margin</v>
          </cell>
          <cell r="G188">
            <v>8.3421052631578951E-2</v>
          </cell>
          <cell r="H188">
            <v>8.3421052631578951E-2</v>
          </cell>
          <cell r="I188">
            <v>8.3421052631578951E-2</v>
          </cell>
          <cell r="J188">
            <v>8.242105263157895E-2</v>
          </cell>
          <cell r="K188">
            <v>8.142105263157895E-2</v>
          </cell>
          <cell r="L188">
            <v>8.0421052631578949E-2</v>
          </cell>
          <cell r="M188">
            <v>7.9421052631578948E-2</v>
          </cell>
          <cell r="N188">
            <v>7.8421052631578947E-2</v>
          </cell>
        </row>
        <row r="190">
          <cell r="D190" t="str">
            <v>Depreciation &amp; Amortization(4)</v>
          </cell>
          <cell r="G190">
            <v>88.571428571428555</v>
          </cell>
          <cell r="H190">
            <v>88.571428571428555</v>
          </cell>
          <cell r="I190">
            <v>88.571428571428555</v>
          </cell>
          <cell r="J190">
            <v>88.571428571428569</v>
          </cell>
          <cell r="K190">
            <v>88.571428571428569</v>
          </cell>
          <cell r="L190">
            <v>88.571428571428569</v>
          </cell>
          <cell r="M190">
            <v>88.571428571428569</v>
          </cell>
          <cell r="N190">
            <v>88.571428571428569</v>
          </cell>
        </row>
        <row r="191">
          <cell r="D191" t="str">
            <v>% Sales</v>
          </cell>
          <cell r="G191">
            <v>9.32330827067669E-3</v>
          </cell>
          <cell r="H191">
            <v>9.32330827067669E-3</v>
          </cell>
          <cell r="I191">
            <v>9.32330827067669E-3</v>
          </cell>
          <cell r="J191">
            <v>9.3233082706766918E-3</v>
          </cell>
          <cell r="K191">
            <v>9.3233082706766918E-3</v>
          </cell>
          <cell r="L191">
            <v>9.3233082706766918E-3</v>
          </cell>
          <cell r="M191">
            <v>9.3233082706766918E-3</v>
          </cell>
          <cell r="N191">
            <v>9.3233082706766918E-3</v>
          </cell>
        </row>
        <row r="193">
          <cell r="D193" t="str">
            <v>EBIT (4)</v>
          </cell>
          <cell r="G193">
            <v>703.92857142857144</v>
          </cell>
          <cell r="H193">
            <v>703.92857142857144</v>
          </cell>
          <cell r="I193">
            <v>703.92857142857144</v>
          </cell>
          <cell r="J193">
            <v>694.42857142857144</v>
          </cell>
          <cell r="K193">
            <v>684.92857142857144</v>
          </cell>
          <cell r="L193">
            <v>675.42857142857144</v>
          </cell>
          <cell r="M193">
            <v>665.92857142857144</v>
          </cell>
          <cell r="N193">
            <v>656.42857142857144</v>
          </cell>
        </row>
        <row r="194">
          <cell r="D194" t="str">
            <v xml:space="preserve">   % Margin</v>
          </cell>
          <cell r="G194">
            <v>7.409774436090226E-2</v>
          </cell>
          <cell r="H194">
            <v>7.409774436090226E-2</v>
          </cell>
          <cell r="I194">
            <v>7.409774436090226E-2</v>
          </cell>
          <cell r="J194">
            <v>7.3097744360902259E-2</v>
          </cell>
          <cell r="K194">
            <v>7.2097744360902258E-2</v>
          </cell>
          <cell r="L194">
            <v>7.1097744360902257E-2</v>
          </cell>
          <cell r="M194">
            <v>7.0097744360902256E-2</v>
          </cell>
          <cell r="N194">
            <v>6.9097744360902255E-2</v>
          </cell>
        </row>
        <row r="196">
          <cell r="D196" t="str">
            <v>Capital Expenditures</v>
          </cell>
          <cell r="G196">
            <v>88.571428571428569</v>
          </cell>
          <cell r="H196">
            <v>88.571428571428569</v>
          </cell>
          <cell r="I196">
            <v>88.571428571428555</v>
          </cell>
          <cell r="J196">
            <v>88.571428571428569</v>
          </cell>
          <cell r="K196">
            <v>88.571428571428569</v>
          </cell>
          <cell r="L196">
            <v>88.571428571428569</v>
          </cell>
          <cell r="M196">
            <v>88.571428571428569</v>
          </cell>
          <cell r="N196">
            <v>88.571428571428569</v>
          </cell>
        </row>
        <row r="197">
          <cell r="D197" t="str">
            <v>% Sales</v>
          </cell>
          <cell r="G197">
            <v>9.3233082706766918E-3</v>
          </cell>
          <cell r="H197">
            <v>9.3233082706766918E-3</v>
          </cell>
          <cell r="I197">
            <v>9.32330827067669E-3</v>
          </cell>
          <cell r="J197">
            <v>9.3233082706766918E-3</v>
          </cell>
          <cell r="K197">
            <v>9.3233082706766918E-3</v>
          </cell>
          <cell r="L197">
            <v>9.3233082706766918E-3</v>
          </cell>
          <cell r="M197">
            <v>9.3233082706766918E-3</v>
          </cell>
          <cell r="N197">
            <v>9.3233082706766918E-3</v>
          </cell>
        </row>
        <row r="204">
          <cell r="D204" t="str">
            <v>Jacme Output Sheet</v>
          </cell>
        </row>
        <row r="205">
          <cell r="D205" t="str">
            <v>($ in millions)</v>
          </cell>
        </row>
        <row r="208">
          <cell r="G208" t="str">
            <v>Fiscal Year Ended January,</v>
          </cell>
        </row>
        <row r="209">
          <cell r="G209">
            <v>2008</v>
          </cell>
          <cell r="H209" t="str">
            <v>LTM</v>
          </cell>
          <cell r="I209">
            <v>2009</v>
          </cell>
          <cell r="J209">
            <v>2010</v>
          </cell>
          <cell r="K209">
            <v>2011</v>
          </cell>
          <cell r="L209">
            <v>2012</v>
          </cell>
          <cell r="M209">
            <v>2013</v>
          </cell>
          <cell r="N209">
            <v>2014</v>
          </cell>
        </row>
        <row r="211">
          <cell r="D211" t="str">
            <v>Total Sales</v>
          </cell>
          <cell r="G211">
            <v>9500</v>
          </cell>
          <cell r="H211">
            <v>9500</v>
          </cell>
          <cell r="I211">
            <v>9500</v>
          </cell>
          <cell r="J211">
            <v>9500</v>
          </cell>
          <cell r="K211">
            <v>9500</v>
          </cell>
          <cell r="L211">
            <v>9500</v>
          </cell>
          <cell r="M211">
            <v>9500</v>
          </cell>
          <cell r="N211">
            <v>0</v>
          </cell>
        </row>
        <row r="212">
          <cell r="D212" t="str">
            <v xml:space="preserve">   % Growth</v>
          </cell>
          <cell r="I212">
            <v>0</v>
          </cell>
          <cell r="J212">
            <v>0</v>
          </cell>
          <cell r="K212">
            <v>0</v>
          </cell>
          <cell r="L212">
            <v>0</v>
          </cell>
          <cell r="M212">
            <v>0</v>
          </cell>
          <cell r="N212">
            <v>-1</v>
          </cell>
        </row>
        <row r="214">
          <cell r="D214" t="str">
            <v>EBITDAR</v>
          </cell>
          <cell r="G214">
            <v>876.82845986196878</v>
          </cell>
          <cell r="H214">
            <v>876.82845986196878</v>
          </cell>
          <cell r="I214">
            <v>876.82845986196878</v>
          </cell>
          <cell r="J214">
            <v>867.32845986196878</v>
          </cell>
          <cell r="K214">
            <v>857.82845986196878</v>
          </cell>
          <cell r="L214">
            <v>848.32845986196878</v>
          </cell>
          <cell r="M214">
            <v>838.82845986196878</v>
          </cell>
          <cell r="N214">
            <v>7.9120879120879121E-3</v>
          </cell>
        </row>
        <row r="215">
          <cell r="D215" t="str">
            <v xml:space="preserve">   % Margin</v>
          </cell>
          <cell r="I215">
            <v>9.229773261704935E-2</v>
          </cell>
          <cell r="J215">
            <v>9.1297732617049349E-2</v>
          </cell>
          <cell r="K215">
            <v>9.0297732617049348E-2</v>
          </cell>
          <cell r="L215">
            <v>8.9297732617049347E-2</v>
          </cell>
          <cell r="M215">
            <v>8.8297732617049346E-2</v>
          </cell>
          <cell r="N215" t="e">
            <v>#DIV/0!</v>
          </cell>
        </row>
        <row r="217">
          <cell r="D217" t="str">
            <v>EBITDA</v>
          </cell>
          <cell r="G217">
            <v>792.5</v>
          </cell>
          <cell r="H217">
            <v>792.5</v>
          </cell>
          <cell r="I217">
            <v>792.5</v>
          </cell>
          <cell r="J217">
            <v>783</v>
          </cell>
          <cell r="K217">
            <v>773.5</v>
          </cell>
          <cell r="L217">
            <v>764</v>
          </cell>
          <cell r="M217">
            <v>754.5</v>
          </cell>
          <cell r="N217">
            <v>0</v>
          </cell>
        </row>
        <row r="218">
          <cell r="D218" t="str">
            <v xml:space="preserve">   % Margin</v>
          </cell>
          <cell r="I218">
            <v>8.3421052631578951E-2</v>
          </cell>
          <cell r="J218">
            <v>8.242105263157895E-2</v>
          </cell>
          <cell r="K218">
            <v>8.142105263157895E-2</v>
          </cell>
          <cell r="L218">
            <v>8.0421052631578949E-2</v>
          </cell>
          <cell r="M218">
            <v>7.9421052631578948E-2</v>
          </cell>
          <cell r="N218" t="e">
            <v>#DIV/0!</v>
          </cell>
        </row>
        <row r="220">
          <cell r="D220" t="str">
            <v>EBIT</v>
          </cell>
          <cell r="G220">
            <v>703.92857142857144</v>
          </cell>
          <cell r="H220">
            <v>703.92857142857144</v>
          </cell>
          <cell r="I220">
            <v>703.92857142857144</v>
          </cell>
          <cell r="J220">
            <v>694.42857142857144</v>
          </cell>
          <cell r="K220">
            <v>684.92857142857144</v>
          </cell>
          <cell r="L220">
            <v>675.42857142857144</v>
          </cell>
          <cell r="M220">
            <v>665.92857142857144</v>
          </cell>
          <cell r="N220">
            <v>3000</v>
          </cell>
        </row>
        <row r="221">
          <cell r="D221" t="str">
            <v xml:space="preserve">   % Margin</v>
          </cell>
          <cell r="I221">
            <v>7.409774436090226E-2</v>
          </cell>
          <cell r="J221">
            <v>7.3097744360902259E-2</v>
          </cell>
          <cell r="K221">
            <v>7.2097744360902258E-2</v>
          </cell>
          <cell r="L221">
            <v>7.1097744360902257E-2</v>
          </cell>
          <cell r="M221">
            <v>7.0097744360902256E-2</v>
          </cell>
          <cell r="N221" t="e">
            <v>#DIV/0!</v>
          </cell>
        </row>
        <row r="223">
          <cell r="D223" t="str">
            <v>Capital Expenditures</v>
          </cell>
          <cell r="G223">
            <v>88.571428571428569</v>
          </cell>
          <cell r="H223">
            <v>88.571428571428569</v>
          </cell>
          <cell r="I223">
            <v>88.571428571428555</v>
          </cell>
          <cell r="J223">
            <v>88.571428571428569</v>
          </cell>
          <cell r="K223">
            <v>88.571428571428569</v>
          </cell>
          <cell r="L223">
            <v>88.571428571428569</v>
          </cell>
          <cell r="M223">
            <v>88.571428571428569</v>
          </cell>
          <cell r="N223">
            <v>-0.02</v>
          </cell>
        </row>
        <row r="224">
          <cell r="D224" t="str">
            <v>% Sales</v>
          </cell>
          <cell r="I224">
            <v>9.32330827067669E-3</v>
          </cell>
          <cell r="J224">
            <v>9.3233082706766918E-3</v>
          </cell>
          <cell r="K224">
            <v>9.3233082706766918E-3</v>
          </cell>
          <cell r="L224">
            <v>9.3233082706766918E-3</v>
          </cell>
          <cell r="M224">
            <v>9.3233082706766918E-3</v>
          </cell>
          <cell r="N224" t="e">
            <v>#DIV/0!</v>
          </cell>
        </row>
        <row r="226">
          <cell r="N226">
            <v>3000.02</v>
          </cell>
        </row>
        <row r="227">
          <cell r="N227" t="e">
            <v>#DIV/0!</v>
          </cell>
        </row>
        <row r="229">
          <cell r="N229">
            <v>0</v>
          </cell>
        </row>
        <row r="230">
          <cell r="N230" t="e">
            <v>#DIV/0!</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6-2010 3PL Industry"/>
      <sheetName val="Revenue by Segment"/>
      <sheetName val="US 3PL Market"/>
      <sheetName val="US Logistics to GDP"/>
      <sheetName val="Logistics Out. by Region"/>
      <sheetName val="Facilities Overview"/>
      <sheetName val="Salaried Employees"/>
      <sheetName val="Comp. Rev. by Seg."/>
      <sheetName val="Safety"/>
      <sheetName val="Rev and GP by Segment"/>
      <sheetName val="Top Ten Customers"/>
      <sheetName val="Service Offerings to Top-20"/>
      <sheetName val="Sources--&gt;"/>
      <sheetName val="Rev. by category"/>
      <sheetName val="Rev. by Customer Name"/>
      <sheetName val="by Customer, by Srv Type"/>
      <sheetName val="by Customer, by Facility"/>
      <sheetName val="1996-2010_3PL_Industry"/>
    </sheetNames>
    <sheetDataSet>
      <sheetData sheetId="0" refreshError="1"/>
      <sheetData sheetId="1" refreshError="1">
        <row r="1">
          <cell r="C1" t="str">
            <v>2010E</v>
          </cell>
          <cell r="D1" t="str">
            <v>2005A</v>
          </cell>
          <cell r="E1" t="str">
            <v>CAGR</v>
          </cell>
        </row>
        <row r="2">
          <cell r="B2" t="str">
            <v>International Transportation Management</v>
          </cell>
          <cell r="C2">
            <v>37.5</v>
          </cell>
          <cell r="D2">
            <v>38.200000000000003</v>
          </cell>
          <cell r="E2">
            <v>-3.692083962453574E-3</v>
          </cell>
        </row>
        <row r="3">
          <cell r="B3" t="str">
            <v>Domestic Transportation Management</v>
          </cell>
          <cell r="C3">
            <v>34.200000000000003</v>
          </cell>
          <cell r="D3">
            <v>30.3</v>
          </cell>
          <cell r="E3">
            <v>2.4511164666202623E-2</v>
          </cell>
        </row>
        <row r="4">
          <cell r="B4" t="str">
            <v>Value-Added Warehouse/Distribution</v>
          </cell>
          <cell r="C4">
            <v>31.2</v>
          </cell>
          <cell r="D4">
            <v>22.3</v>
          </cell>
          <cell r="E4">
            <v>6.9473298907067882E-2</v>
          </cell>
        </row>
        <row r="5">
          <cell r="B5" t="str">
            <v>Dedicated Contract Carriage</v>
          </cell>
          <cell r="C5">
            <v>9.8000000000000007</v>
          </cell>
          <cell r="D5">
            <v>9.9</v>
          </cell>
          <cell r="E5">
            <v>-2.0284142743840494E-3</v>
          </cell>
        </row>
        <row r="6">
          <cell r="B6" t="str">
            <v>Software</v>
          </cell>
          <cell r="C6">
            <v>3</v>
          </cell>
          <cell r="D6">
            <v>3</v>
          </cell>
        </row>
        <row r="7">
          <cell r="C7">
            <v>115.7</v>
          </cell>
          <cell r="D7">
            <v>103.7</v>
          </cell>
        </row>
      </sheetData>
      <sheetData sheetId="2" refreshError="1"/>
      <sheetData sheetId="3" refreshError="1"/>
      <sheetData sheetId="4" refreshError="1">
        <row r="3">
          <cell r="B3" t="str">
            <v>Region</v>
          </cell>
          <cell r="D3" t="str">
            <v>Logistics Outsourced</v>
          </cell>
        </row>
        <row r="4">
          <cell r="B4" t="str">
            <v>Europe</v>
          </cell>
          <cell r="D4">
            <v>0.10030448530272866</v>
          </cell>
        </row>
        <row r="5">
          <cell r="B5" t="str">
            <v>United States</v>
          </cell>
          <cell r="D5">
            <v>9.3976616841793689E-2</v>
          </cell>
        </row>
        <row r="6">
          <cell r="B6" t="str">
            <v>Asia Pacific</v>
          </cell>
          <cell r="D6">
            <v>7.3549594510293206E-2</v>
          </cell>
        </row>
        <row r="7">
          <cell r="B7" t="str">
            <v>Latin America</v>
          </cell>
          <cell r="D7">
            <v>6.2259800153727902E-2</v>
          </cell>
        </row>
      </sheetData>
      <sheetData sheetId="5" refreshError="1">
        <row r="5">
          <cell r="G5" t="str">
            <v xml:space="preserve">Square </v>
          </cell>
          <cell r="I5" t="str">
            <v>Lease</v>
          </cell>
          <cell r="K5" t="str">
            <v>Number</v>
          </cell>
          <cell r="M5" t="str">
            <v>Primary</v>
          </cell>
        </row>
        <row r="6">
          <cell r="C6" t="str">
            <v>Building #</v>
          </cell>
          <cell r="E6" t="str">
            <v>Location</v>
          </cell>
          <cell r="G6" t="str">
            <v>Footage</v>
          </cell>
          <cell r="I6" t="str">
            <v>Expiration</v>
          </cell>
          <cell r="K6" t="str">
            <v>of Doors</v>
          </cell>
          <cell r="M6" t="str">
            <v>Functions(2)</v>
          </cell>
          <cell r="O6" t="str">
            <v>Representative Customers</v>
          </cell>
        </row>
        <row r="8">
          <cell r="C8">
            <v>1</v>
          </cell>
          <cell r="E8" t="str">
            <v>Chino I</v>
          </cell>
          <cell r="G8">
            <v>530000</v>
          </cell>
          <cell r="I8">
            <v>2012</v>
          </cell>
          <cell r="K8">
            <v>102</v>
          </cell>
          <cell r="M8" t="str">
            <v>DC, MM, VW</v>
          </cell>
          <cell r="O8" t="str">
            <v>Brown Shoe Company, Jones Apparel Group</v>
          </cell>
        </row>
        <row r="9">
          <cell r="C9">
            <v>2</v>
          </cell>
          <cell r="E9" t="str">
            <v>Chino II</v>
          </cell>
          <cell r="G9">
            <v>440000</v>
          </cell>
          <cell r="I9">
            <v>2013</v>
          </cell>
          <cell r="K9">
            <v>51</v>
          </cell>
          <cell r="M9" t="str">
            <v>HQ, MM, VW</v>
          </cell>
          <cell r="O9" t="str">
            <v>Steve Madden, Wear Me Apparel</v>
          </cell>
        </row>
        <row r="10">
          <cell r="C10">
            <v>3</v>
          </cell>
          <cell r="E10" t="str">
            <v>Chino III</v>
          </cell>
          <cell r="G10">
            <v>550000</v>
          </cell>
          <cell r="I10">
            <v>2015</v>
          </cell>
          <cell r="K10">
            <v>114</v>
          </cell>
          <cell r="M10" t="str">
            <v>C, DC, MM, SD, VW</v>
          </cell>
          <cell r="O10" t="str">
            <v>Fleet Street, Polo Ralph Lauren</v>
          </cell>
        </row>
        <row r="11">
          <cell r="C11">
            <v>4</v>
          </cell>
          <cell r="E11" t="str">
            <v>Chino IV</v>
          </cell>
          <cell r="G11">
            <v>302000</v>
          </cell>
          <cell r="I11" t="str">
            <v>Month-to-month</v>
          </cell>
          <cell r="K11">
            <v>43</v>
          </cell>
          <cell r="M11" t="str">
            <v>[C, DC, MM, SD, VW]</v>
          </cell>
          <cell r="O11" t="str">
            <v>BCBG</v>
          </cell>
        </row>
        <row r="13">
          <cell r="E13" t="str">
            <v>Subtotal</v>
          </cell>
          <cell r="G13">
            <v>1822000</v>
          </cell>
        </row>
        <row r="16">
          <cell r="C16">
            <v>5</v>
          </cell>
          <cell r="E16" t="str">
            <v>Mira Loma(1)</v>
          </cell>
          <cell r="G16">
            <v>90000</v>
          </cell>
          <cell r="I16" t="str">
            <v>Wal-Mart Facility</v>
          </cell>
          <cell r="K16">
            <v>150</v>
          </cell>
          <cell r="M16" t="str">
            <v>C, MM</v>
          </cell>
          <cell r="O16" t="str">
            <v>Wal-Mart</v>
          </cell>
        </row>
        <row r="19">
          <cell r="C19">
            <v>6</v>
          </cell>
          <cell r="E19" t="str">
            <v>Santa Fe Springs</v>
          </cell>
          <cell r="G19">
            <v>300000</v>
          </cell>
          <cell r="I19">
            <v>2013</v>
          </cell>
          <cell r="K19">
            <v>36</v>
          </cell>
          <cell r="M19" t="str">
            <v>MM, VW</v>
          </cell>
          <cell r="O19" t="str">
            <v>Ann Taylor, Creative Recreation</v>
          </cell>
        </row>
        <row r="22">
          <cell r="C22">
            <v>7</v>
          </cell>
          <cell r="E22" t="str">
            <v>Sacramento</v>
          </cell>
          <cell r="G22">
            <v>45000</v>
          </cell>
          <cell r="I22" t="str">
            <v>Month-to-month</v>
          </cell>
          <cell r="K22">
            <v>20</v>
          </cell>
          <cell r="M22" t="str">
            <v>SD, MM</v>
          </cell>
          <cell r="O22" t="str">
            <v>Children's Place, Famous Footwear</v>
          </cell>
        </row>
        <row r="25">
          <cell r="E25" t="str">
            <v>Total</v>
          </cell>
          <cell r="G25">
            <v>2257000</v>
          </cell>
        </row>
        <row r="28">
          <cell r="G28" t="str">
            <v xml:space="preserve">Square </v>
          </cell>
          <cell r="I28" t="str">
            <v>Lease</v>
          </cell>
          <cell r="K28" t="str">
            <v>Number</v>
          </cell>
          <cell r="M28" t="str">
            <v>Primary</v>
          </cell>
        </row>
        <row r="29">
          <cell r="C29" t="str">
            <v>Building #</v>
          </cell>
          <cell r="E29" t="str">
            <v>Location</v>
          </cell>
          <cell r="G29" t="str">
            <v>Footage</v>
          </cell>
          <cell r="I29" t="str">
            <v>Expiration</v>
          </cell>
          <cell r="K29" t="str">
            <v>of Doors</v>
          </cell>
          <cell r="M29" t="str">
            <v>Functions(1)</v>
          </cell>
          <cell r="O29" t="str">
            <v>Representative Customers</v>
          </cell>
        </row>
        <row r="31">
          <cell r="C31">
            <v>1</v>
          </cell>
          <cell r="E31" t="str">
            <v>Keasbey</v>
          </cell>
          <cell r="G31">
            <v>275000</v>
          </cell>
          <cell r="I31">
            <v>2015</v>
          </cell>
          <cell r="K31">
            <v>87</v>
          </cell>
          <cell r="M31" t="str">
            <v>C, DC, MM, SD, VW</v>
          </cell>
          <cell r="O31" t="str">
            <v>Kohl's, Nordstrom, Aeropostale</v>
          </cell>
        </row>
        <row r="34">
          <cell r="E34" t="str">
            <v>Total</v>
          </cell>
          <cell r="G34">
            <v>275000</v>
          </cell>
        </row>
      </sheetData>
      <sheetData sheetId="6" refreshError="1"/>
      <sheetData sheetId="7" refreshError="1"/>
      <sheetData sheetId="8" refreshError="1"/>
      <sheetData sheetId="9" refreshError="1"/>
      <sheetData sheetId="10" refreshError="1"/>
      <sheetData sheetId="11" refreshError="1">
        <row r="3">
          <cell r="D3" t="str">
            <v>Service Offering</v>
          </cell>
        </row>
        <row r="4">
          <cell r="D4" t="str">
            <v>Value-Added Warehousing and Distribution</v>
          </cell>
          <cell r="F4" t="str">
            <v>Retail Vendor Consolidation</v>
          </cell>
          <cell r="H4" t="str">
            <v>Import Deconsolidation</v>
          </cell>
          <cell r="J4" t="str">
            <v>Retail Store Delivery</v>
          </cell>
        </row>
        <row r="5">
          <cell r="J5" t="str">
            <v xml:space="preserve">Store </v>
          </cell>
          <cell r="L5" t="str">
            <v>Multi-Modal</v>
          </cell>
        </row>
        <row r="6">
          <cell r="B6" t="str">
            <v>Customer</v>
          </cell>
          <cell r="J6" t="str">
            <v>Delivery</v>
          </cell>
          <cell r="L6" t="str">
            <v xml:space="preserve">Logistics Services </v>
          </cell>
        </row>
        <row r="8">
          <cell r="B8" t="str">
            <v>Customer 1</v>
          </cell>
          <cell r="D8">
            <v>0</v>
          </cell>
          <cell r="F8" t="str">
            <v>X</v>
          </cell>
          <cell r="H8">
            <v>0</v>
          </cell>
          <cell r="J8">
            <v>0</v>
          </cell>
          <cell r="L8">
            <v>0</v>
          </cell>
        </row>
        <row r="9">
          <cell r="B9" t="str">
            <v>Customer 2</v>
          </cell>
          <cell r="D9">
            <v>0</v>
          </cell>
          <cell r="F9" t="str">
            <v>X</v>
          </cell>
          <cell r="H9" t="str">
            <v>X</v>
          </cell>
          <cell r="J9" t="str">
            <v>X</v>
          </cell>
          <cell r="L9">
            <v>0</v>
          </cell>
        </row>
        <row r="10">
          <cell r="B10" t="str">
            <v>Customer 3</v>
          </cell>
          <cell r="D10" t="str">
            <v>X</v>
          </cell>
          <cell r="F10">
            <v>0</v>
          </cell>
          <cell r="H10">
            <v>0</v>
          </cell>
          <cell r="J10">
            <v>0</v>
          </cell>
          <cell r="L10" t="str">
            <v>X</v>
          </cell>
        </row>
        <row r="11">
          <cell r="B11" t="str">
            <v>Customer 4</v>
          </cell>
          <cell r="D11" t="str">
            <v>X</v>
          </cell>
          <cell r="F11">
            <v>0</v>
          </cell>
          <cell r="H11">
            <v>0</v>
          </cell>
          <cell r="J11" t="str">
            <v>X</v>
          </cell>
          <cell r="L11" t="str">
            <v>X</v>
          </cell>
        </row>
        <row r="12">
          <cell r="B12" t="str">
            <v>Customer 5</v>
          </cell>
          <cell r="D12" t="str">
            <v>X</v>
          </cell>
          <cell r="F12">
            <v>0</v>
          </cell>
          <cell r="H12">
            <v>0</v>
          </cell>
          <cell r="J12">
            <v>0</v>
          </cell>
          <cell r="L12" t="str">
            <v>X</v>
          </cell>
        </row>
        <row r="13">
          <cell r="B13" t="str">
            <v>Customer 6</v>
          </cell>
          <cell r="D13" t="str">
            <v>X</v>
          </cell>
          <cell r="F13">
            <v>0</v>
          </cell>
          <cell r="H13">
            <v>0</v>
          </cell>
          <cell r="J13">
            <v>0</v>
          </cell>
          <cell r="L13" t="str">
            <v>X</v>
          </cell>
        </row>
        <row r="14">
          <cell r="B14" t="str">
            <v>Customer 7</v>
          </cell>
          <cell r="D14" t="str">
            <v>X</v>
          </cell>
          <cell r="F14">
            <v>0</v>
          </cell>
          <cell r="H14">
            <v>0</v>
          </cell>
          <cell r="J14" t="str">
            <v>X</v>
          </cell>
          <cell r="L14" t="str">
            <v>X</v>
          </cell>
        </row>
        <row r="15">
          <cell r="B15" t="str">
            <v>Customer 8</v>
          </cell>
          <cell r="D15">
            <v>0</v>
          </cell>
          <cell r="F15" t="str">
            <v>X</v>
          </cell>
          <cell r="H15">
            <v>0</v>
          </cell>
          <cell r="J15">
            <v>0</v>
          </cell>
          <cell r="L15">
            <v>0</v>
          </cell>
        </row>
        <row r="16">
          <cell r="B16" t="str">
            <v>Customer 9</v>
          </cell>
          <cell r="D16">
            <v>0</v>
          </cell>
          <cell r="F16" t="str">
            <v>X</v>
          </cell>
          <cell r="H16">
            <v>0</v>
          </cell>
          <cell r="J16" t="str">
            <v>X</v>
          </cell>
          <cell r="L16">
            <v>0</v>
          </cell>
        </row>
        <row r="17">
          <cell r="B17" t="str">
            <v>Customer 10</v>
          </cell>
          <cell r="D17">
            <v>0</v>
          </cell>
          <cell r="F17">
            <v>0</v>
          </cell>
          <cell r="H17">
            <v>0</v>
          </cell>
          <cell r="J17" t="str">
            <v>X</v>
          </cell>
          <cell r="L17">
            <v>0</v>
          </cell>
        </row>
        <row r="18">
          <cell r="B18" t="str">
            <v>Customer 11</v>
          </cell>
          <cell r="D18" t="str">
            <v>X</v>
          </cell>
          <cell r="F18">
            <v>0</v>
          </cell>
          <cell r="H18">
            <v>0</v>
          </cell>
          <cell r="J18">
            <v>0</v>
          </cell>
          <cell r="L18" t="str">
            <v>X</v>
          </cell>
        </row>
        <row r="19">
          <cell r="B19" t="str">
            <v>Customer 12</v>
          </cell>
          <cell r="D19">
            <v>0</v>
          </cell>
          <cell r="F19">
            <v>0</v>
          </cell>
          <cell r="H19">
            <v>0</v>
          </cell>
          <cell r="J19" t="str">
            <v>X</v>
          </cell>
          <cell r="L19">
            <v>0</v>
          </cell>
        </row>
        <row r="20">
          <cell r="B20" t="str">
            <v>Customer 13</v>
          </cell>
          <cell r="D20">
            <v>0</v>
          </cell>
          <cell r="F20" t="str">
            <v>X</v>
          </cell>
          <cell r="H20">
            <v>0</v>
          </cell>
          <cell r="J20">
            <v>0</v>
          </cell>
          <cell r="L20">
            <v>0</v>
          </cell>
        </row>
        <row r="21">
          <cell r="B21" t="str">
            <v>Customer 14</v>
          </cell>
          <cell r="D21">
            <v>0</v>
          </cell>
          <cell r="F21" t="str">
            <v>X</v>
          </cell>
          <cell r="H21">
            <v>0</v>
          </cell>
          <cell r="J21" t="str">
            <v>X</v>
          </cell>
          <cell r="L21">
            <v>0</v>
          </cell>
        </row>
        <row r="22">
          <cell r="B22" t="str">
            <v>Customer 15</v>
          </cell>
          <cell r="D22" t="str">
            <v>X</v>
          </cell>
          <cell r="F22">
            <v>0</v>
          </cell>
          <cell r="H22">
            <v>0</v>
          </cell>
          <cell r="J22">
            <v>0</v>
          </cell>
          <cell r="L22" t="str">
            <v>X</v>
          </cell>
        </row>
        <row r="23">
          <cell r="B23" t="str">
            <v>Customer 16</v>
          </cell>
          <cell r="D23">
            <v>0</v>
          </cell>
          <cell r="F23">
            <v>0</v>
          </cell>
          <cell r="H23" t="str">
            <v>X</v>
          </cell>
          <cell r="J23" t="str">
            <v>X</v>
          </cell>
          <cell r="L23" t="str">
            <v>X</v>
          </cell>
        </row>
        <row r="24">
          <cell r="B24" t="str">
            <v>Customer 17</v>
          </cell>
          <cell r="D24" t="str">
            <v>X</v>
          </cell>
          <cell r="F24">
            <v>0</v>
          </cell>
          <cell r="H24">
            <v>0</v>
          </cell>
          <cell r="J24">
            <v>0</v>
          </cell>
          <cell r="L24" t="str">
            <v>X</v>
          </cell>
        </row>
        <row r="25">
          <cell r="B25" t="str">
            <v>Customer 18</v>
          </cell>
          <cell r="D25" t="str">
            <v>X</v>
          </cell>
          <cell r="F25">
            <v>0</v>
          </cell>
          <cell r="H25">
            <v>0</v>
          </cell>
          <cell r="J25">
            <v>0</v>
          </cell>
          <cell r="L25" t="str">
            <v>X</v>
          </cell>
        </row>
        <row r="26">
          <cell r="B26" t="str">
            <v>Customer 19</v>
          </cell>
          <cell r="D26">
            <v>0</v>
          </cell>
          <cell r="F26">
            <v>0</v>
          </cell>
          <cell r="H26">
            <v>0</v>
          </cell>
          <cell r="J26" t="str">
            <v>X</v>
          </cell>
          <cell r="L26" t="str">
            <v>X</v>
          </cell>
        </row>
        <row r="27">
          <cell r="B27" t="str">
            <v>Customer 20</v>
          </cell>
          <cell r="D27">
            <v>0</v>
          </cell>
          <cell r="F27">
            <v>0</v>
          </cell>
          <cell r="H27">
            <v>0</v>
          </cell>
          <cell r="J27" t="str">
            <v>X</v>
          </cell>
          <cell r="L27">
            <v>0</v>
          </cell>
        </row>
      </sheetData>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Feeder IS"/>
      <sheetName val="Feeder BS"/>
      <sheetName val="IS"/>
      <sheetName val="BS"/>
      <sheetName val="Acq. LBO"/>
      <sheetName val="WACC"/>
      <sheetName val="Convert"/>
      <sheetName val="Sum P&amp;L"/>
      <sheetName val="SU-Cap"/>
      <sheetName val="Adj Combined IS"/>
      <sheetName val="DCF"/>
      <sheetName val="DCF Output"/>
      <sheetName val="LBO"/>
      <sheetName val="PV of Future Price"/>
      <sheetName val="FF"/>
      <sheetName val="Contribution Analysis"/>
      <sheetName val="Summary Financials - Charts"/>
      <sheetName val="Credit Summary"/>
      <sheetName val="Sensitivities Input"/>
      <sheetName val="Sensitivities Output"/>
      <sheetName val="Synergies"/>
      <sheetName val="Shine WACC"/>
      <sheetName val="AVP"/>
      <sheetName val="Rise WACC"/>
      <sheetName val="PF Income Statement"/>
      <sheetName val="MGAM"/>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ow r="1">
          <cell r="B1" t="str">
            <v>Wachovia Securities M&amp;A / Leveraged Finance</v>
          </cell>
          <cell r="AB1" t="str">
            <v>Confidential</v>
          </cell>
        </row>
        <row r="2">
          <cell r="B2" t="str">
            <v>Leveraged Buyout Model</v>
          </cell>
        </row>
        <row r="3">
          <cell r="B3" t="str">
            <v>Wyeth</v>
          </cell>
        </row>
        <row r="4">
          <cell r="B4" t="str">
            <v>($ in Millions)</v>
          </cell>
        </row>
        <row r="6">
          <cell r="B6" t="str">
            <v>PRO FORMA CAPITALIZATION AND SOURCES &amp; USES</v>
          </cell>
        </row>
        <row r="8">
          <cell r="A8" t="str">
            <v>x</v>
          </cell>
          <cell r="C8" t="str">
            <v>Sources &amp; Uses</v>
          </cell>
        </row>
        <row r="9">
          <cell r="C9" t="str">
            <v>($ in Millions)</v>
          </cell>
        </row>
        <row r="10">
          <cell r="C10" t="str">
            <v>Sources</v>
          </cell>
          <cell r="H10" t="str">
            <v>Uses</v>
          </cell>
        </row>
        <row r="12">
          <cell r="C12" t="str">
            <v>Acquiror Cash</v>
          </cell>
          <cell r="F12">
            <v>15488.646868805117</v>
          </cell>
          <cell r="H12" t="str">
            <v>Purchase of Equity</v>
          </cell>
          <cell r="K12">
            <v>67230.097144314495</v>
          </cell>
        </row>
        <row r="13">
          <cell r="C13" t="str">
            <v>Term Loan B</v>
          </cell>
          <cell r="F13">
            <v>21500</v>
          </cell>
          <cell r="H13" t="str">
            <v>Debt Retirement</v>
          </cell>
          <cell r="K13">
            <v>11485.3</v>
          </cell>
        </row>
        <row r="14">
          <cell r="C14" t="str">
            <v>Convertible Debt</v>
          </cell>
          <cell r="F14">
            <v>5000</v>
          </cell>
          <cell r="H14" t="str">
            <v>Less: Target Excess Cash</v>
          </cell>
          <cell r="K14">
            <v>14925.900000000001</v>
          </cell>
        </row>
        <row r="15">
          <cell r="C15" t="str">
            <v>Common Stock</v>
          </cell>
          <cell r="F15">
            <v>23024.666475534883</v>
          </cell>
          <cell r="H15" t="str">
            <v>Fees and Expenses</v>
          </cell>
          <cell r="K15">
            <v>1223.8162000255036</v>
          </cell>
        </row>
        <row r="16">
          <cell r="C16">
            <v>0</v>
          </cell>
          <cell r="F16">
            <v>0</v>
          </cell>
        </row>
        <row r="17">
          <cell r="C17" t="str">
            <v>Total Sources</v>
          </cell>
          <cell r="F17">
            <v>65013.31334434</v>
          </cell>
          <cell r="H17" t="str">
            <v>Total Uses</v>
          </cell>
          <cell r="K17">
            <v>65013.31334434</v>
          </cell>
        </row>
        <row r="20">
          <cell r="B20" t="str">
            <v>DO NOT DELETE - USED FOR S&amp;U</v>
          </cell>
        </row>
        <row r="21">
          <cell r="B21">
            <v>15488.646868805117</v>
          </cell>
          <cell r="C21" t="str">
            <v>Acquiror Cash</v>
          </cell>
          <cell r="E21">
            <v>1</v>
          </cell>
          <cell r="F21">
            <v>1</v>
          </cell>
          <cell r="G21">
            <v>1</v>
          </cell>
        </row>
        <row r="22">
          <cell r="B22">
            <v>0</v>
          </cell>
          <cell r="C22" t="str">
            <v>Revolver</v>
          </cell>
          <cell r="E22">
            <v>1</v>
          </cell>
          <cell r="F22">
            <v>2</v>
          </cell>
          <cell r="G22">
            <v>4</v>
          </cell>
        </row>
        <row r="23">
          <cell r="B23">
            <v>0</v>
          </cell>
          <cell r="C23" t="str">
            <v>Term Loan A</v>
          </cell>
          <cell r="E23">
            <v>1</v>
          </cell>
          <cell r="F23">
            <v>3</v>
          </cell>
          <cell r="G23">
            <v>8</v>
          </cell>
        </row>
        <row r="24">
          <cell r="B24">
            <v>21500</v>
          </cell>
          <cell r="C24" t="str">
            <v>Term Loan B</v>
          </cell>
          <cell r="E24">
            <v>2</v>
          </cell>
          <cell r="F24">
            <v>4</v>
          </cell>
          <cell r="G24">
            <v>9</v>
          </cell>
        </row>
        <row r="25">
          <cell r="B25">
            <v>0</v>
          </cell>
          <cell r="C25" t="str">
            <v>Other Senior Debt</v>
          </cell>
          <cell r="E25">
            <v>2</v>
          </cell>
          <cell r="F25">
            <v>5</v>
          </cell>
          <cell r="G25">
            <v>0</v>
          </cell>
        </row>
        <row r="26">
          <cell r="B26">
            <v>0</v>
          </cell>
          <cell r="C26" t="str">
            <v>Subordinated Debt</v>
          </cell>
          <cell r="E26">
            <v>2</v>
          </cell>
          <cell r="F26">
            <v>6</v>
          </cell>
          <cell r="G26">
            <v>0</v>
          </cell>
        </row>
        <row r="27">
          <cell r="B27">
            <v>0</v>
          </cell>
          <cell r="C27" t="str">
            <v>Mezzanine Debt</v>
          </cell>
          <cell r="E27">
            <v>2</v>
          </cell>
          <cell r="F27">
            <v>7</v>
          </cell>
          <cell r="G27">
            <v>0</v>
          </cell>
        </row>
        <row r="28">
          <cell r="B28">
            <v>5000</v>
          </cell>
          <cell r="C28" t="str">
            <v>Convertible Debt</v>
          </cell>
          <cell r="E28">
            <v>3</v>
          </cell>
          <cell r="F28">
            <v>8</v>
          </cell>
          <cell r="G28">
            <v>0</v>
          </cell>
        </row>
        <row r="29">
          <cell r="B29">
            <v>23024.666475534883</v>
          </cell>
          <cell r="C29" t="str">
            <v>Common Stock</v>
          </cell>
          <cell r="E29">
            <v>4</v>
          </cell>
          <cell r="F29">
            <v>9</v>
          </cell>
          <cell r="G29">
            <v>0</v>
          </cell>
        </row>
        <row r="30">
          <cell r="B30">
            <v>0</v>
          </cell>
          <cell r="C30" t="str">
            <v>Management Rollover</v>
          </cell>
          <cell r="E30">
            <v>4</v>
          </cell>
          <cell r="F30">
            <v>10</v>
          </cell>
          <cell r="G30">
            <v>0</v>
          </cell>
        </row>
        <row r="34">
          <cell r="A34" t="str">
            <v>x</v>
          </cell>
          <cell r="M34" t="str">
            <v>Capitalization Table</v>
          </cell>
        </row>
        <row r="35">
          <cell r="M35" t="str">
            <v>($ in Millions)</v>
          </cell>
          <cell r="P35" t="str">
            <v>Pro Forma</v>
          </cell>
          <cell r="T35" t="str">
            <v>Cumulative</v>
          </cell>
        </row>
        <row r="36">
          <cell r="P36" t="str">
            <v>Capitalization</v>
          </cell>
          <cell r="T36" t="str">
            <v>Multiple of</v>
          </cell>
        </row>
        <row r="37">
          <cell r="P37" t="str">
            <v>$</v>
          </cell>
          <cell r="R37" t="str">
            <v>%</v>
          </cell>
          <cell r="T37" t="str">
            <v>EBITDA 1</v>
          </cell>
        </row>
        <row r="39">
          <cell r="M39" t="str">
            <v>Cash</v>
          </cell>
          <cell r="P39">
            <v>-14930.488768792366</v>
          </cell>
        </row>
        <row r="41">
          <cell r="M41" t="str">
            <v>Revolver</v>
          </cell>
          <cell r="P41">
            <v>0</v>
          </cell>
          <cell r="R41">
            <v>0</v>
          </cell>
          <cell r="T41">
            <v>0</v>
          </cell>
        </row>
        <row r="42">
          <cell r="M42" t="str">
            <v>Term Loan A</v>
          </cell>
          <cell r="P42">
            <v>0</v>
          </cell>
          <cell r="R42">
            <v>0</v>
          </cell>
          <cell r="T42">
            <v>0</v>
          </cell>
        </row>
        <row r="43">
          <cell r="M43" t="str">
            <v>Term Loan B</v>
          </cell>
          <cell r="P43">
            <v>21500</v>
          </cell>
          <cell r="R43">
            <v>0.43932739877424765</v>
          </cell>
          <cell r="T43">
            <v>2.6953839981947212</v>
          </cell>
        </row>
        <row r="44">
          <cell r="M44" t="str">
            <v>Other Senior Debt</v>
          </cell>
          <cell r="P44">
            <v>0</v>
          </cell>
          <cell r="R44">
            <v>0</v>
          </cell>
          <cell r="T44">
            <v>2.6953839981947212</v>
          </cell>
        </row>
        <row r="45">
          <cell r="M45" t="str">
            <v>Convertible Debt</v>
          </cell>
          <cell r="P45">
            <v>3534.4477798477501</v>
          </cell>
          <cell r="R45">
            <v>7.2222313917391937E-2</v>
          </cell>
          <cell r="T45">
            <v>3.138486044160139</v>
          </cell>
        </row>
        <row r="46">
          <cell r="M46" t="str">
            <v>Existing Tranche</v>
          </cell>
          <cell r="P46">
            <v>0</v>
          </cell>
          <cell r="R46">
            <v>0</v>
          </cell>
          <cell r="T46">
            <v>3.138486044160139</v>
          </cell>
        </row>
        <row r="47">
          <cell r="M47" t="str">
            <v>Existing Tranche</v>
          </cell>
          <cell r="P47">
            <v>0</v>
          </cell>
          <cell r="R47">
            <v>0</v>
          </cell>
          <cell r="T47">
            <v>3.138486044160139</v>
          </cell>
        </row>
        <row r="48">
          <cell r="M48" t="str">
            <v>Total Senior Debt</v>
          </cell>
          <cell r="P48">
            <v>25034.447779847749</v>
          </cell>
          <cell r="R48">
            <v>0.51154971269163951</v>
          </cell>
          <cell r="T48">
            <v>3.138486044160139</v>
          </cell>
        </row>
        <row r="50">
          <cell r="M50" t="str">
            <v>Subordinated Debt</v>
          </cell>
          <cell r="P50">
            <v>0</v>
          </cell>
          <cell r="R50">
            <v>0</v>
          </cell>
          <cell r="T50">
            <v>3.138486044160139</v>
          </cell>
        </row>
        <row r="51">
          <cell r="M51" t="str">
            <v>Existing Tranche</v>
          </cell>
          <cell r="P51">
            <v>0</v>
          </cell>
          <cell r="R51">
            <v>0</v>
          </cell>
          <cell r="T51">
            <v>3.138486044160139</v>
          </cell>
        </row>
        <row r="52">
          <cell r="M52" t="str">
            <v>Total Debt</v>
          </cell>
          <cell r="P52">
            <v>25034.447779847749</v>
          </cell>
          <cell r="R52">
            <v>0.51154971269163951</v>
          </cell>
          <cell r="T52">
            <v>3.138486044160139</v>
          </cell>
        </row>
        <row r="54">
          <cell r="M54" t="str">
            <v>Total Equity</v>
          </cell>
          <cell r="P54">
            <v>23903.997807626234</v>
          </cell>
          <cell r="R54">
            <v>0.48845028730836054</v>
          </cell>
        </row>
        <row r="56">
          <cell r="M56" t="str">
            <v>Total Capitalization</v>
          </cell>
          <cell r="P56">
            <v>48938.44558747398</v>
          </cell>
          <cell r="R56">
            <v>1</v>
          </cell>
        </row>
        <row r="59">
          <cell r="M59">
            <v>1</v>
          </cell>
          <cell r="N59" t="str">
            <v>Pro Forma LTM 9/30/09 EBITDA of:</v>
          </cell>
          <cell r="T59">
            <v>7976.5999999999949</v>
          </cell>
        </row>
        <row r="62">
          <cell r="A62" t="str">
            <v>x</v>
          </cell>
          <cell r="M62" t="str">
            <v>Select EBITDA Metric:</v>
          </cell>
          <cell r="O62" t="str">
            <v>(E or P)</v>
          </cell>
          <cell r="T62" t="str">
            <v>LTM 9/30/09 EBITDA</v>
          </cell>
        </row>
        <row r="64">
          <cell r="N64">
            <v>40086</v>
          </cell>
          <cell r="R64" t="str">
            <v>LTM 9/30/09 EBITDA</v>
          </cell>
          <cell r="T64">
            <v>7976.5999999999949</v>
          </cell>
          <cell r="U64" t="str">
            <v>Including synergies</v>
          </cell>
        </row>
        <row r="65">
          <cell r="N65">
            <v>2008</v>
          </cell>
          <cell r="R65" t="str">
            <v>2008 EBITDA</v>
          </cell>
          <cell r="T65">
            <v>7895.9</v>
          </cell>
          <cell r="U65" t="str">
            <v>Including synergies</v>
          </cell>
        </row>
        <row r="66">
          <cell r="N66">
            <v>2009</v>
          </cell>
          <cell r="O66" t="str">
            <v>E</v>
          </cell>
          <cell r="R66" t="str">
            <v>2009E EBITDA</v>
          </cell>
          <cell r="T66">
            <v>8253.5</v>
          </cell>
          <cell r="U66" t="str">
            <v>Including synergies</v>
          </cell>
        </row>
        <row r="67">
          <cell r="N67">
            <v>2010</v>
          </cell>
          <cell r="O67" t="str">
            <v>P</v>
          </cell>
          <cell r="R67" t="str">
            <v>2010P EBITDA</v>
          </cell>
          <cell r="T67">
            <v>10000.299999999999</v>
          </cell>
          <cell r="U67" t="str">
            <v>Including synergies</v>
          </cell>
        </row>
        <row r="81">
          <cell r="A81" t="str">
            <v>x</v>
          </cell>
        </row>
      </sheetData>
      <sheetData sheetId="10"/>
      <sheetData sheetId="11" refreshError="1"/>
      <sheetData sheetId="12"/>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3 - p20"/>
      <sheetName val="p32"/>
      <sheetName val="p35"/>
      <sheetName val="p45"/>
      <sheetName val="p48"/>
      <sheetName val="p51"/>
      <sheetName val="p55"/>
      <sheetName val="p56"/>
      <sheetName val="p57"/>
      <sheetName val="p60"/>
      <sheetName val="p61"/>
      <sheetName val="p62"/>
      <sheetName val="Sheet6"/>
      <sheetName val="p30 - Bridge"/>
      <sheetName val="p56 - Bridge"/>
    </sheetNames>
    <sheetDataSet>
      <sheetData sheetId="0">
        <row r="7">
          <cell r="P7" t="str">
            <v>Term Formula - DHA</v>
          </cell>
          <cell r="Q7">
            <v>44.686122381856251</v>
          </cell>
          <cell r="R7">
            <v>44686122.381856248</v>
          </cell>
        </row>
        <row r="8">
          <cell r="P8" t="str">
            <v>Partially Hydrolyzed</v>
          </cell>
          <cell r="Q8">
            <v>16.878358198799809</v>
          </cell>
          <cell r="R8">
            <v>16878358.198799808</v>
          </cell>
        </row>
        <row r="9">
          <cell r="P9" t="str">
            <v>Lactose Free/Sensitive</v>
          </cell>
          <cell r="Q9">
            <v>15.071138729999991</v>
          </cell>
          <cell r="R9">
            <v>15071138.729999991</v>
          </cell>
        </row>
        <row r="10">
          <cell r="P10" t="str">
            <v>Term Formula - Non DHA</v>
          </cell>
          <cell r="Q10">
            <v>7.8209687499999943</v>
          </cell>
          <cell r="R10">
            <v>7820968.7499999944</v>
          </cell>
        </row>
        <row r="11">
          <cell r="P11" t="str">
            <v>Follow On to 4th Age</v>
          </cell>
          <cell r="Q11">
            <v>7.1662039500000008</v>
          </cell>
          <cell r="R11">
            <v>7166203.9500000011</v>
          </cell>
        </row>
        <row r="12">
          <cell r="P12" t="str">
            <v>Organic</v>
          </cell>
          <cell r="Q12">
            <v>6.1500908299999981</v>
          </cell>
          <cell r="R12">
            <v>6150090.8299999982</v>
          </cell>
        </row>
        <row r="13">
          <cell r="P13" t="str">
            <v>Contract Manufacturing</v>
          </cell>
          <cell r="Q13">
            <v>5.4223776000000008</v>
          </cell>
          <cell r="R13">
            <v>5422377.6000000006</v>
          </cell>
        </row>
        <row r="14">
          <cell r="P14" t="str">
            <v>Concentrate + Ready-to-Feed</v>
          </cell>
          <cell r="Q14">
            <v>3.8261613999999997</v>
          </cell>
          <cell r="R14">
            <v>3826161.4</v>
          </cell>
        </row>
        <row r="15">
          <cell r="P15" t="str">
            <v>Hypoallergenic</v>
          </cell>
          <cell r="Q15">
            <v>0.19953288</v>
          </cell>
          <cell r="R15">
            <v>199532.88</v>
          </cell>
        </row>
        <row r="30">
          <cell r="R30" t="str">
            <v>Data</v>
          </cell>
        </row>
        <row r="31">
          <cell r="P31" t="str">
            <v>SalesCtry</v>
          </cell>
          <cell r="R31" t="str">
            <v>Sum of Gross Sales</v>
          </cell>
        </row>
        <row r="32">
          <cell r="P32" t="str">
            <v>US</v>
          </cell>
          <cell r="Q32">
            <v>113.17251711000011</v>
          </cell>
          <cell r="R32">
            <v>113172517.11000012</v>
          </cell>
        </row>
        <row r="33">
          <cell r="P33" t="str">
            <v>Canada</v>
          </cell>
          <cell r="Q33">
            <v>13.166512429999994</v>
          </cell>
          <cell r="R33">
            <v>13166512.429999994</v>
          </cell>
        </row>
        <row r="34">
          <cell r="P34" t="str">
            <v>Mexico</v>
          </cell>
          <cell r="Q34">
            <v>1.04984224</v>
          </cell>
          <cell r="R34">
            <v>1049842.24</v>
          </cell>
        </row>
        <row r="35">
          <cell r="P35" t="str">
            <v>China</v>
          </cell>
          <cell r="Q35">
            <v>0.97589437065606732</v>
          </cell>
          <cell r="R35">
            <v>975894.37065606727</v>
          </cell>
        </row>
        <row r="36">
          <cell r="P36" t="str">
            <v>Other</v>
          </cell>
          <cell r="Q36">
            <v>0.36495300000000003</v>
          </cell>
          <cell r="R36">
            <v>364953</v>
          </cell>
        </row>
        <row r="40">
          <cell r="P40" t="str">
            <v>Grand Total</v>
          </cell>
          <cell r="Q40">
            <v>128.72971915065617</v>
          </cell>
          <cell r="R40">
            <v>128729719.15065618</v>
          </cell>
        </row>
        <row r="53">
          <cell r="B53" t="str">
            <v>Branded</v>
          </cell>
          <cell r="C53">
            <v>80</v>
          </cell>
        </row>
        <row r="54">
          <cell r="B54" t="str">
            <v>Private Label</v>
          </cell>
          <cell r="C54">
            <v>10</v>
          </cell>
        </row>
        <row r="55">
          <cell r="B55" t="str">
            <v>Incremental</v>
          </cell>
          <cell r="C55">
            <v>10</v>
          </cell>
        </row>
        <row r="76">
          <cell r="B76" t="str">
            <v>Branded</v>
          </cell>
          <cell r="C76">
            <v>90</v>
          </cell>
        </row>
        <row r="77">
          <cell r="B77" t="str">
            <v>Private Label</v>
          </cell>
          <cell r="C77">
            <v>10</v>
          </cell>
        </row>
      </sheetData>
      <sheetData sheetId="1">
        <row r="2">
          <cell r="B2" t="str">
            <v>Hypoallergenic Market Size</v>
          </cell>
          <cell r="H2" t="str">
            <v>Prebiotic Formula Market Size</v>
          </cell>
        </row>
        <row r="4">
          <cell r="C4">
            <v>2008</v>
          </cell>
          <cell r="D4">
            <v>2009</v>
          </cell>
          <cell r="E4">
            <v>2010</v>
          </cell>
          <cell r="F4">
            <v>2011</v>
          </cell>
          <cell r="J4">
            <v>2009</v>
          </cell>
          <cell r="K4">
            <v>2010</v>
          </cell>
          <cell r="L4">
            <v>2011</v>
          </cell>
        </row>
        <row r="5">
          <cell r="B5" t="str">
            <v>Sales</v>
          </cell>
          <cell r="C5">
            <v>0</v>
          </cell>
          <cell r="D5">
            <v>20</v>
          </cell>
          <cell r="E5">
            <v>35</v>
          </cell>
          <cell r="F5">
            <v>50</v>
          </cell>
          <cell r="H5" t="str">
            <v>Sales</v>
          </cell>
          <cell r="J5">
            <v>15</v>
          </cell>
          <cell r="K5">
            <v>25</v>
          </cell>
          <cell r="L5">
            <v>60</v>
          </cell>
        </row>
        <row r="6">
          <cell r="C6">
            <v>177.373831</v>
          </cell>
          <cell r="D6">
            <v>167.48413936699998</v>
          </cell>
          <cell r="E6">
            <v>163.17073531091896</v>
          </cell>
          <cell r="F6">
            <v>159.46646722364133</v>
          </cell>
          <cell r="J6">
            <v>235</v>
          </cell>
          <cell r="K6">
            <v>419.25</v>
          </cell>
          <cell r="L6">
            <v>934.57225000000005</v>
          </cell>
        </row>
        <row r="7">
          <cell r="B7" t="str">
            <v>Market</v>
          </cell>
          <cell r="C7">
            <v>177.373831</v>
          </cell>
          <cell r="D7">
            <v>187.48413936699998</v>
          </cell>
          <cell r="E7">
            <v>198.17073531091896</v>
          </cell>
          <cell r="F7">
            <v>209.46646722364133</v>
          </cell>
          <cell r="H7" t="str">
            <v>Market</v>
          </cell>
          <cell r="J7">
            <v>250</v>
          </cell>
          <cell r="K7">
            <v>444.25</v>
          </cell>
          <cell r="L7">
            <v>994.57225000000005</v>
          </cell>
        </row>
        <row r="30">
          <cell r="B30" t="str">
            <v>Probiotic Market Size</v>
          </cell>
          <cell r="H30" t="str">
            <v>Hydrolized Market Size</v>
          </cell>
        </row>
        <row r="32">
          <cell r="C32">
            <v>2008</v>
          </cell>
          <cell r="D32">
            <v>2009</v>
          </cell>
          <cell r="E32">
            <v>2010</v>
          </cell>
          <cell r="F32">
            <v>2011</v>
          </cell>
          <cell r="I32">
            <v>2008</v>
          </cell>
          <cell r="J32">
            <v>2009</v>
          </cell>
          <cell r="K32">
            <v>2010</v>
          </cell>
          <cell r="L32">
            <v>2011</v>
          </cell>
        </row>
        <row r="33">
          <cell r="B33" t="str">
            <v>Sales</v>
          </cell>
          <cell r="C33">
            <v>0</v>
          </cell>
          <cell r="D33">
            <v>5</v>
          </cell>
          <cell r="E33">
            <v>12</v>
          </cell>
          <cell r="F33">
            <v>30</v>
          </cell>
          <cell r="H33" t="str">
            <v>Sales</v>
          </cell>
          <cell r="I33">
            <v>34.694518196639962</v>
          </cell>
          <cell r="J33">
            <v>36</v>
          </cell>
          <cell r="K33">
            <v>38</v>
          </cell>
          <cell r="L33">
            <v>40.200000000000003</v>
          </cell>
        </row>
        <row r="34">
          <cell r="C34">
            <v>35.604640126548908</v>
          </cell>
          <cell r="D34">
            <v>82.634104613762204</v>
          </cell>
          <cell r="E34">
            <v>180.62924857674665</v>
          </cell>
          <cell r="F34">
            <v>443.60911574562118</v>
          </cell>
          <cell r="I34">
            <v>140.73979369368433</v>
          </cell>
          <cell r="J34">
            <v>149.43406766807277</v>
          </cell>
          <cell r="K34">
            <v>158.00380952515289</v>
          </cell>
          <cell r="L34">
            <v>166.9760266680866</v>
          </cell>
        </row>
        <row r="35">
          <cell r="B35" t="str">
            <v>Market</v>
          </cell>
          <cell r="C35">
            <v>35.604640126548908</v>
          </cell>
          <cell r="D35">
            <v>87.634104613762204</v>
          </cell>
          <cell r="E35">
            <v>192.62924857674665</v>
          </cell>
          <cell r="F35">
            <v>473.60911574562118</v>
          </cell>
          <cell r="H35" t="str">
            <v>Market</v>
          </cell>
          <cell r="I35">
            <v>175.4343118903243</v>
          </cell>
          <cell r="J35">
            <v>185.43406766807277</v>
          </cell>
          <cell r="K35">
            <v>196.00380952515289</v>
          </cell>
          <cell r="L35">
            <v>207.17602666808659</v>
          </cell>
        </row>
        <row r="36">
          <cell r="H36" t="str">
            <v>Share %</v>
          </cell>
          <cell r="I36">
            <v>23.336102858618212</v>
          </cell>
          <cell r="J36">
            <v>22.90841188688114</v>
          </cell>
          <cell r="K36">
            <v>22.877106372897178</v>
          </cell>
          <cell r="L36">
            <v>22.896471547838136</v>
          </cell>
        </row>
      </sheetData>
      <sheetData sheetId="2"/>
      <sheetData sheetId="3"/>
      <sheetData sheetId="4"/>
      <sheetData sheetId="5"/>
      <sheetData sheetId="6"/>
      <sheetData sheetId="7"/>
      <sheetData sheetId="8"/>
      <sheetData sheetId="9">
        <row r="3">
          <cell r="B3" t="str">
            <v>Total Gross Sales</v>
          </cell>
          <cell r="C3">
            <v>204485441.34955758</v>
          </cell>
          <cell r="G3">
            <v>267020676.380234</v>
          </cell>
          <cell r="K3">
            <v>348902017.01527411</v>
          </cell>
          <cell r="O3">
            <v>455253785.37875617</v>
          </cell>
          <cell r="S3">
            <v>601385929.0349623</v>
          </cell>
          <cell r="W3">
            <v>800414220.40506041</v>
          </cell>
        </row>
        <row r="6">
          <cell r="C6" t="str">
            <v>2007A</v>
          </cell>
          <cell r="F6" t="str">
            <v xml:space="preserve"> </v>
          </cell>
          <cell r="G6" t="str">
            <v>2008B</v>
          </cell>
          <cell r="J6" t="str">
            <v xml:space="preserve"> </v>
          </cell>
          <cell r="K6" t="str">
            <v>2009E</v>
          </cell>
          <cell r="O6" t="str">
            <v>2010E</v>
          </cell>
          <cell r="S6" t="str">
            <v>2011E</v>
          </cell>
          <cell r="W6" t="str">
            <v>2012E</v>
          </cell>
        </row>
        <row r="7">
          <cell r="C7" t="str">
            <v>Amount</v>
          </cell>
          <cell r="E7" t="str">
            <v>% of Sales</v>
          </cell>
          <cell r="G7" t="str">
            <v>Amount</v>
          </cell>
          <cell r="I7" t="str">
            <v>% of Sales</v>
          </cell>
          <cell r="K7" t="str">
            <v>Amount</v>
          </cell>
          <cell r="M7" t="str">
            <v>% of Sales</v>
          </cell>
          <cell r="O7" t="str">
            <v>Amount</v>
          </cell>
          <cell r="Q7" t="str">
            <v>% of Sales</v>
          </cell>
          <cell r="S7" t="str">
            <v>Amount</v>
          </cell>
          <cell r="U7" t="str">
            <v>% of Sales</v>
          </cell>
          <cell r="W7" t="str">
            <v>Amount</v>
          </cell>
          <cell r="Y7" t="str">
            <v>% of Sales</v>
          </cell>
        </row>
        <row r="8">
          <cell r="B8" t="str">
            <v>Sales and Marketing</v>
          </cell>
          <cell r="C8">
            <v>6840000</v>
          </cell>
          <cell r="E8">
            <v>3.3449814103427364</v>
          </cell>
          <cell r="G8">
            <v>15446817.609514412</v>
          </cell>
          <cell r="I8">
            <v>5.784876968672771</v>
          </cell>
          <cell r="K8">
            <v>20183552.425551347</v>
          </cell>
          <cell r="M8">
            <v>5.7848769686727719</v>
          </cell>
          <cell r="O8">
            <v>26335871.379386637</v>
          </cell>
          <cell r="Q8">
            <v>5.7848769686727719</v>
          </cell>
          <cell r="S8">
            <v>34789436.101582311</v>
          </cell>
          <cell r="U8">
            <v>5.784876968672771</v>
          </cell>
          <cell r="W8">
            <v>46302977.890194058</v>
          </cell>
          <cell r="Y8">
            <v>5.7848769686727719</v>
          </cell>
        </row>
        <row r="9">
          <cell r="B9" t="str">
            <v>Salaries / Wages / Benefits</v>
          </cell>
          <cell r="C9">
            <v>20832681</v>
          </cell>
          <cell r="E9">
            <v>10.187855361491275</v>
          </cell>
          <cell r="G9">
            <v>11905115.507276684</v>
          </cell>
          <cell r="I9">
            <v>4.4584994947447258</v>
          </cell>
          <cell r="K9">
            <v>15555794.665780155</v>
          </cell>
          <cell r="M9">
            <v>4.4584994947447258</v>
          </cell>
          <cell r="O9">
            <v>20297487.720918085</v>
          </cell>
          <cell r="Q9">
            <v>4.4584994947447258</v>
          </cell>
          <cell r="S9">
            <v>26812788.607489672</v>
          </cell>
          <cell r="U9">
            <v>4.4584994947447258</v>
          </cell>
          <cell r="W9">
            <v>35686463.972624563</v>
          </cell>
          <cell r="Y9">
            <v>4.4584994947447267</v>
          </cell>
        </row>
        <row r="10">
          <cell r="B10" t="str">
            <v xml:space="preserve">Plant SG&amp;A </v>
          </cell>
          <cell r="C10">
            <v>0</v>
          </cell>
          <cell r="E10">
            <v>0</v>
          </cell>
          <cell r="G10">
            <v>4567306</v>
          </cell>
          <cell r="I10">
            <v>1.7104690400440059</v>
          </cell>
          <cell r="K10">
            <v>5967860.981135333</v>
          </cell>
          <cell r="M10">
            <v>1.7104690400440059</v>
          </cell>
          <cell r="O10">
            <v>7786975.0525320098</v>
          </cell>
          <cell r="Q10">
            <v>1.7104690400440059</v>
          </cell>
          <cell r="S10">
            <v>10286520.127324047</v>
          </cell>
          <cell r="U10">
            <v>1.7104690400440059</v>
          </cell>
          <cell r="W10">
            <v>13690837.432138152</v>
          </cell>
          <cell r="Y10">
            <v>1.7104690400440061</v>
          </cell>
        </row>
        <row r="11">
          <cell r="B11" t="str">
            <v>Admin &amp; Prof. Fees / Outside Svcs.</v>
          </cell>
          <cell r="C11">
            <v>0</v>
          </cell>
          <cell r="E11">
            <v>0</v>
          </cell>
          <cell r="G11">
            <v>1991621.9654796405</v>
          </cell>
          <cell r="I11">
            <v>0.7458680700230107</v>
          </cell>
          <cell r="K11">
            <v>2091203.0637536226</v>
          </cell>
          <cell r="M11">
            <v>0.59936685996919148</v>
          </cell>
          <cell r="O11">
            <v>2195763.2169413036</v>
          </cell>
          <cell r="Q11">
            <v>0.48231630081109617</v>
          </cell>
          <cell r="S11">
            <v>2305551.3777883691</v>
          </cell>
          <cell r="U11">
            <v>0.38337301663975798</v>
          </cell>
          <cell r="W11">
            <v>2420828.9466777877</v>
          </cell>
          <cell r="Y11">
            <v>0.3024470186764916</v>
          </cell>
        </row>
        <row r="12">
          <cell r="B12" t="str">
            <v xml:space="preserve">Research and Development </v>
          </cell>
          <cell r="C12">
            <v>3362000</v>
          </cell>
          <cell r="E12">
            <v>1.6441268277152457</v>
          </cell>
          <cell r="G12">
            <v>3135871</v>
          </cell>
          <cell r="I12">
            <v>1.1743925760769778</v>
          </cell>
          <cell r="K12">
            <v>4097479.385610213</v>
          </cell>
          <cell r="M12">
            <v>1.1743925760769778</v>
          </cell>
          <cell r="O12">
            <v>5346466.6577975303</v>
          </cell>
          <cell r="Q12">
            <v>1.1743925760769778</v>
          </cell>
          <cell r="S12">
            <v>7062631.704158159</v>
          </cell>
          <cell r="U12">
            <v>1.1743925760769778</v>
          </cell>
          <cell r="W12">
            <v>9400005.1823014487</v>
          </cell>
          <cell r="Y12">
            <v>1.174392576076978</v>
          </cell>
        </row>
        <row r="13">
          <cell r="B13" t="str">
            <v>Other</v>
          </cell>
          <cell r="C13">
            <v>0</v>
          </cell>
          <cell r="E13">
            <v>0</v>
          </cell>
          <cell r="G13">
            <v>3511496.5546789663</v>
          </cell>
          <cell r="I13">
            <v>1.3150654107694044</v>
          </cell>
          <cell r="K13">
            <v>4588289.7432446517</v>
          </cell>
          <cell r="M13">
            <v>1.3150654107694044</v>
          </cell>
          <cell r="O13">
            <v>5986885.0627344027</v>
          </cell>
          <cell r="Q13">
            <v>1.3150654107694044</v>
          </cell>
          <cell r="S13">
            <v>7908618.3379730256</v>
          </cell>
          <cell r="U13">
            <v>1.3150654107694044</v>
          </cell>
          <cell r="W13">
            <v>10525970.555426534</v>
          </cell>
          <cell r="Y13">
            <v>1.3150654107694044</v>
          </cell>
        </row>
        <row r="14">
          <cell r="C14">
            <v>31034681</v>
          </cell>
          <cell r="E14">
            <v>15.176963599549257</v>
          </cell>
          <cell r="G14">
            <v>40558228.636949703</v>
          </cell>
          <cell r="I14">
            <v>15.189171560330896</v>
          </cell>
          <cell r="K14">
            <v>52484180.265075326</v>
          </cell>
          <cell r="M14">
            <v>15.042670350277076</v>
          </cell>
          <cell r="O14">
            <v>67949449.090309978</v>
          </cell>
          <cell r="Q14">
            <v>14.925619791118981</v>
          </cell>
          <cell r="S14">
            <v>89165546.256315574</v>
          </cell>
          <cell r="U14">
            <v>14.826676506947644</v>
          </cell>
          <cell r="W14">
            <v>118027083.97936255</v>
          </cell>
          <cell r="Y14">
            <v>14.745750508984379</v>
          </cell>
        </row>
        <row r="17">
          <cell r="A17">
            <v>2007</v>
          </cell>
          <cell r="B17">
            <v>31034681</v>
          </cell>
          <cell r="C17">
            <v>15.176963599549257</v>
          </cell>
        </row>
        <row r="18">
          <cell r="A18" t="str">
            <v>2008E</v>
          </cell>
          <cell r="B18">
            <v>40558228.636949703</v>
          </cell>
          <cell r="C18">
            <v>15.189171560330896</v>
          </cell>
        </row>
        <row r="19">
          <cell r="A19" t="str">
            <v>2009E</v>
          </cell>
          <cell r="B19">
            <v>52484180.265075326</v>
          </cell>
          <cell r="C19">
            <v>15.042670350277076</v>
          </cell>
        </row>
        <row r="20">
          <cell r="A20" t="str">
            <v>2010E</v>
          </cell>
          <cell r="B20">
            <v>67949449.090309978</v>
          </cell>
          <cell r="C20">
            <v>14.925619791118981</v>
          </cell>
        </row>
        <row r="21">
          <cell r="A21" t="str">
            <v>2011E</v>
          </cell>
          <cell r="B21">
            <v>89165546.256315574</v>
          </cell>
          <cell r="C21">
            <v>14.826676506947644</v>
          </cell>
        </row>
        <row r="22">
          <cell r="A22" t="str">
            <v>2012E</v>
          </cell>
          <cell r="B22">
            <v>118027083.97936255</v>
          </cell>
          <cell r="C22">
            <v>14.745750508984379</v>
          </cell>
        </row>
      </sheetData>
      <sheetData sheetId="10"/>
      <sheetData sheetId="11">
        <row r="8">
          <cell r="B8" t="str">
            <v>Current Assets</v>
          </cell>
          <cell r="F8" t="str">
            <v>Current Liabilities</v>
          </cell>
        </row>
        <row r="9">
          <cell r="C9" t="str">
            <v>Cash and Cash Equivalents</v>
          </cell>
          <cell r="D9">
            <v>16.740628999999998</v>
          </cell>
          <cell r="G9" t="str">
            <v>Accounts Payable</v>
          </cell>
          <cell r="H9">
            <v>5.6593309999999999</v>
          </cell>
        </row>
        <row r="10">
          <cell r="C10" t="str">
            <v>Accounts Receivable</v>
          </cell>
          <cell r="D10">
            <v>14.492533</v>
          </cell>
          <cell r="G10" t="str">
            <v>Accrued Expenses</v>
          </cell>
          <cell r="H10">
            <v>14.899044</v>
          </cell>
        </row>
        <row r="11">
          <cell r="C11" t="str">
            <v>Due from Related Companies</v>
          </cell>
          <cell r="D11">
            <v>6.6205679999999996</v>
          </cell>
          <cell r="G11" t="str">
            <v>Other Current Liabilities</v>
          </cell>
          <cell r="H11">
            <v>7.9245000000000001</v>
          </cell>
        </row>
        <row r="12">
          <cell r="C12" t="str">
            <v>Inventory</v>
          </cell>
          <cell r="D12">
            <v>27.186395000000001</v>
          </cell>
          <cell r="G12" t="str">
            <v>Total Current Liabilities</v>
          </cell>
          <cell r="H12">
            <v>28.482875</v>
          </cell>
        </row>
        <row r="13">
          <cell r="C13" t="str">
            <v>Prepaid Expenses and Other Current Assets</v>
          </cell>
          <cell r="D13">
            <v>1.730434</v>
          </cell>
        </row>
        <row r="14">
          <cell r="C14" t="str">
            <v>Total Current Assets</v>
          </cell>
          <cell r="D14">
            <v>66.770559000000006</v>
          </cell>
          <cell r="F14" t="str">
            <v>Long-Term Notes Payable</v>
          </cell>
          <cell r="H14">
            <v>176.21444</v>
          </cell>
        </row>
        <row r="16">
          <cell r="B16" t="str">
            <v>Total Fixed Assets</v>
          </cell>
          <cell r="D16">
            <v>33.367930000000001</v>
          </cell>
          <cell r="F16" t="str">
            <v>Minority Interest</v>
          </cell>
          <cell r="H16">
            <v>0.14776800000000001</v>
          </cell>
        </row>
        <row r="18">
          <cell r="B18" t="str">
            <v>Intangible Assets</v>
          </cell>
          <cell r="D18">
            <v>12.439095</v>
          </cell>
          <cell r="F18" t="str">
            <v>Stockholders' Equity</v>
          </cell>
        </row>
        <row r="19">
          <cell r="G19" t="str">
            <v>Members' Deficit</v>
          </cell>
          <cell r="H19">
            <v>-6.3065069999999999</v>
          </cell>
        </row>
        <row r="20">
          <cell r="B20" t="str">
            <v>Other Assets</v>
          </cell>
          <cell r="G20" t="str">
            <v>Stockholders' Deficit</v>
          </cell>
          <cell r="H20">
            <v>-82.161152999999999</v>
          </cell>
        </row>
        <row r="21">
          <cell r="C21" t="str">
            <v>Loan Origination Fees, Net</v>
          </cell>
          <cell r="D21">
            <v>3.4874999999999998</v>
          </cell>
          <cell r="G21" t="str">
            <v>Total Stockholders' Equity</v>
          </cell>
          <cell r="H21">
            <v>-88.467659999999995</v>
          </cell>
        </row>
        <row r="22">
          <cell r="C22" t="str">
            <v>Securiy deposits</v>
          </cell>
          <cell r="D22">
            <v>0.31231900000000001</v>
          </cell>
        </row>
        <row r="23">
          <cell r="C23" t="str">
            <v>Total Other Assets</v>
          </cell>
          <cell r="D23">
            <v>3.7998189999999998</v>
          </cell>
        </row>
        <row r="25">
          <cell r="B25" t="str">
            <v>Total Assets</v>
          </cell>
          <cell r="D25">
            <v>116.377403</v>
          </cell>
          <cell r="F25" t="str">
            <v>Total Liabilities and Shareholders' Deficit</v>
          </cell>
          <cell r="H25">
            <v>116.37742300000002</v>
          </cell>
        </row>
      </sheetData>
      <sheetData sheetId="12"/>
      <sheetData sheetId="13" refreshError="1"/>
      <sheetData sheetId="1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COVER"/>
      <sheetName val="Proj"/>
      <sheetName val="Cases"/>
      <sheetName val="FinCases"/>
      <sheetName val="LBO"/>
      <sheetName val="OUTPUTS&gt;&gt;"/>
      <sheetName val="CIP Revised Output"/>
      <sheetName val="P&amp;L"/>
      <sheetName val="Debt Paydown"/>
      <sheetName val="S&amp;Us_LBO"/>
      <sheetName val="PF Cap LBO"/>
      <sheetName val="AVP"/>
      <sheetName val="ATP"/>
      <sheetName val="FBF Updated"/>
      <sheetName val="FBF"/>
      <sheetName val="DCF"/>
      <sheetName val="BACKUP&gt;&gt;"/>
      <sheetName val="LIBOR"/>
      <sheetName val="XLinkMeta"/>
      <sheetName val="Model"/>
      <sheetName val="FBF2 (2)"/>
      <sheetName val="S&amp;Us"/>
      <sheetName val="FBF2"/>
    </sheetNames>
    <sheetDataSet>
      <sheetData sheetId="0"/>
      <sheetData sheetId="1"/>
      <sheetData sheetId="2"/>
      <sheetData sheetId="3"/>
      <sheetData sheetId="4"/>
      <sheetData sheetId="5">
        <row r="2">
          <cell r="B2" t="str">
            <v>Project Buffalo</v>
          </cell>
          <cell r="I2" t="str">
            <v>CIRC</v>
          </cell>
          <cell r="J2">
            <v>1</v>
          </cell>
        </row>
        <row r="3">
          <cell r="A3" t="str">
            <v>x</v>
          </cell>
          <cell r="B3" t="str">
            <v>Leveraged Buyout Model</v>
          </cell>
        </row>
        <row r="4">
          <cell r="G4">
            <v>1000000</v>
          </cell>
        </row>
        <row r="5">
          <cell r="B5" t="str">
            <v>Transaction Details</v>
          </cell>
          <cell r="I5" t="str">
            <v>Sources</v>
          </cell>
        </row>
        <row r="6">
          <cell r="B6" t="str">
            <v>EBITDA (12/31/15E)</v>
          </cell>
          <cell r="G6">
            <v>55.887202159643003</v>
          </cell>
          <cell r="M6" t="str">
            <v>$</v>
          </cell>
          <cell r="N6" t="str">
            <v>%</v>
          </cell>
          <cell r="O6" t="str">
            <v>Mult.</v>
          </cell>
        </row>
        <row r="7">
          <cell r="B7" t="str">
            <v>Entry Multiple</v>
          </cell>
          <cell r="G7">
            <v>7.25</v>
          </cell>
          <cell r="I7" t="str">
            <v>Cash on Hand</v>
          </cell>
          <cell r="M7">
            <v>0</v>
          </cell>
          <cell r="N7">
            <v>0</v>
          </cell>
          <cell r="O7">
            <v>0</v>
          </cell>
        </row>
        <row r="8">
          <cell r="B8" t="str">
            <v>Enterprise Value</v>
          </cell>
          <cell r="G8">
            <v>405.18221565741175</v>
          </cell>
          <cell r="I8" t="str">
            <v>Revolver</v>
          </cell>
          <cell r="M8">
            <v>0</v>
          </cell>
          <cell r="N8">
            <v>0</v>
          </cell>
          <cell r="O8">
            <v>0</v>
          </cell>
        </row>
        <row r="9">
          <cell r="B9" t="str">
            <v>Less: Total Debt</v>
          </cell>
          <cell r="G9">
            <v>0</v>
          </cell>
          <cell r="I9" t="str">
            <v>1st Lien</v>
          </cell>
          <cell r="M9">
            <v>195.60520755875052</v>
          </cell>
          <cell r="N9">
            <v>0.46563809043057547</v>
          </cell>
          <cell r="O9">
            <v>3.5</v>
          </cell>
        </row>
        <row r="10">
          <cell r="B10" t="str">
            <v>Less: Minority Interest</v>
          </cell>
          <cell r="G10">
            <v>0</v>
          </cell>
          <cell r="I10" t="str">
            <v>Senior</v>
          </cell>
          <cell r="M10">
            <v>55</v>
          </cell>
          <cell r="N10">
            <v>0.13092747014922695</v>
          </cell>
          <cell r="O10">
            <v>0.98412512837717858</v>
          </cell>
        </row>
        <row r="11">
          <cell r="B11" t="str">
            <v>Plus: Total Cash</v>
          </cell>
          <cell r="G11">
            <v>0</v>
          </cell>
          <cell r="I11" t="str">
            <v>Bonds</v>
          </cell>
          <cell r="M11">
            <v>0</v>
          </cell>
          <cell r="N11">
            <v>0</v>
          </cell>
          <cell r="O11">
            <v>0</v>
          </cell>
        </row>
        <row r="12">
          <cell r="B12" t="str">
            <v>Equity Value</v>
          </cell>
          <cell r="G12">
            <v>405.18221565741175</v>
          </cell>
          <cell r="I12" t="str">
            <v>Sponsor Equity</v>
          </cell>
          <cell r="M12">
            <v>169.47470338211434</v>
          </cell>
          <cell r="N12">
            <v>0.40343443942019758</v>
          </cell>
        </row>
        <row r="13">
          <cell r="B13" t="str">
            <v xml:space="preserve">TV / 2015E EBITDA </v>
          </cell>
          <cell r="G13">
            <v>7.2499999999999991</v>
          </cell>
          <cell r="I13" t="str">
            <v>Total Sources</v>
          </cell>
          <cell r="M13">
            <v>420.07991094086486</v>
          </cell>
          <cell r="N13">
            <v>1</v>
          </cell>
          <cell r="O13">
            <v>4.4841251283771788</v>
          </cell>
        </row>
        <row r="14">
          <cell r="B14" t="str">
            <v xml:space="preserve">TV / 2016E EBITDA </v>
          </cell>
          <cell r="G14">
            <v>7.2284283734915471</v>
          </cell>
        </row>
        <row r="15">
          <cell r="I15" t="str">
            <v>Uses</v>
          </cell>
        </row>
        <row r="16">
          <cell r="M16" t="str">
            <v>$</v>
          </cell>
          <cell r="N16" t="str">
            <v>%</v>
          </cell>
        </row>
        <row r="17">
          <cell r="B17" t="str">
            <v>Other Assumptions</v>
          </cell>
          <cell r="I17" t="str">
            <v>Purchase of Equity</v>
          </cell>
          <cell r="M17">
            <v>405.18221565741175</v>
          </cell>
          <cell r="N17">
            <v>0.96453604446333474</v>
          </cell>
        </row>
        <row r="18">
          <cell r="B18" t="str">
            <v>Transaction Close</v>
          </cell>
          <cell r="G18">
            <v>42369</v>
          </cell>
          <cell r="I18" t="str">
            <v>Refinance Existing Debt</v>
          </cell>
          <cell r="M18">
            <v>0</v>
          </cell>
          <cell r="N18">
            <v>0</v>
          </cell>
        </row>
        <row r="19">
          <cell r="B19" t="str">
            <v>M&amp;A Fee</v>
          </cell>
          <cell r="G19">
            <v>5.5</v>
          </cell>
          <cell r="I19" t="str">
            <v>Financing Fees</v>
          </cell>
          <cell r="M19">
            <v>6.8916432078656396</v>
          </cell>
          <cell r="N19">
            <v>1.6405552915944567E-2</v>
          </cell>
        </row>
        <row r="20">
          <cell r="B20" t="str">
            <v>Breakage Fees</v>
          </cell>
          <cell r="G20">
            <v>0</v>
          </cell>
          <cell r="I20" t="str">
            <v>OID</v>
          </cell>
          <cell r="M20">
            <v>2.5060520755875055</v>
          </cell>
          <cell r="N20">
            <v>5.9656556057980249E-3</v>
          </cell>
        </row>
        <row r="21">
          <cell r="B21" t="str">
            <v>Exit Year</v>
          </cell>
          <cell r="G21">
            <v>5</v>
          </cell>
          <cell r="I21" t="str">
            <v>M&amp;A Fee</v>
          </cell>
          <cell r="M21">
            <v>5.5</v>
          </cell>
          <cell r="N21">
            <v>1.3092747014922695E-2</v>
          </cell>
        </row>
        <row r="22">
          <cell r="B22" t="str">
            <v>Minimum Cash Balance</v>
          </cell>
          <cell r="G22">
            <v>0</v>
          </cell>
          <cell r="I22" t="str">
            <v>Minimum Cash Balance</v>
          </cell>
          <cell r="M22">
            <v>0</v>
          </cell>
          <cell r="N22">
            <v>0</v>
          </cell>
        </row>
        <row r="23">
          <cell r="I23" t="str">
            <v xml:space="preserve">Total Uses </v>
          </cell>
          <cell r="M23">
            <v>420.07991094086486</v>
          </cell>
          <cell r="N23">
            <v>1</v>
          </cell>
        </row>
        <row r="24">
          <cell r="K24">
            <v>1</v>
          </cell>
          <cell r="L24">
            <v>2</v>
          </cell>
          <cell r="M24">
            <v>3</v>
          </cell>
          <cell r="N24">
            <v>4</v>
          </cell>
          <cell r="O24">
            <v>5</v>
          </cell>
        </row>
        <row r="25">
          <cell r="I25" t="str">
            <v>Financing Fees Amortization Schedule</v>
          </cell>
        </row>
        <row r="26">
          <cell r="K26" t="str">
            <v>2016E</v>
          </cell>
          <cell r="L26" t="str">
            <v>2017E</v>
          </cell>
          <cell r="M26" t="str">
            <v>2018E</v>
          </cell>
          <cell r="N26" t="str">
            <v>2019E</v>
          </cell>
          <cell r="O26" t="str">
            <v>2020E</v>
          </cell>
        </row>
        <row r="27">
          <cell r="I27" t="str">
            <v>Revolver</v>
          </cell>
          <cell r="K27">
            <v>0</v>
          </cell>
          <cell r="L27">
            <v>0</v>
          </cell>
          <cell r="M27">
            <v>0</v>
          </cell>
          <cell r="N27">
            <v>0</v>
          </cell>
          <cell r="O27">
            <v>0</v>
          </cell>
        </row>
        <row r="28">
          <cell r="I28" t="str">
            <v>1st Lien</v>
          </cell>
          <cell r="K28">
            <v>1.075828641573128</v>
          </cell>
          <cell r="L28">
            <v>1.075828641573128</v>
          </cell>
          <cell r="M28">
            <v>1.075828641573128</v>
          </cell>
          <cell r="N28">
            <v>1.075828641573128</v>
          </cell>
          <cell r="O28">
            <v>1.075828641573128</v>
          </cell>
        </row>
        <row r="29">
          <cell r="I29" t="str">
            <v>Senior</v>
          </cell>
          <cell r="K29">
            <v>0.21607142857142855</v>
          </cell>
          <cell r="L29">
            <v>0.21607142857142855</v>
          </cell>
          <cell r="M29">
            <v>0.21607142857142855</v>
          </cell>
          <cell r="N29">
            <v>0.21607142857142855</v>
          </cell>
          <cell r="O29">
            <v>0.21607142857142855</v>
          </cell>
        </row>
        <row r="30">
          <cell r="I30" t="str">
            <v>Bonds</v>
          </cell>
          <cell r="K30">
            <v>0</v>
          </cell>
          <cell r="L30">
            <v>0</v>
          </cell>
          <cell r="M30">
            <v>0</v>
          </cell>
          <cell r="N30">
            <v>0</v>
          </cell>
          <cell r="O30">
            <v>0</v>
          </cell>
        </row>
        <row r="31">
          <cell r="I31" t="str">
            <v>Annual Amortization</v>
          </cell>
          <cell r="K31">
            <v>1.2919000701445564</v>
          </cell>
          <cell r="L31">
            <v>1.2919000701445564</v>
          </cell>
          <cell r="M31">
            <v>1.2919000701445564</v>
          </cell>
          <cell r="N31">
            <v>1.2919000701445564</v>
          </cell>
          <cell r="O31">
            <v>1.2919000701445564</v>
          </cell>
        </row>
        <row r="33">
          <cell r="I33" t="str">
            <v>OID Amortization Schedule</v>
          </cell>
        </row>
        <row r="34">
          <cell r="I34" t="str">
            <v>Revolver</v>
          </cell>
          <cell r="K34">
            <v>0</v>
          </cell>
          <cell r="L34">
            <v>0</v>
          </cell>
          <cell r="M34">
            <v>0</v>
          </cell>
          <cell r="N34">
            <v>0</v>
          </cell>
          <cell r="O34">
            <v>0</v>
          </cell>
        </row>
        <row r="35">
          <cell r="I35" t="str">
            <v>1st Lien</v>
          </cell>
          <cell r="K35">
            <v>0.39121041511750104</v>
          </cell>
          <cell r="L35">
            <v>0.39121041511750104</v>
          </cell>
          <cell r="M35">
            <v>0.39121041511750104</v>
          </cell>
          <cell r="N35">
            <v>0.39121041511750104</v>
          </cell>
          <cell r="O35">
            <v>0.39121041511750104</v>
          </cell>
        </row>
        <row r="36">
          <cell r="I36" t="str">
            <v>Senior</v>
          </cell>
          <cell r="K36">
            <v>7.8571428571428584E-2</v>
          </cell>
          <cell r="L36">
            <v>7.8571428571428584E-2</v>
          </cell>
          <cell r="M36">
            <v>7.8571428571428584E-2</v>
          </cell>
          <cell r="N36">
            <v>7.8571428571428584E-2</v>
          </cell>
          <cell r="O36">
            <v>7.8571428571428584E-2</v>
          </cell>
        </row>
        <row r="37">
          <cell r="I37" t="str">
            <v>Bonds</v>
          </cell>
          <cell r="K37">
            <v>0</v>
          </cell>
          <cell r="L37">
            <v>0</v>
          </cell>
          <cell r="M37">
            <v>0</v>
          </cell>
          <cell r="N37">
            <v>0</v>
          </cell>
          <cell r="O37">
            <v>0</v>
          </cell>
        </row>
        <row r="38">
          <cell r="I38" t="str">
            <v>Annual Amortization</v>
          </cell>
          <cell r="K38">
            <v>0.46978184368892961</v>
          </cell>
          <cell r="L38">
            <v>0.46978184368892961</v>
          </cell>
          <cell r="M38">
            <v>0.46978184368892961</v>
          </cell>
          <cell r="N38">
            <v>0.46978184368892961</v>
          </cell>
          <cell r="O38">
            <v>0.46978184368892961</v>
          </cell>
        </row>
        <row r="41">
          <cell r="A41" t="str">
            <v>x</v>
          </cell>
          <cell r="B41" t="str">
            <v>Income Statement</v>
          </cell>
        </row>
        <row r="44">
          <cell r="I44" t="str">
            <v>2014A</v>
          </cell>
          <cell r="J44" t="str">
            <v>2015E</v>
          </cell>
          <cell r="K44" t="str">
            <v>2016E</v>
          </cell>
          <cell r="L44" t="str">
            <v>2017E</v>
          </cell>
          <cell r="M44" t="str">
            <v>2018E</v>
          </cell>
          <cell r="N44" t="str">
            <v>2019E</v>
          </cell>
          <cell r="O44" t="str">
            <v>2020E</v>
          </cell>
        </row>
        <row r="46">
          <cell r="B46" t="str">
            <v>Revenue</v>
          </cell>
          <cell r="I46">
            <v>375.83929236000012</v>
          </cell>
          <cell r="J46">
            <v>372.95935298000006</v>
          </cell>
          <cell r="K46">
            <v>367.51149798000006</v>
          </cell>
          <cell r="L46">
            <v>391.745</v>
          </cell>
          <cell r="M46">
            <v>417.6</v>
          </cell>
          <cell r="N46">
            <v>445.161</v>
          </cell>
          <cell r="O46">
            <v>474.54199999999997</v>
          </cell>
        </row>
        <row r="47">
          <cell r="B47" t="str">
            <v>Freight</v>
          </cell>
          <cell r="J47">
            <v>14.075022259999997</v>
          </cell>
          <cell r="K47">
            <v>14.31992618</v>
          </cell>
          <cell r="L47">
            <v>15.173</v>
          </cell>
          <cell r="M47">
            <v>16.077999999999999</v>
          </cell>
          <cell r="N47">
            <v>17.038</v>
          </cell>
          <cell r="O47">
            <v>18.056999999999999</v>
          </cell>
        </row>
        <row r="48">
          <cell r="B48" t="str">
            <v>COGS</v>
          </cell>
          <cell r="J48">
            <v>273.15649313999995</v>
          </cell>
          <cell r="K48">
            <v>266.64638144000008</v>
          </cell>
          <cell r="L48">
            <v>284.35300000000001</v>
          </cell>
          <cell r="M48">
            <v>301.65199999999999</v>
          </cell>
          <cell r="N48">
            <v>319.92599999999999</v>
          </cell>
          <cell r="O48">
            <v>339.447</v>
          </cell>
        </row>
        <row r="49">
          <cell r="B49" t="str">
            <v xml:space="preserve">Gross Profit </v>
          </cell>
          <cell r="J49">
            <v>85.727837580000141</v>
          </cell>
          <cell r="K49">
            <v>86.545190359999992</v>
          </cell>
          <cell r="L49">
            <v>92.218999999999994</v>
          </cell>
          <cell r="M49">
            <v>99.870000000000061</v>
          </cell>
          <cell r="N49">
            <v>108.197</v>
          </cell>
          <cell r="O49">
            <v>117.03799999999995</v>
          </cell>
        </row>
        <row r="51">
          <cell r="B51" t="str">
            <v>Selling Expense</v>
          </cell>
          <cell r="J51">
            <v>13.291483139999997</v>
          </cell>
          <cell r="K51">
            <v>13.071975590000003</v>
          </cell>
          <cell r="L51">
            <v>13.51</v>
          </cell>
          <cell r="M51">
            <v>13.984999999999999</v>
          </cell>
          <cell r="N51">
            <v>14.478999999999999</v>
          </cell>
          <cell r="O51">
            <v>14.994</v>
          </cell>
        </row>
        <row r="52">
          <cell r="B52" t="str">
            <v>Administrative Expense</v>
          </cell>
          <cell r="J52">
            <v>3.9374829000000009</v>
          </cell>
          <cell r="K52">
            <v>3.9853926099999994</v>
          </cell>
          <cell r="L52">
            <v>3.9940000000000002</v>
          </cell>
          <cell r="M52">
            <v>4.1139999999999999</v>
          </cell>
          <cell r="N52">
            <v>4.2380000000000004</v>
          </cell>
          <cell r="O52">
            <v>4.367</v>
          </cell>
        </row>
        <row r="53">
          <cell r="B53" t="str">
            <v>Operating Profit</v>
          </cell>
          <cell r="J53">
            <v>68.498871540000152</v>
          </cell>
          <cell r="K53">
            <v>69.487822159999993</v>
          </cell>
          <cell r="L53">
            <v>74.714999999999989</v>
          </cell>
          <cell r="M53">
            <v>81.771000000000058</v>
          </cell>
          <cell r="N53">
            <v>89.48</v>
          </cell>
          <cell r="O53">
            <v>97.67699999999995</v>
          </cell>
        </row>
        <row r="55">
          <cell r="B55" t="str">
            <v>Corporate Overhead</v>
          </cell>
          <cell r="J55">
            <v>23.664681700000003</v>
          </cell>
          <cell r="K55">
            <v>22.138987459999992</v>
          </cell>
          <cell r="L55">
            <v>22.609000000000002</v>
          </cell>
          <cell r="M55">
            <v>23.687999999999999</v>
          </cell>
          <cell r="N55">
            <v>24.844999999999999</v>
          </cell>
          <cell r="O55">
            <v>26.065000000000001</v>
          </cell>
        </row>
        <row r="56">
          <cell r="B56" t="str">
            <v>Other Expenses (Income)</v>
          </cell>
          <cell r="J56">
            <v>2.5157637299999993</v>
          </cell>
          <cell r="K56">
            <v>1.47611052</v>
          </cell>
          <cell r="L56">
            <v>1.1000000000000001</v>
          </cell>
          <cell r="M56">
            <v>1.1220000000000001</v>
          </cell>
          <cell r="N56">
            <v>1.1439999999999999</v>
          </cell>
          <cell r="O56">
            <v>1.167</v>
          </cell>
        </row>
        <row r="58">
          <cell r="B58" t="str">
            <v>Adjusted EBITDA</v>
          </cell>
          <cell r="J58">
            <v>55.887202159643003</v>
          </cell>
          <cell r="K58">
            <v>56.053985005000001</v>
          </cell>
          <cell r="L58">
            <v>62.849999999999994</v>
          </cell>
          <cell r="M58">
            <v>69.567000000000064</v>
          </cell>
          <cell r="N58">
            <v>76.787000000000006</v>
          </cell>
          <cell r="O58">
            <v>84.555999999999955</v>
          </cell>
        </row>
        <row r="60">
          <cell r="B60" t="str">
            <v>D&amp;A</v>
          </cell>
          <cell r="J60">
            <v>3.6737805899999998</v>
          </cell>
          <cell r="K60">
            <v>3.6454499899999999</v>
          </cell>
          <cell r="L60">
            <v>5.3849999999999998</v>
          </cell>
          <cell r="M60">
            <v>5.7850000000000001</v>
          </cell>
          <cell r="N60">
            <v>6.085</v>
          </cell>
          <cell r="O60">
            <v>6.4850000000000003</v>
          </cell>
        </row>
        <row r="61">
          <cell r="B61" t="str">
            <v>Adjusted EBIT</v>
          </cell>
          <cell r="J61">
            <v>52.213421569643003</v>
          </cell>
          <cell r="K61">
            <v>52.408535014999998</v>
          </cell>
          <cell r="L61">
            <v>57.464999999999996</v>
          </cell>
          <cell r="M61">
            <v>63.782000000000068</v>
          </cell>
          <cell r="N61">
            <v>70.702000000000012</v>
          </cell>
          <cell r="O61">
            <v>78.070999999999955</v>
          </cell>
        </row>
        <row r="62">
          <cell r="B62" t="str">
            <v>Net Interest Expense</v>
          </cell>
          <cell r="J62">
            <v>17.358286415731278</v>
          </cell>
          <cell r="K62">
            <v>18.743753759151705</v>
          </cell>
          <cell r="L62">
            <v>17.452459091885622</v>
          </cell>
          <cell r="M62">
            <v>15.834399450444995</v>
          </cell>
          <cell r="N62">
            <v>13.779552609734495</v>
          </cell>
          <cell r="O62">
            <v>11.213660356986601</v>
          </cell>
        </row>
        <row r="63">
          <cell r="B63" t="str">
            <v>Amortization of Deferred Financing Fees</v>
          </cell>
          <cell r="K63">
            <v>1.2919000701445564</v>
          </cell>
          <cell r="L63">
            <v>1.2919000701445564</v>
          </cell>
          <cell r="M63">
            <v>1.2919000701445564</v>
          </cell>
          <cell r="N63">
            <v>1.2919000701445564</v>
          </cell>
          <cell r="O63">
            <v>1.2919000701445564</v>
          </cell>
        </row>
        <row r="64">
          <cell r="B64" t="str">
            <v>Amortization of OID</v>
          </cell>
          <cell r="K64">
            <v>0.46978184368892961</v>
          </cell>
          <cell r="L64">
            <v>0.46978184368892961</v>
          </cell>
          <cell r="M64">
            <v>0.46978184368892961</v>
          </cell>
          <cell r="N64">
            <v>0.46978184368892961</v>
          </cell>
          <cell r="O64">
            <v>0.46978184368892961</v>
          </cell>
        </row>
        <row r="65">
          <cell r="B65" t="str">
            <v>Pre-tax Income</v>
          </cell>
          <cell r="J65">
            <v>34.855135153911725</v>
          </cell>
          <cell r="K65">
            <v>31.903099342014805</v>
          </cell>
          <cell r="L65">
            <v>38.25085899428089</v>
          </cell>
          <cell r="M65">
            <v>46.185918635721585</v>
          </cell>
          <cell r="N65">
            <v>55.160765476432033</v>
          </cell>
          <cell r="O65">
            <v>65.095657729179862</v>
          </cell>
        </row>
        <row r="66">
          <cell r="B66" t="str">
            <v>Taxes</v>
          </cell>
          <cell r="J66">
            <v>12.199297303869104</v>
          </cell>
          <cell r="K66">
            <v>11.166084769705181</v>
          </cell>
          <cell r="L66">
            <v>13.387800647998311</v>
          </cell>
          <cell r="M66">
            <v>16.165071522502554</v>
          </cell>
          <cell r="N66">
            <v>19.30626791675121</v>
          </cell>
          <cell r="O66">
            <v>22.78348020521295</v>
          </cell>
        </row>
        <row r="67">
          <cell r="B67" t="str">
            <v>Net Income</v>
          </cell>
          <cell r="J67">
            <v>22.655837850042623</v>
          </cell>
          <cell r="K67">
            <v>20.737014572309626</v>
          </cell>
          <cell r="L67">
            <v>24.863058346282578</v>
          </cell>
          <cell r="M67">
            <v>30.02084711321903</v>
          </cell>
          <cell r="N67">
            <v>35.854497559680823</v>
          </cell>
          <cell r="O67">
            <v>42.312177523966909</v>
          </cell>
        </row>
        <row r="69">
          <cell r="B69" t="str">
            <v>Growth and Margins:</v>
          </cell>
        </row>
        <row r="70">
          <cell r="B70" t="str">
            <v>Revenue Growth</v>
          </cell>
          <cell r="K70">
            <v>-1.4607101166577152E-2</v>
          </cell>
          <cell r="L70">
            <v>6.5939439046662773E-2</v>
          </cell>
          <cell r="M70">
            <v>6.5999566044238067E-2</v>
          </cell>
          <cell r="N70">
            <v>6.5998563218390816E-2</v>
          </cell>
          <cell r="O70">
            <v>6.600084014547547E-2</v>
          </cell>
        </row>
        <row r="71">
          <cell r="B71" t="str">
            <v>Gross Profit Margin</v>
          </cell>
          <cell r="J71">
            <v>0.22985839313325196</v>
          </cell>
          <cell r="K71">
            <v>0.23548974885327201</v>
          </cell>
          <cell r="L71">
            <v>0.23540568482048269</v>
          </cell>
          <cell r="M71">
            <v>0.23915229885057485</v>
          </cell>
          <cell r="N71">
            <v>0.24305139039583432</v>
          </cell>
          <cell r="O71">
            <v>0.24663359618326716</v>
          </cell>
        </row>
        <row r="72">
          <cell r="B72" t="str">
            <v>EBITDA Margin</v>
          </cell>
          <cell r="J72">
            <v>0.14984797059812563</v>
          </cell>
          <cell r="K72">
            <v>0.15252307836107606</v>
          </cell>
          <cell r="L72">
            <v>0.1604359979068016</v>
          </cell>
          <cell r="M72">
            <v>0.16658764367816106</v>
          </cell>
          <cell r="N72">
            <v>0.17249264872708978</v>
          </cell>
          <cell r="O72">
            <v>0.17818443889055122</v>
          </cell>
        </row>
        <row r="73">
          <cell r="B73" t="str">
            <v>EBIT Margin</v>
          </cell>
          <cell r="J73">
            <v>0.13999761945222741</v>
          </cell>
          <cell r="K73">
            <v>0.14260379689631389</v>
          </cell>
          <cell r="L73">
            <v>0.1466898109739754</v>
          </cell>
          <cell r="M73">
            <v>0.15273467432950208</v>
          </cell>
          <cell r="N73">
            <v>0.15882343691383569</v>
          </cell>
          <cell r="O73">
            <v>0.16451863059539507</v>
          </cell>
        </row>
        <row r="74">
          <cell r="B74" t="str">
            <v>Cost of Revenue as a % of Revenue</v>
          </cell>
          <cell r="J74">
            <v>0.77014160686674804</v>
          </cell>
          <cell r="K74">
            <v>0.76451025114672799</v>
          </cell>
          <cell r="L74">
            <v>0.76459431517951726</v>
          </cell>
          <cell r="M74">
            <v>0.76084770114942513</v>
          </cell>
          <cell r="N74">
            <v>0.75694860960416566</v>
          </cell>
          <cell r="O74">
            <v>0.75336640381673281</v>
          </cell>
        </row>
        <row r="75">
          <cell r="B75" t="str">
            <v>SG&amp;A as a % of Revenue</v>
          </cell>
          <cell r="J75">
            <v>4.6195291530666878E-2</v>
          </cell>
          <cell r="K75">
            <v>4.6413155217604272E-2</v>
          </cell>
          <cell r="L75">
            <v>4.4682127404306375E-2</v>
          </cell>
          <cell r="M75">
            <v>4.3340517241379307E-2</v>
          </cell>
          <cell r="N75">
            <v>4.2045462203562305E-2</v>
          </cell>
          <cell r="O75">
            <v>4.0799339152277354E-2</v>
          </cell>
        </row>
        <row r="76">
          <cell r="B76" t="str">
            <v>D&amp;A as a % of Revenue</v>
          </cell>
          <cell r="J76">
            <v>9.8503511458982139E-3</v>
          </cell>
          <cell r="K76">
            <v>9.9192814647621856E-3</v>
          </cell>
          <cell r="L76">
            <v>1.37461869328262E-2</v>
          </cell>
          <cell r="M76">
            <v>1.3852969348659004E-2</v>
          </cell>
          <cell r="N76">
            <v>1.3669211813254081E-2</v>
          </cell>
          <cell r="O76">
            <v>1.3665808295156174E-2</v>
          </cell>
        </row>
        <row r="77">
          <cell r="B77" t="str">
            <v>Tax Rate</v>
          </cell>
          <cell r="J77">
            <v>0.35</v>
          </cell>
          <cell r="K77">
            <v>0.35</v>
          </cell>
          <cell r="L77">
            <v>0.35</v>
          </cell>
          <cell r="M77">
            <v>0.35</v>
          </cell>
          <cell r="N77">
            <v>0.35</v>
          </cell>
          <cell r="O77">
            <v>0.35</v>
          </cell>
        </row>
        <row r="80">
          <cell r="A80" t="str">
            <v>x</v>
          </cell>
          <cell r="B80" t="str">
            <v>Balance Sheet Items</v>
          </cell>
        </row>
        <row r="82">
          <cell r="J82" t="str">
            <v xml:space="preserve">Fiscal Year Ending December 31, </v>
          </cell>
        </row>
        <row r="83">
          <cell r="J83" t="str">
            <v>2015E</v>
          </cell>
          <cell r="K83" t="str">
            <v>2016E</v>
          </cell>
          <cell r="L83" t="str">
            <v>2017E</v>
          </cell>
          <cell r="M83" t="str">
            <v>2018E</v>
          </cell>
          <cell r="N83" t="str">
            <v>2019E</v>
          </cell>
          <cell r="O83" t="str">
            <v>2020E</v>
          </cell>
        </row>
        <row r="85">
          <cell r="B85" t="str">
            <v>Cash &amp; Cash Equivalents</v>
          </cell>
          <cell r="J85">
            <v>0</v>
          </cell>
          <cell r="K85">
            <v>0</v>
          </cell>
          <cell r="L85">
            <v>0</v>
          </cell>
          <cell r="M85">
            <v>0</v>
          </cell>
          <cell r="N85">
            <v>0</v>
          </cell>
          <cell r="O85">
            <v>0</v>
          </cell>
        </row>
        <row r="87">
          <cell r="B87" t="str">
            <v>Total Debt</v>
          </cell>
          <cell r="J87">
            <v>250.60520755875052</v>
          </cell>
          <cell r="K87">
            <v>233.04875426130198</v>
          </cell>
          <cell r="L87">
            <v>210.87306395056322</v>
          </cell>
          <cell r="M87">
            <v>183.26230375543662</v>
          </cell>
          <cell r="N87">
            <v>147.64700731331703</v>
          </cell>
          <cell r="O87">
            <v>104.31177290165532</v>
          </cell>
        </row>
        <row r="88">
          <cell r="B88" t="str">
            <v>Net Debt</v>
          </cell>
          <cell r="J88">
            <v>250.60520755875052</v>
          </cell>
          <cell r="K88">
            <v>233.04875426130198</v>
          </cell>
          <cell r="L88">
            <v>210.87306395056322</v>
          </cell>
          <cell r="M88">
            <v>183.26230375543662</v>
          </cell>
          <cell r="N88">
            <v>147.64700731331703</v>
          </cell>
          <cell r="O88">
            <v>104.31177290165532</v>
          </cell>
        </row>
        <row r="91">
          <cell r="A91" t="str">
            <v>x</v>
          </cell>
          <cell r="B91" t="str">
            <v>Cash Flow Statement</v>
          </cell>
        </row>
        <row r="93">
          <cell r="J93" t="str">
            <v xml:space="preserve">Fiscal Year Ending December 31, </v>
          </cell>
        </row>
        <row r="94">
          <cell r="J94" t="str">
            <v>2015E</v>
          </cell>
          <cell r="K94" t="str">
            <v>2016E</v>
          </cell>
          <cell r="L94" t="str">
            <v>2017E</v>
          </cell>
          <cell r="M94" t="str">
            <v>2018E</v>
          </cell>
          <cell r="N94" t="str">
            <v>2019E</v>
          </cell>
          <cell r="O94" t="str">
            <v>2020E</v>
          </cell>
        </row>
        <row r="96">
          <cell r="B96" t="str">
            <v>Net Income</v>
          </cell>
          <cell r="K96">
            <v>20.737014572309626</v>
          </cell>
          <cell r="L96">
            <v>24.863058346282578</v>
          </cell>
          <cell r="M96">
            <v>30.02084711321903</v>
          </cell>
          <cell r="N96">
            <v>35.854497559680823</v>
          </cell>
          <cell r="O96">
            <v>42.312177523966909</v>
          </cell>
        </row>
        <row r="97">
          <cell r="B97" t="str">
            <v>Plus: D&amp;A</v>
          </cell>
          <cell r="K97">
            <v>3.6454499899999999</v>
          </cell>
          <cell r="L97">
            <v>5.3849999999999998</v>
          </cell>
          <cell r="M97">
            <v>5.7850000000000001</v>
          </cell>
          <cell r="N97">
            <v>6.085</v>
          </cell>
          <cell r="O97">
            <v>6.4850000000000003</v>
          </cell>
        </row>
        <row r="98">
          <cell r="B98" t="str">
            <v>Plus: Amortization of Deferred Financing Fees</v>
          </cell>
          <cell r="K98">
            <v>1.2919000701445564</v>
          </cell>
          <cell r="L98">
            <v>1.2919000701445564</v>
          </cell>
          <cell r="M98">
            <v>1.2919000701445564</v>
          </cell>
          <cell r="N98">
            <v>1.2919000701445564</v>
          </cell>
          <cell r="O98">
            <v>1.2919000701445564</v>
          </cell>
        </row>
        <row r="99">
          <cell r="B99" t="str">
            <v>Plus: Amortization of OID</v>
          </cell>
          <cell r="K99">
            <v>0.46978184368892961</v>
          </cell>
          <cell r="L99">
            <v>0.46978184368892961</v>
          </cell>
          <cell r="M99">
            <v>0.46978184368892961</v>
          </cell>
          <cell r="N99">
            <v>0.46978184368892961</v>
          </cell>
          <cell r="O99">
            <v>0.46978184368892961</v>
          </cell>
        </row>
        <row r="100">
          <cell r="B100" t="str">
            <v>Less: (Increase) / Decrease in WC</v>
          </cell>
          <cell r="J100">
            <v>0.21796076645214352</v>
          </cell>
          <cell r="K100">
            <v>0.41230682130542667</v>
          </cell>
          <cell r="L100">
            <v>-1.8340499493772884</v>
          </cell>
          <cell r="M100">
            <v>-1.9567688319259244</v>
          </cell>
          <cell r="N100">
            <v>-2.0858830313947134</v>
          </cell>
          <cell r="O100">
            <v>-2.2236250261386767</v>
          </cell>
        </row>
        <row r="101">
          <cell r="B101" t="str">
            <v>Cash Flow from Operations</v>
          </cell>
          <cell r="K101">
            <v>26.556453297448542</v>
          </cell>
          <cell r="L101">
            <v>30.175690310738773</v>
          </cell>
          <cell r="M101">
            <v>35.610760195126588</v>
          </cell>
          <cell r="N101">
            <v>41.615296442119593</v>
          </cell>
          <cell r="O101">
            <v>48.335234411661716</v>
          </cell>
        </row>
        <row r="103">
          <cell r="B103" t="str">
            <v>Capital Expenditures</v>
          </cell>
          <cell r="J103">
            <v>-7.8320735799999994</v>
          </cell>
          <cell r="K103">
            <v>-9</v>
          </cell>
          <cell r="L103">
            <v>-8</v>
          </cell>
          <cell r="M103">
            <v>-8</v>
          </cell>
          <cell r="N103">
            <v>-6</v>
          </cell>
          <cell r="O103">
            <v>-5</v>
          </cell>
        </row>
        <row r="104">
          <cell r="B104" t="str">
            <v>Cash Flow from Investing</v>
          </cell>
          <cell r="K104">
            <v>-9</v>
          </cell>
          <cell r="L104">
            <v>-8</v>
          </cell>
          <cell r="M104">
            <v>-8</v>
          </cell>
          <cell r="N104">
            <v>-6</v>
          </cell>
          <cell r="O104">
            <v>-5</v>
          </cell>
        </row>
        <row r="106">
          <cell r="B106" t="str">
            <v>Mandatory Debt Repayment</v>
          </cell>
          <cell r="K106">
            <v>0</v>
          </cell>
          <cell r="L106">
            <v>0</v>
          </cell>
          <cell r="M106">
            <v>0</v>
          </cell>
          <cell r="N106">
            <v>0</v>
          </cell>
          <cell r="O106">
            <v>0</v>
          </cell>
        </row>
        <row r="107">
          <cell r="B107" t="str">
            <v>Discretionary Debt Repayment</v>
          </cell>
          <cell r="K107">
            <v>-17.556453297448542</v>
          </cell>
          <cell r="L107">
            <v>-22.175690310738773</v>
          </cell>
          <cell r="M107">
            <v>-27.610760195126588</v>
          </cell>
          <cell r="N107">
            <v>-35.615296442119593</v>
          </cell>
          <cell r="O107">
            <v>-43.335234411661716</v>
          </cell>
        </row>
        <row r="108">
          <cell r="B108" t="str">
            <v>Cash Flow from Financing</v>
          </cell>
          <cell r="K108">
            <v>-17.556453297448542</v>
          </cell>
          <cell r="L108">
            <v>-22.175690310738773</v>
          </cell>
          <cell r="M108">
            <v>-27.610760195126588</v>
          </cell>
          <cell r="N108">
            <v>-35.615296442119593</v>
          </cell>
          <cell r="O108">
            <v>-43.335234411661716</v>
          </cell>
        </row>
        <row r="110">
          <cell r="B110" t="str">
            <v>Beginning Cash Balance</v>
          </cell>
          <cell r="K110">
            <v>0</v>
          </cell>
          <cell r="L110">
            <v>0</v>
          </cell>
          <cell r="M110">
            <v>0</v>
          </cell>
          <cell r="N110">
            <v>0</v>
          </cell>
          <cell r="O110">
            <v>0</v>
          </cell>
        </row>
        <row r="111">
          <cell r="B111" t="str">
            <v>Net Cash Flow</v>
          </cell>
          <cell r="K111">
            <v>0</v>
          </cell>
          <cell r="L111">
            <v>0</v>
          </cell>
          <cell r="M111">
            <v>0</v>
          </cell>
          <cell r="N111">
            <v>0</v>
          </cell>
          <cell r="O111">
            <v>0</v>
          </cell>
        </row>
        <row r="112">
          <cell r="B112" t="str">
            <v>Ending Cash Balance</v>
          </cell>
          <cell r="J112">
            <v>0</v>
          </cell>
          <cell r="K112">
            <v>0</v>
          </cell>
          <cell r="L112">
            <v>0</v>
          </cell>
          <cell r="M112">
            <v>0</v>
          </cell>
          <cell r="N112">
            <v>0</v>
          </cell>
          <cell r="O112">
            <v>0</v>
          </cell>
        </row>
        <row r="115">
          <cell r="A115" t="str">
            <v>x</v>
          </cell>
          <cell r="B115" t="str">
            <v>Debt &amp; Interest Schedule</v>
          </cell>
        </row>
        <row r="117">
          <cell r="J117" t="str">
            <v xml:space="preserve">Fiscal Year Ending December 31, </v>
          </cell>
        </row>
        <row r="118">
          <cell r="J118" t="str">
            <v>2015E</v>
          </cell>
          <cell r="K118" t="str">
            <v>2016E</v>
          </cell>
          <cell r="L118" t="str">
            <v>2017E</v>
          </cell>
          <cell r="M118" t="str">
            <v>2018E</v>
          </cell>
          <cell r="N118" t="str">
            <v>2019E</v>
          </cell>
          <cell r="O118" t="str">
            <v>2020E</v>
          </cell>
        </row>
        <row r="120">
          <cell r="B120" t="str">
            <v>Cash Flow from Operations</v>
          </cell>
          <cell r="K120">
            <v>26.556453297448542</v>
          </cell>
          <cell r="L120">
            <v>30.175690310738773</v>
          </cell>
          <cell r="M120">
            <v>35.610760195126588</v>
          </cell>
          <cell r="N120">
            <v>41.615296442119593</v>
          </cell>
          <cell r="O120">
            <v>48.335234411661716</v>
          </cell>
        </row>
        <row r="121">
          <cell r="B121" t="str">
            <v>Cash Flow from Investing</v>
          </cell>
          <cell r="K121">
            <v>-9</v>
          </cell>
          <cell r="L121">
            <v>-8</v>
          </cell>
          <cell r="M121">
            <v>-8</v>
          </cell>
          <cell r="N121">
            <v>-6</v>
          </cell>
          <cell r="O121">
            <v>-5</v>
          </cell>
        </row>
        <row r="122">
          <cell r="B122" t="str">
            <v>Cash Flow Available for Debt Repayment</v>
          </cell>
          <cell r="K122">
            <v>17.556453297448542</v>
          </cell>
          <cell r="L122">
            <v>22.175690310738773</v>
          </cell>
          <cell r="M122">
            <v>27.610760195126588</v>
          </cell>
          <cell r="N122">
            <v>35.615296442119593</v>
          </cell>
          <cell r="O122">
            <v>43.335234411661716</v>
          </cell>
        </row>
        <row r="123">
          <cell r="B123" t="str">
            <v>Beginning Cash Balance</v>
          </cell>
          <cell r="K123">
            <v>0</v>
          </cell>
          <cell r="L123">
            <v>0</v>
          </cell>
          <cell r="M123">
            <v>0</v>
          </cell>
          <cell r="N123">
            <v>0</v>
          </cell>
          <cell r="O123">
            <v>0</v>
          </cell>
        </row>
        <row r="124">
          <cell r="B124" t="str">
            <v>Minimum Cash Balance</v>
          </cell>
          <cell r="K124">
            <v>0</v>
          </cell>
          <cell r="L124">
            <v>0</v>
          </cell>
          <cell r="M124">
            <v>0</v>
          </cell>
          <cell r="N124">
            <v>0</v>
          </cell>
          <cell r="O124">
            <v>0</v>
          </cell>
        </row>
        <row r="125">
          <cell r="B125" t="str">
            <v>Cash Available for Debt Repayment</v>
          </cell>
          <cell r="K125">
            <v>17.556453297448542</v>
          </cell>
          <cell r="L125">
            <v>22.175690310738773</v>
          </cell>
          <cell r="M125">
            <v>27.610760195126588</v>
          </cell>
          <cell r="N125">
            <v>35.615296442119593</v>
          </cell>
          <cell r="O125">
            <v>43.335234411661716</v>
          </cell>
        </row>
        <row r="127">
          <cell r="B127" t="str">
            <v>Beginning Debt Balance</v>
          </cell>
        </row>
        <row r="128">
          <cell r="B128" t="str">
            <v>Revolver</v>
          </cell>
          <cell r="K128">
            <v>0</v>
          </cell>
          <cell r="L128">
            <v>0</v>
          </cell>
          <cell r="M128">
            <v>0</v>
          </cell>
          <cell r="N128">
            <v>0</v>
          </cell>
          <cell r="O128">
            <v>0</v>
          </cell>
        </row>
        <row r="129">
          <cell r="B129" t="str">
            <v>1st Lien</v>
          </cell>
          <cell r="K129">
            <v>195.60520755875052</v>
          </cell>
          <cell r="L129">
            <v>178.04875426130198</v>
          </cell>
          <cell r="M129">
            <v>155.87306395056322</v>
          </cell>
          <cell r="N129">
            <v>128.26230375543662</v>
          </cell>
          <cell r="O129">
            <v>92.647007313317033</v>
          </cell>
        </row>
        <row r="130">
          <cell r="B130" t="str">
            <v>Senior</v>
          </cell>
          <cell r="K130">
            <v>55</v>
          </cell>
          <cell r="L130">
            <v>55</v>
          </cell>
          <cell r="M130">
            <v>55</v>
          </cell>
          <cell r="N130">
            <v>55</v>
          </cell>
          <cell r="O130">
            <v>55</v>
          </cell>
        </row>
        <row r="131">
          <cell r="B131" t="str">
            <v>Bonds</v>
          </cell>
          <cell r="K131">
            <v>0</v>
          </cell>
          <cell r="L131">
            <v>0</v>
          </cell>
          <cell r="M131">
            <v>0</v>
          </cell>
          <cell r="N131">
            <v>0</v>
          </cell>
          <cell r="O131">
            <v>0</v>
          </cell>
        </row>
        <row r="132">
          <cell r="B132" t="str">
            <v>Total Beginning Debt Balance</v>
          </cell>
          <cell r="K132">
            <v>250.60520755875052</v>
          </cell>
          <cell r="L132">
            <v>233.04875426130198</v>
          </cell>
          <cell r="M132">
            <v>210.87306395056322</v>
          </cell>
          <cell r="N132">
            <v>183.26230375543662</v>
          </cell>
          <cell r="O132">
            <v>147.64700731331703</v>
          </cell>
        </row>
        <row r="134">
          <cell r="B134" t="str">
            <v>Mandatory Debt Repayment</v>
          </cell>
          <cell r="H134" t="str">
            <v>Amort:</v>
          </cell>
        </row>
        <row r="135">
          <cell r="B135" t="str">
            <v>Revolver</v>
          </cell>
          <cell r="K135">
            <v>0</v>
          </cell>
          <cell r="L135">
            <v>0</v>
          </cell>
          <cell r="M135">
            <v>0</v>
          </cell>
          <cell r="N135">
            <v>0</v>
          </cell>
          <cell r="O135">
            <v>0</v>
          </cell>
        </row>
        <row r="136">
          <cell r="B136" t="str">
            <v>1st Lien</v>
          </cell>
          <cell r="H136">
            <v>0</v>
          </cell>
          <cell r="K136">
            <v>0</v>
          </cell>
          <cell r="L136">
            <v>0</v>
          </cell>
          <cell r="M136">
            <v>0</v>
          </cell>
          <cell r="N136">
            <v>0</v>
          </cell>
          <cell r="O136">
            <v>0</v>
          </cell>
        </row>
        <row r="137">
          <cell r="B137" t="str">
            <v>Senior</v>
          </cell>
          <cell r="K137">
            <v>0</v>
          </cell>
          <cell r="L137">
            <v>0</v>
          </cell>
          <cell r="M137">
            <v>0</v>
          </cell>
          <cell r="N137">
            <v>0</v>
          </cell>
          <cell r="O137">
            <v>0</v>
          </cell>
        </row>
        <row r="138">
          <cell r="B138" t="str">
            <v>Bonds</v>
          </cell>
          <cell r="K138">
            <v>0</v>
          </cell>
          <cell r="L138">
            <v>0</v>
          </cell>
          <cell r="M138">
            <v>0</v>
          </cell>
          <cell r="N138">
            <v>0</v>
          </cell>
          <cell r="O138">
            <v>0</v>
          </cell>
        </row>
        <row r="139">
          <cell r="B139" t="str">
            <v>Total Mandatory Debt Repayment</v>
          </cell>
          <cell r="K139">
            <v>0</v>
          </cell>
          <cell r="L139">
            <v>0</v>
          </cell>
          <cell r="M139">
            <v>0</v>
          </cell>
          <cell r="N139">
            <v>0</v>
          </cell>
          <cell r="O139">
            <v>0</v>
          </cell>
        </row>
        <row r="141">
          <cell r="B141" t="str">
            <v>Remaining Cash Flow Available for Debt Repayment</v>
          </cell>
          <cell r="K141">
            <v>17.556453297448542</v>
          </cell>
          <cell r="L141">
            <v>22.175690310738773</v>
          </cell>
          <cell r="M141">
            <v>27.610760195126588</v>
          </cell>
          <cell r="N141">
            <v>35.615296442119593</v>
          </cell>
          <cell r="O141">
            <v>43.335234411661716</v>
          </cell>
        </row>
        <row r="143">
          <cell r="B143" t="str">
            <v>Discretionary Debt Repayment</v>
          </cell>
          <cell r="H143" t="str">
            <v>Repay?</v>
          </cell>
        </row>
        <row r="144">
          <cell r="B144" t="str">
            <v>Revolver</v>
          </cell>
          <cell r="H144">
            <v>0</v>
          </cell>
          <cell r="K144">
            <v>0</v>
          </cell>
          <cell r="L144">
            <v>0</v>
          </cell>
          <cell r="M144">
            <v>0</v>
          </cell>
          <cell r="N144">
            <v>0</v>
          </cell>
          <cell r="O144">
            <v>0</v>
          </cell>
        </row>
        <row r="145">
          <cell r="B145" t="str">
            <v>1st Lien</v>
          </cell>
          <cell r="H145">
            <v>1</v>
          </cell>
          <cell r="K145">
            <v>-17.556453297448542</v>
          </cell>
          <cell r="L145">
            <v>-22.175690310738773</v>
          </cell>
          <cell r="M145">
            <v>-27.610760195126588</v>
          </cell>
          <cell r="N145">
            <v>-35.615296442119593</v>
          </cell>
          <cell r="O145">
            <v>-43.335234411661716</v>
          </cell>
        </row>
        <row r="146">
          <cell r="B146" t="str">
            <v>Senior</v>
          </cell>
          <cell r="H146">
            <v>1</v>
          </cell>
          <cell r="K146">
            <v>0</v>
          </cell>
          <cell r="L146">
            <v>0</v>
          </cell>
          <cell r="M146">
            <v>0</v>
          </cell>
          <cell r="N146">
            <v>0</v>
          </cell>
          <cell r="O146">
            <v>0</v>
          </cell>
        </row>
        <row r="147">
          <cell r="B147" t="str">
            <v>Bonds</v>
          </cell>
          <cell r="H147">
            <v>0</v>
          </cell>
          <cell r="K147">
            <v>0</v>
          </cell>
          <cell r="L147">
            <v>0</v>
          </cell>
          <cell r="M147">
            <v>0</v>
          </cell>
          <cell r="N147">
            <v>0</v>
          </cell>
          <cell r="O147">
            <v>0</v>
          </cell>
        </row>
        <row r="148">
          <cell r="B148" t="str">
            <v>Total Discretionary Debt Repayment</v>
          </cell>
          <cell r="K148">
            <v>-17.556453297448542</v>
          </cell>
          <cell r="L148">
            <v>-22.175690310738773</v>
          </cell>
          <cell r="M148">
            <v>-27.610760195126588</v>
          </cell>
          <cell r="N148">
            <v>-35.615296442119593</v>
          </cell>
          <cell r="O148">
            <v>-43.335234411661716</v>
          </cell>
        </row>
        <row r="149">
          <cell r="G149" t="str">
            <v>Cash flow sweep:</v>
          </cell>
          <cell r="H149">
            <v>1</v>
          </cell>
        </row>
        <row r="150">
          <cell r="B150" t="str">
            <v>Ending Debt Balance</v>
          </cell>
        </row>
        <row r="151">
          <cell r="B151" t="str">
            <v>Revolver</v>
          </cell>
          <cell r="J151">
            <v>0</v>
          </cell>
          <cell r="K151">
            <v>0</v>
          </cell>
          <cell r="L151">
            <v>0</v>
          </cell>
          <cell r="M151">
            <v>0</v>
          </cell>
          <cell r="N151">
            <v>0</v>
          </cell>
          <cell r="O151">
            <v>0</v>
          </cell>
        </row>
        <row r="152">
          <cell r="B152" t="str">
            <v>1st Lien</v>
          </cell>
          <cell r="J152">
            <v>195.60520755875052</v>
          </cell>
          <cell r="K152">
            <v>178.04875426130198</v>
          </cell>
          <cell r="L152">
            <v>155.87306395056322</v>
          </cell>
          <cell r="M152">
            <v>128.26230375543662</v>
          </cell>
          <cell r="N152">
            <v>92.647007313317033</v>
          </cell>
          <cell r="O152">
            <v>49.311772901655317</v>
          </cell>
        </row>
        <row r="153">
          <cell r="B153" t="str">
            <v>Senior</v>
          </cell>
          <cell r="J153">
            <v>55</v>
          </cell>
          <cell r="K153">
            <v>55</v>
          </cell>
          <cell r="L153">
            <v>55</v>
          </cell>
          <cell r="M153">
            <v>55</v>
          </cell>
          <cell r="N153">
            <v>55</v>
          </cell>
          <cell r="O153">
            <v>55</v>
          </cell>
        </row>
        <row r="154">
          <cell r="B154" t="str">
            <v>Bonds</v>
          </cell>
          <cell r="J154">
            <v>0</v>
          </cell>
          <cell r="K154">
            <v>0</v>
          </cell>
          <cell r="L154">
            <v>0</v>
          </cell>
          <cell r="M154">
            <v>0</v>
          </cell>
          <cell r="N154">
            <v>0</v>
          </cell>
          <cell r="O154">
            <v>0</v>
          </cell>
        </row>
        <row r="155">
          <cell r="B155" t="str">
            <v>Total Beginning Debt Balance</v>
          </cell>
          <cell r="J155">
            <v>250.60520755875052</v>
          </cell>
          <cell r="K155">
            <v>233.04875426130198</v>
          </cell>
          <cell r="L155">
            <v>210.87306395056322</v>
          </cell>
          <cell r="M155">
            <v>183.26230375543662</v>
          </cell>
          <cell r="N155">
            <v>147.64700731331703</v>
          </cell>
          <cell r="O155">
            <v>104.31177290165532</v>
          </cell>
        </row>
        <row r="157">
          <cell r="B157" t="str">
            <v>Interest Schedule</v>
          </cell>
          <cell r="F157" t="str">
            <v>Rate</v>
          </cell>
          <cell r="G157" t="str">
            <v>Type</v>
          </cell>
          <cell r="H157" t="str">
            <v>Floor</v>
          </cell>
        </row>
        <row r="158">
          <cell r="B158" t="str">
            <v>Revolver</v>
          </cell>
          <cell r="F158">
            <v>5.2499999999999998E-2</v>
          </cell>
          <cell r="G158">
            <v>1</v>
          </cell>
          <cell r="H158">
            <v>0</v>
          </cell>
          <cell r="K158">
            <v>0</v>
          </cell>
          <cell r="L158">
            <v>0</v>
          </cell>
          <cell r="M158">
            <v>0</v>
          </cell>
          <cell r="N158">
            <v>0</v>
          </cell>
          <cell r="O158">
            <v>0</v>
          </cell>
        </row>
        <row r="159">
          <cell r="B159" t="str">
            <v>1st Lien</v>
          </cell>
          <cell r="F159">
            <v>5.5E-2</v>
          </cell>
          <cell r="G159">
            <v>1</v>
          </cell>
          <cell r="H159">
            <v>0.01</v>
          </cell>
          <cell r="K159">
            <v>-12.143753759151705</v>
          </cell>
          <cell r="L159">
            <v>-10.852459091885621</v>
          </cell>
          <cell r="M159">
            <v>-9.2343994504449949</v>
          </cell>
          <cell r="N159">
            <v>-7.1795526097344942</v>
          </cell>
          <cell r="O159">
            <v>-4.6136603569866024</v>
          </cell>
        </row>
        <row r="160">
          <cell r="B160" t="str">
            <v>Senior</v>
          </cell>
          <cell r="F160">
            <v>0.12</v>
          </cell>
          <cell r="G160">
            <v>0</v>
          </cell>
          <cell r="H160">
            <v>0</v>
          </cell>
          <cell r="K160">
            <v>-6.6</v>
          </cell>
          <cell r="L160">
            <v>-6.6</v>
          </cell>
          <cell r="M160">
            <v>-6.6</v>
          </cell>
          <cell r="N160">
            <v>-6.6</v>
          </cell>
          <cell r="O160">
            <v>-6.6</v>
          </cell>
        </row>
        <row r="161">
          <cell r="B161" t="str">
            <v>Bonds</v>
          </cell>
          <cell r="F161">
            <v>0.09</v>
          </cell>
          <cell r="G161">
            <v>0</v>
          </cell>
          <cell r="H161" t="str">
            <v>NA</v>
          </cell>
          <cell r="K161">
            <v>0</v>
          </cell>
          <cell r="L161">
            <v>0</v>
          </cell>
          <cell r="M161">
            <v>0</v>
          </cell>
          <cell r="N161">
            <v>0</v>
          </cell>
          <cell r="O161">
            <v>0</v>
          </cell>
        </row>
        <row r="162">
          <cell r="B162" t="str">
            <v>Total Interest Expense</v>
          </cell>
          <cell r="K162">
            <v>-18.743753759151705</v>
          </cell>
          <cell r="L162">
            <v>-17.452459091885622</v>
          </cell>
          <cell r="M162">
            <v>-15.834399450444995</v>
          </cell>
          <cell r="N162">
            <v>-13.779552609734495</v>
          </cell>
          <cell r="O162">
            <v>-11.213660356986601</v>
          </cell>
        </row>
        <row r="163">
          <cell r="B163" t="str">
            <v>Interest Income</v>
          </cell>
          <cell r="F163">
            <v>5.0000000000000001E-3</v>
          </cell>
          <cell r="K163">
            <v>0</v>
          </cell>
          <cell r="L163">
            <v>0</v>
          </cell>
          <cell r="M163">
            <v>0</v>
          </cell>
          <cell r="N163">
            <v>0</v>
          </cell>
          <cell r="O163">
            <v>0</v>
          </cell>
        </row>
        <row r="164">
          <cell r="B164" t="str">
            <v>Total Net Interest Expense</v>
          </cell>
          <cell r="J164">
            <v>-17.358286415731278</v>
          </cell>
          <cell r="K164">
            <v>-18.743753759151705</v>
          </cell>
          <cell r="L164">
            <v>-17.452459091885622</v>
          </cell>
          <cell r="M164">
            <v>-15.834399450444995</v>
          </cell>
          <cell r="N164">
            <v>-13.779552609734495</v>
          </cell>
          <cell r="O164">
            <v>-11.213660356986601</v>
          </cell>
        </row>
        <row r="166">
          <cell r="B166" t="str">
            <v>Memo:</v>
          </cell>
        </row>
        <row r="167">
          <cell r="B167" t="str">
            <v>LIBOR</v>
          </cell>
          <cell r="K167">
            <v>8.5529999999999998E-3</v>
          </cell>
          <cell r="L167">
            <v>1.5020666666666668E-2</v>
          </cell>
          <cell r="M167">
            <v>1.9521E-2</v>
          </cell>
          <cell r="N167">
            <v>2.2228999999999999E-2</v>
          </cell>
          <cell r="O167">
            <v>2.4729666666666667E-2</v>
          </cell>
        </row>
        <row r="170">
          <cell r="A170" t="str">
            <v>x</v>
          </cell>
          <cell r="B170" t="str">
            <v>Returns Analysis</v>
          </cell>
        </row>
        <row r="172">
          <cell r="J172" t="str">
            <v xml:space="preserve">Fiscal Year Ending December 31, </v>
          </cell>
        </row>
        <row r="173">
          <cell r="J173" t="str">
            <v>2015E</v>
          </cell>
          <cell r="K173" t="str">
            <v>2016E</v>
          </cell>
          <cell r="L173" t="str">
            <v>2017E</v>
          </cell>
          <cell r="M173" t="str">
            <v>2018E</v>
          </cell>
          <cell r="N173" t="str">
            <v>2019E</v>
          </cell>
          <cell r="O173" t="str">
            <v>2020E</v>
          </cell>
        </row>
        <row r="175">
          <cell r="B175" t="str">
            <v>Enterprise Value at an Exit Multiple of:</v>
          </cell>
          <cell r="F175">
            <v>8</v>
          </cell>
          <cell r="K175">
            <v>448.43188004000001</v>
          </cell>
          <cell r="L175">
            <v>502.79999999999995</v>
          </cell>
          <cell r="M175">
            <v>556.53600000000051</v>
          </cell>
          <cell r="N175">
            <v>614.29600000000005</v>
          </cell>
          <cell r="O175">
            <v>676.44799999999964</v>
          </cell>
        </row>
        <row r="176">
          <cell r="B176" t="str">
            <v>Less: Net Debt</v>
          </cell>
          <cell r="K176">
            <v>-233.04875426130198</v>
          </cell>
          <cell r="L176">
            <v>-210.87306395056322</v>
          </cell>
          <cell r="M176">
            <v>-183.26230375543662</v>
          </cell>
          <cell r="N176">
            <v>-147.64700731331703</v>
          </cell>
          <cell r="O176">
            <v>-104.31177290165532</v>
          </cell>
        </row>
        <row r="177">
          <cell r="B177" t="str">
            <v>Equity Value</v>
          </cell>
          <cell r="K177">
            <v>215.38312577869803</v>
          </cell>
          <cell r="L177">
            <v>291.92693604943673</v>
          </cell>
          <cell r="M177">
            <v>373.27369624456389</v>
          </cell>
          <cell r="N177">
            <v>466.64899268668302</v>
          </cell>
          <cell r="O177">
            <v>572.13622709834431</v>
          </cell>
        </row>
        <row r="178">
          <cell r="J178">
            <v>42369</v>
          </cell>
          <cell r="K178">
            <v>42735</v>
          </cell>
          <cell r="L178">
            <v>43100</v>
          </cell>
          <cell r="M178">
            <v>43465</v>
          </cell>
          <cell r="N178">
            <v>43830</v>
          </cell>
          <cell r="O178">
            <v>44196</v>
          </cell>
        </row>
        <row r="179">
          <cell r="B179" t="str">
            <v>Equity Value to Sponsor</v>
          </cell>
          <cell r="J179">
            <v>-169.47470338211434</v>
          </cell>
          <cell r="K179">
            <v>0</v>
          </cell>
          <cell r="L179">
            <v>0</v>
          </cell>
          <cell r="M179">
            <v>0</v>
          </cell>
          <cell r="N179">
            <v>0</v>
          </cell>
          <cell r="O179">
            <v>572.13622709834431</v>
          </cell>
        </row>
        <row r="180">
          <cell r="B180" t="str">
            <v>MOIC</v>
          </cell>
          <cell r="D180">
            <v>3.3759388019600167</v>
          </cell>
        </row>
        <row r="181">
          <cell r="B181" t="str">
            <v>IRR</v>
          </cell>
          <cell r="D181">
            <v>0.27515572905540464</v>
          </cell>
        </row>
        <row r="183">
          <cell r="A183" t="str">
            <v>x</v>
          </cell>
          <cell r="B183" t="str">
            <v>Credit Statistics</v>
          </cell>
        </row>
        <row r="184">
          <cell r="J184" t="str">
            <v xml:space="preserve">Fiscal Year Ending December 31, </v>
          </cell>
        </row>
        <row r="185">
          <cell r="B185" t="str">
            <v>(US $mm)</v>
          </cell>
          <cell r="J185" t="str">
            <v>2015E</v>
          </cell>
          <cell r="K185" t="str">
            <v>2016E</v>
          </cell>
          <cell r="L185" t="str">
            <v>2017E</v>
          </cell>
          <cell r="M185" t="str">
            <v>2018E</v>
          </cell>
          <cell r="N185" t="str">
            <v>2019E</v>
          </cell>
          <cell r="O185" t="str">
            <v>2020E</v>
          </cell>
        </row>
        <row r="187">
          <cell r="F187" t="str">
            <v>EBITDA</v>
          </cell>
          <cell r="J187">
            <v>55.887202159643003</v>
          </cell>
          <cell r="K187">
            <v>56.053985005000001</v>
          </cell>
          <cell r="L187">
            <v>62.849999999999994</v>
          </cell>
          <cell r="M187">
            <v>69.567000000000064</v>
          </cell>
          <cell r="N187">
            <v>76.787000000000006</v>
          </cell>
          <cell r="O187">
            <v>84.555999999999955</v>
          </cell>
        </row>
        <row r="188">
          <cell r="F188" t="str">
            <v>Less: Cash Interest Expense, Net</v>
          </cell>
          <cell r="J188">
            <v>-17.358286415731278</v>
          </cell>
          <cell r="K188">
            <v>-18.743753759151705</v>
          </cell>
          <cell r="L188">
            <v>-17.452459091885622</v>
          </cell>
          <cell r="M188">
            <v>-15.834399450444995</v>
          </cell>
          <cell r="N188">
            <v>-13.779552609734495</v>
          </cell>
          <cell r="O188">
            <v>-11.213660356986601</v>
          </cell>
        </row>
        <row r="189">
          <cell r="F189" t="str">
            <v>Less: Cash taxes @ 35.0%</v>
          </cell>
          <cell r="J189">
            <v>-12.199297303869104</v>
          </cell>
          <cell r="K189">
            <v>-11.166084769705181</v>
          </cell>
          <cell r="L189">
            <v>-13.387800647998311</v>
          </cell>
          <cell r="M189">
            <v>-16.165071522502554</v>
          </cell>
          <cell r="N189">
            <v>-19.30626791675121</v>
          </cell>
          <cell r="O189">
            <v>-22.78348020521295</v>
          </cell>
        </row>
        <row r="190">
          <cell r="F190" t="str">
            <v>Less: Capital Expenditures</v>
          </cell>
          <cell r="J190">
            <v>-7.8320735799999994</v>
          </cell>
          <cell r="K190">
            <v>-9</v>
          </cell>
          <cell r="L190">
            <v>-8</v>
          </cell>
          <cell r="M190">
            <v>-8</v>
          </cell>
          <cell r="N190">
            <v>-6</v>
          </cell>
          <cell r="O190">
            <v>-5</v>
          </cell>
        </row>
        <row r="191">
          <cell r="F191" t="str">
            <v>Less: Change in Net Working Capital</v>
          </cell>
          <cell r="J191">
            <v>0.21796076645214352</v>
          </cell>
          <cell r="K191">
            <v>0.41230682130542667</v>
          </cell>
          <cell r="L191">
            <v>-1.8340499493772884</v>
          </cell>
          <cell r="M191">
            <v>-1.9567688319259244</v>
          </cell>
          <cell r="N191">
            <v>-2.0858830313947134</v>
          </cell>
          <cell r="O191">
            <v>-2.2236250261386767</v>
          </cell>
        </row>
        <row r="192">
          <cell r="F192" t="str">
            <v>Total Free Cash Flow</v>
          </cell>
          <cell r="J192">
            <v>18.715505626494767</v>
          </cell>
          <cell r="K192">
            <v>17.556453297448549</v>
          </cell>
          <cell r="L192">
            <v>22.175690310738773</v>
          </cell>
          <cell r="M192">
            <v>27.610760195126591</v>
          </cell>
          <cell r="N192">
            <v>35.615296442119586</v>
          </cell>
          <cell r="O192">
            <v>43.33523441166173</v>
          </cell>
        </row>
        <row r="193">
          <cell r="F193" t="str">
            <v>Cumulative Free Cash Flow</v>
          </cell>
          <cell r="K193">
            <v>17.556453297448549</v>
          </cell>
          <cell r="L193">
            <v>39.732143608187322</v>
          </cell>
          <cell r="M193">
            <v>67.342903803313916</v>
          </cell>
          <cell r="N193">
            <v>102.9582002454335</v>
          </cell>
          <cell r="O193">
            <v>146.29343465709525</v>
          </cell>
        </row>
        <row r="195">
          <cell r="F195" t="str">
            <v>EBITDA</v>
          </cell>
          <cell r="J195">
            <v>55.887202159643003</v>
          </cell>
          <cell r="K195">
            <v>56.053985005000001</v>
          </cell>
          <cell r="L195">
            <v>62.849999999999994</v>
          </cell>
          <cell r="M195">
            <v>69.567000000000064</v>
          </cell>
          <cell r="N195">
            <v>76.787000000000006</v>
          </cell>
          <cell r="O195">
            <v>84.555999999999955</v>
          </cell>
        </row>
        <row r="196">
          <cell r="F196" t="str">
            <v>Net Debt (1)</v>
          </cell>
          <cell r="J196">
            <v>250.60520755875052</v>
          </cell>
          <cell r="K196">
            <v>233.04875426130198</v>
          </cell>
          <cell r="L196">
            <v>210.87306395056322</v>
          </cell>
          <cell r="M196">
            <v>183.26230375543662</v>
          </cell>
          <cell r="N196">
            <v>147.64700731331703</v>
          </cell>
          <cell r="O196">
            <v>104.31177290165532</v>
          </cell>
        </row>
        <row r="198">
          <cell r="F198" t="str">
            <v>Total Debt / EBITDA</v>
          </cell>
          <cell r="J198">
            <v>4.4841251283771788</v>
          </cell>
          <cell r="K198">
            <v>4.1575769187599079</v>
          </cell>
          <cell r="L198">
            <v>3.3551800151243159</v>
          </cell>
          <cell r="M198">
            <v>2.6343281118265334</v>
          </cell>
          <cell r="N198">
            <v>1.9228125504749114</v>
          </cell>
          <cell r="O198">
            <v>1.2336412898156888</v>
          </cell>
        </row>
        <row r="199">
          <cell r="F199" t="str">
            <v>Net Debt / EBITDA</v>
          </cell>
          <cell r="J199">
            <v>4.4841251283771788</v>
          </cell>
          <cell r="K199">
            <v>4.1575769187599079</v>
          </cell>
          <cell r="L199">
            <v>3.3551800151243159</v>
          </cell>
          <cell r="M199">
            <v>2.6343281118265334</v>
          </cell>
          <cell r="N199">
            <v>1.9228125504749114</v>
          </cell>
          <cell r="O199">
            <v>1.2336412898156888</v>
          </cell>
        </row>
        <row r="200">
          <cell r="F200" t="str">
            <v>EBITDA / Net Interest Expense</v>
          </cell>
          <cell r="J200">
            <v>3.2196266855577496</v>
          </cell>
          <cell r="K200">
            <v>2.990542114736833</v>
          </cell>
          <cell r="L200">
            <v>3.6012117071353908</v>
          </cell>
          <cell r="M200">
            <v>4.3934094385906768</v>
          </cell>
          <cell r="N200">
            <v>5.5725321550537297</v>
          </cell>
          <cell r="O200">
            <v>7.5404459657383747</v>
          </cell>
        </row>
        <row r="201">
          <cell r="F201" t="str">
            <v>(EBITDA - Capex) / Net Interest Expense</v>
          </cell>
          <cell r="J201">
            <v>3.6708275352511865</v>
          </cell>
          <cell r="K201">
            <v>2.5103821576841683</v>
          </cell>
          <cell r="L201">
            <v>3.1428235821221349</v>
          </cell>
          <cell r="M201">
            <v>3.8881802996494348</v>
          </cell>
          <cell r="N201">
            <v>5.1371043752170076</v>
          </cell>
          <cell r="O201">
            <v>7.094561228656536</v>
          </cell>
        </row>
        <row r="203">
          <cell r="S203" t="str">
            <v>IRR Sensitivity</v>
          </cell>
        </row>
        <row r="204">
          <cell r="F204" t="str">
            <v>(1) Assumes full cash sweep and a $3mm minimum cash balance.</v>
          </cell>
        </row>
        <row r="205">
          <cell r="V205" t="str">
            <v>12/31/15E</v>
          </cell>
          <cell r="X205" t="str">
            <v>Exit Multiple</v>
          </cell>
          <cell r="AC205" t="str">
            <v>Step:</v>
          </cell>
          <cell r="AD205">
            <v>0.5</v>
          </cell>
          <cell r="AI205" t="str">
            <v>12/31/15E</v>
          </cell>
          <cell r="AK205" t="str">
            <v>Exit Multiple</v>
          </cell>
          <cell r="AO205" t="str">
            <v>Step:</v>
          </cell>
          <cell r="AP205">
            <v>0.5</v>
          </cell>
        </row>
        <row r="206">
          <cell r="V206" t="str">
            <v>Multiple</v>
          </cell>
          <cell r="W206">
            <v>0.27515572905540464</v>
          </cell>
          <cell r="X206">
            <v>6</v>
          </cell>
          <cell r="Y206">
            <v>6.5</v>
          </cell>
          <cell r="Z206">
            <v>7</v>
          </cell>
          <cell r="AA206">
            <v>7.5</v>
          </cell>
          <cell r="AB206">
            <v>8</v>
          </cell>
          <cell r="AC206" t="str">
            <v>Step:</v>
          </cell>
          <cell r="AD206">
            <v>10</v>
          </cell>
          <cell r="AI206" t="str">
            <v>Multiple</v>
          </cell>
          <cell r="AJ206">
            <v>0.27515572905540464</v>
          </cell>
          <cell r="AK206">
            <v>6.5</v>
          </cell>
          <cell r="AL206">
            <v>7</v>
          </cell>
          <cell r="AM206">
            <v>7.5</v>
          </cell>
          <cell r="AN206">
            <v>8</v>
          </cell>
          <cell r="AO206" t="str">
            <v>Step:</v>
          </cell>
          <cell r="AP206">
            <v>20</v>
          </cell>
        </row>
        <row r="207">
          <cell r="S207" t="str">
            <v>Purchase Price</v>
          </cell>
          <cell r="U207">
            <v>390</v>
          </cell>
          <cell r="V207">
            <v>6.9783418194018116</v>
          </cell>
          <cell r="W207">
            <v>390</v>
          </cell>
          <cell r="X207">
            <v>0.21145135760307315</v>
          </cell>
          <cell r="Y207">
            <v>0.23583713173866269</v>
          </cell>
          <cell r="Z207">
            <v>0.25843519568443307</v>
          </cell>
          <cell r="AA207">
            <v>0.27951584458351142</v>
          </cell>
          <cell r="AB207">
            <v>0.29929068684577942</v>
          </cell>
          <cell r="AF207" t="str">
            <v>Purchase Price</v>
          </cell>
          <cell r="AH207">
            <v>360</v>
          </cell>
          <cell r="AI207">
            <v>6.4415462948324409</v>
          </cell>
          <cell r="AJ207">
            <v>360</v>
          </cell>
          <cell r="AK207">
            <v>0.2903890192508698</v>
          </cell>
          <cell r="AL207">
            <v>0.31398461461067195</v>
          </cell>
          <cell r="AM207">
            <v>0.33599579930305479</v>
          </cell>
          <cell r="AN207">
            <v>0.35664352774620056</v>
          </cell>
        </row>
        <row r="208">
          <cell r="U208">
            <v>400</v>
          </cell>
          <cell r="V208">
            <v>7.1572736609249352</v>
          </cell>
          <cell r="W208">
            <v>400</v>
          </cell>
          <cell r="X208">
            <v>0.19634755253791808</v>
          </cell>
          <cell r="Y208">
            <v>0.22042929530143737</v>
          </cell>
          <cell r="Z208">
            <v>0.24274563193321233</v>
          </cell>
          <cell r="AA208">
            <v>0.26356344819068911</v>
          </cell>
          <cell r="AB208">
            <v>0.28309174180030816</v>
          </cell>
          <cell r="AH208">
            <v>380</v>
          </cell>
          <cell r="AI208">
            <v>6.7994099778786881</v>
          </cell>
          <cell r="AJ208">
            <v>380</v>
          </cell>
          <cell r="AK208">
            <v>0.25249233841896057</v>
          </cell>
          <cell r="AL208">
            <v>0.27539495825767524</v>
          </cell>
          <cell r="AM208">
            <v>0.29675971865654005</v>
          </cell>
          <cell r="AN208">
            <v>0.31680105328559882</v>
          </cell>
        </row>
        <row r="209">
          <cell r="U209">
            <v>410</v>
          </cell>
          <cell r="V209">
            <v>7.3362055024480579</v>
          </cell>
          <cell r="W209">
            <v>410</v>
          </cell>
          <cell r="X209">
            <v>0.18230844140052796</v>
          </cell>
          <cell r="Y209">
            <v>0.20610758662223816</v>
          </cell>
          <cell r="Z209">
            <v>0.22816203236579899</v>
          </cell>
          <cell r="AA209">
            <v>0.24873556494712831</v>
          </cell>
          <cell r="AB209">
            <v>0.26803469061851504</v>
          </cell>
          <cell r="AH209">
            <v>400</v>
          </cell>
          <cell r="AI209">
            <v>7.1572736609249352</v>
          </cell>
          <cell r="AJ209">
            <v>400</v>
          </cell>
          <cell r="AK209">
            <v>0.22042929530143737</v>
          </cell>
          <cell r="AL209">
            <v>0.24274563193321233</v>
          </cell>
          <cell r="AM209">
            <v>0.26356344819068911</v>
          </cell>
          <cell r="AN209">
            <v>0.28309174180030816</v>
          </cell>
        </row>
        <row r="210">
          <cell r="U210">
            <v>420</v>
          </cell>
          <cell r="V210">
            <v>7.5151373439711815</v>
          </cell>
          <cell r="W210">
            <v>420</v>
          </cell>
          <cell r="X210">
            <v>0.16920402646064761</v>
          </cell>
          <cell r="Y210">
            <v>0.19273938536643984</v>
          </cell>
          <cell r="Z210">
            <v>0.21454939246177676</v>
          </cell>
          <cell r="AA210">
            <v>0.23489488959312441</v>
          </cell>
          <cell r="AB210">
            <v>0.25398010611534116</v>
          </cell>
          <cell r="AH210">
            <v>420</v>
          </cell>
          <cell r="AI210">
            <v>7.5151373439711815</v>
          </cell>
          <cell r="AJ210">
            <v>420</v>
          </cell>
          <cell r="AK210">
            <v>0.19273938536643984</v>
          </cell>
          <cell r="AL210">
            <v>0.21454939246177676</v>
          </cell>
          <cell r="AM210">
            <v>0.23489488959312441</v>
          </cell>
          <cell r="AN210">
            <v>0.25398010611534116</v>
          </cell>
        </row>
        <row r="211">
          <cell r="U211">
            <v>430</v>
          </cell>
          <cell r="V211">
            <v>7.6940691854943051</v>
          </cell>
          <cell r="W211">
            <v>430</v>
          </cell>
          <cell r="X211">
            <v>0.15692619681358336</v>
          </cell>
          <cell r="Y211">
            <v>0.18021439909935</v>
          </cell>
          <cell r="Z211">
            <v>0.20179538130760197</v>
          </cell>
          <cell r="AA211">
            <v>0.22192723155021668</v>
          </cell>
          <cell r="AB211">
            <v>0.24081203341484067</v>
          </cell>
          <cell r="AH211">
            <v>440</v>
          </cell>
          <cell r="AI211">
            <v>7.8730010270174287</v>
          </cell>
          <cell r="AJ211">
            <v>440</v>
          </cell>
          <cell r="AK211">
            <v>0.16843996644020082</v>
          </cell>
          <cell r="AL211">
            <v>0.18980564475059505</v>
          </cell>
          <cell r="AM211">
            <v>0.20973665118217472</v>
          </cell>
          <cell r="AN211">
            <v>0.22843304276466372</v>
          </cell>
        </row>
        <row r="212">
          <cell r="U212">
            <v>440</v>
          </cell>
          <cell r="V212">
            <v>7.8730010270174287</v>
          </cell>
          <cell r="W212">
            <v>440</v>
          </cell>
          <cell r="X212">
            <v>0.14538409113883971</v>
          </cell>
          <cell r="Y212">
            <v>0.16843996644020082</v>
          </cell>
          <cell r="Z212">
            <v>0.18980564475059505</v>
          </cell>
          <cell r="AA212">
            <v>0.20973665118217472</v>
          </cell>
          <cell r="AB212">
            <v>0.22843304276466372</v>
          </cell>
        </row>
        <row r="213">
          <cell r="U213">
            <v>450</v>
          </cell>
          <cell r="V213">
            <v>8.0519328685405522</v>
          </cell>
          <cell r="W213">
            <v>450</v>
          </cell>
          <cell r="X213">
            <v>0.13450073599815368</v>
          </cell>
          <cell r="Y213">
            <v>0.15733754038810732</v>
          </cell>
          <cell r="Z213">
            <v>0.17850019335746764</v>
          </cell>
          <cell r="AA213">
            <v>0.19824181199073793</v>
          </cell>
          <cell r="AB213">
            <v>0.21676055788993831</v>
          </cell>
        </row>
      </sheetData>
      <sheetData sheetId="6"/>
      <sheetData sheetId="7"/>
      <sheetData sheetId="8">
        <row r="1">
          <cell r="J1">
            <v>1000</v>
          </cell>
          <cell r="K1">
            <v>1000</v>
          </cell>
          <cell r="L1">
            <v>1000</v>
          </cell>
          <cell r="M1">
            <v>1000</v>
          </cell>
          <cell r="N1">
            <v>1000</v>
          </cell>
          <cell r="O1">
            <v>1000</v>
          </cell>
          <cell r="P1">
            <v>1000</v>
          </cell>
          <cell r="Q1">
            <v>1000</v>
          </cell>
          <cell r="R1">
            <v>1000</v>
          </cell>
          <cell r="S1">
            <v>1000</v>
          </cell>
        </row>
        <row r="2">
          <cell r="G2">
            <v>1000000</v>
          </cell>
          <cell r="H2">
            <v>1000000</v>
          </cell>
          <cell r="I2">
            <v>1000000</v>
          </cell>
          <cell r="J2">
            <v>1000000</v>
          </cell>
          <cell r="K2">
            <v>1000000</v>
          </cell>
          <cell r="L2">
            <v>1000000</v>
          </cell>
          <cell r="M2">
            <v>1000000</v>
          </cell>
          <cell r="N2">
            <v>1000000</v>
          </cell>
          <cell r="O2">
            <v>1000000</v>
          </cell>
          <cell r="P2">
            <v>1000000</v>
          </cell>
          <cell r="Q2">
            <v>1000000</v>
          </cell>
          <cell r="R2">
            <v>1000000</v>
          </cell>
          <cell r="S2">
            <v>1000000</v>
          </cell>
          <cell r="Y2">
            <v>5.8369010423851897E-2</v>
          </cell>
        </row>
        <row r="3">
          <cell r="B3" t="str">
            <v>(US $mm)</v>
          </cell>
          <cell r="J3" t="str">
            <v>Historical</v>
          </cell>
          <cell r="N3" t="str">
            <v>Budget</v>
          </cell>
          <cell r="O3" t="str">
            <v>Projections</v>
          </cell>
          <cell r="U3" t="str">
            <v>13E - 15E</v>
          </cell>
          <cell r="W3" t="str">
            <v>15E - 20E</v>
          </cell>
        </row>
        <row r="5">
          <cell r="G5" t="str">
            <v>2009A</v>
          </cell>
          <cell r="H5" t="str">
            <v>2010A</v>
          </cell>
          <cell r="I5" t="str">
            <v>2011A</v>
          </cell>
          <cell r="J5" t="str">
            <v>2012A</v>
          </cell>
          <cell r="K5" t="str">
            <v>2013A</v>
          </cell>
          <cell r="L5" t="str">
            <v>2014A</v>
          </cell>
          <cell r="M5" t="str">
            <v>LTM 2015(1)</v>
          </cell>
          <cell r="N5" t="str">
            <v>2015E</v>
          </cell>
          <cell r="O5" t="str">
            <v>2016E</v>
          </cell>
          <cell r="P5" t="str">
            <v>2017E</v>
          </cell>
          <cell r="Q5" t="str">
            <v>2018E</v>
          </cell>
          <cell r="R5" t="str">
            <v>2019E</v>
          </cell>
          <cell r="S5" t="str">
            <v>2020E</v>
          </cell>
          <cell r="U5" t="str">
            <v>CAGR</v>
          </cell>
          <cell r="W5" t="str">
            <v>CAGR</v>
          </cell>
          <cell r="Y5">
            <v>8.5322000374183027E-2</v>
          </cell>
        </row>
        <row r="7">
          <cell r="B7" t="str">
            <v>Volume (lbs)</v>
          </cell>
          <cell r="H7">
            <v>267.26052299999998</v>
          </cell>
          <cell r="I7">
            <v>289.37933299999997</v>
          </cell>
          <cell r="J7">
            <v>329.46549599999997</v>
          </cell>
          <cell r="K7">
            <v>328.02107100000001</v>
          </cell>
          <cell r="L7">
            <v>335.80858699999999</v>
          </cell>
          <cell r="M7">
            <v>350.53571903</v>
          </cell>
          <cell r="N7">
            <v>354.91175921000001</v>
          </cell>
          <cell r="O7">
            <v>372.23313274999998</v>
          </cell>
          <cell r="P7">
            <v>387.1</v>
          </cell>
          <cell r="Q7">
            <v>402.584</v>
          </cell>
          <cell r="R7">
            <v>418.68736000000001</v>
          </cell>
          <cell r="S7">
            <v>435.43485440000006</v>
          </cell>
          <cell r="U7">
            <v>4.0181974054038339E-2</v>
          </cell>
          <cell r="W7">
            <v>4.1742926014201931E-2</v>
          </cell>
          <cell r="X7">
            <v>5.8369010423851897E-2</v>
          </cell>
          <cell r="Y7">
            <v>3.9984916342332921E-2</v>
          </cell>
        </row>
        <row r="8">
          <cell r="B8" t="str">
            <v>Net Sales/lb</v>
          </cell>
          <cell r="H8">
            <v>0.92668824867936073</v>
          </cell>
          <cell r="I8">
            <v>1.0089064480634491</v>
          </cell>
          <cell r="J8">
            <v>1.0232591405565579</v>
          </cell>
          <cell r="K8">
            <v>1.0492652002529437</v>
          </cell>
          <cell r="L8">
            <v>1.1192069140268892</v>
          </cell>
          <cell r="M8">
            <v>1.0803968489944054</v>
          </cell>
          <cell r="N8">
            <v>1.0508509321025945</v>
          </cell>
          <cell r="O8">
            <v>0.98731538287546505</v>
          </cell>
          <cell r="P8">
            <v>1.0119994833376389</v>
          </cell>
          <cell r="Q8">
            <v>1.0372990481489577</v>
          </cell>
          <cell r="R8">
            <v>1.0632300913024935</v>
          </cell>
          <cell r="S8">
            <v>1.0898117024965466</v>
          </cell>
          <cell r="U8">
            <v>7.5535392814951585E-4</v>
          </cell>
          <cell r="W8">
            <v>7.3075072319626067E-3</v>
          </cell>
        </row>
        <row r="11">
          <cell r="B11" t="str">
            <v>Net Sales</v>
          </cell>
          <cell r="G11">
            <v>234.93775099999999</v>
          </cell>
          <cell r="H11">
            <v>247.66718599999999</v>
          </cell>
          <cell r="I11">
            <v>291.95667500000002</v>
          </cell>
          <cell r="J11">
            <v>337.12858027999999</v>
          </cell>
          <cell r="K11">
            <v>344.18109475000006</v>
          </cell>
          <cell r="L11">
            <v>375.83929236000012</v>
          </cell>
          <cell r="M11">
            <v>378.7176863000002</v>
          </cell>
          <cell r="N11">
            <v>372.95935298000006</v>
          </cell>
          <cell r="O11">
            <v>367.51149798000006</v>
          </cell>
          <cell r="P11">
            <v>391.745</v>
          </cell>
          <cell r="Q11">
            <v>417.6</v>
          </cell>
          <cell r="R11">
            <v>445.161</v>
          </cell>
          <cell r="S11">
            <v>474.54199999999997</v>
          </cell>
          <cell r="U11">
            <v>4.0967679594130502E-2</v>
          </cell>
          <cell r="W11">
            <v>4.9355469979896593E-2</v>
          </cell>
          <cell r="X11">
            <v>8.5322000374183027E-2</v>
          </cell>
        </row>
        <row r="12">
          <cell r="B12" t="str">
            <v>% Growth</v>
          </cell>
          <cell r="H12">
            <v>5.4182160788625255E-2</v>
          </cell>
          <cell r="I12">
            <v>0.17882663309300906</v>
          </cell>
          <cell r="J12">
            <v>0.15472126225577809</v>
          </cell>
          <cell r="K12">
            <v>2.0919360987260882E-2</v>
          </cell>
          <cell r="L12">
            <v>9.1981221783826728E-2</v>
          </cell>
          <cell r="M12" t="str">
            <v>na</v>
          </cell>
          <cell r="N12">
            <v>-7.662688384485028E-3</v>
          </cell>
          <cell r="O12">
            <v>-1.4607101166577152E-2</v>
          </cell>
          <cell r="P12">
            <v>6.5939439046662773E-2</v>
          </cell>
          <cell r="Q12">
            <v>6.5999566044238067E-2</v>
          </cell>
          <cell r="R12">
            <v>6.5998563218390816E-2</v>
          </cell>
          <cell r="S12">
            <v>6.600084014547547E-2</v>
          </cell>
        </row>
        <row r="14">
          <cell r="B14" t="str">
            <v>Freight</v>
          </cell>
          <cell r="H14">
            <v>10.802859</v>
          </cell>
          <cell r="I14">
            <v>11.983492999999999</v>
          </cell>
          <cell r="J14">
            <v>13.431967059999998</v>
          </cell>
          <cell r="K14">
            <v>13.065242950000004</v>
          </cell>
          <cell r="L14">
            <v>13.340537279999999</v>
          </cell>
          <cell r="M14">
            <v>14.075985560000001</v>
          </cell>
          <cell r="N14">
            <v>14.075022259999997</v>
          </cell>
          <cell r="O14">
            <v>14.31992618</v>
          </cell>
          <cell r="P14">
            <v>15.173</v>
          </cell>
          <cell r="Q14">
            <v>16.077999999999999</v>
          </cell>
          <cell r="R14">
            <v>17.038</v>
          </cell>
          <cell r="S14">
            <v>18.056999999999999</v>
          </cell>
        </row>
        <row r="15">
          <cell r="B15" t="str">
            <v>COGS</v>
          </cell>
          <cell r="H15">
            <v>205.928673</v>
          </cell>
          <cell r="I15">
            <v>233.42759899999999</v>
          </cell>
          <cell r="J15">
            <v>252.52292774</v>
          </cell>
          <cell r="K15">
            <v>261.60572373000008</v>
          </cell>
          <cell r="L15">
            <v>291.38034574999995</v>
          </cell>
          <cell r="M15">
            <v>281.34524397999991</v>
          </cell>
          <cell r="N15">
            <v>273.15649313999995</v>
          </cell>
          <cell r="O15">
            <v>266.64638144000008</v>
          </cell>
          <cell r="P15">
            <v>284.35300000000001</v>
          </cell>
          <cell r="Q15">
            <v>301.65199999999999</v>
          </cell>
          <cell r="R15">
            <v>319.92599999999999</v>
          </cell>
          <cell r="S15">
            <v>339.447</v>
          </cell>
        </row>
        <row r="16">
          <cell r="B16" t="str">
            <v>Resin Price/lb</v>
          </cell>
          <cell r="H16" t="str">
            <v>na</v>
          </cell>
          <cell r="I16" t="str">
            <v>na</v>
          </cell>
          <cell r="J16" t="str">
            <v>na</v>
          </cell>
          <cell r="K16" t="str">
            <v>na</v>
          </cell>
          <cell r="L16" t="str">
            <v>na</v>
          </cell>
          <cell r="M16" t="str">
            <v>na</v>
          </cell>
          <cell r="N16" t="str">
            <v>na</v>
          </cell>
          <cell r="O16">
            <v>0.56780986896175234</v>
          </cell>
          <cell r="P16">
            <v>0.58199499999999993</v>
          </cell>
          <cell r="Q16">
            <v>0.59654487499999986</v>
          </cell>
          <cell r="R16">
            <v>0.61145849687499976</v>
          </cell>
          <cell r="S16">
            <v>0.62674495929687468</v>
          </cell>
        </row>
        <row r="18">
          <cell r="B18" t="str">
            <v>Gross Profit</v>
          </cell>
          <cell r="H18">
            <v>30.935653999999971</v>
          </cell>
          <cell r="I18">
            <v>46.545583000000022</v>
          </cell>
          <cell r="J18">
            <v>71.173685480000017</v>
          </cell>
          <cell r="K18">
            <v>69.510128069999951</v>
          </cell>
          <cell r="L18">
            <v>71.11840933000019</v>
          </cell>
          <cell r="M18">
            <v>83.296456760000297</v>
          </cell>
          <cell r="N18">
            <v>85.727837580000141</v>
          </cell>
          <cell r="O18">
            <v>86.545190359999992</v>
          </cell>
          <cell r="P18">
            <v>92.218999999999994</v>
          </cell>
          <cell r="Q18">
            <v>99.870000000000061</v>
          </cell>
          <cell r="R18">
            <v>108.197</v>
          </cell>
          <cell r="S18">
            <v>117.03799999999995</v>
          </cell>
          <cell r="U18">
            <v>0.11054686435504801</v>
          </cell>
          <cell r="W18">
            <v>6.4243495536028525E-2</v>
          </cell>
        </row>
        <row r="19">
          <cell r="B19" t="str">
            <v>% Margin</v>
          </cell>
          <cell r="H19">
            <v>0.12490816607412809</v>
          </cell>
          <cell r="I19">
            <v>0.15942633611648035</v>
          </cell>
          <cell r="J19">
            <v>0.211117329242413</v>
          </cell>
          <cell r="K19">
            <v>0.20195800736960709</v>
          </cell>
          <cell r="L19">
            <v>0.18922558331628339</v>
          </cell>
          <cell r="M19">
            <v>0.21994340315550309</v>
          </cell>
          <cell r="N19">
            <v>0.22985839313325196</v>
          </cell>
          <cell r="O19">
            <v>0.23548974885327201</v>
          </cell>
          <cell r="P19">
            <v>0.23540568482048269</v>
          </cell>
          <cell r="Q19">
            <v>0.23915229885057485</v>
          </cell>
          <cell r="R19">
            <v>0.24305139039583432</v>
          </cell>
          <cell r="S19">
            <v>0.24663359618326716</v>
          </cell>
        </row>
        <row r="21">
          <cell r="B21" t="str">
            <v>Selling Expense</v>
          </cell>
          <cell r="H21">
            <v>10.007078999999999</v>
          </cell>
          <cell r="I21">
            <v>10.342161000000001</v>
          </cell>
          <cell r="J21">
            <v>11.94304709</v>
          </cell>
          <cell r="K21">
            <v>12.097289679999999</v>
          </cell>
          <cell r="L21">
            <v>12.531998310000001</v>
          </cell>
          <cell r="M21">
            <v>13.453708020000001</v>
          </cell>
          <cell r="N21">
            <v>13.291483139999997</v>
          </cell>
          <cell r="O21">
            <v>13.071975590000003</v>
          </cell>
          <cell r="P21">
            <v>13.51</v>
          </cell>
          <cell r="Q21">
            <v>13.984999999999999</v>
          </cell>
          <cell r="R21">
            <v>14.478999999999999</v>
          </cell>
          <cell r="S21">
            <v>14.994</v>
          </cell>
        </row>
        <row r="22">
          <cell r="B22" t="str">
            <v>Administrative Expense</v>
          </cell>
          <cell r="H22">
            <v>3.8531620000000002</v>
          </cell>
          <cell r="I22">
            <v>3.7840880000000001</v>
          </cell>
          <cell r="J22">
            <v>3.9336315499999994</v>
          </cell>
          <cell r="K22">
            <v>4.1282275499999992</v>
          </cell>
          <cell r="L22">
            <v>4.3136123300000015</v>
          </cell>
          <cell r="M22">
            <v>4.0640296700000018</v>
          </cell>
          <cell r="N22">
            <v>3.9374829000000009</v>
          </cell>
          <cell r="O22">
            <v>3.9853926099999994</v>
          </cell>
          <cell r="P22">
            <v>3.9940000000000002</v>
          </cell>
          <cell r="Q22">
            <v>4.1139999999999999</v>
          </cell>
          <cell r="R22">
            <v>4.2380000000000004</v>
          </cell>
          <cell r="S22">
            <v>4.367</v>
          </cell>
        </row>
        <row r="23">
          <cell r="B23" t="str">
            <v>Corporate Overhead</v>
          </cell>
          <cell r="H23">
            <v>15.256918000000001</v>
          </cell>
          <cell r="I23">
            <v>16.053723999999999</v>
          </cell>
          <cell r="J23">
            <v>20.269011299999992</v>
          </cell>
          <cell r="K23">
            <v>21.102341619999994</v>
          </cell>
          <cell r="L23">
            <v>21.348562980000008</v>
          </cell>
          <cell r="M23">
            <v>22.989559710000009</v>
          </cell>
          <cell r="N23">
            <v>23.664681700000003</v>
          </cell>
          <cell r="O23">
            <v>22.138987459999992</v>
          </cell>
          <cell r="P23">
            <v>22.609000000000002</v>
          </cell>
          <cell r="Q23">
            <v>23.687999999999999</v>
          </cell>
          <cell r="R23">
            <v>24.844999999999999</v>
          </cell>
          <cell r="S23">
            <v>26.065000000000001</v>
          </cell>
        </row>
        <row r="25">
          <cell r="B25" t="str">
            <v>Operating Profit</v>
          </cell>
          <cell r="H25">
            <v>1.8184949999999702</v>
          </cell>
          <cell r="I25">
            <v>16.365610000000022</v>
          </cell>
          <cell r="J25">
            <v>35.027995540000028</v>
          </cell>
          <cell r="K25">
            <v>32.182269219999959</v>
          </cell>
          <cell r="L25">
            <v>32.924235710000175</v>
          </cell>
          <cell r="M25">
            <v>42.789159360000284</v>
          </cell>
          <cell r="N25">
            <v>44.834189840000143</v>
          </cell>
          <cell r="O25">
            <v>47.348834699999998</v>
          </cell>
          <cell r="P25">
            <v>52.105999999999995</v>
          </cell>
          <cell r="Q25">
            <v>58.083000000000062</v>
          </cell>
          <cell r="R25">
            <v>64.635000000000005</v>
          </cell>
          <cell r="S25">
            <v>71.611999999999952</v>
          </cell>
          <cell r="U25">
            <v>0.18031066522454187</v>
          </cell>
          <cell r="W25">
            <v>9.8184463643936265E-2</v>
          </cell>
        </row>
        <row r="27">
          <cell r="B27" t="str">
            <v>Other Expense (Income)</v>
          </cell>
          <cell r="H27">
            <v>0.43074899999999999</v>
          </cell>
          <cell r="I27">
            <v>1.8293680000000001</v>
          </cell>
          <cell r="J27">
            <v>1.6460091399999999</v>
          </cell>
          <cell r="K27">
            <v>2.5732753599999993</v>
          </cell>
          <cell r="L27">
            <v>2.6447977099999997</v>
          </cell>
          <cell r="M27">
            <v>4.69877783</v>
          </cell>
          <cell r="N27">
            <v>2.5157637299999993</v>
          </cell>
          <cell r="O27">
            <v>1.47611052</v>
          </cell>
          <cell r="P27">
            <v>1.1000000000000001</v>
          </cell>
          <cell r="Q27">
            <v>1.1220000000000001</v>
          </cell>
          <cell r="R27">
            <v>1.1439999999999999</v>
          </cell>
          <cell r="S27">
            <v>1.167</v>
          </cell>
          <cell r="Z27" t="str">
            <v>for 2014--want us to include asset sale, but now it wont allign with heritage--should we be including this for every year?</v>
          </cell>
        </row>
        <row r="29">
          <cell r="B29" t="str">
            <v>EBIT</v>
          </cell>
          <cell r="H29">
            <v>1.3877459999999702</v>
          </cell>
          <cell r="I29">
            <v>14.536242000000021</v>
          </cell>
          <cell r="J29">
            <v>33.381986400000031</v>
          </cell>
          <cell r="K29">
            <v>29.608993859999959</v>
          </cell>
          <cell r="L29">
            <v>30.279438000000177</v>
          </cell>
          <cell r="M29">
            <v>38.090381530000286</v>
          </cell>
          <cell r="N29">
            <v>42.318426110000146</v>
          </cell>
          <cell r="O29">
            <v>45.872724179999999</v>
          </cell>
          <cell r="P29">
            <v>51.005999999999993</v>
          </cell>
          <cell r="Q29">
            <v>56.961000000000062</v>
          </cell>
          <cell r="R29">
            <v>63.491000000000007</v>
          </cell>
          <cell r="S29">
            <v>70.444999999999951</v>
          </cell>
          <cell r="U29">
            <v>0.19550921674815758</v>
          </cell>
          <cell r="W29">
            <v>0.10729702540964429</v>
          </cell>
          <cell r="Y29">
            <v>2013</v>
          </cell>
          <cell r="Z29">
            <v>2014</v>
          </cell>
        </row>
        <row r="30">
          <cell r="B30" t="str">
            <v>% Margin</v>
          </cell>
          <cell r="H30">
            <v>5.6032695425383087E-3</v>
          </cell>
          <cell r="I30">
            <v>4.9789038048196774E-2</v>
          </cell>
          <cell r="J30">
            <v>9.9018559542696838E-2</v>
          </cell>
          <cell r="K30">
            <v>8.6027368474456148E-2</v>
          </cell>
          <cell r="L30">
            <v>8.0564854754453991E-2</v>
          </cell>
          <cell r="M30">
            <v>0.10057724502421862</v>
          </cell>
          <cell r="N30">
            <v>0.11346659031840789</v>
          </cell>
          <cell r="O30">
            <v>0.12481983402461162</v>
          </cell>
          <cell r="P30">
            <v>0.13020204469744348</v>
          </cell>
          <cell r="Q30">
            <v>0.13640086206896565</v>
          </cell>
          <cell r="R30">
            <v>0.14262480316110351</v>
          </cell>
          <cell r="S30">
            <v>0.14844839866650361</v>
          </cell>
          <cell r="X30" t="str">
            <v>QOE</v>
          </cell>
          <cell r="Y30">
            <v>32799258.370000012</v>
          </cell>
          <cell r="Z30">
            <v>33554225.650000036</v>
          </cell>
          <cell r="AB30">
            <v>344181094.75</v>
          </cell>
          <cell r="AC30">
            <v>375839292.36000001</v>
          </cell>
          <cell r="AH30">
            <v>55887202.159643002</v>
          </cell>
          <cell r="AI30">
            <v>56053985.005000003</v>
          </cell>
          <cell r="AJ30">
            <v>62849999.999999993</v>
          </cell>
          <cell r="AK30">
            <v>69567000.00000006</v>
          </cell>
          <cell r="AL30">
            <v>76787000</v>
          </cell>
          <cell r="AM30">
            <v>84555999.999999955</v>
          </cell>
        </row>
        <row r="32">
          <cell r="B32" t="str">
            <v>EBITDA</v>
          </cell>
          <cell r="H32">
            <v>5.4273079999999698</v>
          </cell>
          <cell r="I32">
            <v>17.811142000000022</v>
          </cell>
          <cell r="J32">
            <v>36.274248950000029</v>
          </cell>
          <cell r="K32">
            <v>32.799258369999961</v>
          </cell>
          <cell r="L32">
            <v>33.554225650000177</v>
          </cell>
          <cell r="M32">
            <v>41.634597790000285</v>
          </cell>
          <cell r="N32">
            <v>45.992206700000146</v>
          </cell>
          <cell r="O32">
            <v>49.518174170000002</v>
          </cell>
          <cell r="P32">
            <v>56.390999999999991</v>
          </cell>
          <cell r="Q32">
            <v>62.746000000000066</v>
          </cell>
          <cell r="R32">
            <v>69.576000000000008</v>
          </cell>
          <cell r="S32">
            <v>76.92999999999995</v>
          </cell>
          <cell r="U32">
            <v>0.18415924993729949</v>
          </cell>
          <cell r="W32">
            <v>0.10836370822339551</v>
          </cell>
          <cell r="X32" t="str">
            <v>Heritage</v>
          </cell>
          <cell r="Y32">
            <v>32799258.36999996</v>
          </cell>
          <cell r="Z32">
            <v>33554225.650000177</v>
          </cell>
          <cell r="AB32">
            <v>344181095</v>
          </cell>
          <cell r="AC32">
            <v>375839292.36000001</v>
          </cell>
          <cell r="AH32">
            <v>55886395.089642875</v>
          </cell>
          <cell r="AI32">
            <v>56053985.004999988</v>
          </cell>
          <cell r="AJ32">
            <v>62850000</v>
          </cell>
          <cell r="AK32">
            <v>69567000</v>
          </cell>
          <cell r="AL32">
            <v>76787000</v>
          </cell>
          <cell r="AM32">
            <v>84556000</v>
          </cell>
        </row>
        <row r="33">
          <cell r="B33" t="str">
            <v>% Margin</v>
          </cell>
          <cell r="H33">
            <v>2.1913714479721066E-2</v>
          </cell>
          <cell r="I33">
            <v>6.1006113321437232E-2</v>
          </cell>
          <cell r="J33">
            <v>0.1075976676906855</v>
          </cell>
          <cell r="K33">
            <v>9.5296513580515177E-2</v>
          </cell>
          <cell r="L33">
            <v>8.9278120548024142E-2</v>
          </cell>
          <cell r="M33">
            <v>0.10993571015064649</v>
          </cell>
          <cell r="N33">
            <v>0.12331694146430611</v>
          </cell>
          <cell r="O33">
            <v>0.13473911548937381</v>
          </cell>
          <cell r="P33">
            <v>0.14394823163026968</v>
          </cell>
          <cell r="Q33">
            <v>0.15025383141762466</v>
          </cell>
          <cell r="R33">
            <v>0.1562940149743576</v>
          </cell>
          <cell r="S33">
            <v>0.16211420696165979</v>
          </cell>
          <cell r="Y33">
            <v>5.2154064178466797E-8</v>
          </cell>
          <cell r="Z33">
            <v>-1.4156103134155273E-7</v>
          </cell>
          <cell r="AB33">
            <v>-0.25</v>
          </cell>
          <cell r="AC33">
            <v>0</v>
          </cell>
          <cell r="AH33">
            <v>807.07000012695789</v>
          </cell>
          <cell r="AI33" t="b">
            <v>1</v>
          </cell>
          <cell r="AJ33" t="b">
            <v>1</v>
          </cell>
          <cell r="AK33" t="b">
            <v>0</v>
          </cell>
          <cell r="AL33" t="b">
            <v>1</v>
          </cell>
          <cell r="AM33" t="b">
            <v>1</v>
          </cell>
        </row>
        <row r="35">
          <cell r="B35" t="str">
            <v>EBITDA Adjustments</v>
          </cell>
          <cell r="H35" t="str">
            <v>na</v>
          </cell>
          <cell r="I35" t="str">
            <v>na</v>
          </cell>
          <cell r="J35" t="str">
            <v>na</v>
          </cell>
          <cell r="K35">
            <v>18.175467845799158</v>
          </cell>
          <cell r="L35">
            <v>18.669256469122246</v>
          </cell>
          <cell r="M35">
            <v>13.973895797322351</v>
          </cell>
          <cell r="N35">
            <v>9.8949954596428569</v>
          </cell>
          <cell r="O35">
            <v>6.5358108350000004</v>
          </cell>
          <cell r="P35">
            <v>6.4589999999999996</v>
          </cell>
          <cell r="Q35">
            <v>6.8210000000000006</v>
          </cell>
          <cell r="R35">
            <v>7.2110000000000003</v>
          </cell>
          <cell r="S35">
            <v>7.6260000000000003</v>
          </cell>
        </row>
        <row r="37">
          <cell r="B37" t="str">
            <v>Adj. EBITDA</v>
          </cell>
          <cell r="H37" t="str">
            <v>na</v>
          </cell>
          <cell r="I37" t="str">
            <v>na</v>
          </cell>
          <cell r="J37" t="str">
            <v>na</v>
          </cell>
          <cell r="K37">
            <v>50.974726215799123</v>
          </cell>
          <cell r="L37">
            <v>52.223482119122423</v>
          </cell>
          <cell r="M37">
            <v>55.608493587322634</v>
          </cell>
          <cell r="N37">
            <v>55.887202159643003</v>
          </cell>
          <cell r="O37">
            <v>56.053985005000001</v>
          </cell>
          <cell r="P37">
            <v>62.849999999999994</v>
          </cell>
          <cell r="Q37">
            <v>69.567000000000064</v>
          </cell>
          <cell r="R37">
            <v>76.787000000000006</v>
          </cell>
          <cell r="S37">
            <v>84.555999999999955</v>
          </cell>
          <cell r="U37">
            <v>4.7077273016417065E-2</v>
          </cell>
          <cell r="W37">
            <v>8.6341604392963844E-2</v>
          </cell>
          <cell r="Z37">
            <v>29970538.940000005</v>
          </cell>
        </row>
        <row r="38">
          <cell r="B38" t="str">
            <v>% Margin</v>
          </cell>
          <cell r="H38" t="str">
            <v>na</v>
          </cell>
          <cell r="I38" t="str">
            <v>na</v>
          </cell>
          <cell r="J38" t="str">
            <v>na</v>
          </cell>
          <cell r="K38">
            <v>0.14810437584558561</v>
          </cell>
          <cell r="L38">
            <v>0.13895162954143661</v>
          </cell>
          <cell r="M38">
            <v>0.14683363254197881</v>
          </cell>
          <cell r="N38">
            <v>0.14984797059812563</v>
          </cell>
          <cell r="O38">
            <v>0.15252307836107606</v>
          </cell>
          <cell r="P38">
            <v>0.1604359979068016</v>
          </cell>
          <cell r="Q38">
            <v>0.16658764367816106</v>
          </cell>
          <cell r="R38">
            <v>0.17249264872708978</v>
          </cell>
          <cell r="S38">
            <v>0.17818443889055122</v>
          </cell>
          <cell r="Z38">
            <v>3.3483408699999999</v>
          </cell>
        </row>
        <row r="41">
          <cell r="B41" t="str">
            <v>Selected Cash Flow Items</v>
          </cell>
        </row>
        <row r="43">
          <cell r="B43" t="str">
            <v>Depreciation &amp; Amortization</v>
          </cell>
          <cell r="H43">
            <v>4.0395620000000001</v>
          </cell>
          <cell r="I43">
            <v>3.2749000000000001</v>
          </cell>
          <cell r="J43">
            <v>2.8922625499999999</v>
          </cell>
          <cell r="K43">
            <v>3.1902645099999996</v>
          </cell>
          <cell r="L43">
            <v>3.2747876499999999</v>
          </cell>
          <cell r="M43">
            <v>3.5442162599999998</v>
          </cell>
          <cell r="N43">
            <v>3.6737805899999998</v>
          </cell>
          <cell r="O43">
            <v>3.6454499899999999</v>
          </cell>
          <cell r="P43">
            <v>5.3849999999999998</v>
          </cell>
          <cell r="Q43">
            <v>5.7850000000000001</v>
          </cell>
          <cell r="R43">
            <v>6.085</v>
          </cell>
          <cell r="S43">
            <v>6.4850000000000003</v>
          </cell>
          <cell r="Z43">
            <v>33.554225650000078</v>
          </cell>
        </row>
        <row r="44">
          <cell r="B44" t="str">
            <v>% of Net Sales</v>
          </cell>
          <cell r="H44">
            <v>1.6310444937182759E-2</v>
          </cell>
          <cell r="I44">
            <v>1.1217075273240456E-2</v>
          </cell>
          <cell r="J44">
            <v>8.5791081479886684E-3</v>
          </cell>
          <cell r="K44">
            <v>9.2691451060590221E-3</v>
          </cell>
          <cell r="L44">
            <v>8.7132657935701501E-3</v>
          </cell>
          <cell r="M44">
            <v>9.3584651264278645E-3</v>
          </cell>
          <cell r="N44">
            <v>9.8503511458982139E-3</v>
          </cell>
          <cell r="O44">
            <v>9.9192814647621856E-3</v>
          </cell>
          <cell r="P44">
            <v>1.37461869328262E-2</v>
          </cell>
          <cell r="Q44">
            <v>1.3852969348659004E-2</v>
          </cell>
          <cell r="R44">
            <v>1.3669211813254081E-2</v>
          </cell>
          <cell r="S44">
            <v>1.3665808295156174E-2</v>
          </cell>
        </row>
        <row r="46">
          <cell r="B46" t="str">
            <v>Capital Expenditures</v>
          </cell>
          <cell r="H46">
            <v>2.1597028499999995</v>
          </cell>
          <cell r="I46">
            <v>4.8506543099999995</v>
          </cell>
          <cell r="J46">
            <v>6.1688829499999995</v>
          </cell>
          <cell r="K46">
            <v>5.6194055000000001</v>
          </cell>
          <cell r="L46">
            <v>12.311997029999997</v>
          </cell>
          <cell r="M46" t="str">
            <v>na</v>
          </cell>
          <cell r="N46">
            <v>7.8320735799999994</v>
          </cell>
          <cell r="O46">
            <v>9</v>
          </cell>
          <cell r="P46">
            <v>8</v>
          </cell>
          <cell r="Q46">
            <v>8</v>
          </cell>
          <cell r="R46">
            <v>6</v>
          </cell>
          <cell r="S46">
            <v>5</v>
          </cell>
        </row>
        <row r="47">
          <cell r="B47" t="str">
            <v>% of Net Sales</v>
          </cell>
          <cell r="J47">
            <v>1.829830904539886E-2</v>
          </cell>
          <cell r="K47">
            <v>1.6326886007732994E-2</v>
          </cell>
          <cell r="L47">
            <v>3.2758674466124925E-2</v>
          </cell>
          <cell r="M47" t="str">
            <v>na</v>
          </cell>
          <cell r="N47">
            <v>1.7000000000000001E-2</v>
          </cell>
          <cell r="O47">
            <v>2.4489029729594419E-2</v>
          </cell>
          <cell r="P47">
            <v>2.0421447625368544E-2</v>
          </cell>
          <cell r="Q47">
            <v>1.9157088122605363E-2</v>
          </cell>
          <cell r="R47">
            <v>1.3478269659741082E-2</v>
          </cell>
          <cell r="S47">
            <v>1.0536475169742616E-2</v>
          </cell>
          <cell r="Y47">
            <v>5.1063709999999709</v>
          </cell>
          <cell r="Z47">
            <v>16.97393300000002</v>
          </cell>
          <cell r="AA47">
            <v>36.274273000000001</v>
          </cell>
          <cell r="AB47">
            <v>32.799260000000011</v>
          </cell>
          <cell r="AC47">
            <v>33.951758060000074</v>
          </cell>
        </row>
        <row r="49">
          <cell r="B49" t="str">
            <v>(Increase) / Decrease in NWC</v>
          </cell>
          <cell r="J49">
            <v>1.1257366699999949</v>
          </cell>
          <cell r="K49">
            <v>2.2768742100000026</v>
          </cell>
          <cell r="L49">
            <v>-2.3959688399999948</v>
          </cell>
          <cell r="M49" t="str">
            <v>na</v>
          </cell>
          <cell r="N49">
            <v>0.21796076645214352</v>
          </cell>
          <cell r="O49">
            <v>0.41230682130542667</v>
          </cell>
          <cell r="P49">
            <v>-1.8340499493772884</v>
          </cell>
          <cell r="Q49">
            <v>-1.9567688319259244</v>
          </cell>
          <cell r="R49">
            <v>-2.0858830313947134</v>
          </cell>
          <cell r="S49">
            <v>-2.2236250261386767</v>
          </cell>
          <cell r="Y49">
            <v>5427308</v>
          </cell>
          <cell r="Z49">
            <v>17811143</v>
          </cell>
          <cell r="AA49">
            <v>36259486</v>
          </cell>
          <cell r="AB49">
            <v>32793216</v>
          </cell>
        </row>
        <row r="50">
          <cell r="B50" t="str">
            <v>% ∆ in Net Sales</v>
          </cell>
          <cell r="J50">
            <v>2.4921168656094277E-2</v>
          </cell>
          <cell r="K50">
            <v>0.32284573391311061</v>
          </cell>
          <cell r="L50">
            <v>-7.5682414694485514E-2</v>
          </cell>
          <cell r="M50" t="str">
            <v>na</v>
          </cell>
          <cell r="N50">
            <v>-7.5682414694485514E-2</v>
          </cell>
          <cell r="O50">
            <v>-7.5682414694485514E-2</v>
          </cell>
          <cell r="P50">
            <v>-7.5682414694485514E-2</v>
          </cell>
          <cell r="Q50">
            <v>-7.5682414694485514E-2</v>
          </cell>
          <cell r="R50">
            <v>-7.5682414694485514E-2</v>
          </cell>
          <cell r="S50">
            <v>-7.5682414694485514E-2</v>
          </cell>
        </row>
        <row r="52">
          <cell r="B52" t="str">
            <v>Margins</v>
          </cell>
        </row>
        <row r="53">
          <cell r="B53" t="str">
            <v>COGS (% Rev)</v>
          </cell>
          <cell r="J53">
            <v>0.788882670757587</v>
          </cell>
          <cell r="K53">
            <v>0.79804199263039288</v>
          </cell>
          <cell r="L53">
            <v>0.81077441668371664</v>
          </cell>
          <cell r="M53">
            <v>0.78005659684449691</v>
          </cell>
          <cell r="N53">
            <v>0.77014160686674804</v>
          </cell>
          <cell r="O53">
            <v>0.76451025114672799</v>
          </cell>
          <cell r="P53">
            <v>0.76459431517951726</v>
          </cell>
          <cell r="Q53">
            <v>0.76084770114942513</v>
          </cell>
          <cell r="R53">
            <v>0.75694860960416566</v>
          </cell>
          <cell r="S53">
            <v>0.75336640381673281</v>
          </cell>
        </row>
        <row r="54">
          <cell r="B54" t="str">
            <v>SG&amp;A (% Rev)</v>
          </cell>
          <cell r="J54">
            <v>4.7093837688913009E-2</v>
          </cell>
          <cell r="K54">
            <v>4.7142383697121981E-2</v>
          </cell>
          <cell r="L54">
            <v>4.4821313211350786E-2</v>
          </cell>
          <cell r="M54">
            <v>4.6255399004849686E-2</v>
          </cell>
          <cell r="N54">
            <v>4.6195291530666878E-2</v>
          </cell>
          <cell r="O54">
            <v>4.6413155217604272E-2</v>
          </cell>
          <cell r="P54">
            <v>4.4682127404306375E-2</v>
          </cell>
          <cell r="Q54">
            <v>4.3340517241379307E-2</v>
          </cell>
          <cell r="R54">
            <v>4.2045462203562305E-2</v>
          </cell>
          <cell r="S54">
            <v>4.0799339152277354E-2</v>
          </cell>
        </row>
        <row r="55">
          <cell r="B55" t="str">
            <v>Operating Income (% Rev)</v>
          </cell>
          <cell r="J55">
            <v>0.10390099679744669</v>
          </cell>
          <cell r="K55">
            <v>9.3503884178693555E-2</v>
          </cell>
          <cell r="L55">
            <v>8.7601898947977694E-2</v>
          </cell>
          <cell r="M55">
            <v>0.11298431762731294</v>
          </cell>
          <cell r="N55">
            <v>0.12021200026696843</v>
          </cell>
          <cell r="O55">
            <v>0.12883633562555019</v>
          </cell>
          <cell r="P55">
            <v>0.13300999374593164</v>
          </cell>
          <cell r="Q55">
            <v>0.13908764367816107</v>
          </cell>
          <cell r="R55">
            <v>0.14519465990956082</v>
          </cell>
          <cell r="S55">
            <v>0.15090761197112154</v>
          </cell>
        </row>
        <row r="56">
          <cell r="B56" t="str">
            <v>CapEx (% Rev)</v>
          </cell>
          <cell r="J56">
            <v>1.829830904539886E-2</v>
          </cell>
          <cell r="K56">
            <v>1.6326886007732994E-2</v>
          </cell>
          <cell r="L56">
            <v>3.2758674466124925E-2</v>
          </cell>
          <cell r="M56" t="str">
            <v>na</v>
          </cell>
          <cell r="N56">
            <v>2.0999804717110805E-2</v>
          </cell>
          <cell r="O56">
            <v>2.4489029729594419E-2</v>
          </cell>
          <cell r="P56">
            <v>2.0421447625368544E-2</v>
          </cell>
          <cell r="Q56">
            <v>1.9157088122605363E-2</v>
          </cell>
          <cell r="R56">
            <v>1.3478269659741082E-2</v>
          </cell>
          <cell r="S56">
            <v>1.0536475169742616E-2</v>
          </cell>
        </row>
        <row r="58">
          <cell r="B58" t="str">
            <v>(1) As of September 2015.</v>
          </cell>
        </row>
        <row r="63">
          <cell r="K63" t="str">
            <v>2013A</v>
          </cell>
          <cell r="L63" t="str">
            <v>2014A</v>
          </cell>
          <cell r="M63" t="str">
            <v>2015E</v>
          </cell>
          <cell r="N63" t="str">
            <v>2016E</v>
          </cell>
          <cell r="O63" t="str">
            <v>2017E</v>
          </cell>
          <cell r="P63" t="str">
            <v>2018E</v>
          </cell>
          <cell r="Q63" t="str">
            <v>2019E</v>
          </cell>
          <cell r="R63" t="str">
            <v>2020E</v>
          </cell>
        </row>
        <row r="64">
          <cell r="J64" t="str">
            <v>Ad. EBITDA</v>
          </cell>
          <cell r="K64">
            <v>50.974726215799123</v>
          </cell>
          <cell r="L64">
            <v>52.223482119122423</v>
          </cell>
          <cell r="M64">
            <v>55.887202159643003</v>
          </cell>
          <cell r="N64">
            <v>56.053985005000001</v>
          </cell>
          <cell r="O64">
            <v>62.849999999999994</v>
          </cell>
          <cell r="P64">
            <v>69.567000000000064</v>
          </cell>
          <cell r="Q64">
            <v>76.787000000000006</v>
          </cell>
          <cell r="R64">
            <v>84.555999999999955</v>
          </cell>
          <cell r="S64">
            <v>4.7077273016417065E-2</v>
          </cell>
          <cell r="U64">
            <v>0.10824169199806755</v>
          </cell>
        </row>
        <row r="65">
          <cell r="J65" t="str">
            <v>CapEx</v>
          </cell>
          <cell r="K65">
            <v>5.6194055000000001</v>
          </cell>
          <cell r="L65">
            <v>12.311997029999997</v>
          </cell>
          <cell r="M65">
            <v>7.8320735799999994</v>
          </cell>
          <cell r="N65">
            <v>9</v>
          </cell>
          <cell r="O65">
            <v>8</v>
          </cell>
          <cell r="P65">
            <v>8</v>
          </cell>
          <cell r="Q65">
            <v>6</v>
          </cell>
          <cell r="R65">
            <v>5</v>
          </cell>
        </row>
        <row r="66">
          <cell r="J66" t="str">
            <v>FCF</v>
          </cell>
          <cell r="K66">
            <v>45.355320715799124</v>
          </cell>
          <cell r="L66">
            <v>39.911485089122422</v>
          </cell>
          <cell r="M66">
            <v>48.055128579643004</v>
          </cell>
          <cell r="N66">
            <v>47.053985005000001</v>
          </cell>
          <cell r="O66">
            <v>54.849999999999994</v>
          </cell>
          <cell r="P66">
            <v>61.567000000000064</v>
          </cell>
          <cell r="Q66">
            <v>70.787000000000006</v>
          </cell>
          <cell r="R66">
            <v>79.555999999999955</v>
          </cell>
        </row>
        <row r="67">
          <cell r="J67" t="str">
            <v>Cum. FCF</v>
          </cell>
          <cell r="K67">
            <v>45.355320715799124</v>
          </cell>
          <cell r="L67">
            <v>85.266805804921546</v>
          </cell>
          <cell r="M67">
            <v>133.32193438456454</v>
          </cell>
          <cell r="N67">
            <v>47.053985005000001</v>
          </cell>
          <cell r="O67">
            <v>101.903985005</v>
          </cell>
          <cell r="P67">
            <v>163.47098500500005</v>
          </cell>
          <cell r="Q67">
            <v>234.25798500500005</v>
          </cell>
          <cell r="R67">
            <v>313.81398500500001</v>
          </cell>
        </row>
        <row r="68">
          <cell r="J68" t="str">
            <v>FCF Conv.</v>
          </cell>
          <cell r="K68">
            <v>0.8897609478820836</v>
          </cell>
          <cell r="L68">
            <v>0.76424404251872402</v>
          </cell>
          <cell r="M68">
            <v>0.85985926513859989</v>
          </cell>
          <cell r="N68">
            <v>0.83944049652853048</v>
          </cell>
          <cell r="O68">
            <v>0.87271280827366748</v>
          </cell>
          <cell r="P68">
            <v>0.88500294679948832</v>
          </cell>
          <cell r="Q68">
            <v>0.92186177347728127</v>
          </cell>
          <cell r="R68">
            <v>0.94086759070911585</v>
          </cell>
        </row>
        <row r="69">
          <cell r="W69" t="str">
            <v>2010A</v>
          </cell>
          <cell r="X69" t="str">
            <v>2011A</v>
          </cell>
          <cell r="Y69" t="str">
            <v>2012A</v>
          </cell>
          <cell r="Z69" t="str">
            <v>2013A</v>
          </cell>
          <cell r="AA69" t="str">
            <v>2014A</v>
          </cell>
          <cell r="AB69" t="str">
            <v>2015E</v>
          </cell>
        </row>
        <row r="70">
          <cell r="S70" t="str">
            <v>Net Sales</v>
          </cell>
          <cell r="Y70">
            <v>337.12858027999999</v>
          </cell>
          <cell r="Z70">
            <v>344.18109475000006</v>
          </cell>
          <cell r="AA70">
            <v>375.83929236000012</v>
          </cell>
          <cell r="AB70">
            <v>372.95935298000006</v>
          </cell>
        </row>
        <row r="71">
          <cell r="S71" t="str">
            <v>Adjusted EBITDA</v>
          </cell>
          <cell r="Y71">
            <v>36.274248950000029</v>
          </cell>
          <cell r="Z71">
            <v>32.799258369999961</v>
          </cell>
          <cell r="AA71">
            <v>33.554225650000177</v>
          </cell>
          <cell r="AB71">
            <v>45.992206700000146</v>
          </cell>
        </row>
        <row r="72">
          <cell r="S72" t="str">
            <v>Volume</v>
          </cell>
          <cell r="X72">
            <v>289.37933299999997</v>
          </cell>
          <cell r="Y72">
            <v>329.46549599999997</v>
          </cell>
          <cell r="Z72">
            <v>328.02107100000001</v>
          </cell>
          <cell r="AA72">
            <v>335.80858699999999</v>
          </cell>
          <cell r="AB72">
            <v>354.91175921000001</v>
          </cell>
        </row>
        <row r="99">
          <cell r="W99" t="str">
            <v>TEASER OUTPUT</v>
          </cell>
        </row>
        <row r="100">
          <cell r="W100">
            <v>1000000</v>
          </cell>
        </row>
        <row r="102">
          <cell r="W102" t="str">
            <v>2010A</v>
          </cell>
          <cell r="X102" t="str">
            <v>2011A</v>
          </cell>
          <cell r="Y102" t="str">
            <v>2012A</v>
          </cell>
          <cell r="Z102" t="str">
            <v>2013A</v>
          </cell>
          <cell r="AA102" t="str">
            <v>2014A</v>
          </cell>
          <cell r="AB102" t="str">
            <v>2015E</v>
          </cell>
          <cell r="AC102" t="str">
            <v>2016E</v>
          </cell>
          <cell r="AD102" t="str">
            <v>2017E</v>
          </cell>
          <cell r="AE102" t="str">
            <v>2018E</v>
          </cell>
          <cell r="AF102" t="str">
            <v>2019E</v>
          </cell>
          <cell r="AG102" t="str">
            <v>2020E</v>
          </cell>
          <cell r="AI102" t="str">
            <v>CAGR '10 - '15</v>
          </cell>
          <cell r="AK102">
            <v>0.22659924813730026</v>
          </cell>
        </row>
        <row r="103">
          <cell r="U103" t="str">
            <v>Adjusted EBITDA</v>
          </cell>
          <cell r="W103">
            <v>20.362096259999948</v>
          </cell>
          <cell r="X103">
            <v>32.738418610000004</v>
          </cell>
          <cell r="Y103">
            <v>52.839846884999972</v>
          </cell>
          <cell r="Z103">
            <v>50.974726215799166</v>
          </cell>
          <cell r="AA103">
            <v>52.223482119122288</v>
          </cell>
          <cell r="AB103">
            <v>56.537416184733722</v>
          </cell>
          <cell r="AC103">
            <v>56.053985005000001</v>
          </cell>
          <cell r="AD103">
            <v>62.849999999999994</v>
          </cell>
          <cell r="AE103">
            <v>69.567000000000064</v>
          </cell>
          <cell r="AF103">
            <v>76.787000000000006</v>
          </cell>
          <cell r="AG103">
            <v>84.555999999999955</v>
          </cell>
          <cell r="AI103">
            <v>0.22659924813730026</v>
          </cell>
        </row>
        <row r="104">
          <cell r="U104" t="str">
            <v>Free Cash Flow</v>
          </cell>
          <cell r="W104">
            <v>18.202393409999949</v>
          </cell>
          <cell r="X104">
            <v>27.887764300000004</v>
          </cell>
          <cell r="Y104">
            <v>46.670963934999975</v>
          </cell>
          <cell r="Z104">
            <v>45.355320715799166</v>
          </cell>
          <cell r="AA104">
            <v>39.911485089122294</v>
          </cell>
          <cell r="AB104">
            <v>48.705342604733723</v>
          </cell>
          <cell r="AC104">
            <v>47.053985005000001</v>
          </cell>
          <cell r="AD104">
            <v>54.849999999999994</v>
          </cell>
          <cell r="AE104">
            <v>61.567000000000064</v>
          </cell>
          <cell r="AF104">
            <v>70.787000000000006</v>
          </cell>
          <cell r="AG104">
            <v>79.555999999999955</v>
          </cell>
        </row>
        <row r="105">
          <cell r="U105" t="str">
            <v>FCF Convesion</v>
          </cell>
          <cell r="W105">
            <v>0.89393514192138468</v>
          </cell>
          <cell r="X105">
            <v>0.851836022754063</v>
          </cell>
          <cell r="Y105">
            <v>0.88325320163349674</v>
          </cell>
          <cell r="Z105">
            <v>0.88976094788208371</v>
          </cell>
          <cell r="AA105">
            <v>0.76424404251872358</v>
          </cell>
          <cell r="AB105">
            <v>0.86147096721914185</v>
          </cell>
          <cell r="AC105">
            <v>0.83944049652853048</v>
          </cell>
          <cell r="AD105">
            <v>0.87271280827366748</v>
          </cell>
          <cell r="AE105">
            <v>0.88500294679948832</v>
          </cell>
          <cell r="AF105">
            <v>0.92186177347728127</v>
          </cell>
          <cell r="AG105">
            <v>0.94086759070911585</v>
          </cell>
        </row>
      </sheetData>
      <sheetData sheetId="9"/>
      <sheetData sheetId="10"/>
      <sheetData sheetId="11"/>
      <sheetData sheetId="12">
        <row r="3">
          <cell r="I3" t="str">
            <v>Illustrative Enterprise Value</v>
          </cell>
        </row>
        <row r="4">
          <cell r="I4">
            <v>350</v>
          </cell>
          <cell r="J4">
            <v>375</v>
          </cell>
          <cell r="K4">
            <v>400</v>
          </cell>
          <cell r="L4">
            <v>425</v>
          </cell>
          <cell r="M4">
            <v>450</v>
          </cell>
          <cell r="N4">
            <v>475</v>
          </cell>
          <cell r="P4">
            <v>500</v>
          </cell>
          <cell r="Q4" t="str">
            <v>Step:</v>
          </cell>
          <cell r="R4">
            <v>25</v>
          </cell>
        </row>
        <row r="5">
          <cell r="G5" t="str">
            <v>Statistic</v>
          </cell>
        </row>
        <row r="6">
          <cell r="C6" t="str">
            <v>Net Sales</v>
          </cell>
          <cell r="E6" t="str">
            <v>2015E</v>
          </cell>
          <cell r="G6">
            <v>372.95935298000006</v>
          </cell>
          <cell r="I6">
            <v>0.93844006646689127</v>
          </cell>
          <cell r="J6">
            <v>1.0054714997859548</v>
          </cell>
          <cell r="K6">
            <v>1.0725029331050184</v>
          </cell>
          <cell r="L6">
            <v>1.1395343664240822</v>
          </cell>
          <cell r="M6">
            <v>1.2065657997431458</v>
          </cell>
          <cell r="N6">
            <v>1.2735972330622094</v>
          </cell>
          <cell r="P6">
            <v>1.3406286663812732</v>
          </cell>
        </row>
        <row r="7">
          <cell r="E7" t="str">
            <v>2016E</v>
          </cell>
          <cell r="G7">
            <v>367.51149798000006</v>
          </cell>
          <cell r="I7">
            <v>0.95235115615089405</v>
          </cell>
          <cell r="J7">
            <v>1.0203762387331008</v>
          </cell>
          <cell r="K7">
            <v>1.0884013213153074</v>
          </cell>
          <cell r="L7">
            <v>1.1564264038975141</v>
          </cell>
          <cell r="M7">
            <v>1.2244514864797209</v>
          </cell>
          <cell r="N7">
            <v>1.2924765690619275</v>
          </cell>
          <cell r="P7">
            <v>1.3605016516441344</v>
          </cell>
        </row>
        <row r="10">
          <cell r="C10" t="str">
            <v>Adj. EBITDA</v>
          </cell>
          <cell r="E10" t="str">
            <v>2015E</v>
          </cell>
          <cell r="G10">
            <v>55.887202159643003</v>
          </cell>
          <cell r="I10">
            <v>6.2626144533093182</v>
          </cell>
          <cell r="J10">
            <v>6.7099440571171263</v>
          </cell>
          <cell r="K10">
            <v>7.1572736609249352</v>
          </cell>
          <cell r="L10">
            <v>7.6046032647327433</v>
          </cell>
          <cell r="M10">
            <v>8.0519328685405522</v>
          </cell>
          <cell r="N10">
            <v>8.4992624723483594</v>
          </cell>
          <cell r="P10">
            <v>8.9465920761561684</v>
          </cell>
        </row>
        <row r="11">
          <cell r="E11" t="str">
            <v>2016E</v>
          </cell>
          <cell r="G11">
            <v>56.053985005000001</v>
          </cell>
          <cell r="I11">
            <v>6.2439806905571489</v>
          </cell>
          <cell r="J11">
            <v>6.6899793113112311</v>
          </cell>
          <cell r="K11">
            <v>7.1359779320653134</v>
          </cell>
          <cell r="L11">
            <v>7.5819765528193956</v>
          </cell>
          <cell r="M11">
            <v>8.027975173573477</v>
          </cell>
          <cell r="N11">
            <v>8.4739737943275593</v>
          </cell>
          <cell r="P11">
            <v>8.9199724150816415</v>
          </cell>
        </row>
        <row r="14">
          <cell r="C14" t="str">
            <v>Adj. EBITDA - Capex</v>
          </cell>
          <cell r="E14" t="str">
            <v>2015E</v>
          </cell>
          <cell r="G14">
            <v>48.055128579643004</v>
          </cell>
          <cell r="I14">
            <v>7.2833017067041235</v>
          </cell>
          <cell r="J14">
            <v>7.8035375428972751</v>
          </cell>
          <cell r="K14">
            <v>8.3237733790904276</v>
          </cell>
          <cell r="L14">
            <v>8.8440092152835792</v>
          </cell>
          <cell r="M14">
            <v>9.3642450514767308</v>
          </cell>
          <cell r="N14">
            <v>9.8844808876698824</v>
          </cell>
          <cell r="P14">
            <v>10.404716723863034</v>
          </cell>
        </row>
        <row r="15">
          <cell r="E15" t="str">
            <v>2016E</v>
          </cell>
          <cell r="G15">
            <v>47.053985005000001</v>
          </cell>
          <cell r="I15">
            <v>7.4382647922977974</v>
          </cell>
          <cell r="J15">
            <v>7.9695694203190683</v>
          </cell>
          <cell r="K15">
            <v>8.5008740483403393</v>
          </cell>
          <cell r="L15">
            <v>9.0321786763616103</v>
          </cell>
          <cell r="M15">
            <v>9.5634833043828813</v>
          </cell>
          <cell r="N15">
            <v>10.094787932404154</v>
          </cell>
          <cell r="P15">
            <v>10.626092560425425</v>
          </cell>
        </row>
      </sheetData>
      <sheetData sheetId="13">
        <row r="2">
          <cell r="D2" t="str">
            <v>Illustrative EBITDA Exit Multiple</v>
          </cell>
          <cell r="G2">
            <v>6.5</v>
          </cell>
          <cell r="K2">
            <v>7.25</v>
          </cell>
          <cell r="O2">
            <v>8</v>
          </cell>
        </row>
        <row r="3">
          <cell r="B3" t="str">
            <v>2020 Exit</v>
          </cell>
          <cell r="D3" t="str">
            <v>2020E Adj. EBITDA</v>
          </cell>
          <cell r="G3">
            <v>84.555999999999955</v>
          </cell>
          <cell r="K3">
            <v>84.555999999999955</v>
          </cell>
          <cell r="O3">
            <v>84.555999999999955</v>
          </cell>
        </row>
        <row r="4">
          <cell r="D4" t="str">
            <v>Implied 2020E Enterprise Value</v>
          </cell>
          <cell r="G4">
            <v>549.61399999999969</v>
          </cell>
          <cell r="K4">
            <v>613.03099999999972</v>
          </cell>
          <cell r="O4">
            <v>676.44799999999964</v>
          </cell>
        </row>
        <row r="5">
          <cell r="D5" t="str">
            <v>Less: 2020E Net Debt</v>
          </cell>
          <cell r="G5">
            <v>-104.31177290165532</v>
          </cell>
          <cell r="K5">
            <v>-104.31177290165532</v>
          </cell>
          <cell r="O5">
            <v>-104.31177290165532</v>
          </cell>
        </row>
        <row r="6">
          <cell r="D6" t="str">
            <v>Implied 2020E Equity Value to Sponsor</v>
          </cell>
          <cell r="G6">
            <v>445.30222709834436</v>
          </cell>
          <cell r="K6">
            <v>508.71922709834439</v>
          </cell>
          <cell r="O6">
            <v>572.13622709834431</v>
          </cell>
        </row>
        <row r="8">
          <cell r="D8" t="str">
            <v>Illustrative Required Rate of Return</v>
          </cell>
          <cell r="F8">
            <v>0.22500000000000001</v>
          </cell>
          <cell r="G8">
            <v>0.25</v>
          </cell>
          <cell r="H8">
            <v>0.27500000000000002</v>
          </cell>
          <cell r="J8">
            <v>0.22500000000000001</v>
          </cell>
          <cell r="K8">
            <v>0.25</v>
          </cell>
          <cell r="L8">
            <v>0.27500000000000002</v>
          </cell>
          <cell r="N8">
            <v>0.22500000000000001</v>
          </cell>
          <cell r="O8">
            <v>0.25</v>
          </cell>
          <cell r="P8">
            <v>0.27500000000000002</v>
          </cell>
          <cell r="Q8" t="str">
            <v>Step:</v>
          </cell>
          <cell r="R8">
            <v>2.5000000000000001E-2</v>
          </cell>
        </row>
        <row r="10">
          <cell r="B10" t="str">
            <v>Ability to Pay Today</v>
          </cell>
          <cell r="D10" t="str">
            <v>Implied Maximum Equity Contribution</v>
          </cell>
          <cell r="F10">
            <v>161.42634873779841</v>
          </cell>
          <cell r="G10">
            <v>145.91663377558547</v>
          </cell>
          <cell r="H10">
            <v>132.16119087721634</v>
          </cell>
          <cell r="J10">
            <v>184.41562239270897</v>
          </cell>
          <cell r="K10">
            <v>166.69711633558549</v>
          </cell>
          <cell r="L10">
            <v>150.98271417494161</v>
          </cell>
          <cell r="N10">
            <v>207.4048960476195</v>
          </cell>
          <cell r="O10">
            <v>187.47759889558546</v>
          </cell>
          <cell r="P10">
            <v>169.80423747266681</v>
          </cell>
          <cell r="R10">
            <v>5</v>
          </cell>
        </row>
        <row r="11">
          <cell r="D11" t="str">
            <v>Plus: Transaction Debt</v>
          </cell>
          <cell r="F11">
            <v>250.60520755875052</v>
          </cell>
          <cell r="G11">
            <v>250.60520755875052</v>
          </cell>
          <cell r="H11">
            <v>250.60520755875052</v>
          </cell>
          <cell r="J11">
            <v>250.60520755875052</v>
          </cell>
          <cell r="K11">
            <v>250.60520755875052</v>
          </cell>
          <cell r="L11">
            <v>250.60520755875052</v>
          </cell>
          <cell r="N11">
            <v>250.60520755875052</v>
          </cell>
          <cell r="O11">
            <v>250.60520755875052</v>
          </cell>
          <cell r="P11">
            <v>250.60520755875052</v>
          </cell>
        </row>
        <row r="12">
          <cell r="D12" t="str">
            <v>Plus: Minority Interest (12/31/14E)</v>
          </cell>
          <cell r="F12">
            <v>0</v>
          </cell>
          <cell r="G12">
            <v>0</v>
          </cell>
          <cell r="H12">
            <v>0</v>
          </cell>
          <cell r="J12">
            <v>0</v>
          </cell>
          <cell r="K12">
            <v>0</v>
          </cell>
          <cell r="L12">
            <v>0</v>
          </cell>
          <cell r="N12">
            <v>0</v>
          </cell>
          <cell r="O12">
            <v>0</v>
          </cell>
          <cell r="P12">
            <v>0</v>
          </cell>
        </row>
        <row r="13">
          <cell r="D13" t="str">
            <v>Less: Minimum Cash Balance</v>
          </cell>
          <cell r="F13">
            <v>0</v>
          </cell>
          <cell r="G13">
            <v>0</v>
          </cell>
          <cell r="H13">
            <v>0</v>
          </cell>
          <cell r="J13">
            <v>0</v>
          </cell>
          <cell r="K13">
            <v>0</v>
          </cell>
          <cell r="L13">
            <v>0</v>
          </cell>
          <cell r="N13">
            <v>0</v>
          </cell>
          <cell r="O13">
            <v>0</v>
          </cell>
          <cell r="P13">
            <v>0</v>
          </cell>
        </row>
        <row r="14">
          <cell r="D14" t="str">
            <v>Less: Financing &amp; Transaction Fees</v>
          </cell>
          <cell r="F14">
            <v>-14.897695283453146</v>
          </cell>
          <cell r="G14">
            <v>-14.897695283453146</v>
          </cell>
          <cell r="H14">
            <v>-14.897695283453146</v>
          </cell>
          <cell r="J14">
            <v>-14.897695283453146</v>
          </cell>
          <cell r="K14">
            <v>-14.897695283453146</v>
          </cell>
          <cell r="L14">
            <v>-14.897695283453146</v>
          </cell>
          <cell r="N14">
            <v>-14.897695283453146</v>
          </cell>
          <cell r="O14">
            <v>-14.897695283453146</v>
          </cell>
          <cell r="P14">
            <v>-14.897695283453146</v>
          </cell>
        </row>
        <row r="15">
          <cell r="D15" t="str">
            <v>Implied Transaction Value</v>
          </cell>
          <cell r="F15">
            <v>397.13386101309584</v>
          </cell>
          <cell r="G15">
            <v>381.62414605088281</v>
          </cell>
          <cell r="H15">
            <v>367.86870315251372</v>
          </cell>
          <cell r="J15">
            <v>420.1231346680064</v>
          </cell>
          <cell r="K15">
            <v>402.40462861088292</v>
          </cell>
          <cell r="L15">
            <v>386.69022645023904</v>
          </cell>
          <cell r="N15">
            <v>443.11240832291685</v>
          </cell>
          <cell r="O15">
            <v>423.18511117088281</v>
          </cell>
          <cell r="P15">
            <v>405.51174974796425</v>
          </cell>
        </row>
        <row r="16">
          <cell r="D16" t="str">
            <v>Less: Existing Debt (12/31/14E)</v>
          </cell>
          <cell r="F16">
            <v>0</v>
          </cell>
          <cell r="G16">
            <v>0</v>
          </cell>
          <cell r="H16">
            <v>0</v>
          </cell>
          <cell r="J16">
            <v>0</v>
          </cell>
          <cell r="K16">
            <v>0</v>
          </cell>
          <cell r="L16">
            <v>0</v>
          </cell>
          <cell r="N16">
            <v>0</v>
          </cell>
          <cell r="O16">
            <v>0</v>
          </cell>
          <cell r="P16">
            <v>0</v>
          </cell>
        </row>
        <row r="17">
          <cell r="D17" t="str">
            <v>Less: Minority Interest (12/31/14E)</v>
          </cell>
          <cell r="F17">
            <v>0</v>
          </cell>
          <cell r="G17">
            <v>0</v>
          </cell>
          <cell r="H17">
            <v>0</v>
          </cell>
          <cell r="J17">
            <v>0</v>
          </cell>
          <cell r="K17">
            <v>0</v>
          </cell>
          <cell r="L17">
            <v>0</v>
          </cell>
          <cell r="N17">
            <v>0</v>
          </cell>
          <cell r="O17">
            <v>0</v>
          </cell>
          <cell r="P17">
            <v>0</v>
          </cell>
        </row>
        <row r="18">
          <cell r="D18" t="str">
            <v>Plus: Cash on Hand (12/31/14E)</v>
          </cell>
          <cell r="F18">
            <v>0</v>
          </cell>
          <cell r="G18">
            <v>0</v>
          </cell>
          <cell r="H18">
            <v>0</v>
          </cell>
          <cell r="J18">
            <v>0</v>
          </cell>
          <cell r="K18">
            <v>0</v>
          </cell>
          <cell r="L18">
            <v>0</v>
          </cell>
          <cell r="N18">
            <v>0</v>
          </cell>
          <cell r="O18">
            <v>0</v>
          </cell>
          <cell r="P18">
            <v>0</v>
          </cell>
        </row>
        <row r="19">
          <cell r="D19" t="str">
            <v>Implied Equity Value</v>
          </cell>
          <cell r="F19">
            <v>397.13386101309584</v>
          </cell>
          <cell r="G19">
            <v>381.62414605088281</v>
          </cell>
          <cell r="H19">
            <v>367.86870315251372</v>
          </cell>
          <cell r="J19">
            <v>420.1231346680064</v>
          </cell>
          <cell r="K19">
            <v>402.40462861088292</v>
          </cell>
          <cell r="L19">
            <v>386.69022645023904</v>
          </cell>
          <cell r="N19">
            <v>443.11240832291685</v>
          </cell>
          <cell r="O19">
            <v>423.18511117088281</v>
          </cell>
          <cell r="P19">
            <v>405.51174974796425</v>
          </cell>
        </row>
        <row r="22">
          <cell r="B22" t="str">
            <v>Implied Transaction Multiples</v>
          </cell>
          <cell r="D22" t="str">
            <v>EV / 2015E Adj. EBITDA</v>
          </cell>
          <cell r="F22">
            <v>7.1059893082261372</v>
          </cell>
          <cell r="G22">
            <v>6.8284711222573851</v>
          </cell>
          <cell r="H22">
            <v>6.58234244938025</v>
          </cell>
          <cell r="J22">
            <v>7.5173406152613538</v>
          </cell>
          <cell r="K22">
            <v>7.2003001234773816</v>
          </cell>
          <cell r="L22">
            <v>6.9191194317734857</v>
          </cell>
          <cell r="N22">
            <v>7.9286919222965695</v>
          </cell>
          <cell r="O22">
            <v>7.5721291246973745</v>
          </cell>
          <cell r="P22">
            <v>7.2558964141667204</v>
          </cell>
          <cell r="Q22" t="str">
            <v>2015E EBITDA:</v>
          </cell>
          <cell r="R22">
            <v>55.887202159643003</v>
          </cell>
        </row>
        <row r="23">
          <cell r="D23" t="str">
            <v>EV / 2016E Adj. EBITDA</v>
          </cell>
          <cell r="F23">
            <v>7.0848461706633632</v>
          </cell>
          <cell r="G23">
            <v>6.8081537114059252</v>
          </cell>
          <cell r="H23">
            <v>6.5627573689845589</v>
          </cell>
          <cell r="J23">
            <v>7.4949735443524936</v>
          </cell>
          <cell r="K23">
            <v>7.178876373820497</v>
          </cell>
          <cell r="L23">
            <v>6.8985323062356114</v>
          </cell>
          <cell r="N23">
            <v>7.9051009180416223</v>
          </cell>
          <cell r="O23">
            <v>7.5495990362350653</v>
          </cell>
          <cell r="P23">
            <v>7.2343072434866622</v>
          </cell>
          <cell r="Q23" t="str">
            <v>2016E EBITDA:</v>
          </cell>
          <cell r="R23">
            <v>56.053985005000001</v>
          </cell>
        </row>
        <row r="24">
          <cell r="D24" t="str">
            <v>% Equity Contribution</v>
          </cell>
          <cell r="F24">
            <v>0.40647843104085057</v>
          </cell>
          <cell r="G24">
            <v>0.38235692181838532</v>
          </cell>
          <cell r="H24">
            <v>0.35926185006943628</v>
          </cell>
          <cell r="J24">
            <v>0.43895612303864101</v>
          </cell>
          <cell r="K24">
            <v>0.41425248241062906</v>
          </cell>
          <cell r="L24">
            <v>0.39044874643184369</v>
          </cell>
          <cell r="N24">
            <v>0.46806384148122027</v>
          </cell>
          <cell r="O24">
            <v>0.44301558336224572</v>
          </cell>
          <cell r="P24">
            <v>0.41874061005187746</v>
          </cell>
        </row>
        <row r="30">
          <cell r="T30" t="str">
            <v xml:space="preserve">Fiscal Year Ending December 31, </v>
          </cell>
        </row>
        <row r="31">
          <cell r="T31" t="str">
            <v>'15E</v>
          </cell>
          <cell r="U31" t="str">
            <v>'16E</v>
          </cell>
          <cell r="V31" t="str">
            <v>'17E</v>
          </cell>
          <cell r="W31" t="str">
            <v>'18E</v>
          </cell>
          <cell r="X31" t="str">
            <v>'19E</v>
          </cell>
          <cell r="Y31" t="str">
            <v>'20E</v>
          </cell>
        </row>
        <row r="33">
          <cell r="S33" t="str">
            <v>Total Debt / EBITDA</v>
          </cell>
          <cell r="T33">
            <v>4.4841251283771788</v>
          </cell>
          <cell r="U33">
            <v>4.1575769187599079</v>
          </cell>
          <cell r="V33">
            <v>3.3551800151243159</v>
          </cell>
          <cell r="W33">
            <v>2.6343281118265334</v>
          </cell>
          <cell r="X33">
            <v>1.9228125504749114</v>
          </cell>
          <cell r="Y33">
            <v>1.2336412898156888</v>
          </cell>
        </row>
        <row r="34">
          <cell r="S34" t="str">
            <v>Net Debt / EBITDA</v>
          </cell>
          <cell r="T34">
            <v>4.4841251283771788</v>
          </cell>
          <cell r="U34">
            <v>4.1575769187599079</v>
          </cell>
          <cell r="V34">
            <v>3.3551800151243159</v>
          </cell>
          <cell r="W34">
            <v>2.6343281118265334</v>
          </cell>
          <cell r="X34">
            <v>1.9228125504749114</v>
          </cell>
          <cell r="Y34">
            <v>1.2336412898156888</v>
          </cell>
        </row>
        <row r="35">
          <cell r="S35" t="str">
            <v>EBITDA / Net Interest</v>
          </cell>
          <cell r="T35" t="str">
            <v xml:space="preserve">--    </v>
          </cell>
          <cell r="U35">
            <v>2.990542114736833</v>
          </cell>
          <cell r="V35">
            <v>3.6012117071353908</v>
          </cell>
          <cell r="W35">
            <v>4.3934094385906768</v>
          </cell>
          <cell r="X35">
            <v>5.5725321550537297</v>
          </cell>
          <cell r="Y35">
            <v>7.5404459657383747</v>
          </cell>
        </row>
        <row r="36">
          <cell r="S36" t="str">
            <v>(EBITDA - Capex) / Net Int.</v>
          </cell>
          <cell r="T36" t="str">
            <v xml:space="preserve">--    </v>
          </cell>
          <cell r="U36">
            <v>2.5103821576841683</v>
          </cell>
          <cell r="V36">
            <v>3.1428235821221349</v>
          </cell>
          <cell r="W36">
            <v>3.8881802996494348</v>
          </cell>
          <cell r="X36">
            <v>5.1371043752170076</v>
          </cell>
          <cell r="Y36">
            <v>7.094561228656536</v>
          </cell>
        </row>
      </sheetData>
      <sheetData sheetId="14"/>
      <sheetData sheetId="15">
        <row r="4">
          <cell r="H4" t="str">
            <v>Public Comparables</v>
          </cell>
          <cell r="K4" t="str">
            <v>Precedent Transactions</v>
          </cell>
          <cell r="N4" t="str">
            <v>LBO Analysis</v>
          </cell>
          <cell r="Q4" t="str">
            <v>DCF Analysis</v>
          </cell>
        </row>
        <row r="12">
          <cell r="B12" t="str">
            <v>Low</v>
          </cell>
          <cell r="C12" t="str">
            <v>Middle</v>
          </cell>
          <cell r="D12" t="str">
            <v>High</v>
          </cell>
          <cell r="E12" t="str">
            <v>Syn.</v>
          </cell>
        </row>
        <row r="13">
          <cell r="A13" t="str">
            <v>16E EBITDA</v>
          </cell>
          <cell r="C13">
            <v>0</v>
          </cell>
        </row>
        <row r="14">
          <cell r="A14" t="str">
            <v>16E EBITDA</v>
          </cell>
          <cell r="B14">
            <v>285</v>
          </cell>
          <cell r="C14">
            <v>95</v>
          </cell>
          <cell r="D14">
            <v>380</v>
          </cell>
        </row>
        <row r="15">
          <cell r="A15" t="str">
            <v>LTM Adj EBITDA</v>
          </cell>
          <cell r="B15">
            <v>365</v>
          </cell>
          <cell r="C15">
            <v>80</v>
          </cell>
          <cell r="D15">
            <v>445</v>
          </cell>
        </row>
        <row r="16">
          <cell r="A16" t="str">
            <v>LBO</v>
          </cell>
          <cell r="B16">
            <v>370</v>
          </cell>
          <cell r="C16">
            <v>75</v>
          </cell>
          <cell r="D16">
            <v>445</v>
          </cell>
        </row>
        <row r="17">
          <cell r="A17" t="str">
            <v>DCF</v>
          </cell>
          <cell r="B17">
            <v>475</v>
          </cell>
          <cell r="C17">
            <v>100</v>
          </cell>
          <cell r="D17">
            <v>575</v>
          </cell>
        </row>
        <row r="20">
          <cell r="B20">
            <v>373.75</v>
          </cell>
          <cell r="D20">
            <v>461.25</v>
          </cell>
        </row>
        <row r="21">
          <cell r="H21" t="str">
            <v>EV / '16E EBITDA</v>
          </cell>
          <cell r="K21" t="str">
            <v>LTM '15E Adj. EBITDA</v>
          </cell>
          <cell r="N21" t="str">
            <v>Leverage</v>
          </cell>
          <cell r="Q21" t="str">
            <v>Discount</v>
          </cell>
        </row>
        <row r="22">
          <cell r="H22" t="str">
            <v>Multiple</v>
          </cell>
          <cell r="K22" t="str">
            <v>Multiple</v>
          </cell>
          <cell r="N22">
            <v>4.5</v>
          </cell>
          <cell r="Q22" t="str">
            <v>Rate</v>
          </cell>
        </row>
        <row r="23">
          <cell r="H23">
            <v>6</v>
          </cell>
          <cell r="I23" t="str">
            <v>-</v>
          </cell>
          <cell r="J23">
            <v>8</v>
          </cell>
          <cell r="K23">
            <v>6.5</v>
          </cell>
          <cell r="L23" t="str">
            <v>-</v>
          </cell>
          <cell r="M23">
            <v>8</v>
          </cell>
          <cell r="Q23">
            <v>0.09</v>
          </cell>
          <cell r="R23" t="str">
            <v>-</v>
          </cell>
          <cell r="S23">
            <v>0.10999999999999999</v>
          </cell>
        </row>
        <row r="25">
          <cell r="C25">
            <v>417.5</v>
          </cell>
          <cell r="H25" t="str">
            <v>2016E EBITDA</v>
          </cell>
          <cell r="K25" t="str">
            <v>2015E Adj. EBITDA</v>
          </cell>
          <cell r="N25" t="str">
            <v>Target IRR</v>
          </cell>
          <cell r="Q25" t="str">
            <v>Adj. EBITDA Exit Multiple</v>
          </cell>
        </row>
        <row r="26">
          <cell r="H26">
            <v>47.348834699999998</v>
          </cell>
          <cell r="K26">
            <v>55.887202159643003</v>
          </cell>
          <cell r="N26">
            <v>0.22500000000000001</v>
          </cell>
          <cell r="O26" t="str">
            <v>-</v>
          </cell>
          <cell r="P26">
            <v>0.27500000000000002</v>
          </cell>
          <cell r="Q26">
            <v>7</v>
          </cell>
          <cell r="R26" t="str">
            <v>-</v>
          </cell>
          <cell r="S26">
            <v>8</v>
          </cell>
        </row>
        <row r="28">
          <cell r="N28" t="str">
            <v>Adj. EBITDA Exit Multiple</v>
          </cell>
        </row>
        <row r="29">
          <cell r="N29">
            <v>6.5</v>
          </cell>
          <cell r="O29" t="str">
            <v>-</v>
          </cell>
          <cell r="P29">
            <v>8</v>
          </cell>
        </row>
        <row r="32">
          <cell r="H32" t="str">
            <v>EV / '16E EBITDA</v>
          </cell>
          <cell r="K32" t="str">
            <v>LTM '15E EBITDA</v>
          </cell>
          <cell r="N32" t="str">
            <v>Leverage</v>
          </cell>
          <cell r="Q32" t="str">
            <v>Discount</v>
          </cell>
        </row>
        <row r="33">
          <cell r="H33" t="str">
            <v>Multiple</v>
          </cell>
          <cell r="K33" t="str">
            <v>Multiple</v>
          </cell>
          <cell r="N33">
            <v>5</v>
          </cell>
          <cell r="Q33" t="str">
            <v>Rate</v>
          </cell>
        </row>
        <row r="34">
          <cell r="H34">
            <v>6</v>
          </cell>
          <cell r="I34" t="str">
            <v>-</v>
          </cell>
          <cell r="J34">
            <v>8</v>
          </cell>
          <cell r="K34">
            <v>6.5</v>
          </cell>
          <cell r="L34" t="str">
            <v>-</v>
          </cell>
          <cell r="M34">
            <v>8</v>
          </cell>
          <cell r="Q34">
            <v>0</v>
          </cell>
          <cell r="R34" t="str">
            <v>-</v>
          </cell>
          <cell r="S34">
            <v>0</v>
          </cell>
        </row>
        <row r="36">
          <cell r="C36" t="e">
            <v>#DIV/0!</v>
          </cell>
          <cell r="H36" t="str">
            <v>2016E EBITDA</v>
          </cell>
          <cell r="K36" t="str">
            <v>2015E EBITDA</v>
          </cell>
          <cell r="N36" t="str">
            <v>Target IRR</v>
          </cell>
          <cell r="Q36" t="str">
            <v>EBITDA Exit Multiple</v>
          </cell>
        </row>
        <row r="37">
          <cell r="H37">
            <v>0</v>
          </cell>
          <cell r="K37">
            <v>55.8</v>
          </cell>
          <cell r="N37">
            <v>0.2</v>
          </cell>
          <cell r="O37" t="str">
            <v>-</v>
          </cell>
          <cell r="P37">
            <v>0.25</v>
          </cell>
          <cell r="Q37">
            <v>0</v>
          </cell>
          <cell r="R37" t="str">
            <v>-</v>
          </cell>
          <cell r="S37">
            <v>0</v>
          </cell>
        </row>
        <row r="39">
          <cell r="N39" t="str">
            <v>EBITDA Exit Multiple</v>
          </cell>
        </row>
        <row r="40">
          <cell r="N40">
            <v>0</v>
          </cell>
          <cell r="O40" t="str">
            <v>-</v>
          </cell>
          <cell r="P40">
            <v>0</v>
          </cell>
        </row>
        <row r="46">
          <cell r="A46" t="str">
            <v>Chart Data</v>
          </cell>
        </row>
      </sheetData>
      <sheetData sheetId="16">
        <row r="3">
          <cell r="A3" t="str">
            <v>Unlevered    Free Cash            Flow</v>
          </cell>
        </row>
        <row r="4">
          <cell r="H4" t="str">
            <v>Fiscal Year Ending December 31,</v>
          </cell>
          <cell r="N4" t="str">
            <v>Terminal</v>
          </cell>
        </row>
        <row r="5">
          <cell r="G5">
            <v>2015</v>
          </cell>
          <cell r="H5">
            <v>2016</v>
          </cell>
          <cell r="I5">
            <v>2017</v>
          </cell>
          <cell r="J5">
            <v>2018</v>
          </cell>
          <cell r="K5">
            <v>2019</v>
          </cell>
          <cell r="L5">
            <v>2020</v>
          </cell>
          <cell r="N5" t="str">
            <v>Year</v>
          </cell>
        </row>
        <row r="7">
          <cell r="C7" t="str">
            <v>Revenue</v>
          </cell>
          <cell r="G7">
            <v>372.95935298000006</v>
          </cell>
          <cell r="H7">
            <v>367.51149798000006</v>
          </cell>
          <cell r="I7">
            <v>391.745</v>
          </cell>
          <cell r="J7">
            <v>417.6</v>
          </cell>
          <cell r="K7">
            <v>445.161</v>
          </cell>
          <cell r="L7">
            <v>474.54199999999997</v>
          </cell>
          <cell r="N7">
            <v>474.54199999999997</v>
          </cell>
        </row>
        <row r="8">
          <cell r="C8" t="str">
            <v>% Growth</v>
          </cell>
          <cell r="G8">
            <v>-7.662688384485028E-3</v>
          </cell>
          <cell r="H8">
            <v>-1.4607101166577152E-2</v>
          </cell>
          <cell r="I8">
            <v>6.5939439046662773E-2</v>
          </cell>
          <cell r="J8">
            <v>6.5999566044238067E-2</v>
          </cell>
          <cell r="K8">
            <v>6.5998563218390816E-2</v>
          </cell>
          <cell r="L8">
            <v>6.600084014547547E-2</v>
          </cell>
          <cell r="N8">
            <v>0</v>
          </cell>
        </row>
        <row r="10">
          <cell r="C10" t="str">
            <v>EBITDA</v>
          </cell>
          <cell r="G10">
            <v>44.834189840000143</v>
          </cell>
          <cell r="H10">
            <v>56.053985005000001</v>
          </cell>
          <cell r="I10">
            <v>62.849999999999994</v>
          </cell>
          <cell r="J10">
            <v>69.567000000000064</v>
          </cell>
          <cell r="K10">
            <v>76.787000000000006</v>
          </cell>
          <cell r="L10">
            <v>84.555999999999955</v>
          </cell>
          <cell r="N10">
            <v>84.555999999999955</v>
          </cell>
        </row>
        <row r="11">
          <cell r="C11" t="str">
            <v>% Margin</v>
          </cell>
          <cell r="G11">
            <v>0.12021200026696843</v>
          </cell>
          <cell r="H11">
            <v>0.15252307836107606</v>
          </cell>
          <cell r="I11">
            <v>0.1604359979068016</v>
          </cell>
          <cell r="J11">
            <v>0.16658764367816106</v>
          </cell>
          <cell r="K11">
            <v>0.17249264872708978</v>
          </cell>
          <cell r="L11">
            <v>0.17818443889055122</v>
          </cell>
          <cell r="N11">
            <v>0.17818443889055122</v>
          </cell>
        </row>
        <row r="13">
          <cell r="C13" t="str">
            <v>EBIT</v>
          </cell>
          <cell r="G13">
            <v>41.160409250000143</v>
          </cell>
          <cell r="H13">
            <v>52.408535014999998</v>
          </cell>
          <cell r="I13">
            <v>57.464999999999996</v>
          </cell>
          <cell r="J13">
            <v>63.782000000000068</v>
          </cell>
          <cell r="K13">
            <v>70.702000000000012</v>
          </cell>
          <cell r="L13">
            <v>78.070999999999955</v>
          </cell>
          <cell r="N13">
            <v>78.070999999999955</v>
          </cell>
        </row>
        <row r="14">
          <cell r="C14" t="str">
            <v>% Margin</v>
          </cell>
          <cell r="G14">
            <v>0.11036164912107023</v>
          </cell>
          <cell r="H14">
            <v>0.14260379689631389</v>
          </cell>
          <cell r="I14">
            <v>0.1466898109739754</v>
          </cell>
          <cell r="J14">
            <v>0.15273467432950208</v>
          </cell>
          <cell r="K14">
            <v>0.15882343691383569</v>
          </cell>
          <cell r="L14">
            <v>0.16451863059539507</v>
          </cell>
          <cell r="N14">
            <v>0.16451863059539507</v>
          </cell>
        </row>
        <row r="15">
          <cell r="C15" t="str">
            <v>Tax Rate</v>
          </cell>
          <cell r="G15">
            <v>0.35</v>
          </cell>
          <cell r="H15">
            <v>0.35</v>
          </cell>
          <cell r="I15">
            <v>0.35</v>
          </cell>
          <cell r="J15">
            <v>0.35</v>
          </cell>
          <cell r="K15">
            <v>0.35</v>
          </cell>
          <cell r="L15">
            <v>0.35</v>
          </cell>
          <cell r="N15">
            <v>0.35</v>
          </cell>
        </row>
        <row r="17">
          <cell r="C17" t="str">
            <v>Tax-Effected EBIT (1)</v>
          </cell>
          <cell r="G17">
            <v>26.754266012500093</v>
          </cell>
          <cell r="H17">
            <v>34.065547759749997</v>
          </cell>
          <cell r="I17">
            <v>37.352249999999998</v>
          </cell>
          <cell r="J17">
            <v>41.458300000000044</v>
          </cell>
          <cell r="K17">
            <v>45.956300000000013</v>
          </cell>
          <cell r="L17">
            <v>50.746149999999972</v>
          </cell>
          <cell r="N17">
            <v>50.746149999999972</v>
          </cell>
        </row>
        <row r="18">
          <cell r="C18" t="str">
            <v>Plus: Depreciation &amp; Amortization</v>
          </cell>
          <cell r="G18">
            <v>3.6737805899999998</v>
          </cell>
          <cell r="H18">
            <v>3.6454499899999999</v>
          </cell>
          <cell r="I18">
            <v>5.3849999999999998</v>
          </cell>
          <cell r="J18">
            <v>5.7850000000000001</v>
          </cell>
          <cell r="K18">
            <v>6.085</v>
          </cell>
          <cell r="L18">
            <v>6.4850000000000003</v>
          </cell>
          <cell r="N18">
            <v>5</v>
          </cell>
        </row>
        <row r="19">
          <cell r="C19" t="str">
            <v>Less: Capital Expenditures</v>
          </cell>
          <cell r="G19">
            <v>7.8320735799999994</v>
          </cell>
          <cell r="H19">
            <v>-9</v>
          </cell>
          <cell r="I19">
            <v>-8</v>
          </cell>
          <cell r="J19">
            <v>-8</v>
          </cell>
          <cell r="K19">
            <v>-6</v>
          </cell>
          <cell r="L19">
            <v>-5</v>
          </cell>
          <cell r="N19">
            <v>-5</v>
          </cell>
        </row>
        <row r="20">
          <cell r="C20" t="str">
            <v>Less: Increase in Net Working Capital</v>
          </cell>
          <cell r="G20">
            <v>0.21796076645214352</v>
          </cell>
          <cell r="H20">
            <v>0.41230682130542667</v>
          </cell>
          <cell r="I20">
            <v>-1.8340499493772884</v>
          </cell>
          <cell r="J20">
            <v>-1.9567688319259244</v>
          </cell>
          <cell r="K20">
            <v>-2.0858830313947134</v>
          </cell>
          <cell r="L20">
            <v>-2.2236250261386767</v>
          </cell>
          <cell r="N20">
            <v>-2.2236250261386767</v>
          </cell>
        </row>
        <row r="21">
          <cell r="C21" t="str">
            <v>Unlevered Free Cash Flow</v>
          </cell>
          <cell r="G21">
            <v>38.478080948952233</v>
          </cell>
          <cell r="H21">
            <v>29.123304571055428</v>
          </cell>
          <cell r="I21">
            <v>32.903200050622708</v>
          </cell>
          <cell r="J21">
            <v>37.28653116807412</v>
          </cell>
          <cell r="K21">
            <v>43.955416968605299</v>
          </cell>
          <cell r="L21">
            <v>50.007524973861294</v>
          </cell>
          <cell r="N21">
            <v>48.522524973861294</v>
          </cell>
        </row>
        <row r="23">
          <cell r="G23">
            <v>0</v>
          </cell>
          <cell r="H23">
            <v>1</v>
          </cell>
          <cell r="I23">
            <v>2</v>
          </cell>
          <cell r="J23">
            <v>3</v>
          </cell>
          <cell r="K23">
            <v>4</v>
          </cell>
          <cell r="L23">
            <v>5</v>
          </cell>
          <cell r="N23">
            <v>5</v>
          </cell>
          <cell r="AA23" t="str">
            <v>Let's put meaning behind the below</v>
          </cell>
          <cell r="AI23" t="str">
            <v>Check</v>
          </cell>
        </row>
        <row r="24">
          <cell r="F24">
            <v>0.09</v>
          </cell>
          <cell r="G24">
            <v>0</v>
          </cell>
          <cell r="H24">
            <v>13.35931402341992</v>
          </cell>
          <cell r="I24">
            <v>27.693965197056396</v>
          </cell>
          <cell r="J24">
            <v>28.792043396768808</v>
          </cell>
          <cell r="K24">
            <v>31.139125543442926</v>
          </cell>
          <cell r="L24">
            <v>32.50146003161079</v>
          </cell>
          <cell r="AI24" t="b">
            <v>0</v>
          </cell>
          <cell r="AJ24" t="b">
            <v>0</v>
          </cell>
          <cell r="AK24" t="b">
            <v>0</v>
          </cell>
        </row>
        <row r="25">
          <cell r="C25">
            <v>0.01</v>
          </cell>
          <cell r="F25">
            <v>9.9999999999999992E-2</v>
          </cell>
          <cell r="G25">
            <v>0</v>
          </cell>
          <cell r="H25">
            <v>13.237865714116102</v>
          </cell>
          <cell r="I25">
            <v>27.192727314564216</v>
          </cell>
          <cell r="J25">
            <v>28.013922740852074</v>
          </cell>
          <cell r="K25">
            <v>30.022141225739556</v>
          </cell>
          <cell r="L25">
            <v>31.050738569683688</v>
          </cell>
          <cell r="AA25" t="str">
            <v>Round:</v>
          </cell>
          <cell r="AI25" t="b">
            <v>0</v>
          </cell>
          <cell r="AJ25" t="b">
            <v>0</v>
          </cell>
          <cell r="AK25" t="b">
            <v>0</v>
          </cell>
        </row>
        <row r="26">
          <cell r="E26">
            <v>0.5</v>
          </cell>
          <cell r="F26">
            <v>0.10999999999999999</v>
          </cell>
          <cell r="G26">
            <v>0</v>
          </cell>
          <cell r="H26">
            <v>13.118605662637581</v>
          </cell>
          <cell r="I26">
            <v>26.704975286602316</v>
          </cell>
          <cell r="J26">
            <v>27.263590228705059</v>
          </cell>
          <cell r="K26">
            <v>28.954794638679058</v>
          </cell>
          <cell r="L26">
            <v>29.677032108659549</v>
          </cell>
          <cell r="AA26">
            <v>5</v>
          </cell>
          <cell r="AI26" t="b">
            <v>0</v>
          </cell>
          <cell r="AJ26" t="b">
            <v>0</v>
          </cell>
          <cell r="AK26" t="b">
            <v>0</v>
          </cell>
        </row>
        <row r="28">
          <cell r="F28" t="str">
            <v>Perp Growth Range--&gt;</v>
          </cell>
          <cell r="G28">
            <v>0.02</v>
          </cell>
          <cell r="H28">
            <v>2.5000000000000001E-2</v>
          </cell>
          <cell r="I28">
            <v>3.0000000000000002E-2</v>
          </cell>
        </row>
        <row r="29">
          <cell r="AG29" t="str">
            <v xml:space="preserve"> </v>
          </cell>
        </row>
        <row r="30">
          <cell r="F30" t="str">
            <v>EBITDA Exit Multi. Range--&gt;</v>
          </cell>
          <cell r="G30">
            <v>7</v>
          </cell>
          <cell r="H30">
            <v>7</v>
          </cell>
          <cell r="I30">
            <v>8</v>
          </cell>
          <cell r="J30">
            <v>0.5</v>
          </cell>
          <cell r="S30" t="str">
            <v>PV of</v>
          </cell>
          <cell r="U30" t="str">
            <v>PV of Terminal Value at</v>
          </cell>
          <cell r="Y30" t="str">
            <v>Enterprise Value at</v>
          </cell>
          <cell r="AD30" t="str">
            <v>Implied EBITDA Exit Multiple at</v>
          </cell>
          <cell r="AI30" t="str">
            <v>Undiscounted TV at</v>
          </cell>
        </row>
        <row r="31">
          <cell r="Q31" t="str">
            <v>Discount</v>
          </cell>
          <cell r="S31" t="str">
            <v>Cash Flows</v>
          </cell>
          <cell r="U31" t="str">
            <v>Perpetuity Growth Rate of</v>
          </cell>
          <cell r="Y31" t="str">
            <v>Perpetuity Growth Rate of</v>
          </cell>
          <cell r="AD31" t="str">
            <v>Perpetuity Growth Rate of</v>
          </cell>
          <cell r="AI31" t="str">
            <v>Perpetuity Growth Rate of</v>
          </cell>
        </row>
        <row r="32">
          <cell r="Q32" t="str">
            <v>Rate</v>
          </cell>
          <cell r="S32" t="str">
            <v>('16E – '19E)</v>
          </cell>
          <cell r="U32">
            <v>0.02</v>
          </cell>
          <cell r="V32">
            <v>2.5000000000000001E-2</v>
          </cell>
          <cell r="W32">
            <v>3.0000000000000002E-2</v>
          </cell>
          <cell r="Y32">
            <v>0.02</v>
          </cell>
          <cell r="Z32">
            <v>2.5000000000000001E-2</v>
          </cell>
          <cell r="AA32">
            <v>3.0000000000000002E-2</v>
          </cell>
          <cell r="AD32">
            <v>0.02</v>
          </cell>
          <cell r="AE32">
            <v>2.5000000000000001E-2</v>
          </cell>
          <cell r="AF32">
            <v>3.0000000000000002E-2</v>
          </cell>
          <cell r="AI32">
            <v>0.02</v>
          </cell>
          <cell r="AJ32">
            <v>2.5000000000000001E-2</v>
          </cell>
          <cell r="AK32">
            <v>3.0000000000000002E-2</v>
          </cell>
        </row>
        <row r="34">
          <cell r="Q34">
            <v>0.09</v>
          </cell>
          <cell r="S34">
            <v>133.48590819229884</v>
          </cell>
          <cell r="U34">
            <v>516.21604661635558</v>
          </cell>
          <cell r="V34">
            <v>558.65009569718711</v>
          </cell>
          <cell r="W34">
            <v>608.15648629149075</v>
          </cell>
          <cell r="Y34">
            <v>650</v>
          </cell>
          <cell r="Z34">
            <v>690</v>
          </cell>
          <cell r="AA34">
            <v>740</v>
          </cell>
          <cell r="AD34">
            <v>9.3933295712628357</v>
          </cell>
          <cell r="AE34">
            <v>10.165481097105708</v>
          </cell>
          <cell r="AF34">
            <v>11.066324543922391</v>
          </cell>
          <cell r="AI34">
            <v>728.68107819055035</v>
          </cell>
          <cell r="AJ34">
            <v>788.58020151088965</v>
          </cell>
          <cell r="AK34">
            <v>858.46251205128556</v>
          </cell>
        </row>
        <row r="35">
          <cell r="Q35">
            <v>9.9999999999999992E-2</v>
          </cell>
          <cell r="S35">
            <v>129.51739556495562</v>
          </cell>
          <cell r="T35" t="str">
            <v>+</v>
          </cell>
          <cell r="U35">
            <v>435.48660843981384</v>
          </cell>
          <cell r="V35">
            <v>466.79610316424487</v>
          </cell>
          <cell r="W35">
            <v>502.57838284930892</v>
          </cell>
          <cell r="X35" t="str">
            <v>=</v>
          </cell>
          <cell r="Y35">
            <v>565</v>
          </cell>
          <cell r="Z35">
            <v>595</v>
          </cell>
          <cell r="AA35">
            <v>630</v>
          </cell>
          <cell r="AD35">
            <v>8.2945685434316339</v>
          </cell>
          <cell r="AE35">
            <v>8.8909100726979595</v>
          </cell>
          <cell r="AF35">
            <v>9.5724432490023332</v>
          </cell>
          <cell r="AI35">
            <v>637.59594341673164</v>
          </cell>
          <cell r="AJ35">
            <v>683.43617464277111</v>
          </cell>
          <cell r="AK35">
            <v>735.82501032967343</v>
          </cell>
        </row>
        <row r="36">
          <cell r="Q36">
            <v>0.10999999999999999</v>
          </cell>
          <cell r="S36">
            <v>125.71899792528356</v>
          </cell>
          <cell r="U36">
            <v>373.33706392693722</v>
          </cell>
          <cell r="V36">
            <v>397.23580331326355</v>
          </cell>
          <cell r="W36">
            <v>424.12188512288083</v>
          </cell>
          <cell r="Y36">
            <v>500</v>
          </cell>
          <cell r="Z36">
            <v>525</v>
          </cell>
          <cell r="AA36">
            <v>550</v>
          </cell>
          <cell r="AD36">
            <v>7.4399766328962524</v>
          </cell>
          <cell r="AE36">
            <v>7.9162381128567372</v>
          </cell>
          <cell r="AF36">
            <v>8.4520322778122861</v>
          </cell>
          <cell r="AI36">
            <v>566.75194970376151</v>
          </cell>
          <cell r="AJ36">
            <v>603.03191880244503</v>
          </cell>
          <cell r="AK36">
            <v>643.84688403846428</v>
          </cell>
        </row>
        <row r="38">
          <cell r="U38" t="str">
            <v>Equity Value at</v>
          </cell>
          <cell r="Y38" t="str">
            <v>Implied Exit Multiple at</v>
          </cell>
        </row>
        <row r="39">
          <cell r="Q39" t="str">
            <v>Discount</v>
          </cell>
          <cell r="S39" t="str">
            <v>Net Cash</v>
          </cell>
          <cell r="U39" t="str">
            <v>Perpetuity Growth Rate of</v>
          </cell>
          <cell r="Y39" t="str">
            <v>Perpetuity Growth Rate of</v>
          </cell>
        </row>
        <row r="40">
          <cell r="Q40" t="str">
            <v>Rate</v>
          </cell>
          <cell r="S40" t="str">
            <v>2014E</v>
          </cell>
          <cell r="U40">
            <v>0.02</v>
          </cell>
          <cell r="V40">
            <v>2.5000000000000001E-2</v>
          </cell>
          <cell r="W40">
            <v>3.0000000000000002E-2</v>
          </cell>
          <cell r="Y40">
            <v>0.02</v>
          </cell>
          <cell r="Z40">
            <v>2.5000000000000001E-2</v>
          </cell>
          <cell r="AA40">
            <v>3.0000000000000002E-2</v>
          </cell>
        </row>
        <row r="42">
          <cell r="Q42">
            <v>0.09</v>
          </cell>
          <cell r="S42">
            <v>0</v>
          </cell>
          <cell r="U42">
            <v>650</v>
          </cell>
          <cell r="V42">
            <v>690</v>
          </cell>
          <cell r="W42">
            <v>740</v>
          </cell>
          <cell r="Y42">
            <v>9.3933295712628357</v>
          </cell>
          <cell r="Z42">
            <v>10.165481097105708</v>
          </cell>
          <cell r="AA42">
            <v>11.066324543922393</v>
          </cell>
        </row>
        <row r="43">
          <cell r="Q43">
            <v>9.9999999999999992E-2</v>
          </cell>
          <cell r="S43">
            <v>0</v>
          </cell>
          <cell r="T43" t="str">
            <v>+</v>
          </cell>
          <cell r="U43">
            <v>565</v>
          </cell>
          <cell r="V43">
            <v>595</v>
          </cell>
          <cell r="W43">
            <v>630</v>
          </cell>
          <cell r="Y43">
            <v>8.2945685434316339</v>
          </cell>
          <cell r="Z43">
            <v>8.8909100726979595</v>
          </cell>
          <cell r="AA43">
            <v>9.5724432490023332</v>
          </cell>
        </row>
        <row r="44">
          <cell r="Q44">
            <v>0.10999999999999999</v>
          </cell>
          <cell r="S44">
            <v>0</v>
          </cell>
          <cell r="U44">
            <v>500</v>
          </cell>
          <cell r="V44">
            <v>525</v>
          </cell>
          <cell r="W44">
            <v>550</v>
          </cell>
          <cell r="Y44">
            <v>7.4399766328962516</v>
          </cell>
          <cell r="Z44">
            <v>7.9162381128567363</v>
          </cell>
          <cell r="AA44">
            <v>8.4520322778122861</v>
          </cell>
        </row>
        <row r="46">
          <cell r="AG46" t="str">
            <v xml:space="preserve"> </v>
          </cell>
        </row>
        <row r="47">
          <cell r="O47" t="str">
            <v>Valuation</v>
          </cell>
          <cell r="S47" t="str">
            <v>PV of Free</v>
          </cell>
          <cell r="U47" t="str">
            <v>PV of Terminal Value</v>
          </cell>
          <cell r="Y47" t="str">
            <v>Enterprise Value</v>
          </cell>
          <cell r="AD47" t="str">
            <v>Implied Perpetuity Growth Rate</v>
          </cell>
        </row>
        <row r="48">
          <cell r="Q48" t="str">
            <v>Discount</v>
          </cell>
          <cell r="S48" t="str">
            <v>Cash Flows</v>
          </cell>
          <cell r="U48" t="str">
            <v>EBITDA Exit Multiple</v>
          </cell>
          <cell r="Y48" t="str">
            <v xml:space="preserve"> EBITDA Exit Multiple</v>
          </cell>
          <cell r="AD48" t="str">
            <v>EBITDA Exit Multiple</v>
          </cell>
        </row>
        <row r="49">
          <cell r="Q49" t="str">
            <v>Rate</v>
          </cell>
          <cell r="S49" t="str">
            <v>('16E – '20E)</v>
          </cell>
          <cell r="U49">
            <v>7</v>
          </cell>
          <cell r="V49">
            <v>7.5</v>
          </cell>
          <cell r="W49">
            <v>8</v>
          </cell>
          <cell r="Y49">
            <v>7</v>
          </cell>
          <cell r="Z49">
            <v>7.5</v>
          </cell>
          <cell r="AA49">
            <v>8</v>
          </cell>
          <cell r="AD49">
            <v>7</v>
          </cell>
          <cell r="AE49">
            <v>7.5</v>
          </cell>
          <cell r="AF49">
            <v>8</v>
          </cell>
          <cell r="AI49" t="str">
            <v>Check</v>
          </cell>
        </row>
        <row r="51">
          <cell r="Q51">
            <v>0.09</v>
          </cell>
          <cell r="S51">
            <v>133.48590819229884</v>
          </cell>
          <cell r="U51">
            <v>384.68918809889999</v>
          </cell>
          <cell r="V51">
            <v>412.16698724882139</v>
          </cell>
          <cell r="W51">
            <v>439.64478639874284</v>
          </cell>
          <cell r="Y51">
            <v>520</v>
          </cell>
          <cell r="Z51">
            <v>545</v>
          </cell>
          <cell r="AA51">
            <v>575</v>
          </cell>
          <cell r="AD51">
            <v>-1.9151018475155655E-3</v>
          </cell>
          <cell r="AE51">
            <v>3.7275722829767407E-3</v>
          </cell>
          <cell r="AF51">
            <v>8.717509693638447E-3</v>
          </cell>
          <cell r="AI51">
            <v>543.02018348623824</v>
          </cell>
          <cell r="AJ51">
            <v>581.8073394495409</v>
          </cell>
          <cell r="AK51">
            <v>620.59449541284368</v>
          </cell>
          <cell r="AL51" t="b">
            <v>0</v>
          </cell>
          <cell r="AM51" t="b">
            <v>0</v>
          </cell>
          <cell r="AN51" t="b">
            <v>0</v>
          </cell>
        </row>
        <row r="52">
          <cell r="Q52">
            <v>9.9999999999999992E-2</v>
          </cell>
          <cell r="S52">
            <v>129.51739556495562</v>
          </cell>
          <cell r="T52" t="str">
            <v>+</v>
          </cell>
          <cell r="U52">
            <v>367.51836374812916</v>
          </cell>
          <cell r="V52">
            <v>393.76967544442408</v>
          </cell>
          <cell r="W52">
            <v>420.02098714071906</v>
          </cell>
          <cell r="X52" t="str">
            <v>=</v>
          </cell>
          <cell r="Y52">
            <v>495</v>
          </cell>
          <cell r="Z52">
            <v>525</v>
          </cell>
          <cell r="AA52">
            <v>550</v>
          </cell>
          <cell r="AD52">
            <v>6.4630093298087502E-3</v>
          </cell>
          <cell r="AE52">
            <v>1.2201084688284233E-2</v>
          </cell>
          <cell r="AF52">
            <v>1.7275841247051525E-2</v>
          </cell>
          <cell r="AI52">
            <v>538.08363636363606</v>
          </cell>
          <cell r="AJ52">
            <v>576.51818181818157</v>
          </cell>
          <cell r="AK52">
            <v>614.95272727272686</v>
          </cell>
          <cell r="AL52" t="b">
            <v>0</v>
          </cell>
          <cell r="AM52" t="b">
            <v>0</v>
          </cell>
          <cell r="AN52" t="b">
            <v>0</v>
          </cell>
        </row>
        <row r="53">
          <cell r="Q53">
            <v>0.10999999999999999</v>
          </cell>
          <cell r="S53">
            <v>125.71899792528356</v>
          </cell>
          <cell r="U53">
            <v>351.25909346723654</v>
          </cell>
          <cell r="V53">
            <v>376.34902871489624</v>
          </cell>
          <cell r="W53">
            <v>401.43896396255604</v>
          </cell>
          <cell r="Y53">
            <v>475</v>
          </cell>
          <cell r="Z53">
            <v>500</v>
          </cell>
          <cell r="AA53">
            <v>525</v>
          </cell>
          <cell r="AD53">
            <v>1.4828177400068853E-2</v>
          </cell>
          <cell r="AE53">
            <v>2.0662309064496613E-2</v>
          </cell>
          <cell r="AF53">
            <v>2.5822478633802857E-2</v>
          </cell>
          <cell r="AI53">
            <v>533.23603603603578</v>
          </cell>
          <cell r="AJ53">
            <v>571.32432432432404</v>
          </cell>
          <cell r="AK53">
            <v>609.41261261261229</v>
          </cell>
          <cell r="AL53" t="b">
            <v>0</v>
          </cell>
          <cell r="AM53" t="b">
            <v>0</v>
          </cell>
          <cell r="AN53" t="b">
            <v>0</v>
          </cell>
        </row>
        <row r="55">
          <cell r="U55" t="str">
            <v>Equity Value at</v>
          </cell>
          <cell r="Y55" t="str">
            <v xml:space="preserve">Implied Perpetuity </v>
          </cell>
        </row>
        <row r="56">
          <cell r="Q56" t="str">
            <v>Discount</v>
          </cell>
          <cell r="S56" t="str">
            <v>Net Cash</v>
          </cell>
          <cell r="U56" t="str">
            <v>Perpetuity Growth Rate of</v>
          </cell>
          <cell r="Y56" t="str">
            <v>Growth Rate</v>
          </cell>
        </row>
        <row r="57">
          <cell r="Q57" t="str">
            <v>Rate</v>
          </cell>
          <cell r="S57" t="str">
            <v>2014E</v>
          </cell>
          <cell r="U57">
            <v>7</v>
          </cell>
          <cell r="V57">
            <v>7</v>
          </cell>
          <cell r="W57">
            <v>8</v>
          </cell>
          <cell r="Y57">
            <v>7</v>
          </cell>
          <cell r="Z57">
            <v>7</v>
          </cell>
          <cell r="AA57">
            <v>8</v>
          </cell>
        </row>
        <row r="59">
          <cell r="Q59">
            <v>0.09</v>
          </cell>
          <cell r="S59">
            <v>0</v>
          </cell>
          <cell r="U59">
            <v>520</v>
          </cell>
          <cell r="V59">
            <v>545</v>
          </cell>
          <cell r="W59">
            <v>575</v>
          </cell>
          <cell r="Y59">
            <v>5.9047560709423168E-4</v>
          </cell>
          <cell r="Z59">
            <v>5.9047560709423168E-4</v>
          </cell>
          <cell r="AA59">
            <v>1.0956199573368816E-2</v>
          </cell>
        </row>
        <row r="60">
          <cell r="Q60">
            <v>9.9999999999999992E-2</v>
          </cell>
          <cell r="S60">
            <v>0</v>
          </cell>
          <cell r="U60">
            <v>495</v>
          </cell>
          <cell r="V60">
            <v>525</v>
          </cell>
          <cell r="W60">
            <v>550</v>
          </cell>
          <cell r="Y60">
            <v>9.0108815946465283E-3</v>
          </cell>
          <cell r="Z60">
            <v>9.0108815946465283E-3</v>
          </cell>
          <cell r="AA60">
            <v>1.9552722892804936E-2</v>
          </cell>
        </row>
        <row r="61">
          <cell r="Q61">
            <v>0.10999999999999999</v>
          </cell>
          <cell r="S61">
            <v>0</v>
          </cell>
          <cell r="U61">
            <v>475</v>
          </cell>
          <cell r="V61">
            <v>500</v>
          </cell>
          <cell r="W61">
            <v>525</v>
          </cell>
          <cell r="Y61">
            <v>1.7418633208442363E-2</v>
          </cell>
          <cell r="Z61">
            <v>1.7418633208442363E-2</v>
          </cell>
          <cell r="AA61">
            <v>2.813782294929168E-2</v>
          </cell>
        </row>
        <row r="64">
          <cell r="S64" t="str">
            <v>PV of</v>
          </cell>
          <cell r="U64" t="str">
            <v>PV of Terminal Value at</v>
          </cell>
          <cell r="Y64" t="str">
            <v>Enterprise Value at an</v>
          </cell>
        </row>
        <row r="65">
          <cell r="Q65" t="str">
            <v>Discount</v>
          </cell>
          <cell r="S65" t="str">
            <v>Cash Flows</v>
          </cell>
          <cell r="U65" t="str">
            <v xml:space="preserve"> an EBITDA Exit Multiple of</v>
          </cell>
          <cell r="Y65" t="str">
            <v xml:space="preserve"> EBITDA Exit Multiple of</v>
          </cell>
          <cell r="AD65" t="str">
            <v>% of Value in Terminal Value</v>
          </cell>
        </row>
        <row r="66">
          <cell r="Q66" t="str">
            <v>Rate</v>
          </cell>
          <cell r="S66" t="str">
            <v>('15E - '19E)</v>
          </cell>
          <cell r="U66">
            <v>7</v>
          </cell>
          <cell r="V66">
            <v>7.5</v>
          </cell>
          <cell r="W66">
            <v>8</v>
          </cell>
          <cell r="Y66">
            <v>7</v>
          </cell>
          <cell r="Z66">
            <v>7.5</v>
          </cell>
          <cell r="AA66">
            <v>8</v>
          </cell>
          <cell r="AD66">
            <v>7</v>
          </cell>
          <cell r="AE66">
            <v>7.5</v>
          </cell>
          <cell r="AF66">
            <v>8</v>
          </cell>
        </row>
        <row r="68">
          <cell r="Q68">
            <v>0.09</v>
          </cell>
          <cell r="S68">
            <v>133.48590819229884</v>
          </cell>
          <cell r="U68">
            <v>384.68918809889999</v>
          </cell>
          <cell r="V68">
            <v>412.16698724882139</v>
          </cell>
          <cell r="W68">
            <v>439.64478639874284</v>
          </cell>
          <cell r="Y68">
            <v>520</v>
          </cell>
          <cell r="Z68">
            <v>545</v>
          </cell>
          <cell r="AA68">
            <v>575</v>
          </cell>
          <cell r="AD68">
            <v>0.73978690019019233</v>
          </cell>
          <cell r="AE68">
            <v>0.75626970137398419</v>
          </cell>
          <cell r="AF68">
            <v>0.76459962851955277</v>
          </cell>
        </row>
        <row r="69">
          <cell r="Q69">
            <v>9.9999999999999992E-2</v>
          </cell>
          <cell r="S69">
            <v>129.51739556495562</v>
          </cell>
          <cell r="T69" t="str">
            <v>+</v>
          </cell>
          <cell r="U69">
            <v>367.51836374812916</v>
          </cell>
          <cell r="V69">
            <v>393.76967544442408</v>
          </cell>
          <cell r="W69">
            <v>420.02098714071906</v>
          </cell>
          <cell r="X69" t="str">
            <v>=</v>
          </cell>
          <cell r="Y69">
            <v>495</v>
          </cell>
          <cell r="Z69">
            <v>525</v>
          </cell>
          <cell r="AA69">
            <v>550</v>
          </cell>
          <cell r="AD69">
            <v>0.74246134090531146</v>
          </cell>
          <cell r="AE69">
            <v>0.7500374770369983</v>
          </cell>
          <cell r="AF69">
            <v>0.76367452207403463</v>
          </cell>
        </row>
        <row r="70">
          <cell r="Q70">
            <v>0.10999999999999999</v>
          </cell>
          <cell r="S70">
            <v>125.71899792528356</v>
          </cell>
          <cell r="U70">
            <v>351.25909346723654</v>
          </cell>
          <cell r="V70">
            <v>376.34902871489624</v>
          </cell>
          <cell r="W70">
            <v>401.43896396255604</v>
          </cell>
          <cell r="Y70">
            <v>475</v>
          </cell>
          <cell r="Z70">
            <v>500</v>
          </cell>
          <cell r="AA70">
            <v>525</v>
          </cell>
          <cell r="AD70">
            <v>0.73949282835207697</v>
          </cell>
          <cell r="AE70">
            <v>0.75269805742979246</v>
          </cell>
          <cell r="AF70">
            <v>0.76464564564296389</v>
          </cell>
        </row>
        <row r="82">
          <cell r="A82" t="str">
            <v>x</v>
          </cell>
        </row>
        <row r="102">
          <cell r="A102" t="str">
            <v>x</v>
          </cell>
        </row>
        <row r="121">
          <cell r="A121" t="str">
            <v>x</v>
          </cell>
        </row>
      </sheetData>
      <sheetData sheetId="17"/>
      <sheetData sheetId="18"/>
      <sheetData sheetId="19"/>
      <sheetData sheetId="20" refreshError="1"/>
      <sheetData sheetId="21" refreshError="1"/>
      <sheetData sheetId="22" refreshError="1"/>
      <sheetData sheetId="2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Directions"/>
      <sheetName val="PEM Valuation"/>
      <sheetName val="Gumps"/>
      <sheetName val="CP II Note"/>
      <sheetName val="Preferred Balances"/>
      <sheetName val="Gump's table"/>
      <sheetName val="__APW_ACTIVE_FIELD_RESTORE__"/>
    </sheetNames>
    <sheetDataSet>
      <sheetData sheetId="0" refreshError="1"/>
      <sheetData sheetId="1" refreshError="1"/>
      <sheetData sheetId="2">
        <row r="1">
          <cell r="A1" t="str">
            <v>x</v>
          </cell>
          <cell r="J1" t="str">
            <v>x</v>
          </cell>
          <cell r="X1" t="str">
            <v>x</v>
          </cell>
          <cell r="AA1" t="str">
            <v>x</v>
          </cell>
          <cell r="AH1" t="str">
            <v>x</v>
          </cell>
          <cell r="AW1" t="str">
            <v>x</v>
          </cell>
        </row>
        <row r="3">
          <cell r="A3" t="str">
            <v>x</v>
          </cell>
          <cell r="B3" t="str">
            <v>2017 Sale Process Valuation</v>
          </cell>
        </row>
        <row r="4">
          <cell r="B4" t="str">
            <v>($ in millions, FYE Jan 31)</v>
          </cell>
          <cell r="E4" t="str">
            <v>Presslink</v>
          </cell>
          <cell r="G4" t="str">
            <v>Acc Liquidation Value - 1/31/2017</v>
          </cell>
        </row>
        <row r="5">
          <cell r="B5" t="str">
            <v>Cash Invested</v>
          </cell>
          <cell r="D5">
            <v>38.534004249999903</v>
          </cell>
          <cell r="E5">
            <v>38.534004249999903</v>
          </cell>
          <cell r="H5" t="str">
            <v>Total</v>
          </cell>
          <cell r="I5" t="str">
            <v>CP II %</v>
          </cell>
        </row>
        <row r="7">
          <cell r="B7" t="str">
            <v>2017 Sale Process:</v>
          </cell>
          <cell r="E7" t="str">
            <v>FY 2016</v>
          </cell>
        </row>
        <row r="8">
          <cell r="B8" t="str">
            <v>FY 2016 EBITDA</v>
          </cell>
          <cell r="D8">
            <v>5.1760502095421623</v>
          </cell>
          <cell r="E8">
            <v>5.1760502095421623</v>
          </cell>
          <cell r="G8" t="str">
            <v xml:space="preserve">   Series C</v>
          </cell>
          <cell r="H8">
            <v>67155.102108018225</v>
          </cell>
          <cell r="I8">
            <v>0.97040220519560794</v>
          </cell>
        </row>
        <row r="9">
          <cell r="B9" t="str">
            <v>Expected Transaction Multiple</v>
          </cell>
          <cell r="D9">
            <v>9</v>
          </cell>
          <cell r="G9" t="str">
            <v xml:space="preserve">   Series F</v>
          </cell>
          <cell r="H9">
            <v>225022.75708000001</v>
          </cell>
          <cell r="I9">
            <v>0.87429483272243635</v>
          </cell>
        </row>
        <row r="10">
          <cell r="B10" t="str">
            <v>Implied Transaction Value</v>
          </cell>
          <cell r="D10">
            <v>46.58445188587946</v>
          </cell>
          <cell r="E10">
            <v>0.54150937761691043</v>
          </cell>
        </row>
        <row r="11">
          <cell r="B11" t="str">
            <v>Less: Net Debt</v>
          </cell>
          <cell r="D11">
            <v>-10.834838059400056</v>
          </cell>
        </row>
        <row r="12">
          <cell r="B12" t="str">
            <v>Equity Value</v>
          </cell>
          <cell r="D12">
            <v>35.749613826479404</v>
          </cell>
        </row>
        <row r="13">
          <cell r="B13" t="str">
            <v>2013 LTIP Pool Minimum Threshold</v>
          </cell>
          <cell r="D13">
            <v>18.5</v>
          </cell>
        </row>
        <row r="14">
          <cell r="B14" t="str">
            <v>2013 LTIP Pool Maximum Threshold</v>
          </cell>
          <cell r="D14">
            <v>33.799999999999997</v>
          </cell>
        </row>
        <row r="15">
          <cell r="B15" t="str">
            <v>Value Available To New LTIP Pool</v>
          </cell>
          <cell r="D15">
            <v>15.299999999999997</v>
          </cell>
        </row>
        <row r="16">
          <cell r="B16" t="str">
            <v>Management Share</v>
          </cell>
          <cell r="D16">
            <v>0.16</v>
          </cell>
        </row>
        <row r="17">
          <cell r="B17" t="str">
            <v xml:space="preserve">Less: Management LTIP </v>
          </cell>
          <cell r="D17">
            <v>-2.4479999999999995</v>
          </cell>
        </row>
        <row r="18">
          <cell r="B18" t="str">
            <v>Equity Proceeds</v>
          </cell>
          <cell r="D18">
            <v>33.301613826479404</v>
          </cell>
        </row>
        <row r="19">
          <cell r="B19" t="str">
            <v>Value of CP II's Series C ¹</v>
          </cell>
          <cell r="D19">
            <v>32.315959493788164</v>
          </cell>
        </row>
        <row r="20">
          <cell r="B20" t="str">
            <v>Value of CP II's Series F ¹</v>
          </cell>
          <cell r="D20">
            <v>0</v>
          </cell>
          <cell r="E20">
            <v>0.90395268745118684</v>
          </cell>
        </row>
        <row r="21">
          <cell r="B21" t="str">
            <v>Value of CP II's Series C &amp; F ¹</v>
          </cell>
          <cell r="D21">
            <v>32.315959493788164</v>
          </cell>
          <cell r="E21">
            <v>0.97040220519560805</v>
          </cell>
        </row>
        <row r="22">
          <cell r="B22" t="str">
            <v>Total Proceeds to CP II</v>
          </cell>
          <cell r="D22">
            <v>32.315959493788164</v>
          </cell>
          <cell r="E22">
            <v>32.315959493788164</v>
          </cell>
        </row>
        <row r="23">
          <cell r="B23" t="str">
            <v>Multiple of Cash Invested</v>
          </cell>
          <cell r="D23">
            <v>0.83863486608164384</v>
          </cell>
          <cell r="E23">
            <v>1.6953458086859627</v>
          </cell>
        </row>
        <row r="35">
          <cell r="A35" t="str">
            <v>x</v>
          </cell>
          <cell r="J35" t="str">
            <v>Summary Income Statement</v>
          </cell>
        </row>
        <row r="36">
          <cell r="J36" t="str">
            <v>($ in millions, FYE Jan 31)</v>
          </cell>
          <cell r="M36" t="str">
            <v>Fiscal Year</v>
          </cell>
          <cell r="V36" t="str">
            <v>Projections</v>
          </cell>
        </row>
        <row r="37">
          <cell r="L37" t="str">
            <v>2006</v>
          </cell>
          <cell r="M37" t="str">
            <v>FY 2008</v>
          </cell>
          <cell r="N37" t="str">
            <v>FY 2009</v>
          </cell>
          <cell r="O37" t="str">
            <v>FY 2010</v>
          </cell>
          <cell r="P37" t="str">
            <v>FY 2011</v>
          </cell>
          <cell r="Q37" t="str">
            <v>FY 2012</v>
          </cell>
          <cell r="R37" t="str">
            <v>FY 2013</v>
          </cell>
          <cell r="S37" t="str">
            <v>FY 2014</v>
          </cell>
          <cell r="V37" t="str">
            <v>FY 2014</v>
          </cell>
          <cell r="W37" t="str">
            <v>FY 2015</v>
          </cell>
          <cell r="X37" t="str">
            <v>FY 2016</v>
          </cell>
          <cell r="Y37" t="str">
            <v>FY 2017</v>
          </cell>
          <cell r="AA37" t="str">
            <v>Presslink</v>
          </cell>
        </row>
        <row r="38">
          <cell r="J38" t="str">
            <v>Retail</v>
          </cell>
          <cell r="N38">
            <v>18431.580379999999</v>
          </cell>
          <cell r="O38">
            <v>14466.477000000001</v>
          </cell>
          <cell r="P38">
            <v>15151.742</v>
          </cell>
          <cell r="Q38">
            <v>15151.742</v>
          </cell>
        </row>
        <row r="39">
          <cell r="J39" t="str">
            <v>Direct</v>
          </cell>
          <cell r="N39">
            <v>26600.083570000006</v>
          </cell>
          <cell r="O39">
            <v>21770.089</v>
          </cell>
          <cell r="P39">
            <v>28237.556</v>
          </cell>
          <cell r="Q39">
            <v>28237.556</v>
          </cell>
        </row>
        <row r="40">
          <cell r="J40" t="str">
            <v>Revenues</v>
          </cell>
          <cell r="L40">
            <v>52326.784000000007</v>
          </cell>
          <cell r="M40">
            <v>52.967258999999999</v>
          </cell>
          <cell r="N40">
            <v>45.031663950000002</v>
          </cell>
          <cell r="O40">
            <v>36.236565999999996</v>
          </cell>
          <cell r="P40">
            <v>43.389298000000004</v>
          </cell>
          <cell r="Q40">
            <v>52.497</v>
          </cell>
          <cell r="R40">
            <v>56.131999999999998</v>
          </cell>
          <cell r="S40">
            <v>60.22</v>
          </cell>
          <cell r="V40">
            <v>68.637604999999994</v>
          </cell>
          <cell r="W40">
            <v>77.035473749999994</v>
          </cell>
          <cell r="X40">
            <v>86.027045534999999</v>
          </cell>
          <cell r="Y40">
            <v>95.327497187550009</v>
          </cell>
          <cell r="AA40">
            <v>0.11264372471909793</v>
          </cell>
        </row>
        <row r="41">
          <cell r="J41" t="str">
            <v xml:space="preserve">  % growth</v>
          </cell>
          <cell r="M41">
            <v>-0.99898776009242229</v>
          </cell>
          <cell r="N41">
            <v>-0.1498207609723583</v>
          </cell>
          <cell r="O41">
            <v>-0.19530919309944805</v>
          </cell>
          <cell r="P41">
            <v>0.19738989616179436</v>
          </cell>
          <cell r="Q41">
            <v>0.20990664564335648</v>
          </cell>
          <cell r="R41">
            <v>6.9242051926776682E-2</v>
          </cell>
          <cell r="S41">
            <v>7.282833321456561E-2</v>
          </cell>
          <cell r="V41">
            <v>0.13978088674858835</v>
          </cell>
          <cell r="W41">
            <v>0.12235084178709332</v>
          </cell>
          <cell r="X41">
            <v>0.1167198869209265</v>
          </cell>
          <cell r="Y41">
            <v>0.10811078765649507</v>
          </cell>
          <cell r="AA41">
            <v>0.203632000568431</v>
          </cell>
        </row>
        <row r="43">
          <cell r="J43" t="str">
            <v>Gross Profit</v>
          </cell>
          <cell r="N43">
            <v>22252.036610000003</v>
          </cell>
          <cell r="O43">
            <v>18338.707999999999</v>
          </cell>
          <cell r="P43">
            <v>21949</v>
          </cell>
          <cell r="Q43">
            <v>21949</v>
          </cell>
        </row>
        <row r="44">
          <cell r="J44" t="str">
            <v xml:space="preserve">  % margin</v>
          </cell>
          <cell r="N44">
            <v>494.14200271851161</v>
          </cell>
          <cell r="O44">
            <v>506.08294395224982</v>
          </cell>
          <cell r="P44">
            <v>505.8620676462661</v>
          </cell>
          <cell r="Q44">
            <v>418.10008190944245</v>
          </cell>
        </row>
        <row r="45">
          <cell r="J45" t="str">
            <v xml:space="preserve">  % growth</v>
          </cell>
          <cell r="O45">
            <v>-0.17586384017727907</v>
          </cell>
          <cell r="P45">
            <v>0.19686730384714135</v>
          </cell>
          <cell r="Q45">
            <v>0</v>
          </cell>
        </row>
        <row r="46">
          <cell r="AA46">
            <v>0.12624122163053905</v>
          </cell>
        </row>
        <row r="47">
          <cell r="J47" t="str">
            <v>EBITDA</v>
          </cell>
          <cell r="L47">
            <v>-7979.9220000000005</v>
          </cell>
          <cell r="M47">
            <v>-4.3499469999999967</v>
          </cell>
          <cell r="N47">
            <v>-7.1306627099999975</v>
          </cell>
          <cell r="O47">
            <v>-3.3123879999999999</v>
          </cell>
          <cell r="P47">
            <v>-2.9522089999999999</v>
          </cell>
          <cell r="Q47">
            <v>-3.5249999999999999</v>
          </cell>
          <cell r="R47">
            <v>-3.4098411799999924</v>
          </cell>
          <cell r="S47">
            <v>-1.1160000000000001</v>
          </cell>
          <cell r="V47">
            <v>-3.9102465000001758E-2</v>
          </cell>
          <cell r="W47">
            <v>2.4042287373950004</v>
          </cell>
          <cell r="X47">
            <v>5.1760502095421623</v>
          </cell>
          <cell r="Y47">
            <v>7.2704031717825721</v>
          </cell>
          <cell r="AA47" t="str">
            <v>NA</v>
          </cell>
        </row>
        <row r="48">
          <cell r="J48" t="str">
            <v xml:space="preserve">  % margin</v>
          </cell>
          <cell r="L48">
            <v>-0.1525016710371499</v>
          </cell>
          <cell r="M48">
            <v>-8.2125204930842216E-2</v>
          </cell>
          <cell r="N48">
            <v>-0.158347750993998</v>
          </cell>
          <cell r="O48">
            <v>-9.1410096641055899E-2</v>
          </cell>
          <cell r="P48">
            <v>-6.80400268287355E-2</v>
          </cell>
          <cell r="Q48">
            <v>-6.7146694096805529E-2</v>
          </cell>
          <cell r="R48">
            <v>-6.0746832110026232E-2</v>
          </cell>
          <cell r="S48">
            <v>-1.8532049153105284E-2</v>
          </cell>
          <cell r="V48">
            <v>-5.6969448453222926E-4</v>
          </cell>
          <cell r="W48">
            <v>3.1209371739535783E-2</v>
          </cell>
          <cell r="X48">
            <v>6.0167708624101153E-2</v>
          </cell>
          <cell r="Y48">
            <v>7.6267639309553839E-2</v>
          </cell>
        </row>
        <row r="49">
          <cell r="J49" t="str">
            <v xml:space="preserve">  % growth</v>
          </cell>
          <cell r="M49" t="str">
            <v>NM</v>
          </cell>
          <cell r="N49" t="str">
            <v>NM</v>
          </cell>
          <cell r="O49" t="str">
            <v>NM</v>
          </cell>
          <cell r="P49" t="str">
            <v>NM</v>
          </cell>
          <cell r="Q49" t="str">
            <v>NM</v>
          </cell>
          <cell r="R49" t="str">
            <v>NM</v>
          </cell>
          <cell r="S49" t="str">
            <v>NM</v>
          </cell>
          <cell r="V49" t="str">
            <v>NM</v>
          </cell>
          <cell r="W49" t="str">
            <v>NM</v>
          </cell>
          <cell r="X49">
            <v>1.1528942438107825</v>
          </cell>
          <cell r="Y49">
            <v>0.40462377246252834</v>
          </cell>
        </row>
        <row r="51">
          <cell r="J51" t="str">
            <v>Summary Balance Sheet</v>
          </cell>
        </row>
        <row r="52">
          <cell r="J52" t="str">
            <v>($ in millions, FYE Jan 31)</v>
          </cell>
          <cell r="L52" t="str">
            <v>2006</v>
          </cell>
          <cell r="M52" t="str">
            <v>FY 2008</v>
          </cell>
          <cell r="N52" t="str">
            <v>FY 2009</v>
          </cell>
          <cell r="O52" t="str">
            <v>FY 2010</v>
          </cell>
          <cell r="P52" t="str">
            <v>FY 2011</v>
          </cell>
          <cell r="Q52" t="str">
            <v>FY 2012</v>
          </cell>
          <cell r="R52" t="str">
            <v>FY 2013</v>
          </cell>
          <cell r="S52" t="str">
            <v>FY 2014</v>
          </cell>
          <cell r="V52" t="str">
            <v>FY 2014</v>
          </cell>
          <cell r="W52" t="str">
            <v>FY 2014</v>
          </cell>
          <cell r="X52" t="str">
            <v>FY 2014</v>
          </cell>
          <cell r="Y52" t="str">
            <v>FY 2014</v>
          </cell>
        </row>
        <row r="53">
          <cell r="J53" t="str">
            <v>Net Debt (Cash)</v>
          </cell>
          <cell r="M53" t="str">
            <v>NA</v>
          </cell>
          <cell r="N53">
            <v>3.4686140000000001</v>
          </cell>
          <cell r="O53">
            <v>2.2874479999999999</v>
          </cell>
          <cell r="P53">
            <v>1.710099</v>
          </cell>
          <cell r="Q53">
            <v>4.9246610000000004</v>
          </cell>
          <cell r="R53">
            <v>5.7647950000000003</v>
          </cell>
          <cell r="S53">
            <v>11.454342948088108</v>
          </cell>
          <cell r="V53">
            <v>12.189323790960483</v>
          </cell>
          <cell r="W53">
            <v>11.532324530744686</v>
          </cell>
          <cell r="X53">
            <v>10.834838059400056</v>
          </cell>
          <cell r="Y53">
            <v>0</v>
          </cell>
        </row>
        <row r="55">
          <cell r="P55" t="str">
            <v>Retail</v>
          </cell>
          <cell r="AC55" t="str">
            <v>($ in millions)</v>
          </cell>
          <cell r="AW55" t="str">
            <v>x</v>
          </cell>
        </row>
        <row r="56">
          <cell r="P56" t="str">
            <v>($ in thousands)</v>
          </cell>
          <cell r="V56" t="str">
            <v>Projections</v>
          </cell>
          <cell r="AB56" t="str">
            <v>Saks</v>
          </cell>
          <cell r="AC56" t="str">
            <v>Nordstrom</v>
          </cell>
          <cell r="AD56" t="str">
            <v>Note: Nordstrom retail includes their website and catalogs</v>
          </cell>
        </row>
        <row r="57">
          <cell r="R57" t="str">
            <v>FY 2012</v>
          </cell>
          <cell r="S57" t="str">
            <v>FY 2013</v>
          </cell>
          <cell r="T57" t="str">
            <v>5 mos. 2014</v>
          </cell>
          <cell r="V57" t="str">
            <v>FY 2014</v>
          </cell>
          <cell r="W57" t="str">
            <v>FY 2015</v>
          </cell>
          <cell r="X57" t="str">
            <v>FY 2016</v>
          </cell>
          <cell r="Y57" t="str">
            <v>FY 2017</v>
          </cell>
          <cell r="AB57" t="str">
            <v>FY 2012</v>
          </cell>
          <cell r="AC57" t="str">
            <v>FY 2012</v>
          </cell>
        </row>
        <row r="58">
          <cell r="P58" t="str">
            <v>Revenue</v>
          </cell>
          <cell r="R58">
            <v>17138.399000000001</v>
          </cell>
          <cell r="S58">
            <v>17836</v>
          </cell>
          <cell r="T58">
            <v>6201.8370000000004</v>
          </cell>
          <cell r="V58">
            <v>18977.719999999998</v>
          </cell>
          <cell r="W58">
            <v>19926.606</v>
          </cell>
          <cell r="X58">
            <v>20922.936300000001</v>
          </cell>
          <cell r="Y58">
            <v>21759.853752000003</v>
          </cell>
          <cell r="AA58" t="str">
            <v>Net Sales</v>
          </cell>
          <cell r="AB58">
            <v>3147554</v>
          </cell>
          <cell r="AC58">
            <v>11762</v>
          </cell>
        </row>
        <row r="59">
          <cell r="P59" t="str">
            <v>% Growth</v>
          </cell>
          <cell r="S59">
            <v>4.0703977075104758E-2</v>
          </cell>
          <cell r="V59">
            <v>6.4012110338640849E-2</v>
          </cell>
          <cell r="W59">
            <v>0.05</v>
          </cell>
          <cell r="X59">
            <v>0.05</v>
          </cell>
          <cell r="Y59">
            <v>0.04</v>
          </cell>
          <cell r="AA59" t="str">
            <v>% Growth</v>
          </cell>
          <cell r="AB59">
            <v>4.445225350603077E-2</v>
          </cell>
        </row>
        <row r="61">
          <cell r="P61" t="str">
            <v>COGS</v>
          </cell>
          <cell r="R61">
            <v>-8817.1920000000009</v>
          </cell>
          <cell r="S61">
            <v>-9000</v>
          </cell>
          <cell r="T61">
            <v>-3141.3230000000003</v>
          </cell>
          <cell r="V61">
            <v>-9638.8944399999982</v>
          </cell>
          <cell r="W61">
            <v>-10041.132737999998</v>
          </cell>
          <cell r="X61">
            <v>-10459.497629699999</v>
          </cell>
          <cell r="Y61">
            <v>-10790.83811988</v>
          </cell>
          <cell r="AA61" t="str">
            <v>COGS (excl. D&amp;A)</v>
          </cell>
          <cell r="AB61">
            <v>1869874</v>
          </cell>
          <cell r="AC61">
            <v>7318</v>
          </cell>
        </row>
        <row r="63">
          <cell r="P63" t="str">
            <v>Gross Margin</v>
          </cell>
          <cell r="R63">
            <v>8321.2070000000003</v>
          </cell>
          <cell r="S63">
            <v>8836</v>
          </cell>
          <cell r="T63">
            <v>3060.5140000000001</v>
          </cell>
          <cell r="V63">
            <v>9338.8255599999993</v>
          </cell>
          <cell r="W63">
            <v>9885.4732620000013</v>
          </cell>
          <cell r="X63">
            <v>10463.438670300002</v>
          </cell>
          <cell r="Y63">
            <v>10969.015632120003</v>
          </cell>
          <cell r="AA63" t="str">
            <v>Gross Margin</v>
          </cell>
          <cell r="AB63">
            <v>1277680</v>
          </cell>
          <cell r="AC63">
            <v>4444</v>
          </cell>
        </row>
        <row r="64">
          <cell r="P64" t="str">
            <v>% Revenue</v>
          </cell>
          <cell r="R64">
            <v>0.4855300077912762</v>
          </cell>
          <cell r="S64">
            <v>0.49540255662704641</v>
          </cell>
          <cell r="T64">
            <v>0.49348507547038079</v>
          </cell>
          <cell r="V64">
            <v>0.4920941799120232</v>
          </cell>
          <cell r="W64">
            <v>0.4960941799120232</v>
          </cell>
          <cell r="X64">
            <v>0.50009417991202321</v>
          </cell>
          <cell r="Y64">
            <v>0.50409417991202321</v>
          </cell>
          <cell r="AA64" t="str">
            <v>% Margin</v>
          </cell>
          <cell r="AB64">
            <v>0.40592790465231099</v>
          </cell>
          <cell r="AC64">
            <v>0.37782690018704301</v>
          </cell>
        </row>
        <row r="66">
          <cell r="P66" t="str">
            <v>Segment Expenses</v>
          </cell>
          <cell r="AA66" t="str">
            <v>SG&amp;A</v>
          </cell>
          <cell r="AB66">
            <v>810733</v>
          </cell>
          <cell r="AC66">
            <v>2809</v>
          </cell>
        </row>
        <row r="67">
          <cell r="P67" t="str">
            <v>Advertising</v>
          </cell>
          <cell r="R67">
            <v>548.36500000000001</v>
          </cell>
          <cell r="S67">
            <v>368</v>
          </cell>
          <cell r="T67">
            <v>66.924000000000007</v>
          </cell>
          <cell r="V67">
            <v>531.37615999999991</v>
          </cell>
          <cell r="W67">
            <v>547.98166500000002</v>
          </cell>
          <cell r="X67">
            <v>567.01157373000001</v>
          </cell>
          <cell r="Y67">
            <v>567.93218292720007</v>
          </cell>
          <cell r="AA67" t="str">
            <v>PP&amp;E Rentals</v>
          </cell>
          <cell r="AB67">
            <v>105064</v>
          </cell>
        </row>
        <row r="68">
          <cell r="P68" t="str">
            <v>Retail Expense</v>
          </cell>
          <cell r="R68">
            <v>3849.029</v>
          </cell>
          <cell r="S68">
            <v>3314</v>
          </cell>
          <cell r="T68">
            <v>1241.239</v>
          </cell>
          <cell r="V68">
            <v>3302.1232799999998</v>
          </cell>
          <cell r="W68">
            <v>3407.4496260000001</v>
          </cell>
          <cell r="X68">
            <v>3448.0999022400001</v>
          </cell>
          <cell r="Y68">
            <v>3481.5766003200006</v>
          </cell>
          <cell r="AA68" t="str">
            <v>D&amp;A</v>
          </cell>
          <cell r="AB68">
            <v>120404</v>
          </cell>
          <cell r="AC68">
            <v>357</v>
          </cell>
        </row>
        <row r="69">
          <cell r="P69" t="str">
            <v>Fulfillment</v>
          </cell>
          <cell r="R69">
            <v>1421.671</v>
          </cell>
          <cell r="S69">
            <v>1331</v>
          </cell>
          <cell r="T69">
            <v>451.875</v>
          </cell>
          <cell r="V69">
            <v>1385.6292799999997</v>
          </cell>
          <cell r="W69">
            <v>1454.9107439999998</v>
          </cell>
          <cell r="X69">
            <v>1527.6562811999997</v>
          </cell>
          <cell r="Y69">
            <v>1588.762532448</v>
          </cell>
          <cell r="AA69" t="str">
            <v>Taxes &amp; Other</v>
          </cell>
          <cell r="AB69">
            <v>85850</v>
          </cell>
        </row>
        <row r="70">
          <cell r="P70" t="str">
            <v>Occupancy</v>
          </cell>
          <cell r="R70">
            <v>2522.6704000000004</v>
          </cell>
          <cell r="S70">
            <v>2530</v>
          </cell>
          <cell r="T70">
            <v>1072</v>
          </cell>
          <cell r="V70">
            <v>2624</v>
          </cell>
          <cell r="W70">
            <v>2755.2000000000003</v>
          </cell>
          <cell r="X70">
            <v>2892.9600000000005</v>
          </cell>
          <cell r="Y70">
            <v>3008.6784000000007</v>
          </cell>
          <cell r="AA70" t="str">
            <v>Pre-Opening</v>
          </cell>
          <cell r="AB70">
            <v>4962</v>
          </cell>
        </row>
        <row r="71">
          <cell r="P71" t="str">
            <v>Total</v>
          </cell>
          <cell r="R71">
            <v>8341.7354000000014</v>
          </cell>
          <cell r="S71">
            <v>7543</v>
          </cell>
          <cell r="T71">
            <v>2832.038</v>
          </cell>
          <cell r="V71">
            <v>7843.1287199999988</v>
          </cell>
          <cell r="W71">
            <v>8165.5420350000004</v>
          </cell>
          <cell r="X71">
            <v>8435.7277571700015</v>
          </cell>
          <cell r="Y71">
            <v>8646.949715695202</v>
          </cell>
          <cell r="AA71" t="str">
            <v>Impairments</v>
          </cell>
          <cell r="AB71">
            <v>12176</v>
          </cell>
        </row>
        <row r="73">
          <cell r="P73" t="str">
            <v>Retail CM</v>
          </cell>
          <cell r="R73">
            <v>-20.528400000001056</v>
          </cell>
          <cell r="S73">
            <v>1293</v>
          </cell>
          <cell r="T73">
            <v>228.47600000000011</v>
          </cell>
          <cell r="V73">
            <v>1495.6968400000005</v>
          </cell>
          <cell r="W73">
            <v>1719.9312270000009</v>
          </cell>
          <cell r="X73">
            <v>2027.7109131300003</v>
          </cell>
          <cell r="Y73">
            <v>2322.0659164248009</v>
          </cell>
          <cell r="AA73" t="str">
            <v>EBIT</v>
          </cell>
          <cell r="AB73">
            <v>138491</v>
          </cell>
          <cell r="AC73">
            <v>1278</v>
          </cell>
        </row>
        <row r="74">
          <cell r="P74" t="str">
            <v>% Revenue</v>
          </cell>
          <cell r="R74">
            <v>-1.1978014982613637E-3</v>
          </cell>
          <cell r="S74">
            <v>7.2493832697914332E-2</v>
          </cell>
          <cell r="T74">
            <v>3.6840052390928704E-2</v>
          </cell>
          <cell r="V74">
            <v>7.8813305286409577E-2</v>
          </cell>
          <cell r="W74">
            <v>8.6313305286409583E-2</v>
          </cell>
          <cell r="X74">
            <v>9.6913305286409554E-2</v>
          </cell>
          <cell r="Y74">
            <v>0.10671330528640957</v>
          </cell>
          <cell r="AA74" t="str">
            <v>EBITDA</v>
          </cell>
          <cell r="AB74">
            <v>258895</v>
          </cell>
          <cell r="AC74">
            <v>1635</v>
          </cell>
        </row>
        <row r="76">
          <cell r="P76" t="str">
            <v>Expense Assumptions</v>
          </cell>
          <cell r="AA76" t="str">
            <v>EBITDA no Pre-Opening</v>
          </cell>
          <cell r="AB76">
            <v>361883</v>
          </cell>
          <cell r="AC76">
            <v>1635</v>
          </cell>
        </row>
        <row r="77">
          <cell r="P77" t="str">
            <v>Advertising</v>
          </cell>
          <cell r="R77">
            <v>3.1996279232383372E-2</v>
          </cell>
          <cell r="S77">
            <v>2.0632428795694102E-2</v>
          </cell>
          <cell r="T77">
            <v>1.0790996280618146E-2</v>
          </cell>
          <cell r="V77">
            <v>2.8000000000000001E-2</v>
          </cell>
          <cell r="W77">
            <v>2.75E-2</v>
          </cell>
          <cell r="X77">
            <v>2.7099999999999999E-2</v>
          </cell>
          <cell r="Y77">
            <v>2.6100000000000002E-2</v>
          </cell>
          <cell r="AA77" t="str">
            <v>% Margin</v>
          </cell>
          <cell r="AB77">
            <v>0.11497276933136016</v>
          </cell>
          <cell r="AC77">
            <v>0.13900697160346881</v>
          </cell>
        </row>
        <row r="78">
          <cell r="P78" t="str">
            <v>Retail Expense</v>
          </cell>
          <cell r="R78">
            <v>0.22458509689265607</v>
          </cell>
          <cell r="S78">
            <v>0.1858039919264409</v>
          </cell>
          <cell r="T78">
            <v>0.20014053900481421</v>
          </cell>
          <cell r="V78">
            <v>0.17400000000000002</v>
          </cell>
          <cell r="W78">
            <v>0.17100000000000001</v>
          </cell>
          <cell r="X78">
            <v>0.1648</v>
          </cell>
          <cell r="Y78">
            <v>0.16</v>
          </cell>
        </row>
        <row r="79">
          <cell r="P79" t="str">
            <v>Fulfillment</v>
          </cell>
          <cell r="R79">
            <v>8.2952380791227923E-2</v>
          </cell>
          <cell r="S79">
            <v>7.4624355236600132E-2</v>
          </cell>
          <cell r="T79">
            <v>7.2861476365792904E-2</v>
          </cell>
          <cell r="V79">
            <v>7.3013474748283763E-2</v>
          </cell>
          <cell r="W79">
            <v>7.3013474748283763E-2</v>
          </cell>
          <cell r="X79">
            <v>7.3013474748283763E-2</v>
          </cell>
          <cell r="Y79">
            <v>7.3013474748283763E-2</v>
          </cell>
          <cell r="AA79" t="str">
            <v xml:space="preserve">SG&amp;A includes: employee compensation and benefit costs related to the selling and administrative support functions, advertising, operating and maintenance costs, proprietary credit card promotion, issuance and servicing costs, insurance programs, telecommunications, shipping and handling costs, and other operating expenses not specifically categorized </v>
          </cell>
        </row>
        <row r="80">
          <cell r="P80" t="str">
            <v>Occupancy</v>
          </cell>
          <cell r="R80">
            <v>0.14719405237327013</v>
          </cell>
          <cell r="S80">
            <v>0.14184794797039696</v>
          </cell>
          <cell r="T80">
            <v>0.17285201142822681</v>
          </cell>
          <cell r="V80">
            <v>0.13826739987732986</v>
          </cell>
          <cell r="W80">
            <v>0.13826739987732986</v>
          </cell>
          <cell r="X80">
            <v>0.13826739987732986</v>
          </cell>
          <cell r="Y80">
            <v>0.13826739987732986</v>
          </cell>
        </row>
        <row r="82">
          <cell r="P82" t="str">
            <v>Direct</v>
          </cell>
          <cell r="AW82" t="str">
            <v>x</v>
          </cell>
        </row>
        <row r="83">
          <cell r="P83" t="str">
            <v>($ in thousands)</v>
          </cell>
          <cell r="V83" t="str">
            <v>Projections</v>
          </cell>
          <cell r="AB83" t="str">
            <v>Williams-Sonoma (Direct Segment)</v>
          </cell>
        </row>
        <row r="84">
          <cell r="R84" t="str">
            <v>2012</v>
          </cell>
          <cell r="S84" t="str">
            <v>FY 2014</v>
          </cell>
          <cell r="T84" t="str">
            <v>5 mos. 2014</v>
          </cell>
          <cell r="V84" t="str">
            <v>FY 2015</v>
          </cell>
          <cell r="W84" t="str">
            <v>FY 2016</v>
          </cell>
          <cell r="X84" t="str">
            <v>FY 2017</v>
          </cell>
          <cell r="Y84" t="str">
            <v>FY 2018</v>
          </cell>
          <cell r="AB84" t="str">
            <v>FY 2012</v>
          </cell>
        </row>
        <row r="85">
          <cell r="P85" t="str">
            <v>Revenue</v>
          </cell>
          <cell r="R85">
            <v>38993.644999999997</v>
          </cell>
          <cell r="S85">
            <v>42384</v>
          </cell>
          <cell r="T85">
            <v>16336.058000000001</v>
          </cell>
          <cell r="V85">
            <v>49659.884999999995</v>
          </cell>
          <cell r="W85">
            <v>57108.86774999999</v>
          </cell>
          <cell r="X85">
            <v>65104.109234999996</v>
          </cell>
          <cell r="Y85">
            <v>73567.643435549995</v>
          </cell>
          <cell r="AA85" t="str">
            <v>Net Sales</v>
          </cell>
          <cell r="AB85">
            <v>1869386</v>
          </cell>
        </row>
        <row r="86">
          <cell r="P86" t="str">
            <v>% Growth</v>
          </cell>
          <cell r="S86">
            <v>8.6946347282999659E-2</v>
          </cell>
          <cell r="V86">
            <v>0.17166584088335202</v>
          </cell>
          <cell r="W86">
            <v>0.15</v>
          </cell>
          <cell r="X86">
            <v>0.14000000000000001</v>
          </cell>
          <cell r="Y86">
            <v>0.13</v>
          </cell>
          <cell r="AA86" t="str">
            <v>% Growth</v>
          </cell>
          <cell r="AB86">
            <v>0.14488817138052101</v>
          </cell>
        </row>
        <row r="88">
          <cell r="P88" t="str">
            <v>COGS</v>
          </cell>
          <cell r="R88">
            <v>-19040.101999999995</v>
          </cell>
          <cell r="S88">
            <v>-20761</v>
          </cell>
          <cell r="T88">
            <v>-7979.0920000000006</v>
          </cell>
          <cell r="V88">
            <v>-23723.810550000002</v>
          </cell>
          <cell r="W88">
            <v>-26825.511190499998</v>
          </cell>
          <cell r="X88">
            <v>-30060.249883290002</v>
          </cell>
          <cell r="Y88">
            <v>-33379.541220633299</v>
          </cell>
          <cell r="AA88" t="str">
            <v>COGS (excl. D&amp;A)</v>
          </cell>
        </row>
        <row r="90">
          <cell r="P90" t="str">
            <v>Gross Margin</v>
          </cell>
          <cell r="R90">
            <v>19953.543000000001</v>
          </cell>
          <cell r="S90">
            <v>21623</v>
          </cell>
          <cell r="T90">
            <v>8356.9660000000003</v>
          </cell>
          <cell r="V90">
            <v>25936.074449999993</v>
          </cell>
          <cell r="W90">
            <v>30283.356559499993</v>
          </cell>
          <cell r="X90">
            <v>35043.859351709994</v>
          </cell>
          <cell r="Y90">
            <v>40188.102214916697</v>
          </cell>
          <cell r="AA90" t="str">
            <v>Gross Margin</v>
          </cell>
        </row>
        <row r="91">
          <cell r="P91" t="str">
            <v>% Margin</v>
          </cell>
          <cell r="R91">
            <v>0.51171269061920222</v>
          </cell>
          <cell r="S91">
            <v>0.51016893167232913</v>
          </cell>
          <cell r="T91">
            <v>0.51156564209064392</v>
          </cell>
          <cell r="V91">
            <v>0.52227415448102621</v>
          </cell>
          <cell r="W91">
            <v>0.53027415448102622</v>
          </cell>
          <cell r="X91">
            <v>0.53827415448102622</v>
          </cell>
          <cell r="Y91">
            <v>0.54627415448102623</v>
          </cell>
          <cell r="AA91" t="str">
            <v>% Margin</v>
          </cell>
        </row>
        <row r="93">
          <cell r="P93" t="str">
            <v>Segment Expenses</v>
          </cell>
          <cell r="AA93" t="str">
            <v>SG&amp;A</v>
          </cell>
        </row>
        <row r="94">
          <cell r="P94" t="str">
            <v>Advertising</v>
          </cell>
          <cell r="R94">
            <v>8674.2549999999992</v>
          </cell>
          <cell r="S94">
            <v>9403</v>
          </cell>
          <cell r="T94">
            <v>3553.41</v>
          </cell>
          <cell r="V94">
            <v>11322.45378</v>
          </cell>
          <cell r="W94">
            <v>11992.862227499998</v>
          </cell>
          <cell r="X94">
            <v>13020.821846999999</v>
          </cell>
          <cell r="Y94">
            <v>14251.523886334746</v>
          </cell>
          <cell r="AA94" t="str">
            <v>PP&amp;E Rentals</v>
          </cell>
        </row>
        <row r="95">
          <cell r="P95" t="str">
            <v>Direct Expense</v>
          </cell>
          <cell r="R95">
            <v>4130.6620000000003</v>
          </cell>
          <cell r="S95">
            <v>4239</v>
          </cell>
          <cell r="T95">
            <v>1927.8530000000001</v>
          </cell>
          <cell r="V95">
            <v>4618.3693050000002</v>
          </cell>
          <cell r="W95">
            <v>5139.7980974999991</v>
          </cell>
          <cell r="X95">
            <v>5664.0575034449994</v>
          </cell>
          <cell r="Y95">
            <v>6400.3849788928492</v>
          </cell>
          <cell r="AA95" t="str">
            <v>D&amp;A</v>
          </cell>
          <cell r="AB95">
            <v>23164</v>
          </cell>
        </row>
        <row r="96">
          <cell r="P96" t="str">
            <v>Fulfillment</v>
          </cell>
          <cell r="R96">
            <v>4275.8689999999997</v>
          </cell>
          <cell r="S96">
            <v>4471</v>
          </cell>
          <cell r="T96">
            <v>1671.1679999999999</v>
          </cell>
          <cell r="V96">
            <v>5268.5328149999996</v>
          </cell>
          <cell r="W96">
            <v>5996.431113749999</v>
          </cell>
          <cell r="X96">
            <v>6380.2027050300003</v>
          </cell>
          <cell r="Y96">
            <v>7209.6290566838998</v>
          </cell>
          <cell r="AA96" t="str">
            <v>Taxes</v>
          </cell>
          <cell r="AB96">
            <v>0</v>
          </cell>
        </row>
        <row r="97">
          <cell r="P97" t="str">
            <v>Total</v>
          </cell>
          <cell r="R97">
            <v>17080.786</v>
          </cell>
          <cell r="S97">
            <v>18113</v>
          </cell>
          <cell r="T97">
            <v>7152.4309999999996</v>
          </cell>
          <cell r="V97">
            <v>21209.355899999999</v>
          </cell>
          <cell r="W97">
            <v>23129.091438749994</v>
          </cell>
          <cell r="X97">
            <v>25065.082055475003</v>
          </cell>
          <cell r="Y97">
            <v>27861.537921911498</v>
          </cell>
          <cell r="AA97" t="str">
            <v>EBIT</v>
          </cell>
          <cell r="AB97">
            <v>418836</v>
          </cell>
        </row>
        <row r="99">
          <cell r="P99" t="str">
            <v>Direct CM</v>
          </cell>
          <cell r="R99">
            <v>2872.7570000000014</v>
          </cell>
          <cell r="S99">
            <v>3510</v>
          </cell>
          <cell r="T99">
            <v>1204.5350000000008</v>
          </cell>
          <cell r="V99">
            <v>4726.7185499999941</v>
          </cell>
          <cell r="W99">
            <v>7154.2651207499985</v>
          </cell>
          <cell r="X99">
            <v>9978.7772962349918</v>
          </cell>
          <cell r="Y99">
            <v>12326.564293005198</v>
          </cell>
          <cell r="AA99" t="str">
            <v>EBITDA</v>
          </cell>
          <cell r="AB99">
            <v>442000</v>
          </cell>
        </row>
        <row r="100">
          <cell r="P100" t="str">
            <v>% Revenue</v>
          </cell>
          <cell r="R100">
            <v>7.3672440727200597E-2</v>
          </cell>
          <cell r="S100">
            <v>8.2814269535673835E-2</v>
          </cell>
          <cell r="T100">
            <v>7.373474065775236E-2</v>
          </cell>
          <cell r="V100">
            <v>9.5181826337294065E-2</v>
          </cell>
          <cell r="W100">
            <v>0.12527415448102627</v>
          </cell>
          <cell r="X100">
            <v>0.15327415448102616</v>
          </cell>
          <cell r="Y100">
            <v>0.16755415448102623</v>
          </cell>
          <cell r="AA100" t="str">
            <v>% Margin</v>
          </cell>
          <cell r="AB100">
            <v>0.23644127002127971</v>
          </cell>
        </row>
        <row r="102">
          <cell r="P102" t="str">
            <v>Expense Assumptions</v>
          </cell>
          <cell r="AA102" t="str">
            <v>Based on management’s best estimate, our operating segments include allocations of certain expenses, including</v>
          </cell>
        </row>
        <row r="103">
          <cell r="P103" t="str">
            <v>Advertising</v>
          </cell>
          <cell r="R103">
            <v>0.22245304331000604</v>
          </cell>
          <cell r="S103">
            <v>0.2218525858814647</v>
          </cell>
          <cell r="T103">
            <v>0.2175194284937039</v>
          </cell>
          <cell r="V103">
            <v>0.22800000000000001</v>
          </cell>
          <cell r="W103">
            <v>0.21</v>
          </cell>
          <cell r="X103">
            <v>0.2</v>
          </cell>
          <cell r="Y103">
            <v>0.19372</v>
          </cell>
          <cell r="AA103" t="str">
            <v>advertising and employment costs, to the extent they have been determined to benefit both channels</v>
          </cell>
        </row>
        <row r="104">
          <cell r="P104" t="str">
            <v>Direct Expense</v>
          </cell>
          <cell r="R104">
            <v>0.10593167168650175</v>
          </cell>
          <cell r="S104">
            <v>0.10001415628539072</v>
          </cell>
          <cell r="T104">
            <v>0.11801212997652187</v>
          </cell>
          <cell r="V104">
            <v>9.3000000000000013E-2</v>
          </cell>
          <cell r="W104">
            <v>0.09</v>
          </cell>
          <cell r="X104">
            <v>8.6999999999999994E-2</v>
          </cell>
          <cell r="Y104">
            <v>8.6999999999999994E-2</v>
          </cell>
        </row>
        <row r="105">
          <cell r="P105" t="str">
            <v>Fulfillment</v>
          </cell>
          <cell r="R105">
            <v>0.10965553489549387</v>
          </cell>
          <cell r="S105">
            <v>0.10548791996979992</v>
          </cell>
          <cell r="T105">
            <v>0.10229934296266577</v>
          </cell>
          <cell r="V105">
            <v>0.10609232814373211</v>
          </cell>
          <cell r="W105">
            <v>0.105</v>
          </cell>
          <cell r="X105">
            <v>9.8000000000000004E-2</v>
          </cell>
          <cell r="Y105">
            <v>9.8000000000000004E-2</v>
          </cell>
        </row>
        <row r="107">
          <cell r="P107" t="str">
            <v>Consolidated</v>
          </cell>
          <cell r="AW107" t="str">
            <v>x</v>
          </cell>
        </row>
        <row r="108">
          <cell r="P108" t="str">
            <v>($ in thousands)</v>
          </cell>
          <cell r="V108" t="str">
            <v>Projections</v>
          </cell>
        </row>
        <row r="109">
          <cell r="Q109" t="str">
            <v>2011</v>
          </cell>
          <cell r="R109" t="str">
            <v>2012</v>
          </cell>
          <cell r="S109" t="str">
            <v>FY 2014</v>
          </cell>
          <cell r="T109" t="str">
            <v>5 mos. 2015</v>
          </cell>
          <cell r="V109" t="str">
            <v>FY 2015</v>
          </cell>
          <cell r="W109" t="str">
            <v>FY 2016</v>
          </cell>
          <cell r="X109" t="str">
            <v>FY 2017</v>
          </cell>
          <cell r="Y109" t="str">
            <v>FY 2018</v>
          </cell>
        </row>
        <row r="110">
          <cell r="P110" t="str">
            <v>Revenue</v>
          </cell>
          <cell r="Q110">
            <v>52496.955000000002</v>
          </cell>
          <cell r="R110">
            <v>56132.043999999994</v>
          </cell>
          <cell r="S110">
            <v>60220</v>
          </cell>
          <cell r="T110">
            <v>22537.895</v>
          </cell>
          <cell r="V110">
            <v>68637.604999999996</v>
          </cell>
          <cell r="W110">
            <v>77035.47374999999</v>
          </cell>
          <cell r="X110">
            <v>86027.045534999997</v>
          </cell>
          <cell r="Y110">
            <v>95327.497187550005</v>
          </cell>
        </row>
        <row r="111">
          <cell r="P111" t="str">
            <v>% Growth</v>
          </cell>
          <cell r="R111">
            <v>6.9243806616974046E-2</v>
          </cell>
          <cell r="S111">
            <v>7.2827492260926885E-2</v>
          </cell>
          <cell r="T111">
            <v>-0.62574070076386579</v>
          </cell>
          <cell r="V111">
            <v>0.13978088674858835</v>
          </cell>
          <cell r="W111">
            <v>0.1223508417870931</v>
          </cell>
          <cell r="X111">
            <v>0.1167198869209265</v>
          </cell>
          <cell r="Y111">
            <v>0.10811078765649507</v>
          </cell>
        </row>
        <row r="113">
          <cell r="P113" t="str">
            <v>COGS</v>
          </cell>
          <cell r="R113">
            <v>-27857.293999999994</v>
          </cell>
          <cell r="S113">
            <v>-29761</v>
          </cell>
          <cell r="T113">
            <v>-11120.415000000001</v>
          </cell>
          <cell r="V113">
            <v>-33362.704989999998</v>
          </cell>
          <cell r="W113">
            <v>-36866.643928499994</v>
          </cell>
          <cell r="X113">
            <v>-40519.747512989998</v>
          </cell>
          <cell r="Y113">
            <v>-44170.379340513296</v>
          </cell>
        </row>
        <row r="115">
          <cell r="P115" t="str">
            <v>Gross Margin</v>
          </cell>
          <cell r="R115">
            <v>28274.75</v>
          </cell>
          <cell r="S115">
            <v>30459</v>
          </cell>
          <cell r="T115">
            <v>11417.48</v>
          </cell>
          <cell r="V115">
            <v>35274.900009999998</v>
          </cell>
          <cell r="W115">
            <v>40168.829821499996</v>
          </cell>
          <cell r="X115">
            <v>45507.29802201</v>
          </cell>
          <cell r="Y115">
            <v>51157.117847036709</v>
          </cell>
        </row>
        <row r="116">
          <cell r="P116" t="str">
            <v>% Margin</v>
          </cell>
          <cell r="R116">
            <v>0.50371851771512188</v>
          </cell>
          <cell r="S116">
            <v>0.50579541680504814</v>
          </cell>
          <cell r="T116">
            <v>0.50659034483921406</v>
          </cell>
          <cell r="V116">
            <v>0.50779541680504814</v>
          </cell>
          <cell r="W116">
            <v>0.50979541680504814</v>
          </cell>
          <cell r="X116">
            <v>0.51179541680504814</v>
          </cell>
          <cell r="Y116">
            <v>0.51379541680504814</v>
          </cell>
        </row>
        <row r="118">
          <cell r="P118" t="str">
            <v>Segment Expenses</v>
          </cell>
        </row>
        <row r="119">
          <cell r="P119" t="str">
            <v>Advertising</v>
          </cell>
          <cell r="R119">
            <v>9222.619999999999</v>
          </cell>
          <cell r="S119">
            <v>9771</v>
          </cell>
          <cell r="T119">
            <v>3620.3339999999998</v>
          </cell>
          <cell r="V119">
            <v>11853.82994</v>
          </cell>
          <cell r="W119">
            <v>12540.843892499997</v>
          </cell>
          <cell r="X119">
            <v>13587.833420729999</v>
          </cell>
          <cell r="Y119">
            <v>14819.456069261945</v>
          </cell>
        </row>
        <row r="120">
          <cell r="P120" t="str">
            <v>Direct Expense</v>
          </cell>
          <cell r="R120">
            <v>7979.6910000000007</v>
          </cell>
          <cell r="S120">
            <v>7553</v>
          </cell>
          <cell r="T120">
            <v>3169.0920000000001</v>
          </cell>
          <cell r="V120">
            <v>7920.492585</v>
          </cell>
          <cell r="W120">
            <v>8547.2477234999988</v>
          </cell>
          <cell r="X120">
            <v>9112.1574056850004</v>
          </cell>
          <cell r="Y120">
            <v>9881.9615792128498</v>
          </cell>
        </row>
        <row r="121">
          <cell r="P121" t="str">
            <v>Fulfillment</v>
          </cell>
          <cell r="R121">
            <v>5697.54</v>
          </cell>
          <cell r="S121">
            <v>5802</v>
          </cell>
          <cell r="T121">
            <v>2123.0429999999997</v>
          </cell>
          <cell r="V121">
            <v>6654.1620949999997</v>
          </cell>
          <cell r="W121">
            <v>7451.3418577499988</v>
          </cell>
          <cell r="X121">
            <v>7907.8589862299996</v>
          </cell>
          <cell r="Y121">
            <v>8798.3915891318993</v>
          </cell>
        </row>
        <row r="122">
          <cell r="P122" t="str">
            <v>Occupancy - Retail</v>
          </cell>
          <cell r="R122">
            <v>2522.6704000000004</v>
          </cell>
          <cell r="S122">
            <v>2530</v>
          </cell>
          <cell r="T122">
            <v>1072</v>
          </cell>
          <cell r="V122">
            <v>2624</v>
          </cell>
          <cell r="W122">
            <v>2755.2000000000003</v>
          </cell>
          <cell r="X122">
            <v>2892.9600000000005</v>
          </cell>
          <cell r="Y122">
            <v>3008.6784000000007</v>
          </cell>
        </row>
        <row r="123">
          <cell r="P123" t="str">
            <v>Total</v>
          </cell>
          <cell r="R123">
            <v>25422.521400000001</v>
          </cell>
          <cell r="S123">
            <v>25656</v>
          </cell>
          <cell r="T123">
            <v>9984.4689999999991</v>
          </cell>
          <cell r="V123">
            <v>29052.484619999999</v>
          </cell>
          <cell r="W123">
            <v>31294.633473749996</v>
          </cell>
          <cell r="X123">
            <v>33500.809812644999</v>
          </cell>
          <cell r="Y123">
            <v>36508.487637606697</v>
          </cell>
        </row>
        <row r="125">
          <cell r="P125" t="str">
            <v>Total CM</v>
          </cell>
          <cell r="R125">
            <v>2852.2285999999986</v>
          </cell>
          <cell r="S125">
            <v>4803</v>
          </cell>
          <cell r="T125">
            <v>1433.0110000000004</v>
          </cell>
          <cell r="V125">
            <v>6222.4153899999983</v>
          </cell>
          <cell r="W125">
            <v>8874.1963477499994</v>
          </cell>
          <cell r="X125">
            <v>12006.488209365001</v>
          </cell>
          <cell r="Y125">
            <v>14648.630209430012</v>
          </cell>
        </row>
        <row r="126">
          <cell r="P126" t="str">
            <v>% Revenue</v>
          </cell>
          <cell r="R126">
            <v>5.081284052296401E-2</v>
          </cell>
          <cell r="S126">
            <v>7.9757555629359017E-2</v>
          </cell>
          <cell r="T126">
            <v>6.3582291070217539E-2</v>
          </cell>
          <cell r="V126">
            <v>9.0656068054822112E-2</v>
          </cell>
          <cell r="W126">
            <v>0.11519623253761065</v>
          </cell>
          <cell r="X126">
            <v>0.13956643674901256</v>
          </cell>
          <cell r="Y126">
            <v>0.15366636743446524</v>
          </cell>
        </row>
        <row r="128">
          <cell r="P128" t="str">
            <v>Overhead</v>
          </cell>
          <cell r="R128">
            <v>5623.4</v>
          </cell>
          <cell r="S128">
            <v>5287</v>
          </cell>
          <cell r="T128">
            <v>2434.9110000000001</v>
          </cell>
          <cell r="V128">
            <v>5614.5178550000001</v>
          </cell>
          <cell r="W128">
            <v>5822.9676103549991</v>
          </cell>
          <cell r="X128">
            <v>6107.9202329849995</v>
          </cell>
          <cell r="Y128">
            <v>6577.5973059409498</v>
          </cell>
        </row>
        <row r="129">
          <cell r="P129" t="str">
            <v>Occupancy - Corporate</v>
          </cell>
          <cell r="R129">
            <v>630.66760000000011</v>
          </cell>
          <cell r="S129">
            <v>632</v>
          </cell>
          <cell r="T129">
            <v>268</v>
          </cell>
          <cell r="V129">
            <v>647</v>
          </cell>
          <cell r="W129">
            <v>647</v>
          </cell>
          <cell r="X129">
            <v>722.51776683783953</v>
          </cell>
          <cell r="Y129">
            <v>800.62973170649013</v>
          </cell>
        </row>
        <row r="130">
          <cell r="P130" t="str">
            <v>Total Corporate</v>
          </cell>
          <cell r="R130">
            <v>6254.0675999999994</v>
          </cell>
          <cell r="S130">
            <v>5919</v>
          </cell>
          <cell r="T130">
            <v>2702.9110000000001</v>
          </cell>
          <cell r="V130">
            <v>6261.5178550000001</v>
          </cell>
          <cell r="W130">
            <v>6469.9676103549991</v>
          </cell>
          <cell r="X130">
            <v>6830.4379998228387</v>
          </cell>
          <cell r="Y130">
            <v>7378.2270376474398</v>
          </cell>
        </row>
        <row r="131">
          <cell r="P131" t="str">
            <v>% Revenue</v>
          </cell>
          <cell r="R131">
            <v>0.11141706509030742</v>
          </cell>
          <cell r="S131">
            <v>9.8289604782464304E-2</v>
          </cell>
          <cell r="T131">
            <v>0.11992739339676575</v>
          </cell>
          <cell r="V131">
            <v>9.1225762539354341E-2</v>
          </cell>
          <cell r="W131">
            <v>8.3986860798074867E-2</v>
          </cell>
          <cell r="X131">
            <v>7.9398728124911402E-2</v>
          </cell>
          <cell r="Y131">
            <v>7.7398728124911415E-2</v>
          </cell>
        </row>
        <row r="133">
          <cell r="P133" t="str">
            <v>EBITDA</v>
          </cell>
          <cell r="R133">
            <v>-3401.8390000000009</v>
          </cell>
          <cell r="S133">
            <v>-1116</v>
          </cell>
          <cell r="T133">
            <v>-1269.8999999999996</v>
          </cell>
          <cell r="V133">
            <v>-39.102465000001757</v>
          </cell>
          <cell r="W133">
            <v>2404.2287373950003</v>
          </cell>
          <cell r="X133">
            <v>5176.0502095421625</v>
          </cell>
          <cell r="Y133">
            <v>7270.4031717825719</v>
          </cell>
        </row>
        <row r="134">
          <cell r="P134" t="str">
            <v>% Revenue</v>
          </cell>
          <cell r="R134">
            <v>-6.0604224567343407E-2</v>
          </cell>
          <cell r="S134">
            <v>-1.853204915310528E-2</v>
          </cell>
          <cell r="T134">
            <v>-5.6345102326548227E-2</v>
          </cell>
          <cell r="V134">
            <v>-5.6969448453222926E-4</v>
          </cell>
          <cell r="W134">
            <v>3.1209371739535783E-2</v>
          </cell>
          <cell r="X134">
            <v>6.016770862410116E-2</v>
          </cell>
          <cell r="Y134">
            <v>7.6267639309553839E-2</v>
          </cell>
        </row>
        <row r="136">
          <cell r="P136" t="str">
            <v>D&amp;A</v>
          </cell>
          <cell r="R136">
            <v>641.62699999999995</v>
          </cell>
          <cell r="S136">
            <v>802</v>
          </cell>
          <cell r="T136">
            <v>323.55799999999999</v>
          </cell>
          <cell r="V136">
            <v>897</v>
          </cell>
          <cell r="W136">
            <v>897</v>
          </cell>
          <cell r="X136">
            <v>1007.47299696006</v>
          </cell>
          <cell r="Y136">
            <v>1067.4662632258301</v>
          </cell>
        </row>
        <row r="137">
          <cell r="P137" t="str">
            <v>% Revenue</v>
          </cell>
          <cell r="R137">
            <v>1.143067229121391E-2</v>
          </cell>
          <cell r="S137">
            <v>1.3317834606443042E-2</v>
          </cell>
          <cell r="T137">
            <v>1.4356176563960387E-2</v>
          </cell>
          <cell r="V137">
            <v>1.306863781159031E-2</v>
          </cell>
          <cell r="W137">
            <v>1.1643986287551067E-2</v>
          </cell>
          <cell r="X137">
            <v>1.1711119342697534E-2</v>
          </cell>
          <cell r="Y137">
            <v>1.1197884080871932E-2</v>
          </cell>
        </row>
        <row r="139">
          <cell r="P139" t="str">
            <v>Expense Assumptions</v>
          </cell>
        </row>
        <row r="140">
          <cell r="P140" t="str">
            <v>Overhead</v>
          </cell>
          <cell r="R140">
            <v>0.10018163600099794</v>
          </cell>
          <cell r="S140">
            <v>8.7794752573895712E-2</v>
          </cell>
          <cell r="T140">
            <v>0.10803630951337737</v>
          </cell>
          <cell r="V140">
            <v>8.179944295841908E-2</v>
          </cell>
          <cell r="W140">
            <v>7.5588132673163444E-2</v>
          </cell>
          <cell r="X140">
            <v>7.0999999999999994E-2</v>
          </cell>
          <cell r="Y140">
            <v>6.8999999999999992E-2</v>
          </cell>
        </row>
        <row r="141">
          <cell r="P141" t="str">
            <v>Occupancy - Corporate</v>
          </cell>
          <cell r="R141">
            <v>1.1235429089309489E-2</v>
          </cell>
          <cell r="S141">
            <v>1.0494852208568582E-2</v>
          </cell>
          <cell r="T141">
            <v>1.1891083883388399E-2</v>
          </cell>
          <cell r="V141">
            <v>9.4263195809352624E-3</v>
          </cell>
          <cell r="W141">
            <v>8.3987281249114157E-3</v>
          </cell>
          <cell r="X141">
            <v>8.3987281249114157E-3</v>
          </cell>
          <cell r="Y141">
            <v>8.3987281249114157E-3</v>
          </cell>
        </row>
        <row r="143">
          <cell r="A143" t="str">
            <v>x</v>
          </cell>
          <cell r="AA143" t="str">
            <v>Summary Balance Sheet</v>
          </cell>
          <cell r="AW143" t="str">
            <v>x</v>
          </cell>
        </row>
        <row r="144">
          <cell r="AA144" t="str">
            <v>($ in thousands, FYE Jan 31)</v>
          </cell>
          <cell r="AB144">
            <v>42277</v>
          </cell>
          <cell r="AD144" t="str">
            <v>7 mo. FY 2015</v>
          </cell>
          <cell r="AE144" t="str">
            <v>FY 2016</v>
          </cell>
          <cell r="AF144" t="str">
            <v>FY 2017</v>
          </cell>
          <cell r="AG144" t="str">
            <v>FY 2018</v>
          </cell>
        </row>
        <row r="145">
          <cell r="AA145" t="str">
            <v>Cash</v>
          </cell>
          <cell r="AB145">
            <v>13.409000000000001</v>
          </cell>
          <cell r="AD145">
            <v>199.99999999999989</v>
          </cell>
          <cell r="AE145">
            <v>200</v>
          </cell>
          <cell r="AF145">
            <v>200</v>
          </cell>
          <cell r="AG145">
            <v>200</v>
          </cell>
        </row>
        <row r="146">
          <cell r="AA146" t="str">
            <v>Accounts Receivable</v>
          </cell>
          <cell r="AB146">
            <v>1001.931</v>
          </cell>
          <cell r="AD146">
            <v>951.83444999999995</v>
          </cell>
          <cell r="AE146">
            <v>966.87343430999999</v>
          </cell>
          <cell r="AF146">
            <v>1005.5483716824</v>
          </cell>
          <cell r="AG146">
            <v>1085.9922414169921</v>
          </cell>
        </row>
        <row r="147">
          <cell r="AA147" t="str">
            <v>Inventory</v>
          </cell>
          <cell r="AB147">
            <v>17418.848000000002</v>
          </cell>
          <cell r="AD147">
            <v>16547.905600000002</v>
          </cell>
          <cell r="AE147">
            <v>16809.362508480004</v>
          </cell>
          <cell r="AF147">
            <v>17481.737008819204</v>
          </cell>
          <cell r="AG147">
            <v>18880.275969524741</v>
          </cell>
        </row>
        <row r="148">
          <cell r="AA148" t="str">
            <v>Prepaids</v>
          </cell>
          <cell r="AB148">
            <v>3628.3159999999998</v>
          </cell>
          <cell r="AD148">
            <v>3446.9001999999996</v>
          </cell>
          <cell r="AE148">
            <v>3501.3612231599996</v>
          </cell>
          <cell r="AF148">
            <v>3641.4156720863998</v>
          </cell>
          <cell r="AG148">
            <v>3932.7289258533119</v>
          </cell>
        </row>
        <row r="149">
          <cell r="AA149" t="str">
            <v>Total Current Assets</v>
          </cell>
          <cell r="AB149">
            <v>22062.504000000001</v>
          </cell>
          <cell r="AD149">
            <v>21146.64025</v>
          </cell>
          <cell r="AE149">
            <v>21477.597165950003</v>
          </cell>
          <cell r="AF149">
            <v>22328.701052588007</v>
          </cell>
          <cell r="AG149">
            <v>24098.997136795046</v>
          </cell>
        </row>
        <row r="151">
          <cell r="AA151" t="str">
            <v>Net PP&amp;E</v>
          </cell>
          <cell r="AB151">
            <v>899.88</v>
          </cell>
          <cell r="AD151">
            <v>877.82254480574784</v>
          </cell>
          <cell r="AE151">
            <v>1001.5380896114958</v>
          </cell>
          <cell r="AF151">
            <v>1185.5380896114957</v>
          </cell>
          <cell r="AG151">
            <v>1369.5380896114957</v>
          </cell>
        </row>
        <row r="152">
          <cell r="AA152" t="str">
            <v>Goodwill</v>
          </cell>
          <cell r="AB152">
            <v>303.45600000000002</v>
          </cell>
          <cell r="AD152">
            <v>303.45600000000002</v>
          </cell>
          <cell r="AE152">
            <v>303.45600000000002</v>
          </cell>
          <cell r="AF152">
            <v>303.45600000000002</v>
          </cell>
          <cell r="AG152">
            <v>303.45600000000002</v>
          </cell>
        </row>
        <row r="153">
          <cell r="AA153" t="str">
            <v>Total Assets</v>
          </cell>
          <cell r="AB153">
            <v>23265.84</v>
          </cell>
          <cell r="AD153">
            <v>22327.918794805748</v>
          </cell>
          <cell r="AE153">
            <v>22782.591255561496</v>
          </cell>
          <cell r="AF153">
            <v>23817.6951421995</v>
          </cell>
          <cell r="AG153">
            <v>25771.991226406539</v>
          </cell>
        </row>
        <row r="155">
          <cell r="AA155" t="str">
            <v>Total Current Liabilities</v>
          </cell>
          <cell r="AB155">
            <v>11262.471</v>
          </cell>
          <cell r="AD155">
            <v>11983.269144</v>
          </cell>
          <cell r="AE155">
            <v>12103.10183544</v>
          </cell>
          <cell r="AF155">
            <v>12370.580386003225</v>
          </cell>
          <cell r="AG155">
            <v>13457.95440193291</v>
          </cell>
        </row>
        <row r="157">
          <cell r="AA157" t="str">
            <v>Revolver</v>
          </cell>
          <cell r="AB157">
            <v>10764.209000000001</v>
          </cell>
          <cell r="AD157">
            <v>7581.4911479499551</v>
          </cell>
          <cell r="AE157">
            <v>7704.928940804858</v>
          </cell>
          <cell r="AF157">
            <v>6345.0575505344459</v>
          </cell>
          <cell r="AG157">
            <v>4839.7305989596862</v>
          </cell>
        </row>
        <row r="158">
          <cell r="AA158" t="str">
            <v>Lease</v>
          </cell>
          <cell r="AB158">
            <v>185.036</v>
          </cell>
          <cell r="AD158">
            <v>185.036</v>
          </cell>
          <cell r="AE158">
            <v>185.036</v>
          </cell>
          <cell r="AF158">
            <v>185.036</v>
          </cell>
          <cell r="AG158">
            <v>185.036</v>
          </cell>
        </row>
        <row r="159">
          <cell r="AA159" t="str">
            <v>CP II Note</v>
          </cell>
          <cell r="AB159">
            <v>3700</v>
          </cell>
          <cell r="AD159">
            <v>3887.815800138153</v>
          </cell>
          <cell r="AE159">
            <v>4499.3588501556251</v>
          </cell>
          <cell r="AF159">
            <v>5202.2309802102409</v>
          </cell>
          <cell r="AG159">
            <v>6010.0714604403693</v>
          </cell>
        </row>
        <row r="160">
          <cell r="AA160" t="str">
            <v>Total Debt</v>
          </cell>
          <cell r="AB160">
            <v>14649.245000000001</v>
          </cell>
          <cell r="AD160">
            <v>11654.342948088108</v>
          </cell>
          <cell r="AE160">
            <v>12389.323790960483</v>
          </cell>
          <cell r="AF160">
            <v>11732.324530744687</v>
          </cell>
          <cell r="AG160">
            <v>11034.838059400055</v>
          </cell>
        </row>
        <row r="162">
          <cell r="AA162" t="str">
            <v>Shareholder's Equity</v>
          </cell>
          <cell r="AB162">
            <v>-1617.1969999999999</v>
          </cell>
          <cell r="AD162">
            <v>-452.10477127266063</v>
          </cell>
          <cell r="AE162">
            <v>-191.49035202363643</v>
          </cell>
          <cell r="AF162">
            <v>838.05368120913658</v>
          </cell>
          <cell r="AG162">
            <v>1170.5964550456163</v>
          </cell>
        </row>
        <row r="164">
          <cell r="AA164" t="str">
            <v>Change Working Capital</v>
          </cell>
          <cell r="AD164">
            <v>1823.2528940000011</v>
          </cell>
          <cell r="AE164">
            <v>-211.12422451000202</v>
          </cell>
          <cell r="AF164">
            <v>-583.62533607477963</v>
          </cell>
          <cell r="AG164">
            <v>-682.9220682773539</v>
          </cell>
        </row>
        <row r="165">
          <cell r="AA165" t="str">
            <v>Growth Current Assets</v>
          </cell>
          <cell r="AD165">
            <v>-0.05</v>
          </cell>
          <cell r="AE165">
            <v>1.5800000000000002E-2</v>
          </cell>
          <cell r="AF165">
            <v>0.04</v>
          </cell>
          <cell r="AG165">
            <v>0.08</v>
          </cell>
        </row>
        <row r="166">
          <cell r="AA166" t="str">
            <v>Growth Current Liabilities</v>
          </cell>
          <cell r="AD166">
            <v>6.4000000000000001E-2</v>
          </cell>
          <cell r="AE166">
            <v>0.01</v>
          </cell>
          <cell r="AF166">
            <v>2.2100000000000002E-2</v>
          </cell>
          <cell r="AG166">
            <v>8.7900000000000006E-2</v>
          </cell>
        </row>
        <row r="167">
          <cell r="AA167" t="str">
            <v>Revenue Growth</v>
          </cell>
          <cell r="AD167">
            <v>7.282833321456561E-2</v>
          </cell>
          <cell r="AE167">
            <v>0.13978088674858835</v>
          </cell>
          <cell r="AF167">
            <v>0.12235084178709332</v>
          </cell>
          <cell r="AG167">
            <v>0.1167198869209265</v>
          </cell>
        </row>
        <row r="169">
          <cell r="A169" t="str">
            <v>x</v>
          </cell>
          <cell r="AA169" t="str">
            <v>Debt Schedule</v>
          </cell>
          <cell r="AW169" t="str">
            <v>x</v>
          </cell>
        </row>
        <row r="170">
          <cell r="AA170" t="str">
            <v>($ in thousands, FYE Jan 31)</v>
          </cell>
          <cell r="AD170" t="str">
            <v>4 mo. FY 2015</v>
          </cell>
          <cell r="AE170" t="str">
            <v>FY 2016</v>
          </cell>
          <cell r="AF170" t="str">
            <v>FY 2017</v>
          </cell>
          <cell r="AG170" t="str">
            <v>FY 2018</v>
          </cell>
          <cell r="AJ170" t="str">
            <v>Rates</v>
          </cell>
        </row>
        <row r="171">
          <cell r="AA171" t="str">
            <v>Beginning Cash</v>
          </cell>
          <cell r="AD171">
            <v>13.409000000000001</v>
          </cell>
          <cell r="AE171">
            <v>199.99999999999989</v>
          </cell>
          <cell r="AF171">
            <v>200</v>
          </cell>
          <cell r="AG171">
            <v>200</v>
          </cell>
        </row>
        <row r="172">
          <cell r="AA172" t="str">
            <v>Less: Minimum Cash Balance</v>
          </cell>
          <cell r="AD172">
            <v>-200</v>
          </cell>
          <cell r="AE172">
            <v>-200</v>
          </cell>
          <cell r="AF172">
            <v>-200</v>
          </cell>
          <cell r="AG172">
            <v>-200</v>
          </cell>
        </row>
        <row r="173">
          <cell r="AA173" t="str">
            <v>Plus: Free Cash Flow</v>
          </cell>
          <cell r="AD173">
            <v>3369.3088520500455</v>
          </cell>
          <cell r="AE173">
            <v>-123.43779285490311</v>
          </cell>
          <cell r="AF173">
            <v>1359.8713902704126</v>
          </cell>
          <cell r="AG173">
            <v>1505.3269515747602</v>
          </cell>
        </row>
        <row r="174">
          <cell r="AA174" t="str">
            <v xml:space="preserve">Subtotal </v>
          </cell>
          <cell r="AD174">
            <v>3182.7178520500456</v>
          </cell>
          <cell r="AE174">
            <v>-123.43779285490322</v>
          </cell>
          <cell r="AF174">
            <v>1359.8713902704126</v>
          </cell>
          <cell r="AG174">
            <v>1505.3269515747602</v>
          </cell>
        </row>
        <row r="175">
          <cell r="AA175" t="str">
            <v>Revolver Borrowings</v>
          </cell>
          <cell r="AD175">
            <v>0</v>
          </cell>
          <cell r="AE175">
            <v>123.43779285490322</v>
          </cell>
          <cell r="AF175">
            <v>0</v>
          </cell>
          <cell r="AG175">
            <v>0</v>
          </cell>
        </row>
        <row r="176">
          <cell r="AA176" t="str">
            <v>Cash Available for Debt Repayment</v>
          </cell>
          <cell r="AD176">
            <v>3182.7178520500456</v>
          </cell>
          <cell r="AE176">
            <v>0</v>
          </cell>
          <cell r="AF176">
            <v>1359.8713902704126</v>
          </cell>
          <cell r="AG176">
            <v>1505.3269515747602</v>
          </cell>
        </row>
        <row r="177">
          <cell r="AA177" t="str">
            <v>Mandatory Payments</v>
          </cell>
          <cell r="AD177">
            <v>0</v>
          </cell>
          <cell r="AE177">
            <v>0</v>
          </cell>
          <cell r="AF177">
            <v>0</v>
          </cell>
          <cell r="AG177">
            <v>0</v>
          </cell>
        </row>
        <row r="178">
          <cell r="AA178" t="str">
            <v>Cash Available for Sweep</v>
          </cell>
          <cell r="AD178">
            <v>3182.7178520500456</v>
          </cell>
          <cell r="AE178">
            <v>0</v>
          </cell>
          <cell r="AF178">
            <v>1359.8713902704126</v>
          </cell>
          <cell r="AG178">
            <v>1505.3269515747602</v>
          </cell>
        </row>
        <row r="180">
          <cell r="AA180" t="str">
            <v>Revolver</v>
          </cell>
        </row>
        <row r="181">
          <cell r="AA181" t="str">
            <v>Beginning Balance</v>
          </cell>
          <cell r="AD181">
            <v>10764.209000000001</v>
          </cell>
          <cell r="AE181">
            <v>7581.4911479499551</v>
          </cell>
          <cell r="AF181">
            <v>7704.928940804858</v>
          </cell>
          <cell r="AG181">
            <v>6345.0575505344459</v>
          </cell>
          <cell r="AJ181">
            <v>3.0000000000000001E-3</v>
          </cell>
          <cell r="AK181" t="str">
            <v>LIBOR</v>
          </cell>
        </row>
        <row r="182">
          <cell r="AA182" t="str">
            <v>Borrowings</v>
          </cell>
          <cell r="AD182">
            <v>0</v>
          </cell>
          <cell r="AE182">
            <v>123.43779285490322</v>
          </cell>
          <cell r="AF182">
            <v>0</v>
          </cell>
          <cell r="AG182">
            <v>0</v>
          </cell>
          <cell r="AJ182">
            <v>0.01</v>
          </cell>
          <cell r="AK182" t="str">
            <v>Spread</v>
          </cell>
        </row>
        <row r="183">
          <cell r="AA183" t="str">
            <v>Voluntary Paydown</v>
          </cell>
          <cell r="AD183">
            <v>-3182.7178520500456</v>
          </cell>
          <cell r="AE183">
            <v>0</v>
          </cell>
          <cell r="AF183">
            <v>-1359.8713902704126</v>
          </cell>
          <cell r="AG183">
            <v>-1505.3269515747602</v>
          </cell>
        </row>
        <row r="184">
          <cell r="AA184" t="str">
            <v>Interest Expense</v>
          </cell>
          <cell r="AD184">
            <v>39.749016987224906</v>
          </cell>
          <cell r="AE184">
            <v>99.361730576906297</v>
          </cell>
          <cell r="AF184">
            <v>91.324912193705472</v>
          </cell>
          <cell r="AG184">
            <v>72.701122971711868</v>
          </cell>
        </row>
        <row r="185">
          <cell r="AA185" t="str">
            <v>End Balance</v>
          </cell>
          <cell r="AD185">
            <v>7581.4911479499551</v>
          </cell>
          <cell r="AE185">
            <v>7704.928940804858</v>
          </cell>
          <cell r="AF185">
            <v>6345.0575505344459</v>
          </cell>
          <cell r="AG185">
            <v>4839.7305989596862</v>
          </cell>
        </row>
        <row r="186">
          <cell r="AA186" t="str">
            <v>Remaining Cash to Sweep</v>
          </cell>
          <cell r="AD186">
            <v>0</v>
          </cell>
          <cell r="AE186">
            <v>0</v>
          </cell>
          <cell r="AF186">
            <v>0</v>
          </cell>
          <cell r="AG186">
            <v>0</v>
          </cell>
        </row>
        <row r="188">
          <cell r="AA188" t="str">
            <v>Terrapin Note</v>
          </cell>
        </row>
        <row r="189">
          <cell r="AA189" t="str">
            <v>Beginning Balance</v>
          </cell>
          <cell r="AD189">
            <v>3700</v>
          </cell>
          <cell r="AE189">
            <v>3887.815800138153</v>
          </cell>
          <cell r="AF189">
            <v>4499.3588501556251</v>
          </cell>
          <cell r="AG189">
            <v>5202.2309802102409</v>
          </cell>
        </row>
        <row r="190">
          <cell r="AA190" t="str">
            <v>Mandatory Paydown</v>
          </cell>
          <cell r="AD190">
            <v>0</v>
          </cell>
          <cell r="AE190">
            <v>0</v>
          </cell>
          <cell r="AF190">
            <v>0</v>
          </cell>
          <cell r="AG190">
            <v>0</v>
          </cell>
        </row>
        <row r="191">
          <cell r="AA191" t="str">
            <v>Voluntary Paydown</v>
          </cell>
          <cell r="AD191">
            <v>0</v>
          </cell>
          <cell r="AE191">
            <v>0</v>
          </cell>
          <cell r="AF191">
            <v>0</v>
          </cell>
          <cell r="AG191">
            <v>0</v>
          </cell>
        </row>
        <row r="192">
          <cell r="AA192" t="str">
            <v>PIK Interest Expense</v>
          </cell>
          <cell r="AD192">
            <v>187.81580013815312</v>
          </cell>
          <cell r="AE192">
            <v>611.5430500174723</v>
          </cell>
          <cell r="AF192">
            <v>702.87213005461558</v>
          </cell>
          <cell r="AG192">
            <v>807.84048023012861</v>
          </cell>
          <cell r="AJ192">
            <v>0.14000000000000001</v>
          </cell>
        </row>
        <row r="193">
          <cell r="AA193" t="str">
            <v>End Balance</v>
          </cell>
          <cell r="AD193">
            <v>3887.815800138153</v>
          </cell>
          <cell r="AE193">
            <v>4499.3588501556251</v>
          </cell>
          <cell r="AF193">
            <v>5202.2309802102409</v>
          </cell>
          <cell r="AG193">
            <v>6010.0714604403693</v>
          </cell>
        </row>
        <row r="194">
          <cell r="AA194" t="str">
            <v>Remaining Cash to Sweep</v>
          </cell>
          <cell r="AD194">
            <v>0</v>
          </cell>
          <cell r="AE194">
            <v>0</v>
          </cell>
          <cell r="AF194">
            <v>0</v>
          </cell>
          <cell r="AG194">
            <v>0</v>
          </cell>
        </row>
        <row r="196">
          <cell r="AA196" t="str">
            <v>Lease Payable</v>
          </cell>
        </row>
        <row r="197">
          <cell r="AA197" t="str">
            <v>Beginning Balance</v>
          </cell>
          <cell r="AD197">
            <v>185.036</v>
          </cell>
          <cell r="AE197">
            <v>185.036</v>
          </cell>
          <cell r="AF197">
            <v>185.036</v>
          </cell>
          <cell r="AG197">
            <v>185.036</v>
          </cell>
        </row>
        <row r="198">
          <cell r="AA198" t="str">
            <v>Mandatory Paydown</v>
          </cell>
          <cell r="AD198">
            <v>0</v>
          </cell>
          <cell r="AE198">
            <v>0</v>
          </cell>
          <cell r="AF198">
            <v>0</v>
          </cell>
          <cell r="AG198">
            <v>0</v>
          </cell>
        </row>
        <row r="199">
          <cell r="AA199" t="str">
            <v>Voluntary Paydown</v>
          </cell>
          <cell r="AD199">
            <v>0</v>
          </cell>
          <cell r="AE199">
            <v>0</v>
          </cell>
          <cell r="AF199">
            <v>0</v>
          </cell>
          <cell r="AG199">
            <v>0</v>
          </cell>
        </row>
        <row r="200">
          <cell r="AA200" t="str">
            <v>Interest Expense</v>
          </cell>
          <cell r="AD200">
            <v>6.1678666666666668</v>
          </cell>
          <cell r="AE200">
            <v>18.503600000000002</v>
          </cell>
          <cell r="AF200">
            <v>18.503600000000002</v>
          </cell>
          <cell r="AG200">
            <v>18.503600000000002</v>
          </cell>
          <cell r="AJ200">
            <v>0.1</v>
          </cell>
        </row>
        <row r="201">
          <cell r="AA201" t="str">
            <v>End Balance</v>
          </cell>
          <cell r="AD201">
            <v>185.036</v>
          </cell>
          <cell r="AE201">
            <v>185.036</v>
          </cell>
          <cell r="AF201">
            <v>185.036</v>
          </cell>
          <cell r="AG201">
            <v>185.036</v>
          </cell>
        </row>
        <row r="202">
          <cell r="AA202" t="str">
            <v>Remaining Cash</v>
          </cell>
          <cell r="AD202">
            <v>0</v>
          </cell>
          <cell r="AE202">
            <v>0</v>
          </cell>
          <cell r="AF202">
            <v>0</v>
          </cell>
          <cell r="AG202">
            <v>0</v>
          </cell>
        </row>
        <row r="204">
          <cell r="AA204" t="str">
            <v>Totals</v>
          </cell>
        </row>
        <row r="205">
          <cell r="AA205" t="str">
            <v>Total Debt</v>
          </cell>
          <cell r="AD205">
            <v>11654.342948088108</v>
          </cell>
          <cell r="AE205">
            <v>12389.323790960483</v>
          </cell>
          <cell r="AF205">
            <v>11732.324530744687</v>
          </cell>
          <cell r="AG205">
            <v>11034.838059400055</v>
          </cell>
        </row>
        <row r="206">
          <cell r="AA206" t="str">
            <v>Cash Interest Expense</v>
          </cell>
          <cell r="AD206">
            <v>45.916883653891574</v>
          </cell>
          <cell r="AE206">
            <v>117.8653305769063</v>
          </cell>
          <cell r="AF206">
            <v>109.82851219370548</v>
          </cell>
          <cell r="AG206">
            <v>91.204722971711874</v>
          </cell>
        </row>
        <row r="207">
          <cell r="AA207" t="str">
            <v>Total Interest Expense</v>
          </cell>
          <cell r="AD207">
            <v>233.7326837920447</v>
          </cell>
          <cell r="AE207">
            <v>729.40838059437863</v>
          </cell>
          <cell r="AF207">
            <v>812.70064224832106</v>
          </cell>
          <cell r="AG207">
            <v>899.04520320184042</v>
          </cell>
        </row>
        <row r="208">
          <cell r="AA208" t="str">
            <v>Cash Increase (Decrease)</v>
          </cell>
          <cell r="AD208">
            <v>186.59099999999989</v>
          </cell>
          <cell r="AE208">
            <v>1.1368683772161603E-13</v>
          </cell>
          <cell r="AF208">
            <v>0</v>
          </cell>
          <cell r="AG208">
            <v>0</v>
          </cell>
        </row>
        <row r="210">
          <cell r="AA210" t="str">
            <v>Discounted Cash Flow</v>
          </cell>
          <cell r="AW210" t="str">
            <v>x</v>
          </cell>
        </row>
        <row r="211">
          <cell r="AD211" t="str">
            <v>4 mo. FY 2015</v>
          </cell>
          <cell r="AE211" t="str">
            <v>FY 2016</v>
          </cell>
          <cell r="AF211" t="str">
            <v>FY 2017</v>
          </cell>
          <cell r="AG211" t="str">
            <v>FY 2018</v>
          </cell>
        </row>
        <row r="212">
          <cell r="AA212" t="str">
            <v>Revenues</v>
          </cell>
          <cell r="AD212">
            <v>30311.82903654001</v>
          </cell>
          <cell r="AE212">
            <v>67542.735679097808</v>
          </cell>
          <cell r="AF212">
            <v>72270.727176634653</v>
          </cell>
          <cell r="AG212">
            <v>77329.678078999088</v>
          </cell>
        </row>
        <row r="214">
          <cell r="AA214" t="str">
            <v>EBITDA</v>
          </cell>
          <cell r="AD214">
            <v>1583.8523677136361</v>
          </cell>
          <cell r="AE214">
            <v>914.20248376499421</v>
          </cell>
          <cell r="AF214">
            <v>2890.8290870653864</v>
          </cell>
          <cell r="AG214">
            <v>3093.1871231599634</v>
          </cell>
        </row>
        <row r="215">
          <cell r="AA215" t="str">
            <v>D&amp;A</v>
          </cell>
          <cell r="AD215">
            <v>-185.02745519425201</v>
          </cell>
          <cell r="AE215">
            <v>-376.28445519425202</v>
          </cell>
          <cell r="AF215">
            <v>-316</v>
          </cell>
          <cell r="AG215">
            <v>-316</v>
          </cell>
        </row>
        <row r="216">
          <cell r="AA216" t="str">
            <v>EBIT</v>
          </cell>
          <cell r="AD216">
            <v>1398.824912519384</v>
          </cell>
          <cell r="AE216">
            <v>537.91802857074219</v>
          </cell>
          <cell r="AF216">
            <v>2574.8290870653864</v>
          </cell>
          <cell r="AG216">
            <v>2777.1871231599634</v>
          </cell>
        </row>
        <row r="217">
          <cell r="AA217" t="str">
            <v>Interest Expense</v>
          </cell>
          <cell r="AD217">
            <v>-233.7326837920447</v>
          </cell>
          <cell r="AE217">
            <v>-729.40838059437863</v>
          </cell>
          <cell r="AF217">
            <v>-812.70064224832106</v>
          </cell>
          <cell r="AG217">
            <v>-899.04520320184042</v>
          </cell>
        </row>
        <row r="218">
          <cell r="AA218" t="str">
            <v>Taxes</v>
          </cell>
          <cell r="AD218">
            <v>0</v>
          </cell>
          <cell r="AE218">
            <v>0</v>
          </cell>
          <cell r="AF218">
            <v>-471.96999233526827</v>
          </cell>
          <cell r="AG218">
            <v>-516.05511288887021</v>
          </cell>
        </row>
        <row r="219">
          <cell r="AA219" t="str">
            <v>Net Income</v>
          </cell>
          <cell r="AD219">
            <v>1165.0922287273393</v>
          </cell>
          <cell r="AE219">
            <v>-191.49035202363643</v>
          </cell>
          <cell r="AF219">
            <v>1290.1584524817972</v>
          </cell>
          <cell r="AG219">
            <v>1362.0868070692527</v>
          </cell>
        </row>
        <row r="221">
          <cell r="AA221" t="str">
            <v>Taxes</v>
          </cell>
          <cell r="AD221">
            <v>0</v>
          </cell>
          <cell r="AE221">
            <v>0</v>
          </cell>
          <cell r="AF221">
            <v>-471.96999233526827</v>
          </cell>
          <cell r="AG221">
            <v>-516.05511288887021</v>
          </cell>
        </row>
        <row r="222">
          <cell r="AA222" t="str">
            <v>Change WC</v>
          </cell>
          <cell r="AD222">
            <v>1994.3433679903007</v>
          </cell>
          <cell r="AE222">
            <v>-419.77494604299102</v>
          </cell>
          <cell r="AF222">
            <v>-449.15919226600028</v>
          </cell>
          <cell r="AG222">
            <v>-480.60033572462135</v>
          </cell>
        </row>
        <row r="223">
          <cell r="AA223" t="str">
            <v>CapEx</v>
          </cell>
          <cell r="AD223">
            <v>-162.97</v>
          </cell>
          <cell r="AE223">
            <v>-500</v>
          </cell>
          <cell r="AF223">
            <v>-500</v>
          </cell>
          <cell r="AG223">
            <v>-500</v>
          </cell>
        </row>
        <row r="224">
          <cell r="AA224" t="str">
            <v>Interest Expense</v>
          </cell>
          <cell r="AD224">
            <v>-45.916883653891574</v>
          </cell>
          <cell r="AE224">
            <v>-117.8653305769063</v>
          </cell>
          <cell r="AF224">
            <v>-109.82851219370548</v>
          </cell>
          <cell r="AG224">
            <v>-91.204722971711874</v>
          </cell>
        </row>
        <row r="225">
          <cell r="AA225" t="str">
            <v>Net Free Cashflow</v>
          </cell>
          <cell r="AD225">
            <v>3369.3088520500455</v>
          </cell>
          <cell r="AE225">
            <v>-123.43779285490311</v>
          </cell>
          <cell r="AF225">
            <v>1359.8713902704126</v>
          </cell>
          <cell r="AG225">
            <v>1505.3269515747602</v>
          </cell>
        </row>
        <row r="227">
          <cell r="AA227" t="str">
            <v>NOL Valuation</v>
          </cell>
        </row>
        <row r="228">
          <cell r="AD228" t="str">
            <v>4 mo. FY 2015</v>
          </cell>
          <cell r="AE228" t="str">
            <v>FY 2016</v>
          </cell>
          <cell r="AF228" t="str">
            <v>FY 2017</v>
          </cell>
          <cell r="AG228" t="str">
            <v>FY 2018</v>
          </cell>
        </row>
        <row r="229">
          <cell r="AA229" t="str">
            <v>Beginning NOL</v>
          </cell>
          <cell r="AD229">
            <v>33304.718000000001</v>
          </cell>
          <cell r="AE229">
            <v>35135.007771272663</v>
          </cell>
          <cell r="AF229">
            <v>35326.498123296296</v>
          </cell>
          <cell r="AG229">
            <v>34806.395974098356</v>
          </cell>
        </row>
        <row r="230">
          <cell r="AA230" t="str">
            <v>EBITDA</v>
          </cell>
          <cell r="AD230">
            <v>-555.44963228636402</v>
          </cell>
          <cell r="AE230">
            <v>914.20248376499421</v>
          </cell>
          <cell r="AF230">
            <v>2890.8290870653864</v>
          </cell>
          <cell r="AG230">
            <v>3093.1871231599634</v>
          </cell>
        </row>
        <row r="231">
          <cell r="AA231" t="str">
            <v>D&amp;A</v>
          </cell>
          <cell r="AD231">
            <v>-446.16645519425202</v>
          </cell>
          <cell r="AE231">
            <v>-376.28445519425202</v>
          </cell>
          <cell r="AF231">
            <v>-316</v>
          </cell>
          <cell r="AG231">
            <v>-316</v>
          </cell>
        </row>
        <row r="232">
          <cell r="AA232" t="str">
            <v>Interest</v>
          </cell>
          <cell r="AD232">
            <v>-828.6736837920447</v>
          </cell>
          <cell r="AE232">
            <v>-729.40838059437863</v>
          </cell>
          <cell r="AF232">
            <v>-812.70064224832106</v>
          </cell>
          <cell r="AG232">
            <v>-899.04520320184042</v>
          </cell>
        </row>
        <row r="233">
          <cell r="AA233" t="str">
            <v>NOL (Used) / gain</v>
          </cell>
          <cell r="AD233">
            <v>1830.2897712726608</v>
          </cell>
          <cell r="AE233">
            <v>191.49035202363643</v>
          </cell>
          <cell r="AF233">
            <v>-520.10214919793839</v>
          </cell>
          <cell r="AG233">
            <v>-520.10214919793839</v>
          </cell>
        </row>
        <row r="234">
          <cell r="AA234" t="str">
            <v>Ending NOL</v>
          </cell>
          <cell r="AD234">
            <v>35135.007771272663</v>
          </cell>
          <cell r="AE234">
            <v>35326.498123296296</v>
          </cell>
          <cell r="AF234">
            <v>34806.395974098356</v>
          </cell>
          <cell r="AG234">
            <v>34286.293824900415</v>
          </cell>
        </row>
        <row r="235">
          <cell r="AA235" t="str">
            <v>Taxable Income</v>
          </cell>
          <cell r="AD235">
            <v>0</v>
          </cell>
          <cell r="AE235">
            <v>0</v>
          </cell>
          <cell r="AF235">
            <v>1242.026295619127</v>
          </cell>
          <cell r="AG235">
            <v>1358.0397707601846</v>
          </cell>
        </row>
        <row r="236">
          <cell r="AA236" t="str">
            <v>Tax @</v>
          </cell>
          <cell r="AB236">
            <v>0.38</v>
          </cell>
          <cell r="AD236">
            <v>0</v>
          </cell>
          <cell r="AE236">
            <v>0</v>
          </cell>
          <cell r="AF236">
            <v>471.96999233526827</v>
          </cell>
          <cell r="AG236">
            <v>516.05511288887021</v>
          </cell>
        </row>
        <row r="237">
          <cell r="AA237" t="str">
            <v>Long Term Rate</v>
          </cell>
          <cell r="AB237">
            <v>2.64E-2</v>
          </cell>
        </row>
        <row r="238">
          <cell r="AA238" t="str">
            <v>Equity Value</v>
          </cell>
          <cell r="AB238">
            <v>19700.838984770395</v>
          </cell>
        </row>
        <row r="239">
          <cell r="AA239" t="str">
            <v>Max Usage</v>
          </cell>
          <cell r="AB239">
            <v>520.10214919793839</v>
          </cell>
        </row>
        <row r="240">
          <cell r="AA240" t="str">
            <v>Use?</v>
          </cell>
          <cell r="AB240">
            <v>1</v>
          </cell>
        </row>
        <row r="243">
          <cell r="AM243" t="str">
            <v>Values</v>
          </cell>
          <cell r="AN243" t="str">
            <v>Invisible</v>
          </cell>
          <cell r="AO243" t="str">
            <v>Increments</v>
          </cell>
        </row>
        <row r="244">
          <cell r="AL244" t="str">
            <v>FY 2014 EBITDA</v>
          </cell>
          <cell r="AM244">
            <v>-3.9102465000001758E-2</v>
          </cell>
        </row>
        <row r="245">
          <cell r="AL245" t="str">
            <v>Retail Revenue Growth</v>
          </cell>
          <cell r="AN245">
            <v>-3.9102465000001758E-2</v>
          </cell>
          <cell r="AO245">
            <v>0.15330892610000046</v>
          </cell>
        </row>
        <row r="246">
          <cell r="AL246" t="str">
            <v>Retail Contribution Margin Expansion</v>
          </cell>
          <cell r="AN246">
            <v>0.11420646109999871</v>
          </cell>
          <cell r="AO246">
            <v>0.37870514702999952</v>
          </cell>
        </row>
        <row r="247">
          <cell r="AL247" t="str">
            <v>Direct Revenue Growth</v>
          </cell>
          <cell r="AN247">
            <v>0.49291160812999829</v>
          </cell>
          <cell r="AO247">
            <v>1.4700094690499992</v>
          </cell>
        </row>
        <row r="248">
          <cell r="AL248" t="str">
            <v>Direct Contribution Margin Expansion</v>
          </cell>
          <cell r="AN248">
            <v>1.9629210771799972</v>
          </cell>
          <cell r="AO248">
            <v>3.7820492771849992</v>
          </cell>
        </row>
        <row r="249">
          <cell r="AL249" t="str">
            <v>Less: Incremental Overhead</v>
          </cell>
          <cell r="AN249">
            <v>5.1760502095421623</v>
          </cell>
          <cell r="AO249">
            <v>0.56892014482283404</v>
          </cell>
        </row>
        <row r="250">
          <cell r="AL250" t="str">
            <v>FY 2016 EBITDA</v>
          </cell>
          <cell r="AM250">
            <v>5.1760502095421623</v>
          </cell>
        </row>
        <row r="254">
          <cell r="AL254" t="str">
            <v>EBITDA Bridge</v>
          </cell>
          <cell r="AW254" t="str">
            <v>x</v>
          </cell>
        </row>
        <row r="255">
          <cell r="AL255" t="str">
            <v>($ in millions)</v>
          </cell>
        </row>
        <row r="276">
          <cell r="A276" t="str">
            <v>x</v>
          </cell>
          <cell r="J276" t="str">
            <v>x</v>
          </cell>
          <cell r="X276" t="str">
            <v>x</v>
          </cell>
          <cell r="AA276" t="str">
            <v>x</v>
          </cell>
          <cell r="AH276" t="str">
            <v>x</v>
          </cell>
          <cell r="AW276" t="str">
            <v>x</v>
          </cell>
        </row>
      </sheetData>
      <sheetData sheetId="3"/>
      <sheetData sheetId="4">
        <row r="1">
          <cell r="A1" t="str">
            <v>CP II Promissory Note</v>
          </cell>
        </row>
      </sheetData>
      <sheetData sheetId="5">
        <row r="1">
          <cell r="A1" t="str">
            <v>Gump's Holdings LLC</v>
          </cell>
        </row>
      </sheetData>
      <sheetData sheetId="6">
        <row r="2">
          <cell r="D2" t="str">
            <v>Invested</v>
          </cell>
          <cell r="F2" t="str">
            <v>Liquidation</v>
          </cell>
          <cell r="G2" t="str">
            <v>Dividend</v>
          </cell>
        </row>
        <row r="3">
          <cell r="B3" t="str">
            <v>Security (by seniority)</v>
          </cell>
          <cell r="C3" t="str">
            <v>Date</v>
          </cell>
          <cell r="D3" t="str">
            <v>Capital</v>
          </cell>
          <cell r="E3" t="str">
            <v>Units</v>
          </cell>
          <cell r="F3" t="str">
            <v>Preference</v>
          </cell>
          <cell r="G3" t="str">
            <v>Rate</v>
          </cell>
          <cell r="J3">
            <v>0.47098380906001996</v>
          </cell>
          <cell r="K3" t="str">
            <v>Pre 2009</v>
          </cell>
        </row>
        <row r="4">
          <cell r="B4" t="str">
            <v>CP II Promissory Note</v>
          </cell>
          <cell r="C4">
            <v>42125</v>
          </cell>
          <cell r="D4">
            <v>3732032.88</v>
          </cell>
          <cell r="E4" t="str">
            <v>NA</v>
          </cell>
          <cell r="F4" t="str">
            <v>NA</v>
          </cell>
          <cell r="G4">
            <v>0.14000000000000001</v>
          </cell>
          <cell r="J4">
            <v>0.52901619093997998</v>
          </cell>
          <cell r="K4" t="str">
            <v>Post 2009</v>
          </cell>
        </row>
        <row r="6">
          <cell r="B6" t="str">
            <v>Class C Preferred Units</v>
          </cell>
          <cell r="C6">
            <v>39265</v>
          </cell>
          <cell r="D6">
            <v>14000000</v>
          </cell>
          <cell r="E6">
            <v>22708934</v>
          </cell>
          <cell r="F6" t="str">
            <v>NA</v>
          </cell>
          <cell r="G6">
            <v>0.15</v>
          </cell>
          <cell r="K6" t="str">
            <v>CP Ownership in Post 2009</v>
          </cell>
        </row>
        <row r="7">
          <cell r="C7">
            <v>41767</v>
          </cell>
          <cell r="D7">
            <v>1000000</v>
          </cell>
          <cell r="E7">
            <v>1622060</v>
          </cell>
          <cell r="F7" t="str">
            <v>NA</v>
          </cell>
          <cell r="G7">
            <v>0.15</v>
          </cell>
          <cell r="J7">
            <v>0.99867798173258338</v>
          </cell>
          <cell r="K7" t="str">
            <v>CP % in Series C</v>
          </cell>
        </row>
        <row r="8">
          <cell r="C8">
            <v>41834</v>
          </cell>
          <cell r="D8">
            <v>1500000</v>
          </cell>
          <cell r="E8">
            <v>2433090.0405514999</v>
          </cell>
          <cell r="F8" t="str">
            <v>NA</v>
          </cell>
          <cell r="G8">
            <v>0.15</v>
          </cell>
          <cell r="J8">
            <v>0.87429483272243635</v>
          </cell>
          <cell r="K8" t="str">
            <v>CP % in F</v>
          </cell>
        </row>
        <row r="9">
          <cell r="B9" t="str">
            <v>Subtotal</v>
          </cell>
          <cell r="D9">
            <v>16500000</v>
          </cell>
          <cell r="E9">
            <v>26764084.040551499</v>
          </cell>
          <cell r="J9">
            <v>0.12263852077948954</v>
          </cell>
          <cell r="K9" t="str">
            <v>% Post 2009 C</v>
          </cell>
        </row>
        <row r="10">
          <cell r="J10">
            <v>0.87736147922051022</v>
          </cell>
          <cell r="K10" t="str">
            <v>% Post 2009 F</v>
          </cell>
        </row>
        <row r="11">
          <cell r="B11" t="str">
            <v>Class F Preferred Units</v>
          </cell>
          <cell r="C11">
            <v>39857</v>
          </cell>
          <cell r="D11">
            <v>2332173.63</v>
          </cell>
          <cell r="E11">
            <v>233217363</v>
          </cell>
          <cell r="F11" t="str">
            <v>11x</v>
          </cell>
          <cell r="G11" t="str">
            <v>NA</v>
          </cell>
        </row>
        <row r="12">
          <cell r="C12">
            <v>39875</v>
          </cell>
          <cell r="D12">
            <v>796781.61</v>
          </cell>
          <cell r="E12">
            <v>79678161</v>
          </cell>
          <cell r="F12" t="str">
            <v>11x</v>
          </cell>
          <cell r="G12" t="str">
            <v>NA</v>
          </cell>
        </row>
        <row r="13">
          <cell r="C13">
            <v>39903</v>
          </cell>
          <cell r="D13">
            <v>1564477.62</v>
          </cell>
          <cell r="E13">
            <v>156447762</v>
          </cell>
          <cell r="F13" t="str">
            <v>11x</v>
          </cell>
          <cell r="G13" t="str">
            <v>NA</v>
          </cell>
          <cell r="J13">
            <v>10422062.798045097</v>
          </cell>
          <cell r="K13" t="str">
            <v>Valuation Attributable to Post 2009 (Excluding Note)</v>
          </cell>
        </row>
        <row r="14">
          <cell r="C14">
            <v>39969</v>
          </cell>
          <cell r="D14">
            <v>376396.68</v>
          </cell>
          <cell r="E14">
            <v>37639668</v>
          </cell>
          <cell r="F14" t="str">
            <v>11x</v>
          </cell>
          <cell r="G14" t="str">
            <v>NA</v>
          </cell>
          <cell r="J14">
            <v>1278146.3650231985</v>
          </cell>
          <cell r="K14" t="str">
            <v>Attributable to C</v>
          </cell>
        </row>
        <row r="15">
          <cell r="C15">
            <v>40087</v>
          </cell>
          <cell r="D15">
            <v>572863.55000000005</v>
          </cell>
          <cell r="E15">
            <v>57286355.000000007</v>
          </cell>
          <cell r="F15" t="str">
            <v>11x</v>
          </cell>
          <cell r="G15" t="str">
            <v>NA</v>
          </cell>
          <cell r="J15">
            <v>1276456.6321802058</v>
          </cell>
          <cell r="K15" t="str">
            <v>CP %</v>
          </cell>
        </row>
        <row r="16">
          <cell r="C16">
            <v>40113</v>
          </cell>
          <cell r="D16">
            <v>12538.94</v>
          </cell>
          <cell r="E16">
            <v>1253894</v>
          </cell>
          <cell r="F16" t="str">
            <v>11x</v>
          </cell>
          <cell r="G16" t="str">
            <v>NA</v>
          </cell>
          <cell r="J16">
            <v>9143916.4330218956</v>
          </cell>
          <cell r="K16" t="str">
            <v>Attributable to F</v>
          </cell>
        </row>
        <row r="17">
          <cell r="C17">
            <v>40183</v>
          </cell>
          <cell r="D17">
            <v>715641.81</v>
          </cell>
          <cell r="E17">
            <v>71564181</v>
          </cell>
          <cell r="F17" t="str">
            <v>11x</v>
          </cell>
          <cell r="G17" t="str">
            <v>NA</v>
          </cell>
          <cell r="J17">
            <v>7994478.8882368151</v>
          </cell>
          <cell r="K17" t="str">
            <v>CP %</v>
          </cell>
        </row>
        <row r="18">
          <cell r="C18">
            <v>40212</v>
          </cell>
          <cell r="D18">
            <v>600000</v>
          </cell>
          <cell r="E18">
            <v>60000000</v>
          </cell>
          <cell r="F18" t="str">
            <v>11x</v>
          </cell>
          <cell r="G18" t="str">
            <v>NA</v>
          </cell>
          <cell r="J18">
            <v>9270935.5204170216</v>
          </cell>
          <cell r="K18" t="str">
            <v>CP II Value Excluding Note</v>
          </cell>
        </row>
        <row r="19">
          <cell r="C19">
            <v>40226</v>
          </cell>
          <cell r="D19">
            <v>400000</v>
          </cell>
          <cell r="E19">
            <v>40000000</v>
          </cell>
          <cell r="F19" t="str">
            <v>11x</v>
          </cell>
          <cell r="G19" t="str">
            <v>NA</v>
          </cell>
          <cell r="J19">
            <v>3819621.6183419996</v>
          </cell>
          <cell r="K19" t="str">
            <v>CP II Note Accrued Value</v>
          </cell>
        </row>
        <row r="20">
          <cell r="C20">
            <v>40241</v>
          </cell>
          <cell r="D20">
            <v>1000000</v>
          </cell>
          <cell r="E20">
            <v>100000000</v>
          </cell>
          <cell r="F20" t="str">
            <v>11x</v>
          </cell>
          <cell r="G20" t="str">
            <v>NA</v>
          </cell>
          <cell r="J20">
            <v>13090557.138759021</v>
          </cell>
          <cell r="K20" t="str">
            <v>CP II Total Value</v>
          </cell>
        </row>
        <row r="21">
          <cell r="C21">
            <v>40283</v>
          </cell>
          <cell r="D21">
            <v>800000</v>
          </cell>
          <cell r="E21">
            <v>80000000</v>
          </cell>
          <cell r="F21" t="str">
            <v>11x</v>
          </cell>
          <cell r="G21" t="str">
            <v>NA</v>
          </cell>
        </row>
        <row r="22">
          <cell r="C22">
            <v>40302</v>
          </cell>
          <cell r="D22">
            <v>922500</v>
          </cell>
          <cell r="E22">
            <v>92250000</v>
          </cell>
          <cell r="F22" t="str">
            <v>11x</v>
          </cell>
          <cell r="G22" t="str">
            <v>NA</v>
          </cell>
        </row>
        <row r="23">
          <cell r="C23">
            <v>40380</v>
          </cell>
          <cell r="D23">
            <v>907500</v>
          </cell>
          <cell r="E23">
            <v>90750000</v>
          </cell>
          <cell r="F23" t="str">
            <v>11x</v>
          </cell>
          <cell r="G23" t="str">
            <v>NA</v>
          </cell>
        </row>
        <row r="24">
          <cell r="C24">
            <v>40647</v>
          </cell>
          <cell r="D24">
            <v>1897576.97</v>
          </cell>
          <cell r="E24">
            <v>189757697</v>
          </cell>
          <cell r="F24" t="str">
            <v>11x</v>
          </cell>
          <cell r="G24" t="str">
            <v>NA</v>
          </cell>
        </row>
        <row r="25">
          <cell r="C25">
            <v>40765</v>
          </cell>
          <cell r="D25">
            <v>1237909</v>
          </cell>
          <cell r="E25">
            <v>123790900</v>
          </cell>
          <cell r="F25" t="str">
            <v>11x</v>
          </cell>
          <cell r="G25" t="str">
            <v>NA</v>
          </cell>
        </row>
        <row r="26">
          <cell r="C26">
            <v>40801</v>
          </cell>
          <cell r="D26">
            <v>150000</v>
          </cell>
          <cell r="E26">
            <v>15000000</v>
          </cell>
          <cell r="F26" t="str">
            <v>11x</v>
          </cell>
          <cell r="G26" t="str">
            <v>NA</v>
          </cell>
        </row>
        <row r="27">
          <cell r="C27">
            <v>40949</v>
          </cell>
          <cell r="D27">
            <v>432300.79</v>
          </cell>
          <cell r="E27">
            <v>43230079</v>
          </cell>
          <cell r="F27" t="str">
            <v>11x</v>
          </cell>
          <cell r="G27" t="str">
            <v>NA</v>
          </cell>
        </row>
        <row r="28">
          <cell r="C28">
            <v>40973</v>
          </cell>
          <cell r="D28">
            <v>846451.55</v>
          </cell>
          <cell r="E28">
            <v>84645155</v>
          </cell>
          <cell r="F28" t="str">
            <v>11x</v>
          </cell>
          <cell r="G28" t="str">
            <v>NA</v>
          </cell>
        </row>
        <row r="29">
          <cell r="C29">
            <v>41040</v>
          </cell>
          <cell r="D29">
            <v>320000</v>
          </cell>
          <cell r="E29">
            <v>32000000</v>
          </cell>
          <cell r="F29" t="str">
            <v>11x</v>
          </cell>
          <cell r="G29" t="str">
            <v>NA</v>
          </cell>
        </row>
        <row r="30">
          <cell r="C30">
            <v>41222</v>
          </cell>
          <cell r="D30">
            <v>2000000</v>
          </cell>
          <cell r="E30">
            <v>200000000</v>
          </cell>
          <cell r="F30" t="str">
            <v>11x</v>
          </cell>
          <cell r="G30" t="str">
            <v>NA</v>
          </cell>
        </row>
        <row r="31">
          <cell r="B31" t="str">
            <v>Subtotal</v>
          </cell>
          <cell r="D31">
            <v>17885112.149999999</v>
          </cell>
          <cell r="E31">
            <v>1788511215</v>
          </cell>
        </row>
        <row r="33">
          <cell r="B33" t="str">
            <v>Class D Preferred Units</v>
          </cell>
          <cell r="C33">
            <v>39538</v>
          </cell>
          <cell r="D33">
            <v>849723.54</v>
          </cell>
          <cell r="E33">
            <v>1378302</v>
          </cell>
          <cell r="F33" t="str">
            <v>NA</v>
          </cell>
          <cell r="G33">
            <v>0.2</v>
          </cell>
        </row>
        <row r="34">
          <cell r="C34">
            <v>39556</v>
          </cell>
          <cell r="D34">
            <v>849723.52</v>
          </cell>
          <cell r="E34">
            <v>1378302</v>
          </cell>
          <cell r="F34" t="str">
            <v>NA</v>
          </cell>
          <cell r="G34">
            <v>0.2</v>
          </cell>
        </row>
        <row r="35">
          <cell r="B35" t="str">
            <v>Subtotal</v>
          </cell>
          <cell r="D35">
            <v>1699447.06</v>
          </cell>
          <cell r="E35">
            <v>2756604</v>
          </cell>
        </row>
        <row r="37">
          <cell r="B37" t="str">
            <v>Class E Preferred Units</v>
          </cell>
          <cell r="C37">
            <v>39598</v>
          </cell>
          <cell r="D37">
            <v>392500</v>
          </cell>
          <cell r="E37">
            <v>1308333</v>
          </cell>
          <cell r="F37" t="str">
            <v>1.5x</v>
          </cell>
          <cell r="G37">
            <v>0.25</v>
          </cell>
        </row>
        <row r="38">
          <cell r="C38">
            <v>39610</v>
          </cell>
          <cell r="D38">
            <v>474137.85</v>
          </cell>
          <cell r="E38">
            <v>1580460</v>
          </cell>
          <cell r="F38" t="str">
            <v>1.5x</v>
          </cell>
          <cell r="G38">
            <v>0.25</v>
          </cell>
        </row>
        <row r="39">
          <cell r="C39">
            <v>39615</v>
          </cell>
          <cell r="D39">
            <v>170999.69</v>
          </cell>
          <cell r="E39">
            <v>569999</v>
          </cell>
          <cell r="F39" t="str">
            <v>1.5x</v>
          </cell>
          <cell r="G39">
            <v>0.25</v>
          </cell>
        </row>
        <row r="40">
          <cell r="C40">
            <v>39693</v>
          </cell>
          <cell r="D40">
            <v>1411807.5</v>
          </cell>
          <cell r="E40">
            <v>4706025</v>
          </cell>
          <cell r="F40" t="str">
            <v>1.5x</v>
          </cell>
          <cell r="G40">
            <v>0.25</v>
          </cell>
        </row>
        <row r="41">
          <cell r="B41" t="str">
            <v>Subtotal</v>
          </cell>
          <cell r="D41">
            <v>2449445.04</v>
          </cell>
          <cell r="E41">
            <v>8164817</v>
          </cell>
        </row>
        <row r="43">
          <cell r="B43" t="str">
            <v>Total</v>
          </cell>
          <cell r="D43">
            <v>42266037.130000003</v>
          </cell>
          <cell r="E43">
            <v>1826196720.0405514</v>
          </cell>
        </row>
      </sheetData>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Income Statement"/>
      <sheetName val="Finc'l Summary"/>
      <sheetName val="Margins"/>
      <sheetName val="Org Growth"/>
      <sheetName val="Phasing"/>
      <sheetName val="Growth &amp; Margins Phasing"/>
      <sheetName val="Phasing Analysis - %"/>
      <sheetName val="Corp P&amp;L"/>
      <sheetName val="Corp EBITDA"/>
      <sheetName val="Eliminations"/>
      <sheetName val="Tax Analysis"/>
      <sheetName val="07-08 Int Exp"/>
      <sheetName val="09-10 Int Exp"/>
      <sheetName val="THOMSONplus"/>
      <sheetName val="OGF detail"/>
      <sheetName val="Cash Flow Schedule "/>
      <sheetName val="Cash Statistics"/>
      <sheetName val="Free Cash Flow"/>
      <sheetName val="FCF Reconciliations"/>
      <sheetName val="Adjusted FCF"/>
      <sheetName val="2007 CF Rec"/>
      <sheetName val="2008 CF Rec"/>
      <sheetName val="2009 CF Rec"/>
      <sheetName val="2010 CF Rec"/>
      <sheetName val="Working Capital Detail"/>
      <sheetName val="WC-Other NCA Rec"/>
      <sheetName val="Special Items"/>
      <sheetName val="Capex by Asset Type"/>
      <sheetName val="CapEx by Rationale"/>
      <sheetName val="Acquisition Detail"/>
      <sheetName val="Disposal Proceeds Detail"/>
      <sheetName val="ROIC"/>
      <sheetName val="Net Debt Rollfwd"/>
      <sheetName val="Debt Rollforward"/>
      <sheetName val="Rev Stats"/>
      <sheetName val="Segment Detail"/>
      <sheetName val="Dividend-Act"/>
      <sheetName val="Dividend"/>
      <sheetName val="Shares"/>
      <sheetName val="Disc Ops"/>
      <sheetName val="Synergy Savings"/>
      <sheetName val="Synergy Costs"/>
      <sheetName val="Synergy Summary"/>
      <sheetName val="Guidance Rec"/>
      <sheetName val="Underlying calcs"/>
      <sheetName val="Acctg Rec"/>
      <sheetName val="Deal Fees"/>
      <sheetName val="Service Offerings to Top-20"/>
      <sheetName val="Logistics Out. by Region"/>
      <sheetName val="Revenue by Segment"/>
      <sheetName val="Facilities Overview"/>
    </sheetNames>
    <sheetDataSet>
      <sheetData sheetId="0"/>
      <sheetData sheetId="1"/>
      <sheetData sheetId="2" refreshError="1"/>
      <sheetData sheetId="3" refreshError="1"/>
      <sheetData sheetId="4" refreshError="1"/>
      <sheetData sheetId="5"/>
      <sheetData sheetId="6" refreshError="1"/>
      <sheetData sheetId="7"/>
      <sheetData sheetId="8" refreshError="1"/>
      <sheetData sheetId="9" refreshError="1"/>
      <sheetData sheetId="10"/>
      <sheetData sheetId="11"/>
      <sheetData sheetId="12" refreshError="1"/>
      <sheetData sheetId="13" refreshError="1"/>
      <sheetData sheetId="14" refreshError="1"/>
      <sheetData sheetId="15"/>
      <sheetData sheetId="16"/>
      <sheetData sheetId="17"/>
      <sheetData sheetId="18" refreshError="1">
        <row r="1">
          <cell r="A1" t="str">
            <v>Thomson Reuters</v>
          </cell>
        </row>
        <row r="2">
          <cell r="A2" t="str">
            <v>2008 Operating Plan</v>
          </cell>
        </row>
        <row r="3">
          <cell r="A3" t="str">
            <v>Free Cash Flow</v>
          </cell>
        </row>
        <row r="4">
          <cell r="A4" t="str">
            <v>Source/(use) of cash (in millions of US dollars)</v>
          </cell>
        </row>
        <row r="6">
          <cell r="C6" t="str">
            <v>2007</v>
          </cell>
          <cell r="D6" t="str">
            <v>2008</v>
          </cell>
          <cell r="E6" t="str">
            <v>2009</v>
          </cell>
          <cell r="F6" t="str">
            <v>2010</v>
          </cell>
        </row>
        <row r="7">
          <cell r="A7" t="str">
            <v>Earnings from continuing operations</v>
          </cell>
        </row>
        <row r="8">
          <cell r="A8" t="str">
            <v>North American Legal</v>
          </cell>
          <cell r="C8">
            <v>958.08423800000003</v>
          </cell>
          <cell r="D8">
            <v>1047.900001</v>
          </cell>
          <cell r="E8">
            <v>1117.7999996935957</v>
          </cell>
          <cell r="F8">
            <v>1200.999999982017</v>
          </cell>
        </row>
        <row r="9">
          <cell r="A9" t="str">
            <v>Tax &amp; Accounting</v>
          </cell>
          <cell r="C9">
            <v>183.991815</v>
          </cell>
          <cell r="D9">
            <v>226.92759100000001</v>
          </cell>
          <cell r="E9">
            <v>249</v>
          </cell>
          <cell r="F9">
            <v>272</v>
          </cell>
        </row>
        <row r="10">
          <cell r="A10" t="str">
            <v>International Legal &amp; Regulatory</v>
          </cell>
          <cell r="C10">
            <v>84.790657999999993</v>
          </cell>
          <cell r="D10">
            <v>95.053583000000003</v>
          </cell>
          <cell r="E10">
            <v>106.200997</v>
          </cell>
          <cell r="F10">
            <v>118.59972</v>
          </cell>
        </row>
        <row r="11">
          <cell r="A11" t="str">
            <v>Scientific</v>
          </cell>
          <cell r="C11">
            <v>163.32104867000001</v>
          </cell>
          <cell r="D11">
            <v>177.09665699999999</v>
          </cell>
          <cell r="E11">
            <v>197.22351866037525</v>
          </cell>
          <cell r="F11">
            <v>214.45823958999998</v>
          </cell>
        </row>
        <row r="12">
          <cell r="A12" t="str">
            <v>Healthcare</v>
          </cell>
          <cell r="C12">
            <v>86.12831237000006</v>
          </cell>
          <cell r="D12">
            <v>79.994623083335298</v>
          </cell>
          <cell r="E12">
            <v>84.824999999999946</v>
          </cell>
          <cell r="F12">
            <v>99.499999000000003</v>
          </cell>
        </row>
        <row r="13">
          <cell r="A13" t="str">
            <v>Federal Gov't Initiative</v>
          </cell>
          <cell r="D13">
            <v>-2.2999999999999998</v>
          </cell>
          <cell r="E13">
            <v>-2.2000000000000002</v>
          </cell>
          <cell r="F13">
            <v>-1.4</v>
          </cell>
        </row>
        <row r="14">
          <cell r="A14" t="str">
            <v>Contingency</v>
          </cell>
          <cell r="D14">
            <v>-8</v>
          </cell>
          <cell r="E14">
            <v>-21.800000000000004</v>
          </cell>
          <cell r="F14">
            <v>-59.2</v>
          </cell>
        </row>
        <row r="15">
          <cell r="A15" t="str">
            <v>Professional Division</v>
          </cell>
          <cell r="C15">
            <v>1476.3160720399999</v>
          </cell>
          <cell r="D15">
            <v>1616.6724550833353</v>
          </cell>
          <cell r="E15">
            <v>1731.0495153539709</v>
          </cell>
          <cell r="F15">
            <v>1844.9579585720169</v>
          </cell>
        </row>
        <row r="16">
          <cell r="A16" t="str">
            <v>Markets Division</v>
          </cell>
          <cell r="C16">
            <v>1242.6685287907919</v>
          </cell>
          <cell r="D16">
            <v>1430.5686321250544</v>
          </cell>
          <cell r="E16">
            <v>1484.9305653671202</v>
          </cell>
          <cell r="F16">
            <v>1806.0988518374775</v>
          </cell>
        </row>
        <row r="17">
          <cell r="A17" t="str">
            <v>Divisional Total</v>
          </cell>
          <cell r="C17">
            <v>2718.9846008307918</v>
          </cell>
          <cell r="D17">
            <v>3047.2410872083897</v>
          </cell>
          <cell r="E17">
            <v>3215.9800807210913</v>
          </cell>
          <cell r="F17">
            <v>3651.0568104094946</v>
          </cell>
        </row>
        <row r="18">
          <cell r="A18" t="str">
            <v>Corporate (excl. cost of synergies)</v>
          </cell>
          <cell r="C18">
            <v>-1546.8260919401075</v>
          </cell>
          <cell r="D18">
            <v>-1437.3488278671807</v>
          </cell>
          <cell r="E18">
            <v>-1462.7293790431202</v>
          </cell>
          <cell r="F18">
            <v>-1572.0835424362144</v>
          </cell>
        </row>
        <row r="19">
          <cell r="A19" t="str">
            <v>Cost of synergies</v>
          </cell>
          <cell r="C19">
            <v>-87.32933157399998</v>
          </cell>
          <cell r="D19">
            <v>-526.58418290897339</v>
          </cell>
          <cell r="E19">
            <v>-273.16127248297329</v>
          </cell>
          <cell r="F19">
            <v>-181.89802856145127</v>
          </cell>
        </row>
        <row r="20">
          <cell r="A20" t="str">
            <v>Total from Continuing Operations</v>
          </cell>
          <cell r="C20">
            <v>1084.8291773166843</v>
          </cell>
          <cell r="D20">
            <v>1083.3080764322356</v>
          </cell>
          <cell r="E20">
            <v>1480.0894291949978</v>
          </cell>
          <cell r="F20">
            <v>1897.075239411829</v>
          </cell>
        </row>
        <row r="21">
          <cell r="A21" t="str">
            <v>Disposals</v>
          </cell>
          <cell r="C21">
            <v>11.45</v>
          </cell>
          <cell r="D21">
            <v>12.4</v>
          </cell>
        </row>
        <row r="22">
          <cell r="A22" t="str">
            <v>Total Thomson Reuters</v>
          </cell>
          <cell r="C22">
            <v>1096.2791773166844</v>
          </cell>
          <cell r="D22">
            <v>1095.7080764322357</v>
          </cell>
          <cell r="E22">
            <v>1480.0894291949978</v>
          </cell>
          <cell r="F22">
            <v>1897.075239411829</v>
          </cell>
        </row>
        <row r="24">
          <cell r="A24" t="str">
            <v>Depreciation &amp; Amortization</v>
          </cell>
        </row>
        <row r="25">
          <cell r="A25" t="str">
            <v>North American Legal</v>
          </cell>
          <cell r="C25">
            <v>173.20293499999991</v>
          </cell>
          <cell r="D25">
            <v>200.36436299999991</v>
          </cell>
          <cell r="E25">
            <v>217.71094157640414</v>
          </cell>
          <cell r="F25">
            <v>235.19042781798294</v>
          </cell>
        </row>
        <row r="26">
          <cell r="A26" t="str">
            <v>Tax &amp; Accounting</v>
          </cell>
          <cell r="C26">
            <v>20.526320999999996</v>
          </cell>
          <cell r="D26">
            <v>29.903387000000009</v>
          </cell>
          <cell r="E26">
            <v>35.200045999999986</v>
          </cell>
          <cell r="F26">
            <v>38.300010999999984</v>
          </cell>
        </row>
        <row r="27">
          <cell r="A27" t="str">
            <v>International Legal &amp; Regulatory</v>
          </cell>
          <cell r="C27">
            <v>33.108559</v>
          </cell>
          <cell r="D27">
            <v>36.191856000000001</v>
          </cell>
          <cell r="E27">
            <v>38.187790000000007</v>
          </cell>
          <cell r="F27">
            <v>38.691927000000007</v>
          </cell>
        </row>
        <row r="28">
          <cell r="A28" t="str">
            <v>Scientific</v>
          </cell>
          <cell r="C28">
            <v>28.857089000000002</v>
          </cell>
          <cell r="D28">
            <v>35.552294000000018</v>
          </cell>
          <cell r="E28">
            <v>39.158999999999992</v>
          </cell>
          <cell r="F28">
            <v>48.693999999999988</v>
          </cell>
        </row>
        <row r="29">
          <cell r="A29" t="str">
            <v>Healthcare</v>
          </cell>
          <cell r="C29">
            <v>22.561757999999983</v>
          </cell>
          <cell r="D29">
            <v>31.161773840469223</v>
          </cell>
          <cell r="E29">
            <v>32.199999999999989</v>
          </cell>
          <cell r="F29">
            <v>33.400000000000006</v>
          </cell>
        </row>
        <row r="30">
          <cell r="A30" t="str">
            <v>Federal Gov't Initiative</v>
          </cell>
          <cell r="D30">
            <v>0</v>
          </cell>
          <cell r="E30">
            <v>0</v>
          </cell>
          <cell r="F30">
            <v>0</v>
          </cell>
        </row>
        <row r="31">
          <cell r="A31" t="str">
            <v>Contingency</v>
          </cell>
          <cell r="D31">
            <v>0</v>
          </cell>
          <cell r="E31">
            <v>-16.5</v>
          </cell>
          <cell r="F31">
            <v>-29.200000000000003</v>
          </cell>
        </row>
        <row r="32">
          <cell r="A32" t="str">
            <v>Professional Division</v>
          </cell>
          <cell r="C32">
            <v>278.25666199999989</v>
          </cell>
          <cell r="D32">
            <v>333.17367384046912</v>
          </cell>
          <cell r="E32">
            <v>345.95777757640411</v>
          </cell>
          <cell r="F32">
            <v>365.07636581798289</v>
          </cell>
        </row>
        <row r="33">
          <cell r="A33" t="str">
            <v>Markets Division</v>
          </cell>
          <cell r="C33">
            <v>423.4236370000001</v>
          </cell>
          <cell r="D33">
            <v>464.82477965999988</v>
          </cell>
          <cell r="E33">
            <v>542.37728374199992</v>
          </cell>
          <cell r="F33">
            <v>606.42510756999991</v>
          </cell>
        </row>
        <row r="34">
          <cell r="A34" t="str">
            <v>Divisional Total</v>
          </cell>
          <cell r="C34">
            <v>701.68029899999999</v>
          </cell>
          <cell r="D34">
            <v>797.99845350046894</v>
          </cell>
          <cell r="E34">
            <v>888.33506131840409</v>
          </cell>
          <cell r="F34">
            <v>971.50147338798274</v>
          </cell>
        </row>
        <row r="35">
          <cell r="A35" t="str">
            <v>Corporate (excl. cost of synergies)</v>
          </cell>
          <cell r="C35">
            <v>358.41276876744922</v>
          </cell>
          <cell r="D35">
            <v>341.78117776744926</v>
          </cell>
          <cell r="E35">
            <v>327.72005163275196</v>
          </cell>
          <cell r="F35">
            <v>323.70624881445661</v>
          </cell>
        </row>
        <row r="36">
          <cell r="A36" t="str">
            <v>Cost of synergies</v>
          </cell>
          <cell r="C36">
            <v>0</v>
          </cell>
          <cell r="D36">
            <v>33.345506999999998</v>
          </cell>
          <cell r="E36">
            <v>12.874506999999994</v>
          </cell>
          <cell r="F36">
            <v>15.400000000000034</v>
          </cell>
        </row>
        <row r="37">
          <cell r="A37" t="str">
            <v>Total from Continuing Operations</v>
          </cell>
          <cell r="C37">
            <v>1060.0930677674492</v>
          </cell>
          <cell r="D37">
            <v>1173.1251382679181</v>
          </cell>
          <cell r="E37">
            <v>1228.9296199511559</v>
          </cell>
          <cell r="F37">
            <v>1310.6077222024394</v>
          </cell>
        </row>
        <row r="38">
          <cell r="A38" t="str">
            <v>Disposals</v>
          </cell>
          <cell r="C38">
            <v>3.0100000000000016</v>
          </cell>
          <cell r="D38">
            <v>2.0999999999999996</v>
          </cell>
          <cell r="E38">
            <v>0</v>
          </cell>
          <cell r="F38">
            <v>0</v>
          </cell>
        </row>
        <row r="39">
          <cell r="A39" t="str">
            <v>Total Thomson Reuters</v>
          </cell>
          <cell r="C39">
            <v>1063.1030677674491</v>
          </cell>
          <cell r="D39">
            <v>1175.2251382679181</v>
          </cell>
          <cell r="E39">
            <v>1228.9296199511559</v>
          </cell>
          <cell r="F39">
            <v>1310.6077222024394</v>
          </cell>
        </row>
        <row r="41">
          <cell r="A41" t="str">
            <v>Changes in Working Capital</v>
          </cell>
        </row>
        <row r="42">
          <cell r="A42" t="str">
            <v>North American Legal</v>
          </cell>
          <cell r="C42">
            <v>2.9262392768224625</v>
          </cell>
          <cell r="D42">
            <v>-69.787768621748185</v>
          </cell>
          <cell r="E42">
            <v>-85.29916622968868</v>
          </cell>
          <cell r="F42">
            <v>-100.39116380133483</v>
          </cell>
        </row>
        <row r="43">
          <cell r="A43" t="str">
            <v>Tax &amp; Accounting</v>
          </cell>
          <cell r="C43">
            <v>17.40840624804979</v>
          </cell>
          <cell r="D43">
            <v>29.884788744683991</v>
          </cell>
          <cell r="E43">
            <v>19.884932469999971</v>
          </cell>
          <cell r="F43">
            <v>20.87016247</v>
          </cell>
        </row>
        <row r="44">
          <cell r="A44" t="str">
            <v>International Legal &amp; Regulatory</v>
          </cell>
          <cell r="C44">
            <v>10.713224212255605</v>
          </cell>
          <cell r="D44">
            <v>3.9292772529607078</v>
          </cell>
          <cell r="E44">
            <v>1.9518239458321631</v>
          </cell>
          <cell r="F44">
            <v>5.4067033399984794</v>
          </cell>
        </row>
        <row r="45">
          <cell r="A45" t="str">
            <v>Scientific</v>
          </cell>
          <cell r="C45">
            <v>-8.0991005196603219</v>
          </cell>
          <cell r="D45">
            <v>-8.6042244113630044</v>
          </cell>
          <cell r="E45">
            <v>-10.789403035993617</v>
          </cell>
          <cell r="F45">
            <v>-22.993999819999999</v>
          </cell>
        </row>
        <row r="46">
          <cell r="A46" t="str">
            <v>Healthcare</v>
          </cell>
          <cell r="C46">
            <v>-4.300006327283227</v>
          </cell>
          <cell r="D46">
            <v>-1.0876634902506204</v>
          </cell>
          <cell r="E46">
            <v>0.43767599493001402</v>
          </cell>
          <cell r="F46">
            <v>0.20051301401000096</v>
          </cell>
        </row>
        <row r="47">
          <cell r="A47" t="str">
            <v>Professional Division</v>
          </cell>
          <cell r="C47">
            <v>18.648762890184305</v>
          </cell>
          <cell r="D47">
            <v>-45.665590525717114</v>
          </cell>
          <cell r="E47">
            <v>-73.81413685492015</v>
          </cell>
          <cell r="F47">
            <v>-96.907784797326343</v>
          </cell>
        </row>
        <row r="48">
          <cell r="A48" t="str">
            <v>Markets Division</v>
          </cell>
          <cell r="C48">
            <v>-29.097371850551934</v>
          </cell>
          <cell r="D48">
            <v>36.058391060311465</v>
          </cell>
          <cell r="E48">
            <v>-81.270327823792357</v>
          </cell>
          <cell r="F48">
            <v>-53.814796871543109</v>
          </cell>
        </row>
        <row r="49">
          <cell r="A49" t="str">
            <v>Divisional Total</v>
          </cell>
          <cell r="C49">
            <v>-10.448608960367629</v>
          </cell>
          <cell r="D49">
            <v>-9.6071994654056496</v>
          </cell>
          <cell r="E49">
            <v>-155.08446467871249</v>
          </cell>
          <cell r="F49">
            <v>-150.72258166886945</v>
          </cell>
        </row>
        <row r="50">
          <cell r="A50" t="str">
            <v>Corporate</v>
          </cell>
          <cell r="C50">
            <v>-134.30000000000001</v>
          </cell>
          <cell r="D50">
            <v>-70</v>
          </cell>
          <cell r="E50">
            <v>-97</v>
          </cell>
          <cell r="F50">
            <v>-97</v>
          </cell>
        </row>
        <row r="51">
          <cell r="A51" t="str">
            <v>Total from Continuing Operations</v>
          </cell>
          <cell r="C51">
            <v>-144.74860896036765</v>
          </cell>
          <cell r="D51">
            <v>-79.607199465405643</v>
          </cell>
          <cell r="E51">
            <v>-252.08446467871249</v>
          </cell>
          <cell r="F51">
            <v>-247.72258166886945</v>
          </cell>
        </row>
        <row r="52">
          <cell r="A52" t="str">
            <v>Disposals</v>
          </cell>
          <cell r="C52">
            <v>-4.1266409999999993</v>
          </cell>
          <cell r="D52">
            <v>-0.70003100000000096</v>
          </cell>
          <cell r="E52">
            <v>0</v>
          </cell>
          <cell r="F52">
            <v>0</v>
          </cell>
        </row>
        <row r="53">
          <cell r="A53" t="str">
            <v>Total Thomson Reuters</v>
          </cell>
          <cell r="C53">
            <v>-148.87524996036765</v>
          </cell>
          <cell r="D53">
            <v>-80.307230465405638</v>
          </cell>
          <cell r="E53">
            <v>-252.08446467871249</v>
          </cell>
          <cell r="F53">
            <v>-247.72258166886945</v>
          </cell>
        </row>
        <row r="55">
          <cell r="A55" t="str">
            <v>Capital Expenditures</v>
          </cell>
        </row>
        <row r="56">
          <cell r="A56" t="str">
            <v>North American Legal</v>
          </cell>
          <cell r="C56">
            <v>-194.6658630794191</v>
          </cell>
          <cell r="D56">
            <v>-223.73109887433125</v>
          </cell>
          <cell r="E56">
            <v>-235.5748511955149</v>
          </cell>
          <cell r="F56">
            <v>-250.20332842689663</v>
          </cell>
        </row>
        <row r="57">
          <cell r="A57" t="str">
            <v>Tax &amp; Accounting</v>
          </cell>
          <cell r="C57">
            <v>-58.285180509863068</v>
          </cell>
          <cell r="D57">
            <v>-77.674943999999996</v>
          </cell>
          <cell r="E57">
            <v>-75.199998999999991</v>
          </cell>
          <cell r="F57">
            <v>-82</v>
          </cell>
        </row>
        <row r="58">
          <cell r="A58" t="str">
            <v>International Legal &amp; Regulatory</v>
          </cell>
          <cell r="C58">
            <v>-37.059376279346644</v>
          </cell>
          <cell r="D58">
            <v>-36.421403988877216</v>
          </cell>
          <cell r="E58">
            <v>-37.998804123702591</v>
          </cell>
          <cell r="F58">
            <v>-40.498759743533377</v>
          </cell>
        </row>
        <row r="59">
          <cell r="A59" t="str">
            <v>Scientific</v>
          </cell>
          <cell r="C59">
            <v>-43.993535283009344</v>
          </cell>
          <cell r="D59">
            <v>-49.340560260033328</v>
          </cell>
          <cell r="E59">
            <v>-50.699999999999996</v>
          </cell>
          <cell r="F59">
            <v>-51.6</v>
          </cell>
        </row>
        <row r="60">
          <cell r="A60" t="str">
            <v>Healthcare</v>
          </cell>
          <cell r="C60">
            <v>-35.10987308</v>
          </cell>
          <cell r="D60">
            <v>-38.253432359999991</v>
          </cell>
          <cell r="E60">
            <v>-39.960608000000001</v>
          </cell>
          <cell r="F60">
            <v>-42.364391999999995</v>
          </cell>
        </row>
        <row r="61">
          <cell r="A61" t="str">
            <v>Professional Division</v>
          </cell>
          <cell r="C61">
            <v>-369.11382823163814</v>
          </cell>
          <cell r="D61">
            <v>-425.42143948324178</v>
          </cell>
          <cell r="E61">
            <v>-439.43426231921745</v>
          </cell>
          <cell r="F61">
            <v>-466.66648017043002</v>
          </cell>
        </row>
        <row r="62">
          <cell r="A62" t="str">
            <v>Markets Division</v>
          </cell>
          <cell r="C62">
            <v>-643.40131291779551</v>
          </cell>
          <cell r="D62">
            <v>-628.71337808406963</v>
          </cell>
          <cell r="E62">
            <v>-637.83300204674003</v>
          </cell>
          <cell r="F62">
            <v>-646.39300200710102</v>
          </cell>
        </row>
        <row r="63">
          <cell r="A63" t="str">
            <v>Divisional Total</v>
          </cell>
          <cell r="C63">
            <v>-1012.5151411494337</v>
          </cell>
          <cell r="D63">
            <v>-1054.1348175673115</v>
          </cell>
          <cell r="E63">
            <v>-1077.2672643659575</v>
          </cell>
          <cell r="F63">
            <v>-1113.059482177531</v>
          </cell>
        </row>
        <row r="64">
          <cell r="A64" t="str">
            <v>Corporate (excl. cost of synergies)</v>
          </cell>
          <cell r="C64">
            <v>-88.335300000000004</v>
          </cell>
          <cell r="D64">
            <v>-21.913360000000001</v>
          </cell>
          <cell r="E64">
            <v>-18.022749672</v>
          </cell>
          <cell r="F64">
            <v>-16.822749999999999</v>
          </cell>
        </row>
        <row r="65">
          <cell r="A65" t="str">
            <v>Cost of synergies</v>
          </cell>
          <cell r="C65">
            <v>-0.43</v>
          </cell>
          <cell r="D65">
            <v>-127.23677600000001</v>
          </cell>
          <cell r="E65">
            <v>-95.475167999999996</v>
          </cell>
          <cell r="F65">
            <v>-21.79945</v>
          </cell>
        </row>
        <row r="66">
          <cell r="A66" t="str">
            <v>Total from Continuing Operations</v>
          </cell>
          <cell r="C66">
            <v>-1101.2804411494337</v>
          </cell>
          <cell r="D66">
            <v>-1203.2849535673115</v>
          </cell>
          <cell r="E66">
            <v>-1190.7651820379574</v>
          </cell>
          <cell r="F66">
            <v>-1151.681682177531</v>
          </cell>
        </row>
        <row r="67">
          <cell r="A67" t="str">
            <v>Disposals</v>
          </cell>
          <cell r="C67">
            <v>-0.73743599999999998</v>
          </cell>
          <cell r="D67">
            <v>-1.299973</v>
          </cell>
        </row>
        <row r="68">
          <cell r="A68" t="str">
            <v>DiscOps</v>
          </cell>
          <cell r="C68">
            <v>-99</v>
          </cell>
          <cell r="D68">
            <v>-27.437000000000001</v>
          </cell>
          <cell r="E68">
            <v>0</v>
          </cell>
          <cell r="F68">
            <v>0</v>
          </cell>
        </row>
        <row r="69">
          <cell r="A69" t="str">
            <v>Total Thomson Reuters</v>
          </cell>
          <cell r="C69">
            <v>-1201.0178771494336</v>
          </cell>
          <cell r="D69">
            <v>-1232.0219265673113</v>
          </cell>
          <cell r="E69">
            <v>-1190.7651820379574</v>
          </cell>
          <cell r="F69">
            <v>-1151.681682177531</v>
          </cell>
        </row>
        <row r="71">
          <cell r="A71" t="str">
            <v>Other Investing</v>
          </cell>
        </row>
        <row r="72">
          <cell r="A72" t="str">
            <v>North American Legal</v>
          </cell>
          <cell r="C72">
            <v>-3.0492703399999996</v>
          </cell>
          <cell r="D72">
            <v>-2.1517279999999999</v>
          </cell>
          <cell r="E72">
            <v>-1.8115760000000001</v>
          </cell>
          <cell r="F72">
            <v>-1.8066439999999999</v>
          </cell>
        </row>
        <row r="73">
          <cell r="A73" t="str">
            <v>Tax &amp; Accounting</v>
          </cell>
          <cell r="C73">
            <v>-3.0000000000000001E-3</v>
          </cell>
          <cell r="D73">
            <v>0</v>
          </cell>
          <cell r="E73">
            <v>0</v>
          </cell>
          <cell r="F73">
            <v>0</v>
          </cell>
        </row>
        <row r="74">
          <cell r="A74" t="str">
            <v>International Legal &amp; Regulatory</v>
          </cell>
          <cell r="C74">
            <v>0</v>
          </cell>
          <cell r="D74">
            <v>0</v>
          </cell>
          <cell r="E74">
            <v>0</v>
          </cell>
          <cell r="F74">
            <v>0</v>
          </cell>
        </row>
        <row r="75">
          <cell r="A75" t="str">
            <v>Scientific</v>
          </cell>
          <cell r="C75">
            <v>0</v>
          </cell>
          <cell r="D75">
            <v>0</v>
          </cell>
          <cell r="E75">
            <v>0</v>
          </cell>
          <cell r="F75">
            <v>0</v>
          </cell>
        </row>
        <row r="76">
          <cell r="A76" t="str">
            <v>Healthcare</v>
          </cell>
          <cell r="C76">
            <v>-9.69724E-2</v>
          </cell>
          <cell r="D76">
            <v>0</v>
          </cell>
          <cell r="E76">
            <v>0</v>
          </cell>
          <cell r="F76">
            <v>0</v>
          </cell>
        </row>
        <row r="77">
          <cell r="A77" t="str">
            <v>Professional Division</v>
          </cell>
          <cell r="C77">
            <v>-3.1492427399999996</v>
          </cell>
          <cell r="D77">
            <v>-2.1517279999999999</v>
          </cell>
          <cell r="E77">
            <v>-1.8115760000000001</v>
          </cell>
          <cell r="F77">
            <v>-1.8066439999999999</v>
          </cell>
        </row>
        <row r="78">
          <cell r="A78" t="str">
            <v>Markets Division</v>
          </cell>
          <cell r="C78">
            <v>-0.90087395999999997</v>
          </cell>
          <cell r="D78">
            <v>-24.999999998999996</v>
          </cell>
          <cell r="E78">
            <v>124.57262390611481</v>
          </cell>
          <cell r="F78">
            <v>133.57262396703899</v>
          </cell>
        </row>
        <row r="79">
          <cell r="A79" t="str">
            <v>Divisional Total</v>
          </cell>
          <cell r="C79">
            <v>-4.0501166999999993</v>
          </cell>
          <cell r="D79">
            <v>-27.151727998999995</v>
          </cell>
          <cell r="E79">
            <v>122.76104790611481</v>
          </cell>
          <cell r="F79">
            <v>131.76597996703899</v>
          </cell>
        </row>
        <row r="80">
          <cell r="A80" t="str">
            <v>Corporate (excl. cost of synergies)</v>
          </cell>
          <cell r="C80">
            <v>0</v>
          </cell>
          <cell r="D80">
            <v>0</v>
          </cell>
          <cell r="E80">
            <v>0</v>
          </cell>
          <cell r="F80">
            <v>0</v>
          </cell>
        </row>
        <row r="81">
          <cell r="A81" t="str">
            <v>Cost of synergies</v>
          </cell>
          <cell r="C81">
            <v>42.406873840000003</v>
          </cell>
          <cell r="D81">
            <v>-45.988858180000001</v>
          </cell>
          <cell r="E81">
            <v>-33.410115060000003</v>
          </cell>
          <cell r="F81">
            <v>-23.49244101</v>
          </cell>
        </row>
        <row r="82">
          <cell r="A82" t="str">
            <v>Total from Continuing Operations</v>
          </cell>
          <cell r="C82">
            <v>38.356757140000006</v>
          </cell>
          <cell r="D82">
            <v>-73.140586178999996</v>
          </cell>
          <cell r="E82">
            <v>89.350932846114802</v>
          </cell>
          <cell r="F82">
            <v>108.27353895703899</v>
          </cell>
        </row>
        <row r="83">
          <cell r="A83" t="str">
            <v>Disposals</v>
          </cell>
          <cell r="C83">
            <v>0</v>
          </cell>
          <cell r="D83">
            <v>0</v>
          </cell>
          <cell r="E83">
            <v>0</v>
          </cell>
          <cell r="F83">
            <v>0</v>
          </cell>
        </row>
        <row r="84">
          <cell r="A84" t="str">
            <v>Total Thomson Reuters</v>
          </cell>
          <cell r="C84">
            <v>38.356757140000006</v>
          </cell>
          <cell r="D84">
            <v>-73.140586178999996</v>
          </cell>
          <cell r="E84">
            <v>89.350932846114802</v>
          </cell>
          <cell r="F84">
            <v>108.27353895703899</v>
          </cell>
        </row>
        <row r="86">
          <cell r="A86" t="str">
            <v>Other, net</v>
          </cell>
        </row>
        <row r="87">
          <cell r="A87" t="str">
            <v>North American Legal</v>
          </cell>
          <cell r="C87">
            <v>20.240153612424606</v>
          </cell>
          <cell r="D87">
            <v>4.2062320019384574</v>
          </cell>
          <cell r="E87">
            <v>19.84701273112838</v>
          </cell>
          <cell r="F87">
            <v>16.733271983237316</v>
          </cell>
        </row>
        <row r="88">
          <cell r="A88" t="str">
            <v>Tax &amp; Accounting</v>
          </cell>
          <cell r="C88">
            <v>10.421627054268043</v>
          </cell>
          <cell r="D88">
            <v>15.411745011999978</v>
          </cell>
          <cell r="E88">
            <v>18.481013000000029</v>
          </cell>
          <cell r="F88">
            <v>20.100584999999999</v>
          </cell>
        </row>
        <row r="89">
          <cell r="A89" t="str">
            <v>International Legal &amp; Regulatory</v>
          </cell>
          <cell r="C89">
            <v>0.70118017259665832</v>
          </cell>
          <cell r="D89">
            <v>4.6691342409535222E-2</v>
          </cell>
          <cell r="E89">
            <v>-1.7458938064664042E-2</v>
          </cell>
          <cell r="F89">
            <v>-4.1273336421212434E-2</v>
          </cell>
        </row>
        <row r="90">
          <cell r="A90" t="str">
            <v>Scientific</v>
          </cell>
          <cell r="C90">
            <v>8.032014524296363</v>
          </cell>
          <cell r="D90">
            <v>4.1155373242169651</v>
          </cell>
          <cell r="E90">
            <v>-1.275660375284815E-3</v>
          </cell>
          <cell r="F90">
            <v>4.1000004102897947E-7</v>
          </cell>
        </row>
        <row r="91">
          <cell r="A91" t="str">
            <v>Healthcare</v>
          </cell>
          <cell r="C91">
            <v>15.102808024396188</v>
          </cell>
          <cell r="D91">
            <v>6.6846989298484543</v>
          </cell>
          <cell r="E91">
            <v>5.1289319899000629</v>
          </cell>
          <cell r="F91">
            <v>5.6128799900000041</v>
          </cell>
        </row>
        <row r="92">
          <cell r="A92" t="str">
            <v>Contingency</v>
          </cell>
          <cell r="D92">
            <v>0</v>
          </cell>
          <cell r="E92">
            <v>15.600000000000001</v>
          </cell>
          <cell r="F92">
            <v>53.900000000000006</v>
          </cell>
        </row>
        <row r="93">
          <cell r="A93" t="str">
            <v>Professional Division</v>
          </cell>
          <cell r="C93">
            <v>54.497783387981862</v>
          </cell>
          <cell r="D93">
            <v>30.464904610413392</v>
          </cell>
          <cell r="E93">
            <v>59.038223122588519</v>
          </cell>
          <cell r="F93">
            <v>96.305464046816155</v>
          </cell>
        </row>
        <row r="94">
          <cell r="A94" t="str">
            <v>Markets Division</v>
          </cell>
          <cell r="C94">
            <v>196.93697969949352</v>
          </cell>
          <cell r="D94">
            <v>-29.387186395053824</v>
          </cell>
          <cell r="E94">
            <v>-81.040892579120523</v>
          </cell>
          <cell r="F94">
            <v>-81.040892787477006</v>
          </cell>
        </row>
        <row r="95">
          <cell r="A95" t="str">
            <v>Divisional Total</v>
          </cell>
          <cell r="C95">
            <v>251.43476308747537</v>
          </cell>
          <cell r="D95">
            <v>1.0777182153595675</v>
          </cell>
          <cell r="E95">
            <v>-22.002669456532004</v>
          </cell>
          <cell r="F95">
            <v>15.264571259339149</v>
          </cell>
        </row>
        <row r="96">
          <cell r="A96" t="str">
            <v>Corporate (excl. cost of synergies)</v>
          </cell>
          <cell r="C96">
            <v>98.002373532658112</v>
          </cell>
          <cell r="D96">
            <v>6.1445131397313162</v>
          </cell>
          <cell r="E96">
            <v>66.5895543605493</v>
          </cell>
          <cell r="F96">
            <v>98.770914885148841</v>
          </cell>
        </row>
        <row r="97">
          <cell r="A97" t="str">
            <v>Cost of synergies</v>
          </cell>
          <cell r="C97">
            <v>0</v>
          </cell>
          <cell r="D97">
            <v>0</v>
          </cell>
          <cell r="E97">
            <v>0</v>
          </cell>
          <cell r="F97">
            <v>0</v>
          </cell>
        </row>
        <row r="98">
          <cell r="A98" t="str">
            <v>Total from Continuing Operations</v>
          </cell>
          <cell r="C98">
            <v>349.43713662013351</v>
          </cell>
          <cell r="D98">
            <v>7.2222313550908837</v>
          </cell>
          <cell r="E98">
            <v>44.586884904017296</v>
          </cell>
          <cell r="F98">
            <v>114.03548614448799</v>
          </cell>
        </row>
        <row r="99">
          <cell r="A99" t="str">
            <v>Disposals</v>
          </cell>
          <cell r="C99">
            <v>0</v>
          </cell>
          <cell r="D99">
            <v>0</v>
          </cell>
        </row>
        <row r="100">
          <cell r="A100" t="str">
            <v>DiscOps</v>
          </cell>
          <cell r="C100">
            <v>6</v>
          </cell>
          <cell r="D100">
            <v>-26.537051999999999</v>
          </cell>
          <cell r="E100">
            <v>0</v>
          </cell>
          <cell r="F100">
            <v>0</v>
          </cell>
        </row>
        <row r="101">
          <cell r="A101" t="str">
            <v>Total Thomson Reuters</v>
          </cell>
          <cell r="C101">
            <v>355.43713662013351</v>
          </cell>
          <cell r="D101">
            <v>-19.314820644909116</v>
          </cell>
          <cell r="E101">
            <v>44.586884904017296</v>
          </cell>
          <cell r="F101">
            <v>114.03548614448799</v>
          </cell>
        </row>
        <row r="103">
          <cell r="A103" t="str">
            <v>Free Cash Flow</v>
          </cell>
        </row>
        <row r="104">
          <cell r="A104" t="str">
            <v>North American Legal</v>
          </cell>
          <cell r="C104">
            <v>956.7384324698279</v>
          </cell>
          <cell r="D104">
            <v>956.80000050585886</v>
          </cell>
          <cell r="E104">
            <v>1032.6723605759246</v>
          </cell>
          <cell r="F104">
            <v>1100.5225635550057</v>
          </cell>
        </row>
        <row r="105">
          <cell r="A105" t="str">
            <v>Tax &amp; Accounting</v>
          </cell>
          <cell r="C105">
            <v>174.05998879245476</v>
          </cell>
          <cell r="D105">
            <v>224.45256775668398</v>
          </cell>
          <cell r="E105">
            <v>247.36599246999998</v>
          </cell>
          <cell r="F105">
            <v>269.27075846999998</v>
          </cell>
        </row>
        <row r="106">
          <cell r="A106" t="str">
            <v>International Legal &amp; Regulatory</v>
          </cell>
          <cell r="C106">
            <v>92.254245105505618</v>
          </cell>
          <cell r="D106">
            <v>98.800003606493036</v>
          </cell>
          <cell r="E106">
            <v>108.32434788406491</v>
          </cell>
          <cell r="F106">
            <v>122.1583172600439</v>
          </cell>
        </row>
        <row r="107">
          <cell r="A107" t="str">
            <v>Scientific</v>
          </cell>
          <cell r="C107">
            <v>148.11751639162671</v>
          </cell>
          <cell r="D107">
            <v>158.81970365282064</v>
          </cell>
          <cell r="E107">
            <v>174.89183996400635</v>
          </cell>
          <cell r="F107">
            <v>188.55824018000001</v>
          </cell>
        </row>
        <row r="108">
          <cell r="A108" t="str">
            <v>Healthcare</v>
          </cell>
          <cell r="C108">
            <v>84.286026587113</v>
          </cell>
          <cell r="D108">
            <v>78.500000003402363</v>
          </cell>
          <cell r="E108">
            <v>82.630999984830012</v>
          </cell>
          <cell r="F108">
            <v>96.349000004010023</v>
          </cell>
        </row>
        <row r="109">
          <cell r="A109" t="str">
            <v>Federal Gov't Initiative</v>
          </cell>
          <cell r="D109">
            <v>-2.2999999999999998</v>
          </cell>
          <cell r="E109">
            <v>-2.2000000000000002</v>
          </cell>
          <cell r="F109">
            <v>-1.4</v>
          </cell>
        </row>
        <row r="110">
          <cell r="A110" t="str">
            <v>Contingency</v>
          </cell>
          <cell r="D110">
            <v>-8</v>
          </cell>
          <cell r="E110">
            <v>-22.700000000000003</v>
          </cell>
          <cell r="F110">
            <v>-34.5</v>
          </cell>
        </row>
        <row r="111">
          <cell r="A111" t="str">
            <v>Professional Division</v>
          </cell>
          <cell r="C111">
            <v>1455.4562093465279</v>
          </cell>
          <cell r="D111">
            <v>1507.0722755252589</v>
          </cell>
          <cell r="E111">
            <v>1620.9855408788258</v>
          </cell>
          <cell r="F111">
            <v>1740.9588794690596</v>
          </cell>
        </row>
        <row r="112">
          <cell r="A112" t="str">
            <v>Markets Division</v>
          </cell>
          <cell r="C112">
            <v>1189.6295867619381</v>
          </cell>
          <cell r="D112">
            <v>1248.3512383672423</v>
          </cell>
          <cell r="E112">
            <v>1351.7362505655819</v>
          </cell>
          <cell r="F112">
            <v>1764.8478917083953</v>
          </cell>
        </row>
        <row r="113">
          <cell r="A113" t="str">
            <v>Divisional Total</v>
          </cell>
          <cell r="C113">
            <v>2645.0857961084657</v>
          </cell>
          <cell r="D113">
            <v>2755.4235138925014</v>
          </cell>
          <cell r="E113">
            <v>2972.7217914444077</v>
          </cell>
          <cell r="F113">
            <v>3505.8067711774547</v>
          </cell>
        </row>
        <row r="114">
          <cell r="A114" t="str">
            <v>Corporate (excl. cost of synergies)</v>
          </cell>
          <cell r="C114">
            <v>-1313.04624964</v>
          </cell>
          <cell r="D114">
            <v>-1181.3364969600002</v>
          </cell>
          <cell r="E114">
            <v>-1183.4425227218189</v>
          </cell>
          <cell r="F114">
            <v>-1263.4291287366091</v>
          </cell>
        </row>
        <row r="115">
          <cell r="A115" t="str">
            <v>Cost of synergies</v>
          </cell>
          <cell r="C115">
            <v>-45.344999999999992</v>
          </cell>
          <cell r="D115">
            <v>-640.59702546325911</v>
          </cell>
          <cell r="E115">
            <v>-378.04626626062344</v>
          </cell>
          <cell r="F115">
            <v>-188.31261656000001</v>
          </cell>
        </row>
        <row r="116">
          <cell r="A116" t="str">
            <v>Total from Continuing Operations</v>
          </cell>
          <cell r="C116">
            <v>1286.6945464684657</v>
          </cell>
          <cell r="D116">
            <v>933.48999146924211</v>
          </cell>
          <cell r="E116">
            <v>1411.2330024619653</v>
          </cell>
          <cell r="F116">
            <v>2054.0650258808455</v>
          </cell>
        </row>
        <row r="117">
          <cell r="A117" t="str">
            <v>Disposals</v>
          </cell>
          <cell r="C117">
            <v>9.5959230000000009</v>
          </cell>
          <cell r="D117">
            <v>12.499995999999999</v>
          </cell>
        </row>
        <row r="118">
          <cell r="A118" t="str">
            <v>DiscOps</v>
          </cell>
          <cell r="C118">
            <v>-93</v>
          </cell>
          <cell r="D118">
            <v>-53.974052</v>
          </cell>
          <cell r="E118">
            <v>0</v>
          </cell>
          <cell r="F118">
            <v>0</v>
          </cell>
        </row>
        <row r="119">
          <cell r="A119" t="str">
            <v>Fx</v>
          </cell>
          <cell r="C119">
            <v>55</v>
          </cell>
        </row>
        <row r="120">
          <cell r="A120" t="str">
            <v>Total Thomson Reuters</v>
          </cell>
          <cell r="C120">
            <v>1258.2904694684657</v>
          </cell>
          <cell r="D120">
            <v>892.01593546924209</v>
          </cell>
          <cell r="E120">
            <v>1411.2330024619653</v>
          </cell>
          <cell r="F120">
            <v>2054.0650258808455</v>
          </cell>
        </row>
        <row r="122">
          <cell r="C122">
            <v>9.2300000005707261E-4</v>
          </cell>
          <cell r="D122">
            <v>-3.9999990804062691E-6</v>
          </cell>
          <cell r="E122">
            <v>0</v>
          </cell>
          <cell r="F122">
            <v>0</v>
          </cell>
        </row>
      </sheetData>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s and Uses"/>
      <sheetName val="Detailed Financial Summary"/>
      <sheetName val="Financial Summary"/>
      <sheetName val="New Store Model"/>
      <sheetName val="Historical BS &amp; CF"/>
      <sheetName val="Historical Audited P&amp;L"/>
      <sheetName val="Existing Store Base Detail"/>
      <sheetName val="S&amp;U"/>
      <sheetName val="PV of Stock Price_Standalone"/>
      <sheetName val="Financials_PF and Standalone"/>
      <sheetName val="Sensitivity Output"/>
      <sheetName val="Financials_Target"/>
      <sheetName val="WACC Calc"/>
      <sheetName val="PV of Stock Price_PF"/>
      <sheetName val="Football Field_Target"/>
      <sheetName val="Free Cash Flow"/>
    </sheetNames>
    <sheetDataSet>
      <sheetData sheetId="0" refreshError="1"/>
      <sheetData sheetId="1" refreshError="1"/>
      <sheetData sheetId="2" refreshError="1">
        <row r="2">
          <cell r="B2" t="str">
            <v>Financial Summary 2006A - 2014E</v>
          </cell>
        </row>
        <row r="4">
          <cell r="B4" t="str">
            <v>($ in millions)</v>
          </cell>
          <cell r="E4" t="str">
            <v>YTD</v>
          </cell>
          <cell r="G4" t="str">
            <v>YTD</v>
          </cell>
          <cell r="H4" t="str">
            <v>LTM</v>
          </cell>
          <cell r="O4" t="str">
            <v>'09E -'14E</v>
          </cell>
        </row>
        <row r="5">
          <cell r="B5" t="str">
            <v>FYE  December 31,</v>
          </cell>
          <cell r="C5">
            <v>2006</v>
          </cell>
          <cell r="D5">
            <v>2007</v>
          </cell>
          <cell r="E5">
            <v>39629</v>
          </cell>
          <cell r="F5">
            <v>2008</v>
          </cell>
          <cell r="G5">
            <v>39994</v>
          </cell>
          <cell r="H5">
            <v>39994</v>
          </cell>
          <cell r="I5">
            <v>2009</v>
          </cell>
          <cell r="J5">
            <v>2010</v>
          </cell>
          <cell r="K5">
            <v>2011</v>
          </cell>
          <cell r="L5">
            <v>2012</v>
          </cell>
          <cell r="M5">
            <v>2013</v>
          </cell>
          <cell r="N5">
            <v>2014</v>
          </cell>
          <cell r="O5" t="str">
            <v>CAGR</v>
          </cell>
        </row>
        <row r="6">
          <cell r="B6" t="str">
            <v>Number of Stores</v>
          </cell>
          <cell r="C6">
            <v>8</v>
          </cell>
          <cell r="D6">
            <v>9</v>
          </cell>
          <cell r="F6">
            <v>11</v>
          </cell>
          <cell r="H6">
            <v>12</v>
          </cell>
          <cell r="I6">
            <v>12</v>
          </cell>
          <cell r="J6">
            <v>16</v>
          </cell>
          <cell r="K6">
            <v>21</v>
          </cell>
          <cell r="L6">
            <v>26</v>
          </cell>
          <cell r="M6">
            <v>32</v>
          </cell>
          <cell r="N6">
            <v>38</v>
          </cell>
          <cell r="O6">
            <v>0.2592746769380383</v>
          </cell>
        </row>
        <row r="8">
          <cell r="B8" t="str">
            <v>Sales</v>
          </cell>
          <cell r="C8">
            <v>260.82875799999999</v>
          </cell>
          <cell r="D8">
            <v>279.59028499999999</v>
          </cell>
          <cell r="E8">
            <v>151.21234799999999</v>
          </cell>
          <cell r="F8">
            <v>331.18068699999998</v>
          </cell>
          <cell r="G8">
            <v>189.866243</v>
          </cell>
          <cell r="H8">
            <v>369.83458199999995</v>
          </cell>
          <cell r="I8">
            <v>389.16761199999991</v>
          </cell>
          <cell r="J8">
            <v>498.98811000000001</v>
          </cell>
          <cell r="K8">
            <v>643.11337674999993</v>
          </cell>
          <cell r="L8">
            <v>812.74327779125008</v>
          </cell>
          <cell r="M8">
            <v>1006.3353052737561</v>
          </cell>
          <cell r="N8">
            <v>1224.2871448143378</v>
          </cell>
          <cell r="O8">
            <v>0.25761966588320484</v>
          </cell>
        </row>
        <row r="9">
          <cell r="B9" t="str">
            <v>% Growth</v>
          </cell>
          <cell r="C9">
            <v>0.11767544100986305</v>
          </cell>
          <cell r="D9">
            <v>7.1930438744028269E-2</v>
          </cell>
          <cell r="E9" t="str">
            <v>NA</v>
          </cell>
          <cell r="F9">
            <v>0.18452144000640081</v>
          </cell>
          <cell r="G9">
            <v>0.25562657753320517</v>
          </cell>
          <cell r="H9">
            <v>0.23268208042466498</v>
          </cell>
          <cell r="I9">
            <v>0.17509150526038963</v>
          </cell>
          <cell r="J9">
            <v>0.28219331366146716</v>
          </cell>
          <cell r="K9">
            <v>0.28883507214230009</v>
          </cell>
          <cell r="L9">
            <v>0.26376360245915254</v>
          </cell>
          <cell r="M9">
            <v>0.23819579044519568</v>
          </cell>
          <cell r="N9">
            <v>0.2165797407667136</v>
          </cell>
        </row>
        <row r="10">
          <cell r="B10" t="str">
            <v>% Comp Growth (1)</v>
          </cell>
          <cell r="C10">
            <v>7.964684850738861E-2</v>
          </cell>
          <cell r="D10">
            <v>3.8102555612139336E-2</v>
          </cell>
          <cell r="E10" t="str">
            <v>NA</v>
          </cell>
          <cell r="F10">
            <v>-9.4973004918800022E-3</v>
          </cell>
          <cell r="G10" t="str">
            <v>NA</v>
          </cell>
          <cell r="H10">
            <v>-1.8806327104047747E-2</v>
          </cell>
          <cell r="I10">
            <v>-1.345709699476187E-2</v>
          </cell>
          <cell r="J10">
            <v>3.1721638775163992E-2</v>
          </cell>
          <cell r="K10">
            <v>2.4857189577087935E-2</v>
          </cell>
          <cell r="L10">
            <v>2.8123777955555873E-2</v>
          </cell>
          <cell r="M10">
            <v>2.8586835777490771E-2</v>
          </cell>
          <cell r="N10">
            <v>2.8010755128597298E-2</v>
          </cell>
        </row>
        <row r="12">
          <cell r="B12" t="str">
            <v>Gross Profit</v>
          </cell>
          <cell r="C12">
            <v>90.881448999999989</v>
          </cell>
          <cell r="D12">
            <v>96.644598999999999</v>
          </cell>
          <cell r="E12">
            <v>51.646639999999998</v>
          </cell>
          <cell r="F12">
            <v>111.59023621999998</v>
          </cell>
          <cell r="G12">
            <v>61.398724999999999</v>
          </cell>
          <cell r="H12">
            <v>121.34232121999997</v>
          </cell>
          <cell r="I12">
            <v>127.84300576899994</v>
          </cell>
          <cell r="J12">
            <v>167.53693085447651</v>
          </cell>
          <cell r="K12">
            <v>215.99557959049434</v>
          </cell>
          <cell r="L12">
            <v>272.46845944028189</v>
          </cell>
          <cell r="M12">
            <v>337.18188391530691</v>
          </cell>
          <cell r="N12">
            <v>410.4016399251982</v>
          </cell>
          <cell r="O12">
            <v>0.26271814986541453</v>
          </cell>
        </row>
        <row r="13">
          <cell r="B13" t="str">
            <v>% Margin</v>
          </cell>
          <cell r="C13">
            <v>0.34843339245590393</v>
          </cell>
          <cell r="D13">
            <v>0.34566508274777857</v>
          </cell>
          <cell r="E13">
            <v>0.34155041359452998</v>
          </cell>
          <cell r="F13">
            <v>0.33694668982916864</v>
          </cell>
          <cell r="G13">
            <v>0.32337883780636034</v>
          </cell>
          <cell r="H13">
            <v>0.32809890455295493</v>
          </cell>
          <cell r="I13">
            <v>0.32850371363637521</v>
          </cell>
          <cell r="J13">
            <v>0.33575335262893641</v>
          </cell>
          <cell r="K13">
            <v>0.33585925499176666</v>
          </cell>
          <cell r="L13">
            <v>0.33524541744689068</v>
          </cell>
          <cell r="M13">
            <v>0.33505918171437143</v>
          </cell>
          <cell r="N13">
            <v>0.33521681711967605</v>
          </cell>
        </row>
        <row r="15">
          <cell r="B15" t="str">
            <v>Adjusted EBITDAR (2)</v>
          </cell>
          <cell r="C15">
            <v>18.545904</v>
          </cell>
          <cell r="D15">
            <v>19.773678880000002</v>
          </cell>
          <cell r="E15">
            <v>17.344038749999996</v>
          </cell>
          <cell r="F15">
            <v>22.179547489999983</v>
          </cell>
          <cell r="G15">
            <v>17.97003806</v>
          </cell>
          <cell r="H15">
            <v>22.805546799999988</v>
          </cell>
          <cell r="I15">
            <v>23.713326518590826</v>
          </cell>
          <cell r="J15">
            <v>33.369915662601088</v>
          </cell>
          <cell r="K15">
            <v>44.590053613271756</v>
          </cell>
          <cell r="L15">
            <v>59.634259616525895</v>
          </cell>
          <cell r="M15">
            <v>77.450455856178976</v>
          </cell>
          <cell r="N15">
            <v>98.103419150186426</v>
          </cell>
          <cell r="O15">
            <v>0.32842895322187848</v>
          </cell>
        </row>
        <row r="16">
          <cell r="B16" t="str">
            <v>% Margin</v>
          </cell>
          <cell r="C16">
            <v>6.4541146187568676E-2</v>
          </cell>
          <cell r="D16">
            <v>7.0723769532979305E-2</v>
          </cell>
          <cell r="E16">
            <v>0.11469988383488362</v>
          </cell>
          <cell r="F16">
            <v>6.6971137993925289E-2</v>
          </cell>
          <cell r="G16">
            <v>9.4645776816682473E-2</v>
          </cell>
          <cell r="H16">
            <v>6.1662176510207597E-2</v>
          </cell>
          <cell r="I16">
            <v>6.0933453317772064E-2</v>
          </cell>
          <cell r="J16">
            <v>6.726623304900145E-2</v>
          </cell>
          <cell r="K16">
            <v>7.0000623828887762E-2</v>
          </cell>
          <cell r="L16">
            <v>7.4232366924900262E-2</v>
          </cell>
          <cell r="M16">
            <v>7.7968218416866283E-2</v>
          </cell>
          <cell r="N16">
            <v>8.1255832500777198E-2</v>
          </cell>
        </row>
        <row r="18">
          <cell r="B18" t="str">
            <v>Rent Expense</v>
          </cell>
          <cell r="C18">
            <v>2.3423059999999989</v>
          </cell>
          <cell r="D18">
            <v>4.1576169600000004</v>
          </cell>
          <cell r="E18">
            <v>2.359216</v>
          </cell>
          <cell r="F18">
            <v>4.6707910000000012</v>
          </cell>
          <cell r="G18">
            <v>2.2026828599999999</v>
          </cell>
          <cell r="H18">
            <v>4.5142578600000007</v>
          </cell>
          <cell r="I18">
            <v>5.4291836100000026</v>
          </cell>
          <cell r="J18">
            <v>6.0364311063461535</v>
          </cell>
          <cell r="K18">
            <v>6.6398426902403358</v>
          </cell>
          <cell r="L18">
            <v>7.493962574480669</v>
          </cell>
          <cell r="M18">
            <v>8.5708491577509136</v>
          </cell>
          <cell r="N18">
            <v>9.9118358728442502</v>
          </cell>
        </row>
        <row r="19">
          <cell r="B19" t="str">
            <v>% of Sales</v>
          </cell>
          <cell r="C19">
            <v>8.9802444253482168E-3</v>
          </cell>
          <cell r="D19">
            <v>1.4870391365708578E-2</v>
          </cell>
          <cell r="E19">
            <v>1.5602006259435903E-2</v>
          </cell>
          <cell r="F19">
            <v>1.4103452234217998E-2</v>
          </cell>
          <cell r="G19">
            <v>1.1601234770311435E-2</v>
          </cell>
          <cell r="H19">
            <v>1.2206153993462952E-2</v>
          </cell>
          <cell r="I19">
            <v>1.395075911404468E-2</v>
          </cell>
          <cell r="J19">
            <v>1.209734457669974E-2</v>
          </cell>
          <cell r="K19">
            <v>1.0324528971540067E-2</v>
          </cell>
          <cell r="L19">
            <v>9.2205777387007366E-3</v>
          </cell>
          <cell r="M19">
            <v>8.5168920466517483E-3</v>
          </cell>
          <cell r="N19">
            <v>8.0960058388486727E-3</v>
          </cell>
        </row>
        <row r="21">
          <cell r="B21" t="str">
            <v>Adjusted EBITDA (2)</v>
          </cell>
          <cell r="C21">
            <v>16.203598</v>
          </cell>
          <cell r="D21">
            <v>15.616061920000002</v>
          </cell>
          <cell r="E21">
            <v>14.984822749999996</v>
          </cell>
          <cell r="F21">
            <v>17.508756489999982</v>
          </cell>
          <cell r="G21">
            <v>15.767355200000001</v>
          </cell>
          <cell r="H21">
            <v>18.291288939999987</v>
          </cell>
          <cell r="I21">
            <v>18.284142908590823</v>
          </cell>
          <cell r="J21">
            <v>27.333484556254938</v>
          </cell>
          <cell r="K21">
            <v>37.95021092303142</v>
          </cell>
          <cell r="L21">
            <v>52.140297042045226</v>
          </cell>
          <cell r="M21">
            <v>68.879606698428063</v>
          </cell>
          <cell r="N21">
            <v>88.191583277342176</v>
          </cell>
          <cell r="O21">
            <v>0.36984209059292183</v>
          </cell>
        </row>
        <row r="22">
          <cell r="B22" t="str">
            <v>% Margin</v>
          </cell>
          <cell r="C22">
            <v>6.2123510169074227E-2</v>
          </cell>
          <cell r="D22">
            <v>5.5853378167270734E-2</v>
          </cell>
          <cell r="E22">
            <v>9.9097877575447718E-2</v>
          </cell>
          <cell r="F22">
            <v>5.2867685759707309E-2</v>
          </cell>
          <cell r="G22">
            <v>8.3044542046371045E-2</v>
          </cell>
          <cell r="H22">
            <v>4.9458027535131878E-2</v>
          </cell>
          <cell r="I22">
            <v>4.6982694203727381E-2</v>
          </cell>
          <cell r="J22">
            <v>5.4777827384013093E-2</v>
          </cell>
          <cell r="K22">
            <v>5.9010140816560808E-2</v>
          </cell>
          <cell r="L22">
            <v>6.4153464527869353E-2</v>
          </cell>
          <cell r="M22">
            <v>6.8445980517090721E-2</v>
          </cell>
          <cell r="N22">
            <v>7.2035048028472409E-2</v>
          </cell>
        </row>
        <row r="24">
          <cell r="B24" t="str">
            <v>D&amp;A</v>
          </cell>
          <cell r="C24">
            <v>7.0083419999999998</v>
          </cell>
          <cell r="D24">
            <v>7.4290769999999995</v>
          </cell>
          <cell r="E24">
            <v>4.0001280000000001</v>
          </cell>
          <cell r="F24">
            <v>8.4683189999999993</v>
          </cell>
          <cell r="G24">
            <v>5.338247</v>
          </cell>
          <cell r="H24">
            <v>9.806438</v>
          </cell>
          <cell r="I24">
            <v>10.056093853571427</v>
          </cell>
          <cell r="J24">
            <v>10.662189414285715</v>
          </cell>
          <cell r="K24">
            <v>14.190476673597116</v>
          </cell>
          <cell r="L24">
            <v>16.981799744310642</v>
          </cell>
          <cell r="M24">
            <v>22.21443735879928</v>
          </cell>
          <cell r="N24">
            <v>28.13658796142423</v>
          </cell>
        </row>
        <row r="25">
          <cell r="B25" t="str">
            <v>% of Sales</v>
          </cell>
          <cell r="C25">
            <v>2.6869514135400667E-2</v>
          </cell>
          <cell r="D25">
            <v>2.6571298784576865E-2</v>
          </cell>
          <cell r="E25">
            <v>2.6453712629341621E-2</v>
          </cell>
          <cell r="F25">
            <v>2.5570087062474146E-2</v>
          </cell>
          <cell r="G25">
            <v>2.8115829942450592E-2</v>
          </cell>
          <cell r="H25">
            <v>2.6515741029323216E-2</v>
          </cell>
          <cell r="I25">
            <v>2.5840007090753046E-2</v>
          </cell>
          <cell r="J25">
            <v>2.1367622195017262E-2</v>
          </cell>
          <cell r="K25">
            <v>2.206527991271038E-2</v>
          </cell>
          <cell r="L25">
            <v>2.0894420425673889E-2</v>
          </cell>
          <cell r="M25">
            <v>2.2074588104365699E-2</v>
          </cell>
          <cell r="N25">
            <v>2.2982016988907551E-2</v>
          </cell>
        </row>
        <row r="27">
          <cell r="B27" t="str">
            <v>Adjusted EBIT (2)</v>
          </cell>
          <cell r="C27">
            <v>9.1952559999999988</v>
          </cell>
          <cell r="D27">
            <v>8.1869849200000022</v>
          </cell>
          <cell r="E27">
            <v>10.984694749999996</v>
          </cell>
          <cell r="F27">
            <v>9.0404374899999809</v>
          </cell>
          <cell r="G27">
            <v>10.429108200000002</v>
          </cell>
          <cell r="H27">
            <v>8.484850939999987</v>
          </cell>
          <cell r="I27">
            <v>8.2280490550193957</v>
          </cell>
          <cell r="J27">
            <v>16.671295141969225</v>
          </cell>
          <cell r="K27">
            <v>23.759734249434302</v>
          </cell>
          <cell r="L27">
            <v>35.158497297734584</v>
          </cell>
          <cell r="M27">
            <v>46.665169339628783</v>
          </cell>
          <cell r="N27">
            <v>60.054995315917949</v>
          </cell>
          <cell r="O27">
            <v>0.48816283039829211</v>
          </cell>
        </row>
        <row r="28">
          <cell r="B28" t="str">
            <v>% Margin</v>
          </cell>
          <cell r="C28">
            <v>3.5253996033673553E-2</v>
          </cell>
          <cell r="D28">
            <v>2.9282079382693869E-2</v>
          </cell>
          <cell r="E28">
            <v>7.2644164946106093E-2</v>
          </cell>
          <cell r="F28">
            <v>2.7297598697233156E-2</v>
          </cell>
          <cell r="G28">
            <v>5.4928712103920453E-2</v>
          </cell>
          <cell r="H28">
            <v>2.2942286505808665E-2</v>
          </cell>
          <cell r="I28">
            <v>2.1142687112974339E-2</v>
          </cell>
          <cell r="J28">
            <v>3.3410205188995838E-2</v>
          </cell>
          <cell r="K28">
            <v>3.6944860903850428E-2</v>
          </cell>
          <cell r="L28">
            <v>4.3259044102195464E-2</v>
          </cell>
          <cell r="M28">
            <v>4.6371392412725032E-2</v>
          </cell>
          <cell r="N28">
            <v>4.9053031039564855E-2</v>
          </cell>
        </row>
        <row r="30">
          <cell r="B30" t="str">
            <v>Number of Stores</v>
          </cell>
        </row>
        <row r="31">
          <cell r="B31" t="str">
            <v>Beginning</v>
          </cell>
          <cell r="C31">
            <v>8</v>
          </cell>
          <cell r="D31">
            <v>8</v>
          </cell>
          <cell r="E31">
            <v>9</v>
          </cell>
          <cell r="F31">
            <v>9</v>
          </cell>
          <cell r="G31">
            <v>11</v>
          </cell>
          <cell r="H31">
            <v>11</v>
          </cell>
          <cell r="I31">
            <v>11</v>
          </cell>
          <cell r="J31">
            <v>12</v>
          </cell>
          <cell r="K31">
            <v>16</v>
          </cell>
          <cell r="L31">
            <v>21</v>
          </cell>
          <cell r="M31">
            <v>26</v>
          </cell>
          <cell r="N31">
            <v>32</v>
          </cell>
        </row>
        <row r="32">
          <cell r="B32" t="str">
            <v>New Stores</v>
          </cell>
          <cell r="C32">
            <v>0</v>
          </cell>
          <cell r="D32">
            <v>1</v>
          </cell>
          <cell r="E32">
            <v>0</v>
          </cell>
          <cell r="F32">
            <v>2</v>
          </cell>
          <cell r="G32">
            <v>1</v>
          </cell>
          <cell r="H32">
            <v>1</v>
          </cell>
          <cell r="I32">
            <v>1</v>
          </cell>
          <cell r="J32">
            <v>4</v>
          </cell>
          <cell r="K32">
            <v>5</v>
          </cell>
          <cell r="L32">
            <v>5</v>
          </cell>
          <cell r="M32">
            <v>6</v>
          </cell>
          <cell r="N32">
            <v>6</v>
          </cell>
        </row>
        <row r="33">
          <cell r="B33" t="str">
            <v>Ending</v>
          </cell>
          <cell r="C33">
            <v>8</v>
          </cell>
          <cell r="D33">
            <v>9</v>
          </cell>
          <cell r="E33">
            <v>9</v>
          </cell>
          <cell r="F33">
            <v>11</v>
          </cell>
          <cell r="G33">
            <v>12</v>
          </cell>
          <cell r="H33">
            <v>12</v>
          </cell>
          <cell r="I33">
            <v>12</v>
          </cell>
          <cell r="J33">
            <v>16</v>
          </cell>
          <cell r="K33">
            <v>21</v>
          </cell>
          <cell r="L33">
            <v>26</v>
          </cell>
          <cell r="M33">
            <v>32</v>
          </cell>
          <cell r="N33">
            <v>38</v>
          </cell>
        </row>
        <row r="35">
          <cell r="B35" t="str">
            <v>Capital Expenditures</v>
          </cell>
          <cell r="C35">
            <v>10.389542</v>
          </cell>
          <cell r="D35">
            <v>15.841619020000003</v>
          </cell>
          <cell r="E35">
            <v>11.986495209999994</v>
          </cell>
          <cell r="F35">
            <v>24.471739189999983</v>
          </cell>
          <cell r="G35">
            <v>7.0310226400000158</v>
          </cell>
          <cell r="H35">
            <v>19.516266620000003</v>
          </cell>
          <cell r="I35">
            <v>8.5056290000000025</v>
          </cell>
          <cell r="J35">
            <v>29.064216000000002</v>
          </cell>
          <cell r="K35">
            <v>28.75</v>
          </cell>
          <cell r="L35">
            <v>29.274999999999999</v>
          </cell>
          <cell r="M35">
            <v>37.725000000000001</v>
          </cell>
          <cell r="N35">
            <v>38.549999999999997</v>
          </cell>
        </row>
        <row r="36">
          <cell r="B36" t="str">
            <v>% of Sales</v>
          </cell>
          <cell r="C36">
            <v>3.9832808619975874E-2</v>
          </cell>
          <cell r="D36">
            <v>5.6660119717679043E-2</v>
          </cell>
          <cell r="E36">
            <v>7.9269288312353928E-2</v>
          </cell>
          <cell r="F36">
            <v>7.3892410247944157E-2</v>
          </cell>
          <cell r="G36">
            <v>3.7031451873201157E-2</v>
          </cell>
          <cell r="H36">
            <v>5.2770258839666878E-2</v>
          </cell>
          <cell r="I36">
            <v>2.1855952904940107E-2</v>
          </cell>
          <cell r="J36">
            <v>5.8246309716678421E-2</v>
          </cell>
          <cell r="K36">
            <v>4.4704403670297321E-2</v>
          </cell>
          <cell r="L36">
            <v>3.6019984169612738E-2</v>
          </cell>
          <cell r="M36">
            <v>3.7487505210539708E-2</v>
          </cell>
          <cell r="N36">
            <v>3.1487711165868751E-2</v>
          </cell>
        </row>
        <row r="38">
          <cell r="B38" t="str">
            <v>Memo:</v>
          </cell>
        </row>
        <row r="39">
          <cell r="B39" t="str">
            <v xml:space="preserve">4-Wall EBITDA </v>
          </cell>
          <cell r="C39">
            <v>25.694835483057698</v>
          </cell>
          <cell r="D39">
            <v>24.912043961801803</v>
          </cell>
          <cell r="E39">
            <v>13.684523689999999</v>
          </cell>
          <cell r="F39">
            <v>27.061790239059452</v>
          </cell>
          <cell r="G39">
            <v>13.3955251</v>
          </cell>
          <cell r="H39">
            <v>26.77279164905945</v>
          </cell>
          <cell r="I39">
            <v>28.535317436172178</v>
          </cell>
          <cell r="J39">
            <v>41.060221115634825</v>
          </cell>
          <cell r="K39">
            <v>54.124327472345541</v>
          </cell>
          <cell r="L39">
            <v>69.330646248800491</v>
          </cell>
          <cell r="M39">
            <v>87.231196700509585</v>
          </cell>
          <cell r="N39">
            <v>107.85870954770247</v>
          </cell>
          <cell r="O39">
            <v>0.30465145324368348</v>
          </cell>
        </row>
        <row r="40">
          <cell r="B40" t="str">
            <v>% Margin</v>
          </cell>
          <cell r="C40">
            <v>9.8512279397725375E-2</v>
          </cell>
          <cell r="D40">
            <v>8.9101965620163814E-2</v>
          </cell>
          <cell r="E40">
            <v>9.0498718332182759E-2</v>
          </cell>
          <cell r="F40">
            <v>8.1713068730543015E-2</v>
          </cell>
          <cell r="G40">
            <v>7.0552431481988087E-2</v>
          </cell>
          <cell r="H40">
            <v>7.2391260720609016E-2</v>
          </cell>
          <cell r="I40">
            <v>7.3323978040012699E-2</v>
          </cell>
          <cell r="J40">
            <v>8.2286972961409494E-2</v>
          </cell>
          <cell r="K40">
            <v>8.4159853346333843E-2</v>
          </cell>
          <cell r="L40">
            <v>8.530448438431476E-2</v>
          </cell>
          <cell r="M40">
            <v>8.6682039518408666E-2</v>
          </cell>
          <cell r="N40">
            <v>8.8099193072928295E-2</v>
          </cell>
        </row>
        <row r="42">
          <cell r="B42" t="str">
            <v>Change in NWC</v>
          </cell>
          <cell r="C42">
            <v>-0.26732959999999961</v>
          </cell>
          <cell r="D42">
            <v>2.7807099699999998</v>
          </cell>
          <cell r="E42">
            <v>-0.31413344000000182</v>
          </cell>
          <cell r="F42">
            <v>11.132097819999998</v>
          </cell>
          <cell r="G42">
            <v>-4.8431607399999974</v>
          </cell>
          <cell r="H42">
            <v>6.6030705200000028</v>
          </cell>
          <cell r="I42">
            <v>-4.765557053112695</v>
          </cell>
          <cell r="J42">
            <v>-2.5141859379023472</v>
          </cell>
          <cell r="K42">
            <v>2.9109646082321854</v>
          </cell>
          <cell r="L42">
            <v>6.2504116301199222</v>
          </cell>
          <cell r="M42">
            <v>4.599254931271668</v>
          </cell>
          <cell r="N42">
            <v>7.7705674368543054</v>
          </cell>
        </row>
        <row r="43">
          <cell r="B43" t="str">
            <v>% of Sales</v>
          </cell>
          <cell r="C43">
            <v>-1.0249237931041317E-3</v>
          </cell>
          <cell r="D43">
            <v>9.9456602006038931E-3</v>
          </cell>
          <cell r="E43">
            <v>-2.0774324594179426E-3</v>
          </cell>
          <cell r="F43">
            <v>3.361336653063951E-2</v>
          </cell>
          <cell r="G43">
            <v>-2.5508277108532651E-2</v>
          </cell>
          <cell r="H43">
            <v>1.7854118682714217E-2</v>
          </cell>
          <cell r="I43">
            <v>-1.2245513003052001E-2</v>
          </cell>
          <cell r="J43">
            <v>-5.038568830632752E-3</v>
          </cell>
          <cell r="K43">
            <v>4.5263630231777569E-3</v>
          </cell>
          <cell r="L43">
            <v>7.6905116300762756E-3</v>
          </cell>
          <cell r="M43">
            <v>4.5703006812630115E-3</v>
          </cell>
          <cell r="N43">
            <v>6.3470138274078717E-3</v>
          </cell>
        </row>
        <row r="46">
          <cell r="B46" t="str">
            <v>Note: Financials exclude restaurant and fuel center.</v>
          </cell>
        </row>
        <row r="47">
          <cell r="B47" t="str">
            <v>(1) LTM and 2009E exclude impact of cannibalization due to Phoenix #5 opening; figures not adjusted for deflation.</v>
          </cell>
        </row>
        <row r="48">
          <cell r="B48" t="str">
            <v>(2) Adjusted financials exclude pre-built corporate overhead, pre-opening and non-recurring new store expenses, occupancy costs related to stores not yet opened and gain on store sale.</v>
          </cell>
        </row>
      </sheetData>
      <sheetData sheetId="3" refreshError="1">
        <row r="2">
          <cell r="B2" t="str">
            <v>New Store Model - Store Contribution</v>
          </cell>
        </row>
        <row r="4">
          <cell r="C4" t="str">
            <v>A-Store</v>
          </cell>
          <cell r="I4" t="str">
            <v>B-Store</v>
          </cell>
          <cell r="O4" t="str">
            <v>C-Store</v>
          </cell>
        </row>
        <row r="5">
          <cell r="B5" t="str">
            <v>($ millions)</v>
          </cell>
          <cell r="C5">
            <v>1</v>
          </cell>
          <cell r="D5">
            <v>2</v>
          </cell>
          <cell r="E5">
            <v>3</v>
          </cell>
          <cell r="F5">
            <v>4</v>
          </cell>
          <cell r="G5">
            <v>5</v>
          </cell>
          <cell r="I5">
            <v>1</v>
          </cell>
          <cell r="J5">
            <v>2</v>
          </cell>
          <cell r="K5">
            <v>3</v>
          </cell>
          <cell r="L5">
            <v>4</v>
          </cell>
          <cell r="M5">
            <v>5</v>
          </cell>
          <cell r="O5">
            <v>1</v>
          </cell>
          <cell r="P5">
            <v>2</v>
          </cell>
          <cell r="Q5">
            <v>3</v>
          </cell>
          <cell r="R5">
            <v>4</v>
          </cell>
          <cell r="S5">
            <v>5</v>
          </cell>
        </row>
        <row r="6">
          <cell r="B6" t="str">
            <v>Avg. Weekly Sales</v>
          </cell>
          <cell r="C6">
            <v>725</v>
          </cell>
          <cell r="D6">
            <v>765</v>
          </cell>
          <cell r="E6">
            <v>800</v>
          </cell>
          <cell r="F6">
            <v>825</v>
          </cell>
          <cell r="G6">
            <v>850</v>
          </cell>
          <cell r="I6">
            <v>625</v>
          </cell>
          <cell r="J6">
            <v>655</v>
          </cell>
          <cell r="K6">
            <v>675</v>
          </cell>
          <cell r="L6">
            <v>695</v>
          </cell>
          <cell r="M6">
            <v>715</v>
          </cell>
          <cell r="O6">
            <v>460</v>
          </cell>
          <cell r="P6">
            <v>470</v>
          </cell>
          <cell r="Q6">
            <v>480</v>
          </cell>
          <cell r="R6">
            <v>490</v>
          </cell>
          <cell r="S6">
            <v>500</v>
          </cell>
        </row>
        <row r="7">
          <cell r="B7" t="str">
            <v>% Comp Growth</v>
          </cell>
          <cell r="C7" t="str">
            <v>--</v>
          </cell>
          <cell r="D7">
            <v>5.5172413793103559E-2</v>
          </cell>
          <cell r="E7">
            <v>4.5751633986928164E-2</v>
          </cell>
          <cell r="F7">
            <v>3.125E-2</v>
          </cell>
          <cell r="G7">
            <v>3.0303030303030276E-2</v>
          </cell>
          <cell r="I7" t="str">
            <v>--</v>
          </cell>
          <cell r="J7">
            <v>4.8000000000000043E-2</v>
          </cell>
          <cell r="K7">
            <v>3.0534351145038219E-2</v>
          </cell>
          <cell r="L7">
            <v>2.9629629629629672E-2</v>
          </cell>
          <cell r="M7">
            <v>2.877697841726623E-2</v>
          </cell>
          <cell r="O7" t="str">
            <v>--</v>
          </cell>
          <cell r="P7">
            <v>2.1739130434782705E-2</v>
          </cell>
          <cell r="Q7">
            <v>2.1276595744680771E-2</v>
          </cell>
          <cell r="R7">
            <v>2.0833333333333259E-2</v>
          </cell>
          <cell r="S7">
            <v>2.0408163265306145E-2</v>
          </cell>
        </row>
        <row r="9">
          <cell r="B9" t="str">
            <v>Sales</v>
          </cell>
          <cell r="C9">
            <v>37.700000000000003</v>
          </cell>
          <cell r="D9">
            <v>39.78</v>
          </cell>
          <cell r="E9">
            <v>41.6</v>
          </cell>
          <cell r="F9">
            <v>42.9</v>
          </cell>
          <cell r="G9">
            <v>44.2</v>
          </cell>
          <cell r="I9">
            <v>32.5</v>
          </cell>
          <cell r="J9">
            <v>34.06</v>
          </cell>
          <cell r="K9">
            <v>35.1</v>
          </cell>
          <cell r="L9">
            <v>36.14</v>
          </cell>
          <cell r="M9">
            <v>37.18</v>
          </cell>
          <cell r="O9">
            <v>23.92</v>
          </cell>
          <cell r="P9">
            <v>24.44</v>
          </cell>
          <cell r="Q9">
            <v>24.96</v>
          </cell>
          <cell r="R9">
            <v>25.48</v>
          </cell>
          <cell r="S9">
            <v>26</v>
          </cell>
        </row>
        <row r="10">
          <cell r="B10" t="str">
            <v>COGS</v>
          </cell>
          <cell r="C10">
            <v>25.372099999999996</v>
          </cell>
          <cell r="D10">
            <v>26.254799999999999</v>
          </cell>
          <cell r="E10">
            <v>27.456</v>
          </cell>
          <cell r="F10">
            <v>28.313999999999993</v>
          </cell>
          <cell r="G10">
            <v>29.171999999999997</v>
          </cell>
          <cell r="I10">
            <v>22.1</v>
          </cell>
          <cell r="J10">
            <v>22.649900000000002</v>
          </cell>
          <cell r="K10">
            <v>23.3415</v>
          </cell>
          <cell r="L10">
            <v>24.033099999999997</v>
          </cell>
          <cell r="M10">
            <v>24.724699999999999</v>
          </cell>
          <cell r="O10">
            <v>16.265599999999999</v>
          </cell>
          <cell r="P10">
            <v>16.252599999999997</v>
          </cell>
          <cell r="Q10">
            <v>16.598399999999998</v>
          </cell>
          <cell r="R10">
            <v>16.944199999999995</v>
          </cell>
          <cell r="S10">
            <v>17.29</v>
          </cell>
        </row>
        <row r="11">
          <cell r="B11" t="str">
            <v>Gross Margin</v>
          </cell>
          <cell r="C11">
            <v>12.327900000000007</v>
          </cell>
          <cell r="D11">
            <v>13.525200000000002</v>
          </cell>
          <cell r="E11">
            <v>14.144000000000002</v>
          </cell>
          <cell r="F11">
            <v>14.586000000000006</v>
          </cell>
          <cell r="G11">
            <v>15.028000000000006</v>
          </cell>
          <cell r="I11">
            <v>10.399999999999999</v>
          </cell>
          <cell r="J11">
            <v>11.4101</v>
          </cell>
          <cell r="K11">
            <v>11.758500000000002</v>
          </cell>
          <cell r="L11">
            <v>12.106900000000003</v>
          </cell>
          <cell r="M11">
            <v>12.455300000000001</v>
          </cell>
          <cell r="O11">
            <v>7.6544000000000025</v>
          </cell>
          <cell r="P11">
            <v>8.1874000000000038</v>
          </cell>
          <cell r="Q11">
            <v>8.3616000000000028</v>
          </cell>
          <cell r="R11">
            <v>8.5358000000000054</v>
          </cell>
          <cell r="S11">
            <v>8.7100000000000009</v>
          </cell>
        </row>
        <row r="12">
          <cell r="B12" t="str">
            <v>% Margin</v>
          </cell>
          <cell r="C12">
            <v>0.32700000000000018</v>
          </cell>
          <cell r="D12">
            <v>0.34</v>
          </cell>
          <cell r="E12">
            <v>0.34</v>
          </cell>
          <cell r="F12">
            <v>0.34000000000000014</v>
          </cell>
          <cell r="G12">
            <v>0.34000000000000014</v>
          </cell>
          <cell r="I12">
            <v>0.31999999999999995</v>
          </cell>
          <cell r="J12">
            <v>0.33499999999999996</v>
          </cell>
          <cell r="K12">
            <v>0.33500000000000002</v>
          </cell>
          <cell r="L12">
            <v>0.33500000000000008</v>
          </cell>
          <cell r="M12">
            <v>0.33500000000000002</v>
          </cell>
          <cell r="O12">
            <v>0.32000000000000006</v>
          </cell>
          <cell r="P12">
            <v>0.33500000000000013</v>
          </cell>
          <cell r="Q12">
            <v>0.33500000000000008</v>
          </cell>
          <cell r="R12">
            <v>0.33500000000000019</v>
          </cell>
          <cell r="S12">
            <v>0.33500000000000002</v>
          </cell>
        </row>
        <row r="14">
          <cell r="B14" t="str">
            <v>Expenses</v>
          </cell>
        </row>
        <row r="15">
          <cell r="B15" t="str">
            <v>Labor</v>
          </cell>
          <cell r="C15">
            <v>4.2320732058955137</v>
          </cell>
          <cell r="D15">
            <v>4.3213607977921784</v>
          </cell>
          <cell r="E15">
            <v>4.5190701153382253</v>
          </cell>
          <cell r="F15">
            <v>4.6602910564425439</v>
          </cell>
          <cell r="G15">
            <v>4.8015119975468643</v>
          </cell>
          <cell r="I15">
            <v>3.7452161321485677</v>
          </cell>
          <cell r="J15">
            <v>3.7204709621162788</v>
          </cell>
          <cell r="K15">
            <v>3.8340731288984551</v>
          </cell>
          <cell r="L15">
            <v>3.9476752956806318</v>
          </cell>
          <cell r="M15">
            <v>4.0612774624628081</v>
          </cell>
          <cell r="O15">
            <v>2.8882923214113427</v>
          </cell>
          <cell r="P15">
            <v>2.8337382641705489</v>
          </cell>
          <cell r="Q15">
            <v>2.8940305676635392</v>
          </cell>
          <cell r="R15">
            <v>2.954322871156529</v>
          </cell>
          <cell r="S15">
            <v>3.0146151746495193</v>
          </cell>
        </row>
        <row r="16">
          <cell r="B16" t="str">
            <v>Fringe Benefits</v>
          </cell>
          <cell r="C16">
            <v>0.9247355214942774</v>
          </cell>
          <cell r="D16">
            <v>1.056708732177192</v>
          </cell>
          <cell r="E16">
            <v>1.1399294222734597</v>
          </cell>
          <cell r="F16">
            <v>1.1777638924506308</v>
          </cell>
          <cell r="G16">
            <v>1.2062830045100748</v>
          </cell>
          <cell r="I16">
            <v>0.81350706536222828</v>
          </cell>
          <cell r="J16">
            <v>0.81062107203237743</v>
          </cell>
          <cell r="K16">
            <v>0.94848817551812969</v>
          </cell>
          <cell r="L16">
            <v>1.0315632628261309</v>
          </cell>
          <cell r="M16">
            <v>1.0591794777763954</v>
          </cell>
          <cell r="O16">
            <v>1.0856213572533324</v>
          </cell>
          <cell r="P16">
            <v>1.0828282864323586</v>
          </cell>
          <cell r="Q16">
            <v>0.95512052392700908</v>
          </cell>
          <cell r="R16">
            <v>0.92367509375692192</v>
          </cell>
          <cell r="S16">
            <v>0.91240913775355792</v>
          </cell>
        </row>
        <row r="17">
          <cell r="B17" t="str">
            <v>Other Fixed Expenses</v>
          </cell>
          <cell r="C17">
            <v>0.59637099999999998</v>
          </cell>
          <cell r="D17">
            <v>0.60637099999999999</v>
          </cell>
          <cell r="E17">
            <v>0.616371</v>
          </cell>
          <cell r="F17">
            <v>0.62637100000000001</v>
          </cell>
          <cell r="G17">
            <v>0.63637100000000002</v>
          </cell>
          <cell r="I17">
            <v>0.35674099999999997</v>
          </cell>
          <cell r="J17">
            <v>0.36674099999999998</v>
          </cell>
          <cell r="K17">
            <v>0.37674099999999999</v>
          </cell>
          <cell r="L17">
            <v>0.386741</v>
          </cell>
          <cell r="M17">
            <v>0.39674100000000001</v>
          </cell>
          <cell r="O17">
            <v>0.14749400000000001</v>
          </cell>
          <cell r="P17">
            <v>0.15749400000000002</v>
          </cell>
          <cell r="Q17">
            <v>0.16749400000000003</v>
          </cell>
          <cell r="R17">
            <v>0.17749400000000004</v>
          </cell>
          <cell r="S17">
            <v>0.18749400000000005</v>
          </cell>
        </row>
        <row r="18">
          <cell r="B18" t="str">
            <v>Semi-Fixed Expenses</v>
          </cell>
          <cell r="C18">
            <v>1.120841</v>
          </cell>
          <cell r="D18">
            <v>1.1258409999999999</v>
          </cell>
          <cell r="E18">
            <v>1.1308409999999998</v>
          </cell>
          <cell r="F18">
            <v>1.1358409999999997</v>
          </cell>
          <cell r="G18">
            <v>1.1408409999999995</v>
          </cell>
          <cell r="I18">
            <v>0.83858500000000002</v>
          </cell>
          <cell r="J18">
            <v>0.84358500000000003</v>
          </cell>
          <cell r="K18">
            <v>0.84858500000000003</v>
          </cell>
          <cell r="L18">
            <v>0.85358500000000004</v>
          </cell>
          <cell r="M18">
            <v>0.85858500000000004</v>
          </cell>
          <cell r="O18">
            <v>0.72948500000000005</v>
          </cell>
          <cell r="P18">
            <v>0.73448500000000005</v>
          </cell>
          <cell r="Q18">
            <v>0.73948500000000006</v>
          </cell>
          <cell r="R18">
            <v>0.74448500000000006</v>
          </cell>
          <cell r="S18">
            <v>0.74948500000000007</v>
          </cell>
        </row>
        <row r="19">
          <cell r="B19" t="str">
            <v>Supplies Expenses</v>
          </cell>
          <cell r="C19">
            <v>0.82252139049810746</v>
          </cell>
          <cell r="D19">
            <v>0.83985437774272131</v>
          </cell>
          <cell r="E19">
            <v>0.84406037355123154</v>
          </cell>
          <cell r="F19">
            <v>0.86243448430766756</v>
          </cell>
          <cell r="G19">
            <v>0.90960004718784293</v>
          </cell>
          <cell r="I19">
            <v>0.6960908117934459</v>
          </cell>
          <cell r="J19">
            <v>0.69337019086559215</v>
          </cell>
          <cell r="K19">
            <v>0.7254290970346432</v>
          </cell>
          <cell r="L19">
            <v>0.73529307837565594</v>
          </cell>
          <cell r="M19">
            <v>0.8356049981118725</v>
          </cell>
          <cell r="O19">
            <v>0.40690298113122964</v>
          </cell>
          <cell r="P19">
            <v>0.43454489607368157</v>
          </cell>
          <cell r="Q19">
            <v>0.44631987878454982</v>
          </cell>
          <cell r="R19">
            <v>0.42517953968348898</v>
          </cell>
          <cell r="S19">
            <v>0.43993497070826648</v>
          </cell>
        </row>
        <row r="20">
          <cell r="B20" t="str">
            <v>Other Operating Expenses</v>
          </cell>
          <cell r="C20">
            <v>0.75399999999999989</v>
          </cell>
          <cell r="D20">
            <v>0.69615000000000005</v>
          </cell>
          <cell r="E20">
            <v>0.72800000000000009</v>
          </cell>
          <cell r="F20">
            <v>0.75074999999999992</v>
          </cell>
          <cell r="G20">
            <v>0.77349999999999997</v>
          </cell>
          <cell r="I20">
            <v>0.5922286526918269</v>
          </cell>
          <cell r="J20">
            <v>0.63195819263205999</v>
          </cell>
          <cell r="K20">
            <v>0.53853186671087339</v>
          </cell>
          <cell r="L20">
            <v>0.53157983639129402</v>
          </cell>
          <cell r="M20">
            <v>0.48612873401531026</v>
          </cell>
          <cell r="O20">
            <v>0.42693533160443509</v>
          </cell>
          <cell r="P20">
            <v>0.489898286405265</v>
          </cell>
          <cell r="Q20">
            <v>0.46633766010485289</v>
          </cell>
          <cell r="R20">
            <v>0.4785252724273053</v>
          </cell>
          <cell r="S20">
            <v>0.46206747206830762</v>
          </cell>
        </row>
        <row r="21">
          <cell r="B21" t="str">
            <v>Advertising Expenses</v>
          </cell>
          <cell r="C21">
            <v>0.53444814950520236</v>
          </cell>
          <cell r="D21">
            <v>0.56978046607583455</v>
          </cell>
          <cell r="E21">
            <v>0.52411541233827041</v>
          </cell>
          <cell r="F21">
            <v>0.5034766639225472</v>
          </cell>
          <cell r="G21">
            <v>0.48255425657521595</v>
          </cell>
          <cell r="I21">
            <v>0.34137720279828715</v>
          </cell>
          <cell r="J21">
            <v>0.40704948371262284</v>
          </cell>
          <cell r="K21">
            <v>0.39481289687470478</v>
          </cell>
          <cell r="L21">
            <v>0.4380377040730023</v>
          </cell>
          <cell r="M21">
            <v>0.41158639857736551</v>
          </cell>
          <cell r="O21">
            <v>0.2031750118654656</v>
          </cell>
          <cell r="P21">
            <v>0.14158736298651212</v>
          </cell>
          <cell r="Q21">
            <v>0.17496192558471882</v>
          </cell>
          <cell r="R21">
            <v>0.20007661828977</v>
          </cell>
          <cell r="S21">
            <v>0.20251971632396976</v>
          </cell>
        </row>
        <row r="22">
          <cell r="B22" t="str">
            <v>Misc. Expenses</v>
          </cell>
          <cell r="C22">
            <v>0.53233002197520241</v>
          </cell>
          <cell r="D22">
            <v>0.47273778520354642</v>
          </cell>
          <cell r="E22">
            <v>0.47581802043560328</v>
          </cell>
          <cell r="F22">
            <v>0.48098221785942319</v>
          </cell>
          <cell r="G22">
            <v>0.42642455295163367</v>
          </cell>
          <cell r="I22">
            <v>0.44950828030274781</v>
          </cell>
          <cell r="J22">
            <v>0.37030509475338536</v>
          </cell>
          <cell r="K22">
            <v>0.3967480644037425</v>
          </cell>
          <cell r="L22">
            <v>0.41570264722158884</v>
          </cell>
          <cell r="M22">
            <v>0.38725519356914945</v>
          </cell>
          <cell r="O22">
            <v>0.33528054443726507</v>
          </cell>
          <cell r="P22">
            <v>0.35010489648217158</v>
          </cell>
          <cell r="Q22">
            <v>0.3396956830112034</v>
          </cell>
          <cell r="R22">
            <v>0.28399088962362951</v>
          </cell>
          <cell r="S22">
            <v>0.29792095237586352</v>
          </cell>
        </row>
        <row r="23">
          <cell r="B23" t="str">
            <v>Other Income/(Other Expenses)</v>
          </cell>
          <cell r="C23">
            <v>-7.155831507109188E-2</v>
          </cell>
          <cell r="D23">
            <v>-9.1340765587064998E-2</v>
          </cell>
          <cell r="E23">
            <v>-5.6220051407024095E-2</v>
          </cell>
          <cell r="F23">
            <v>-5.7976928013493585E-2</v>
          </cell>
          <cell r="G23">
            <v>-5.9733804619963096E-2</v>
          </cell>
          <cell r="I23">
            <v>-6.9773375830584253E-2</v>
          </cell>
          <cell r="J23">
            <v>-9.8980054613861126E-2</v>
          </cell>
          <cell r="K23">
            <v>-5.1743510856006807E-2</v>
          </cell>
          <cell r="L23">
            <v>-4.2243779291958744E-2</v>
          </cell>
          <cell r="M23">
            <v>-3.6945044711940073E-2</v>
          </cell>
          <cell r="O23">
            <v>-0.10933916675681499</v>
          </cell>
          <cell r="P23">
            <v>-8.3922487770830431E-2</v>
          </cell>
          <cell r="Q23">
            <v>-8.0204331237991477E-2</v>
          </cell>
          <cell r="R23">
            <v>-7.6295007054782565E-2</v>
          </cell>
          <cell r="S23">
            <v>-0.10359438534247377</v>
          </cell>
        </row>
        <row r="24">
          <cell r="B24" t="str">
            <v>Store EBITDAR</v>
          </cell>
          <cell r="C24">
            <v>2.8821380257027958</v>
          </cell>
          <cell r="D24">
            <v>3.9277366065955945</v>
          </cell>
          <cell r="E24">
            <v>4.2220147074702368</v>
          </cell>
          <cell r="F24">
            <v>4.4460666130306858</v>
          </cell>
          <cell r="G24">
            <v>4.7106479458483363</v>
          </cell>
          <cell r="I24">
            <v>2.6365192307334793</v>
          </cell>
          <cell r="J24">
            <v>3.6649790585015438</v>
          </cell>
          <cell r="K24">
            <v>3.7468342814154578</v>
          </cell>
          <cell r="L24">
            <v>3.8089659547236572</v>
          </cell>
          <cell r="M24">
            <v>3.9958867801990401</v>
          </cell>
          <cell r="O24">
            <v>1.5405526190537469</v>
          </cell>
          <cell r="P24">
            <v>2.0466414952202951</v>
          </cell>
          <cell r="Q24">
            <v>2.2583590921621211</v>
          </cell>
          <cell r="R24">
            <v>2.4243457221171436</v>
          </cell>
          <cell r="S24">
            <v>2.5471479614629899</v>
          </cell>
        </row>
        <row r="25">
          <cell r="B25" t="str">
            <v>Rent Expense</v>
          </cell>
          <cell r="C25">
            <v>0.52</v>
          </cell>
          <cell r="D25">
            <v>0.52</v>
          </cell>
          <cell r="E25">
            <v>0.52</v>
          </cell>
          <cell r="F25">
            <v>0.52</v>
          </cell>
          <cell r="G25">
            <v>0.52</v>
          </cell>
          <cell r="H25">
            <v>0</v>
          </cell>
          <cell r="I25">
            <v>0.38400000000000001</v>
          </cell>
          <cell r="J25">
            <v>0.38400000000000001</v>
          </cell>
          <cell r="K25">
            <v>0.38400000000000001</v>
          </cell>
          <cell r="L25">
            <v>0.38400000000000001</v>
          </cell>
          <cell r="M25">
            <v>0.38400000000000001</v>
          </cell>
          <cell r="O25">
            <v>0.25600000000000001</v>
          </cell>
          <cell r="P25">
            <v>0.25600000000000001</v>
          </cell>
          <cell r="Q25">
            <v>0.25600000000000001</v>
          </cell>
          <cell r="R25">
            <v>0.25600000000000001</v>
          </cell>
          <cell r="S25">
            <v>0.25600000000000001</v>
          </cell>
        </row>
        <row r="26">
          <cell r="B26" t="str">
            <v>Rent Income</v>
          </cell>
          <cell r="C26">
            <v>-0.32958700000000002</v>
          </cell>
          <cell r="D26">
            <v>-0.42449500000000001</v>
          </cell>
          <cell r="E26">
            <v>-0.42449500000000001</v>
          </cell>
          <cell r="F26">
            <v>-0.36416300000000001</v>
          </cell>
          <cell r="G26">
            <v>-0.37508789000000003</v>
          </cell>
          <cell r="I26">
            <v>-0.20587</v>
          </cell>
          <cell r="J26">
            <v>-0.193881</v>
          </cell>
          <cell r="K26">
            <v>-0.162327</v>
          </cell>
          <cell r="L26">
            <v>-1.2525E-2</v>
          </cell>
          <cell r="M26">
            <v>-1.2900750000000001E-2</v>
          </cell>
          <cell r="O26">
            <v>-3.7787000000000001E-2</v>
          </cell>
          <cell r="P26">
            <v>-5.2729999999999999E-2</v>
          </cell>
          <cell r="Q26">
            <v>-6.1515E-2</v>
          </cell>
          <cell r="R26">
            <v>-3.7275000000000003E-2</v>
          </cell>
          <cell r="S26">
            <v>-3.8393249999999997E-2</v>
          </cell>
        </row>
        <row r="27">
          <cell r="B27" t="str">
            <v>Depreciation</v>
          </cell>
          <cell r="C27">
            <v>1.1000000000000001</v>
          </cell>
          <cell r="D27">
            <v>1.1214285714285714</v>
          </cell>
          <cell r="E27">
            <v>1.142857142857143</v>
          </cell>
          <cell r="F27">
            <v>1.1642857142857144</v>
          </cell>
          <cell r="G27">
            <v>1.1857142857142857</v>
          </cell>
          <cell r="I27">
            <v>0.81428571428571428</v>
          </cell>
          <cell r="J27">
            <v>0.83571428571428574</v>
          </cell>
          <cell r="K27">
            <v>0.8571428571428571</v>
          </cell>
          <cell r="L27">
            <v>0.87857142857142856</v>
          </cell>
          <cell r="M27">
            <v>0.9</v>
          </cell>
          <cell r="O27">
            <v>0.52857142857142858</v>
          </cell>
          <cell r="P27">
            <v>0.55000000000000004</v>
          </cell>
          <cell r="Q27">
            <v>0.5714285714285714</v>
          </cell>
          <cell r="R27">
            <v>0.59285714285714286</v>
          </cell>
          <cell r="S27">
            <v>0.61428571428571432</v>
          </cell>
        </row>
        <row r="28">
          <cell r="B28" t="str">
            <v>Store Contribution</v>
          </cell>
          <cell r="C28">
            <v>1.5917250257027957</v>
          </cell>
          <cell r="D28">
            <v>2.7108030351670234</v>
          </cell>
          <cell r="E28">
            <v>2.9836525646130938</v>
          </cell>
          <cell r="F28">
            <v>3.1259438987449712</v>
          </cell>
          <cell r="G28">
            <v>3.3800215501340505</v>
          </cell>
          <cell r="I28">
            <v>1.6441035164477649</v>
          </cell>
          <cell r="J28">
            <v>2.6391457727872583</v>
          </cell>
          <cell r="K28">
            <v>2.6680184242726006</v>
          </cell>
          <cell r="L28">
            <v>2.5589195261522288</v>
          </cell>
          <cell r="M28">
            <v>2.7247875301990403</v>
          </cell>
          <cell r="O28">
            <v>0.79376819048231828</v>
          </cell>
          <cell r="P28">
            <v>1.293371495220295</v>
          </cell>
          <cell r="Q28">
            <v>1.4924455207335496</v>
          </cell>
          <cell r="R28">
            <v>1.6127635792600008</v>
          </cell>
          <cell r="S28">
            <v>1.7152554971772755</v>
          </cell>
        </row>
        <row r="29">
          <cell r="B29" t="str">
            <v>Depreciation</v>
          </cell>
          <cell r="C29">
            <v>1.1000000000000001</v>
          </cell>
          <cell r="D29">
            <v>1.1214285714285714</v>
          </cell>
          <cell r="E29">
            <v>1.142857142857143</v>
          </cell>
          <cell r="F29">
            <v>1.1642857142857144</v>
          </cell>
          <cell r="G29">
            <v>1.1857142857142857</v>
          </cell>
          <cell r="I29">
            <v>0.81428571428571428</v>
          </cell>
          <cell r="J29">
            <v>0.83571428571428574</v>
          </cell>
          <cell r="K29">
            <v>0.8571428571428571</v>
          </cell>
          <cell r="L29">
            <v>0.87857142857142856</v>
          </cell>
          <cell r="M29">
            <v>0.9</v>
          </cell>
          <cell r="O29">
            <v>0.52857142857142858</v>
          </cell>
          <cell r="P29">
            <v>0.55000000000000004</v>
          </cell>
          <cell r="Q29">
            <v>0.5714285714285714</v>
          </cell>
          <cell r="R29">
            <v>0.59285714285714286</v>
          </cell>
          <cell r="S29">
            <v>0.61428571428571432</v>
          </cell>
        </row>
        <row r="30">
          <cell r="B30" t="str">
            <v>4-Wall EBITDA</v>
          </cell>
          <cell r="C30">
            <v>2.6917250257027958</v>
          </cell>
          <cell r="D30">
            <v>3.8322316065955948</v>
          </cell>
          <cell r="E30">
            <v>4.1265097074702366</v>
          </cell>
          <cell r="F30">
            <v>4.2902296130306858</v>
          </cell>
          <cell r="G30">
            <v>4.5657358358483364</v>
          </cell>
          <cell r="I30">
            <v>2.4583892307334789</v>
          </cell>
          <cell r="J30">
            <v>3.4748600585015441</v>
          </cell>
          <cell r="K30">
            <v>3.5251612814154578</v>
          </cell>
          <cell r="L30">
            <v>3.4374909547236574</v>
          </cell>
          <cell r="M30">
            <v>3.6247875301990402</v>
          </cell>
          <cell r="O30">
            <v>1.3223396190537469</v>
          </cell>
          <cell r="P30">
            <v>1.8433714952202951</v>
          </cell>
          <cell r="Q30">
            <v>2.0638740921621208</v>
          </cell>
          <cell r="R30">
            <v>2.2056207221171436</v>
          </cell>
          <cell r="S30">
            <v>2.3295412114629901</v>
          </cell>
        </row>
        <row r="31">
          <cell r="B31" t="str">
            <v>% Margin</v>
          </cell>
          <cell r="C31">
            <v>7.139854179583012E-2</v>
          </cell>
          <cell r="D31">
            <v>9.6335636163790719E-2</v>
          </cell>
          <cell r="E31">
            <v>9.9194944891111456E-2</v>
          </cell>
          <cell r="F31">
            <v>0.10000535228509758</v>
          </cell>
          <cell r="G31">
            <v>0.1032971908562972</v>
          </cell>
          <cell r="I31">
            <v>7.5642745561030122E-2</v>
          </cell>
          <cell r="J31">
            <v>0.10202172808284039</v>
          </cell>
          <cell r="K31">
            <v>0.10043194533947172</v>
          </cell>
          <cell r="L31">
            <v>9.5115964436183101E-2</v>
          </cell>
          <cell r="M31">
            <v>9.7492940564793976E-2</v>
          </cell>
          <cell r="O31">
            <v>5.5281756649404129E-2</v>
          </cell>
          <cell r="P31">
            <v>7.5424365598211737E-2</v>
          </cell>
          <cell r="Q31">
            <v>8.2687263307777273E-2</v>
          </cell>
          <cell r="R31">
            <v>8.6562822689055866E-2</v>
          </cell>
          <cell r="S31">
            <v>8.9597738902422702E-2</v>
          </cell>
        </row>
        <row r="33">
          <cell r="B33" t="str">
            <v>Cash-on-cash Return</v>
          </cell>
        </row>
        <row r="34">
          <cell r="B34" t="str">
            <v>Annual</v>
          </cell>
          <cell r="C34">
            <v>0.34957467866270076</v>
          </cell>
          <cell r="D34">
            <v>0.48818237026695471</v>
          </cell>
          <cell r="E34">
            <v>0.51581371343377957</v>
          </cell>
          <cell r="F34">
            <v>0.52640854147615779</v>
          </cell>
          <cell r="G34">
            <v>0.55008865492148629</v>
          </cell>
          <cell r="I34">
            <v>0.4312963562690314</v>
          </cell>
          <cell r="J34">
            <v>0.59399317239342631</v>
          </cell>
          <cell r="K34">
            <v>0.5875268802359096</v>
          </cell>
          <cell r="L34">
            <v>0.55894161865425307</v>
          </cell>
          <cell r="M34">
            <v>0.57536310003159352</v>
          </cell>
          <cell r="O34">
            <v>0.35738908623074239</v>
          </cell>
          <cell r="P34">
            <v>0.47879779096631042</v>
          </cell>
          <cell r="Q34">
            <v>0.5159685230405302</v>
          </cell>
          <cell r="R34">
            <v>0.5314748727993116</v>
          </cell>
          <cell r="S34">
            <v>0.54175377010767201</v>
          </cell>
        </row>
        <row r="35">
          <cell r="B35" t="str">
            <v>Cumulative</v>
          </cell>
          <cell r="C35">
            <v>0.34957467866270076</v>
          </cell>
          <cell r="D35">
            <v>0.83107727799979492</v>
          </cell>
          <cell r="E35">
            <v>1.3313082924710784</v>
          </cell>
          <cell r="F35">
            <v>1.8332142273373389</v>
          </cell>
          <cell r="G35">
            <v>2.3501725046563431</v>
          </cell>
          <cell r="I35">
            <v>0.4312963562690314</v>
          </cell>
          <cell r="J35">
            <v>1.0142306477324825</v>
          </cell>
          <cell r="K35">
            <v>1.5764017617750801</v>
          </cell>
          <cell r="L35">
            <v>2.0968945569714044</v>
          </cell>
          <cell r="M35">
            <v>2.6223315961227263</v>
          </cell>
          <cell r="O35">
            <v>0.35738908623074239</v>
          </cell>
          <cell r="P35">
            <v>0.82226262708416664</v>
          </cell>
          <cell r="Q35">
            <v>1.3073963016090406</v>
          </cell>
          <cell r="R35">
            <v>1.7916158863983869</v>
          </cell>
          <cell r="S35">
            <v>2.2708714279107665</v>
          </cell>
        </row>
        <row r="37">
          <cell r="B37" t="str">
            <v>Years to Breakeven</v>
          </cell>
          <cell r="C37">
            <v>2.346023806447235</v>
          </cell>
          <cell r="I37">
            <v>1.9760424052095722</v>
          </cell>
          <cell r="O37">
            <v>2.4042343905058448</v>
          </cell>
        </row>
        <row r="38">
          <cell r="B38" t="str">
            <v>Construction Costs</v>
          </cell>
          <cell r="C38">
            <v>7.7</v>
          </cell>
          <cell r="I38">
            <v>5.7</v>
          </cell>
          <cell r="O38">
            <v>3.7</v>
          </cell>
        </row>
        <row r="39">
          <cell r="B39" t="str">
            <v>Maintenance CapEx</v>
          </cell>
          <cell r="C39" t="str">
            <v>--</v>
          </cell>
          <cell r="D39">
            <v>0.15</v>
          </cell>
          <cell r="E39">
            <v>0.15</v>
          </cell>
          <cell r="F39">
            <v>0.15</v>
          </cell>
          <cell r="G39">
            <v>0.15</v>
          </cell>
          <cell r="I39" t="str">
            <v>--</v>
          </cell>
          <cell r="J39">
            <v>0.15</v>
          </cell>
          <cell r="K39">
            <v>0.15</v>
          </cell>
          <cell r="L39">
            <v>0.15</v>
          </cell>
          <cell r="M39">
            <v>0.15</v>
          </cell>
          <cell r="O39" t="str">
            <v>--</v>
          </cell>
          <cell r="P39">
            <v>0.15</v>
          </cell>
          <cell r="Q39">
            <v>0.15</v>
          </cell>
          <cell r="R39">
            <v>0.15</v>
          </cell>
          <cell r="S39">
            <v>0.15</v>
          </cell>
        </row>
        <row r="42">
          <cell r="B42" t="str">
            <v>Year 1-2 EBITDA</v>
          </cell>
          <cell r="E42" t="str">
            <v>Breakeven Remainder</v>
          </cell>
          <cell r="I42" t="str">
            <v>Year 1-2 EBITDA</v>
          </cell>
          <cell r="L42" t="str">
            <v>Breakeven Remainder</v>
          </cell>
          <cell r="P42" t="str">
            <v>Year 1-2 EBITDA</v>
          </cell>
          <cell r="S42" t="str">
            <v>Breakeven Remainder</v>
          </cell>
        </row>
        <row r="43">
          <cell r="B43">
            <v>6.5239566322983906</v>
          </cell>
          <cell r="E43">
            <v>5.1582749742972052</v>
          </cell>
          <cell r="I43">
            <v>5.9332492892350235</v>
          </cell>
          <cell r="L43">
            <v>3.3916107692665216</v>
          </cell>
          <cell r="P43">
            <v>5.2295852064361625</v>
          </cell>
          <cell r="S43">
            <v>0.83428888572595827</v>
          </cell>
        </row>
        <row r="44">
          <cell r="B44" t="str">
            <v>Breakeven Remainder % of EBITDA</v>
          </cell>
          <cell r="E44" t="str">
            <v>% of Year</v>
          </cell>
          <cell r="I44" t="str">
            <v>Breakeven Remainder % of EBITDA</v>
          </cell>
          <cell r="L44" t="str">
            <v>% of Year</v>
          </cell>
          <cell r="P44" t="str">
            <v>Breakeven Remainder % of EBITDA</v>
          </cell>
          <cell r="S44" t="str">
            <v>% of Year</v>
          </cell>
        </row>
        <row r="45">
          <cell r="B45">
            <v>1.346023806447235</v>
          </cell>
          <cell r="E45">
            <v>1.346023806447235</v>
          </cell>
          <cell r="I45">
            <v>0.97604240520957208</v>
          </cell>
          <cell r="L45">
            <v>0.97604240520957208</v>
          </cell>
          <cell r="P45">
            <v>0.40423439050584459</v>
          </cell>
          <cell r="S45">
            <v>0.40423439050584459</v>
          </cell>
        </row>
      </sheetData>
      <sheetData sheetId="4" refreshError="1"/>
      <sheetData sheetId="5" refreshError="1">
        <row r="2">
          <cell r="B2" t="str">
            <v>Historical Audited P&amp;L</v>
          </cell>
        </row>
        <row r="4">
          <cell r="B4" t="str">
            <v>Pro's Ranch Markets Audited Income Statement 2006A - 2008A</v>
          </cell>
        </row>
        <row r="7">
          <cell r="B7" t="str">
            <v>($ millions)</v>
          </cell>
          <cell r="J7" t="str">
            <v>2006A</v>
          </cell>
          <cell r="K7" t="str">
            <v>2007A</v>
          </cell>
          <cell r="L7" t="str">
            <v>2008A</v>
          </cell>
        </row>
        <row r="9">
          <cell r="B9" t="str">
            <v>Revenue</v>
          </cell>
          <cell r="J9">
            <v>262.533591</v>
          </cell>
          <cell r="K9">
            <v>283.138665</v>
          </cell>
          <cell r="L9">
            <v>337.53230600000001</v>
          </cell>
        </row>
        <row r="10">
          <cell r="C10" t="str">
            <v>Less: Cost of Goods Sold</v>
          </cell>
          <cell r="J10">
            <v>-171.165603</v>
          </cell>
          <cell r="K10">
            <v>-183.655013</v>
          </cell>
          <cell r="L10">
            <v>-217.95548600000001</v>
          </cell>
        </row>
        <row r="11">
          <cell r="B11" t="str">
            <v>Gross Profit</v>
          </cell>
          <cell r="J11">
            <v>91.367987999999997</v>
          </cell>
          <cell r="K11">
            <v>99.483652000000006</v>
          </cell>
          <cell r="L11">
            <v>119.57682</v>
          </cell>
        </row>
        <row r="12">
          <cell r="C12" t="str">
            <v>Plus: Other Operating Income, net</v>
          </cell>
          <cell r="J12">
            <v>1.0342100000000001</v>
          </cell>
          <cell r="K12">
            <v>1.470218</v>
          </cell>
          <cell r="L12">
            <v>1.8429899999999999</v>
          </cell>
        </row>
        <row r="13">
          <cell r="C13" t="str">
            <v>Less: Selling, General &amp; Administrative Expenses</v>
          </cell>
          <cell r="J13">
            <v>-85.858185000000006</v>
          </cell>
          <cell r="K13">
            <v>-97.984183000000002</v>
          </cell>
          <cell r="L13">
            <v>-117.438937</v>
          </cell>
        </row>
        <row r="14">
          <cell r="C14" t="str">
            <v>Less: Interest Expense</v>
          </cell>
          <cell r="J14">
            <v>-1.6949700000000001</v>
          </cell>
          <cell r="K14">
            <v>-2.2212960000000002</v>
          </cell>
          <cell r="L14">
            <v>-3.1226729999999998</v>
          </cell>
        </row>
        <row r="15">
          <cell r="C15" t="str">
            <v>Plus: Gain on Sale of Store Assets</v>
          </cell>
          <cell r="J15">
            <v>1.639383</v>
          </cell>
          <cell r="K15">
            <v>0</v>
          </cell>
          <cell r="L15">
            <v>0</v>
          </cell>
        </row>
        <row r="16">
          <cell r="B16" t="str">
            <v>Income before Taxes</v>
          </cell>
          <cell r="J16">
            <v>6.4884259999999934</v>
          </cell>
          <cell r="K16">
            <v>0.74839100000000736</v>
          </cell>
          <cell r="L16">
            <v>0.85820000000000274</v>
          </cell>
        </row>
        <row r="17">
          <cell r="C17" t="str">
            <v>Less: Income Tax Expense</v>
          </cell>
          <cell r="J17">
            <v>-0.14235900000000001</v>
          </cell>
          <cell r="K17">
            <v>-2.0116999999999999E-2</v>
          </cell>
          <cell r="L17">
            <v>-0.11379499999999999</v>
          </cell>
        </row>
        <row r="18">
          <cell r="B18" t="str">
            <v>Net Income from Continuing Operations</v>
          </cell>
          <cell r="J18">
            <v>6.3460669999999935</v>
          </cell>
          <cell r="K18">
            <v>0.7282740000000073</v>
          </cell>
          <cell r="L18">
            <v>0.74440500000000276</v>
          </cell>
        </row>
        <row r="19">
          <cell r="C19" t="str">
            <v>Less: Loss from Discontinued Operations, net of tax</v>
          </cell>
          <cell r="J19">
            <v>0</v>
          </cell>
          <cell r="K19">
            <v>-0.28783199999999998</v>
          </cell>
          <cell r="L19">
            <v>-0.173064</v>
          </cell>
        </row>
        <row r="20">
          <cell r="B20" t="str">
            <v>Net Income</v>
          </cell>
          <cell r="J20">
            <v>6.3460669999999935</v>
          </cell>
          <cell r="K20">
            <v>0.44044200000000733</v>
          </cell>
          <cell r="L20">
            <v>0.57134100000000276</v>
          </cell>
        </row>
        <row r="21">
          <cell r="C21" t="str">
            <v>Plus: Interest Expense</v>
          </cell>
          <cell r="J21">
            <v>1.6949700000000001</v>
          </cell>
          <cell r="K21">
            <v>2.2212960000000002</v>
          </cell>
          <cell r="L21">
            <v>3.1226729999999998</v>
          </cell>
        </row>
        <row r="22">
          <cell r="C22" t="str">
            <v>Plus: Tax Expense (1)</v>
          </cell>
          <cell r="J22">
            <v>0.14235900000000001</v>
          </cell>
          <cell r="K22">
            <v>0.119778</v>
          </cell>
          <cell r="L22">
            <v>7.5286000000000006E-2</v>
          </cell>
        </row>
        <row r="23">
          <cell r="C23" t="str">
            <v>Plus: Depreciation and Amortization</v>
          </cell>
          <cell r="J23">
            <v>7.2610200000000003</v>
          </cell>
          <cell r="K23">
            <v>7.8485100000000001</v>
          </cell>
          <cell r="L23">
            <v>8.9132580000000008</v>
          </cell>
        </row>
        <row r="24">
          <cell r="B24" t="str">
            <v>GAAP EBITDA</v>
          </cell>
          <cell r="J24">
            <v>15.444415999999995</v>
          </cell>
          <cell r="K24">
            <v>10.630026000000008</v>
          </cell>
          <cell r="L24">
            <v>12.682558000000004</v>
          </cell>
        </row>
        <row r="26">
          <cell r="B26" t="str">
            <v>Loss From Restaurant / Fuel Center</v>
          </cell>
          <cell r="J26">
            <v>0.72335700000000003</v>
          </cell>
          <cell r="K26">
            <v>1.231053</v>
          </cell>
          <cell r="L26">
            <v>0.76328399999999996</v>
          </cell>
        </row>
        <row r="27">
          <cell r="B27" t="str">
            <v>Pre-Built Corporate Overhead</v>
          </cell>
          <cell r="J27">
            <v>0</v>
          </cell>
          <cell r="K27">
            <v>0.25</v>
          </cell>
          <cell r="L27">
            <v>0.5</v>
          </cell>
        </row>
        <row r="28">
          <cell r="B28" t="str">
            <v>Pre-Opening and Non-Recurring New Store Expenses</v>
          </cell>
          <cell r="J28">
            <v>0</v>
          </cell>
          <cell r="K28">
            <v>1.6687080000000001</v>
          </cell>
          <cell r="L28">
            <v>2.0877579399999999</v>
          </cell>
        </row>
        <row r="29">
          <cell r="B29" t="str">
            <v>Occupancy Costs Related to Stores Not Yet Opened</v>
          </cell>
          <cell r="J29">
            <v>0</v>
          </cell>
          <cell r="K29">
            <v>1.8498859599999999</v>
          </cell>
          <cell r="L29">
            <v>1.4687699999999999</v>
          </cell>
        </row>
        <row r="30">
          <cell r="B30" t="str">
            <v>Gain on Store Sale</v>
          </cell>
          <cell r="J30">
            <v>-1.639383</v>
          </cell>
          <cell r="K30">
            <v>0</v>
          </cell>
          <cell r="L30">
            <v>0</v>
          </cell>
        </row>
        <row r="31">
          <cell r="B31" t="str">
            <v>Adjusted EBITDA</v>
          </cell>
          <cell r="J31">
            <v>14.528389999999996</v>
          </cell>
          <cell r="K31">
            <v>15.629672960000008</v>
          </cell>
          <cell r="L31">
            <v>17.502369940000005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 &amp; Exp Assumptions"/>
      <sheetName val="Debt Assumptions"/>
      <sheetName val="Capex, Dep. &amp; Dividend Assmptns"/>
      <sheetName val="Sheet1"/>
      <sheetName val="Debt Schedule"/>
      <sheetName val="Recap Model"/>
      <sheetName val="Summary FS"/>
      <sheetName val="Carl's Jr"/>
      <sheetName val="Hardees"/>
      <sheetName val="La Salsa"/>
      <sheetName val="Other"/>
      <sheetName val="Rent Schedule"/>
      <sheetName val="Tax Schedule"/>
      <sheetName val="Capex Schedule"/>
      <sheetName val="New Store Model"/>
      <sheetName val="Financial Summary"/>
      <sheetName val="Historical Audited P&am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Charts 4"/>
      <sheetName val="Sheet1"/>
      <sheetName val="Sheet2"/>
      <sheetName val="Sheet3"/>
      <sheetName val="BS Comps v5"/>
      <sheetName val="Service Offerings to Top-20"/>
      <sheetName val="Logistics Out. by Region"/>
      <sheetName val="Revenue by Segment"/>
      <sheetName val="Facilities Overview"/>
    </sheetNames>
    <sheetDataSet>
      <sheetData sheetId="0" refreshError="1"/>
      <sheetData sheetId="1" refreshError="1"/>
      <sheetData sheetId="2" refreshError="1">
        <row r="3">
          <cell r="C3" t="str">
            <v>EV / 2008 EBITDA</v>
          </cell>
          <cell r="E3" t="str">
            <v>MEDIAN</v>
          </cell>
          <cell r="F3" t="str">
            <v>REV GROWTH</v>
          </cell>
          <cell r="G3" t="str">
            <v>EBITDA GROWTH</v>
          </cell>
          <cell r="H3" t="str">
            <v>EBITDA MARGIN</v>
          </cell>
        </row>
        <row r="4">
          <cell r="C4" t="str">
            <v>CYBS</v>
          </cell>
          <cell r="D4">
            <v>23.5</v>
          </cell>
          <cell r="E4">
            <v>10.15</v>
          </cell>
          <cell r="F4">
            <v>0.252</v>
          </cell>
          <cell r="G4">
            <v>0.33200000000000002</v>
          </cell>
          <cell r="H4">
            <v>0.19900000000000001</v>
          </cell>
        </row>
        <row r="5">
          <cell r="C5" t="str">
            <v>MA</v>
          </cell>
          <cell r="D5">
            <v>17.5</v>
          </cell>
          <cell r="E5">
            <v>10.15</v>
          </cell>
          <cell r="F5">
            <v>0.152</v>
          </cell>
          <cell r="G5">
            <v>0.25900000000000001</v>
          </cell>
          <cell r="H5">
            <v>0.34100000000000003</v>
          </cell>
        </row>
        <row r="6">
          <cell r="C6" t="str">
            <v>V</v>
          </cell>
          <cell r="D6">
            <v>17.2</v>
          </cell>
          <cell r="E6">
            <v>10.15</v>
          </cell>
          <cell r="F6">
            <v>1.4999999999999999E-2</v>
          </cell>
          <cell r="G6">
            <v>0.41699999999999998</v>
          </cell>
          <cell r="H6">
            <v>0.443</v>
          </cell>
        </row>
        <row r="7">
          <cell r="C7" t="str">
            <v>WU</v>
          </cell>
          <cell r="D7">
            <v>10.6</v>
          </cell>
          <cell r="E7">
            <v>10.15</v>
          </cell>
          <cell r="F7">
            <v>0.1</v>
          </cell>
          <cell r="G7">
            <v>6.5000000000000002E-2</v>
          </cell>
          <cell r="H7">
            <v>0.3</v>
          </cell>
        </row>
        <row r="8">
          <cell r="C8" t="str">
            <v>HPY</v>
          </cell>
          <cell r="D8">
            <v>10.4</v>
          </cell>
          <cell r="E8">
            <v>10.15</v>
          </cell>
          <cell r="F8">
            <v>0.16800000000000001</v>
          </cell>
          <cell r="G8">
            <v>0.18</v>
          </cell>
          <cell r="H8">
            <v>5.2999999999999999E-2</v>
          </cell>
        </row>
        <row r="9">
          <cell r="C9" t="str">
            <v>GPN</v>
          </cell>
          <cell r="D9">
            <v>9.9</v>
          </cell>
          <cell r="E9">
            <v>10.15</v>
          </cell>
          <cell r="F9">
            <v>0.16200000000000001</v>
          </cell>
          <cell r="G9">
            <v>0.17699999999999999</v>
          </cell>
          <cell r="H9">
            <v>0.22500000000000001</v>
          </cell>
        </row>
        <row r="10">
          <cell r="C10" t="str">
            <v>TSS</v>
          </cell>
          <cell r="D10">
            <v>9</v>
          </cell>
          <cell r="E10">
            <v>10.15</v>
          </cell>
          <cell r="F10">
            <v>0.08</v>
          </cell>
          <cell r="G10">
            <v>8.1000000000000003E-2</v>
          </cell>
          <cell r="H10">
            <v>0.28899999999999998</v>
          </cell>
        </row>
        <row r="11">
          <cell r="C11" t="str">
            <v>WXS</v>
          </cell>
          <cell r="D11">
            <v>8.1999999999999993</v>
          </cell>
          <cell r="E11">
            <v>10.15</v>
          </cell>
          <cell r="F11">
            <v>0.15</v>
          </cell>
          <cell r="G11">
            <v>7.0000000000000007E-2</v>
          </cell>
          <cell r="H11">
            <v>0.47699999999999998</v>
          </cell>
        </row>
        <row r="12">
          <cell r="C12" t="str">
            <v>EEFT</v>
          </cell>
          <cell r="D12">
            <v>8.1</v>
          </cell>
          <cell r="E12">
            <v>10.15</v>
          </cell>
          <cell r="F12">
            <v>0.19600000000000001</v>
          </cell>
          <cell r="G12">
            <v>0.19400000000000001</v>
          </cell>
          <cell r="H12">
            <v>0.13300000000000001</v>
          </cell>
        </row>
        <row r="13">
          <cell r="C13" t="str">
            <v>GCA</v>
          </cell>
          <cell r="D13">
            <v>7.6</v>
          </cell>
          <cell r="E13">
            <v>10.15</v>
          </cell>
          <cell r="F13">
            <v>0.04</v>
          </cell>
          <cell r="G13">
            <v>-9.1999999999999998E-2</v>
          </cell>
          <cell r="H13">
            <v>0.152</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uct Summary"/>
      <sheetName val="Domestic Formula"/>
      <sheetName val="Price Volume"/>
      <sheetName val="Mfg Margin by prod"/>
      <sheetName val="Gross Profit Summary"/>
      <sheetName val="Cover"/>
      <sheetName val="Control - Assumptions"/>
      <sheetName val="Control - Formula"/>
      <sheetName val="Control - Non-Formula"/>
      <sheetName val="Control - International"/>
      <sheetName val="Formula Manufacturing Margin"/>
      <sheetName val="Non-Formula Manufact. Margin"/>
      <sheetName val="Internat'l Manufacturing Margin"/>
      <sheetName val="Gross Profit Build"/>
      <sheetName val="Income Statement"/>
      <sheetName val="Other Expenses"/>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t="str">
            <v>Project Dogwood</v>
          </cell>
        </row>
        <row r="4">
          <cell r="B4" t="str">
            <v>Domestic Formula Controls</v>
          </cell>
        </row>
        <row r="5">
          <cell r="B5" t="str">
            <v>(000's)</v>
          </cell>
        </row>
        <row r="7">
          <cell r="C7" t="str">
            <v>2005A</v>
          </cell>
          <cell r="D7" t="str">
            <v>2006A</v>
          </cell>
          <cell r="E7" t="str">
            <v>2007A</v>
          </cell>
          <cell r="F7" t="str">
            <v>2008A</v>
          </cell>
          <cell r="G7" t="str">
            <v>2009P</v>
          </cell>
          <cell r="H7" t="str">
            <v>2010P</v>
          </cell>
          <cell r="I7" t="str">
            <v>2011P</v>
          </cell>
        </row>
        <row r="8">
          <cell r="B8" t="str">
            <v>Volume</v>
          </cell>
        </row>
        <row r="9">
          <cell r="B9" t="str">
            <v>Term Formula - Non DHA</v>
          </cell>
          <cell r="C9">
            <v>6349.3535306639988</v>
          </cell>
          <cell r="D9">
            <v>5212.8889172399995</v>
          </cell>
          <cell r="E9">
            <v>3436.8623501999982</v>
          </cell>
          <cell r="F9">
            <v>748.28974470666662</v>
          </cell>
          <cell r="G9">
            <v>0</v>
          </cell>
          <cell r="H9">
            <v>0</v>
          </cell>
          <cell r="I9">
            <v>0</v>
          </cell>
        </row>
        <row r="10">
          <cell r="B10" t="str">
            <v>Term Formula - DHA</v>
          </cell>
          <cell r="C10">
            <v>8904.5002893557648</v>
          </cell>
          <cell r="D10">
            <v>10279.149668545975</v>
          </cell>
          <cell r="E10">
            <v>13096.06146185388</v>
          </cell>
          <cell r="F10">
            <v>16809.654215302482</v>
          </cell>
          <cell r="G10">
            <v>18585.072825820225</v>
          </cell>
          <cell r="H10">
            <v>16391.059160020555</v>
          </cell>
          <cell r="I10">
            <v>14004.011709532126</v>
          </cell>
        </row>
        <row r="11">
          <cell r="B11" t="str">
            <v>Partially Hydrolyzed</v>
          </cell>
          <cell r="C11">
            <v>0</v>
          </cell>
          <cell r="D11">
            <v>578.09719449092518</v>
          </cell>
          <cell r="E11">
            <v>2855.1983972080006</v>
          </cell>
          <cell r="F11">
            <v>4140.2656603161113</v>
          </cell>
          <cell r="G11">
            <v>4512.7519726956207</v>
          </cell>
          <cell r="H11">
            <v>5052.0763301773231</v>
          </cell>
          <cell r="I11">
            <v>6014.3765835444319</v>
          </cell>
        </row>
        <row r="12">
          <cell r="B12" t="str">
            <v>Lactose Free/Sensitive</v>
          </cell>
          <cell r="C12">
            <v>32.382488694000003</v>
          </cell>
          <cell r="D12">
            <v>846.8309522039998</v>
          </cell>
          <cell r="E12">
            <v>946.98831125999982</v>
          </cell>
          <cell r="F12">
            <v>1401.9864882799998</v>
          </cell>
          <cell r="G12">
            <v>1692.243549101177</v>
          </cell>
          <cell r="H12">
            <v>1791.9145908335745</v>
          </cell>
          <cell r="I12">
            <v>1971.1060499169321</v>
          </cell>
        </row>
        <row r="13">
          <cell r="B13" t="str">
            <v>Hypoallergenic</v>
          </cell>
          <cell r="C13">
            <v>0</v>
          </cell>
          <cell r="D13">
            <v>0</v>
          </cell>
          <cell r="E13">
            <v>0</v>
          </cell>
          <cell r="F13">
            <v>0</v>
          </cell>
          <cell r="G13">
            <v>870.86500000000001</v>
          </cell>
          <cell r="H13">
            <v>3000</v>
          </cell>
          <cell r="I13">
            <v>4000</v>
          </cell>
        </row>
        <row r="14">
          <cell r="B14" t="str">
            <v>Organic</v>
          </cell>
          <cell r="C14">
            <v>0</v>
          </cell>
          <cell r="D14">
            <v>500.52643157999995</v>
          </cell>
          <cell r="E14">
            <v>632.58494507897683</v>
          </cell>
          <cell r="F14">
            <v>1187.7698724683553</v>
          </cell>
          <cell r="G14">
            <v>1403.2114100260553</v>
          </cell>
          <cell r="H14">
            <v>1440.3167098083848</v>
          </cell>
          <cell r="I14">
            <v>1814.7990543585649</v>
          </cell>
        </row>
        <row r="15">
          <cell r="B15" t="str">
            <v>Follow On to 4th Age</v>
          </cell>
          <cell r="C15">
            <v>1387.5643933680001</v>
          </cell>
          <cell r="D15">
            <v>1459.014002286</v>
          </cell>
          <cell r="E15">
            <v>1645.672988913333</v>
          </cell>
          <cell r="F15">
            <v>2012.5288902577779</v>
          </cell>
          <cell r="G15">
            <v>2178.2957519413785</v>
          </cell>
          <cell r="H15">
            <v>2296.3965244186879</v>
          </cell>
          <cell r="I15">
            <v>2503.0722116163697</v>
          </cell>
        </row>
        <row r="16">
          <cell r="B16" t="str">
            <v>A/R</v>
          </cell>
          <cell r="C16">
            <v>0</v>
          </cell>
          <cell r="D16">
            <v>0</v>
          </cell>
          <cell r="E16">
            <v>0</v>
          </cell>
          <cell r="F16">
            <v>0</v>
          </cell>
          <cell r="G16">
            <v>413.59613789507995</v>
          </cell>
          <cell r="H16">
            <v>1158.100588235294</v>
          </cell>
          <cell r="I16">
            <v>1323.5435294117647</v>
          </cell>
        </row>
        <row r="17">
          <cell r="B17" t="str">
            <v>Prebiotic</v>
          </cell>
          <cell r="C17">
            <v>0</v>
          </cell>
          <cell r="D17">
            <v>0</v>
          </cell>
          <cell r="E17">
            <v>0</v>
          </cell>
          <cell r="F17">
            <v>29.914222790666667</v>
          </cell>
          <cell r="G17">
            <v>1028.6758510879997</v>
          </cell>
          <cell r="H17">
            <v>3686.0773208325368</v>
          </cell>
          <cell r="I17">
            <v>6526.2968985687648</v>
          </cell>
        </row>
        <row r="18">
          <cell r="B18" t="str">
            <v>Probiotic</v>
          </cell>
          <cell r="C18">
            <v>0</v>
          </cell>
          <cell r="D18">
            <v>0</v>
          </cell>
          <cell r="E18">
            <v>0</v>
          </cell>
          <cell r="F18">
            <v>77.386130073999979</v>
          </cell>
          <cell r="G18">
            <v>328.16825042399995</v>
          </cell>
          <cell r="H18">
            <v>1190.0154100625164</v>
          </cell>
          <cell r="I18">
            <v>1983.3590167708608</v>
          </cell>
        </row>
        <row r="19">
          <cell r="B19" t="str">
            <v>Premature</v>
          </cell>
          <cell r="C19">
            <v>0</v>
          </cell>
          <cell r="D19">
            <v>0</v>
          </cell>
          <cell r="E19">
            <v>0</v>
          </cell>
          <cell r="F19">
            <v>0</v>
          </cell>
          <cell r="G19">
            <v>0</v>
          </cell>
          <cell r="H19">
            <v>631.57894736842104</v>
          </cell>
          <cell r="I19">
            <v>1052.6315789473683</v>
          </cell>
        </row>
        <row r="20">
          <cell r="B20" t="str">
            <v>Isomil</v>
          </cell>
          <cell r="C20">
            <v>0</v>
          </cell>
          <cell r="D20">
            <v>0</v>
          </cell>
          <cell r="E20">
            <v>5039.1585562308373</v>
          </cell>
          <cell r="F20">
            <v>6789.5572664352421</v>
          </cell>
          <cell r="G20">
            <v>8007.0424691312774</v>
          </cell>
          <cell r="H20">
            <v>5969.3423046326943</v>
          </cell>
          <cell r="I20">
            <v>6178.2692852948385</v>
          </cell>
        </row>
        <row r="21">
          <cell r="B21" t="str">
            <v>Total Volume</v>
          </cell>
          <cell r="C21">
            <v>16673.800702081764</v>
          </cell>
          <cell r="D21">
            <v>18876.507166346899</v>
          </cell>
          <cell r="E21">
            <v>27652.527010745027</v>
          </cell>
          <cell r="F21">
            <v>33197.352490631303</v>
          </cell>
          <cell r="G21">
            <v>39019.923218122822</v>
          </cell>
          <cell r="H21">
            <v>42606.877886389979</v>
          </cell>
          <cell r="I21">
            <v>47371.465917962021</v>
          </cell>
        </row>
        <row r="24">
          <cell r="B24" t="str">
            <v>Revenue $ / lb</v>
          </cell>
        </row>
        <row r="25">
          <cell r="B25" t="str">
            <v>Term Formula - Non DHA</v>
          </cell>
          <cell r="C25">
            <v>5.1662103144175751</v>
          </cell>
          <cell r="D25">
            <v>5.1438833330515541</v>
          </cell>
          <cell r="E25">
            <v>5.176691655679682</v>
          </cell>
          <cell r="F25">
            <v>5.1458203286073916</v>
          </cell>
          <cell r="G25">
            <v>0</v>
          </cell>
          <cell r="H25">
            <v>0</v>
          </cell>
          <cell r="I25">
            <v>0</v>
          </cell>
        </row>
        <row r="26">
          <cell r="B26" t="str">
            <v>Term Formula - DHA</v>
          </cell>
          <cell r="C26">
            <v>6.5179005887080326</v>
          </cell>
          <cell r="D26">
            <v>6.2866147722116885</v>
          </cell>
          <cell r="E26">
            <v>6.208538098788833</v>
          </cell>
          <cell r="F26">
            <v>6.1988171258836875</v>
          </cell>
          <cell r="G26">
            <v>6.2839136259862558</v>
          </cell>
          <cell r="H26">
            <v>6.2839136259862558</v>
          </cell>
          <cell r="I26">
            <v>6.2839136259862558</v>
          </cell>
        </row>
        <row r="27">
          <cell r="B27" t="str">
            <v>Partially Hydrolyzed</v>
          </cell>
          <cell r="C27">
            <v>0</v>
          </cell>
          <cell r="D27">
            <v>8.4796993770516416</v>
          </cell>
          <cell r="E27">
            <v>8.3061189874548358</v>
          </cell>
          <cell r="F27">
            <v>8.2143229686868278</v>
          </cell>
          <cell r="G27">
            <v>8.3134135858406246</v>
          </cell>
          <cell r="H27">
            <v>8.3134135858406246</v>
          </cell>
          <cell r="I27">
            <v>8.3134135858406246</v>
          </cell>
        </row>
        <row r="28">
          <cell r="B28" t="str">
            <v>Lactose Free/Sensitive</v>
          </cell>
          <cell r="C28">
            <v>6.3133646685369351</v>
          </cell>
          <cell r="D28">
            <v>6.4035084994079021</v>
          </cell>
          <cell r="E28">
            <v>6.5418522977936888</v>
          </cell>
          <cell r="F28">
            <v>7.0070035354278204</v>
          </cell>
          <cell r="G28">
            <v>7.3050356679727173</v>
          </cell>
          <cell r="H28">
            <v>7.3050356679727173</v>
          </cell>
          <cell r="I28">
            <v>7.3050356679727173</v>
          </cell>
        </row>
        <row r="29">
          <cell r="B29" t="str">
            <v>Hypoallergenic</v>
          </cell>
          <cell r="C29">
            <v>0</v>
          </cell>
          <cell r="D29">
            <v>0</v>
          </cell>
          <cell r="E29">
            <v>0</v>
          </cell>
          <cell r="F29">
            <v>0</v>
          </cell>
          <cell r="G29">
            <v>15</v>
          </cell>
          <cell r="H29">
            <v>15</v>
          </cell>
          <cell r="I29">
            <v>15</v>
          </cell>
        </row>
        <row r="30">
          <cell r="B30" t="str">
            <v>Organic</v>
          </cell>
          <cell r="C30">
            <v>0</v>
          </cell>
          <cell r="D30">
            <v>10.198271136025188</v>
          </cell>
          <cell r="E30">
            <v>8.2393033703153975</v>
          </cell>
          <cell r="F30">
            <v>8.4914337143777843</v>
          </cell>
          <cell r="G30">
            <v>8.6786467968305114</v>
          </cell>
          <cell r="H30">
            <v>8.6786467968305114</v>
          </cell>
          <cell r="I30">
            <v>8.6786467968305114</v>
          </cell>
        </row>
        <row r="31">
          <cell r="B31" t="str">
            <v>Follow On to 4th Age</v>
          </cell>
          <cell r="C31">
            <v>6.3267894030426746</v>
          </cell>
          <cell r="D31">
            <v>6.5774690544188781</v>
          </cell>
          <cell r="E31">
            <v>6.5380300293466318</v>
          </cell>
          <cell r="F31">
            <v>6.5758432309038248</v>
          </cell>
          <cell r="G31">
            <v>6.5842287423891186</v>
          </cell>
          <cell r="H31">
            <v>6.5842287423891186</v>
          </cell>
          <cell r="I31">
            <v>6.5842287423891186</v>
          </cell>
        </row>
        <row r="32">
          <cell r="B32" t="str">
            <v>A/R</v>
          </cell>
          <cell r="C32">
            <v>0</v>
          </cell>
          <cell r="D32">
            <v>0</v>
          </cell>
          <cell r="E32">
            <v>0</v>
          </cell>
          <cell r="F32">
            <v>0</v>
          </cell>
          <cell r="G32">
            <v>9.0665699565871307</v>
          </cell>
          <cell r="H32">
            <v>9.0665699565871307</v>
          </cell>
          <cell r="I32">
            <v>9.0665699565871307</v>
          </cell>
        </row>
        <row r="33">
          <cell r="B33" t="str">
            <v>Prebiotic</v>
          </cell>
          <cell r="C33">
            <v>0</v>
          </cell>
          <cell r="D33">
            <v>0</v>
          </cell>
          <cell r="E33">
            <v>0</v>
          </cell>
          <cell r="F33">
            <v>9.3263061504992724</v>
          </cell>
          <cell r="G33">
            <v>8.8871224986285196</v>
          </cell>
          <cell r="H33">
            <v>8.8871224986285196</v>
          </cell>
          <cell r="I33">
            <v>8.8871224986285196</v>
          </cell>
        </row>
        <row r="34">
          <cell r="B34" t="str">
            <v>Probiotic</v>
          </cell>
          <cell r="C34">
            <v>0</v>
          </cell>
          <cell r="D34">
            <v>0</v>
          </cell>
          <cell r="E34">
            <v>0</v>
          </cell>
          <cell r="F34">
            <v>10.650752779753226</v>
          </cell>
          <cell r="G34">
            <v>10.08390303060831</v>
          </cell>
          <cell r="H34">
            <v>10.08390303060831</v>
          </cell>
          <cell r="I34">
            <v>10.08390303060831</v>
          </cell>
        </row>
        <row r="35">
          <cell r="B35" t="str">
            <v>Premature</v>
          </cell>
          <cell r="C35">
            <v>0</v>
          </cell>
          <cell r="D35">
            <v>0</v>
          </cell>
          <cell r="E35">
            <v>0</v>
          </cell>
          <cell r="F35">
            <v>0</v>
          </cell>
          <cell r="G35">
            <v>9.5</v>
          </cell>
          <cell r="H35">
            <v>9.5</v>
          </cell>
          <cell r="I35">
            <v>9.5</v>
          </cell>
        </row>
        <row r="36">
          <cell r="B36" t="str">
            <v>Isomil</v>
          </cell>
          <cell r="C36">
            <v>0</v>
          </cell>
          <cell r="D36">
            <v>0</v>
          </cell>
          <cell r="E36">
            <v>1.9883872055604739</v>
          </cell>
          <cell r="F36">
            <v>1.9867834927449404</v>
          </cell>
          <cell r="G36">
            <v>1.7855717105933078</v>
          </cell>
          <cell r="H36">
            <v>1.7855717105933078</v>
          </cell>
          <cell r="I36">
            <v>1.7855717105933078</v>
          </cell>
        </row>
        <row r="39">
          <cell r="B39" t="str">
            <v>Cost $ / lb</v>
          </cell>
        </row>
        <row r="40">
          <cell r="B40" t="str">
            <v>Term Formula - Non DHA</v>
          </cell>
          <cell r="C40">
            <v>3.0904191187350647</v>
          </cell>
          <cell r="D40">
            <v>3.1337452997099278</v>
          </cell>
          <cell r="E40">
            <v>2.2712284533437175</v>
          </cell>
          <cell r="F40">
            <v>2.3546967100166678</v>
          </cell>
          <cell r="G40">
            <v>0</v>
          </cell>
          <cell r="H40">
            <v>0</v>
          </cell>
          <cell r="I40">
            <v>0</v>
          </cell>
        </row>
        <row r="41">
          <cell r="B41" t="str">
            <v>Term Formula - DHA</v>
          </cell>
          <cell r="C41">
            <v>4.0882913264964866</v>
          </cell>
          <cell r="D41">
            <v>4.1478035780493743</v>
          </cell>
          <cell r="E41">
            <v>2.8091014109208552</v>
          </cell>
          <cell r="F41">
            <v>2.8873179637340116</v>
          </cell>
          <cell r="G41">
            <v>2.8134542583993429</v>
          </cell>
          <cell r="H41">
            <v>2.8134542583993429</v>
          </cell>
          <cell r="I41">
            <v>2.7234542583993431</v>
          </cell>
        </row>
        <row r="42">
          <cell r="B42" t="str">
            <v>Partially Hydrolyzed</v>
          </cell>
          <cell r="C42">
            <v>0</v>
          </cell>
          <cell r="D42">
            <v>4.2424849374329563</v>
          </cell>
          <cell r="E42">
            <v>3.098385845498755</v>
          </cell>
          <cell r="F42">
            <v>3.1233057057050511</v>
          </cell>
          <cell r="G42">
            <v>2.8287602754714265</v>
          </cell>
          <cell r="H42">
            <v>2.8287602754714265</v>
          </cell>
          <cell r="I42">
            <v>2.7387602754714266</v>
          </cell>
        </row>
        <row r="43">
          <cell r="B43" t="str">
            <v>Lactose Free/Sensitive</v>
          </cell>
          <cell r="C43">
            <v>4.0659272341307799</v>
          </cell>
          <cell r="D43">
            <v>4.2762222409639108</v>
          </cell>
          <cell r="E43">
            <v>2.9718480857017884</v>
          </cell>
          <cell r="F43">
            <v>3.360913175262318</v>
          </cell>
          <cell r="G43">
            <v>2.8721658681494655</v>
          </cell>
          <cell r="H43">
            <v>2.8721658681494655</v>
          </cell>
          <cell r="I43">
            <v>2.7821658681494656</v>
          </cell>
        </row>
        <row r="44">
          <cell r="B44" t="str">
            <v>Hypoallergenic</v>
          </cell>
          <cell r="C44">
            <v>0</v>
          </cell>
          <cell r="D44">
            <v>0</v>
          </cell>
          <cell r="E44">
            <v>0</v>
          </cell>
          <cell r="F44">
            <v>0</v>
          </cell>
          <cell r="G44">
            <v>7.6519147629081434</v>
          </cell>
          <cell r="H44">
            <v>7.6519147629081434</v>
          </cell>
          <cell r="I44">
            <v>7.5619147629081436</v>
          </cell>
        </row>
        <row r="45">
          <cell r="B45" t="str">
            <v>Organic</v>
          </cell>
          <cell r="C45">
            <v>0</v>
          </cell>
          <cell r="D45">
            <v>4.998563012984202</v>
          </cell>
          <cell r="E45">
            <v>4.2818394763755148</v>
          </cell>
          <cell r="F45">
            <v>4.8673614005595409</v>
          </cell>
          <cell r="G45">
            <v>4.7180552396370254</v>
          </cell>
          <cell r="H45">
            <v>4.7180552396370254</v>
          </cell>
          <cell r="I45">
            <v>4.6280552396370256</v>
          </cell>
        </row>
        <row r="46">
          <cell r="B46" t="str">
            <v>Follow On to 4th Age</v>
          </cell>
          <cell r="C46">
            <v>3.8454103791526806</v>
          </cell>
          <cell r="D46">
            <v>4.0229302664006603</v>
          </cell>
          <cell r="E46">
            <v>2.8330439227045803</v>
          </cell>
          <cell r="F46">
            <v>3.0873742633349934</v>
          </cell>
          <cell r="G46">
            <v>2.7719349928704453</v>
          </cell>
          <cell r="H46">
            <v>2.7719349928704453</v>
          </cell>
          <cell r="I46">
            <v>2.6819349928704455</v>
          </cell>
        </row>
        <row r="47">
          <cell r="B47" t="str">
            <v>A/R</v>
          </cell>
          <cell r="C47">
            <v>0</v>
          </cell>
          <cell r="D47">
            <v>0</v>
          </cell>
          <cell r="E47">
            <v>0</v>
          </cell>
          <cell r="F47">
            <v>0</v>
          </cell>
          <cell r="G47">
            <v>3.3926542404778388</v>
          </cell>
          <cell r="H47">
            <v>3.3926542404778388</v>
          </cell>
          <cell r="I47">
            <v>3.302654240477839</v>
          </cell>
        </row>
        <row r="48">
          <cell r="B48" t="str">
            <v>Prebiotic</v>
          </cell>
          <cell r="C48">
            <v>0</v>
          </cell>
          <cell r="D48">
            <v>0</v>
          </cell>
          <cell r="E48">
            <v>0</v>
          </cell>
          <cell r="F48">
            <v>3.1305931180407893</v>
          </cell>
          <cell r="G48">
            <v>2.7467756115898991</v>
          </cell>
          <cell r="H48">
            <v>2.7467756115898991</v>
          </cell>
          <cell r="I48">
            <v>2.6567756115898993</v>
          </cell>
        </row>
        <row r="49">
          <cell r="B49" t="str">
            <v>Probiotic</v>
          </cell>
          <cell r="C49">
            <v>0</v>
          </cell>
          <cell r="D49">
            <v>0</v>
          </cell>
          <cell r="E49">
            <v>0</v>
          </cell>
          <cell r="F49">
            <v>3.3932018534704236</v>
          </cell>
          <cell r="G49">
            <v>3.0766105456439412</v>
          </cell>
          <cell r="H49">
            <v>3.0766105456439412</v>
          </cell>
          <cell r="I49">
            <v>2.9866105456439414</v>
          </cell>
        </row>
        <row r="50">
          <cell r="B50" t="str">
            <v>Premature</v>
          </cell>
          <cell r="C50">
            <v>0</v>
          </cell>
          <cell r="D50">
            <v>0</v>
          </cell>
          <cell r="E50">
            <v>0</v>
          </cell>
          <cell r="F50">
            <v>0</v>
          </cell>
          <cell r="G50">
            <v>3.0766105456439412</v>
          </cell>
          <cell r="H50">
            <v>3.0766105456439412</v>
          </cell>
          <cell r="I50">
            <v>2.9866105456439414</v>
          </cell>
        </row>
        <row r="51">
          <cell r="B51" t="str">
            <v>Isomil</v>
          </cell>
          <cell r="C51">
            <v>0</v>
          </cell>
          <cell r="D51">
            <v>0</v>
          </cell>
          <cell r="E51">
            <v>1.3297339437185687</v>
          </cell>
          <cell r="F51">
            <v>1.4167258839618397</v>
          </cell>
          <cell r="G51">
            <v>1.3297339437185687</v>
          </cell>
          <cell r="H51">
            <v>1.3297339437185687</v>
          </cell>
          <cell r="I51">
            <v>1.2397339437185686</v>
          </cell>
        </row>
      </sheetData>
      <sheetData sheetId="8" refreshError="1"/>
      <sheetData sheetId="9" refreshError="1"/>
      <sheetData sheetId="10">
        <row r="2">
          <cell r="B2" t="str">
            <v>Project Dogwood</v>
          </cell>
        </row>
        <row r="4">
          <cell r="B4" t="str">
            <v>Formula Revenue Buildup</v>
          </cell>
        </row>
        <row r="5">
          <cell r="B5" t="str">
            <v>($000's)</v>
          </cell>
        </row>
        <row r="7">
          <cell r="C7" t="str">
            <v>2005A</v>
          </cell>
          <cell r="D7" t="str">
            <v>2006A</v>
          </cell>
          <cell r="E7" t="str">
            <v>2007A</v>
          </cell>
          <cell r="F7" t="str">
            <v>2008A</v>
          </cell>
          <cell r="G7" t="str">
            <v>2009P</v>
          </cell>
          <cell r="H7" t="str">
            <v>2010P</v>
          </cell>
          <cell r="I7" t="str">
            <v>2011P</v>
          </cell>
        </row>
        <row r="8">
          <cell r="B8" t="str">
            <v>Term Formula - Non DHA</v>
          </cell>
          <cell r="C8">
            <v>32802.095699999998</v>
          </cell>
          <cell r="D8">
            <v>26814.492418439997</v>
          </cell>
          <cell r="E8">
            <v>17791.576649999992</v>
          </cell>
          <cell r="F8">
            <v>3850.5645800000002</v>
          </cell>
          <cell r="G8">
            <v>0</v>
          </cell>
          <cell r="H8">
            <v>0</v>
          </cell>
          <cell r="I8">
            <v>0</v>
          </cell>
        </row>
        <row r="9">
          <cell r="B9" t="str">
            <v>Term Formula - DHA</v>
          </cell>
          <cell r="C9">
            <v>58038.647678142785</v>
          </cell>
          <cell r="D9">
            <v>64621.054152056007</v>
          </cell>
          <cell r="E9">
            <v>81307.396529999998</v>
          </cell>
          <cell r="F9">
            <v>104199.97242999995</v>
          </cell>
          <cell r="G9">
            <v>116786.99237011861</v>
          </cell>
          <cell r="H9">
            <v>103000</v>
          </cell>
          <cell r="I9">
            <v>88000</v>
          </cell>
        </row>
        <row r="10">
          <cell r="B10" t="str">
            <v>Partially Hydrolyzed</v>
          </cell>
          <cell r="C10">
            <v>0</v>
          </cell>
          <cell r="D10">
            <v>4902.0904199999995</v>
          </cell>
          <cell r="E10">
            <v>23715.617619999986</v>
          </cell>
          <cell r="F10">
            <v>34009.479309999966</v>
          </cell>
          <cell r="G10">
            <v>37516.373559336855</v>
          </cell>
          <cell r="H10">
            <v>42000</v>
          </cell>
          <cell r="I10">
            <v>50000</v>
          </cell>
        </row>
        <row r="11">
          <cell r="B11" t="str">
            <v>Lactose Free/Sensitive</v>
          </cell>
          <cell r="C11">
            <v>204.44245999999637</v>
          </cell>
          <cell r="D11">
            <v>5422.6891999999998</v>
          </cell>
          <cell r="E11">
            <v>6195.0576599999949</v>
          </cell>
          <cell r="F11">
            <v>9823.7242799999931</v>
          </cell>
          <cell r="G11">
            <v>12361.899485080838</v>
          </cell>
          <cell r="H11">
            <v>13090</v>
          </cell>
          <cell r="I11">
            <v>14399</v>
          </cell>
        </row>
        <row r="12">
          <cell r="B12" t="str">
            <v>Hypoallergenic</v>
          </cell>
          <cell r="C12">
            <v>0</v>
          </cell>
          <cell r="D12">
            <v>0</v>
          </cell>
          <cell r="E12">
            <v>0</v>
          </cell>
          <cell r="F12">
            <v>0</v>
          </cell>
          <cell r="G12">
            <v>13062.975</v>
          </cell>
          <cell r="H12">
            <v>45000</v>
          </cell>
          <cell r="I12">
            <v>60000</v>
          </cell>
        </row>
        <row r="13">
          <cell r="B13" t="str">
            <v>Organic</v>
          </cell>
          <cell r="C13">
            <v>0</v>
          </cell>
          <cell r="D13">
            <v>5104.5042599999997</v>
          </cell>
          <cell r="E13">
            <v>5212.0592699999943</v>
          </cell>
          <cell r="F13">
            <v>10085.869139999993</v>
          </cell>
          <cell r="G13">
            <v>12177.97620889865</v>
          </cell>
          <cell r="H13">
            <v>12500</v>
          </cell>
          <cell r="I13">
            <v>15750</v>
          </cell>
        </row>
        <row r="14">
          <cell r="B14" t="str">
            <v>Follow On to 4th Age</v>
          </cell>
          <cell r="C14">
            <v>8778.8276999999998</v>
          </cell>
          <cell r="D14">
            <v>9596.6194500000001</v>
          </cell>
          <cell r="E14">
            <v>10759.459419999997</v>
          </cell>
          <cell r="F14">
            <v>13234.074479999996</v>
          </cell>
          <cell r="G14">
            <v>14342.397499356543</v>
          </cell>
          <cell r="H14">
            <v>15120</v>
          </cell>
          <cell r="I14">
            <v>16480.8</v>
          </cell>
        </row>
        <row r="15">
          <cell r="B15" t="str">
            <v>A/R</v>
          </cell>
          <cell r="C15">
            <v>0</v>
          </cell>
          <cell r="D15">
            <v>0</v>
          </cell>
          <cell r="E15">
            <v>0</v>
          </cell>
          <cell r="F15">
            <v>0</v>
          </cell>
          <cell r="G15">
            <v>3749.898318</v>
          </cell>
          <cell r="H15">
            <v>10500</v>
          </cell>
          <cell r="I15">
            <v>12000</v>
          </cell>
        </row>
        <row r="16">
          <cell r="B16" t="str">
            <v>Prebiotic</v>
          </cell>
          <cell r="C16">
            <v>0</v>
          </cell>
          <cell r="D16">
            <v>0</v>
          </cell>
          <cell r="E16">
            <v>0</v>
          </cell>
          <cell r="F16">
            <v>278.98920000000004</v>
          </cell>
          <cell r="G16">
            <v>9141.9683000000023</v>
          </cell>
          <cell r="H16">
            <v>32758.620689655174</v>
          </cell>
          <cell r="I16">
            <v>58000</v>
          </cell>
        </row>
        <row r="17">
          <cell r="B17" t="str">
            <v>Probiotic</v>
          </cell>
          <cell r="C17">
            <v>0</v>
          </cell>
          <cell r="D17">
            <v>0</v>
          </cell>
          <cell r="E17">
            <v>0</v>
          </cell>
          <cell r="F17">
            <v>824.22054000000003</v>
          </cell>
          <cell r="G17">
            <v>3309.2168149999998</v>
          </cell>
          <cell r="H17">
            <v>12000</v>
          </cell>
          <cell r="I17">
            <v>20000</v>
          </cell>
        </row>
        <row r="18">
          <cell r="B18" t="str">
            <v>Premature</v>
          </cell>
          <cell r="C18">
            <v>0</v>
          </cell>
          <cell r="D18">
            <v>0</v>
          </cell>
          <cell r="E18">
            <v>0</v>
          </cell>
          <cell r="F18">
            <v>0</v>
          </cell>
          <cell r="G18">
            <v>0</v>
          </cell>
          <cell r="H18">
            <v>6000</v>
          </cell>
          <cell r="I18">
            <v>10000</v>
          </cell>
        </row>
        <row r="19">
          <cell r="B19" t="str">
            <v>Isomil</v>
          </cell>
          <cell r="C19">
            <v>0</v>
          </cell>
          <cell r="D19">
            <v>0</v>
          </cell>
          <cell r="E19">
            <v>10019.798399999987</v>
          </cell>
          <cell r="F19">
            <v>13489.380300000001</v>
          </cell>
          <cell r="G19">
            <v>14297.148518399998</v>
          </cell>
          <cell r="H19">
            <v>10658.688749999998</v>
          </cell>
          <cell r="I19">
            <v>11031.742856249997</v>
          </cell>
        </row>
        <row r="20">
          <cell r="B20" t="str">
            <v>Total Revenue</v>
          </cell>
          <cell r="C20">
            <v>99824.013538142768</v>
          </cell>
          <cell r="D20">
            <v>116461.44990049599</v>
          </cell>
          <cell r="E20">
            <v>155000.96554999996</v>
          </cell>
          <cell r="F20">
            <v>189796.27425999995</v>
          </cell>
          <cell r="G20">
            <v>236746.84607419148</v>
          </cell>
          <cell r="H20">
            <v>302627.30943965516</v>
          </cell>
          <cell r="I20">
            <v>355661.54285624996</v>
          </cell>
        </row>
        <row r="21">
          <cell r="B21" t="str">
            <v>% Growth</v>
          </cell>
          <cell r="D21">
            <v>16.666767616988331</v>
          </cell>
          <cell r="E21">
            <v>33.092079552875141</v>
          </cell>
          <cell r="F21">
            <v>22.44844642517776</v>
          </cell>
          <cell r="G21">
            <v>24.737351666805864</v>
          </cell>
          <cell r="H21">
            <v>27.827387970701057</v>
          </cell>
          <cell r="I21">
            <v>17.52460262584794</v>
          </cell>
        </row>
        <row r="24">
          <cell r="B24" t="str">
            <v>Formula COGS Buildup</v>
          </cell>
        </row>
        <row r="25">
          <cell r="B25" t="str">
            <v>($000's)</v>
          </cell>
        </row>
        <row r="27">
          <cell r="C27" t="str">
            <v>2005A</v>
          </cell>
          <cell r="D27" t="str">
            <v>2006A</v>
          </cell>
          <cell r="E27" t="str">
            <v>2007A</v>
          </cell>
          <cell r="F27" t="str">
            <v>2008A</v>
          </cell>
          <cell r="G27" t="str">
            <v>2009P</v>
          </cell>
          <cell r="H27" t="str">
            <v>2010P</v>
          </cell>
          <cell r="I27" t="str">
            <v>2011P</v>
          </cell>
        </row>
        <row r="28">
          <cell r="B28" t="str">
            <v>Term Formula - Non DHA</v>
          </cell>
          <cell r="C28">
            <v>19622.163542772007</v>
          </cell>
          <cell r="D28">
            <v>16335.866142310822</v>
          </cell>
          <cell r="E28">
            <v>7805.8995599999962</v>
          </cell>
          <cell r="F28">
            <v>1761.9954</v>
          </cell>
          <cell r="G28">
            <v>0</v>
          </cell>
          <cell r="H28">
            <v>0</v>
          </cell>
          <cell r="I28">
            <v>0</v>
          </cell>
        </row>
        <row r="29">
          <cell r="B29" t="str">
            <v>Term Formula - DHA</v>
          </cell>
          <cell r="C29">
            <v>36404.191299758626</v>
          </cell>
          <cell r="D29">
            <v>42635.893774500037</v>
          </cell>
          <cell r="E29">
            <v>36788.164729999975</v>
          </cell>
          <cell r="F29">
            <v>48534.816580000006</v>
          </cell>
          <cell r="G29">
            <v>52288.252284465823</v>
          </cell>
          <cell r="H29">
            <v>46115.495193435389</v>
          </cell>
          <cell r="I29">
            <v>38139.285324999531</v>
          </cell>
        </row>
        <row r="30">
          <cell r="B30" t="str">
            <v>Partially Hydrolyzed</v>
          </cell>
          <cell r="C30">
            <v>0</v>
          </cell>
          <cell r="D30">
            <v>2452.5686400000004</v>
          </cell>
          <cell r="E30">
            <v>8846.5063000000009</v>
          </cell>
          <cell r="F30">
            <v>12931.315360000001</v>
          </cell>
          <cell r="G30">
            <v>12765.493513416688</v>
          </cell>
          <cell r="H30">
            <v>14291.112831455079</v>
          </cell>
          <cell r="I30">
            <v>16471.935668737045</v>
          </cell>
        </row>
        <row r="31">
          <cell r="B31" t="str">
            <v>Lactose Free/Sensitive</v>
          </cell>
          <cell r="C31">
            <v>131.66484268986667</v>
          </cell>
          <cell r="D31">
            <v>3621.2373521513905</v>
          </cell>
          <cell r="E31">
            <v>2814.3053999999997</v>
          </cell>
          <cell r="F31">
            <v>4711.9548600000007</v>
          </cell>
          <cell r="G31">
            <v>4860.4041623245148</v>
          </cell>
          <cell r="H31">
            <v>5146.6759264312077</v>
          </cell>
          <cell r="I31">
            <v>5483.9439745818054</v>
          </cell>
        </row>
        <row r="32">
          <cell r="B32" t="str">
            <v>Hypoallergenic</v>
          </cell>
          <cell r="C32">
            <v>0</v>
          </cell>
          <cell r="D32">
            <v>0</v>
          </cell>
          <cell r="E32">
            <v>0</v>
          </cell>
          <cell r="F32">
            <v>0</v>
          </cell>
          <cell r="G32">
            <v>6663.7847500000007</v>
          </cell>
          <cell r="H32">
            <v>22955.744288724429</v>
          </cell>
          <cell r="I32">
            <v>30247.659051632574</v>
          </cell>
        </row>
        <row r="33">
          <cell r="B33" t="str">
            <v>Organic</v>
          </cell>
          <cell r="C33">
            <v>0</v>
          </cell>
          <cell r="D33">
            <v>2501.9129079167556</v>
          </cell>
          <cell r="E33">
            <v>2708.6271899999997</v>
          </cell>
          <cell r="F33">
            <v>5781.3052300000008</v>
          </cell>
          <cell r="G33">
            <v>6620.4289453918891</v>
          </cell>
          <cell r="H33">
            <v>6795.4937994482107</v>
          </cell>
          <cell r="I33">
            <v>8398.990272412475</v>
          </cell>
        </row>
        <row r="34">
          <cell r="B34" t="str">
            <v>Follow On to 4th Age</v>
          </cell>
          <cell r="C34">
            <v>5335.7545200000004</v>
          </cell>
          <cell r="D34">
            <v>5869.511588898712</v>
          </cell>
          <cell r="E34">
            <v>4662.26386</v>
          </cell>
          <cell r="F34">
            <v>6213.4298999999992</v>
          </cell>
          <cell r="G34">
            <v>6038.0942196273463</v>
          </cell>
          <cell r="H34">
            <v>6365.4618835422307</v>
          </cell>
          <cell r="I34">
            <v>6713.0769540155588</v>
          </cell>
        </row>
        <row r="35">
          <cell r="B35" t="str">
            <v>A/R</v>
          </cell>
          <cell r="C35">
            <v>0</v>
          </cell>
          <cell r="D35">
            <v>0</v>
          </cell>
          <cell r="E35">
            <v>0</v>
          </cell>
          <cell r="F35">
            <v>0</v>
          </cell>
          <cell r="G35">
            <v>1403.188691075</v>
          </cell>
          <cell r="H35">
            <v>3929.0348715763498</v>
          </cell>
          <cell r="I35">
            <v>4371.20664986877</v>
          </cell>
        </row>
        <row r="36">
          <cell r="B36" t="str">
            <v>Prebiotic</v>
          </cell>
          <cell r="C36">
            <v>0</v>
          </cell>
          <cell r="D36">
            <v>0</v>
          </cell>
          <cell r="E36">
            <v>0</v>
          </cell>
          <cell r="F36">
            <v>93.649259999999998</v>
          </cell>
          <cell r="G36">
            <v>2825.5417400000006</v>
          </cell>
          <cell r="H36">
            <v>10124.827287297448</v>
          </cell>
          <cell r="I36">
            <v>17338.906434112294</v>
          </cell>
        </row>
        <row r="37">
          <cell r="B37" t="str">
            <v>Probiotic</v>
          </cell>
          <cell r="C37">
            <v>0</v>
          </cell>
          <cell r="D37">
            <v>0</v>
          </cell>
          <cell r="E37">
            <v>0</v>
          </cell>
          <cell r="F37">
            <v>262.58676000000003</v>
          </cell>
          <cell r="G37">
            <v>1009.6459</v>
          </cell>
          <cell r="H37">
            <v>3661.213960077137</v>
          </cell>
          <cell r="I37">
            <v>5923.5209552858514</v>
          </cell>
        </row>
        <row r="38">
          <cell r="B38" t="str">
            <v>Premature</v>
          </cell>
          <cell r="C38">
            <v>0</v>
          </cell>
          <cell r="D38">
            <v>0</v>
          </cell>
          <cell r="E38">
            <v>0</v>
          </cell>
          <cell r="F38">
            <v>0</v>
          </cell>
          <cell r="G38">
            <v>0</v>
          </cell>
          <cell r="H38">
            <v>1943.1224498803838</v>
          </cell>
          <cell r="I38">
            <v>3143.8005743620433</v>
          </cell>
        </row>
        <row r="39">
          <cell r="B39" t="str">
            <v>Isomil</v>
          </cell>
          <cell r="C39">
            <v>0</v>
          </cell>
          <cell r="D39">
            <v>0</v>
          </cell>
          <cell r="E39">
            <v>6700.7401799999998</v>
          </cell>
          <cell r="F39">
            <v>9618.9415200000003</v>
          </cell>
          <cell r="G39">
            <v>10647.236159999999</v>
          </cell>
          <cell r="H39">
            <v>7937.6370841453218</v>
          </cell>
          <cell r="I39">
            <v>7659.4101464138721</v>
          </cell>
        </row>
        <row r="40">
          <cell r="B40" t="str">
            <v>Total Cost</v>
          </cell>
          <cell r="C40">
            <v>61493.774205220507</v>
          </cell>
          <cell r="D40">
            <v>73416.990405777702</v>
          </cell>
          <cell r="E40">
            <v>70326.50721999997</v>
          </cell>
          <cell r="F40">
            <v>89909.994870000024</v>
          </cell>
          <cell r="G40">
            <v>105122.07036630128</v>
          </cell>
          <cell r="H40">
            <v>129265.81957601318</v>
          </cell>
          <cell r="I40">
            <v>143891.73600642179</v>
          </cell>
        </row>
        <row r="43">
          <cell r="B43" t="str">
            <v>Manufacturing Profit</v>
          </cell>
        </row>
        <row r="44">
          <cell r="B44" t="str">
            <v>($000's)</v>
          </cell>
        </row>
        <row r="46">
          <cell r="C46" t="str">
            <v>2005A</v>
          </cell>
          <cell r="D46" t="str">
            <v>2006A</v>
          </cell>
          <cell r="E46" t="str">
            <v>2007A</v>
          </cell>
          <cell r="F46" t="str">
            <v>2008A</v>
          </cell>
          <cell r="G46" t="str">
            <v>2009P</v>
          </cell>
          <cell r="H46" t="str">
            <v>2010P</v>
          </cell>
          <cell r="I46" t="str">
            <v>2011P</v>
          </cell>
        </row>
        <row r="47">
          <cell r="B47" t="str">
            <v>Term Formula - Non DHA</v>
          </cell>
          <cell r="C47">
            <v>13179.932157227991</v>
          </cell>
          <cell r="D47">
            <v>10478.626276129175</v>
          </cell>
          <cell r="E47">
            <v>9985.6770899999956</v>
          </cell>
          <cell r="F47">
            <v>2088.5691800000004</v>
          </cell>
          <cell r="G47">
            <v>0</v>
          </cell>
          <cell r="H47">
            <v>0</v>
          </cell>
          <cell r="I47">
            <v>0</v>
          </cell>
        </row>
        <row r="48">
          <cell r="B48" t="str">
            <v>Term Formula - DHA</v>
          </cell>
          <cell r="C48">
            <v>21634.456378384159</v>
          </cell>
          <cell r="D48">
            <v>21985.160377555971</v>
          </cell>
          <cell r="E48">
            <v>44519.231800000023</v>
          </cell>
          <cell r="F48">
            <v>55665.155849999945</v>
          </cell>
          <cell r="G48">
            <v>64498.740085652782</v>
          </cell>
          <cell r="H48">
            <v>56884.504806564611</v>
          </cell>
          <cell r="I48">
            <v>49860.714675000469</v>
          </cell>
        </row>
        <row r="49">
          <cell r="B49" t="str">
            <v>Partially Hydrolyzed</v>
          </cell>
          <cell r="C49">
            <v>0</v>
          </cell>
          <cell r="D49">
            <v>2449.5217799999991</v>
          </cell>
          <cell r="E49">
            <v>14869.111319999985</v>
          </cell>
          <cell r="F49">
            <v>21078.163949999966</v>
          </cell>
          <cell r="G49">
            <v>24750.880045920167</v>
          </cell>
          <cell r="H49">
            <v>27708.887168544919</v>
          </cell>
          <cell r="I49">
            <v>33528.064331262955</v>
          </cell>
        </row>
        <row r="50">
          <cell r="B50" t="str">
            <v>Lactose Free/Sensitive</v>
          </cell>
          <cell r="C50">
            <v>72.777617310129699</v>
          </cell>
          <cell r="D50">
            <v>1801.4518478486093</v>
          </cell>
          <cell r="E50">
            <v>3380.7522599999952</v>
          </cell>
          <cell r="F50">
            <v>5111.7694199999924</v>
          </cell>
          <cell r="G50">
            <v>7501.4953227563228</v>
          </cell>
          <cell r="H50">
            <v>7943.3240735687923</v>
          </cell>
          <cell r="I50">
            <v>8915.0560254181946</v>
          </cell>
        </row>
        <row r="51">
          <cell r="B51" t="str">
            <v>Hypoallergenic</v>
          </cell>
          <cell r="C51">
            <v>0</v>
          </cell>
          <cell r="D51">
            <v>0</v>
          </cell>
          <cell r="E51">
            <v>0</v>
          </cell>
          <cell r="F51">
            <v>0</v>
          </cell>
          <cell r="G51">
            <v>6399.1902499999997</v>
          </cell>
          <cell r="H51">
            <v>22044.255711275571</v>
          </cell>
          <cell r="I51">
            <v>29752.340948367426</v>
          </cell>
        </row>
        <row r="52">
          <cell r="B52" t="str">
            <v>Organic</v>
          </cell>
          <cell r="C52">
            <v>0</v>
          </cell>
          <cell r="D52">
            <v>2602.5913520832441</v>
          </cell>
          <cell r="E52">
            <v>2503.4320799999946</v>
          </cell>
          <cell r="F52">
            <v>4304.5639099999926</v>
          </cell>
          <cell r="G52">
            <v>5557.5472635067608</v>
          </cell>
          <cell r="H52">
            <v>5704.5062005517893</v>
          </cell>
          <cell r="I52">
            <v>7351.009727587525</v>
          </cell>
        </row>
        <row r="53">
          <cell r="B53" t="str">
            <v>Follow On to 4th Age</v>
          </cell>
          <cell r="C53">
            <v>3443.0731799999994</v>
          </cell>
          <cell r="D53">
            <v>3727.1078611012881</v>
          </cell>
          <cell r="E53">
            <v>6097.1955599999974</v>
          </cell>
          <cell r="F53">
            <v>7020.6445799999965</v>
          </cell>
          <cell r="G53">
            <v>8304.3032797291962</v>
          </cell>
          <cell r="H53">
            <v>8754.5381164577702</v>
          </cell>
          <cell r="I53">
            <v>9767.7230459844395</v>
          </cell>
        </row>
        <row r="54">
          <cell r="B54" t="str">
            <v>A/R</v>
          </cell>
          <cell r="C54">
            <v>0</v>
          </cell>
          <cell r="D54">
            <v>0</v>
          </cell>
          <cell r="E54">
            <v>0</v>
          </cell>
          <cell r="F54">
            <v>0</v>
          </cell>
          <cell r="G54">
            <v>2346.7096269250001</v>
          </cell>
          <cell r="H54">
            <v>6570.9651284236497</v>
          </cell>
          <cell r="I54">
            <v>7628.7933501312318</v>
          </cell>
        </row>
        <row r="55">
          <cell r="B55" t="str">
            <v>Prebiotic</v>
          </cell>
          <cell r="C55">
            <v>0</v>
          </cell>
          <cell r="D55">
            <v>0</v>
          </cell>
          <cell r="E55">
            <v>0</v>
          </cell>
          <cell r="F55">
            <v>185.33994000000004</v>
          </cell>
          <cell r="G55">
            <v>6316.4265600000017</v>
          </cell>
          <cell r="H55">
            <v>22633.793402357725</v>
          </cell>
          <cell r="I55">
            <v>40661.093565887706</v>
          </cell>
        </row>
        <row r="56">
          <cell r="B56" t="str">
            <v>Probiotic</v>
          </cell>
          <cell r="C56">
            <v>0</v>
          </cell>
          <cell r="D56">
            <v>0</v>
          </cell>
          <cell r="E56">
            <v>0</v>
          </cell>
          <cell r="F56">
            <v>561.63378</v>
          </cell>
          <cell r="G56">
            <v>2299.5709149999998</v>
          </cell>
          <cell r="H56">
            <v>8338.786039922863</v>
          </cell>
          <cell r="I56">
            <v>14076.479044714149</v>
          </cell>
        </row>
        <row r="57">
          <cell r="B57" t="str">
            <v>Premature</v>
          </cell>
          <cell r="C57">
            <v>0</v>
          </cell>
          <cell r="D57">
            <v>0</v>
          </cell>
          <cell r="E57">
            <v>0</v>
          </cell>
          <cell r="F57">
            <v>0</v>
          </cell>
          <cell r="G57">
            <v>0</v>
          </cell>
          <cell r="H57">
            <v>4056.877550119616</v>
          </cell>
          <cell r="I57">
            <v>6856.1994256379567</v>
          </cell>
        </row>
        <row r="58">
          <cell r="B58" t="str">
            <v>Isomil</v>
          </cell>
          <cell r="C58">
            <v>0</v>
          </cell>
          <cell r="D58">
            <v>0</v>
          </cell>
          <cell r="E58">
            <v>3319.0582199999872</v>
          </cell>
          <cell r="F58">
            <v>3870.4387800000004</v>
          </cell>
          <cell r="G58">
            <v>3649.912358399999</v>
          </cell>
          <cell r="H58">
            <v>2721.0516658546758</v>
          </cell>
          <cell r="I58">
            <v>3372.3327098361251</v>
          </cell>
        </row>
        <row r="59">
          <cell r="B59" t="str">
            <v>Total Manufacturing Profit</v>
          </cell>
          <cell r="C59">
            <v>38330.239332922276</v>
          </cell>
          <cell r="D59">
            <v>43044.459494718285</v>
          </cell>
          <cell r="E59">
            <v>84674.458329999979</v>
          </cell>
          <cell r="F59">
            <v>99886.279389999894</v>
          </cell>
          <cell r="G59">
            <v>131624.77570789022</v>
          </cell>
          <cell r="H59">
            <v>173361.48986364197</v>
          </cell>
          <cell r="I59">
            <v>211769.80684982819</v>
          </cell>
        </row>
        <row r="62">
          <cell r="B62" t="str">
            <v>Manufacturing Margin</v>
          </cell>
        </row>
        <row r="63">
          <cell r="B63" t="str">
            <v>($000's)</v>
          </cell>
        </row>
        <row r="65">
          <cell r="C65" t="str">
            <v>2005A</v>
          </cell>
          <cell r="D65" t="str">
            <v>2006A</v>
          </cell>
          <cell r="E65" t="str">
            <v>2007A</v>
          </cell>
          <cell r="F65" t="str">
            <v>2008A</v>
          </cell>
          <cell r="G65" t="str">
            <v>2009P</v>
          </cell>
          <cell r="H65" t="str">
            <v>2010P</v>
          </cell>
          <cell r="I65" t="str">
            <v>2011P</v>
          </cell>
        </row>
        <row r="66">
          <cell r="B66" t="str">
            <v>Term Formula - Non DHA</v>
          </cell>
          <cell r="C66">
            <v>40.1801527492891</v>
          </cell>
          <cell r="D66">
            <v>39.078219764932612</v>
          </cell>
          <cell r="E66">
            <v>56.125869485546687</v>
          </cell>
          <cell r="F66">
            <v>54.240596063447931</v>
          </cell>
          <cell r="G66" t="str">
            <v>NM</v>
          </cell>
          <cell r="H66" t="str">
            <v>NM</v>
          </cell>
          <cell r="I66" t="str">
            <v>NM</v>
          </cell>
        </row>
        <row r="67">
          <cell r="B67" t="str">
            <v>Term Formula - DHA</v>
          </cell>
          <cell r="C67">
            <v>37.275948430706876</v>
          </cell>
          <cell r="D67">
            <v>34.02166780786952</v>
          </cell>
          <cell r="E67">
            <v>54.754221263958144</v>
          </cell>
          <cell r="F67">
            <v>53.421468885123744</v>
          </cell>
          <cell r="G67">
            <v>55.227674569480214</v>
          </cell>
          <cell r="H67">
            <v>55.2276745694802</v>
          </cell>
          <cell r="I67">
            <v>56.659903039773262</v>
          </cell>
        </row>
        <row r="68">
          <cell r="B68" t="str">
            <v>Partially Hydrolyzed</v>
          </cell>
          <cell r="C68" t="str">
            <v>NM</v>
          </cell>
          <cell r="D68">
            <v>49.968922849856355</v>
          </cell>
          <cell r="E68">
            <v>62.697550442289483</v>
          </cell>
          <cell r="F68">
            <v>61.977320375505585</v>
          </cell>
          <cell r="G68">
            <v>65.973540877487906</v>
          </cell>
          <cell r="H68">
            <v>65.973540877487906</v>
          </cell>
          <cell r="I68">
            <v>67.056128662525907</v>
          </cell>
        </row>
        <row r="69">
          <cell r="B69" t="str">
            <v>Lactose Free/Sensitive</v>
          </cell>
          <cell r="C69">
            <v>35.598093131011524</v>
          </cell>
          <cell r="D69">
            <v>33.220636134717239</v>
          </cell>
          <cell r="E69">
            <v>54.571764227937756</v>
          </cell>
          <cell r="F69">
            <v>52.034943920474078</v>
          </cell>
          <cell r="G69">
            <v>60.682384060876934</v>
          </cell>
          <cell r="H69">
            <v>60.682384060876949</v>
          </cell>
          <cell r="I69">
            <v>61.914410899494378</v>
          </cell>
        </row>
        <row r="70">
          <cell r="B70" t="str">
            <v>Hypoallergenic</v>
          </cell>
          <cell r="C70" t="str">
            <v>NM</v>
          </cell>
          <cell r="D70" t="str">
            <v>NM</v>
          </cell>
          <cell r="E70" t="str">
            <v>NM</v>
          </cell>
          <cell r="F70" t="str">
            <v>NM</v>
          </cell>
          <cell r="G70">
            <v>48.987234913945713</v>
          </cell>
          <cell r="H70">
            <v>48.987234913945713</v>
          </cell>
          <cell r="I70">
            <v>49.587234913945707</v>
          </cell>
        </row>
        <row r="71">
          <cell r="B71" t="str">
            <v>Organic</v>
          </cell>
          <cell r="C71" t="str">
            <v>NM</v>
          </cell>
          <cell r="D71">
            <v>50.986172594226495</v>
          </cell>
          <cell r="E71">
            <v>48.031535144073629</v>
          </cell>
          <cell r="F71">
            <v>42.679156850531925</v>
          </cell>
          <cell r="G71">
            <v>45.63604960441431</v>
          </cell>
          <cell r="H71">
            <v>45.63604960441431</v>
          </cell>
          <cell r="I71">
            <v>46.673077635476353</v>
          </cell>
        </row>
        <row r="72">
          <cell r="B72" t="str">
            <v>Follow On to 4th Age</v>
          </cell>
          <cell r="C72">
            <v>39.220193147201186</v>
          </cell>
          <cell r="D72">
            <v>38.837716557587243</v>
          </cell>
          <cell r="E72">
            <v>56.668233244751612</v>
          </cell>
          <cell r="F72">
            <v>53.04975871648562</v>
          </cell>
          <cell r="G72">
            <v>57.900384368106941</v>
          </cell>
          <cell r="H72">
            <v>57.900384368106948</v>
          </cell>
          <cell r="I72">
            <v>59.267287061213295</v>
          </cell>
        </row>
        <row r="73">
          <cell r="B73" t="str">
            <v>A/R</v>
          </cell>
          <cell r="C73" t="str">
            <v>NM</v>
          </cell>
          <cell r="D73" t="str">
            <v>NM</v>
          </cell>
          <cell r="E73" t="str">
            <v>NM</v>
          </cell>
          <cell r="F73" t="str">
            <v>NM</v>
          </cell>
          <cell r="G73">
            <v>62.580620270701438</v>
          </cell>
          <cell r="H73">
            <v>62.580620270701424</v>
          </cell>
          <cell r="I73">
            <v>63.573277917760251</v>
          </cell>
        </row>
        <row r="74">
          <cell r="B74" t="str">
            <v>Prebiotic</v>
          </cell>
          <cell r="C74" t="str">
            <v>NM</v>
          </cell>
          <cell r="D74" t="str">
            <v>NM</v>
          </cell>
          <cell r="E74" t="str">
            <v>NM</v>
          </cell>
          <cell r="F74">
            <v>66.432657608251517</v>
          </cell>
          <cell r="G74">
            <v>69.092632491407784</v>
          </cell>
          <cell r="H74">
            <v>69.092632491407784</v>
          </cell>
          <cell r="I74">
            <v>70.105333734289147</v>
          </cell>
        </row>
        <row r="75">
          <cell r="B75" t="str">
            <v>Probiotic</v>
          </cell>
          <cell r="C75" t="str">
            <v>NM</v>
          </cell>
          <cell r="D75" t="str">
            <v>NM</v>
          </cell>
          <cell r="E75" t="str">
            <v>NM</v>
          </cell>
          <cell r="F75">
            <v>68.141201625477564</v>
          </cell>
          <cell r="G75">
            <v>69.489883666023857</v>
          </cell>
          <cell r="H75">
            <v>69.489883666023857</v>
          </cell>
          <cell r="I75">
            <v>70.382395223570754</v>
          </cell>
        </row>
        <row r="76">
          <cell r="B76" t="str">
            <v>Premature</v>
          </cell>
          <cell r="C76" t="str">
            <v>NM</v>
          </cell>
          <cell r="D76" t="str">
            <v>NM</v>
          </cell>
          <cell r="E76" t="str">
            <v>NM</v>
          </cell>
          <cell r="F76" t="str">
            <v>NM</v>
          </cell>
          <cell r="G76" t="str">
            <v>NM</v>
          </cell>
          <cell r="H76">
            <v>67.614625835326933</v>
          </cell>
          <cell r="I76">
            <v>68.561994256379563</v>
          </cell>
        </row>
        <row r="77">
          <cell r="B77" t="str">
            <v>Isomil</v>
          </cell>
          <cell r="C77" t="str">
            <v>NM</v>
          </cell>
          <cell r="D77" t="str">
            <v>NM</v>
          </cell>
          <cell r="E77">
            <v>33.124999999999915</v>
          </cell>
          <cell r="F77">
            <v>28.69248767491565</v>
          </cell>
          <cell r="G77">
            <v>25.52895322939866</v>
          </cell>
          <cell r="H77">
            <v>25.52895322939866</v>
          </cell>
          <cell r="I77">
            <v>30.569355665551445</v>
          </cell>
        </row>
        <row r="78">
          <cell r="B78" t="str">
            <v>Total Manufacturing Margin</v>
          </cell>
          <cell r="C78">
            <v>38.397814287717743</v>
          </cell>
          <cell r="D78">
            <v>36.960264131603395</v>
          </cell>
          <cell r="E78">
            <v>54.628342494218742</v>
          </cell>
          <cell r="F78">
            <v>52.628156047555876</v>
          </cell>
          <cell r="G78">
            <v>55.597266823416</v>
          </cell>
          <cell r="H78">
            <v>57.285474395763615</v>
          </cell>
          <cell r="I78">
            <v>59.542509192628842</v>
          </cell>
        </row>
      </sheetData>
      <sheetData sheetId="11" refreshError="1"/>
      <sheetData sheetId="12"/>
      <sheetData sheetId="13">
        <row r="2">
          <cell r="B2" t="str">
            <v>Project Dogwood</v>
          </cell>
        </row>
        <row r="4">
          <cell r="B4" t="str">
            <v>Gross Margin Reconciliation</v>
          </cell>
        </row>
        <row r="5">
          <cell r="B5" t="str">
            <v>($000's)</v>
          </cell>
        </row>
        <row r="7">
          <cell r="C7" t="str">
            <v>2005A</v>
          </cell>
          <cell r="D7" t="str">
            <v>2006A</v>
          </cell>
          <cell r="E7" t="str">
            <v>2007A</v>
          </cell>
          <cell r="F7" t="str">
            <v>2008A</v>
          </cell>
          <cell r="G7" t="str">
            <v>2009P</v>
          </cell>
          <cell r="H7" t="str">
            <v>2010P</v>
          </cell>
          <cell r="I7" t="str">
            <v>2011P</v>
          </cell>
        </row>
        <row r="8">
          <cell r="B8" t="str">
            <v>Pounds - Domestic Formula</v>
          </cell>
          <cell r="C8">
            <v>16673.800702081764</v>
          </cell>
          <cell r="D8">
            <v>18876.507166346899</v>
          </cell>
          <cell r="E8">
            <v>27652.527010745027</v>
          </cell>
          <cell r="F8">
            <v>33197.352490631303</v>
          </cell>
          <cell r="G8">
            <v>39019.923218122822</v>
          </cell>
          <cell r="H8">
            <v>42606.877886389979</v>
          </cell>
          <cell r="I8">
            <v>47371.465917962021</v>
          </cell>
        </row>
        <row r="9">
          <cell r="B9" t="str">
            <v>Pounds - International Formula</v>
          </cell>
          <cell r="C9">
            <v>1025.5390737955199</v>
          </cell>
          <cell r="D9">
            <v>1708.62834103061</v>
          </cell>
          <cell r="E9">
            <v>1777.704051036106</v>
          </cell>
          <cell r="F9">
            <v>4073.6641305009493</v>
          </cell>
          <cell r="G9">
            <v>8541.2067045549011</v>
          </cell>
          <cell r="H9">
            <v>14871.936689635713</v>
          </cell>
          <cell r="I9">
            <v>27770.889239642074</v>
          </cell>
        </row>
        <row r="10">
          <cell r="B10" t="str">
            <v>Gross Sales - Domestic Formula</v>
          </cell>
          <cell r="C10">
            <v>99824.013538142768</v>
          </cell>
          <cell r="D10">
            <v>116461.44990049599</v>
          </cell>
          <cell r="E10">
            <v>155000.96554999996</v>
          </cell>
          <cell r="F10">
            <v>189796.27425999995</v>
          </cell>
          <cell r="G10">
            <v>236746.84607419148</v>
          </cell>
          <cell r="H10">
            <v>302627.30943965516</v>
          </cell>
          <cell r="I10">
            <v>355661.54285624996</v>
          </cell>
        </row>
        <row r="11">
          <cell r="B11" t="str">
            <v>Gross Sales - International Formula</v>
          </cell>
          <cell r="C11">
            <v>3499.4605492249302</v>
          </cell>
          <cell r="D11">
            <v>7391.3001084037396</v>
          </cell>
          <cell r="E11">
            <v>11154</v>
          </cell>
          <cell r="F11">
            <v>23081.404289932681</v>
          </cell>
          <cell r="G11">
            <v>39749.932715065588</v>
          </cell>
          <cell r="H11">
            <v>68518.45</v>
          </cell>
          <cell r="I11">
            <v>126075</v>
          </cell>
        </row>
        <row r="12">
          <cell r="B12" t="str">
            <v>Gross Sales - Non-Formula Products</v>
          </cell>
          <cell r="C12">
            <v>29053.613975925884</v>
          </cell>
          <cell r="D12">
            <v>36145.936788947838</v>
          </cell>
          <cell r="E12">
            <v>39563.932029999989</v>
          </cell>
          <cell r="F12">
            <v>50083.763399999974</v>
          </cell>
          <cell r="G12">
            <v>65282.755403278999</v>
          </cell>
          <cell r="H12">
            <v>94730.831817399987</v>
          </cell>
          <cell r="I12">
            <v>110711.15972279997</v>
          </cell>
        </row>
        <row r="13">
          <cell r="B13" t="str">
            <v>Gross Sales - Consolidated</v>
          </cell>
          <cell r="C13">
            <v>132377.08806329357</v>
          </cell>
          <cell r="D13">
            <v>159998.68679784756</v>
          </cell>
          <cell r="E13">
            <v>205718.89757999996</v>
          </cell>
          <cell r="F13">
            <v>262961.4419499326</v>
          </cell>
          <cell r="G13">
            <v>341779.53419253603</v>
          </cell>
          <cell r="H13">
            <v>465876.59125705517</v>
          </cell>
          <cell r="I13">
            <v>592447.70257904998</v>
          </cell>
        </row>
        <row r="14">
          <cell r="B14" t="str">
            <v>% Growth</v>
          </cell>
          <cell r="D14">
            <v>20.865845546736338</v>
          </cell>
          <cell r="E14">
            <v>28.575366271548329</v>
          </cell>
          <cell r="F14">
            <v>27.825613029873519</v>
          </cell>
          <cell r="G14">
            <v>29.973250700994502</v>
          </cell>
          <cell r="H14">
            <v>36.309095381530668</v>
          </cell>
          <cell r="I14">
            <v>27.168377569792312</v>
          </cell>
        </row>
        <row r="15">
          <cell r="C15" t="str">
            <v>2005A</v>
          </cell>
          <cell r="D15" t="str">
            <v>2006A</v>
          </cell>
          <cell r="E15" t="str">
            <v>2007A</v>
          </cell>
          <cell r="F15" t="str">
            <v>2008A</v>
          </cell>
          <cell r="G15" t="str">
            <v>2009P</v>
          </cell>
          <cell r="H15" t="str">
            <v>2010P</v>
          </cell>
          <cell r="I15" t="str">
            <v>2011P</v>
          </cell>
        </row>
        <row r="16">
          <cell r="B16" t="str">
            <v>Sales</v>
          </cell>
        </row>
        <row r="17">
          <cell r="B17" t="str">
            <v>Gross Sales - Consolidated</v>
          </cell>
          <cell r="C17">
            <v>132377.08806329357</v>
          </cell>
          <cell r="D17">
            <v>159998.68679784756</v>
          </cell>
          <cell r="E17">
            <v>205718.89757999996</v>
          </cell>
          <cell r="F17">
            <v>262961.4419499326</v>
          </cell>
          <cell r="G17">
            <v>341779.53419253603</v>
          </cell>
          <cell r="H17">
            <v>465876.59125705517</v>
          </cell>
          <cell r="I17">
            <v>592447.70257904998</v>
          </cell>
        </row>
        <row r="18">
          <cell r="B18" t="str">
            <v>Gross to Net Sales Adjustment</v>
          </cell>
          <cell r="C18">
            <v>-9712.5069512038499</v>
          </cell>
          <cell r="D18">
            <v>-12065.500971425685</v>
          </cell>
          <cell r="E18">
            <v>-12895.077657007138</v>
          </cell>
          <cell r="F18">
            <v>-11446.132629932603</v>
          </cell>
          <cell r="G18">
            <v>-14659.848264301545</v>
          </cell>
          <cell r="H18">
            <v>-22362.076380338647</v>
          </cell>
          <cell r="I18">
            <v>-29622.385128952497</v>
          </cell>
        </row>
        <row r="19">
          <cell r="B19" t="str">
            <v>% of Gross Sales</v>
          </cell>
          <cell r="C19">
            <v>-7.3370000000000006</v>
          </cell>
          <cell r="D19">
            <v>-7.5410000000000004</v>
          </cell>
          <cell r="E19">
            <v>-6.2683</v>
          </cell>
          <cell r="F19">
            <v>-4.3527798391491661</v>
          </cell>
          <cell r="G19">
            <v>-4.2892703622339052</v>
          </cell>
          <cell r="H19">
            <v>-4.8</v>
          </cell>
          <cell r="I19">
            <v>-5</v>
          </cell>
        </row>
        <row r="20">
          <cell r="B20" t="str">
            <v>Net Sales</v>
          </cell>
          <cell r="C20">
            <v>122664.58111208973</v>
          </cell>
          <cell r="D20">
            <v>147933.18582642189</v>
          </cell>
          <cell r="E20">
            <v>192823.81992299281</v>
          </cell>
          <cell r="F20">
            <v>251515.30932</v>
          </cell>
          <cell r="G20">
            <v>327119.68592823448</v>
          </cell>
          <cell r="H20">
            <v>443514.51487671654</v>
          </cell>
          <cell r="I20">
            <v>562825.31745009753</v>
          </cell>
        </row>
        <row r="21">
          <cell r="B21" t="str">
            <v>COGS</v>
          </cell>
        </row>
        <row r="22">
          <cell r="B22" t="str">
            <v>Manufacturing COGS (Standard)</v>
          </cell>
          <cell r="C22">
            <v>66916.972453333336</v>
          </cell>
          <cell r="D22">
            <v>79238.057356666672</v>
          </cell>
          <cell r="E22">
            <v>100015.50124399997</v>
          </cell>
          <cell r="F22">
            <v>133683.24622360003</v>
          </cell>
          <cell r="G22">
            <v>166283.67050053552</v>
          </cell>
          <cell r="H22">
            <v>224006.16797582144</v>
          </cell>
          <cell r="I22">
            <v>278519.06966458145</v>
          </cell>
        </row>
        <row r="23">
          <cell r="B23" t="str">
            <v>Actual Variance to Standard Costs</v>
          </cell>
          <cell r="C23">
            <v>0</v>
          </cell>
          <cell r="D23">
            <v>0</v>
          </cell>
          <cell r="E23">
            <v>3627.2288960000724</v>
          </cell>
          <cell r="F23">
            <v>-2694.4167636000202</v>
          </cell>
          <cell r="G23">
            <v>589.12913930445211</v>
          </cell>
          <cell r="H23">
            <v>793.6351208825356</v>
          </cell>
          <cell r="I23">
            <v>986.76977298768008</v>
          </cell>
        </row>
        <row r="24">
          <cell r="B24" t="str">
            <v>Variance %</v>
          </cell>
          <cell r="C24">
            <v>0</v>
          </cell>
          <cell r="D24">
            <v>0</v>
          </cell>
          <cell r="E24">
            <v>3.6266667175431202</v>
          </cell>
          <cell r="F24">
            <v>-2.0155231412418799</v>
          </cell>
          <cell r="G24">
            <v>0.35429163761606697</v>
          </cell>
          <cell r="H24">
            <v>0.35429163761606697</v>
          </cell>
          <cell r="I24">
            <v>0.35429163761606697</v>
          </cell>
        </row>
        <row r="25">
          <cell r="B25" t="str">
            <v>Manufacturing COGS (Actual)</v>
          </cell>
          <cell r="C25">
            <v>66916.972453333336</v>
          </cell>
          <cell r="D25">
            <v>79238.057356666672</v>
          </cell>
          <cell r="E25">
            <v>103642.73014000004</v>
          </cell>
          <cell r="F25">
            <v>130988.82946000001</v>
          </cell>
          <cell r="G25">
            <v>166872.79963983997</v>
          </cell>
          <cell r="H25">
            <v>224799.80309670398</v>
          </cell>
          <cell r="I25">
            <v>279505.83943756914</v>
          </cell>
        </row>
        <row r="26">
          <cell r="B26" t="str">
            <v>% of Gross Sales</v>
          </cell>
          <cell r="C26">
            <v>50.550267748251322</v>
          </cell>
          <cell r="D26">
            <v>49.524192318391357</v>
          </cell>
          <cell r="E26">
            <v>50.380753231333777</v>
          </cell>
          <cell r="F26">
            <v>49.812941581351708</v>
          </cell>
          <cell r="G26">
            <v>48.824690464302307</v>
          </cell>
          <cell r="H26">
            <v>48.253079745890673</v>
          </cell>
          <cell r="I26">
            <v>47.178145551214257</v>
          </cell>
        </row>
        <row r="27">
          <cell r="B27" t="str">
            <v>Transportation / Warehousing</v>
          </cell>
          <cell r="C27">
            <v>5952.8884799999996</v>
          </cell>
          <cell r="D27">
            <v>7657.3224100000007</v>
          </cell>
          <cell r="E27">
            <v>9326.185550000002</v>
          </cell>
          <cell r="F27">
            <v>13515.049800000001</v>
          </cell>
          <cell r="G27">
            <v>15341.560600018194</v>
          </cell>
          <cell r="H27">
            <v>22827.952971595707</v>
          </cell>
          <cell r="I27">
            <v>28437.489723794399</v>
          </cell>
        </row>
        <row r="28">
          <cell r="B28" t="str">
            <v>% of Gross Sales</v>
          </cell>
          <cell r="C28">
            <v>4.4969175308900429</v>
          </cell>
          <cell r="D28">
            <v>4.7858657863078244</v>
          </cell>
          <cell r="E28">
            <v>4.5334607854260138</v>
          </cell>
          <cell r="F28">
            <v>5.1395557081609109</v>
          </cell>
          <cell r="G28">
            <v>4.4887300336057487</v>
          </cell>
          <cell r="H28">
            <v>4.9000000000000004</v>
          </cell>
          <cell r="I28">
            <v>4.8</v>
          </cell>
        </row>
        <row r="29">
          <cell r="B29" t="str">
            <v>Other COGS Expenses</v>
          </cell>
          <cell r="C29">
            <v>1433.4394800000002</v>
          </cell>
          <cell r="D29">
            <v>1378.4245600000002</v>
          </cell>
          <cell r="E29">
            <v>1756.2952799999998</v>
          </cell>
          <cell r="F29">
            <v>1941.54675</v>
          </cell>
          <cell r="G29">
            <v>2259.0386849463584</v>
          </cell>
          <cell r="H29">
            <v>3261.1361387993861</v>
          </cell>
          <cell r="I29">
            <v>4147.1339180533496</v>
          </cell>
        </row>
        <row r="30">
          <cell r="B30" t="str">
            <v>% of Gross Sales</v>
          </cell>
          <cell r="C30">
            <v>1.0828456049090824</v>
          </cell>
          <cell r="D30">
            <v>0.86152242095685994</v>
          </cell>
          <cell r="E30">
            <v>0.85373551028145656</v>
          </cell>
          <cell r="F30">
            <v>0.73833895022893403</v>
          </cell>
          <cell r="G30">
            <v>0.66096370874967747</v>
          </cell>
          <cell r="H30">
            <v>0.7</v>
          </cell>
          <cell r="I30">
            <v>0.7</v>
          </cell>
        </row>
        <row r="31">
          <cell r="B31" t="str">
            <v>Total COGS</v>
          </cell>
          <cell r="C31">
            <v>74303.300413333331</v>
          </cell>
          <cell r="D31">
            <v>88273.804326666679</v>
          </cell>
          <cell r="E31">
            <v>114725.21097000006</v>
          </cell>
          <cell r="F31">
            <v>146445.42601000002</v>
          </cell>
          <cell r="G31">
            <v>184473.39892480453</v>
          </cell>
          <cell r="H31">
            <v>250888.8922070991</v>
          </cell>
          <cell r="I31">
            <v>312090.46307941689</v>
          </cell>
        </row>
        <row r="32">
          <cell r="B32" t="str">
            <v>Gross Profit</v>
          </cell>
          <cell r="C32">
            <v>48361.280698756396</v>
          </cell>
          <cell r="D32">
            <v>59659.381499755211</v>
          </cell>
          <cell r="E32">
            <v>78098.608952992756</v>
          </cell>
          <cell r="F32">
            <v>105069.88330999998</v>
          </cell>
          <cell r="G32">
            <v>142646.28700342996</v>
          </cell>
          <cell r="H32">
            <v>192625.62266961744</v>
          </cell>
          <cell r="I32">
            <v>250734.85437068064</v>
          </cell>
        </row>
        <row r="33">
          <cell r="B33" t="str">
            <v>% Margin</v>
          </cell>
          <cell r="C33">
            <v>39.425627398151974</v>
          </cell>
          <cell r="D33">
            <v>40.328599135123632</v>
          </cell>
          <cell r="E33">
            <v>40.502573273458978</v>
          </cell>
          <cell r="F33">
            <v>41.774746672108449</v>
          </cell>
          <cell r="G33">
            <v>43.606757141092558</v>
          </cell>
          <cell r="H33">
            <v>43.43163892238374</v>
          </cell>
          <cell r="I33">
            <v>44.549320472406052</v>
          </cell>
        </row>
      </sheetData>
      <sheetData sheetId="14">
        <row r="2">
          <cell r="B2" t="str">
            <v>Project Dogwood</v>
          </cell>
        </row>
        <row r="4">
          <cell r="B4" t="str">
            <v>Summary Income Statement</v>
          </cell>
        </row>
        <row r="5">
          <cell r="B5" t="str">
            <v>(US$ in 000's)</v>
          </cell>
        </row>
        <row r="7">
          <cell r="L7" t="str">
            <v xml:space="preserve">'05-'08 </v>
          </cell>
          <cell r="M7" t="str">
            <v>'08-'11</v>
          </cell>
        </row>
        <row r="8">
          <cell r="C8" t="str">
            <v>2004A</v>
          </cell>
          <cell r="D8" t="str">
            <v>2005A</v>
          </cell>
          <cell r="E8" t="str">
            <v>2006A</v>
          </cell>
          <cell r="F8" t="str">
            <v>2007A</v>
          </cell>
          <cell r="G8" t="str">
            <v>2008A</v>
          </cell>
          <cell r="H8" t="str">
            <v>2009P</v>
          </cell>
          <cell r="I8" t="str">
            <v>2010P</v>
          </cell>
          <cell r="J8" t="str">
            <v>2011P</v>
          </cell>
          <cell r="L8" t="str">
            <v>CAGR</v>
          </cell>
          <cell r="M8" t="str">
            <v>CAGR</v>
          </cell>
        </row>
        <row r="9">
          <cell r="B9" t="str">
            <v>Net Sales</v>
          </cell>
          <cell r="C9">
            <v>109613.64702999999</v>
          </cell>
          <cell r="D9">
            <v>122664.58111208973</v>
          </cell>
          <cell r="E9">
            <v>147933.18582642189</v>
          </cell>
          <cell r="F9">
            <v>192823.81992299281</v>
          </cell>
          <cell r="G9">
            <v>251515.30932</v>
          </cell>
          <cell r="H9">
            <v>327119.68592823448</v>
          </cell>
          <cell r="I9">
            <v>443514.51487671654</v>
          </cell>
          <cell r="J9">
            <v>562825.31745009753</v>
          </cell>
          <cell r="L9">
            <v>27.042319672063165</v>
          </cell>
          <cell r="M9">
            <v>30.798591300167288</v>
          </cell>
        </row>
        <row r="10">
          <cell r="B10" t="str">
            <v>% Growth</v>
          </cell>
          <cell r="E10">
            <v>20.59975625012893</v>
          </cell>
          <cell r="F10">
            <v>30.345208781783128</v>
          </cell>
          <cell r="G10">
            <v>30.437883359248108</v>
          </cell>
          <cell r="H10">
            <v>30.059552562680757</v>
          </cell>
          <cell r="I10">
            <v>35.581725574906997</v>
          </cell>
          <cell r="J10">
            <v>26.901217112712938</v>
          </cell>
        </row>
        <row r="12">
          <cell r="B12" t="str">
            <v>Gross Profit</v>
          </cell>
          <cell r="C12">
            <v>44385.553490599981</v>
          </cell>
          <cell r="D12">
            <v>48361.280698756396</v>
          </cell>
          <cell r="E12">
            <v>59659.381499755211</v>
          </cell>
          <cell r="F12">
            <v>78098.608952992756</v>
          </cell>
          <cell r="G12">
            <v>105069.88330999998</v>
          </cell>
          <cell r="H12">
            <v>142646.28700342996</v>
          </cell>
          <cell r="I12">
            <v>192625.62266961744</v>
          </cell>
          <cell r="J12">
            <v>250734.85437068064</v>
          </cell>
          <cell r="L12">
            <v>29.517012697216828</v>
          </cell>
          <cell r="M12">
            <v>33.632518378305498</v>
          </cell>
        </row>
        <row r="13">
          <cell r="B13" t="str">
            <v>% Margin</v>
          </cell>
          <cell r="C13">
            <v>0.40492725762926368</v>
          </cell>
          <cell r="D13">
            <v>39.425627398151974</v>
          </cell>
          <cell r="E13">
            <v>40.328599135123632</v>
          </cell>
          <cell r="F13">
            <v>40.502573273458978</v>
          </cell>
          <cell r="G13">
            <v>41.774746672108449</v>
          </cell>
          <cell r="H13">
            <v>43.606757141092558</v>
          </cell>
          <cell r="I13">
            <v>43.43163892238374</v>
          </cell>
          <cell r="J13">
            <v>44.549320472406052</v>
          </cell>
        </row>
        <row r="15">
          <cell r="B15" t="str">
            <v>SG&amp;A Expense</v>
          </cell>
          <cell r="C15">
            <v>20198.950819999998</v>
          </cell>
          <cell r="D15">
            <v>20584.392119999993</v>
          </cell>
          <cell r="E15">
            <v>24999.487845000003</v>
          </cell>
          <cell r="F15">
            <v>30449.392680000004</v>
          </cell>
          <cell r="G15">
            <v>37530.317069999997</v>
          </cell>
          <cell r="H15">
            <v>50987.906755488897</v>
          </cell>
          <cell r="I15">
            <v>67408.652999390033</v>
          </cell>
          <cell r="J15">
            <v>75005.210459019523</v>
          </cell>
          <cell r="L15">
            <v>22.165355295803547</v>
          </cell>
          <cell r="M15">
            <v>25.961087107653526</v>
          </cell>
        </row>
        <row r="16">
          <cell r="B16" t="str">
            <v>% of Net Sales</v>
          </cell>
          <cell r="C16">
            <v>0.18427405133661667</v>
          </cell>
          <cell r="D16">
            <v>16.781039753594538</v>
          </cell>
          <cell r="E16">
            <v>16.899174925045738</v>
          </cell>
          <cell r="F16">
            <v>15.791302491652973</v>
          </cell>
          <cell r="G16">
            <v>14.92168296692056</v>
          </cell>
          <cell r="H16">
            <v>15.586927032778741</v>
          </cell>
          <cell r="I16">
            <v>15.198747896250381</v>
          </cell>
          <cell r="J16">
            <v>13.326552330451943</v>
          </cell>
        </row>
        <row r="18">
          <cell r="B18" t="str">
            <v>Research &amp; Development</v>
          </cell>
          <cell r="C18">
            <v>1336.0783900000001</v>
          </cell>
          <cell r="D18">
            <v>134.75902000000002</v>
          </cell>
          <cell r="E18">
            <v>2113.3514100000002</v>
          </cell>
          <cell r="F18">
            <v>3362.2609800000005</v>
          </cell>
          <cell r="G18">
            <v>3528.5772299999999</v>
          </cell>
          <cell r="H18">
            <v>3636.1039999999998</v>
          </cell>
          <cell r="I18">
            <v>4929.8925468982161</v>
          </cell>
          <cell r="J18">
            <v>6256.0936443627579</v>
          </cell>
          <cell r="L18">
            <v>196.94812980917766</v>
          </cell>
          <cell r="M18">
            <v>21.03227719542453</v>
          </cell>
        </row>
        <row r="19">
          <cell r="B19" t="str">
            <v>% of Net Sales</v>
          </cell>
          <cell r="C19">
            <v>1.2188978527777028E-2</v>
          </cell>
          <cell r="D19">
            <v>0.10985976455327273</v>
          </cell>
          <cell r="E19">
            <v>1.4285850725067946</v>
          </cell>
          <cell r="F19">
            <v>1.743695867731887</v>
          </cell>
          <cell r="G19">
            <v>1.4029274160447354</v>
          </cell>
          <cell r="H19">
            <v>1.1115515685588273</v>
          </cell>
          <cell r="I19">
            <v>1.1115515685588273</v>
          </cell>
          <cell r="J19">
            <v>1.1115515685588273</v>
          </cell>
        </row>
        <row r="21">
          <cell r="B21" t="str">
            <v>EBIT</v>
          </cell>
          <cell r="C21">
            <v>22850.524280599988</v>
          </cell>
          <cell r="D21">
            <v>27642.129558756402</v>
          </cell>
          <cell r="E21">
            <v>32546.542244755208</v>
          </cell>
          <cell r="F21">
            <v>44286.955292992752</v>
          </cell>
          <cell r="G21">
            <v>64010.989009999983</v>
          </cell>
          <cell r="H21">
            <v>88022.276247941059</v>
          </cell>
          <cell r="I21">
            <v>120287.07712332919</v>
          </cell>
          <cell r="J21">
            <v>169473.55026729836</v>
          </cell>
          <cell r="L21">
            <v>32.300356077412708</v>
          </cell>
          <cell r="M21">
            <v>38.340432800540512</v>
          </cell>
        </row>
        <row r="22">
          <cell r="B22" t="str">
            <v>% Margin</v>
          </cell>
          <cell r="C22">
            <v>0.20846422776487003</v>
          </cell>
          <cell r="D22">
            <v>22.534727880004159</v>
          </cell>
          <cell r="E22">
            <v>22.000839137571099</v>
          </cell>
          <cell r="F22">
            <v>22.96757491407412</v>
          </cell>
          <cell r="G22">
            <v>25.45013628914316</v>
          </cell>
          <cell r="H22">
            <v>26.908278539754992</v>
          </cell>
          <cell r="I22">
            <v>27.121339457574535</v>
          </cell>
          <cell r="J22">
            <v>30.111216573395279</v>
          </cell>
        </row>
        <row r="24">
          <cell r="B24" t="str">
            <v>Depreciation &amp; Amortization</v>
          </cell>
          <cell r="C24">
            <v>3861.2876699999997</v>
          </cell>
          <cell r="D24">
            <v>2126.8432658444985</v>
          </cell>
          <cell r="E24">
            <v>3322.9924104549741</v>
          </cell>
          <cell r="F24">
            <v>5880.6177892463356</v>
          </cell>
          <cell r="G24">
            <v>6810.5821588751569</v>
          </cell>
          <cell r="H24">
            <v>8542.8611126004998</v>
          </cell>
          <cell r="I24">
            <v>9865.7837742857155</v>
          </cell>
          <cell r="J24">
            <v>10330.481515714286</v>
          </cell>
          <cell r="L24">
            <v>47.395056065044905</v>
          </cell>
          <cell r="M24">
            <v>14.897904870622547</v>
          </cell>
        </row>
        <row r="25">
          <cell r="B25" t="str">
            <v>% of Net Sales</v>
          </cell>
          <cell r="C25">
            <v>3.5226340648470619E-2</v>
          </cell>
          <cell r="D25">
            <v>1.7338690977968689</v>
          </cell>
          <cell r="E25">
            <v>2.2462792184804452</v>
          </cell>
          <cell r="F25">
            <v>3.0497361745010818</v>
          </cell>
          <cell r="G25">
            <v>2.7078201232713561</v>
          </cell>
          <cell r="H25">
            <v>2.6115398981138314</v>
          </cell>
          <cell r="I25">
            <v>2.2244556701888554</v>
          </cell>
          <cell r="J25">
            <v>1.8354685184591453</v>
          </cell>
        </row>
        <row r="27">
          <cell r="B27" t="str">
            <v>EBITDA</v>
          </cell>
          <cell r="C27">
            <v>26711.811950599986</v>
          </cell>
          <cell r="D27">
            <v>29768.9728246009</v>
          </cell>
          <cell r="E27">
            <v>35869.534655210184</v>
          </cell>
          <cell r="F27">
            <v>50167.573082239091</v>
          </cell>
          <cell r="G27">
            <v>70821.571168875147</v>
          </cell>
          <cell r="H27">
            <v>96565.137360541557</v>
          </cell>
          <cell r="I27">
            <v>130152.86089761491</v>
          </cell>
          <cell r="J27">
            <v>179804.03178301264</v>
          </cell>
          <cell r="L27">
            <v>33.495687376222172</v>
          </cell>
          <cell r="M27">
            <v>36.419972032039702</v>
          </cell>
        </row>
        <row r="28">
          <cell r="B28" t="str">
            <v>% Margin</v>
          </cell>
          <cell r="C28">
            <v>0.24369056841334064</v>
          </cell>
          <cell r="D28">
            <v>24.268596977801028</v>
          </cell>
          <cell r="E28">
            <v>24.247118356051544</v>
          </cell>
          <cell r="F28">
            <v>26.017311088575202</v>
          </cell>
          <cell r="G28">
            <v>28.157956412414514</v>
          </cell>
          <cell r="H28">
            <v>29.519818437868828</v>
          </cell>
          <cell r="I28">
            <v>29.345795127763392</v>
          </cell>
          <cell r="J28">
            <v>31.946685091854427</v>
          </cell>
        </row>
        <row r="29">
          <cell r="O29" t="str">
            <v>Circ</v>
          </cell>
        </row>
        <row r="30">
          <cell r="B30" t="str">
            <v>Interest Expense</v>
          </cell>
          <cell r="C30">
            <v>31.514510000000001</v>
          </cell>
          <cell r="D30">
            <v>3441.3580000000002</v>
          </cell>
          <cell r="E30">
            <v>9279.6463399999993</v>
          </cell>
          <cell r="F30">
            <v>16812.310000000001</v>
          </cell>
          <cell r="G30">
            <v>0</v>
          </cell>
          <cell r="H30">
            <v>0</v>
          </cell>
          <cell r="I30">
            <v>0</v>
          </cell>
          <cell r="J30">
            <v>0</v>
          </cell>
          <cell r="L30">
            <v>-100</v>
          </cell>
          <cell r="M30" t="str">
            <v>NA</v>
          </cell>
          <cell r="O30">
            <v>0</v>
          </cell>
        </row>
        <row r="31">
          <cell r="B31" t="str">
            <v>% of Net Sales</v>
          </cell>
          <cell r="C31">
            <v>2.8750535041840955E-2</v>
          </cell>
          <cell r="D31">
            <v>2.8055025899084267</v>
          </cell>
          <cell r="E31">
            <v>6.2728631768184302</v>
          </cell>
          <cell r="F31">
            <v>8.719000591687406</v>
          </cell>
          <cell r="G31">
            <v>0</v>
          </cell>
          <cell r="H31">
            <v>0</v>
          </cell>
          <cell r="I31">
            <v>0</v>
          </cell>
          <cell r="J31">
            <v>0</v>
          </cell>
        </row>
        <row r="33">
          <cell r="B33" t="str">
            <v>EBT</v>
          </cell>
          <cell r="C33">
            <v>22819.009770599987</v>
          </cell>
          <cell r="D33">
            <v>24200.771558756402</v>
          </cell>
          <cell r="E33">
            <v>23266.895904755209</v>
          </cell>
          <cell r="F33">
            <v>27474.645292992751</v>
          </cell>
          <cell r="G33">
            <v>64010.989009999983</v>
          </cell>
          <cell r="H33">
            <v>88022.276247941059</v>
          </cell>
          <cell r="I33">
            <v>120287.07712332919</v>
          </cell>
          <cell r="J33">
            <v>169473.55026729836</v>
          </cell>
          <cell r="L33">
            <v>38.295625114938488</v>
          </cell>
          <cell r="M33">
            <v>38.340432800540512</v>
          </cell>
        </row>
        <row r="35">
          <cell r="B35" t="str">
            <v>Tax Expense</v>
          </cell>
          <cell r="D35">
            <v>0</v>
          </cell>
          <cell r="E35">
            <v>0</v>
          </cell>
          <cell r="F35">
            <v>0</v>
          </cell>
          <cell r="G35">
            <v>0</v>
          </cell>
          <cell r="H35">
            <v>0</v>
          </cell>
          <cell r="I35">
            <v>0</v>
          </cell>
          <cell r="J35">
            <v>0</v>
          </cell>
          <cell r="L35" t="str">
            <v>NM</v>
          </cell>
          <cell r="M35" t="str">
            <v>NA</v>
          </cell>
        </row>
        <row r="37">
          <cell r="B37" t="str">
            <v>Net Income</v>
          </cell>
          <cell r="C37">
            <v>22819.009770599987</v>
          </cell>
          <cell r="D37">
            <v>24200.771558756402</v>
          </cell>
          <cell r="E37">
            <v>23266.895904755209</v>
          </cell>
          <cell r="F37">
            <v>27474.645292992751</v>
          </cell>
          <cell r="G37">
            <v>64010.989009999983</v>
          </cell>
          <cell r="H37">
            <v>88022.276247941059</v>
          </cell>
          <cell r="I37">
            <v>120287.07712332919</v>
          </cell>
          <cell r="J37">
            <v>169473.55026729836</v>
          </cell>
          <cell r="L37">
            <v>38.295625114938488</v>
          </cell>
          <cell r="M37">
            <v>38.340432800540512</v>
          </cell>
        </row>
        <row r="38">
          <cell r="B38" t="str">
            <v>% Margin</v>
          </cell>
          <cell r="C38">
            <v>20.817672241445162</v>
          </cell>
          <cell r="D38">
            <v>19.729225290095734</v>
          </cell>
          <cell r="E38">
            <v>15.727975960752669</v>
          </cell>
          <cell r="F38">
            <v>14.248574322386714</v>
          </cell>
          <cell r="G38">
            <v>25.45013628914316</v>
          </cell>
          <cell r="H38">
            <v>26.908278539754992</v>
          </cell>
          <cell r="I38">
            <v>27.121339457574535</v>
          </cell>
          <cell r="J38">
            <v>30.111216573395279</v>
          </cell>
        </row>
      </sheetData>
      <sheetData sheetId="15">
        <row r="2">
          <cell r="B2" t="str">
            <v>Project Dogwood</v>
          </cell>
        </row>
        <row r="4">
          <cell r="B4" t="str">
            <v>Other Operating Expense Reconciliation</v>
          </cell>
        </row>
        <row r="5">
          <cell r="B5" t="str">
            <v>($000's)</v>
          </cell>
        </row>
        <row r="7">
          <cell r="C7" t="str">
            <v>2005A</v>
          </cell>
          <cell r="D7" t="str">
            <v>2006A</v>
          </cell>
          <cell r="E7" t="str">
            <v>2007A</v>
          </cell>
          <cell r="F7" t="str">
            <v>2008A</v>
          </cell>
          <cell r="G7" t="str">
            <v>2009P</v>
          </cell>
          <cell r="H7" t="str">
            <v>2010P</v>
          </cell>
          <cell r="I7" t="str">
            <v>2011P</v>
          </cell>
        </row>
        <row r="8">
          <cell r="B8" t="str">
            <v>Sales and Marketing</v>
          </cell>
          <cell r="C8">
            <v>6616.2866400000003</v>
          </cell>
          <cell r="D8">
            <v>8172.331079999999</v>
          </cell>
          <cell r="E8">
            <v>9549.1476300000013</v>
          </cell>
          <cell r="F8">
            <v>11869.251629999999</v>
          </cell>
          <cell r="G8">
            <v>19568.017587657974</v>
          </cell>
          <cell r="H8">
            <v>24836.812833096123</v>
          </cell>
          <cell r="I8">
            <v>25327.139285254387</v>
          </cell>
        </row>
        <row r="9">
          <cell r="B9" t="str">
            <v>% of Net Sales</v>
          </cell>
          <cell r="C9">
            <v>5.3938036391728277</v>
          </cell>
          <cell r="D9">
            <v>5.5243392713714981</v>
          </cell>
          <cell r="E9">
            <v>4.9522655623219176</v>
          </cell>
          <cell r="F9">
            <v>4.7190970848215397</v>
          </cell>
          <cell r="G9">
            <v>5.9819137855099695</v>
          </cell>
          <cell r="H9">
            <v>5.6</v>
          </cell>
          <cell r="I9">
            <v>4.5</v>
          </cell>
        </row>
        <row r="11">
          <cell r="B11" t="str">
            <v>Salaries / Wages / Benefits</v>
          </cell>
          <cell r="C11">
            <v>7247.2009699999962</v>
          </cell>
          <cell r="D11">
            <v>7639.169130000002</v>
          </cell>
          <cell r="E11">
            <v>9955.2439600000034</v>
          </cell>
          <cell r="F11">
            <v>13101.50188</v>
          </cell>
          <cell r="G11">
            <v>15962.343870828474</v>
          </cell>
          <cell r="H11">
            <v>23062.754773589262</v>
          </cell>
          <cell r="I11">
            <v>28141.265872504879</v>
          </cell>
        </row>
        <row r="12">
          <cell r="B12" t="str">
            <v>% of Net Sales</v>
          </cell>
          <cell r="C12">
            <v>5.9081447181379705</v>
          </cell>
          <cell r="D12">
            <v>5.163932005739035</v>
          </cell>
          <cell r="E12">
            <v>5.1628704192126182</v>
          </cell>
          <cell r="F12">
            <v>5.2090275997200282</v>
          </cell>
          <cell r="G12">
            <v>4.8796647091212941</v>
          </cell>
          <cell r="H12">
            <v>5.2</v>
          </cell>
          <cell r="I12">
            <v>5</v>
          </cell>
        </row>
        <row r="14">
          <cell r="B14" t="str">
            <v>Plant G&amp;A</v>
          </cell>
          <cell r="C14">
            <v>3350.18</v>
          </cell>
          <cell r="D14">
            <v>3694.4388900000008</v>
          </cell>
          <cell r="E14">
            <v>3282.8631299999988</v>
          </cell>
          <cell r="F14">
            <v>3864.74604</v>
          </cell>
          <cell r="G14">
            <v>4600.6032800000003</v>
          </cell>
          <cell r="H14">
            <v>7983.2612677808984</v>
          </cell>
          <cell r="I14">
            <v>8442.3797617514629</v>
          </cell>
        </row>
        <row r="15">
          <cell r="B15" t="str">
            <v>% of Net Sales</v>
          </cell>
          <cell r="C15">
            <v>2.7311714348403777</v>
          </cell>
          <cell r="D15">
            <v>2.4973699236998033</v>
          </cell>
          <cell r="E15">
            <v>1.7025194974931319</v>
          </cell>
          <cell r="F15">
            <v>1.5365848108605302</v>
          </cell>
          <cell r="G15">
            <v>1.4063975596410021</v>
          </cell>
          <cell r="H15">
            <v>1.8</v>
          </cell>
          <cell r="I15">
            <v>1.5</v>
          </cell>
        </row>
        <row r="17">
          <cell r="B17" t="str">
            <v>Admin. / Outside Services</v>
          </cell>
          <cell r="C17">
            <v>1447.8850599999998</v>
          </cell>
          <cell r="D17">
            <v>2593.7474050000001</v>
          </cell>
          <cell r="E17">
            <v>1398.7900900000002</v>
          </cell>
          <cell r="F17">
            <v>1699.6839899999998</v>
          </cell>
          <cell r="G17">
            <v>2421.5912879782013</v>
          </cell>
          <cell r="H17">
            <v>3104.6016041370153</v>
          </cell>
          <cell r="I17">
            <v>3939.7772221506825</v>
          </cell>
        </row>
        <row r="18">
          <cell r="B18" t="str">
            <v>% of Net Sales</v>
          </cell>
          <cell r="C18">
            <v>1.180361149790204</v>
          </cell>
          <cell r="D18">
            <v>1.7533235632763198</v>
          </cell>
          <cell r="E18">
            <v>0.72542390797912248</v>
          </cell>
          <cell r="F18">
            <v>0.67577754793347855</v>
          </cell>
          <cell r="G18">
            <v>0.74027684427083518</v>
          </cell>
          <cell r="H18">
            <v>0.7</v>
          </cell>
          <cell r="I18">
            <v>0.7</v>
          </cell>
        </row>
        <row r="20">
          <cell r="B20" t="str">
            <v>Other Operating Expenses</v>
          </cell>
          <cell r="C20">
            <v>1500.9663399999995</v>
          </cell>
          <cell r="D20">
            <v>2124.99784</v>
          </cell>
          <cell r="E20">
            <v>3264.8281499999998</v>
          </cell>
          <cell r="F20">
            <v>3454.4738699999998</v>
          </cell>
          <cell r="G20">
            <v>4794.3706164237528</v>
          </cell>
          <cell r="H20">
            <v>4878.6596636438826</v>
          </cell>
          <cell r="I20">
            <v>5628.2531745009755</v>
          </cell>
        </row>
        <row r="21">
          <cell r="B21" t="str">
            <v>% of Net Sales</v>
          </cell>
          <cell r="C21">
            <v>1.22363466812676</v>
          </cell>
          <cell r="D21">
            <v>1.4364578361026958</v>
          </cell>
          <cell r="E21">
            <v>1.6931664103033843</v>
          </cell>
          <cell r="F21">
            <v>1.3734646528434231</v>
          </cell>
          <cell r="G21">
            <v>1.4656319453288946</v>
          </cell>
          <cell r="H21">
            <v>1.1000000000000001</v>
          </cell>
          <cell r="I21">
            <v>1</v>
          </cell>
        </row>
        <row r="23">
          <cell r="B23" t="str">
            <v>Depreciation &amp; Amortization</v>
          </cell>
          <cell r="C23">
            <v>421.87311000000005</v>
          </cell>
          <cell r="D23">
            <v>774.80349999999999</v>
          </cell>
          <cell r="E23">
            <v>2998.5197199999998</v>
          </cell>
          <cell r="F23">
            <v>3540.6596600000003</v>
          </cell>
          <cell r="G23">
            <v>3640.9801126004995</v>
          </cell>
          <cell r="H23">
            <v>3542.5628571428574</v>
          </cell>
          <cell r="I23">
            <v>3526.3951428571427</v>
          </cell>
        </row>
        <row r="24">
          <cell r="B24" t="str">
            <v>% of Net Sales</v>
          </cell>
          <cell r="C24">
            <v>0.34392414352639938</v>
          </cell>
          <cell r="D24">
            <v>0.52375232485638445</v>
          </cell>
          <cell r="E24">
            <v>1.555056694342797</v>
          </cell>
          <cell r="F24">
            <v>1.4077312707415597</v>
          </cell>
          <cell r="G24">
            <v>1.1130421889067477</v>
          </cell>
          <cell r="H24">
            <v>0.79874789625038123</v>
          </cell>
          <cell r="I24">
            <v>0.62655233045194481</v>
          </cell>
        </row>
        <row r="26">
          <cell r="B26" t="str">
            <v>Research &amp; Development</v>
          </cell>
          <cell r="C26">
            <v>134.75902000000002</v>
          </cell>
          <cell r="D26">
            <v>2113.3514100000002</v>
          </cell>
          <cell r="E26">
            <v>3362.2609800000005</v>
          </cell>
          <cell r="F26">
            <v>3528.5772299999999</v>
          </cell>
          <cell r="G26">
            <v>3636.1039999999998</v>
          </cell>
          <cell r="H26">
            <v>4929.8925468982161</v>
          </cell>
          <cell r="I26">
            <v>6256.0936443627579</v>
          </cell>
        </row>
        <row r="27">
          <cell r="B27" t="str">
            <v>% of Net Sales</v>
          </cell>
          <cell r="C27">
            <v>0.10985976455327273</v>
          </cell>
          <cell r="D27">
            <v>1.4285850725067946</v>
          </cell>
          <cell r="E27">
            <v>1.743695867731887</v>
          </cell>
          <cell r="F27">
            <v>1.4029274160447354</v>
          </cell>
          <cell r="G27">
            <v>1.1115515685588273</v>
          </cell>
          <cell r="H27">
            <v>1.1115515685588273</v>
          </cell>
          <cell r="I27">
            <v>1.1115515685588273</v>
          </cell>
        </row>
        <row r="29">
          <cell r="B29" t="str">
            <v>Total SG&amp;A Expenses</v>
          </cell>
          <cell r="C29">
            <v>20719.151139999994</v>
          </cell>
          <cell r="D29">
            <v>27112.839255000003</v>
          </cell>
          <cell r="E29">
            <v>33811.653660000004</v>
          </cell>
          <cell r="F29">
            <v>41058.8943</v>
          </cell>
          <cell r="G29">
            <v>54624.010755488896</v>
          </cell>
          <cell r="H29">
            <v>72338.545546288253</v>
          </cell>
          <cell r="I29">
            <v>81261.304103382281</v>
          </cell>
        </row>
        <row r="31">
          <cell r="B31" t="str">
            <v>Charity Contributions (per Chris)</v>
          </cell>
          <cell r="C31">
            <v>276.52100000000002</v>
          </cell>
          <cell r="D31">
            <v>227.501</v>
          </cell>
          <cell r="E31">
            <v>221.547</v>
          </cell>
          <cell r="F31">
            <v>875.76800000000003</v>
          </cell>
        </row>
        <row r="34">
          <cell r="B34" t="str">
            <v xml:space="preserve">Note: One-time adjustments include: </v>
          </cell>
        </row>
        <row r="35">
          <cell r="B35" t="str">
            <v xml:space="preserve">Special bonus paid in 2005 and 2006. </v>
          </cell>
        </row>
        <row r="36">
          <cell r="B36" t="str">
            <v xml:space="preserve">Purchase accounting adjustment of $549,000 in 2005. </v>
          </cell>
        </row>
        <row r="37">
          <cell r="B37" t="str">
            <v>$600,000 donation to UVA in April 2008.</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hange Ratio "/>
      <sheetName val="Index"/>
      <sheetName val="Index (2)"/>
      <sheetName val="Key Financials"/>
      <sheetName val="Financials "/>
      <sheetName val="Historical Financials"/>
      <sheetName val="VWAP"/>
      <sheetName val="Ratings &amp; Targets"/>
      <sheetName val="Cross Shareholding"/>
      <sheetName val="__FDSCACHE__"/>
      <sheetName val="PriceVolume"/>
      <sheetName val="Overview Pies"/>
      <sheetName val="Debt Structure"/>
      <sheetName val="Financial Table (Short Version)"/>
      <sheetName val="Sheet4"/>
      <sheetName val="Sheet3"/>
      <sheetName val="Europe"/>
      <sheetName val="Charts"/>
      <sheetName val="North America"/>
      <sheetName val="Companies"/>
      <sheetName val="Asia"/>
    </sheetNames>
    <sheetDataSet>
      <sheetData sheetId="0" refreshError="1"/>
      <sheetData sheetId="1" refreshError="1"/>
      <sheetData sheetId="2" refreshError="1"/>
      <sheetData sheetId="3" refreshError="1"/>
      <sheetData sheetId="4" refreshError="1"/>
      <sheetData sheetId="5" refreshError="1"/>
      <sheetData sheetId="6" refreshError="1">
        <row r="1">
          <cell r="A1" t="str">
            <v>Identifier</v>
          </cell>
        </row>
        <row r="2">
          <cell r="A2" t="str">
            <v>untr-id</v>
          </cell>
        </row>
        <row r="3">
          <cell r="E3" t="str">
            <v>Total Volume Traded</v>
          </cell>
          <cell r="F3" t="str">
            <v>Last 3
months</v>
          </cell>
          <cell r="G3" t="str">
            <v>Last 6
months</v>
          </cell>
          <cell r="H3" t="str">
            <v>Last 9
months</v>
          </cell>
          <cell r="I3" t="str">
            <v>Last 12
months</v>
          </cell>
          <cell r="P3" t="str">
            <v>Number of Groups</v>
          </cell>
          <cell r="Q3">
            <v>4</v>
          </cell>
        </row>
        <row r="4">
          <cell r="A4" t="str">
            <v>33.99     0.00%</v>
          </cell>
          <cell r="B4" t="str">
            <v>Min</v>
          </cell>
          <cell r="C4">
            <v>3900</v>
          </cell>
          <cell r="F4">
            <v>466862</v>
          </cell>
          <cell r="G4">
            <v>761496.5</v>
          </cell>
          <cell r="H4">
            <v>964579</v>
          </cell>
          <cell r="I4">
            <v>1351165</v>
          </cell>
          <cell r="Q4" t="str">
            <v>.</v>
          </cell>
        </row>
        <row r="5">
          <cell r="B5" t="str">
            <v>Max</v>
          </cell>
          <cell r="C5">
            <v>7500</v>
          </cell>
          <cell r="E5" t="str">
            <v>As a % of shares outstanding</v>
          </cell>
          <cell r="F5">
            <v>0.16371879875536935</v>
          </cell>
          <cell r="G5">
            <v>0.26704099334796599</v>
          </cell>
          <cell r="H5">
            <v>0.33825780462889549</v>
          </cell>
          <cell r="I5">
            <v>0.47382547887876636</v>
          </cell>
          <cell r="Q5" t="str">
            <v>3900-4800</v>
          </cell>
          <cell r="R5" t="str">
            <v>4800-5700</v>
          </cell>
          <cell r="S5" t="str">
            <v>5700-6600</v>
          </cell>
          <cell r="T5" t="str">
            <v>6600-7500</v>
          </cell>
          <cell r="U5">
            <v>0</v>
          </cell>
          <cell r="V5">
            <v>0</v>
          </cell>
          <cell r="X5" t="str">
            <v>Total volume</v>
          </cell>
          <cell r="Y5">
            <v>1459346</v>
          </cell>
        </row>
        <row r="6">
          <cell r="A6" t="str">
            <v>Price History In U.S. Dollar</v>
          </cell>
          <cell r="C6">
            <v>1459346</v>
          </cell>
          <cell r="P6">
            <v>0</v>
          </cell>
          <cell r="Q6">
            <v>1</v>
          </cell>
          <cell r="R6">
            <v>2</v>
          </cell>
          <cell r="S6">
            <v>3</v>
          </cell>
          <cell r="T6">
            <v>4</v>
          </cell>
          <cell r="U6">
            <v>5</v>
          </cell>
          <cell r="V6">
            <v>6</v>
          </cell>
          <cell r="Y6">
            <v>1000</v>
          </cell>
        </row>
        <row r="7">
          <cell r="A7" t="str">
            <v>Total shares Outstanding</v>
          </cell>
          <cell r="C7">
            <v>2851609</v>
          </cell>
          <cell r="X7" t="str">
            <v>Check</v>
          </cell>
          <cell r="Y7" t="str">
            <v>Error</v>
          </cell>
        </row>
        <row r="8">
          <cell r="A8" t="str">
            <v>Date</v>
          </cell>
          <cell r="B8" t="str">
            <v>Last</v>
          </cell>
          <cell r="C8" t="str">
            <v>Volume</v>
          </cell>
          <cell r="E8" t="str">
            <v>Weighted Average Price</v>
          </cell>
          <cell r="F8">
            <v>6709.8203002171958</v>
          </cell>
          <cell r="G8">
            <v>6926.4533060887352</v>
          </cell>
          <cell r="H8">
            <v>6349.1080953452247</v>
          </cell>
          <cell r="I8">
            <v>5799.7021459259204</v>
          </cell>
          <cell r="K8" t="str">
            <v>Last 3
months</v>
          </cell>
          <cell r="L8" t="str">
            <v>Last 6
months</v>
          </cell>
          <cell r="M8" t="str">
            <v>Last 9
months</v>
          </cell>
          <cell r="N8" t="str">
            <v>Last 12
months</v>
          </cell>
          <cell r="O8" t="str">
            <v>Month Calculation</v>
          </cell>
          <cell r="Y8" t="str">
            <v>3900-4800</v>
          </cell>
          <cell r="Z8" t="str">
            <v>4800-5700</v>
          </cell>
          <cell r="AA8" t="str">
            <v>5700-6600</v>
          </cell>
          <cell r="AB8" t="str">
            <v>6600-7500</v>
          </cell>
          <cell r="AC8">
            <v>0</v>
          </cell>
          <cell r="AD8">
            <v>0</v>
          </cell>
        </row>
        <row r="9">
          <cell r="A9" t="str">
            <v>02/23/2006</v>
          </cell>
          <cell r="B9">
            <v>3900</v>
          </cell>
          <cell r="C9">
            <v>4331.5</v>
          </cell>
          <cell r="I9">
            <v>12.502433085522494</v>
          </cell>
          <cell r="K9">
            <v>0</v>
          </cell>
          <cell r="L9">
            <v>0</v>
          </cell>
          <cell r="M9">
            <v>0</v>
          </cell>
          <cell r="N9">
            <v>0</v>
          </cell>
          <cell r="O9">
            <v>12</v>
          </cell>
          <cell r="P9" t="str">
            <v>02/23/2006</v>
          </cell>
          <cell r="Q9">
            <v>0</v>
          </cell>
          <cell r="R9">
            <v>0</v>
          </cell>
          <cell r="S9">
            <v>0</v>
          </cell>
          <cell r="T9">
            <v>0</v>
          </cell>
          <cell r="U9">
            <v>0</v>
          </cell>
          <cell r="V9">
            <v>0</v>
          </cell>
          <cell r="X9">
            <v>3</v>
          </cell>
          <cell r="Y9">
            <v>0</v>
          </cell>
          <cell r="Z9">
            <v>0</v>
          </cell>
          <cell r="AA9">
            <v>207.34800000000001</v>
          </cell>
          <cell r="AB9">
            <v>262.48849999999999</v>
          </cell>
          <cell r="AC9">
            <v>0</v>
          </cell>
          <cell r="AD9">
            <v>0</v>
          </cell>
        </row>
        <row r="10">
          <cell r="A10" t="str">
            <v>02/24/2006</v>
          </cell>
          <cell r="B10">
            <v>3975</v>
          </cell>
          <cell r="C10">
            <v>5630.5</v>
          </cell>
          <cell r="I10">
            <v>16.564399980757347</v>
          </cell>
          <cell r="K10">
            <v>0</v>
          </cell>
          <cell r="L10">
            <v>0</v>
          </cell>
          <cell r="M10">
            <v>0</v>
          </cell>
          <cell r="N10">
            <v>0</v>
          </cell>
          <cell r="O10">
            <v>11</v>
          </cell>
          <cell r="P10" t="str">
            <v>02/24/2006</v>
          </cell>
          <cell r="Q10">
            <v>5630.5</v>
          </cell>
          <cell r="R10">
            <v>0</v>
          </cell>
          <cell r="S10">
            <v>0</v>
          </cell>
          <cell r="T10">
            <v>0</v>
          </cell>
          <cell r="U10">
            <v>0</v>
          </cell>
          <cell r="V10">
            <v>0</v>
          </cell>
          <cell r="X10">
            <v>6</v>
          </cell>
          <cell r="Y10">
            <v>0</v>
          </cell>
          <cell r="Z10">
            <v>16.390999999999998</v>
          </cell>
          <cell r="AA10">
            <v>392.74450000000002</v>
          </cell>
          <cell r="AB10">
            <v>358.5575</v>
          </cell>
          <cell r="AC10">
            <v>0</v>
          </cell>
          <cell r="AD10">
            <v>0</v>
          </cell>
        </row>
        <row r="11">
          <cell r="A11" t="str">
            <v>02/27/2006</v>
          </cell>
          <cell r="B11">
            <v>4000</v>
          </cell>
          <cell r="C11">
            <v>6100</v>
          </cell>
          <cell r="I11">
            <v>18.058490265807656</v>
          </cell>
          <cell r="K11">
            <v>0</v>
          </cell>
          <cell r="L11">
            <v>0</v>
          </cell>
          <cell r="M11">
            <v>0</v>
          </cell>
          <cell r="N11">
            <v>0</v>
          </cell>
          <cell r="O11">
            <v>11</v>
          </cell>
          <cell r="P11" t="str">
            <v>02/27/2006</v>
          </cell>
          <cell r="Q11">
            <v>6100</v>
          </cell>
          <cell r="R11">
            <v>0</v>
          </cell>
          <cell r="S11">
            <v>0</v>
          </cell>
          <cell r="T11">
            <v>0</v>
          </cell>
          <cell r="U11">
            <v>0</v>
          </cell>
          <cell r="V11">
            <v>0</v>
          </cell>
          <cell r="X11">
            <v>9</v>
          </cell>
          <cell r="Y11">
            <v>0</v>
          </cell>
          <cell r="Z11">
            <v>201.7175</v>
          </cell>
          <cell r="AA11">
            <v>424.524</v>
          </cell>
          <cell r="AB11">
            <v>358.5575</v>
          </cell>
          <cell r="AC11">
            <v>0</v>
          </cell>
          <cell r="AD11">
            <v>0</v>
          </cell>
        </row>
        <row r="12">
          <cell r="A12" t="str">
            <v>02/28/2006</v>
          </cell>
          <cell r="B12">
            <v>3975</v>
          </cell>
          <cell r="C12">
            <v>3946</v>
          </cell>
          <cell r="I12">
            <v>11.608759847983038</v>
          </cell>
          <cell r="K12">
            <v>0</v>
          </cell>
          <cell r="L12">
            <v>0</v>
          </cell>
          <cell r="M12">
            <v>0</v>
          </cell>
          <cell r="N12">
            <v>0</v>
          </cell>
          <cell r="O12">
            <v>11</v>
          </cell>
          <cell r="P12" t="str">
            <v>02/28/2006</v>
          </cell>
          <cell r="Q12">
            <v>3946</v>
          </cell>
          <cell r="R12">
            <v>0</v>
          </cell>
          <cell r="S12">
            <v>0</v>
          </cell>
          <cell r="T12">
            <v>0</v>
          </cell>
          <cell r="U12">
            <v>0</v>
          </cell>
          <cell r="V12">
            <v>0</v>
          </cell>
          <cell r="X12">
            <v>12</v>
          </cell>
          <cell r="Y12">
            <v>213.4025</v>
          </cell>
          <cell r="Z12">
            <v>387.00049999999999</v>
          </cell>
          <cell r="AA12">
            <v>496.05399999999997</v>
          </cell>
          <cell r="AB12">
            <v>358.5575</v>
          </cell>
          <cell r="AC12">
            <v>0</v>
          </cell>
          <cell r="AD12">
            <v>0</v>
          </cell>
        </row>
        <row r="13">
          <cell r="A13" t="str">
            <v>03/01/2006</v>
          </cell>
          <cell r="B13">
            <v>4000</v>
          </cell>
          <cell r="C13">
            <v>4963</v>
          </cell>
          <cell r="I13">
            <v>14.692506096590719</v>
          </cell>
          <cell r="K13">
            <v>0</v>
          </cell>
          <cell r="L13">
            <v>0</v>
          </cell>
          <cell r="M13">
            <v>0</v>
          </cell>
          <cell r="N13">
            <v>0</v>
          </cell>
          <cell r="O13">
            <v>11</v>
          </cell>
          <cell r="P13" t="str">
            <v>03/01/2006</v>
          </cell>
          <cell r="Q13">
            <v>4963</v>
          </cell>
          <cell r="R13">
            <v>0</v>
          </cell>
          <cell r="S13">
            <v>0</v>
          </cell>
          <cell r="T13">
            <v>0</v>
          </cell>
          <cell r="U13">
            <v>0</v>
          </cell>
          <cell r="V13">
            <v>0</v>
          </cell>
        </row>
        <row r="14">
          <cell r="A14" t="str">
            <v>03/02/2006</v>
          </cell>
          <cell r="B14">
            <v>4050</v>
          </cell>
          <cell r="C14">
            <v>12013</v>
          </cell>
          <cell r="I14">
            <v>36.007926493063394</v>
          </cell>
          <cell r="K14">
            <v>0</v>
          </cell>
          <cell r="L14">
            <v>0</v>
          </cell>
          <cell r="M14">
            <v>0</v>
          </cell>
          <cell r="N14">
            <v>0</v>
          </cell>
          <cell r="O14">
            <v>11</v>
          </cell>
          <cell r="P14" t="str">
            <v>03/02/2006</v>
          </cell>
          <cell r="Q14">
            <v>12013</v>
          </cell>
          <cell r="R14">
            <v>0</v>
          </cell>
          <cell r="S14">
            <v>0</v>
          </cell>
          <cell r="T14">
            <v>0</v>
          </cell>
          <cell r="U14">
            <v>0</v>
          </cell>
          <cell r="V14">
            <v>0</v>
          </cell>
        </row>
        <row r="15">
          <cell r="A15" t="str">
            <v>03/03/2006</v>
          </cell>
          <cell r="B15">
            <v>4100</v>
          </cell>
          <cell r="C15">
            <v>6991.5</v>
          </cell>
          <cell r="I15">
            <v>21.215136567332635</v>
          </cell>
          <cell r="K15">
            <v>0</v>
          </cell>
          <cell r="L15">
            <v>0</v>
          </cell>
          <cell r="M15">
            <v>0</v>
          </cell>
          <cell r="N15">
            <v>0</v>
          </cell>
          <cell r="O15">
            <v>11</v>
          </cell>
          <cell r="P15" t="str">
            <v>03/03/2006</v>
          </cell>
          <cell r="Q15">
            <v>6991.5</v>
          </cell>
          <cell r="R15">
            <v>0</v>
          </cell>
          <cell r="S15">
            <v>0</v>
          </cell>
          <cell r="T15">
            <v>0</v>
          </cell>
          <cell r="U15">
            <v>0</v>
          </cell>
          <cell r="V15">
            <v>0</v>
          </cell>
        </row>
        <row r="16">
          <cell r="A16" t="str">
            <v>03/06/2006</v>
          </cell>
          <cell r="B16">
            <v>4150</v>
          </cell>
          <cell r="C16">
            <v>7470.5</v>
          </cell>
          <cell r="I16">
            <v>22.945069625101301</v>
          </cell>
          <cell r="K16">
            <v>0</v>
          </cell>
          <cell r="L16">
            <v>0</v>
          </cell>
          <cell r="M16">
            <v>0</v>
          </cell>
          <cell r="N16">
            <v>0</v>
          </cell>
          <cell r="O16">
            <v>11</v>
          </cell>
          <cell r="P16" t="str">
            <v>03/06/2006</v>
          </cell>
          <cell r="Q16">
            <v>7470.5</v>
          </cell>
          <cell r="R16">
            <v>0</v>
          </cell>
          <cell r="S16">
            <v>0</v>
          </cell>
          <cell r="T16">
            <v>0</v>
          </cell>
          <cell r="U16">
            <v>0</v>
          </cell>
          <cell r="V16">
            <v>0</v>
          </cell>
        </row>
        <row r="17">
          <cell r="A17" t="str">
            <v>03/07/2006</v>
          </cell>
          <cell r="B17">
            <v>4100</v>
          </cell>
          <cell r="C17">
            <v>20164</v>
          </cell>
          <cell r="I17">
            <v>61.186013551268722</v>
          </cell>
          <cell r="K17">
            <v>0</v>
          </cell>
          <cell r="L17">
            <v>0</v>
          </cell>
          <cell r="M17">
            <v>0</v>
          </cell>
          <cell r="N17">
            <v>0</v>
          </cell>
          <cell r="O17">
            <v>11</v>
          </cell>
          <cell r="P17" t="str">
            <v>03/07/2006</v>
          </cell>
          <cell r="Q17">
            <v>20164</v>
          </cell>
          <cell r="R17">
            <v>0</v>
          </cell>
          <cell r="S17">
            <v>0</v>
          </cell>
          <cell r="T17">
            <v>0</v>
          </cell>
          <cell r="U17">
            <v>0</v>
          </cell>
          <cell r="V17">
            <v>0</v>
          </cell>
        </row>
        <row r="18">
          <cell r="A18" t="str">
            <v>03/08/2006</v>
          </cell>
          <cell r="B18">
            <v>4050</v>
          </cell>
          <cell r="C18">
            <v>6557.5</v>
          </cell>
          <cell r="I18">
            <v>19.655537998690018</v>
          </cell>
          <cell r="K18">
            <v>0</v>
          </cell>
          <cell r="L18">
            <v>0</v>
          </cell>
          <cell r="M18">
            <v>0</v>
          </cell>
          <cell r="N18">
            <v>0</v>
          </cell>
          <cell r="O18">
            <v>11</v>
          </cell>
          <cell r="P18" t="str">
            <v>03/08/2006</v>
          </cell>
          <cell r="Q18">
            <v>6557.5</v>
          </cell>
          <cell r="R18">
            <v>0</v>
          </cell>
          <cell r="S18">
            <v>0</v>
          </cell>
          <cell r="T18">
            <v>0</v>
          </cell>
          <cell r="U18">
            <v>0</v>
          </cell>
          <cell r="V18">
            <v>0</v>
          </cell>
        </row>
        <row r="19">
          <cell r="A19" t="str">
            <v>03/09/2006</v>
          </cell>
          <cell r="B19">
            <v>4000</v>
          </cell>
          <cell r="C19">
            <v>2955</v>
          </cell>
          <cell r="I19">
            <v>8.7480063500756753</v>
          </cell>
          <cell r="K19">
            <v>0</v>
          </cell>
          <cell r="L19">
            <v>0</v>
          </cell>
          <cell r="M19">
            <v>0</v>
          </cell>
          <cell r="N19">
            <v>0</v>
          </cell>
          <cell r="O19">
            <v>11</v>
          </cell>
          <cell r="P19" t="str">
            <v>03/09/2006</v>
          </cell>
          <cell r="Q19">
            <v>2955</v>
          </cell>
          <cell r="R19">
            <v>0</v>
          </cell>
          <cell r="S19">
            <v>0</v>
          </cell>
          <cell r="T19">
            <v>0</v>
          </cell>
          <cell r="U19">
            <v>0</v>
          </cell>
          <cell r="V19">
            <v>0</v>
          </cell>
        </row>
        <row r="20">
          <cell r="A20" t="str">
            <v>03/10/2006</v>
          </cell>
          <cell r="B20">
            <v>4025</v>
          </cell>
          <cell r="C20">
            <v>4711</v>
          </cell>
          <cell r="I20">
            <v>14.033648740161269</v>
          </cell>
          <cell r="K20">
            <v>0</v>
          </cell>
          <cell r="L20">
            <v>0</v>
          </cell>
          <cell r="M20">
            <v>0</v>
          </cell>
          <cell r="N20">
            <v>0</v>
          </cell>
          <cell r="O20">
            <v>11</v>
          </cell>
          <cell r="P20" t="str">
            <v>03/10/2006</v>
          </cell>
          <cell r="Q20">
            <v>4711</v>
          </cell>
          <cell r="R20">
            <v>0</v>
          </cell>
          <cell r="S20">
            <v>0</v>
          </cell>
          <cell r="T20">
            <v>0</v>
          </cell>
          <cell r="U20">
            <v>0</v>
          </cell>
          <cell r="V20">
            <v>0</v>
          </cell>
        </row>
        <row r="21">
          <cell r="A21" t="str">
            <v>03/13/2006</v>
          </cell>
          <cell r="B21">
            <v>4100</v>
          </cell>
          <cell r="C21">
            <v>2510.5</v>
          </cell>
          <cell r="I21">
            <v>7.6179075094455522</v>
          </cell>
          <cell r="K21">
            <v>0</v>
          </cell>
          <cell r="L21">
            <v>0</v>
          </cell>
          <cell r="M21">
            <v>0</v>
          </cell>
          <cell r="N21">
            <v>0</v>
          </cell>
          <cell r="O21">
            <v>11</v>
          </cell>
          <cell r="P21" t="str">
            <v>03/13/2006</v>
          </cell>
          <cell r="Q21">
            <v>2510.5</v>
          </cell>
          <cell r="R21">
            <v>0</v>
          </cell>
          <cell r="S21">
            <v>0</v>
          </cell>
          <cell r="T21">
            <v>0</v>
          </cell>
          <cell r="U21">
            <v>0</v>
          </cell>
          <cell r="V21">
            <v>0</v>
          </cell>
        </row>
        <row r="22">
          <cell r="A22" t="str">
            <v>03/14/2006</v>
          </cell>
          <cell r="B22">
            <v>4075</v>
          </cell>
          <cell r="C22">
            <v>2298</v>
          </cell>
          <cell r="I22">
            <v>6.9305747262547506</v>
          </cell>
          <cell r="K22">
            <v>0</v>
          </cell>
          <cell r="L22">
            <v>0</v>
          </cell>
          <cell r="M22">
            <v>0</v>
          </cell>
          <cell r="N22">
            <v>0</v>
          </cell>
          <cell r="O22">
            <v>11</v>
          </cell>
          <cell r="P22" t="str">
            <v>03/14/2006</v>
          </cell>
          <cell r="Q22">
            <v>2298</v>
          </cell>
          <cell r="R22">
            <v>0</v>
          </cell>
          <cell r="S22">
            <v>0</v>
          </cell>
          <cell r="T22">
            <v>0</v>
          </cell>
          <cell r="U22">
            <v>0</v>
          </cell>
          <cell r="V22">
            <v>0</v>
          </cell>
        </row>
        <row r="23">
          <cell r="A23" t="str">
            <v>03/15/2006</v>
          </cell>
          <cell r="B23">
            <v>4025</v>
          </cell>
          <cell r="C23">
            <v>2082.5</v>
          </cell>
          <cell r="I23">
            <v>6.2035817239197284</v>
          </cell>
          <cell r="K23">
            <v>0</v>
          </cell>
          <cell r="L23">
            <v>0</v>
          </cell>
          <cell r="M23">
            <v>0</v>
          </cell>
          <cell r="N23">
            <v>0</v>
          </cell>
          <cell r="O23">
            <v>11</v>
          </cell>
          <cell r="P23" t="str">
            <v>03/15/2006</v>
          </cell>
          <cell r="Q23">
            <v>2082.5</v>
          </cell>
          <cell r="R23">
            <v>0</v>
          </cell>
          <cell r="S23">
            <v>0</v>
          </cell>
          <cell r="T23">
            <v>0</v>
          </cell>
          <cell r="U23">
            <v>0</v>
          </cell>
          <cell r="V23">
            <v>0</v>
          </cell>
        </row>
        <row r="24">
          <cell r="A24" t="str">
            <v>03/16/2006</v>
          </cell>
          <cell r="B24">
            <v>4175</v>
          </cell>
          <cell r="C24">
            <v>16726.5</v>
          </cell>
          <cell r="I24">
            <v>51.68364892518678</v>
          </cell>
          <cell r="K24">
            <v>0</v>
          </cell>
          <cell r="L24">
            <v>0</v>
          </cell>
          <cell r="M24">
            <v>0</v>
          </cell>
          <cell r="N24">
            <v>0</v>
          </cell>
          <cell r="O24">
            <v>11</v>
          </cell>
          <cell r="P24" t="str">
            <v>03/16/2006</v>
          </cell>
          <cell r="Q24">
            <v>16726.5</v>
          </cell>
          <cell r="R24">
            <v>0</v>
          </cell>
          <cell r="S24">
            <v>0</v>
          </cell>
          <cell r="T24">
            <v>0</v>
          </cell>
          <cell r="U24">
            <v>0</v>
          </cell>
          <cell r="V24">
            <v>0</v>
          </cell>
        </row>
        <row r="25">
          <cell r="A25" t="str">
            <v>03/17/2006</v>
          </cell>
          <cell r="B25">
            <v>4225</v>
          </cell>
          <cell r="C25">
            <v>15468.5</v>
          </cell>
          <cell r="I25">
            <v>48.368935326181479</v>
          </cell>
          <cell r="K25">
            <v>0</v>
          </cell>
          <cell r="L25">
            <v>0</v>
          </cell>
          <cell r="M25">
            <v>0</v>
          </cell>
          <cell r="N25">
            <v>0</v>
          </cell>
          <cell r="O25">
            <v>11</v>
          </cell>
          <cell r="P25" t="str">
            <v>03/17/2006</v>
          </cell>
          <cell r="Q25">
            <v>15468.5</v>
          </cell>
          <cell r="R25">
            <v>0</v>
          </cell>
          <cell r="S25">
            <v>0</v>
          </cell>
          <cell r="T25">
            <v>0</v>
          </cell>
          <cell r="U25">
            <v>0</v>
          </cell>
          <cell r="V25">
            <v>0</v>
          </cell>
        </row>
        <row r="26">
          <cell r="A26" t="str">
            <v>03/20/2006</v>
          </cell>
          <cell r="B26">
            <v>4250</v>
          </cell>
          <cell r="C26">
            <v>8217</v>
          </cell>
          <cell r="I26">
            <v>25.846029167422188</v>
          </cell>
          <cell r="K26">
            <v>0</v>
          </cell>
          <cell r="L26">
            <v>0</v>
          </cell>
          <cell r="M26">
            <v>0</v>
          </cell>
          <cell r="N26">
            <v>0</v>
          </cell>
          <cell r="O26">
            <v>11</v>
          </cell>
          <cell r="P26" t="str">
            <v>03/20/2006</v>
          </cell>
          <cell r="Q26">
            <v>8217</v>
          </cell>
          <cell r="R26">
            <v>0</v>
          </cell>
          <cell r="S26">
            <v>0</v>
          </cell>
          <cell r="T26">
            <v>0</v>
          </cell>
          <cell r="U26">
            <v>0</v>
          </cell>
          <cell r="V26">
            <v>0</v>
          </cell>
        </row>
        <row r="27">
          <cell r="A27" t="str">
            <v>03/21/2006</v>
          </cell>
          <cell r="B27">
            <v>4250</v>
          </cell>
          <cell r="C27">
            <v>6025.5</v>
          </cell>
          <cell r="I27">
            <v>18.952811092649675</v>
          </cell>
          <cell r="K27">
            <v>0</v>
          </cell>
          <cell r="L27">
            <v>0</v>
          </cell>
          <cell r="M27">
            <v>0</v>
          </cell>
          <cell r="N27">
            <v>0</v>
          </cell>
          <cell r="O27">
            <v>11</v>
          </cell>
          <cell r="P27" t="str">
            <v>03/21/2006</v>
          </cell>
          <cell r="Q27">
            <v>6025.5</v>
          </cell>
          <cell r="R27">
            <v>0</v>
          </cell>
          <cell r="S27">
            <v>0</v>
          </cell>
          <cell r="T27">
            <v>0</v>
          </cell>
          <cell r="U27">
            <v>0</v>
          </cell>
          <cell r="V27">
            <v>0</v>
          </cell>
        </row>
        <row r="28">
          <cell r="A28" t="str">
            <v>03/22/2006</v>
          </cell>
          <cell r="B28">
            <v>4100</v>
          </cell>
          <cell r="C28">
            <v>4579</v>
          </cell>
          <cell r="I28">
            <v>13.89460206562485</v>
          </cell>
          <cell r="K28">
            <v>0</v>
          </cell>
          <cell r="L28">
            <v>0</v>
          </cell>
          <cell r="M28">
            <v>0</v>
          </cell>
          <cell r="N28">
            <v>0</v>
          </cell>
          <cell r="O28">
            <v>11</v>
          </cell>
          <cell r="P28" t="str">
            <v>03/22/2006</v>
          </cell>
          <cell r="Q28">
            <v>4579</v>
          </cell>
          <cell r="R28">
            <v>0</v>
          </cell>
          <cell r="S28">
            <v>0</v>
          </cell>
          <cell r="T28">
            <v>0</v>
          </cell>
          <cell r="U28">
            <v>0</v>
          </cell>
          <cell r="V28">
            <v>0</v>
          </cell>
        </row>
        <row r="29">
          <cell r="A29" t="str">
            <v>03/23/2006</v>
          </cell>
          <cell r="B29">
            <v>4100</v>
          </cell>
          <cell r="C29">
            <v>2434</v>
          </cell>
          <cell r="I29">
            <v>7.3857744983033164</v>
          </cell>
          <cell r="K29">
            <v>0</v>
          </cell>
          <cell r="L29">
            <v>0</v>
          </cell>
          <cell r="M29">
            <v>0</v>
          </cell>
          <cell r="N29">
            <v>0</v>
          </cell>
          <cell r="O29">
            <v>11</v>
          </cell>
          <cell r="P29" t="str">
            <v>03/23/2006</v>
          </cell>
          <cell r="Q29">
            <v>2434</v>
          </cell>
          <cell r="R29">
            <v>0</v>
          </cell>
          <cell r="S29">
            <v>0</v>
          </cell>
          <cell r="T29">
            <v>0</v>
          </cell>
          <cell r="U29">
            <v>0</v>
          </cell>
          <cell r="V29">
            <v>0</v>
          </cell>
        </row>
        <row r="30">
          <cell r="A30" t="str">
            <v>03/24/2006</v>
          </cell>
          <cell r="B30">
            <v>4150</v>
          </cell>
          <cell r="C30">
            <v>2639</v>
          </cell>
          <cell r="I30">
            <v>8.1054867466223595</v>
          </cell>
          <cell r="K30">
            <v>0</v>
          </cell>
          <cell r="L30">
            <v>0</v>
          </cell>
          <cell r="M30">
            <v>0</v>
          </cell>
          <cell r="N30">
            <v>0</v>
          </cell>
          <cell r="O30">
            <v>10</v>
          </cell>
          <cell r="P30" t="str">
            <v>03/24/2006</v>
          </cell>
          <cell r="Q30">
            <v>2639</v>
          </cell>
          <cell r="R30">
            <v>0</v>
          </cell>
          <cell r="S30">
            <v>0</v>
          </cell>
          <cell r="T30">
            <v>0</v>
          </cell>
          <cell r="U30">
            <v>0</v>
          </cell>
          <cell r="V30">
            <v>0</v>
          </cell>
        </row>
        <row r="31">
          <cell r="A31" t="str">
            <v>03/27/2006</v>
          </cell>
          <cell r="B31">
            <v>4150</v>
          </cell>
          <cell r="C31">
            <v>2140</v>
          </cell>
          <cell r="I31">
            <v>6.5728463955179421</v>
          </cell>
          <cell r="K31">
            <v>0</v>
          </cell>
          <cell r="L31">
            <v>0</v>
          </cell>
          <cell r="M31">
            <v>0</v>
          </cell>
          <cell r="N31">
            <v>0</v>
          </cell>
          <cell r="O31">
            <v>10</v>
          </cell>
          <cell r="P31" t="str">
            <v>03/27/2006</v>
          </cell>
          <cell r="Q31">
            <v>2140</v>
          </cell>
          <cell r="R31">
            <v>0</v>
          </cell>
          <cell r="S31">
            <v>0</v>
          </cell>
          <cell r="T31">
            <v>0</v>
          </cell>
          <cell r="U31">
            <v>0</v>
          </cell>
          <cell r="V31">
            <v>0</v>
          </cell>
        </row>
        <row r="32">
          <cell r="A32" t="str">
            <v>03/28/2006</v>
          </cell>
          <cell r="B32">
            <v>4400</v>
          </cell>
          <cell r="C32">
            <v>16367.5</v>
          </cell>
          <cell r="I32">
            <v>53.299930060355322</v>
          </cell>
          <cell r="K32">
            <v>0</v>
          </cell>
          <cell r="L32">
            <v>0</v>
          </cell>
          <cell r="M32">
            <v>0</v>
          </cell>
          <cell r="N32">
            <v>0</v>
          </cell>
          <cell r="O32">
            <v>10</v>
          </cell>
          <cell r="P32" t="str">
            <v>03/28/2006</v>
          </cell>
          <cell r="Q32">
            <v>16367.5</v>
          </cell>
          <cell r="R32">
            <v>0</v>
          </cell>
          <cell r="S32">
            <v>0</v>
          </cell>
          <cell r="T32">
            <v>0</v>
          </cell>
          <cell r="U32">
            <v>0</v>
          </cell>
          <cell r="V32">
            <v>0</v>
          </cell>
        </row>
        <row r="33">
          <cell r="A33" t="str">
            <v>03/29/2006</v>
          </cell>
          <cell r="B33">
            <v>4500</v>
          </cell>
          <cell r="C33">
            <v>10456.5</v>
          </cell>
          <cell r="I33">
            <v>34.824947360240976</v>
          </cell>
          <cell r="K33">
            <v>0</v>
          </cell>
          <cell r="L33">
            <v>0</v>
          </cell>
          <cell r="M33">
            <v>0</v>
          </cell>
          <cell r="N33">
            <v>0</v>
          </cell>
          <cell r="O33">
            <v>10</v>
          </cell>
          <cell r="P33" t="str">
            <v>03/29/2006</v>
          </cell>
          <cell r="Q33">
            <v>10456.5</v>
          </cell>
          <cell r="R33">
            <v>0</v>
          </cell>
          <cell r="S33">
            <v>0</v>
          </cell>
          <cell r="T33">
            <v>0</v>
          </cell>
          <cell r="U33">
            <v>0</v>
          </cell>
          <cell r="V33">
            <v>0</v>
          </cell>
        </row>
        <row r="34">
          <cell r="A34" t="str">
            <v>03/30/2006</v>
          </cell>
          <cell r="B34">
            <v>4500</v>
          </cell>
          <cell r="C34">
            <v>0</v>
          </cell>
          <cell r="I34">
            <v>0</v>
          </cell>
          <cell r="K34">
            <v>0</v>
          </cell>
          <cell r="L34">
            <v>0</v>
          </cell>
          <cell r="M34">
            <v>0</v>
          </cell>
          <cell r="N34">
            <v>0</v>
          </cell>
          <cell r="O34">
            <v>10</v>
          </cell>
          <cell r="P34" t="str">
            <v>03/30/2006</v>
          </cell>
          <cell r="Q34">
            <v>0</v>
          </cell>
          <cell r="R34">
            <v>0</v>
          </cell>
          <cell r="S34">
            <v>0</v>
          </cell>
          <cell r="T34">
            <v>0</v>
          </cell>
          <cell r="U34">
            <v>0</v>
          </cell>
          <cell r="V34">
            <v>0</v>
          </cell>
        </row>
        <row r="35">
          <cell r="A35" t="str">
            <v>03/31/2006</v>
          </cell>
          <cell r="B35">
            <v>4500</v>
          </cell>
          <cell r="C35">
            <v>0</v>
          </cell>
          <cell r="I35">
            <v>0</v>
          </cell>
          <cell r="K35">
            <v>0</v>
          </cell>
          <cell r="L35">
            <v>0</v>
          </cell>
          <cell r="M35">
            <v>0</v>
          </cell>
          <cell r="N35">
            <v>0</v>
          </cell>
          <cell r="O35">
            <v>10</v>
          </cell>
          <cell r="P35" t="str">
            <v>03/31/2006</v>
          </cell>
          <cell r="Q35">
            <v>0</v>
          </cell>
          <cell r="R35">
            <v>0</v>
          </cell>
          <cell r="S35">
            <v>0</v>
          </cell>
          <cell r="T35">
            <v>0</v>
          </cell>
          <cell r="U35">
            <v>0</v>
          </cell>
          <cell r="V35">
            <v>0</v>
          </cell>
        </row>
        <row r="36">
          <cell r="A36" t="str">
            <v>04/03/2006</v>
          </cell>
          <cell r="B36">
            <v>4525</v>
          </cell>
          <cell r="C36">
            <v>11552</v>
          </cell>
          <cell r="I36">
            <v>38.687206965840588</v>
          </cell>
          <cell r="K36">
            <v>0</v>
          </cell>
          <cell r="L36">
            <v>0</v>
          </cell>
          <cell r="M36">
            <v>0</v>
          </cell>
          <cell r="N36">
            <v>0</v>
          </cell>
          <cell r="O36">
            <v>10</v>
          </cell>
          <cell r="P36" t="str">
            <v>04/03/2006</v>
          </cell>
          <cell r="Q36">
            <v>11552</v>
          </cell>
          <cell r="R36">
            <v>0</v>
          </cell>
          <cell r="S36">
            <v>0</v>
          </cell>
          <cell r="T36">
            <v>0</v>
          </cell>
          <cell r="U36">
            <v>0</v>
          </cell>
          <cell r="V36">
            <v>0</v>
          </cell>
        </row>
        <row r="37">
          <cell r="A37" t="str">
            <v>04/04/2006</v>
          </cell>
          <cell r="B37">
            <v>4450</v>
          </cell>
          <cell r="C37">
            <v>7834.5</v>
          </cell>
          <cell r="I37">
            <v>25.802566673944337</v>
          </cell>
          <cell r="K37">
            <v>0</v>
          </cell>
          <cell r="L37">
            <v>0</v>
          </cell>
          <cell r="M37">
            <v>0</v>
          </cell>
          <cell r="N37">
            <v>0</v>
          </cell>
          <cell r="O37">
            <v>10</v>
          </cell>
          <cell r="P37" t="str">
            <v>04/04/2006</v>
          </cell>
          <cell r="Q37">
            <v>7834.5</v>
          </cell>
          <cell r="R37">
            <v>0</v>
          </cell>
          <cell r="S37">
            <v>0</v>
          </cell>
          <cell r="T37">
            <v>0</v>
          </cell>
          <cell r="U37">
            <v>0</v>
          </cell>
          <cell r="V37">
            <v>0</v>
          </cell>
        </row>
        <row r="38">
          <cell r="A38" t="str">
            <v>04/05/2006</v>
          </cell>
          <cell r="B38">
            <v>4550</v>
          </cell>
          <cell r="C38">
            <v>5435</v>
          </cell>
          <cell r="I38">
            <v>18.302168869087048</v>
          </cell>
          <cell r="K38">
            <v>0</v>
          </cell>
          <cell r="L38">
            <v>0</v>
          </cell>
          <cell r="M38">
            <v>0</v>
          </cell>
          <cell r="N38">
            <v>0</v>
          </cell>
          <cell r="O38">
            <v>10</v>
          </cell>
          <cell r="P38" t="str">
            <v>04/05/2006</v>
          </cell>
          <cell r="Q38">
            <v>5435</v>
          </cell>
          <cell r="R38">
            <v>0</v>
          </cell>
          <cell r="S38">
            <v>0</v>
          </cell>
          <cell r="T38">
            <v>0</v>
          </cell>
          <cell r="U38">
            <v>0</v>
          </cell>
          <cell r="V38">
            <v>0</v>
          </cell>
        </row>
        <row r="39">
          <cell r="A39" t="str">
            <v>04/06/2006</v>
          </cell>
          <cell r="B39">
            <v>4775</v>
          </cell>
          <cell r="C39">
            <v>15134.5</v>
          </cell>
          <cell r="I39">
            <v>53.485131349613113</v>
          </cell>
          <cell r="K39">
            <v>0</v>
          </cell>
          <cell r="L39">
            <v>0</v>
          </cell>
          <cell r="M39">
            <v>0</v>
          </cell>
          <cell r="N39">
            <v>0</v>
          </cell>
          <cell r="O39">
            <v>10</v>
          </cell>
          <cell r="P39" t="str">
            <v>04/06/2006</v>
          </cell>
          <cell r="Q39">
            <v>15134.5</v>
          </cell>
          <cell r="R39">
            <v>0</v>
          </cell>
          <cell r="S39">
            <v>0</v>
          </cell>
          <cell r="T39">
            <v>0</v>
          </cell>
          <cell r="U39">
            <v>0</v>
          </cell>
          <cell r="V39">
            <v>0</v>
          </cell>
        </row>
        <row r="40">
          <cell r="A40" t="str">
            <v>04/07/2006</v>
          </cell>
          <cell r="B40">
            <v>5175</v>
          </cell>
          <cell r="C40">
            <v>16134</v>
          </cell>
          <cell r="I40">
            <v>61.793674347692544</v>
          </cell>
          <cell r="K40">
            <v>0</v>
          </cell>
          <cell r="L40">
            <v>0</v>
          </cell>
          <cell r="M40">
            <v>0</v>
          </cell>
          <cell r="N40">
            <v>0</v>
          </cell>
          <cell r="O40">
            <v>10</v>
          </cell>
          <cell r="P40" t="str">
            <v>04/07/2006</v>
          </cell>
          <cell r="Q40">
            <v>0</v>
          </cell>
          <cell r="R40">
            <v>16134</v>
          </cell>
          <cell r="S40">
            <v>0</v>
          </cell>
          <cell r="T40">
            <v>0</v>
          </cell>
          <cell r="U40">
            <v>0</v>
          </cell>
          <cell r="V40">
            <v>0</v>
          </cell>
        </row>
        <row r="41">
          <cell r="A41" t="str">
            <v>04/10/2006</v>
          </cell>
          <cell r="B41">
            <v>5175</v>
          </cell>
          <cell r="C41">
            <v>0</v>
          </cell>
          <cell r="I41">
            <v>0</v>
          </cell>
          <cell r="K41">
            <v>0</v>
          </cell>
          <cell r="L41">
            <v>0</v>
          </cell>
          <cell r="M41">
            <v>0</v>
          </cell>
          <cell r="N41">
            <v>0</v>
          </cell>
          <cell r="O41">
            <v>10</v>
          </cell>
          <cell r="P41" t="str">
            <v>04/10/2006</v>
          </cell>
          <cell r="Q41">
            <v>0</v>
          </cell>
          <cell r="R41">
            <v>0</v>
          </cell>
          <cell r="S41">
            <v>0</v>
          </cell>
          <cell r="T41">
            <v>0</v>
          </cell>
          <cell r="U41">
            <v>0</v>
          </cell>
          <cell r="V41">
            <v>0</v>
          </cell>
        </row>
        <row r="42">
          <cell r="A42" t="str">
            <v>04/11/2006</v>
          </cell>
          <cell r="B42">
            <v>5150</v>
          </cell>
          <cell r="C42">
            <v>4019.5</v>
          </cell>
          <cell r="I42">
            <v>15.320427186909075</v>
          </cell>
          <cell r="K42">
            <v>0</v>
          </cell>
          <cell r="L42">
            <v>0</v>
          </cell>
          <cell r="M42">
            <v>0</v>
          </cell>
          <cell r="N42">
            <v>0</v>
          </cell>
          <cell r="O42">
            <v>10</v>
          </cell>
          <cell r="P42" t="str">
            <v>04/11/2006</v>
          </cell>
          <cell r="Q42">
            <v>0</v>
          </cell>
          <cell r="R42">
            <v>4019.5</v>
          </cell>
          <cell r="S42">
            <v>0</v>
          </cell>
          <cell r="T42">
            <v>0</v>
          </cell>
          <cell r="U42">
            <v>0</v>
          </cell>
          <cell r="V42">
            <v>0</v>
          </cell>
        </row>
        <row r="43">
          <cell r="A43" t="str">
            <v>04/12/2006</v>
          </cell>
          <cell r="B43">
            <v>5600</v>
          </cell>
          <cell r="C43">
            <v>9339</v>
          </cell>
          <cell r="I43">
            <v>38.706153578578487</v>
          </cell>
          <cell r="K43">
            <v>0</v>
          </cell>
          <cell r="L43">
            <v>0</v>
          </cell>
          <cell r="M43">
            <v>0</v>
          </cell>
          <cell r="N43">
            <v>0</v>
          </cell>
          <cell r="O43">
            <v>10</v>
          </cell>
          <cell r="P43" t="str">
            <v>04/12/2006</v>
          </cell>
          <cell r="Q43">
            <v>0</v>
          </cell>
          <cell r="R43">
            <v>9339</v>
          </cell>
          <cell r="S43">
            <v>0</v>
          </cell>
          <cell r="T43">
            <v>0</v>
          </cell>
          <cell r="U43">
            <v>0</v>
          </cell>
          <cell r="V43">
            <v>0</v>
          </cell>
        </row>
        <row r="44">
          <cell r="A44" t="str">
            <v>04/13/2006</v>
          </cell>
          <cell r="B44">
            <v>5250</v>
          </cell>
          <cell r="C44">
            <v>5998</v>
          </cell>
          <cell r="I44">
            <v>23.305443820702877</v>
          </cell>
          <cell r="K44">
            <v>0</v>
          </cell>
          <cell r="L44">
            <v>0</v>
          </cell>
          <cell r="M44">
            <v>0</v>
          </cell>
          <cell r="N44">
            <v>0</v>
          </cell>
          <cell r="O44">
            <v>10</v>
          </cell>
          <cell r="P44" t="str">
            <v>04/13/2006</v>
          </cell>
          <cell r="Q44">
            <v>0</v>
          </cell>
          <cell r="R44">
            <v>5998</v>
          </cell>
          <cell r="S44">
            <v>0</v>
          </cell>
          <cell r="T44">
            <v>0</v>
          </cell>
          <cell r="U44">
            <v>0</v>
          </cell>
          <cell r="V44">
            <v>0</v>
          </cell>
        </row>
        <row r="45">
          <cell r="A45" t="str">
            <v>04/14/2006</v>
          </cell>
          <cell r="B45">
            <v>5250</v>
          </cell>
          <cell r="C45">
            <v>0</v>
          </cell>
          <cell r="I45">
            <v>0</v>
          </cell>
          <cell r="K45">
            <v>0</v>
          </cell>
          <cell r="L45">
            <v>0</v>
          </cell>
          <cell r="M45">
            <v>0</v>
          </cell>
          <cell r="N45">
            <v>0</v>
          </cell>
          <cell r="O45">
            <v>10</v>
          </cell>
          <cell r="P45" t="str">
            <v>04/14/2006</v>
          </cell>
          <cell r="Q45">
            <v>0</v>
          </cell>
          <cell r="R45">
            <v>0</v>
          </cell>
          <cell r="S45">
            <v>0</v>
          </cell>
          <cell r="T45">
            <v>0</v>
          </cell>
          <cell r="U45">
            <v>0</v>
          </cell>
          <cell r="V45">
            <v>0</v>
          </cell>
        </row>
        <row r="46">
          <cell r="A46" t="str">
            <v>04/17/2006</v>
          </cell>
          <cell r="B46">
            <v>5300</v>
          </cell>
          <cell r="C46">
            <v>1352</v>
          </cell>
          <cell r="I46">
            <v>5.3032753216668578</v>
          </cell>
          <cell r="K46">
            <v>0</v>
          </cell>
          <cell r="L46">
            <v>0</v>
          </cell>
          <cell r="M46">
            <v>0</v>
          </cell>
          <cell r="N46">
            <v>0</v>
          </cell>
          <cell r="O46">
            <v>10</v>
          </cell>
          <cell r="P46" t="str">
            <v>04/17/2006</v>
          </cell>
          <cell r="Q46">
            <v>0</v>
          </cell>
          <cell r="R46">
            <v>1352</v>
          </cell>
          <cell r="S46">
            <v>0</v>
          </cell>
          <cell r="T46">
            <v>0</v>
          </cell>
          <cell r="U46">
            <v>0</v>
          </cell>
          <cell r="V46">
            <v>0</v>
          </cell>
        </row>
        <row r="47">
          <cell r="A47" t="str">
            <v>04/18/2006</v>
          </cell>
          <cell r="B47">
            <v>5250</v>
          </cell>
          <cell r="C47">
            <v>6353.5</v>
          </cell>
          <cell r="I47">
            <v>24.686751803073644</v>
          </cell>
          <cell r="K47">
            <v>0</v>
          </cell>
          <cell r="L47">
            <v>0</v>
          </cell>
          <cell r="M47">
            <v>0</v>
          </cell>
          <cell r="N47">
            <v>0</v>
          </cell>
          <cell r="O47">
            <v>10</v>
          </cell>
          <cell r="P47" t="str">
            <v>04/18/2006</v>
          </cell>
          <cell r="Q47">
            <v>0</v>
          </cell>
          <cell r="R47">
            <v>6353.5</v>
          </cell>
          <cell r="S47">
            <v>0</v>
          </cell>
          <cell r="T47">
            <v>0</v>
          </cell>
          <cell r="U47">
            <v>0</v>
          </cell>
          <cell r="V47">
            <v>0</v>
          </cell>
        </row>
        <row r="48">
          <cell r="A48" t="str">
            <v>04/19/2006</v>
          </cell>
          <cell r="B48">
            <v>5600</v>
          </cell>
          <cell r="C48">
            <v>15515.5</v>
          </cell>
          <cell r="I48">
            <v>64.305099673244939</v>
          </cell>
          <cell r="K48">
            <v>0</v>
          </cell>
          <cell r="L48">
            <v>0</v>
          </cell>
          <cell r="M48">
            <v>0</v>
          </cell>
          <cell r="N48">
            <v>0</v>
          </cell>
          <cell r="O48">
            <v>10</v>
          </cell>
          <cell r="P48" t="str">
            <v>04/19/2006</v>
          </cell>
          <cell r="Q48">
            <v>0</v>
          </cell>
          <cell r="R48">
            <v>15515.5</v>
          </cell>
          <cell r="S48">
            <v>0</v>
          </cell>
          <cell r="T48">
            <v>0</v>
          </cell>
          <cell r="U48">
            <v>0</v>
          </cell>
          <cell r="V48">
            <v>0</v>
          </cell>
        </row>
        <row r="49">
          <cell r="A49" t="str">
            <v>04/20/2006</v>
          </cell>
          <cell r="B49">
            <v>5450</v>
          </cell>
          <cell r="C49">
            <v>6518.5</v>
          </cell>
          <cell r="I49">
            <v>26.292736268331403</v>
          </cell>
          <cell r="K49">
            <v>0</v>
          </cell>
          <cell r="L49">
            <v>0</v>
          </cell>
          <cell r="M49">
            <v>0</v>
          </cell>
          <cell r="N49">
            <v>0</v>
          </cell>
          <cell r="O49">
            <v>10</v>
          </cell>
          <cell r="P49" t="str">
            <v>04/20/2006</v>
          </cell>
          <cell r="Q49">
            <v>0</v>
          </cell>
          <cell r="R49">
            <v>6518.5</v>
          </cell>
          <cell r="S49">
            <v>0</v>
          </cell>
          <cell r="T49">
            <v>0</v>
          </cell>
          <cell r="U49">
            <v>0</v>
          </cell>
          <cell r="V49">
            <v>0</v>
          </cell>
        </row>
        <row r="50">
          <cell r="A50" t="str">
            <v>04/21/2006</v>
          </cell>
          <cell r="B50">
            <v>5400</v>
          </cell>
          <cell r="C50">
            <v>10823.5</v>
          </cell>
          <cell r="I50">
            <v>43.256671094943989</v>
          </cell>
          <cell r="K50">
            <v>0</v>
          </cell>
          <cell r="L50">
            <v>0</v>
          </cell>
          <cell r="M50">
            <v>0</v>
          </cell>
          <cell r="N50">
            <v>0</v>
          </cell>
          <cell r="O50">
            <v>10</v>
          </cell>
          <cell r="P50" t="str">
            <v>04/21/2006</v>
          </cell>
          <cell r="Q50">
            <v>0</v>
          </cell>
          <cell r="R50">
            <v>10823.5</v>
          </cell>
          <cell r="S50">
            <v>0</v>
          </cell>
          <cell r="T50">
            <v>0</v>
          </cell>
          <cell r="U50">
            <v>0</v>
          </cell>
          <cell r="V50">
            <v>0</v>
          </cell>
        </row>
        <row r="51">
          <cell r="A51" t="str">
            <v>04/24/2006</v>
          </cell>
          <cell r="B51">
            <v>5450</v>
          </cell>
          <cell r="C51">
            <v>4113.5</v>
          </cell>
          <cell r="I51">
            <v>16.592033541425362</v>
          </cell>
          <cell r="K51">
            <v>0</v>
          </cell>
          <cell r="L51">
            <v>0</v>
          </cell>
          <cell r="M51">
            <v>0</v>
          </cell>
          <cell r="N51">
            <v>0</v>
          </cell>
          <cell r="O51">
            <v>9</v>
          </cell>
          <cell r="P51" t="str">
            <v>04/24/2006</v>
          </cell>
          <cell r="Q51">
            <v>0</v>
          </cell>
          <cell r="R51">
            <v>4113.5</v>
          </cell>
          <cell r="S51">
            <v>0</v>
          </cell>
          <cell r="T51">
            <v>0</v>
          </cell>
          <cell r="U51">
            <v>0</v>
          </cell>
          <cell r="V51">
            <v>0</v>
          </cell>
        </row>
        <row r="52">
          <cell r="A52" t="str">
            <v>04/25/2006</v>
          </cell>
          <cell r="B52">
            <v>5450</v>
          </cell>
          <cell r="C52">
            <v>6173</v>
          </cell>
          <cell r="I52">
            <v>24.899142591763404</v>
          </cell>
          <cell r="K52">
            <v>0</v>
          </cell>
          <cell r="L52">
            <v>0</v>
          </cell>
          <cell r="M52">
            <v>0</v>
          </cell>
          <cell r="N52">
            <v>0</v>
          </cell>
          <cell r="O52">
            <v>9</v>
          </cell>
          <cell r="P52" t="str">
            <v>04/25/2006</v>
          </cell>
          <cell r="Q52">
            <v>0</v>
          </cell>
          <cell r="R52">
            <v>6173</v>
          </cell>
          <cell r="S52">
            <v>0</v>
          </cell>
          <cell r="T52">
            <v>0</v>
          </cell>
          <cell r="U52">
            <v>0</v>
          </cell>
          <cell r="V52">
            <v>0</v>
          </cell>
        </row>
        <row r="53">
          <cell r="A53" t="str">
            <v>04/26/2006</v>
          </cell>
          <cell r="B53">
            <v>5500</v>
          </cell>
          <cell r="C53">
            <v>8766</v>
          </cell>
          <cell r="I53">
            <v>35.682540622351823</v>
          </cell>
          <cell r="K53">
            <v>0</v>
          </cell>
          <cell r="L53">
            <v>0</v>
          </cell>
          <cell r="M53">
            <v>0</v>
          </cell>
          <cell r="N53">
            <v>0</v>
          </cell>
          <cell r="O53">
            <v>9</v>
          </cell>
          <cell r="P53" t="str">
            <v>04/26/2006</v>
          </cell>
          <cell r="Q53">
            <v>0</v>
          </cell>
          <cell r="R53">
            <v>8766</v>
          </cell>
          <cell r="S53">
            <v>0</v>
          </cell>
          <cell r="T53">
            <v>0</v>
          </cell>
          <cell r="U53">
            <v>0</v>
          </cell>
          <cell r="V53">
            <v>0</v>
          </cell>
        </row>
        <row r="54">
          <cell r="A54" t="str">
            <v>04/27/2006</v>
          </cell>
          <cell r="B54">
            <v>5500</v>
          </cell>
          <cell r="C54">
            <v>8831.5</v>
          </cell>
          <cell r="I54">
            <v>35.949162389493509</v>
          </cell>
          <cell r="K54">
            <v>0</v>
          </cell>
          <cell r="L54">
            <v>0</v>
          </cell>
          <cell r="M54">
            <v>0</v>
          </cell>
          <cell r="N54">
            <v>0</v>
          </cell>
          <cell r="O54">
            <v>9</v>
          </cell>
          <cell r="P54" t="str">
            <v>04/27/2006</v>
          </cell>
          <cell r="Q54">
            <v>0</v>
          </cell>
          <cell r="R54">
            <v>8831.5</v>
          </cell>
          <cell r="S54">
            <v>0</v>
          </cell>
          <cell r="T54">
            <v>0</v>
          </cell>
          <cell r="U54">
            <v>0</v>
          </cell>
          <cell r="V54">
            <v>0</v>
          </cell>
        </row>
        <row r="55">
          <cell r="A55" t="str">
            <v>04/28/2006</v>
          </cell>
          <cell r="B55">
            <v>5450</v>
          </cell>
          <cell r="C55">
            <v>5035.5</v>
          </cell>
          <cell r="I55">
            <v>20.310972383091627</v>
          </cell>
          <cell r="K55">
            <v>0</v>
          </cell>
          <cell r="L55">
            <v>0</v>
          </cell>
          <cell r="M55">
            <v>0</v>
          </cell>
          <cell r="N55">
            <v>0</v>
          </cell>
          <cell r="O55">
            <v>9</v>
          </cell>
          <cell r="P55" t="str">
            <v>04/28/2006</v>
          </cell>
          <cell r="Q55">
            <v>0</v>
          </cell>
          <cell r="R55">
            <v>5035.5</v>
          </cell>
          <cell r="S55">
            <v>0</v>
          </cell>
          <cell r="T55">
            <v>0</v>
          </cell>
          <cell r="U55">
            <v>0</v>
          </cell>
          <cell r="V55">
            <v>0</v>
          </cell>
        </row>
        <row r="56">
          <cell r="A56" t="str">
            <v>05/01/2006</v>
          </cell>
          <cell r="B56">
            <v>5750</v>
          </cell>
          <cell r="C56">
            <v>7286.5</v>
          </cell>
          <cell r="I56">
            <v>31.008333549196433</v>
          </cell>
          <cell r="K56">
            <v>0</v>
          </cell>
          <cell r="L56">
            <v>0</v>
          </cell>
          <cell r="M56">
            <v>0</v>
          </cell>
          <cell r="N56">
            <v>0</v>
          </cell>
          <cell r="O56">
            <v>9</v>
          </cell>
          <cell r="P56" t="str">
            <v>05/01/2006</v>
          </cell>
          <cell r="Q56">
            <v>0</v>
          </cell>
          <cell r="R56">
            <v>0</v>
          </cell>
          <cell r="S56">
            <v>7286.5</v>
          </cell>
          <cell r="T56">
            <v>0</v>
          </cell>
          <cell r="U56">
            <v>0</v>
          </cell>
          <cell r="V56">
            <v>0</v>
          </cell>
        </row>
        <row r="57">
          <cell r="A57" t="str">
            <v>05/02/2006</v>
          </cell>
          <cell r="B57">
            <v>5650</v>
          </cell>
          <cell r="C57">
            <v>6944.5</v>
          </cell>
          <cell r="I57">
            <v>29.038958972442298</v>
          </cell>
          <cell r="K57">
            <v>0</v>
          </cell>
          <cell r="L57">
            <v>0</v>
          </cell>
          <cell r="M57">
            <v>0</v>
          </cell>
          <cell r="N57">
            <v>0</v>
          </cell>
          <cell r="O57">
            <v>9</v>
          </cell>
          <cell r="P57" t="str">
            <v>05/02/2006</v>
          </cell>
          <cell r="Q57">
            <v>0</v>
          </cell>
          <cell r="R57">
            <v>6944.5</v>
          </cell>
          <cell r="S57">
            <v>0</v>
          </cell>
          <cell r="T57">
            <v>0</v>
          </cell>
          <cell r="U57">
            <v>0</v>
          </cell>
          <cell r="V57">
            <v>0</v>
          </cell>
        </row>
        <row r="58">
          <cell r="A58" t="str">
            <v>05/03/2006</v>
          </cell>
          <cell r="B58">
            <v>5800</v>
          </cell>
          <cell r="C58">
            <v>6435</v>
          </cell>
          <cell r="I58">
            <v>27.622829188145044</v>
          </cell>
          <cell r="K58">
            <v>0</v>
          </cell>
          <cell r="L58">
            <v>0</v>
          </cell>
          <cell r="M58">
            <v>0</v>
          </cell>
          <cell r="N58">
            <v>0</v>
          </cell>
          <cell r="O58">
            <v>9</v>
          </cell>
          <cell r="P58" t="str">
            <v>05/03/2006</v>
          </cell>
          <cell r="Q58">
            <v>0</v>
          </cell>
          <cell r="R58">
            <v>0</v>
          </cell>
          <cell r="S58">
            <v>6435</v>
          </cell>
          <cell r="T58">
            <v>0</v>
          </cell>
          <cell r="U58">
            <v>0</v>
          </cell>
          <cell r="V58">
            <v>0</v>
          </cell>
        </row>
        <row r="59">
          <cell r="A59" t="str">
            <v>05/04/2006</v>
          </cell>
          <cell r="B59">
            <v>5900</v>
          </cell>
          <cell r="C59">
            <v>5491.5</v>
          </cell>
          <cell r="I59">
            <v>23.979195731091316</v>
          </cell>
          <cell r="K59">
            <v>0</v>
          </cell>
          <cell r="L59">
            <v>0</v>
          </cell>
          <cell r="M59">
            <v>0</v>
          </cell>
          <cell r="N59">
            <v>0</v>
          </cell>
          <cell r="O59">
            <v>9</v>
          </cell>
          <cell r="P59" t="str">
            <v>05/04/2006</v>
          </cell>
          <cell r="Q59">
            <v>0</v>
          </cell>
          <cell r="R59">
            <v>0</v>
          </cell>
          <cell r="S59">
            <v>5491.5</v>
          </cell>
          <cell r="T59">
            <v>0</v>
          </cell>
          <cell r="U59">
            <v>0</v>
          </cell>
          <cell r="V59">
            <v>0</v>
          </cell>
        </row>
        <row r="60">
          <cell r="A60" t="str">
            <v>05/05/2006</v>
          </cell>
          <cell r="B60">
            <v>5900</v>
          </cell>
          <cell r="C60">
            <v>2084</v>
          </cell>
          <cell r="I60">
            <v>9.0999988898469102</v>
          </cell>
          <cell r="K60">
            <v>0</v>
          </cell>
          <cell r="L60">
            <v>0</v>
          </cell>
          <cell r="M60">
            <v>0</v>
          </cell>
          <cell r="N60">
            <v>0</v>
          </cell>
          <cell r="O60">
            <v>9</v>
          </cell>
          <cell r="P60" t="str">
            <v>05/05/2006</v>
          </cell>
          <cell r="Q60">
            <v>0</v>
          </cell>
          <cell r="R60">
            <v>0</v>
          </cell>
          <cell r="S60">
            <v>2084</v>
          </cell>
          <cell r="T60">
            <v>0</v>
          </cell>
          <cell r="U60">
            <v>0</v>
          </cell>
          <cell r="V60">
            <v>0</v>
          </cell>
        </row>
        <row r="61">
          <cell r="A61" t="str">
            <v>05/08/2006</v>
          </cell>
          <cell r="B61">
            <v>5750</v>
          </cell>
          <cell r="C61">
            <v>5992</v>
          </cell>
          <cell r="I61">
            <v>25.499476377792497</v>
          </cell>
          <cell r="K61">
            <v>0</v>
          </cell>
          <cell r="L61">
            <v>0</v>
          </cell>
          <cell r="M61">
            <v>0</v>
          </cell>
          <cell r="N61">
            <v>0</v>
          </cell>
          <cell r="O61">
            <v>9</v>
          </cell>
          <cell r="P61" t="str">
            <v>05/08/2006</v>
          </cell>
          <cell r="Q61">
            <v>0</v>
          </cell>
          <cell r="R61">
            <v>0</v>
          </cell>
          <cell r="S61">
            <v>5992</v>
          </cell>
          <cell r="T61">
            <v>0</v>
          </cell>
          <cell r="U61">
            <v>0</v>
          </cell>
          <cell r="V61">
            <v>0</v>
          </cell>
        </row>
        <row r="62">
          <cell r="A62" t="str">
            <v>05/09/2006</v>
          </cell>
          <cell r="B62">
            <v>5950</v>
          </cell>
          <cell r="C62">
            <v>6357.5</v>
          </cell>
          <cell r="I62">
            <v>27.995933139179893</v>
          </cell>
          <cell r="K62">
            <v>0</v>
          </cell>
          <cell r="L62">
            <v>0</v>
          </cell>
          <cell r="M62">
            <v>0</v>
          </cell>
          <cell r="N62">
            <v>0</v>
          </cell>
          <cell r="O62">
            <v>9</v>
          </cell>
          <cell r="P62" t="str">
            <v>05/09/2006</v>
          </cell>
          <cell r="Q62">
            <v>0</v>
          </cell>
          <cell r="R62">
            <v>0</v>
          </cell>
          <cell r="S62">
            <v>6357.5</v>
          </cell>
          <cell r="T62">
            <v>0</v>
          </cell>
          <cell r="U62">
            <v>0</v>
          </cell>
          <cell r="V62">
            <v>0</v>
          </cell>
        </row>
        <row r="63">
          <cell r="A63" t="str">
            <v>05/10/2006</v>
          </cell>
          <cell r="B63">
            <v>6000</v>
          </cell>
          <cell r="C63">
            <v>12990</v>
          </cell>
          <cell r="I63">
            <v>57.683554562174123</v>
          </cell>
          <cell r="K63">
            <v>0</v>
          </cell>
          <cell r="L63">
            <v>0</v>
          </cell>
          <cell r="M63">
            <v>0</v>
          </cell>
          <cell r="N63">
            <v>0</v>
          </cell>
          <cell r="O63">
            <v>9</v>
          </cell>
          <cell r="P63" t="str">
            <v>05/10/2006</v>
          </cell>
          <cell r="Q63">
            <v>0</v>
          </cell>
          <cell r="R63">
            <v>0</v>
          </cell>
          <cell r="S63">
            <v>12990</v>
          </cell>
          <cell r="T63">
            <v>0</v>
          </cell>
          <cell r="U63">
            <v>0</v>
          </cell>
          <cell r="V63">
            <v>0</v>
          </cell>
        </row>
        <row r="64">
          <cell r="A64" t="str">
            <v>05/11/2006</v>
          </cell>
          <cell r="B64">
            <v>6100</v>
          </cell>
          <cell r="C64">
            <v>6272.5</v>
          </cell>
          <cell r="I64">
            <v>28.317970048069629</v>
          </cell>
          <cell r="K64">
            <v>0</v>
          </cell>
          <cell r="L64">
            <v>0</v>
          </cell>
          <cell r="M64">
            <v>0</v>
          </cell>
          <cell r="N64">
            <v>0</v>
          </cell>
          <cell r="O64">
            <v>9</v>
          </cell>
          <cell r="P64" t="str">
            <v>05/11/2006</v>
          </cell>
          <cell r="Q64">
            <v>0</v>
          </cell>
          <cell r="R64">
            <v>0</v>
          </cell>
          <cell r="S64">
            <v>6272.5</v>
          </cell>
          <cell r="T64">
            <v>0</v>
          </cell>
          <cell r="U64">
            <v>0</v>
          </cell>
          <cell r="V64">
            <v>0</v>
          </cell>
        </row>
        <row r="65">
          <cell r="A65" t="str">
            <v>05/12/2006</v>
          </cell>
          <cell r="B65">
            <v>5900</v>
          </cell>
          <cell r="C65">
            <v>7807</v>
          </cell>
          <cell r="I65">
            <v>34.090063019690419</v>
          </cell>
          <cell r="K65">
            <v>0</v>
          </cell>
          <cell r="L65">
            <v>0</v>
          </cell>
          <cell r="M65">
            <v>0</v>
          </cell>
          <cell r="N65">
            <v>0</v>
          </cell>
          <cell r="O65">
            <v>9</v>
          </cell>
          <cell r="P65" t="str">
            <v>05/12/2006</v>
          </cell>
          <cell r="Q65">
            <v>0</v>
          </cell>
          <cell r="R65">
            <v>0</v>
          </cell>
          <cell r="S65">
            <v>7807</v>
          </cell>
          <cell r="T65">
            <v>0</v>
          </cell>
          <cell r="U65">
            <v>0</v>
          </cell>
          <cell r="V65">
            <v>0</v>
          </cell>
        </row>
        <row r="66">
          <cell r="A66" t="str">
            <v>05/15/2006</v>
          </cell>
          <cell r="B66">
            <v>5450</v>
          </cell>
          <cell r="C66">
            <v>11874</v>
          </cell>
          <cell r="I66">
            <v>47.894446644192236</v>
          </cell>
          <cell r="K66">
            <v>0</v>
          </cell>
          <cell r="L66">
            <v>0</v>
          </cell>
          <cell r="M66">
            <v>0</v>
          </cell>
          <cell r="N66">
            <v>0</v>
          </cell>
          <cell r="O66">
            <v>9</v>
          </cell>
          <cell r="P66" t="str">
            <v>05/15/2006</v>
          </cell>
          <cell r="Q66">
            <v>0</v>
          </cell>
          <cell r="R66">
            <v>11874</v>
          </cell>
          <cell r="S66">
            <v>0</v>
          </cell>
          <cell r="T66">
            <v>0</v>
          </cell>
          <cell r="U66">
            <v>0</v>
          </cell>
          <cell r="V66">
            <v>0</v>
          </cell>
        </row>
        <row r="67">
          <cell r="A67" t="str">
            <v>05/16/2006</v>
          </cell>
          <cell r="B67">
            <v>5650</v>
          </cell>
          <cell r="C67">
            <v>10556</v>
          </cell>
          <cell r="I67">
            <v>44.140723005702483</v>
          </cell>
          <cell r="K67">
            <v>0</v>
          </cell>
          <cell r="L67">
            <v>0</v>
          </cell>
          <cell r="M67">
            <v>0</v>
          </cell>
          <cell r="N67">
            <v>0</v>
          </cell>
          <cell r="O67">
            <v>9</v>
          </cell>
          <cell r="P67" t="str">
            <v>05/16/2006</v>
          </cell>
          <cell r="Q67">
            <v>0</v>
          </cell>
          <cell r="R67">
            <v>10556</v>
          </cell>
          <cell r="S67">
            <v>0</v>
          </cell>
          <cell r="T67">
            <v>0</v>
          </cell>
          <cell r="U67">
            <v>0</v>
          </cell>
          <cell r="V67">
            <v>0</v>
          </cell>
        </row>
        <row r="68">
          <cell r="A68" t="str">
            <v>05/17/2006</v>
          </cell>
          <cell r="B68">
            <v>5850</v>
          </cell>
          <cell r="C68">
            <v>10814</v>
          </cell>
          <cell r="I68">
            <v>46.820262514200707</v>
          </cell>
          <cell r="K68">
            <v>0</v>
          </cell>
          <cell r="L68">
            <v>0</v>
          </cell>
          <cell r="M68">
            <v>0</v>
          </cell>
          <cell r="N68">
            <v>0</v>
          </cell>
          <cell r="O68">
            <v>9</v>
          </cell>
          <cell r="P68" t="str">
            <v>05/17/2006</v>
          </cell>
          <cell r="Q68">
            <v>0</v>
          </cell>
          <cell r="R68">
            <v>0</v>
          </cell>
          <cell r="S68">
            <v>10814</v>
          </cell>
          <cell r="T68">
            <v>0</v>
          </cell>
          <cell r="U68">
            <v>0</v>
          </cell>
          <cell r="V68">
            <v>0</v>
          </cell>
        </row>
        <row r="69">
          <cell r="A69" t="str">
            <v>05/18/2006</v>
          </cell>
          <cell r="B69">
            <v>5700</v>
          </cell>
          <cell r="C69">
            <v>13710</v>
          </cell>
          <cell r="I69">
            <v>57.836755688609458</v>
          </cell>
          <cell r="K69">
            <v>0</v>
          </cell>
          <cell r="L69">
            <v>0</v>
          </cell>
          <cell r="M69">
            <v>0</v>
          </cell>
          <cell r="N69">
            <v>0</v>
          </cell>
          <cell r="O69">
            <v>9</v>
          </cell>
          <cell r="P69" t="str">
            <v>05/18/2006</v>
          </cell>
          <cell r="Q69">
            <v>0</v>
          </cell>
          <cell r="R69">
            <v>13710</v>
          </cell>
          <cell r="S69">
            <v>0</v>
          </cell>
          <cell r="T69">
            <v>0</v>
          </cell>
          <cell r="U69">
            <v>0</v>
          </cell>
          <cell r="V69">
            <v>0</v>
          </cell>
        </row>
        <row r="70">
          <cell r="A70" t="str">
            <v>05/19/2006</v>
          </cell>
          <cell r="B70">
            <v>5600</v>
          </cell>
          <cell r="C70">
            <v>6190.5</v>
          </cell>
          <cell r="I70">
            <v>25.656970096176263</v>
          </cell>
          <cell r="K70">
            <v>0</v>
          </cell>
          <cell r="L70">
            <v>0</v>
          </cell>
          <cell r="M70">
            <v>0</v>
          </cell>
          <cell r="N70">
            <v>0</v>
          </cell>
          <cell r="O70">
            <v>9</v>
          </cell>
          <cell r="P70" t="str">
            <v>05/19/2006</v>
          </cell>
          <cell r="Q70">
            <v>0</v>
          </cell>
          <cell r="R70">
            <v>6190.5</v>
          </cell>
          <cell r="S70">
            <v>0</v>
          </cell>
          <cell r="T70">
            <v>0</v>
          </cell>
          <cell r="U70">
            <v>0</v>
          </cell>
          <cell r="V70">
            <v>0</v>
          </cell>
        </row>
        <row r="71">
          <cell r="A71" t="str">
            <v>05/22/2006</v>
          </cell>
          <cell r="B71">
            <v>4950</v>
          </cell>
          <cell r="C71">
            <v>13932</v>
          </cell>
          <cell r="I71">
            <v>51.039954409713097</v>
          </cell>
          <cell r="K71">
            <v>0</v>
          </cell>
          <cell r="L71">
            <v>0</v>
          </cell>
          <cell r="M71">
            <v>0</v>
          </cell>
          <cell r="N71">
            <v>0</v>
          </cell>
          <cell r="O71">
            <v>9</v>
          </cell>
          <cell r="P71" t="str">
            <v>05/22/2006</v>
          </cell>
          <cell r="Q71">
            <v>0</v>
          </cell>
          <cell r="R71">
            <v>13932</v>
          </cell>
          <cell r="S71">
            <v>0</v>
          </cell>
          <cell r="T71">
            <v>0</v>
          </cell>
          <cell r="U71">
            <v>0</v>
          </cell>
          <cell r="V71">
            <v>0</v>
          </cell>
        </row>
        <row r="72">
          <cell r="A72" t="str">
            <v>05/23/2006</v>
          </cell>
          <cell r="B72">
            <v>5250</v>
          </cell>
          <cell r="C72">
            <v>13103</v>
          </cell>
          <cell r="I72">
            <v>50.912175789041306</v>
          </cell>
          <cell r="K72">
            <v>0</v>
          </cell>
          <cell r="L72">
            <v>0</v>
          </cell>
          <cell r="M72">
            <v>0</v>
          </cell>
          <cell r="N72">
            <v>0</v>
          </cell>
          <cell r="O72">
            <v>9</v>
          </cell>
          <cell r="P72" t="str">
            <v>05/23/2006</v>
          </cell>
          <cell r="Q72">
            <v>0</v>
          </cell>
          <cell r="R72">
            <v>13103</v>
          </cell>
          <cell r="S72">
            <v>0</v>
          </cell>
          <cell r="T72">
            <v>0</v>
          </cell>
          <cell r="U72">
            <v>0</v>
          </cell>
          <cell r="V72">
            <v>0</v>
          </cell>
        </row>
        <row r="73">
          <cell r="A73" t="str">
            <v>05/24/2006</v>
          </cell>
          <cell r="B73">
            <v>5250</v>
          </cell>
          <cell r="C73">
            <v>13284</v>
          </cell>
          <cell r="I73">
            <v>51.615457771626708</v>
          </cell>
          <cell r="K73">
            <v>0</v>
          </cell>
          <cell r="L73">
            <v>0</v>
          </cell>
          <cell r="M73">
            <v>0</v>
          </cell>
          <cell r="N73">
            <v>0</v>
          </cell>
          <cell r="O73">
            <v>8</v>
          </cell>
          <cell r="P73" t="str">
            <v>05/24/2006</v>
          </cell>
          <cell r="Q73">
            <v>0</v>
          </cell>
          <cell r="R73">
            <v>13284</v>
          </cell>
          <cell r="S73">
            <v>0</v>
          </cell>
          <cell r="T73">
            <v>0</v>
          </cell>
          <cell r="U73">
            <v>0</v>
          </cell>
          <cell r="V73">
            <v>0</v>
          </cell>
        </row>
        <row r="74">
          <cell r="A74" t="str">
            <v>05/25/2006</v>
          </cell>
          <cell r="B74">
            <v>5250</v>
          </cell>
          <cell r="C74">
            <v>0</v>
          </cell>
          <cell r="H74">
            <v>0</v>
          </cell>
          <cell r="I74">
            <v>0</v>
          </cell>
          <cell r="K74">
            <v>0</v>
          </cell>
          <cell r="L74">
            <v>0</v>
          </cell>
          <cell r="M74">
            <v>0</v>
          </cell>
          <cell r="N74">
            <v>0</v>
          </cell>
          <cell r="O74">
            <v>8</v>
          </cell>
          <cell r="P74" t="str">
            <v>05/25/2006</v>
          </cell>
          <cell r="Q74">
            <v>0</v>
          </cell>
          <cell r="R74">
            <v>0</v>
          </cell>
          <cell r="S74">
            <v>0</v>
          </cell>
          <cell r="T74">
            <v>0</v>
          </cell>
          <cell r="U74">
            <v>0</v>
          </cell>
          <cell r="V74">
            <v>0</v>
          </cell>
        </row>
        <row r="75">
          <cell r="A75" t="str">
            <v>05/26/2006</v>
          </cell>
          <cell r="B75">
            <v>5250</v>
          </cell>
          <cell r="C75">
            <v>0</v>
          </cell>
          <cell r="H75">
            <v>0</v>
          </cell>
          <cell r="I75">
            <v>0</v>
          </cell>
          <cell r="K75">
            <v>0</v>
          </cell>
          <cell r="L75">
            <v>0</v>
          </cell>
          <cell r="M75">
            <v>0</v>
          </cell>
          <cell r="N75">
            <v>0</v>
          </cell>
          <cell r="O75">
            <v>8</v>
          </cell>
          <cell r="P75" t="str">
            <v>05/26/2006</v>
          </cell>
          <cell r="Q75">
            <v>0</v>
          </cell>
          <cell r="R75">
            <v>0</v>
          </cell>
          <cell r="S75">
            <v>0</v>
          </cell>
          <cell r="T75">
            <v>0</v>
          </cell>
          <cell r="U75">
            <v>0</v>
          </cell>
          <cell r="V75">
            <v>0</v>
          </cell>
        </row>
        <row r="76">
          <cell r="A76" t="str">
            <v>05/29/2006</v>
          </cell>
          <cell r="B76">
            <v>5400</v>
          </cell>
          <cell r="C76">
            <v>5829</v>
          </cell>
          <cell r="H76">
            <v>32.632474893191748</v>
          </cell>
          <cell r="I76">
            <v>23.295896504127921</v>
          </cell>
          <cell r="K76">
            <v>0</v>
          </cell>
          <cell r="L76">
            <v>0</v>
          </cell>
          <cell r="M76">
            <v>0</v>
          </cell>
          <cell r="N76">
            <v>0</v>
          </cell>
          <cell r="O76">
            <v>8</v>
          </cell>
          <cell r="P76" t="str">
            <v>05/29/2006</v>
          </cell>
          <cell r="Q76">
            <v>0</v>
          </cell>
          <cell r="R76">
            <v>5829</v>
          </cell>
          <cell r="S76">
            <v>0</v>
          </cell>
          <cell r="T76">
            <v>0</v>
          </cell>
          <cell r="U76">
            <v>0</v>
          </cell>
          <cell r="V76">
            <v>0</v>
          </cell>
        </row>
        <row r="77">
          <cell r="A77" t="str">
            <v>05/30/2006</v>
          </cell>
          <cell r="B77">
            <v>5600</v>
          </cell>
          <cell r="C77">
            <v>5912.5</v>
          </cell>
          <cell r="H77">
            <v>34.325856150714458</v>
          </cell>
          <cell r="I77">
            <v>24.504779209052927</v>
          </cell>
          <cell r="K77">
            <v>0</v>
          </cell>
          <cell r="L77">
            <v>0</v>
          </cell>
          <cell r="M77">
            <v>0</v>
          </cell>
          <cell r="N77">
            <v>0</v>
          </cell>
          <cell r="O77">
            <v>8</v>
          </cell>
          <cell r="P77" t="str">
            <v>05/30/2006</v>
          </cell>
          <cell r="Q77">
            <v>0</v>
          </cell>
          <cell r="R77">
            <v>5912.5</v>
          </cell>
          <cell r="S77">
            <v>0</v>
          </cell>
          <cell r="T77">
            <v>0</v>
          </cell>
          <cell r="U77">
            <v>0</v>
          </cell>
          <cell r="V77">
            <v>0</v>
          </cell>
        </row>
        <row r="78">
          <cell r="A78" t="str">
            <v>05/31/2006</v>
          </cell>
          <cell r="B78">
            <v>5400</v>
          </cell>
          <cell r="C78">
            <v>6907</v>
          </cell>
          <cell r="H78">
            <v>38.667439369922008</v>
          </cell>
          <cell r="I78">
            <v>27.604178616231177</v>
          </cell>
          <cell r="K78">
            <v>0</v>
          </cell>
          <cell r="L78">
            <v>0</v>
          </cell>
          <cell r="M78">
            <v>0</v>
          </cell>
          <cell r="N78">
            <v>0</v>
          </cell>
          <cell r="O78">
            <v>8</v>
          </cell>
          <cell r="P78" t="str">
            <v>05/31/2006</v>
          </cell>
          <cell r="Q78">
            <v>0</v>
          </cell>
          <cell r="R78">
            <v>6907</v>
          </cell>
          <cell r="S78">
            <v>0</v>
          </cell>
          <cell r="T78">
            <v>0</v>
          </cell>
          <cell r="U78">
            <v>0</v>
          </cell>
          <cell r="V78">
            <v>0</v>
          </cell>
        </row>
        <row r="79">
          <cell r="A79" t="str">
            <v>06/01/2006</v>
          </cell>
          <cell r="B79">
            <v>5400</v>
          </cell>
          <cell r="C79">
            <v>2853</v>
          </cell>
          <cell r="H79">
            <v>15.971942163368682</v>
          </cell>
          <cell r="I79">
            <v>11.402160357913356</v>
          </cell>
          <cell r="K79">
            <v>0</v>
          </cell>
          <cell r="L79">
            <v>0</v>
          </cell>
          <cell r="M79">
            <v>0</v>
          </cell>
          <cell r="N79">
            <v>0</v>
          </cell>
          <cell r="O79">
            <v>8</v>
          </cell>
          <cell r="P79" t="str">
            <v>06/01/2006</v>
          </cell>
          <cell r="Q79">
            <v>0</v>
          </cell>
          <cell r="R79">
            <v>2853</v>
          </cell>
          <cell r="S79">
            <v>0</v>
          </cell>
          <cell r="T79">
            <v>0</v>
          </cell>
          <cell r="U79">
            <v>0</v>
          </cell>
          <cell r="V79">
            <v>0</v>
          </cell>
        </row>
        <row r="80">
          <cell r="A80" t="str">
            <v>06/02/2006</v>
          </cell>
          <cell r="B80">
            <v>5450</v>
          </cell>
          <cell r="C80">
            <v>4918</v>
          </cell>
          <cell r="H80">
            <v>27.787355934557979</v>
          </cell>
          <cell r="I80">
            <v>19.837029526371687</v>
          </cell>
          <cell r="K80">
            <v>0</v>
          </cell>
          <cell r="L80">
            <v>0</v>
          </cell>
          <cell r="M80">
            <v>0</v>
          </cell>
          <cell r="N80">
            <v>0</v>
          </cell>
          <cell r="O80">
            <v>8</v>
          </cell>
          <cell r="P80" t="str">
            <v>06/02/2006</v>
          </cell>
          <cell r="Q80">
            <v>0</v>
          </cell>
          <cell r="R80">
            <v>4918</v>
          </cell>
          <cell r="S80">
            <v>0</v>
          </cell>
          <cell r="T80">
            <v>0</v>
          </cell>
          <cell r="U80">
            <v>0</v>
          </cell>
          <cell r="V80">
            <v>0</v>
          </cell>
        </row>
        <row r="81">
          <cell r="A81" t="str">
            <v>06/05/2006</v>
          </cell>
          <cell r="B81">
            <v>5600</v>
          </cell>
          <cell r="C81">
            <v>1907</v>
          </cell>
          <cell r="H81">
            <v>11.071358592712468</v>
          </cell>
          <cell r="I81">
            <v>7.9036979199431601</v>
          </cell>
          <cell r="K81">
            <v>0</v>
          </cell>
          <cell r="L81">
            <v>0</v>
          </cell>
          <cell r="M81">
            <v>0</v>
          </cell>
          <cell r="N81">
            <v>0</v>
          </cell>
          <cell r="O81">
            <v>8</v>
          </cell>
          <cell r="P81" t="str">
            <v>06/05/2006</v>
          </cell>
          <cell r="Q81">
            <v>0</v>
          </cell>
          <cell r="R81">
            <v>1907</v>
          </cell>
          <cell r="S81">
            <v>0</v>
          </cell>
          <cell r="T81">
            <v>0</v>
          </cell>
          <cell r="U81">
            <v>0</v>
          </cell>
          <cell r="V81">
            <v>0</v>
          </cell>
        </row>
        <row r="82">
          <cell r="A82" t="str">
            <v>06/06/2006</v>
          </cell>
          <cell r="B82">
            <v>5300</v>
          </cell>
          <cell r="C82">
            <v>7607</v>
          </cell>
          <cell r="H82">
            <v>41.79761325925611</v>
          </cell>
          <cell r="I82">
            <v>29.838768766212862</v>
          </cell>
          <cell r="K82">
            <v>0</v>
          </cell>
          <cell r="L82">
            <v>0</v>
          </cell>
          <cell r="M82">
            <v>0</v>
          </cell>
          <cell r="N82">
            <v>0</v>
          </cell>
          <cell r="O82">
            <v>8</v>
          </cell>
          <cell r="P82" t="str">
            <v>06/06/2006</v>
          </cell>
          <cell r="Q82">
            <v>0</v>
          </cell>
          <cell r="R82">
            <v>7607</v>
          </cell>
          <cell r="S82">
            <v>0</v>
          </cell>
          <cell r="T82">
            <v>0</v>
          </cell>
          <cell r="U82">
            <v>0</v>
          </cell>
          <cell r="V82">
            <v>0</v>
          </cell>
        </row>
        <row r="83">
          <cell r="A83" t="str">
            <v>06/07/2006</v>
          </cell>
          <cell r="B83">
            <v>5250</v>
          </cell>
          <cell r="C83">
            <v>7316</v>
          </cell>
          <cell r="H83">
            <v>39.819444545236834</v>
          </cell>
          <cell r="I83">
            <v>28.426580025385501</v>
          </cell>
          <cell r="K83">
            <v>0</v>
          </cell>
          <cell r="L83">
            <v>0</v>
          </cell>
          <cell r="M83">
            <v>0</v>
          </cell>
          <cell r="N83">
            <v>0</v>
          </cell>
          <cell r="O83">
            <v>8</v>
          </cell>
          <cell r="P83" t="str">
            <v>06/07/2006</v>
          </cell>
          <cell r="Q83">
            <v>0</v>
          </cell>
          <cell r="R83">
            <v>7316</v>
          </cell>
          <cell r="S83">
            <v>0</v>
          </cell>
          <cell r="T83">
            <v>0</v>
          </cell>
          <cell r="U83">
            <v>0</v>
          </cell>
          <cell r="V83">
            <v>0</v>
          </cell>
        </row>
        <row r="84">
          <cell r="A84" t="str">
            <v>06/08/2006</v>
          </cell>
          <cell r="B84">
            <v>5000</v>
          </cell>
          <cell r="C84">
            <v>7370.5</v>
          </cell>
          <cell r="H84">
            <v>38.205787187985642</v>
          </cell>
          <cell r="I84">
            <v>27.274611168880188</v>
          </cell>
          <cell r="K84">
            <v>0</v>
          </cell>
          <cell r="L84">
            <v>0</v>
          </cell>
          <cell r="M84">
            <v>0</v>
          </cell>
          <cell r="N84">
            <v>0</v>
          </cell>
          <cell r="O84">
            <v>8</v>
          </cell>
          <cell r="P84" t="str">
            <v>06/08/2006</v>
          </cell>
          <cell r="Q84">
            <v>0</v>
          </cell>
          <cell r="R84">
            <v>7370.5</v>
          </cell>
          <cell r="S84">
            <v>0</v>
          </cell>
          <cell r="T84">
            <v>0</v>
          </cell>
          <cell r="U84">
            <v>0</v>
          </cell>
          <cell r="V84">
            <v>0</v>
          </cell>
        </row>
        <row r="85">
          <cell r="A85" t="str">
            <v>06/09/2006</v>
          </cell>
          <cell r="B85">
            <v>5200</v>
          </cell>
          <cell r="C85">
            <v>5893.5</v>
          </cell>
          <cell r="H85">
            <v>31.771581176865762</v>
          </cell>
          <cell r="I85">
            <v>22.681315753442401</v>
          </cell>
          <cell r="K85">
            <v>0</v>
          </cell>
          <cell r="L85">
            <v>0</v>
          </cell>
          <cell r="M85">
            <v>0</v>
          </cell>
          <cell r="N85">
            <v>0</v>
          </cell>
          <cell r="O85">
            <v>8</v>
          </cell>
          <cell r="P85" t="str">
            <v>06/09/2006</v>
          </cell>
          <cell r="Q85">
            <v>0</v>
          </cell>
          <cell r="R85">
            <v>5893.5</v>
          </cell>
          <cell r="S85">
            <v>0</v>
          </cell>
          <cell r="T85">
            <v>0</v>
          </cell>
          <cell r="U85">
            <v>0</v>
          </cell>
          <cell r="V85">
            <v>0</v>
          </cell>
        </row>
        <row r="86">
          <cell r="A86" t="str">
            <v>06/12/2006</v>
          </cell>
          <cell r="B86">
            <v>5250</v>
          </cell>
          <cell r="C86">
            <v>4165.5</v>
          </cell>
          <cell r="H86">
            <v>22.671937705465286</v>
          </cell>
          <cell r="I86">
            <v>16.185199439002638</v>
          </cell>
          <cell r="K86">
            <v>0</v>
          </cell>
          <cell r="L86">
            <v>0</v>
          </cell>
          <cell r="M86">
            <v>0</v>
          </cell>
          <cell r="N86">
            <v>0</v>
          </cell>
          <cell r="O86">
            <v>8</v>
          </cell>
          <cell r="P86" t="str">
            <v>06/12/2006</v>
          </cell>
          <cell r="Q86">
            <v>0</v>
          </cell>
          <cell r="R86">
            <v>4165.5</v>
          </cell>
          <cell r="S86">
            <v>0</v>
          </cell>
          <cell r="T86">
            <v>0</v>
          </cell>
          <cell r="U86">
            <v>0</v>
          </cell>
          <cell r="V86">
            <v>0</v>
          </cell>
        </row>
        <row r="87">
          <cell r="A87" t="str">
            <v>06/13/2006</v>
          </cell>
          <cell r="B87">
            <v>5100</v>
          </cell>
          <cell r="C87">
            <v>6000.5</v>
          </cell>
          <cell r="H87">
            <v>31.726328273785764</v>
          </cell>
          <cell r="I87">
            <v>22.649010298520167</v>
          </cell>
          <cell r="K87">
            <v>0</v>
          </cell>
          <cell r="L87">
            <v>0</v>
          </cell>
          <cell r="M87">
            <v>0</v>
          </cell>
          <cell r="N87">
            <v>0</v>
          </cell>
          <cell r="O87">
            <v>8</v>
          </cell>
          <cell r="P87" t="str">
            <v>06/13/2006</v>
          </cell>
          <cell r="Q87">
            <v>0</v>
          </cell>
          <cell r="R87">
            <v>6000.5</v>
          </cell>
          <cell r="S87">
            <v>0</v>
          </cell>
          <cell r="T87">
            <v>0</v>
          </cell>
          <cell r="U87">
            <v>0</v>
          </cell>
          <cell r="V87">
            <v>0</v>
          </cell>
        </row>
        <row r="88">
          <cell r="A88" t="str">
            <v>06/14/2006</v>
          </cell>
          <cell r="B88">
            <v>4900</v>
          </cell>
          <cell r="C88">
            <v>2344</v>
          </cell>
          <cell r="H88">
            <v>11.907370987757353</v>
          </cell>
          <cell r="I88">
            <v>8.500516221186901</v>
          </cell>
          <cell r="K88">
            <v>0</v>
          </cell>
          <cell r="L88">
            <v>0</v>
          </cell>
          <cell r="M88">
            <v>0</v>
          </cell>
          <cell r="N88">
            <v>0</v>
          </cell>
          <cell r="O88">
            <v>8</v>
          </cell>
          <cell r="P88" t="str">
            <v>06/14/2006</v>
          </cell>
          <cell r="Q88">
            <v>0</v>
          </cell>
          <cell r="R88">
            <v>2344</v>
          </cell>
          <cell r="S88">
            <v>0</v>
          </cell>
          <cell r="T88">
            <v>0</v>
          </cell>
          <cell r="U88">
            <v>0</v>
          </cell>
          <cell r="V88">
            <v>0</v>
          </cell>
        </row>
        <row r="89">
          <cell r="A89" t="str">
            <v>06/15/2006</v>
          </cell>
          <cell r="B89">
            <v>4900</v>
          </cell>
          <cell r="C89">
            <v>3888.5</v>
          </cell>
          <cell r="H89">
            <v>19.753332801149519</v>
          </cell>
          <cell r="I89">
            <v>14.101645616930575</v>
          </cell>
          <cell r="K89">
            <v>0</v>
          </cell>
          <cell r="L89">
            <v>0</v>
          </cell>
          <cell r="M89">
            <v>0</v>
          </cell>
          <cell r="N89">
            <v>0</v>
          </cell>
          <cell r="O89">
            <v>8</v>
          </cell>
          <cell r="P89" t="str">
            <v>06/15/2006</v>
          </cell>
          <cell r="Q89">
            <v>0</v>
          </cell>
          <cell r="R89">
            <v>3888.5</v>
          </cell>
          <cell r="S89">
            <v>0</v>
          </cell>
          <cell r="T89">
            <v>0</v>
          </cell>
          <cell r="U89">
            <v>0</v>
          </cell>
          <cell r="V89">
            <v>0</v>
          </cell>
        </row>
        <row r="90">
          <cell r="A90" t="str">
            <v>06/16/2006</v>
          </cell>
          <cell r="B90">
            <v>5175</v>
          </cell>
          <cell r="C90">
            <v>10270.5</v>
          </cell>
          <cell r="H90">
            <v>55.101590953151579</v>
          </cell>
          <cell r="I90">
            <v>39.336304226352816</v>
          </cell>
          <cell r="K90">
            <v>0</v>
          </cell>
          <cell r="L90">
            <v>0</v>
          </cell>
          <cell r="M90">
            <v>0</v>
          </cell>
          <cell r="N90">
            <v>0</v>
          </cell>
          <cell r="O90">
            <v>8</v>
          </cell>
          <cell r="P90" t="str">
            <v>06/16/2006</v>
          </cell>
          <cell r="Q90">
            <v>0</v>
          </cell>
          <cell r="R90">
            <v>10270.5</v>
          </cell>
          <cell r="S90">
            <v>0</v>
          </cell>
          <cell r="T90">
            <v>0</v>
          </cell>
          <cell r="U90">
            <v>0</v>
          </cell>
          <cell r="V90">
            <v>0</v>
          </cell>
        </row>
        <row r="91">
          <cell r="A91" t="str">
            <v>06/19/2006</v>
          </cell>
          <cell r="B91">
            <v>5150</v>
          </cell>
          <cell r="C91">
            <v>5308.5</v>
          </cell>
          <cell r="H91">
            <v>28.34270184194348</v>
          </cell>
          <cell r="I91">
            <v>20.233483697401873</v>
          </cell>
          <cell r="K91">
            <v>0</v>
          </cell>
          <cell r="L91">
            <v>0</v>
          </cell>
          <cell r="M91">
            <v>0</v>
          </cell>
          <cell r="N91">
            <v>0</v>
          </cell>
          <cell r="O91">
            <v>8</v>
          </cell>
          <cell r="P91" t="str">
            <v>06/19/2006</v>
          </cell>
          <cell r="Q91">
            <v>0</v>
          </cell>
          <cell r="R91">
            <v>5308.5</v>
          </cell>
          <cell r="S91">
            <v>0</v>
          </cell>
          <cell r="T91">
            <v>0</v>
          </cell>
          <cell r="U91">
            <v>0</v>
          </cell>
          <cell r="V91">
            <v>0</v>
          </cell>
        </row>
        <row r="92">
          <cell r="A92" t="str">
            <v>06/20/2006</v>
          </cell>
          <cell r="B92">
            <v>5150</v>
          </cell>
          <cell r="C92">
            <v>4279.5</v>
          </cell>
          <cell r="H92">
            <v>22.848750594819087</v>
          </cell>
          <cell r="I92">
            <v>16.311423845348273</v>
          </cell>
          <cell r="K92">
            <v>0</v>
          </cell>
          <cell r="L92">
            <v>0</v>
          </cell>
          <cell r="M92">
            <v>0</v>
          </cell>
          <cell r="N92">
            <v>0</v>
          </cell>
          <cell r="O92">
            <v>8</v>
          </cell>
          <cell r="P92" t="str">
            <v>06/20/2006</v>
          </cell>
          <cell r="Q92">
            <v>0</v>
          </cell>
          <cell r="R92">
            <v>4279.5</v>
          </cell>
          <cell r="S92">
            <v>0</v>
          </cell>
          <cell r="T92">
            <v>0</v>
          </cell>
          <cell r="U92">
            <v>0</v>
          </cell>
          <cell r="V92">
            <v>0</v>
          </cell>
        </row>
        <row r="93">
          <cell r="A93" t="str">
            <v>06/21/2006</v>
          </cell>
          <cell r="B93">
            <v>5300</v>
          </cell>
          <cell r="C93">
            <v>4894</v>
          </cell>
          <cell r="H93">
            <v>26.890695318890419</v>
          </cell>
          <cell r="I93">
            <v>19.196915254613611</v>
          </cell>
          <cell r="K93">
            <v>0</v>
          </cell>
          <cell r="L93">
            <v>0</v>
          </cell>
          <cell r="M93">
            <v>0</v>
          </cell>
          <cell r="N93">
            <v>0</v>
          </cell>
          <cell r="O93">
            <v>8</v>
          </cell>
          <cell r="P93" t="str">
            <v>06/21/2006</v>
          </cell>
          <cell r="Q93">
            <v>0</v>
          </cell>
          <cell r="R93">
            <v>4894</v>
          </cell>
          <cell r="S93">
            <v>0</v>
          </cell>
          <cell r="T93">
            <v>0</v>
          </cell>
          <cell r="U93">
            <v>0</v>
          </cell>
          <cell r="V93">
            <v>0</v>
          </cell>
        </row>
        <row r="94">
          <cell r="A94" t="str">
            <v>06/22/2006</v>
          </cell>
          <cell r="B94">
            <v>5300</v>
          </cell>
          <cell r="C94">
            <v>4567</v>
          </cell>
          <cell r="H94">
            <v>25.093952905879146</v>
          </cell>
          <cell r="I94">
            <v>17.914244374299216</v>
          </cell>
          <cell r="K94">
            <v>0</v>
          </cell>
          <cell r="L94">
            <v>0</v>
          </cell>
          <cell r="M94">
            <v>0</v>
          </cell>
          <cell r="N94">
            <v>0</v>
          </cell>
          <cell r="O94">
            <v>8</v>
          </cell>
          <cell r="P94" t="str">
            <v>06/22/2006</v>
          </cell>
          <cell r="Q94">
            <v>0</v>
          </cell>
          <cell r="R94">
            <v>4567</v>
          </cell>
          <cell r="S94">
            <v>0</v>
          </cell>
          <cell r="T94">
            <v>0</v>
          </cell>
          <cell r="U94">
            <v>0</v>
          </cell>
          <cell r="V94">
            <v>0</v>
          </cell>
        </row>
        <row r="95">
          <cell r="A95" t="str">
            <v>06/23/2006</v>
          </cell>
          <cell r="B95">
            <v>5350</v>
          </cell>
          <cell r="C95">
            <v>4152.5</v>
          </cell>
          <cell r="H95">
            <v>23.031680142321157</v>
          </cell>
          <cell r="I95">
            <v>16.442014853848345</v>
          </cell>
          <cell r="K95">
            <v>0</v>
          </cell>
          <cell r="L95">
            <v>0</v>
          </cell>
          <cell r="M95">
            <v>0</v>
          </cell>
          <cell r="N95">
            <v>0</v>
          </cell>
          <cell r="O95">
            <v>8</v>
          </cell>
          <cell r="P95" t="str">
            <v>06/23/2006</v>
          </cell>
          <cell r="Q95">
            <v>0</v>
          </cell>
          <cell r="R95">
            <v>4152.5</v>
          </cell>
          <cell r="S95">
            <v>0</v>
          </cell>
          <cell r="T95">
            <v>0</v>
          </cell>
          <cell r="U95">
            <v>0</v>
          </cell>
          <cell r="V95">
            <v>0</v>
          </cell>
        </row>
        <row r="96">
          <cell r="A96" t="str">
            <v>06/26/2006</v>
          </cell>
          <cell r="B96">
            <v>5300</v>
          </cell>
          <cell r="C96">
            <v>982.5</v>
          </cell>
          <cell r="H96">
            <v>5.3984691767081801</v>
          </cell>
          <cell r="I96">
            <v>3.8538964523207748</v>
          </cell>
          <cell r="K96">
            <v>0</v>
          </cell>
          <cell r="L96">
            <v>0</v>
          </cell>
          <cell r="M96">
            <v>0</v>
          </cell>
          <cell r="N96">
            <v>0</v>
          </cell>
          <cell r="O96">
            <v>7</v>
          </cell>
          <cell r="P96" t="str">
            <v>06/26/2006</v>
          </cell>
          <cell r="Q96">
            <v>0</v>
          </cell>
          <cell r="R96">
            <v>982.5</v>
          </cell>
          <cell r="S96">
            <v>0</v>
          </cell>
          <cell r="T96">
            <v>0</v>
          </cell>
          <cell r="U96">
            <v>0</v>
          </cell>
          <cell r="V96">
            <v>0</v>
          </cell>
        </row>
        <row r="97">
          <cell r="A97" t="str">
            <v>06/27/2006</v>
          </cell>
          <cell r="B97">
            <v>5300</v>
          </cell>
          <cell r="C97">
            <v>1873</v>
          </cell>
          <cell r="H97">
            <v>10.291432842722058</v>
          </cell>
          <cell r="I97">
            <v>7.3469191401494269</v>
          </cell>
          <cell r="K97">
            <v>0</v>
          </cell>
          <cell r="L97">
            <v>0</v>
          </cell>
          <cell r="M97">
            <v>0</v>
          </cell>
          <cell r="N97">
            <v>0</v>
          </cell>
          <cell r="O97">
            <v>7</v>
          </cell>
          <cell r="P97" t="str">
            <v>06/27/2006</v>
          </cell>
          <cell r="Q97">
            <v>0</v>
          </cell>
          <cell r="R97">
            <v>1873</v>
          </cell>
          <cell r="S97">
            <v>0</v>
          </cell>
          <cell r="T97">
            <v>0</v>
          </cell>
          <cell r="U97">
            <v>0</v>
          </cell>
          <cell r="V97">
            <v>0</v>
          </cell>
        </row>
        <row r="98">
          <cell r="A98" t="str">
            <v>06/28/2006</v>
          </cell>
          <cell r="B98">
            <v>5350</v>
          </cell>
          <cell r="C98">
            <v>711.5</v>
          </cell>
          <cell r="H98">
            <v>3.9463071453971112</v>
          </cell>
          <cell r="I98">
            <v>2.8172169942235032</v>
          </cell>
          <cell r="K98">
            <v>0</v>
          </cell>
          <cell r="L98">
            <v>0</v>
          </cell>
          <cell r="M98">
            <v>0</v>
          </cell>
          <cell r="N98">
            <v>0</v>
          </cell>
          <cell r="O98">
            <v>7</v>
          </cell>
          <cell r="P98" t="str">
            <v>06/28/2006</v>
          </cell>
          <cell r="Q98">
            <v>0</v>
          </cell>
          <cell r="R98">
            <v>711.5</v>
          </cell>
          <cell r="S98">
            <v>0</v>
          </cell>
          <cell r="T98">
            <v>0</v>
          </cell>
          <cell r="U98">
            <v>0</v>
          </cell>
          <cell r="V98">
            <v>0</v>
          </cell>
        </row>
        <row r="99">
          <cell r="A99" t="str">
            <v>06/29/2006</v>
          </cell>
          <cell r="B99">
            <v>5300</v>
          </cell>
          <cell r="C99">
            <v>832.5</v>
          </cell>
          <cell r="H99">
            <v>4.5742754092718174</v>
          </cell>
          <cell r="I99">
            <v>3.265515314561878</v>
          </cell>
          <cell r="K99">
            <v>0</v>
          </cell>
          <cell r="L99">
            <v>0</v>
          </cell>
          <cell r="M99">
            <v>0</v>
          </cell>
          <cell r="N99">
            <v>0</v>
          </cell>
          <cell r="O99">
            <v>7</v>
          </cell>
          <cell r="P99" t="str">
            <v>06/29/2006</v>
          </cell>
          <cell r="Q99">
            <v>0</v>
          </cell>
          <cell r="R99">
            <v>832.5</v>
          </cell>
          <cell r="S99">
            <v>0</v>
          </cell>
          <cell r="T99">
            <v>0</v>
          </cell>
          <cell r="U99">
            <v>0</v>
          </cell>
          <cell r="V99">
            <v>0</v>
          </cell>
        </row>
        <row r="100">
          <cell r="A100" t="str">
            <v>06/30/2006</v>
          </cell>
          <cell r="B100">
            <v>5400</v>
          </cell>
          <cell r="C100">
            <v>2939</v>
          </cell>
          <cell r="H100">
            <v>16.453395730157922</v>
          </cell>
          <cell r="I100">
            <v>11.745863754611761</v>
          </cell>
          <cell r="K100">
            <v>0</v>
          </cell>
          <cell r="L100">
            <v>0</v>
          </cell>
          <cell r="M100">
            <v>0</v>
          </cell>
          <cell r="N100">
            <v>0</v>
          </cell>
          <cell r="O100">
            <v>7</v>
          </cell>
          <cell r="P100" t="str">
            <v>06/30/2006</v>
          </cell>
          <cell r="Q100">
            <v>0</v>
          </cell>
          <cell r="R100">
            <v>2939</v>
          </cell>
          <cell r="S100">
            <v>0</v>
          </cell>
          <cell r="T100">
            <v>0</v>
          </cell>
          <cell r="U100">
            <v>0</v>
          </cell>
          <cell r="V100">
            <v>0</v>
          </cell>
        </row>
        <row r="101">
          <cell r="A101" t="str">
            <v>07/03/2006</v>
          </cell>
          <cell r="B101">
            <v>5600</v>
          </cell>
          <cell r="C101">
            <v>2656</v>
          </cell>
          <cell r="H101">
            <v>15.419784175272321</v>
          </cell>
          <cell r="I101">
            <v>11.007982000717899</v>
          </cell>
          <cell r="K101">
            <v>0</v>
          </cell>
          <cell r="L101">
            <v>0</v>
          </cell>
          <cell r="M101">
            <v>0</v>
          </cell>
          <cell r="N101">
            <v>0</v>
          </cell>
          <cell r="O101">
            <v>7</v>
          </cell>
          <cell r="P101" t="str">
            <v>07/03/2006</v>
          </cell>
          <cell r="Q101">
            <v>0</v>
          </cell>
          <cell r="R101">
            <v>2656</v>
          </cell>
          <cell r="S101">
            <v>0</v>
          </cell>
          <cell r="T101">
            <v>0</v>
          </cell>
          <cell r="U101">
            <v>0</v>
          </cell>
          <cell r="V101">
            <v>0</v>
          </cell>
        </row>
        <row r="102">
          <cell r="A102" t="str">
            <v>07/04/2006</v>
          </cell>
          <cell r="B102">
            <v>5400</v>
          </cell>
          <cell r="C102">
            <v>1512</v>
          </cell>
          <cell r="H102">
            <v>8.4646254998294594</v>
          </cell>
          <cell r="I102">
            <v>6.0427853000928824</v>
          </cell>
          <cell r="K102">
            <v>0</v>
          </cell>
          <cell r="L102">
            <v>0</v>
          </cell>
          <cell r="M102">
            <v>0</v>
          </cell>
          <cell r="N102">
            <v>0</v>
          </cell>
          <cell r="O102">
            <v>7</v>
          </cell>
          <cell r="P102" t="str">
            <v>07/04/2006</v>
          </cell>
          <cell r="Q102">
            <v>0</v>
          </cell>
          <cell r="R102">
            <v>1512</v>
          </cell>
          <cell r="S102">
            <v>0</v>
          </cell>
          <cell r="T102">
            <v>0</v>
          </cell>
          <cell r="U102">
            <v>0</v>
          </cell>
          <cell r="V102">
            <v>0</v>
          </cell>
        </row>
        <row r="103">
          <cell r="A103" t="str">
            <v>07/05/2006</v>
          </cell>
          <cell r="B103">
            <v>5400</v>
          </cell>
          <cell r="C103">
            <v>984.5</v>
          </cell>
          <cell r="H103">
            <v>5.5115236802791685</v>
          </cell>
          <cell r="I103">
            <v>3.934604581971854</v>
          </cell>
          <cell r="K103">
            <v>0</v>
          </cell>
          <cell r="L103">
            <v>0</v>
          </cell>
          <cell r="M103">
            <v>0</v>
          </cell>
          <cell r="N103">
            <v>0</v>
          </cell>
          <cell r="O103">
            <v>7</v>
          </cell>
          <cell r="P103" t="str">
            <v>07/05/2006</v>
          </cell>
          <cell r="Q103">
            <v>0</v>
          </cell>
          <cell r="R103">
            <v>984.5</v>
          </cell>
          <cell r="S103">
            <v>0</v>
          </cell>
          <cell r="T103">
            <v>0</v>
          </cell>
          <cell r="U103">
            <v>0</v>
          </cell>
          <cell r="V103">
            <v>0</v>
          </cell>
        </row>
        <row r="104">
          <cell r="A104" t="str">
            <v>07/06/2006</v>
          </cell>
          <cell r="B104">
            <v>5450</v>
          </cell>
          <cell r="C104">
            <v>2722</v>
          </cell>
          <cell r="H104">
            <v>15.37966304470655</v>
          </cell>
          <cell r="I104">
            <v>10.979340050993033</v>
          </cell>
          <cell r="K104">
            <v>0</v>
          </cell>
          <cell r="L104">
            <v>0</v>
          </cell>
          <cell r="M104">
            <v>0</v>
          </cell>
          <cell r="N104">
            <v>0</v>
          </cell>
          <cell r="O104">
            <v>7</v>
          </cell>
          <cell r="P104" t="str">
            <v>07/06/2006</v>
          </cell>
          <cell r="Q104">
            <v>0</v>
          </cell>
          <cell r="R104">
            <v>2722</v>
          </cell>
          <cell r="S104">
            <v>0</v>
          </cell>
          <cell r="T104">
            <v>0</v>
          </cell>
          <cell r="U104">
            <v>0</v>
          </cell>
          <cell r="V104">
            <v>0</v>
          </cell>
        </row>
        <row r="105">
          <cell r="A105" t="str">
            <v>07/07/2006</v>
          </cell>
          <cell r="B105">
            <v>5500</v>
          </cell>
          <cell r="C105">
            <v>2632.5</v>
          </cell>
          <cell r="H105">
            <v>15.010434604112261</v>
          </cell>
          <cell r="I105">
            <v>10.715752702297646</v>
          </cell>
          <cell r="K105">
            <v>0</v>
          </cell>
          <cell r="L105">
            <v>0</v>
          </cell>
          <cell r="M105">
            <v>0</v>
          </cell>
          <cell r="N105">
            <v>0</v>
          </cell>
          <cell r="O105">
            <v>7</v>
          </cell>
          <cell r="P105" t="str">
            <v>07/07/2006</v>
          </cell>
          <cell r="Q105">
            <v>0</v>
          </cell>
          <cell r="R105">
            <v>2632.5</v>
          </cell>
          <cell r="S105">
            <v>0</v>
          </cell>
          <cell r="T105">
            <v>0</v>
          </cell>
          <cell r="U105">
            <v>0</v>
          </cell>
          <cell r="V105">
            <v>0</v>
          </cell>
        </row>
        <row r="106">
          <cell r="A106" t="str">
            <v>07/10/2006</v>
          </cell>
          <cell r="B106">
            <v>5450</v>
          </cell>
          <cell r="C106">
            <v>818.5</v>
          </cell>
          <cell r="H106">
            <v>4.6246341668230393</v>
          </cell>
          <cell r="I106">
            <v>3.3014657721299767</v>
          </cell>
          <cell r="K106">
            <v>0</v>
          </cell>
          <cell r="L106">
            <v>0</v>
          </cell>
          <cell r="M106">
            <v>0</v>
          </cell>
          <cell r="N106">
            <v>0</v>
          </cell>
          <cell r="O106">
            <v>7</v>
          </cell>
          <cell r="P106" t="str">
            <v>07/10/2006</v>
          </cell>
          <cell r="Q106">
            <v>0</v>
          </cell>
          <cell r="R106">
            <v>818.5</v>
          </cell>
          <cell r="S106">
            <v>0</v>
          </cell>
          <cell r="T106">
            <v>0</v>
          </cell>
          <cell r="U106">
            <v>0</v>
          </cell>
          <cell r="V106">
            <v>0</v>
          </cell>
        </row>
        <row r="107">
          <cell r="A107" t="str">
            <v>07/11/2006</v>
          </cell>
          <cell r="B107">
            <v>5450</v>
          </cell>
          <cell r="C107">
            <v>2516.5</v>
          </cell>
          <cell r="H107">
            <v>14.218560636298323</v>
          </cell>
          <cell r="I107">
            <v>10.150444246261559</v>
          </cell>
          <cell r="K107">
            <v>0</v>
          </cell>
          <cell r="L107">
            <v>0</v>
          </cell>
          <cell r="M107">
            <v>0</v>
          </cell>
          <cell r="N107">
            <v>0</v>
          </cell>
          <cell r="O107">
            <v>7</v>
          </cell>
          <cell r="P107" t="str">
            <v>07/11/2006</v>
          </cell>
          <cell r="Q107">
            <v>0</v>
          </cell>
          <cell r="R107">
            <v>2516.5</v>
          </cell>
          <cell r="S107">
            <v>0</v>
          </cell>
          <cell r="T107">
            <v>0</v>
          </cell>
          <cell r="U107">
            <v>0</v>
          </cell>
          <cell r="V107">
            <v>0</v>
          </cell>
        </row>
        <row r="108">
          <cell r="A108" t="str">
            <v>07/12/2006</v>
          </cell>
          <cell r="B108">
            <v>5450</v>
          </cell>
          <cell r="C108">
            <v>5392</v>
          </cell>
          <cell r="H108">
            <v>30.46551915395214</v>
          </cell>
          <cell r="I108">
            <v>21.748935178161069</v>
          </cell>
          <cell r="K108">
            <v>0</v>
          </cell>
          <cell r="L108">
            <v>0</v>
          </cell>
          <cell r="M108">
            <v>0</v>
          </cell>
          <cell r="N108">
            <v>0</v>
          </cell>
          <cell r="O108">
            <v>7</v>
          </cell>
          <cell r="P108" t="str">
            <v>07/12/2006</v>
          </cell>
          <cell r="Q108">
            <v>0</v>
          </cell>
          <cell r="R108">
            <v>5392</v>
          </cell>
          <cell r="S108">
            <v>0</v>
          </cell>
          <cell r="T108">
            <v>0</v>
          </cell>
          <cell r="U108">
            <v>0</v>
          </cell>
          <cell r="V108">
            <v>0</v>
          </cell>
        </row>
        <row r="109">
          <cell r="A109" t="str">
            <v>07/13/2006</v>
          </cell>
          <cell r="B109">
            <v>5350</v>
          </cell>
          <cell r="C109">
            <v>2830</v>
          </cell>
          <cell r="H109">
            <v>15.696485202352529</v>
          </cell>
          <cell r="I109">
            <v>11.205515240551673</v>
          </cell>
          <cell r="K109">
            <v>0</v>
          </cell>
          <cell r="L109">
            <v>0</v>
          </cell>
          <cell r="M109">
            <v>0</v>
          </cell>
          <cell r="N109">
            <v>0</v>
          </cell>
          <cell r="O109">
            <v>7</v>
          </cell>
          <cell r="P109" t="str">
            <v>07/13/2006</v>
          </cell>
          <cell r="Q109">
            <v>0</v>
          </cell>
          <cell r="R109">
            <v>2830</v>
          </cell>
          <cell r="S109">
            <v>0</v>
          </cell>
          <cell r="T109">
            <v>0</v>
          </cell>
          <cell r="U109">
            <v>0</v>
          </cell>
          <cell r="V109">
            <v>0</v>
          </cell>
        </row>
        <row r="110">
          <cell r="A110" t="str">
            <v>07/14/2006</v>
          </cell>
          <cell r="B110">
            <v>5300</v>
          </cell>
          <cell r="C110">
            <v>3630.5</v>
          </cell>
          <cell r="H110">
            <v>19.948236484518116</v>
          </cell>
          <cell r="I110">
            <v>14.240784804224502</v>
          </cell>
          <cell r="K110">
            <v>0</v>
          </cell>
          <cell r="L110">
            <v>0</v>
          </cell>
          <cell r="M110">
            <v>0</v>
          </cell>
          <cell r="N110">
            <v>0</v>
          </cell>
          <cell r="O110">
            <v>7</v>
          </cell>
          <cell r="P110" t="str">
            <v>07/14/2006</v>
          </cell>
          <cell r="Q110">
            <v>0</v>
          </cell>
          <cell r="R110">
            <v>3630.5</v>
          </cell>
          <cell r="S110">
            <v>0</v>
          </cell>
          <cell r="T110">
            <v>0</v>
          </cell>
          <cell r="U110">
            <v>0</v>
          </cell>
          <cell r="V110">
            <v>0</v>
          </cell>
        </row>
        <row r="111">
          <cell r="A111" t="str">
            <v>07/17/2006</v>
          </cell>
          <cell r="B111">
            <v>5250</v>
          </cell>
          <cell r="C111">
            <v>1280</v>
          </cell>
          <cell r="H111">
            <v>6.9667699587073741</v>
          </cell>
          <cell r="I111">
            <v>4.973485843697846</v>
          </cell>
          <cell r="K111">
            <v>0</v>
          </cell>
          <cell r="L111">
            <v>0</v>
          </cell>
          <cell r="M111">
            <v>0</v>
          </cell>
          <cell r="N111">
            <v>0</v>
          </cell>
          <cell r="O111">
            <v>7</v>
          </cell>
          <cell r="P111" t="str">
            <v>07/17/2006</v>
          </cell>
          <cell r="Q111">
            <v>0</v>
          </cell>
          <cell r="R111">
            <v>1280</v>
          </cell>
          <cell r="S111">
            <v>0</v>
          </cell>
          <cell r="T111">
            <v>0</v>
          </cell>
          <cell r="U111">
            <v>0</v>
          </cell>
          <cell r="V111">
            <v>0</v>
          </cell>
        </row>
        <row r="112">
          <cell r="A112" t="str">
            <v>07/18/2006</v>
          </cell>
          <cell r="B112">
            <v>5350</v>
          </cell>
          <cell r="C112">
            <v>2555.5</v>
          </cell>
          <cell r="H112">
            <v>14.173981602336356</v>
          </cell>
          <cell r="I112">
            <v>10.118619857678373</v>
          </cell>
          <cell r="K112">
            <v>0</v>
          </cell>
          <cell r="L112">
            <v>0</v>
          </cell>
          <cell r="M112">
            <v>0</v>
          </cell>
          <cell r="N112">
            <v>0</v>
          </cell>
          <cell r="O112">
            <v>7</v>
          </cell>
          <cell r="P112" t="str">
            <v>07/18/2006</v>
          </cell>
          <cell r="Q112">
            <v>0</v>
          </cell>
          <cell r="R112">
            <v>2555.5</v>
          </cell>
          <cell r="S112">
            <v>0</v>
          </cell>
          <cell r="T112">
            <v>0</v>
          </cell>
          <cell r="U112">
            <v>0</v>
          </cell>
          <cell r="V112">
            <v>0</v>
          </cell>
        </row>
        <row r="113">
          <cell r="A113" t="str">
            <v>07/19/2006</v>
          </cell>
          <cell r="B113">
            <v>5500</v>
          </cell>
          <cell r="C113">
            <v>4610</v>
          </cell>
          <cell r="H113">
            <v>26.286079211759741</v>
          </cell>
          <cell r="I113">
            <v>18.765287733178404</v>
          </cell>
          <cell r="K113">
            <v>0</v>
          </cell>
          <cell r="L113">
            <v>0</v>
          </cell>
          <cell r="M113">
            <v>0</v>
          </cell>
          <cell r="N113">
            <v>0</v>
          </cell>
          <cell r="O113">
            <v>7</v>
          </cell>
          <cell r="P113" t="str">
            <v>07/19/2006</v>
          </cell>
          <cell r="Q113">
            <v>0</v>
          </cell>
          <cell r="R113">
            <v>4610</v>
          </cell>
          <cell r="S113">
            <v>0</v>
          </cell>
          <cell r="T113">
            <v>0</v>
          </cell>
          <cell r="U113">
            <v>0</v>
          </cell>
          <cell r="V113">
            <v>0</v>
          </cell>
        </row>
        <row r="114">
          <cell r="A114" t="str">
            <v>07/20/2006</v>
          </cell>
          <cell r="B114">
            <v>5500</v>
          </cell>
          <cell r="C114">
            <v>4077</v>
          </cell>
          <cell r="H114">
            <v>23.246929489445655</v>
          </cell>
          <cell r="I114">
            <v>16.595678544071227</v>
          </cell>
          <cell r="K114">
            <v>0</v>
          </cell>
          <cell r="L114">
            <v>0</v>
          </cell>
          <cell r="M114">
            <v>0</v>
          </cell>
          <cell r="N114">
            <v>0</v>
          </cell>
          <cell r="O114">
            <v>7</v>
          </cell>
          <cell r="P114" t="str">
            <v>07/20/2006</v>
          </cell>
          <cell r="Q114">
            <v>0</v>
          </cell>
          <cell r="R114">
            <v>4077</v>
          </cell>
          <cell r="S114">
            <v>0</v>
          </cell>
          <cell r="T114">
            <v>0</v>
          </cell>
          <cell r="U114">
            <v>0</v>
          </cell>
          <cell r="V114">
            <v>0</v>
          </cell>
        </row>
        <row r="115">
          <cell r="A115" t="str">
            <v>07/21/2006</v>
          </cell>
          <cell r="B115">
            <v>5550</v>
          </cell>
          <cell r="C115">
            <v>625</v>
          </cell>
          <cell r="H115">
            <v>3.5961284664086612</v>
          </cell>
          <cell r="I115">
            <v>2.5672290208819795</v>
          </cell>
          <cell r="K115">
            <v>0</v>
          </cell>
          <cell r="L115">
            <v>0</v>
          </cell>
          <cell r="M115">
            <v>0</v>
          </cell>
          <cell r="N115">
            <v>0</v>
          </cell>
          <cell r="O115">
            <v>7</v>
          </cell>
          <cell r="P115" t="str">
            <v>07/21/2006</v>
          </cell>
          <cell r="Q115">
            <v>0</v>
          </cell>
          <cell r="R115">
            <v>625</v>
          </cell>
          <cell r="S115">
            <v>0</v>
          </cell>
          <cell r="T115">
            <v>0</v>
          </cell>
          <cell r="U115">
            <v>0</v>
          </cell>
          <cell r="V115">
            <v>0</v>
          </cell>
        </row>
        <row r="116">
          <cell r="A116" t="str">
            <v>07/24/2006</v>
          </cell>
          <cell r="B116">
            <v>5500</v>
          </cell>
          <cell r="C116">
            <v>2689.5</v>
          </cell>
          <cell r="H116">
            <v>15.335446863346601</v>
          </cell>
          <cell r="I116">
            <v>10.947774698130873</v>
          </cell>
          <cell r="K116">
            <v>0</v>
          </cell>
          <cell r="L116">
            <v>0</v>
          </cell>
          <cell r="M116">
            <v>0</v>
          </cell>
          <cell r="N116">
            <v>0</v>
          </cell>
          <cell r="O116">
            <v>6</v>
          </cell>
          <cell r="P116" t="str">
            <v>07/24/2006</v>
          </cell>
          <cell r="Q116">
            <v>0</v>
          </cell>
          <cell r="R116">
            <v>2689.5</v>
          </cell>
          <cell r="S116">
            <v>0</v>
          </cell>
          <cell r="T116">
            <v>0</v>
          </cell>
          <cell r="U116">
            <v>0</v>
          </cell>
          <cell r="V116">
            <v>0</v>
          </cell>
        </row>
        <row r="117">
          <cell r="A117" t="str">
            <v>07/25/2006</v>
          </cell>
          <cell r="B117">
            <v>5650</v>
          </cell>
          <cell r="C117">
            <v>4528</v>
          </cell>
          <cell r="H117">
            <v>26.52265910827418</v>
          </cell>
          <cell r="I117">
            <v>18.93417902328731</v>
          </cell>
          <cell r="K117">
            <v>0</v>
          </cell>
          <cell r="L117">
            <v>0</v>
          </cell>
          <cell r="M117">
            <v>0</v>
          </cell>
          <cell r="N117">
            <v>0</v>
          </cell>
          <cell r="O117">
            <v>6</v>
          </cell>
          <cell r="P117" t="str">
            <v>07/25/2006</v>
          </cell>
          <cell r="Q117">
            <v>0</v>
          </cell>
          <cell r="R117">
            <v>4528</v>
          </cell>
          <cell r="S117">
            <v>0</v>
          </cell>
          <cell r="T117">
            <v>0</v>
          </cell>
          <cell r="U117">
            <v>0</v>
          </cell>
          <cell r="V117">
            <v>0</v>
          </cell>
        </row>
        <row r="118">
          <cell r="A118" t="str">
            <v>07/26/2006</v>
          </cell>
          <cell r="B118">
            <v>5700</v>
          </cell>
          <cell r="C118">
            <v>1389.5</v>
          </cell>
          <cell r="G118">
            <v>10.400770062633249</v>
          </cell>
          <cell r="H118">
            <v>8.2109915310202695</v>
          </cell>
          <cell r="I118">
            <v>5.8617193310957578</v>
          </cell>
          <cell r="K118">
            <v>0</v>
          </cell>
          <cell r="L118">
            <v>0</v>
          </cell>
          <cell r="M118">
            <v>0</v>
          </cell>
          <cell r="N118">
            <v>0</v>
          </cell>
          <cell r="O118">
            <v>6</v>
          </cell>
          <cell r="P118" t="str">
            <v>07/26/2006</v>
          </cell>
          <cell r="Q118">
            <v>0</v>
          </cell>
          <cell r="R118">
            <v>1389.5</v>
          </cell>
          <cell r="S118">
            <v>0</v>
          </cell>
          <cell r="T118">
            <v>0</v>
          </cell>
          <cell r="U118">
            <v>0</v>
          </cell>
          <cell r="V118">
            <v>0</v>
          </cell>
        </row>
        <row r="119">
          <cell r="A119" t="str">
            <v>07/27/2006</v>
          </cell>
          <cell r="B119">
            <v>5550</v>
          </cell>
          <cell r="C119">
            <v>1701.5</v>
          </cell>
          <cell r="G119">
            <v>12.401009065701549</v>
          </cell>
          <cell r="H119">
            <v>9.7901001369509384</v>
          </cell>
          <cell r="I119">
            <v>6.9890242864491015</v>
          </cell>
          <cell r="K119">
            <v>0</v>
          </cell>
          <cell r="L119">
            <v>0</v>
          </cell>
          <cell r="M119">
            <v>0</v>
          </cell>
          <cell r="N119">
            <v>0</v>
          </cell>
          <cell r="O119">
            <v>6</v>
          </cell>
          <cell r="P119" t="str">
            <v>07/27/2006</v>
          </cell>
          <cell r="Q119">
            <v>0</v>
          </cell>
          <cell r="R119">
            <v>1701.5</v>
          </cell>
          <cell r="S119">
            <v>0</v>
          </cell>
          <cell r="T119">
            <v>0</v>
          </cell>
          <cell r="U119">
            <v>0</v>
          </cell>
          <cell r="V119">
            <v>0</v>
          </cell>
        </row>
        <row r="120">
          <cell r="A120" t="str">
            <v>07/28/2006</v>
          </cell>
          <cell r="B120">
            <v>5450</v>
          </cell>
          <cell r="C120">
            <v>5299</v>
          </cell>
          <cell r="G120">
            <v>37.92473110513312</v>
          </cell>
          <cell r="H120">
            <v>29.940056750146955</v>
          </cell>
          <cell r="I120">
            <v>21.373814449012517</v>
          </cell>
          <cell r="K120">
            <v>0</v>
          </cell>
          <cell r="L120">
            <v>0</v>
          </cell>
          <cell r="M120">
            <v>0</v>
          </cell>
          <cell r="N120">
            <v>0</v>
          </cell>
          <cell r="O120">
            <v>6</v>
          </cell>
          <cell r="P120" t="str">
            <v>07/28/2006</v>
          </cell>
          <cell r="Q120">
            <v>0</v>
          </cell>
          <cell r="R120">
            <v>5299</v>
          </cell>
          <cell r="S120">
            <v>0</v>
          </cell>
          <cell r="T120">
            <v>0</v>
          </cell>
          <cell r="U120">
            <v>0</v>
          </cell>
          <cell r="V120">
            <v>0</v>
          </cell>
        </row>
        <row r="121">
          <cell r="A121" t="str">
            <v>07/31/2006</v>
          </cell>
          <cell r="B121">
            <v>5600</v>
          </cell>
          <cell r="C121">
            <v>2598.5</v>
          </cell>
          <cell r="G121">
            <v>19.109214553185733</v>
          </cell>
          <cell r="H121">
            <v>15.085959781417593</v>
          </cell>
          <cell r="I121">
            <v>10.769669137374043</v>
          </cell>
          <cell r="K121">
            <v>0</v>
          </cell>
          <cell r="L121">
            <v>0</v>
          </cell>
          <cell r="M121">
            <v>0</v>
          </cell>
          <cell r="N121">
            <v>0</v>
          </cell>
          <cell r="O121">
            <v>6</v>
          </cell>
          <cell r="P121" t="str">
            <v>07/31/2006</v>
          </cell>
          <cell r="Q121">
            <v>0</v>
          </cell>
          <cell r="R121">
            <v>2598.5</v>
          </cell>
          <cell r="S121">
            <v>0</v>
          </cell>
          <cell r="T121">
            <v>0</v>
          </cell>
          <cell r="U121">
            <v>0</v>
          </cell>
          <cell r="V121">
            <v>0</v>
          </cell>
        </row>
        <row r="122">
          <cell r="A122" t="str">
            <v>08/01/2006</v>
          </cell>
          <cell r="B122">
            <v>5750</v>
          </cell>
          <cell r="C122">
            <v>3665.5</v>
          </cell>
          <cell r="G122">
            <v>27.677901342947735</v>
          </cell>
          <cell r="H122">
            <v>21.850594922759047</v>
          </cell>
          <cell r="I122">
            <v>15.598853581908946</v>
          </cell>
          <cell r="K122">
            <v>0</v>
          </cell>
          <cell r="L122">
            <v>0</v>
          </cell>
          <cell r="M122">
            <v>0</v>
          </cell>
          <cell r="N122">
            <v>0</v>
          </cell>
          <cell r="O122">
            <v>6</v>
          </cell>
          <cell r="P122" t="str">
            <v>08/01/2006</v>
          </cell>
          <cell r="Q122">
            <v>0</v>
          </cell>
          <cell r="R122">
            <v>0</v>
          </cell>
          <cell r="S122">
            <v>3665.5</v>
          </cell>
          <cell r="T122">
            <v>0</v>
          </cell>
          <cell r="U122">
            <v>0</v>
          </cell>
          <cell r="V122">
            <v>0</v>
          </cell>
        </row>
        <row r="123">
          <cell r="A123" t="str">
            <v>08/02/2006</v>
          </cell>
          <cell r="B123">
            <v>5800</v>
          </cell>
          <cell r="C123">
            <v>4203</v>
          </cell>
          <cell r="G123">
            <v>32.012491193327875</v>
          </cell>
          <cell r="H123">
            <v>25.272580058243026</v>
          </cell>
          <cell r="I123">
            <v>18.04176395924998</v>
          </cell>
          <cell r="K123">
            <v>0</v>
          </cell>
          <cell r="L123">
            <v>0</v>
          </cell>
          <cell r="M123">
            <v>0</v>
          </cell>
          <cell r="N123">
            <v>0</v>
          </cell>
          <cell r="O123">
            <v>6</v>
          </cell>
          <cell r="P123" t="str">
            <v>08/02/2006</v>
          </cell>
          <cell r="Q123">
            <v>0</v>
          </cell>
          <cell r="R123">
            <v>0</v>
          </cell>
          <cell r="S123">
            <v>4203</v>
          </cell>
          <cell r="T123">
            <v>0</v>
          </cell>
          <cell r="U123">
            <v>0</v>
          </cell>
          <cell r="V123">
            <v>0</v>
          </cell>
        </row>
        <row r="124">
          <cell r="A124" t="str">
            <v>08/03/2006</v>
          </cell>
          <cell r="B124">
            <v>5800</v>
          </cell>
          <cell r="C124">
            <v>7093</v>
          </cell>
          <cell r="G124">
            <v>54.024411143058437</v>
          </cell>
          <cell r="H124">
            <v>42.650109529649725</v>
          </cell>
          <cell r="I124">
            <v>30.447354690211782</v>
          </cell>
          <cell r="K124">
            <v>0</v>
          </cell>
          <cell r="L124">
            <v>0</v>
          </cell>
          <cell r="M124">
            <v>0</v>
          </cell>
          <cell r="N124">
            <v>0</v>
          </cell>
          <cell r="O124">
            <v>6</v>
          </cell>
          <cell r="P124" t="str">
            <v>08/03/2006</v>
          </cell>
          <cell r="Q124">
            <v>0</v>
          </cell>
          <cell r="R124">
            <v>0</v>
          </cell>
          <cell r="S124">
            <v>7093</v>
          </cell>
          <cell r="T124">
            <v>0</v>
          </cell>
          <cell r="U124">
            <v>0</v>
          </cell>
          <cell r="V124">
            <v>0</v>
          </cell>
        </row>
        <row r="125">
          <cell r="A125" t="str">
            <v>08/04/2006</v>
          </cell>
          <cell r="B125">
            <v>5900</v>
          </cell>
          <cell r="C125">
            <v>2969</v>
          </cell>
          <cell r="G125">
            <v>23.003520042442744</v>
          </cell>
          <cell r="H125">
            <v>18.160358042213236</v>
          </cell>
          <cell r="I125">
            <v>12.96444179652374</v>
          </cell>
          <cell r="K125">
            <v>0</v>
          </cell>
          <cell r="L125">
            <v>0</v>
          </cell>
          <cell r="M125">
            <v>0</v>
          </cell>
          <cell r="N125">
            <v>0</v>
          </cell>
          <cell r="O125">
            <v>6</v>
          </cell>
          <cell r="P125" t="str">
            <v>08/04/2006</v>
          </cell>
          <cell r="Q125">
            <v>0</v>
          </cell>
          <cell r="R125">
            <v>0</v>
          </cell>
          <cell r="S125">
            <v>2969</v>
          </cell>
          <cell r="T125">
            <v>0</v>
          </cell>
          <cell r="U125">
            <v>0</v>
          </cell>
          <cell r="V125">
            <v>0</v>
          </cell>
        </row>
        <row r="126">
          <cell r="A126" t="str">
            <v>08/07/2006</v>
          </cell>
          <cell r="B126">
            <v>5850</v>
          </cell>
          <cell r="C126">
            <v>2088.5</v>
          </cell>
          <cell r="G126">
            <v>16.04436133324316</v>
          </cell>
          <cell r="H126">
            <v>12.666380877045841</v>
          </cell>
          <cell r="I126">
            <v>9.0423634419186403</v>
          </cell>
          <cell r="K126">
            <v>0</v>
          </cell>
          <cell r="L126">
            <v>0</v>
          </cell>
          <cell r="M126">
            <v>0</v>
          </cell>
          <cell r="N126">
            <v>0</v>
          </cell>
          <cell r="O126">
            <v>6</v>
          </cell>
          <cell r="P126" t="str">
            <v>08/07/2006</v>
          </cell>
          <cell r="Q126">
            <v>0</v>
          </cell>
          <cell r="R126">
            <v>0</v>
          </cell>
          <cell r="S126">
            <v>2088.5</v>
          </cell>
          <cell r="T126">
            <v>0</v>
          </cell>
          <cell r="U126">
            <v>0</v>
          </cell>
          <cell r="V126">
            <v>0</v>
          </cell>
        </row>
        <row r="127">
          <cell r="A127" t="str">
            <v>08/08/2006</v>
          </cell>
          <cell r="B127">
            <v>5750</v>
          </cell>
          <cell r="C127">
            <v>2115</v>
          </cell>
          <cell r="G127">
            <v>15.970198155868083</v>
          </cell>
          <cell r="H127">
            <v>12.607832017906258</v>
          </cell>
          <cell r="I127">
            <v>9.0005661780759567</v>
          </cell>
          <cell r="K127">
            <v>0</v>
          </cell>
          <cell r="L127">
            <v>0</v>
          </cell>
          <cell r="M127">
            <v>0</v>
          </cell>
          <cell r="N127">
            <v>0</v>
          </cell>
          <cell r="O127">
            <v>6</v>
          </cell>
          <cell r="P127" t="str">
            <v>08/08/2006</v>
          </cell>
          <cell r="Q127">
            <v>0</v>
          </cell>
          <cell r="R127">
            <v>0</v>
          </cell>
          <cell r="S127">
            <v>2115</v>
          </cell>
          <cell r="T127">
            <v>0</v>
          </cell>
          <cell r="U127">
            <v>0</v>
          </cell>
          <cell r="V127">
            <v>0</v>
          </cell>
        </row>
        <row r="128">
          <cell r="A128" t="str">
            <v>08/09/2006</v>
          </cell>
          <cell r="B128">
            <v>5750</v>
          </cell>
          <cell r="C128">
            <v>2085.5</v>
          </cell>
          <cell r="G128">
            <v>15.747445983008458</v>
          </cell>
          <cell r="H128">
            <v>12.431978096143499</v>
          </cell>
          <cell r="I128">
            <v>8.8750263661358897</v>
          </cell>
          <cell r="K128">
            <v>0</v>
          </cell>
          <cell r="L128">
            <v>0</v>
          </cell>
          <cell r="M128">
            <v>0</v>
          </cell>
          <cell r="N128">
            <v>0</v>
          </cell>
          <cell r="O128">
            <v>6</v>
          </cell>
          <cell r="P128" t="str">
            <v>08/09/2006</v>
          </cell>
          <cell r="Q128">
            <v>0</v>
          </cell>
          <cell r="R128">
            <v>0</v>
          </cell>
          <cell r="S128">
            <v>2085.5</v>
          </cell>
          <cell r="T128">
            <v>0</v>
          </cell>
          <cell r="U128">
            <v>0</v>
          </cell>
          <cell r="V128">
            <v>0</v>
          </cell>
        </row>
        <row r="129">
          <cell r="A129" t="str">
            <v>08/10/2006</v>
          </cell>
          <cell r="B129">
            <v>5600</v>
          </cell>
          <cell r="C129">
            <v>1272</v>
          </cell>
          <cell r="G129">
            <v>9.3542123962487018</v>
          </cell>
          <cell r="H129">
            <v>7.3847761562298162</v>
          </cell>
          <cell r="I129">
            <v>5.2718949943197169</v>
          </cell>
          <cell r="K129">
            <v>0</v>
          </cell>
          <cell r="L129">
            <v>0</v>
          </cell>
          <cell r="M129">
            <v>0</v>
          </cell>
          <cell r="N129">
            <v>0</v>
          </cell>
          <cell r="O129">
            <v>6</v>
          </cell>
          <cell r="P129" t="str">
            <v>08/10/2006</v>
          </cell>
          <cell r="Q129">
            <v>0</v>
          </cell>
          <cell r="R129">
            <v>1272</v>
          </cell>
          <cell r="S129">
            <v>0</v>
          </cell>
          <cell r="T129">
            <v>0</v>
          </cell>
          <cell r="U129">
            <v>0</v>
          </cell>
          <cell r="V129">
            <v>0</v>
          </cell>
        </row>
        <row r="130">
          <cell r="A130" t="str">
            <v>08/11/2006</v>
          </cell>
          <cell r="B130">
            <v>5750</v>
          </cell>
          <cell r="C130">
            <v>1279</v>
          </cell>
          <cell r="G130">
            <v>9.6576281046597057</v>
          </cell>
          <cell r="H130">
            <v>7.6243107096463847</v>
          </cell>
          <cell r="I130">
            <v>5.4428955752998336</v>
          </cell>
          <cell r="K130">
            <v>0</v>
          </cell>
          <cell r="L130">
            <v>0</v>
          </cell>
          <cell r="M130">
            <v>0</v>
          </cell>
          <cell r="N130">
            <v>0</v>
          </cell>
          <cell r="O130">
            <v>6</v>
          </cell>
          <cell r="P130" t="str">
            <v>08/11/2006</v>
          </cell>
          <cell r="Q130">
            <v>0</v>
          </cell>
          <cell r="R130">
            <v>0</v>
          </cell>
          <cell r="S130">
            <v>1279</v>
          </cell>
          <cell r="T130">
            <v>0</v>
          </cell>
          <cell r="U130">
            <v>0</v>
          </cell>
          <cell r="V130">
            <v>0</v>
          </cell>
        </row>
        <row r="131">
          <cell r="A131" t="str">
            <v>08/14/2006</v>
          </cell>
          <cell r="B131">
            <v>5900</v>
          </cell>
          <cell r="C131">
            <v>1782</v>
          </cell>
          <cell r="G131">
            <v>13.806760766464455</v>
          </cell>
          <cell r="H131">
            <v>10.899884820216903</v>
          </cell>
          <cell r="I131">
            <v>7.7812850392069066</v>
          </cell>
          <cell r="K131">
            <v>0</v>
          </cell>
          <cell r="L131">
            <v>0</v>
          </cell>
          <cell r="M131">
            <v>0</v>
          </cell>
          <cell r="N131">
            <v>0</v>
          </cell>
          <cell r="O131">
            <v>6</v>
          </cell>
          <cell r="P131" t="str">
            <v>08/14/2006</v>
          </cell>
          <cell r="Q131">
            <v>0</v>
          </cell>
          <cell r="R131">
            <v>0</v>
          </cell>
          <cell r="S131">
            <v>1782</v>
          </cell>
          <cell r="T131">
            <v>0</v>
          </cell>
          <cell r="U131">
            <v>0</v>
          </cell>
          <cell r="V131">
            <v>0</v>
          </cell>
        </row>
        <row r="132">
          <cell r="A132" t="str">
            <v>08/15/2006</v>
          </cell>
          <cell r="B132">
            <v>5850</v>
          </cell>
          <cell r="C132">
            <v>552</v>
          </cell>
          <cell r="G132">
            <v>4.2405972975581632</v>
          </cell>
          <cell r="H132">
            <v>3.3477817783717043</v>
          </cell>
          <cell r="I132">
            <v>2.3899375723912328</v>
          </cell>
          <cell r="K132">
            <v>0</v>
          </cell>
          <cell r="L132">
            <v>0</v>
          </cell>
          <cell r="M132">
            <v>0</v>
          </cell>
          <cell r="N132">
            <v>0</v>
          </cell>
          <cell r="O132">
            <v>6</v>
          </cell>
          <cell r="P132" t="str">
            <v>08/15/2006</v>
          </cell>
          <cell r="Q132">
            <v>0</v>
          </cell>
          <cell r="R132">
            <v>0</v>
          </cell>
          <cell r="S132">
            <v>552</v>
          </cell>
          <cell r="T132">
            <v>0</v>
          </cell>
          <cell r="U132">
            <v>0</v>
          </cell>
          <cell r="V132">
            <v>0</v>
          </cell>
        </row>
        <row r="133">
          <cell r="A133" t="str">
            <v>08/16/2006</v>
          </cell>
          <cell r="B133">
            <v>5850</v>
          </cell>
          <cell r="C133">
            <v>1679</v>
          </cell>
          <cell r="G133">
            <v>12.898483446739414</v>
          </cell>
          <cell r="H133">
            <v>10.182836242547268</v>
          </cell>
          <cell r="I133">
            <v>7.2693934493566665</v>
          </cell>
          <cell r="K133">
            <v>0</v>
          </cell>
          <cell r="L133">
            <v>0</v>
          </cell>
          <cell r="M133">
            <v>0</v>
          </cell>
          <cell r="N133">
            <v>0</v>
          </cell>
          <cell r="O133">
            <v>6</v>
          </cell>
          <cell r="P133" t="str">
            <v>08/16/2006</v>
          </cell>
          <cell r="Q133">
            <v>0</v>
          </cell>
          <cell r="R133">
            <v>0</v>
          </cell>
          <cell r="S133">
            <v>1679</v>
          </cell>
          <cell r="T133">
            <v>0</v>
          </cell>
          <cell r="U133">
            <v>0</v>
          </cell>
          <cell r="V133">
            <v>0</v>
          </cell>
        </row>
        <row r="134">
          <cell r="A134" t="str">
            <v>08/17/2006</v>
          </cell>
          <cell r="B134">
            <v>5850</v>
          </cell>
          <cell r="C134">
            <v>0</v>
          </cell>
          <cell r="G134">
            <v>0</v>
          </cell>
          <cell r="H134">
            <v>0</v>
          </cell>
          <cell r="I134">
            <v>0</v>
          </cell>
          <cell r="K134">
            <v>0</v>
          </cell>
          <cell r="L134">
            <v>0</v>
          </cell>
          <cell r="M134">
            <v>0</v>
          </cell>
          <cell r="N134">
            <v>0</v>
          </cell>
          <cell r="O134">
            <v>6</v>
          </cell>
          <cell r="P134" t="str">
            <v>08/17/2006</v>
          </cell>
          <cell r="Q134">
            <v>0</v>
          </cell>
          <cell r="R134">
            <v>0</v>
          </cell>
          <cell r="S134">
            <v>0</v>
          </cell>
          <cell r="T134">
            <v>0</v>
          </cell>
          <cell r="U134">
            <v>0</v>
          </cell>
          <cell r="V134">
            <v>0</v>
          </cell>
        </row>
        <row r="135">
          <cell r="A135" t="str">
            <v>08/18/2006</v>
          </cell>
          <cell r="B135">
            <v>5850</v>
          </cell>
          <cell r="C135">
            <v>0</v>
          </cell>
          <cell r="G135">
            <v>0</v>
          </cell>
          <cell r="H135">
            <v>0</v>
          </cell>
          <cell r="I135">
            <v>0</v>
          </cell>
          <cell r="K135">
            <v>0</v>
          </cell>
          <cell r="L135">
            <v>0</v>
          </cell>
          <cell r="M135">
            <v>0</v>
          </cell>
          <cell r="N135">
            <v>0</v>
          </cell>
          <cell r="O135">
            <v>6</v>
          </cell>
          <cell r="P135" t="str">
            <v>08/18/2006</v>
          </cell>
          <cell r="Q135">
            <v>0</v>
          </cell>
          <cell r="R135">
            <v>0</v>
          </cell>
          <cell r="S135">
            <v>0</v>
          </cell>
          <cell r="T135">
            <v>0</v>
          </cell>
          <cell r="U135">
            <v>0</v>
          </cell>
          <cell r="V135">
            <v>0</v>
          </cell>
        </row>
        <row r="136">
          <cell r="A136" t="str">
            <v>08/21/2006</v>
          </cell>
          <cell r="B136">
            <v>5850</v>
          </cell>
          <cell r="C136">
            <v>0</v>
          </cell>
          <cell r="G136">
            <v>0</v>
          </cell>
          <cell r="H136">
            <v>0</v>
          </cell>
          <cell r="I136">
            <v>0</v>
          </cell>
          <cell r="K136">
            <v>0</v>
          </cell>
          <cell r="L136">
            <v>0</v>
          </cell>
          <cell r="M136">
            <v>0</v>
          </cell>
          <cell r="N136">
            <v>0</v>
          </cell>
          <cell r="O136">
            <v>6</v>
          </cell>
          <cell r="P136" t="str">
            <v>08/21/2006</v>
          </cell>
          <cell r="Q136">
            <v>0</v>
          </cell>
          <cell r="R136">
            <v>0</v>
          </cell>
          <cell r="S136">
            <v>0</v>
          </cell>
          <cell r="T136">
            <v>0</v>
          </cell>
          <cell r="U136">
            <v>0</v>
          </cell>
          <cell r="V136">
            <v>0</v>
          </cell>
        </row>
        <row r="137">
          <cell r="A137" t="str">
            <v>08/22/2006</v>
          </cell>
          <cell r="B137">
            <v>5850</v>
          </cell>
          <cell r="C137">
            <v>1528.5</v>
          </cell>
          <cell r="G137">
            <v>11.742306103836327</v>
          </cell>
          <cell r="H137">
            <v>9.2700805221759968</v>
          </cell>
          <cell r="I137">
            <v>6.6177890931159409</v>
          </cell>
          <cell r="K137">
            <v>0</v>
          </cell>
          <cell r="L137">
            <v>0</v>
          </cell>
          <cell r="M137">
            <v>0</v>
          </cell>
          <cell r="N137">
            <v>0</v>
          </cell>
          <cell r="O137">
            <v>6</v>
          </cell>
          <cell r="P137" t="str">
            <v>08/22/2006</v>
          </cell>
          <cell r="Q137">
            <v>0</v>
          </cell>
          <cell r="R137">
            <v>0</v>
          </cell>
          <cell r="S137">
            <v>1528.5</v>
          </cell>
          <cell r="T137">
            <v>0</v>
          </cell>
          <cell r="U137">
            <v>0</v>
          </cell>
          <cell r="V137">
            <v>0</v>
          </cell>
        </row>
        <row r="138">
          <cell r="A138" t="str">
            <v>08/23/2006</v>
          </cell>
          <cell r="B138">
            <v>5850</v>
          </cell>
          <cell r="C138">
            <v>739.5</v>
          </cell>
          <cell r="G138">
            <v>5.6810175752613441</v>
          </cell>
          <cell r="H138">
            <v>4.4849359150468757</v>
          </cell>
          <cell r="I138">
            <v>3.2017370195349937</v>
          </cell>
          <cell r="K138">
            <v>0</v>
          </cell>
          <cell r="L138">
            <v>0</v>
          </cell>
          <cell r="M138">
            <v>0</v>
          </cell>
          <cell r="N138">
            <v>0</v>
          </cell>
          <cell r="O138">
            <v>6</v>
          </cell>
          <cell r="P138" t="str">
            <v>08/23/2006</v>
          </cell>
          <cell r="Q138">
            <v>0</v>
          </cell>
          <cell r="R138">
            <v>0</v>
          </cell>
          <cell r="S138">
            <v>739.5</v>
          </cell>
          <cell r="T138">
            <v>0</v>
          </cell>
          <cell r="U138">
            <v>0</v>
          </cell>
          <cell r="V138">
            <v>0</v>
          </cell>
        </row>
        <row r="139">
          <cell r="A139" t="str">
            <v>08/24/2006</v>
          </cell>
          <cell r="B139">
            <v>5850</v>
          </cell>
          <cell r="C139">
            <v>2661.5</v>
          </cell>
          <cell r="G139">
            <v>20.446285701904081</v>
          </cell>
          <cell r="H139">
            <v>16.141523918725163</v>
          </cell>
          <cell r="I139">
            <v>11.523222552389974</v>
          </cell>
          <cell r="K139">
            <v>0</v>
          </cell>
          <cell r="L139">
            <v>0</v>
          </cell>
          <cell r="M139">
            <v>0</v>
          </cell>
          <cell r="N139">
            <v>0</v>
          </cell>
          <cell r="O139">
            <v>5</v>
          </cell>
          <cell r="P139" t="str">
            <v>08/24/2006</v>
          </cell>
          <cell r="Q139">
            <v>0</v>
          </cell>
          <cell r="R139">
            <v>0</v>
          </cell>
          <cell r="S139">
            <v>2661.5</v>
          </cell>
          <cell r="T139">
            <v>0</v>
          </cell>
          <cell r="U139">
            <v>0</v>
          </cell>
          <cell r="V139">
            <v>0</v>
          </cell>
        </row>
        <row r="140">
          <cell r="A140" t="str">
            <v>08/25/2006</v>
          </cell>
          <cell r="B140">
            <v>5600</v>
          </cell>
          <cell r="C140">
            <v>4564.5</v>
          </cell>
          <cell r="G140">
            <v>33.567061700217927</v>
          </cell>
          <cell r="H140">
            <v>26.499851230433173</v>
          </cell>
          <cell r="I140">
            <v>18.91789677796568</v>
          </cell>
          <cell r="K140">
            <v>0</v>
          </cell>
          <cell r="L140">
            <v>0</v>
          </cell>
          <cell r="M140">
            <v>0</v>
          </cell>
          <cell r="N140">
            <v>0</v>
          </cell>
          <cell r="O140">
            <v>5</v>
          </cell>
          <cell r="P140" t="str">
            <v>08/25/2006</v>
          </cell>
          <cell r="Q140">
            <v>0</v>
          </cell>
          <cell r="R140">
            <v>4564.5</v>
          </cell>
          <cell r="S140">
            <v>0</v>
          </cell>
          <cell r="T140">
            <v>0</v>
          </cell>
          <cell r="U140">
            <v>0</v>
          </cell>
          <cell r="V140">
            <v>0</v>
          </cell>
        </row>
        <row r="141">
          <cell r="A141" t="str">
            <v>08/28/2006</v>
          </cell>
          <cell r="B141">
            <v>5500</v>
          </cell>
          <cell r="C141">
            <v>6104</v>
          </cell>
          <cell r="G141">
            <v>44.08687367571617</v>
          </cell>
          <cell r="H141">
            <v>34.804821585375592</v>
          </cell>
          <cell r="I141">
            <v>24.846706360807154</v>
          </cell>
          <cell r="K141">
            <v>0</v>
          </cell>
          <cell r="L141">
            <v>0</v>
          </cell>
          <cell r="M141">
            <v>0</v>
          </cell>
          <cell r="N141">
            <v>0</v>
          </cell>
          <cell r="O141">
            <v>5</v>
          </cell>
          <cell r="P141" t="str">
            <v>08/28/2006</v>
          </cell>
          <cell r="Q141">
            <v>0</v>
          </cell>
          <cell r="R141">
            <v>6104</v>
          </cell>
          <cell r="S141">
            <v>0</v>
          </cell>
          <cell r="T141">
            <v>0</v>
          </cell>
          <cell r="U141">
            <v>0</v>
          </cell>
          <cell r="V141">
            <v>0</v>
          </cell>
        </row>
        <row r="142">
          <cell r="A142" t="str">
            <v>08/29/2006</v>
          </cell>
          <cell r="B142">
            <v>5650</v>
          </cell>
          <cell r="C142">
            <v>2404.5</v>
          </cell>
          <cell r="G142">
            <v>17.840429995410354</v>
          </cell>
          <cell r="H142">
            <v>14.0843051735524</v>
          </cell>
          <cell r="I142">
            <v>10.054601029481965</v>
          </cell>
          <cell r="K142">
            <v>0</v>
          </cell>
          <cell r="L142">
            <v>0</v>
          </cell>
          <cell r="M142">
            <v>0</v>
          </cell>
          <cell r="N142">
            <v>0</v>
          </cell>
          <cell r="O142">
            <v>5</v>
          </cell>
          <cell r="P142" t="str">
            <v>08/29/2006</v>
          </cell>
          <cell r="Q142">
            <v>0</v>
          </cell>
          <cell r="R142">
            <v>2404.5</v>
          </cell>
          <cell r="S142">
            <v>0</v>
          </cell>
          <cell r="T142">
            <v>0</v>
          </cell>
          <cell r="U142">
            <v>0</v>
          </cell>
          <cell r="V142">
            <v>0</v>
          </cell>
        </row>
        <row r="143">
          <cell r="A143" t="str">
            <v>08/30/2006</v>
          </cell>
          <cell r="B143">
            <v>5600</v>
          </cell>
          <cell r="C143">
            <v>1616</v>
          </cell>
          <cell r="G143">
            <v>11.883967949951181</v>
          </cell>
          <cell r="H143">
            <v>9.3819168777259296</v>
          </cell>
          <cell r="I143">
            <v>6.6976276028464321</v>
          </cell>
          <cell r="K143">
            <v>0</v>
          </cell>
          <cell r="L143">
            <v>0</v>
          </cell>
          <cell r="M143">
            <v>0</v>
          </cell>
          <cell r="N143">
            <v>0</v>
          </cell>
          <cell r="O143">
            <v>5</v>
          </cell>
          <cell r="P143" t="str">
            <v>08/30/2006</v>
          </cell>
          <cell r="Q143">
            <v>0</v>
          </cell>
          <cell r="R143">
            <v>1616</v>
          </cell>
          <cell r="S143">
            <v>0</v>
          </cell>
          <cell r="T143">
            <v>0</v>
          </cell>
          <cell r="U143">
            <v>0</v>
          </cell>
          <cell r="V143">
            <v>0</v>
          </cell>
        </row>
        <row r="144">
          <cell r="A144" t="str">
            <v>08/31/2006</v>
          </cell>
          <cell r="B144">
            <v>5750</v>
          </cell>
          <cell r="C144">
            <v>2195</v>
          </cell>
          <cell r="G144">
            <v>16.574271844978934</v>
          </cell>
          <cell r="H144">
            <v>13.084724009127298</v>
          </cell>
          <cell r="I144">
            <v>9.3410131257100346</v>
          </cell>
          <cell r="K144">
            <v>0</v>
          </cell>
          <cell r="L144">
            <v>0</v>
          </cell>
          <cell r="M144">
            <v>0</v>
          </cell>
          <cell r="N144">
            <v>0</v>
          </cell>
          <cell r="O144">
            <v>5</v>
          </cell>
          <cell r="P144" t="str">
            <v>08/31/2006</v>
          </cell>
          <cell r="Q144">
            <v>0</v>
          </cell>
          <cell r="R144">
            <v>0</v>
          </cell>
          <cell r="S144">
            <v>2195</v>
          </cell>
          <cell r="T144">
            <v>0</v>
          </cell>
          <cell r="U144">
            <v>0</v>
          </cell>
          <cell r="V144">
            <v>0</v>
          </cell>
        </row>
        <row r="145">
          <cell r="A145" t="str">
            <v>09/01/2006</v>
          </cell>
          <cell r="B145">
            <v>5750</v>
          </cell>
          <cell r="C145">
            <v>465</v>
          </cell>
          <cell r="G145">
            <v>3.5111783179568126</v>
          </cell>
          <cell r="H145">
            <v>2.7719346989722977</v>
          </cell>
          <cell r="I145">
            <v>1.9788478831230827</v>
          </cell>
          <cell r="K145">
            <v>0</v>
          </cell>
          <cell r="L145">
            <v>0</v>
          </cell>
          <cell r="M145">
            <v>0</v>
          </cell>
          <cell r="N145">
            <v>0</v>
          </cell>
          <cell r="O145">
            <v>5</v>
          </cell>
          <cell r="P145" t="str">
            <v>09/01/2006</v>
          </cell>
          <cell r="Q145">
            <v>0</v>
          </cell>
          <cell r="R145">
            <v>0</v>
          </cell>
          <cell r="S145">
            <v>465</v>
          </cell>
          <cell r="T145">
            <v>0</v>
          </cell>
          <cell r="U145">
            <v>0</v>
          </cell>
          <cell r="V145">
            <v>0</v>
          </cell>
        </row>
        <row r="146">
          <cell r="A146" t="str">
            <v>09/04/2006</v>
          </cell>
          <cell r="B146">
            <v>5850</v>
          </cell>
          <cell r="C146">
            <v>2717</v>
          </cell>
          <cell r="G146">
            <v>20.872650104104221</v>
          </cell>
          <cell r="H146">
            <v>16.478121543181015</v>
          </cell>
          <cell r="I146">
            <v>11.763515188744528</v>
          </cell>
          <cell r="K146">
            <v>0</v>
          </cell>
          <cell r="L146">
            <v>0</v>
          </cell>
          <cell r="M146">
            <v>0</v>
          </cell>
          <cell r="N146">
            <v>0</v>
          </cell>
          <cell r="O146">
            <v>5</v>
          </cell>
          <cell r="P146" t="str">
            <v>09/04/2006</v>
          </cell>
          <cell r="Q146">
            <v>0</v>
          </cell>
          <cell r="R146">
            <v>0</v>
          </cell>
          <cell r="S146">
            <v>2717</v>
          </cell>
          <cell r="T146">
            <v>0</v>
          </cell>
          <cell r="U146">
            <v>0</v>
          </cell>
          <cell r="V146">
            <v>0</v>
          </cell>
        </row>
        <row r="147">
          <cell r="A147" t="str">
            <v>09/05/2006</v>
          </cell>
          <cell r="B147">
            <v>5800</v>
          </cell>
          <cell r="C147">
            <v>3289.5</v>
          </cell>
          <cell r="G147">
            <v>25.054744178075669</v>
          </cell>
          <cell r="H147">
            <v>19.779717368924683</v>
          </cell>
          <cell r="I147">
            <v>14.12048121435946</v>
          </cell>
          <cell r="K147">
            <v>0</v>
          </cell>
          <cell r="L147">
            <v>0</v>
          </cell>
          <cell r="M147">
            <v>0</v>
          </cell>
          <cell r="N147">
            <v>0</v>
          </cell>
          <cell r="O147">
            <v>5</v>
          </cell>
          <cell r="P147" t="str">
            <v>09/05/2006</v>
          </cell>
          <cell r="Q147">
            <v>0</v>
          </cell>
          <cell r="R147">
            <v>0</v>
          </cell>
          <cell r="S147">
            <v>3289.5</v>
          </cell>
          <cell r="T147">
            <v>0</v>
          </cell>
          <cell r="U147">
            <v>0</v>
          </cell>
          <cell r="V147">
            <v>0</v>
          </cell>
        </row>
        <row r="148">
          <cell r="A148" t="str">
            <v>09/06/2006</v>
          </cell>
          <cell r="B148">
            <v>5850</v>
          </cell>
          <cell r="C148">
            <v>410</v>
          </cell>
          <cell r="G148">
            <v>3.149719007244288</v>
          </cell>
          <cell r="H148">
            <v>2.4865770455297076</v>
          </cell>
          <cell r="I148">
            <v>1.7751347910876909</v>
          </cell>
          <cell r="K148">
            <v>0</v>
          </cell>
          <cell r="L148">
            <v>0</v>
          </cell>
          <cell r="M148">
            <v>0</v>
          </cell>
          <cell r="N148">
            <v>0</v>
          </cell>
          <cell r="O148">
            <v>5</v>
          </cell>
          <cell r="P148" t="str">
            <v>09/06/2006</v>
          </cell>
          <cell r="Q148">
            <v>0</v>
          </cell>
          <cell r="R148">
            <v>0</v>
          </cell>
          <cell r="S148">
            <v>410</v>
          </cell>
          <cell r="T148">
            <v>0</v>
          </cell>
          <cell r="U148">
            <v>0</v>
          </cell>
          <cell r="V148">
            <v>0</v>
          </cell>
        </row>
        <row r="149">
          <cell r="A149" t="str">
            <v>09/07/2006</v>
          </cell>
          <cell r="B149">
            <v>5900</v>
          </cell>
          <cell r="C149">
            <v>1204.5</v>
          </cell>
          <cell r="G149">
            <v>9.3323475551102337</v>
          </cell>
          <cell r="H149">
            <v>7.367514739591055</v>
          </cell>
          <cell r="I149">
            <v>5.259572295019483</v>
          </cell>
          <cell r="K149">
            <v>0</v>
          </cell>
          <cell r="L149">
            <v>0</v>
          </cell>
          <cell r="M149">
            <v>0</v>
          </cell>
          <cell r="N149">
            <v>0</v>
          </cell>
          <cell r="O149">
            <v>5</v>
          </cell>
          <cell r="P149" t="str">
            <v>09/07/2006</v>
          </cell>
          <cell r="Q149">
            <v>0</v>
          </cell>
          <cell r="R149">
            <v>0</v>
          </cell>
          <cell r="S149">
            <v>1204.5</v>
          </cell>
          <cell r="T149">
            <v>0</v>
          </cell>
          <cell r="U149">
            <v>0</v>
          </cell>
          <cell r="V149">
            <v>0</v>
          </cell>
        </row>
        <row r="150">
          <cell r="A150" t="str">
            <v>09/08/2006</v>
          </cell>
          <cell r="B150">
            <v>5950</v>
          </cell>
          <cell r="C150">
            <v>5044.5</v>
          </cell>
          <cell r="G150">
            <v>39.415512743656734</v>
          </cell>
          <cell r="H150">
            <v>31.116969164785882</v>
          </cell>
          <cell r="I150">
            <v>22.213996810160122</v>
          </cell>
          <cell r="K150">
            <v>0</v>
          </cell>
          <cell r="L150">
            <v>0</v>
          </cell>
          <cell r="M150">
            <v>0</v>
          </cell>
          <cell r="N150">
            <v>0</v>
          </cell>
          <cell r="O150">
            <v>5</v>
          </cell>
          <cell r="P150" t="str">
            <v>09/08/2006</v>
          </cell>
          <cell r="Q150">
            <v>0</v>
          </cell>
          <cell r="R150">
            <v>0</v>
          </cell>
          <cell r="S150">
            <v>5044.5</v>
          </cell>
          <cell r="T150">
            <v>0</v>
          </cell>
          <cell r="U150">
            <v>0</v>
          </cell>
          <cell r="V150">
            <v>0</v>
          </cell>
        </row>
        <row r="151">
          <cell r="A151" t="str">
            <v>09/11/2006</v>
          </cell>
          <cell r="B151">
            <v>5900</v>
          </cell>
          <cell r="C151">
            <v>2829.5</v>
          </cell>
          <cell r="G151">
            <v>21.922687760219514</v>
          </cell>
          <cell r="H151">
            <v>17.30708423052959</v>
          </cell>
          <cell r="I151">
            <v>12.355300795979765</v>
          </cell>
          <cell r="K151">
            <v>0</v>
          </cell>
          <cell r="L151">
            <v>0</v>
          </cell>
          <cell r="M151">
            <v>0</v>
          </cell>
          <cell r="N151">
            <v>0</v>
          </cell>
          <cell r="O151">
            <v>5</v>
          </cell>
          <cell r="P151" t="str">
            <v>09/11/2006</v>
          </cell>
          <cell r="Q151">
            <v>0</v>
          </cell>
          <cell r="R151">
            <v>0</v>
          </cell>
          <cell r="S151">
            <v>2829.5</v>
          </cell>
          <cell r="T151">
            <v>0</v>
          </cell>
          <cell r="U151">
            <v>0</v>
          </cell>
          <cell r="V151">
            <v>0</v>
          </cell>
        </row>
        <row r="152">
          <cell r="A152" t="str">
            <v>09/12/2006</v>
          </cell>
          <cell r="B152">
            <v>5850</v>
          </cell>
          <cell r="C152">
            <v>2436</v>
          </cell>
          <cell r="G152">
            <v>18.713940247919723</v>
          </cell>
          <cell r="H152">
            <v>14.773906543683825</v>
          </cell>
          <cell r="I152">
            <v>10.546898417291745</v>
          </cell>
          <cell r="K152">
            <v>0</v>
          </cell>
          <cell r="L152">
            <v>0</v>
          </cell>
          <cell r="M152">
            <v>0</v>
          </cell>
          <cell r="N152">
            <v>0</v>
          </cell>
          <cell r="O152">
            <v>5</v>
          </cell>
          <cell r="P152" t="str">
            <v>09/12/2006</v>
          </cell>
          <cell r="Q152">
            <v>0</v>
          </cell>
          <cell r="R152">
            <v>0</v>
          </cell>
          <cell r="S152">
            <v>2436</v>
          </cell>
          <cell r="T152">
            <v>0</v>
          </cell>
          <cell r="U152">
            <v>0</v>
          </cell>
          <cell r="V152">
            <v>0</v>
          </cell>
        </row>
        <row r="153">
          <cell r="A153" t="str">
            <v>09/13/2006</v>
          </cell>
          <cell r="B153">
            <v>5800</v>
          </cell>
          <cell r="C153">
            <v>2701</v>
          </cell>
          <cell r="G153">
            <v>20.572386084505968</v>
          </cell>
          <cell r="H153">
            <v>16.241075121892557</v>
          </cell>
          <cell r="I153">
            <v>11.594290852708589</v>
          </cell>
          <cell r="K153">
            <v>0</v>
          </cell>
          <cell r="L153">
            <v>0</v>
          </cell>
          <cell r="M153">
            <v>0</v>
          </cell>
          <cell r="N153">
            <v>0</v>
          </cell>
          <cell r="O153">
            <v>5</v>
          </cell>
          <cell r="P153" t="str">
            <v>09/13/2006</v>
          </cell>
          <cell r="Q153">
            <v>0</v>
          </cell>
          <cell r="R153">
            <v>0</v>
          </cell>
          <cell r="S153">
            <v>2701</v>
          </cell>
          <cell r="T153">
            <v>0</v>
          </cell>
          <cell r="U153">
            <v>0</v>
          </cell>
          <cell r="V153">
            <v>0</v>
          </cell>
        </row>
        <row r="154">
          <cell r="A154" t="str">
            <v>09/14/2006</v>
          </cell>
          <cell r="B154">
            <v>5700</v>
          </cell>
          <cell r="C154">
            <v>1702</v>
          </cell>
          <cell r="G154">
            <v>12.739914103347816</v>
          </cell>
          <cell r="H154">
            <v>10.057652094851743</v>
          </cell>
          <cell r="I154">
            <v>7.1800261256027209</v>
          </cell>
          <cell r="K154">
            <v>0</v>
          </cell>
          <cell r="L154">
            <v>0</v>
          </cell>
          <cell r="M154">
            <v>0</v>
          </cell>
          <cell r="N154">
            <v>0</v>
          </cell>
          <cell r="O154">
            <v>5</v>
          </cell>
          <cell r="P154" t="str">
            <v>09/14/2006</v>
          </cell>
          <cell r="Q154">
            <v>0</v>
          </cell>
          <cell r="R154">
            <v>1702</v>
          </cell>
          <cell r="S154">
            <v>0</v>
          </cell>
          <cell r="T154">
            <v>0</v>
          </cell>
          <cell r="U154">
            <v>0</v>
          </cell>
          <cell r="V154">
            <v>0</v>
          </cell>
        </row>
        <row r="155">
          <cell r="A155" t="str">
            <v>09/15/2006</v>
          </cell>
          <cell r="B155">
            <v>5850</v>
          </cell>
          <cell r="C155">
            <v>10244.5</v>
          </cell>
          <cell r="G155">
            <v>78.700722852961235</v>
          </cell>
          <cell r="H155">
            <v>62.13106961690022</v>
          </cell>
          <cell r="I155">
            <v>44.354556993409389</v>
          </cell>
          <cell r="K155">
            <v>0</v>
          </cell>
          <cell r="L155">
            <v>0</v>
          </cell>
          <cell r="M155">
            <v>0</v>
          </cell>
          <cell r="N155">
            <v>0</v>
          </cell>
          <cell r="O155">
            <v>5</v>
          </cell>
          <cell r="P155" t="str">
            <v>09/15/2006</v>
          </cell>
          <cell r="Q155">
            <v>0</v>
          </cell>
          <cell r="R155">
            <v>0</v>
          </cell>
          <cell r="S155">
            <v>10244.5</v>
          </cell>
          <cell r="T155">
            <v>0</v>
          </cell>
          <cell r="U155">
            <v>0</v>
          </cell>
          <cell r="V155">
            <v>0</v>
          </cell>
        </row>
        <row r="156">
          <cell r="A156" t="str">
            <v>09/18/2006</v>
          </cell>
          <cell r="B156">
            <v>5900</v>
          </cell>
          <cell r="C156">
            <v>3932</v>
          </cell>
          <cell r="G156">
            <v>30.46474934553212</v>
          </cell>
          <cell r="H156">
            <v>24.050699838997115</v>
          </cell>
          <cell r="I156">
            <v>17.169479671246666</v>
          </cell>
          <cell r="K156">
            <v>0</v>
          </cell>
          <cell r="L156">
            <v>0</v>
          </cell>
          <cell r="M156">
            <v>0</v>
          </cell>
          <cell r="N156">
            <v>0</v>
          </cell>
          <cell r="O156">
            <v>5</v>
          </cell>
          <cell r="P156" t="str">
            <v>09/18/2006</v>
          </cell>
          <cell r="Q156">
            <v>0</v>
          </cell>
          <cell r="R156">
            <v>0</v>
          </cell>
          <cell r="S156">
            <v>3932</v>
          </cell>
          <cell r="T156">
            <v>0</v>
          </cell>
          <cell r="U156">
            <v>0</v>
          </cell>
          <cell r="V156">
            <v>0</v>
          </cell>
        </row>
        <row r="157">
          <cell r="A157" t="str">
            <v>09/19/2006</v>
          </cell>
          <cell r="B157">
            <v>5950</v>
          </cell>
          <cell r="C157">
            <v>6526.5</v>
          </cell>
          <cell r="G157">
            <v>50.995211402810128</v>
          </cell>
          <cell r="H157">
            <v>40.258677619977213</v>
          </cell>
          <cell r="I157">
            <v>28.740142765687388</v>
          </cell>
          <cell r="K157">
            <v>0</v>
          </cell>
          <cell r="L157">
            <v>0</v>
          </cell>
          <cell r="M157">
            <v>0</v>
          </cell>
          <cell r="N157">
            <v>0</v>
          </cell>
          <cell r="O157">
            <v>5</v>
          </cell>
          <cell r="P157" t="str">
            <v>09/19/2006</v>
          </cell>
          <cell r="Q157">
            <v>0</v>
          </cell>
          <cell r="R157">
            <v>0</v>
          </cell>
          <cell r="S157">
            <v>6526.5</v>
          </cell>
          <cell r="T157">
            <v>0</v>
          </cell>
          <cell r="U157">
            <v>0</v>
          </cell>
          <cell r="V157">
            <v>0</v>
          </cell>
        </row>
        <row r="158">
          <cell r="A158" t="str">
            <v>09/20/2006</v>
          </cell>
          <cell r="B158">
            <v>5900</v>
          </cell>
          <cell r="C158">
            <v>4702</v>
          </cell>
          <cell r="G158">
            <v>36.430633627337748</v>
          </cell>
          <cell r="H158">
            <v>28.760526613164913</v>
          </cell>
          <cell r="I158">
            <v>20.53176333016323</v>
          </cell>
          <cell r="K158">
            <v>0</v>
          </cell>
          <cell r="L158">
            <v>0</v>
          </cell>
          <cell r="M158">
            <v>0</v>
          </cell>
          <cell r="N158">
            <v>0</v>
          </cell>
          <cell r="O158">
            <v>5</v>
          </cell>
          <cell r="P158" t="str">
            <v>09/20/2006</v>
          </cell>
          <cell r="Q158">
            <v>0</v>
          </cell>
          <cell r="R158">
            <v>0</v>
          </cell>
          <cell r="S158">
            <v>4702</v>
          </cell>
          <cell r="T158">
            <v>0</v>
          </cell>
          <cell r="U158">
            <v>0</v>
          </cell>
          <cell r="V158">
            <v>0</v>
          </cell>
        </row>
        <row r="159">
          <cell r="A159" t="str">
            <v>09/21/2006</v>
          </cell>
          <cell r="B159">
            <v>6000</v>
          </cell>
          <cell r="C159">
            <v>7315.5</v>
          </cell>
          <cell r="G159">
            <v>57.640448774222861</v>
          </cell>
          <cell r="H159">
            <v>45.504826457967674</v>
          </cell>
          <cell r="I159">
            <v>32.485299722831776</v>
          </cell>
          <cell r="K159">
            <v>0</v>
          </cell>
          <cell r="L159">
            <v>0</v>
          </cell>
          <cell r="M159">
            <v>0</v>
          </cell>
          <cell r="N159">
            <v>0</v>
          </cell>
          <cell r="O159">
            <v>5</v>
          </cell>
          <cell r="P159" t="str">
            <v>09/21/2006</v>
          </cell>
          <cell r="Q159">
            <v>0</v>
          </cell>
          <cell r="R159">
            <v>0</v>
          </cell>
          <cell r="S159">
            <v>7315.5</v>
          </cell>
          <cell r="T159">
            <v>0</v>
          </cell>
          <cell r="U159">
            <v>0</v>
          </cell>
          <cell r="V159">
            <v>0</v>
          </cell>
        </row>
        <row r="160">
          <cell r="A160" t="str">
            <v>09/22/2006</v>
          </cell>
          <cell r="B160">
            <v>6200</v>
          </cell>
          <cell r="C160">
            <v>6031</v>
          </cell>
          <cell r="G160">
            <v>49.103574343414579</v>
          </cell>
          <cell r="H160">
            <v>38.765305900294322</v>
          </cell>
          <cell r="I160">
            <v>27.67404425070217</v>
          </cell>
          <cell r="K160">
            <v>0</v>
          </cell>
          <cell r="L160">
            <v>0</v>
          </cell>
          <cell r="M160">
            <v>0</v>
          </cell>
          <cell r="N160">
            <v>0</v>
          </cell>
          <cell r="O160">
            <v>5</v>
          </cell>
          <cell r="P160" t="str">
            <v>09/22/2006</v>
          </cell>
          <cell r="Q160">
            <v>0</v>
          </cell>
          <cell r="R160">
            <v>0</v>
          </cell>
          <cell r="S160">
            <v>6031</v>
          </cell>
          <cell r="T160">
            <v>0</v>
          </cell>
          <cell r="U160">
            <v>0</v>
          </cell>
          <cell r="V160">
            <v>0</v>
          </cell>
        </row>
        <row r="161">
          <cell r="A161" t="str">
            <v>09/25/2006</v>
          </cell>
          <cell r="B161">
            <v>6150</v>
          </cell>
          <cell r="C161">
            <v>7491.5</v>
          </cell>
          <cell r="G161">
            <v>60.502871648129705</v>
          </cell>
          <cell r="H161">
            <v>47.764594709194377</v>
          </cell>
          <cell r="I161">
            <v>34.098518685726759</v>
          </cell>
          <cell r="K161">
            <v>0</v>
          </cell>
          <cell r="L161">
            <v>0</v>
          </cell>
          <cell r="M161">
            <v>0</v>
          </cell>
          <cell r="N161">
            <v>0</v>
          </cell>
          <cell r="O161">
            <v>4</v>
          </cell>
          <cell r="P161" t="str">
            <v>09/25/2006</v>
          </cell>
          <cell r="Q161">
            <v>0</v>
          </cell>
          <cell r="R161">
            <v>0</v>
          </cell>
          <cell r="S161">
            <v>7491.5</v>
          </cell>
          <cell r="T161">
            <v>0</v>
          </cell>
          <cell r="U161">
            <v>0</v>
          </cell>
          <cell r="V161">
            <v>0</v>
          </cell>
        </row>
        <row r="162">
          <cell r="A162" t="str">
            <v>09/26/2006</v>
          </cell>
          <cell r="B162">
            <v>6000</v>
          </cell>
          <cell r="C162">
            <v>3546</v>
          </cell>
          <cell r="G162">
            <v>27.939721325048769</v>
          </cell>
          <cell r="H162">
            <v>22.057291315693167</v>
          </cell>
          <cell r="I162">
            <v>15.746411430136217</v>
          </cell>
          <cell r="K162">
            <v>0</v>
          </cell>
          <cell r="L162">
            <v>0</v>
          </cell>
          <cell r="M162">
            <v>0</v>
          </cell>
          <cell r="N162">
            <v>0</v>
          </cell>
          <cell r="O162">
            <v>4</v>
          </cell>
          <cell r="P162" t="str">
            <v>09/26/2006</v>
          </cell>
          <cell r="Q162">
            <v>0</v>
          </cell>
          <cell r="R162">
            <v>0</v>
          </cell>
          <cell r="S162">
            <v>3546</v>
          </cell>
          <cell r="T162">
            <v>0</v>
          </cell>
          <cell r="U162">
            <v>0</v>
          </cell>
          <cell r="V162">
            <v>0</v>
          </cell>
        </row>
        <row r="163">
          <cell r="A163" t="str">
            <v>09/27/2006</v>
          </cell>
          <cell r="B163">
            <v>6150</v>
          </cell>
          <cell r="C163">
            <v>3541.5</v>
          </cell>
          <cell r="G163">
            <v>28.601871446552938</v>
          </cell>
          <cell r="H163">
            <v>22.580032324983232</v>
          </cell>
          <cell r="I163">
            <v>16.119589391377072</v>
          </cell>
          <cell r="K163">
            <v>0</v>
          </cell>
          <cell r="L163">
            <v>0</v>
          </cell>
          <cell r="M163">
            <v>0</v>
          </cell>
          <cell r="N163">
            <v>0</v>
          </cell>
          <cell r="O163">
            <v>4</v>
          </cell>
          <cell r="P163" t="str">
            <v>09/27/2006</v>
          </cell>
          <cell r="Q163">
            <v>0</v>
          </cell>
          <cell r="R163">
            <v>0</v>
          </cell>
          <cell r="S163">
            <v>3541.5</v>
          </cell>
          <cell r="T163">
            <v>0</v>
          </cell>
          <cell r="U163">
            <v>0</v>
          </cell>
          <cell r="V163">
            <v>0</v>
          </cell>
        </row>
        <row r="164">
          <cell r="A164" t="str">
            <v>09/28/2006</v>
          </cell>
          <cell r="B164">
            <v>6100</v>
          </cell>
          <cell r="C164">
            <v>5710</v>
          </cell>
          <cell r="G164">
            <v>45.740197098739131</v>
          </cell>
          <cell r="H164">
            <v>36.110054230913178</v>
          </cell>
          <cell r="I164">
            <v>25.778494854440428</v>
          </cell>
          <cell r="K164">
            <v>0</v>
          </cell>
          <cell r="L164">
            <v>0</v>
          </cell>
          <cell r="M164">
            <v>0</v>
          </cell>
          <cell r="N164">
            <v>0</v>
          </cell>
          <cell r="O164">
            <v>4</v>
          </cell>
          <cell r="P164" t="str">
            <v>09/28/2006</v>
          </cell>
          <cell r="Q164">
            <v>0</v>
          </cell>
          <cell r="R164">
            <v>0</v>
          </cell>
          <cell r="S164">
            <v>5710</v>
          </cell>
          <cell r="T164">
            <v>0</v>
          </cell>
          <cell r="U164">
            <v>0</v>
          </cell>
          <cell r="V164">
            <v>0</v>
          </cell>
        </row>
        <row r="165">
          <cell r="A165" t="str">
            <v>09/29/2006</v>
          </cell>
          <cell r="B165">
            <v>6050</v>
          </cell>
          <cell r="C165">
            <v>1432</v>
          </cell>
          <cell r="G165">
            <v>11.37707133256686</v>
          </cell>
          <cell r="H165">
            <v>8.9817422937882743</v>
          </cell>
          <cell r="I165">
            <v>6.4119482076578356</v>
          </cell>
          <cell r="K165">
            <v>0</v>
          </cell>
          <cell r="L165">
            <v>0</v>
          </cell>
          <cell r="M165">
            <v>0</v>
          </cell>
          <cell r="N165">
            <v>0</v>
          </cell>
          <cell r="O165">
            <v>4</v>
          </cell>
          <cell r="P165" t="str">
            <v>09/29/2006</v>
          </cell>
          <cell r="Q165">
            <v>0</v>
          </cell>
          <cell r="R165">
            <v>0</v>
          </cell>
          <cell r="S165">
            <v>1432</v>
          </cell>
          <cell r="T165">
            <v>0</v>
          </cell>
          <cell r="U165">
            <v>0</v>
          </cell>
          <cell r="V165">
            <v>0</v>
          </cell>
        </row>
        <row r="166">
          <cell r="A166" t="str">
            <v>10/02/2006</v>
          </cell>
          <cell r="B166">
            <v>6050</v>
          </cell>
          <cell r="C166">
            <v>2244</v>
          </cell>
          <cell r="G166">
            <v>17.828315691536336</v>
          </cell>
          <cell r="H166">
            <v>14.074741415684977</v>
          </cell>
          <cell r="I166">
            <v>10.047773587977781</v>
          </cell>
          <cell r="K166">
            <v>0</v>
          </cell>
          <cell r="L166">
            <v>0</v>
          </cell>
          <cell r="M166">
            <v>0</v>
          </cell>
          <cell r="N166">
            <v>0</v>
          </cell>
          <cell r="O166">
            <v>4</v>
          </cell>
          <cell r="P166" t="str">
            <v>10/02/2006</v>
          </cell>
          <cell r="Q166">
            <v>0</v>
          </cell>
          <cell r="R166">
            <v>0</v>
          </cell>
          <cell r="S166">
            <v>2244</v>
          </cell>
          <cell r="T166">
            <v>0</v>
          </cell>
          <cell r="U166">
            <v>0</v>
          </cell>
          <cell r="V166">
            <v>0</v>
          </cell>
        </row>
        <row r="167">
          <cell r="A167" t="str">
            <v>10/03/2006</v>
          </cell>
          <cell r="B167">
            <v>6250</v>
          </cell>
          <cell r="C167">
            <v>9346.5</v>
          </cell>
          <cell r="G167">
            <v>76.711613251012977</v>
          </cell>
          <cell r="H167">
            <v>60.560747227546941</v>
          </cell>
          <cell r="I167">
            <v>43.233524403015174</v>
          </cell>
          <cell r="K167">
            <v>0</v>
          </cell>
          <cell r="L167">
            <v>0</v>
          </cell>
          <cell r="M167">
            <v>0</v>
          </cell>
          <cell r="N167">
            <v>0</v>
          </cell>
          <cell r="O167">
            <v>4</v>
          </cell>
          <cell r="P167" t="str">
            <v>10/03/2006</v>
          </cell>
          <cell r="Q167">
            <v>0</v>
          </cell>
          <cell r="R167">
            <v>0</v>
          </cell>
          <cell r="S167">
            <v>9346.5</v>
          </cell>
          <cell r="T167">
            <v>0</v>
          </cell>
          <cell r="U167">
            <v>0</v>
          </cell>
          <cell r="V167">
            <v>0</v>
          </cell>
        </row>
        <row r="168">
          <cell r="A168" t="str">
            <v>10/04/2006</v>
          </cell>
          <cell r="B168">
            <v>6150</v>
          </cell>
          <cell r="C168">
            <v>4006.5</v>
          </cell>
          <cell r="G168">
            <v>32.357305647498052</v>
          </cell>
          <cell r="H168">
            <v>25.544797263884035</v>
          </cell>
          <cell r="I168">
            <v>18.236096257673932</v>
          </cell>
          <cell r="K168">
            <v>0</v>
          </cell>
          <cell r="L168">
            <v>0</v>
          </cell>
          <cell r="M168">
            <v>0</v>
          </cell>
          <cell r="N168">
            <v>0</v>
          </cell>
          <cell r="O168">
            <v>4</v>
          </cell>
          <cell r="P168" t="str">
            <v>10/04/2006</v>
          </cell>
          <cell r="Q168">
            <v>0</v>
          </cell>
          <cell r="R168">
            <v>0</v>
          </cell>
          <cell r="S168">
            <v>4006.5</v>
          </cell>
          <cell r="T168">
            <v>0</v>
          </cell>
          <cell r="U168">
            <v>0</v>
          </cell>
          <cell r="V168">
            <v>0</v>
          </cell>
        </row>
        <row r="169">
          <cell r="A169" t="str">
            <v>10/05/2006</v>
          </cell>
          <cell r="B169">
            <v>6100</v>
          </cell>
          <cell r="C169">
            <v>3916</v>
          </cell>
          <cell r="G169">
            <v>31.369284034792017</v>
          </cell>
          <cell r="H169">
            <v>24.764793759764622</v>
          </cell>
          <cell r="I169">
            <v>17.679261970225696</v>
          </cell>
          <cell r="K169">
            <v>0</v>
          </cell>
          <cell r="L169">
            <v>0</v>
          </cell>
          <cell r="M169">
            <v>0</v>
          </cell>
          <cell r="N169">
            <v>0</v>
          </cell>
          <cell r="O169">
            <v>4</v>
          </cell>
          <cell r="P169" t="str">
            <v>10/05/2006</v>
          </cell>
          <cell r="Q169">
            <v>0</v>
          </cell>
          <cell r="R169">
            <v>0</v>
          </cell>
          <cell r="S169">
            <v>3916</v>
          </cell>
          <cell r="T169">
            <v>0</v>
          </cell>
          <cell r="U169">
            <v>0</v>
          </cell>
          <cell r="V169">
            <v>0</v>
          </cell>
        </row>
        <row r="170">
          <cell r="A170" t="str">
            <v>10/06/2006</v>
          </cell>
          <cell r="B170">
            <v>6150</v>
          </cell>
          <cell r="C170">
            <v>5706</v>
          </cell>
          <cell r="G170">
            <v>46.082811936758738</v>
          </cell>
          <cell r="H170">
            <v>36.380534927673111</v>
          </cell>
          <cell r="I170">
            <v>25.971587481913755</v>
          </cell>
          <cell r="K170">
            <v>0</v>
          </cell>
          <cell r="L170">
            <v>0</v>
          </cell>
          <cell r="M170">
            <v>0</v>
          </cell>
          <cell r="N170">
            <v>0</v>
          </cell>
          <cell r="O170">
            <v>4</v>
          </cell>
          <cell r="P170" t="str">
            <v>10/06/2006</v>
          </cell>
          <cell r="Q170">
            <v>0</v>
          </cell>
          <cell r="R170">
            <v>0</v>
          </cell>
          <cell r="S170">
            <v>5706</v>
          </cell>
          <cell r="T170">
            <v>0</v>
          </cell>
          <cell r="U170">
            <v>0</v>
          </cell>
          <cell r="V170">
            <v>0</v>
          </cell>
        </row>
        <row r="171">
          <cell r="A171" t="str">
            <v>10/09/2006</v>
          </cell>
          <cell r="B171">
            <v>6100</v>
          </cell>
          <cell r="C171">
            <v>4819</v>
          </cell>
          <cell r="G171">
            <v>38.602803821160045</v>
          </cell>
          <cell r="H171">
            <v>30.475368010292573</v>
          </cell>
          <cell r="I171">
            <v>21.755966147731773</v>
          </cell>
          <cell r="K171">
            <v>0</v>
          </cell>
          <cell r="L171">
            <v>0</v>
          </cell>
          <cell r="M171">
            <v>0</v>
          </cell>
          <cell r="N171">
            <v>0</v>
          </cell>
          <cell r="O171">
            <v>4</v>
          </cell>
          <cell r="P171" t="str">
            <v>10/09/2006</v>
          </cell>
          <cell r="Q171">
            <v>0</v>
          </cell>
          <cell r="R171">
            <v>0</v>
          </cell>
          <cell r="S171">
            <v>4819</v>
          </cell>
          <cell r="T171">
            <v>0</v>
          </cell>
          <cell r="U171">
            <v>0</v>
          </cell>
          <cell r="V171">
            <v>0</v>
          </cell>
        </row>
        <row r="172">
          <cell r="A172" t="str">
            <v>10/10/2006</v>
          </cell>
          <cell r="B172">
            <v>6150</v>
          </cell>
          <cell r="C172">
            <v>3404</v>
          </cell>
          <cell r="G172">
            <v>27.491393591434761</v>
          </cell>
          <cell r="H172">
            <v>21.703354520469553</v>
          </cell>
          <cell r="I172">
            <v>15.493740586826924</v>
          </cell>
          <cell r="K172">
            <v>0</v>
          </cell>
          <cell r="L172">
            <v>0</v>
          </cell>
          <cell r="M172">
            <v>0</v>
          </cell>
          <cell r="N172">
            <v>0</v>
          </cell>
          <cell r="O172">
            <v>4</v>
          </cell>
          <cell r="P172" t="str">
            <v>10/10/2006</v>
          </cell>
          <cell r="Q172">
            <v>0</v>
          </cell>
          <cell r="R172">
            <v>0</v>
          </cell>
          <cell r="S172">
            <v>3404</v>
          </cell>
          <cell r="T172">
            <v>0</v>
          </cell>
          <cell r="U172">
            <v>0</v>
          </cell>
          <cell r="V172">
            <v>0</v>
          </cell>
        </row>
        <row r="173">
          <cell r="A173" t="str">
            <v>10/11/2006</v>
          </cell>
          <cell r="B173">
            <v>6300</v>
          </cell>
          <cell r="C173">
            <v>11336</v>
          </cell>
          <cell r="G173">
            <v>93.784804001068949</v>
          </cell>
          <cell r="H173">
            <v>74.039347736162611</v>
          </cell>
          <cell r="I173">
            <v>52.855720803898855</v>
          </cell>
          <cell r="K173">
            <v>0</v>
          </cell>
          <cell r="L173">
            <v>0</v>
          </cell>
          <cell r="M173">
            <v>0</v>
          </cell>
          <cell r="N173">
            <v>0</v>
          </cell>
          <cell r="O173">
            <v>4</v>
          </cell>
          <cell r="P173" t="str">
            <v>10/11/2006</v>
          </cell>
          <cell r="Q173">
            <v>0</v>
          </cell>
          <cell r="R173">
            <v>0</v>
          </cell>
          <cell r="S173">
            <v>11336</v>
          </cell>
          <cell r="T173">
            <v>0</v>
          </cell>
          <cell r="U173">
            <v>0</v>
          </cell>
          <cell r="V173">
            <v>0</v>
          </cell>
        </row>
        <row r="174">
          <cell r="A174" t="str">
            <v>10/12/2006</v>
          </cell>
          <cell r="B174">
            <v>6550</v>
          </cell>
          <cell r="C174">
            <v>6436</v>
          </cell>
          <cell r="G174">
            <v>55.359151355259023</v>
          </cell>
          <cell r="H174">
            <v>43.703833485904212</v>
          </cell>
          <cell r="I174">
            <v>31.19959442407108</v>
          </cell>
          <cell r="K174">
            <v>0</v>
          </cell>
          <cell r="L174">
            <v>0</v>
          </cell>
          <cell r="M174">
            <v>0</v>
          </cell>
          <cell r="N174">
            <v>0</v>
          </cell>
          <cell r="O174">
            <v>4</v>
          </cell>
          <cell r="P174" t="str">
            <v>10/12/2006</v>
          </cell>
          <cell r="Q174">
            <v>0</v>
          </cell>
          <cell r="R174">
            <v>0</v>
          </cell>
          <cell r="S174">
            <v>6436</v>
          </cell>
          <cell r="T174">
            <v>0</v>
          </cell>
          <cell r="U174">
            <v>0</v>
          </cell>
          <cell r="V174">
            <v>0</v>
          </cell>
        </row>
        <row r="175">
          <cell r="A175" t="str">
            <v>10/13/2006</v>
          </cell>
          <cell r="B175">
            <v>6900</v>
          </cell>
          <cell r="C175">
            <v>9905</v>
          </cell>
          <cell r="G175">
            <v>89.750248359644459</v>
          </cell>
          <cell r="H175">
            <v>70.854227595666089</v>
          </cell>
          <cell r="I175">
            <v>50.58190524473325</v>
          </cell>
          <cell r="K175">
            <v>0</v>
          </cell>
          <cell r="L175">
            <v>0</v>
          </cell>
          <cell r="M175">
            <v>0</v>
          </cell>
          <cell r="N175">
            <v>0</v>
          </cell>
          <cell r="O175">
            <v>4</v>
          </cell>
          <cell r="P175" t="str">
            <v>10/13/2006</v>
          </cell>
          <cell r="Q175">
            <v>0</v>
          </cell>
          <cell r="R175">
            <v>0</v>
          </cell>
          <cell r="S175">
            <v>0</v>
          </cell>
          <cell r="T175">
            <v>9905</v>
          </cell>
          <cell r="U175">
            <v>0</v>
          </cell>
          <cell r="V175">
            <v>0</v>
          </cell>
        </row>
        <row r="176">
          <cell r="A176" t="str">
            <v>10/16/2006</v>
          </cell>
          <cell r="B176">
            <v>6750</v>
          </cell>
          <cell r="C176">
            <v>3300.5</v>
          </cell>
          <cell r="G176">
            <v>29.25604385574983</v>
          </cell>
          <cell r="H176">
            <v>23.096475249824017</v>
          </cell>
          <cell r="I176">
            <v>16.488271232602976</v>
          </cell>
          <cell r="K176">
            <v>0</v>
          </cell>
          <cell r="L176">
            <v>0</v>
          </cell>
          <cell r="M176">
            <v>0</v>
          </cell>
          <cell r="N176">
            <v>0</v>
          </cell>
          <cell r="O176">
            <v>4</v>
          </cell>
          <cell r="P176" t="str">
            <v>10/16/2006</v>
          </cell>
          <cell r="Q176">
            <v>0</v>
          </cell>
          <cell r="R176">
            <v>0</v>
          </cell>
          <cell r="S176">
            <v>0</v>
          </cell>
          <cell r="T176">
            <v>3300.5</v>
          </cell>
          <cell r="U176">
            <v>0</v>
          </cell>
          <cell r="V176">
            <v>0</v>
          </cell>
        </row>
        <row r="177">
          <cell r="A177" t="str">
            <v>10/17/2006</v>
          </cell>
          <cell r="B177">
            <v>6700</v>
          </cell>
          <cell r="C177">
            <v>5432</v>
          </cell>
          <cell r="G177">
            <v>47.793259719512825</v>
          </cell>
          <cell r="H177">
            <v>37.730864968032684</v>
          </cell>
          <cell r="I177">
            <v>26.93557041516025</v>
          </cell>
          <cell r="K177">
            <v>0</v>
          </cell>
          <cell r="L177">
            <v>0</v>
          </cell>
          <cell r="M177">
            <v>0</v>
          </cell>
          <cell r="N177">
            <v>0</v>
          </cell>
          <cell r="O177">
            <v>4</v>
          </cell>
          <cell r="P177" t="str">
            <v>10/17/2006</v>
          </cell>
          <cell r="Q177">
            <v>0</v>
          </cell>
          <cell r="R177">
            <v>0</v>
          </cell>
          <cell r="S177">
            <v>0</v>
          </cell>
          <cell r="T177">
            <v>5432</v>
          </cell>
          <cell r="U177">
            <v>0</v>
          </cell>
          <cell r="V177">
            <v>0</v>
          </cell>
        </row>
        <row r="178">
          <cell r="A178" t="str">
            <v>10/18/2006</v>
          </cell>
          <cell r="B178">
            <v>6500</v>
          </cell>
          <cell r="C178">
            <v>17147</v>
          </cell>
          <cell r="G178">
            <v>146.36377186237888</v>
          </cell>
          <cell r="H178">
            <v>115.54833766855799</v>
          </cell>
          <cell r="I178">
            <v>82.48844515658709</v>
          </cell>
          <cell r="K178">
            <v>0</v>
          </cell>
          <cell r="L178">
            <v>0</v>
          </cell>
          <cell r="M178">
            <v>0</v>
          </cell>
          <cell r="N178">
            <v>0</v>
          </cell>
          <cell r="O178">
            <v>4</v>
          </cell>
          <cell r="P178" t="str">
            <v>10/18/2006</v>
          </cell>
          <cell r="Q178">
            <v>0</v>
          </cell>
          <cell r="R178">
            <v>0</v>
          </cell>
          <cell r="S178">
            <v>17147</v>
          </cell>
          <cell r="T178">
            <v>0</v>
          </cell>
          <cell r="U178">
            <v>0</v>
          </cell>
          <cell r="V178">
            <v>0</v>
          </cell>
        </row>
        <row r="179">
          <cell r="A179" t="str">
            <v>10/19/2006</v>
          </cell>
          <cell r="B179">
            <v>6450</v>
          </cell>
          <cell r="C179">
            <v>12016.5</v>
          </cell>
          <cell r="G179">
            <v>101.78172191205081</v>
          </cell>
          <cell r="H179">
            <v>80.352594240596162</v>
          </cell>
          <cell r="I179">
            <v>57.362664811477501</v>
          </cell>
          <cell r="K179">
            <v>0</v>
          </cell>
          <cell r="L179">
            <v>0</v>
          </cell>
          <cell r="M179">
            <v>0</v>
          </cell>
          <cell r="N179">
            <v>0</v>
          </cell>
          <cell r="O179">
            <v>4</v>
          </cell>
          <cell r="P179" t="str">
            <v>10/19/2006</v>
          </cell>
          <cell r="Q179">
            <v>0</v>
          </cell>
          <cell r="R179">
            <v>0</v>
          </cell>
          <cell r="S179">
            <v>12016.5</v>
          </cell>
          <cell r="T179">
            <v>0</v>
          </cell>
          <cell r="U179">
            <v>0</v>
          </cell>
          <cell r="V179">
            <v>0</v>
          </cell>
        </row>
        <row r="180">
          <cell r="A180" t="str">
            <v>10/20/2006</v>
          </cell>
          <cell r="B180">
            <v>6600</v>
          </cell>
          <cell r="C180">
            <v>7184.5</v>
          </cell>
          <cell r="G180">
            <v>62.269097756851146</v>
          </cell>
          <cell r="H180">
            <v>49.158959504612895</v>
          </cell>
          <cell r="I180">
            <v>35.093937453974902</v>
          </cell>
          <cell r="K180">
            <v>0</v>
          </cell>
          <cell r="L180">
            <v>0</v>
          </cell>
          <cell r="M180">
            <v>0</v>
          </cell>
          <cell r="N180">
            <v>0</v>
          </cell>
          <cell r="O180">
            <v>4</v>
          </cell>
          <cell r="P180" t="str">
            <v>10/20/2006</v>
          </cell>
          <cell r="Q180">
            <v>0</v>
          </cell>
          <cell r="R180">
            <v>0</v>
          </cell>
          <cell r="S180">
            <v>7184.5</v>
          </cell>
          <cell r="T180">
            <v>0</v>
          </cell>
          <cell r="U180">
            <v>0</v>
          </cell>
          <cell r="V180">
            <v>0</v>
          </cell>
        </row>
        <row r="181">
          <cell r="A181" t="str">
            <v>10/23/2006</v>
          </cell>
          <cell r="B181">
            <v>6600</v>
          </cell>
          <cell r="C181">
            <v>0</v>
          </cell>
          <cell r="G181">
            <v>0</v>
          </cell>
          <cell r="H181">
            <v>0</v>
          </cell>
          <cell r="I181">
            <v>0</v>
          </cell>
          <cell r="K181">
            <v>0</v>
          </cell>
          <cell r="L181">
            <v>0</v>
          </cell>
          <cell r="M181">
            <v>0</v>
          </cell>
          <cell r="N181">
            <v>0</v>
          </cell>
          <cell r="O181">
            <v>4</v>
          </cell>
          <cell r="P181" t="str">
            <v>10/23/2006</v>
          </cell>
          <cell r="Q181">
            <v>0</v>
          </cell>
          <cell r="R181">
            <v>0</v>
          </cell>
          <cell r="S181">
            <v>0</v>
          </cell>
          <cell r="T181">
            <v>0</v>
          </cell>
          <cell r="U181">
            <v>0</v>
          </cell>
          <cell r="V181">
            <v>0</v>
          </cell>
        </row>
        <row r="182">
          <cell r="A182" t="str">
            <v>10/24/2006</v>
          </cell>
          <cell r="B182">
            <v>6600</v>
          </cell>
          <cell r="C182">
            <v>0</v>
          </cell>
          <cell r="G182">
            <v>0</v>
          </cell>
          <cell r="H182">
            <v>0</v>
          </cell>
          <cell r="I182">
            <v>0</v>
          </cell>
          <cell r="K182">
            <v>0</v>
          </cell>
          <cell r="L182">
            <v>0</v>
          </cell>
          <cell r="M182">
            <v>0</v>
          </cell>
          <cell r="N182">
            <v>0</v>
          </cell>
          <cell r="O182">
            <v>3</v>
          </cell>
          <cell r="P182" t="str">
            <v>10/24/2006</v>
          </cell>
          <cell r="Q182">
            <v>0</v>
          </cell>
          <cell r="R182">
            <v>0</v>
          </cell>
          <cell r="S182">
            <v>0</v>
          </cell>
          <cell r="T182">
            <v>0</v>
          </cell>
          <cell r="U182">
            <v>0</v>
          </cell>
          <cell r="V182">
            <v>0</v>
          </cell>
        </row>
        <row r="183">
          <cell r="A183" t="str">
            <v>10/25/2006</v>
          </cell>
          <cell r="B183">
            <v>6600</v>
          </cell>
          <cell r="C183">
            <v>0</v>
          </cell>
          <cell r="G183">
            <v>0</v>
          </cell>
          <cell r="H183">
            <v>0</v>
          </cell>
          <cell r="I183">
            <v>0</v>
          </cell>
          <cell r="K183">
            <v>0</v>
          </cell>
          <cell r="L183">
            <v>0</v>
          </cell>
          <cell r="M183">
            <v>0</v>
          </cell>
          <cell r="N183">
            <v>0</v>
          </cell>
          <cell r="O183">
            <v>3</v>
          </cell>
          <cell r="P183" t="str">
            <v>10/25/2006</v>
          </cell>
          <cell r="Q183">
            <v>0</v>
          </cell>
          <cell r="R183">
            <v>0</v>
          </cell>
          <cell r="S183">
            <v>0</v>
          </cell>
          <cell r="T183">
            <v>0</v>
          </cell>
          <cell r="U183">
            <v>0</v>
          </cell>
          <cell r="V183">
            <v>0</v>
          </cell>
        </row>
        <row r="184">
          <cell r="A184" t="str">
            <v>10/26/2006</v>
          </cell>
          <cell r="B184">
            <v>6600</v>
          </cell>
          <cell r="C184">
            <v>0</v>
          </cell>
          <cell r="G184">
            <v>0</v>
          </cell>
          <cell r="H184">
            <v>0</v>
          </cell>
          <cell r="I184">
            <v>0</v>
          </cell>
          <cell r="K184">
            <v>0</v>
          </cell>
          <cell r="L184">
            <v>0</v>
          </cell>
          <cell r="M184">
            <v>0</v>
          </cell>
          <cell r="N184">
            <v>0</v>
          </cell>
          <cell r="O184">
            <v>3</v>
          </cell>
          <cell r="P184" t="str">
            <v>10/26/2006</v>
          </cell>
          <cell r="Q184">
            <v>0</v>
          </cell>
          <cell r="R184">
            <v>0</v>
          </cell>
          <cell r="S184">
            <v>0</v>
          </cell>
          <cell r="T184">
            <v>0</v>
          </cell>
          <cell r="U184">
            <v>0</v>
          </cell>
          <cell r="V184">
            <v>0</v>
          </cell>
        </row>
        <row r="185">
          <cell r="A185" t="str">
            <v>10/27/2006</v>
          </cell>
          <cell r="B185">
            <v>6600</v>
          </cell>
          <cell r="C185">
            <v>0</v>
          </cell>
          <cell r="G185">
            <v>0</v>
          </cell>
          <cell r="H185">
            <v>0</v>
          </cell>
          <cell r="I185">
            <v>0</v>
          </cell>
          <cell r="K185">
            <v>0</v>
          </cell>
          <cell r="L185">
            <v>0</v>
          </cell>
          <cell r="M185">
            <v>0</v>
          </cell>
          <cell r="N185">
            <v>0</v>
          </cell>
          <cell r="O185">
            <v>3</v>
          </cell>
          <cell r="P185" t="str">
            <v>10/27/2006</v>
          </cell>
          <cell r="Q185">
            <v>0</v>
          </cell>
          <cell r="R185">
            <v>0</v>
          </cell>
          <cell r="S185">
            <v>0</v>
          </cell>
          <cell r="T185">
            <v>0</v>
          </cell>
          <cell r="U185">
            <v>0</v>
          </cell>
          <cell r="V185">
            <v>0</v>
          </cell>
        </row>
        <row r="186">
          <cell r="A186" t="str">
            <v>10/30/2006</v>
          </cell>
          <cell r="B186">
            <v>6700</v>
          </cell>
          <cell r="C186">
            <v>5438.5</v>
          </cell>
          <cell r="G186">
            <v>47.85044973942756</v>
          </cell>
          <cell r="H186">
            <v>37.776014198940679</v>
          </cell>
          <cell r="I186">
            <v>26.967801859876477</v>
          </cell>
          <cell r="K186">
            <v>0</v>
          </cell>
          <cell r="L186">
            <v>0</v>
          </cell>
          <cell r="M186">
            <v>0</v>
          </cell>
          <cell r="N186">
            <v>0</v>
          </cell>
          <cell r="O186">
            <v>3</v>
          </cell>
          <cell r="P186" t="str">
            <v>10/30/2006</v>
          </cell>
          <cell r="Q186">
            <v>0</v>
          </cell>
          <cell r="R186">
            <v>0</v>
          </cell>
          <cell r="S186">
            <v>0</v>
          </cell>
          <cell r="T186">
            <v>5438.5</v>
          </cell>
          <cell r="U186">
            <v>0</v>
          </cell>
          <cell r="V186">
            <v>0</v>
          </cell>
        </row>
        <row r="187">
          <cell r="A187" t="str">
            <v>10/31/2006</v>
          </cell>
          <cell r="B187">
            <v>6550</v>
          </cell>
          <cell r="C187">
            <v>2747</v>
          </cell>
          <cell r="G187">
            <v>23.628276689387278</v>
          </cell>
          <cell r="H187">
            <v>18.653578400524996</v>
          </cell>
          <cell r="I187">
            <v>13.316545351603986</v>
          </cell>
          <cell r="K187">
            <v>0</v>
          </cell>
          <cell r="L187">
            <v>0</v>
          </cell>
          <cell r="M187">
            <v>0</v>
          </cell>
          <cell r="N187">
            <v>0</v>
          </cell>
          <cell r="O187">
            <v>3</v>
          </cell>
          <cell r="P187" t="str">
            <v>10/31/2006</v>
          </cell>
          <cell r="Q187">
            <v>0</v>
          </cell>
          <cell r="R187">
            <v>0</v>
          </cell>
          <cell r="S187">
            <v>2747</v>
          </cell>
          <cell r="T187">
            <v>0</v>
          </cell>
          <cell r="U187">
            <v>0</v>
          </cell>
          <cell r="V187">
            <v>0</v>
          </cell>
        </row>
        <row r="188">
          <cell r="A188" t="str">
            <v>11/01/2006</v>
          </cell>
          <cell r="B188">
            <v>6550</v>
          </cell>
          <cell r="C188">
            <v>1796.5</v>
          </cell>
          <cell r="G188">
            <v>15.452566098465324</v>
          </cell>
          <cell r="H188">
            <v>12.199182233907228</v>
          </cell>
          <cell r="I188">
            <v>8.7088364485462542</v>
          </cell>
          <cell r="K188">
            <v>0</v>
          </cell>
          <cell r="L188">
            <v>0</v>
          </cell>
          <cell r="M188">
            <v>0</v>
          </cell>
          <cell r="N188">
            <v>0</v>
          </cell>
          <cell r="O188">
            <v>3</v>
          </cell>
          <cell r="P188" t="str">
            <v>11/01/2006</v>
          </cell>
          <cell r="Q188">
            <v>0</v>
          </cell>
          <cell r="R188">
            <v>0</v>
          </cell>
          <cell r="S188">
            <v>1796.5</v>
          </cell>
          <cell r="T188">
            <v>0</v>
          </cell>
          <cell r="U188">
            <v>0</v>
          </cell>
          <cell r="V188">
            <v>0</v>
          </cell>
        </row>
        <row r="189">
          <cell r="A189" t="str">
            <v>11/02/2006</v>
          </cell>
          <cell r="B189">
            <v>6700</v>
          </cell>
          <cell r="C189">
            <v>4806.5</v>
          </cell>
          <cell r="G189">
            <v>42.289820110794992</v>
          </cell>
          <cell r="H189">
            <v>33.386119747578995</v>
          </cell>
          <cell r="I189">
            <v>23.833913696698776</v>
          </cell>
          <cell r="K189">
            <v>0</v>
          </cell>
          <cell r="L189">
            <v>0</v>
          </cell>
          <cell r="M189">
            <v>0</v>
          </cell>
          <cell r="N189">
            <v>0</v>
          </cell>
          <cell r="O189">
            <v>3</v>
          </cell>
          <cell r="P189" t="str">
            <v>11/02/2006</v>
          </cell>
          <cell r="Q189">
            <v>0</v>
          </cell>
          <cell r="R189">
            <v>0</v>
          </cell>
          <cell r="S189">
            <v>0</v>
          </cell>
          <cell r="T189">
            <v>4806.5</v>
          </cell>
          <cell r="U189">
            <v>0</v>
          </cell>
          <cell r="V189">
            <v>0</v>
          </cell>
        </row>
        <row r="190">
          <cell r="A190" t="str">
            <v>11/03/2006</v>
          </cell>
          <cell r="B190">
            <v>6750</v>
          </cell>
          <cell r="C190">
            <v>3201</v>
          </cell>
          <cell r="G190">
            <v>28.374063439556188</v>
          </cell>
          <cell r="H190">
            <v>22.400187024598296</v>
          </cell>
          <cell r="I190">
            <v>15.991200186505719</v>
          </cell>
          <cell r="K190">
            <v>0</v>
          </cell>
          <cell r="L190">
            <v>0</v>
          </cell>
          <cell r="M190">
            <v>0</v>
          </cell>
          <cell r="N190">
            <v>0</v>
          </cell>
          <cell r="O190">
            <v>3</v>
          </cell>
          <cell r="P190" t="str">
            <v>11/03/2006</v>
          </cell>
          <cell r="Q190">
            <v>0</v>
          </cell>
          <cell r="R190">
            <v>0</v>
          </cell>
          <cell r="S190">
            <v>0</v>
          </cell>
          <cell r="T190">
            <v>3201</v>
          </cell>
          <cell r="U190">
            <v>0</v>
          </cell>
          <cell r="V190">
            <v>0</v>
          </cell>
        </row>
        <row r="191">
          <cell r="A191" t="str">
            <v>11/06/2006</v>
          </cell>
          <cell r="B191">
            <v>6900</v>
          </cell>
          <cell r="C191">
            <v>3449.5</v>
          </cell>
          <cell r="G191">
            <v>31.256282858818128</v>
          </cell>
          <cell r="H191">
            <v>24.675583855754688</v>
          </cell>
          <cell r="I191">
            <v>17.615576187956318</v>
          </cell>
          <cell r="K191">
            <v>0</v>
          </cell>
          <cell r="L191">
            <v>0</v>
          </cell>
          <cell r="M191">
            <v>0</v>
          </cell>
          <cell r="N191">
            <v>0</v>
          </cell>
          <cell r="O191">
            <v>3</v>
          </cell>
          <cell r="P191" t="str">
            <v>11/06/2006</v>
          </cell>
          <cell r="Q191">
            <v>0</v>
          </cell>
          <cell r="R191">
            <v>0</v>
          </cell>
          <cell r="S191">
            <v>0</v>
          </cell>
          <cell r="T191">
            <v>3449.5</v>
          </cell>
          <cell r="U191">
            <v>0</v>
          </cell>
          <cell r="V191">
            <v>0</v>
          </cell>
        </row>
        <row r="192">
          <cell r="A192" t="str">
            <v>11/07/2006</v>
          </cell>
          <cell r="B192">
            <v>6900</v>
          </cell>
          <cell r="C192">
            <v>2066.5</v>
          </cell>
          <cell r="G192">
            <v>18.724774178213558</v>
          </cell>
          <cell r="H192">
            <v>14.782459497874202</v>
          </cell>
          <cell r="I192">
            <v>10.553004259287356</v>
          </cell>
          <cell r="K192">
            <v>0</v>
          </cell>
          <cell r="L192">
            <v>0</v>
          </cell>
          <cell r="M192">
            <v>0</v>
          </cell>
          <cell r="N192">
            <v>0</v>
          </cell>
          <cell r="O192">
            <v>3</v>
          </cell>
          <cell r="P192" t="str">
            <v>11/07/2006</v>
          </cell>
          <cell r="Q192">
            <v>0</v>
          </cell>
          <cell r="R192">
            <v>0</v>
          </cell>
          <cell r="S192">
            <v>0</v>
          </cell>
          <cell r="T192">
            <v>2066.5</v>
          </cell>
          <cell r="U192">
            <v>0</v>
          </cell>
          <cell r="V192">
            <v>0</v>
          </cell>
        </row>
        <row r="193">
          <cell r="A193" t="str">
            <v>11/08/2006</v>
          </cell>
          <cell r="B193">
            <v>6800</v>
          </cell>
          <cell r="C193">
            <v>3542.5</v>
          </cell>
          <cell r="G193">
            <v>31.633763254328812</v>
          </cell>
          <cell r="H193">
            <v>24.973589514181835</v>
          </cell>
          <cell r="I193">
            <v>17.828318525124615</v>
          </cell>
          <cell r="K193">
            <v>0</v>
          </cell>
          <cell r="L193">
            <v>0</v>
          </cell>
          <cell r="M193">
            <v>0</v>
          </cell>
          <cell r="N193">
            <v>0</v>
          </cell>
          <cell r="O193">
            <v>3</v>
          </cell>
          <cell r="P193" t="str">
            <v>11/08/2006</v>
          </cell>
          <cell r="Q193">
            <v>0</v>
          </cell>
          <cell r="R193">
            <v>0</v>
          </cell>
          <cell r="S193">
            <v>0</v>
          </cell>
          <cell r="T193">
            <v>3542.5</v>
          </cell>
          <cell r="U193">
            <v>0</v>
          </cell>
          <cell r="V193">
            <v>0</v>
          </cell>
        </row>
        <row r="194">
          <cell r="A194" t="str">
            <v>11/09/2006</v>
          </cell>
          <cell r="B194">
            <v>6600</v>
          </cell>
          <cell r="C194">
            <v>3107.5</v>
          </cell>
          <cell r="G194">
            <v>26.933150710476017</v>
          </cell>
          <cell r="H194">
            <v>21.262644117278107</v>
          </cell>
          <cell r="I194">
            <v>15.17912320108943</v>
          </cell>
          <cell r="K194">
            <v>0</v>
          </cell>
          <cell r="L194">
            <v>0</v>
          </cell>
          <cell r="M194">
            <v>0</v>
          </cell>
          <cell r="N194">
            <v>0</v>
          </cell>
          <cell r="O194">
            <v>3</v>
          </cell>
          <cell r="P194" t="str">
            <v>11/09/2006</v>
          </cell>
          <cell r="Q194">
            <v>0</v>
          </cell>
          <cell r="R194">
            <v>0</v>
          </cell>
          <cell r="S194">
            <v>3107.5</v>
          </cell>
          <cell r="T194">
            <v>0</v>
          </cell>
          <cell r="U194">
            <v>0</v>
          </cell>
          <cell r="V194">
            <v>0</v>
          </cell>
        </row>
        <row r="195">
          <cell r="A195" t="str">
            <v>11/10/2006</v>
          </cell>
          <cell r="B195">
            <v>6700</v>
          </cell>
          <cell r="C195">
            <v>6645</v>
          </cell>
          <cell r="G195">
            <v>58.465797282062361</v>
          </cell>
          <cell r="H195">
            <v>46.156406059016419</v>
          </cell>
          <cell r="I195">
            <v>32.950453867588344</v>
          </cell>
          <cell r="K195">
            <v>0</v>
          </cell>
          <cell r="L195">
            <v>0</v>
          </cell>
          <cell r="M195">
            <v>0</v>
          </cell>
          <cell r="N195">
            <v>0</v>
          </cell>
          <cell r="O195">
            <v>3</v>
          </cell>
          <cell r="P195" t="str">
            <v>11/10/2006</v>
          </cell>
          <cell r="Q195">
            <v>0</v>
          </cell>
          <cell r="R195">
            <v>0</v>
          </cell>
          <cell r="S195">
            <v>0</v>
          </cell>
          <cell r="T195">
            <v>6645</v>
          </cell>
          <cell r="U195">
            <v>0</v>
          </cell>
          <cell r="V195">
            <v>0</v>
          </cell>
        </row>
        <row r="196">
          <cell r="A196" t="str">
            <v>11/13/2006</v>
          </cell>
          <cell r="B196">
            <v>6550</v>
          </cell>
          <cell r="C196">
            <v>3757.5</v>
          </cell>
          <cell r="G196">
            <v>32.320076323397416</v>
          </cell>
          <cell r="H196">
            <v>25.51540620312074</v>
          </cell>
          <cell r="I196">
            <v>18.215114364270832</v>
          </cell>
          <cell r="K196">
            <v>0</v>
          </cell>
          <cell r="L196">
            <v>0</v>
          </cell>
          <cell r="M196">
            <v>0</v>
          </cell>
          <cell r="N196">
            <v>0</v>
          </cell>
          <cell r="O196">
            <v>3</v>
          </cell>
          <cell r="P196" t="str">
            <v>11/13/2006</v>
          </cell>
          <cell r="Q196">
            <v>0</v>
          </cell>
          <cell r="R196">
            <v>0</v>
          </cell>
          <cell r="S196">
            <v>3757.5</v>
          </cell>
          <cell r="T196">
            <v>0</v>
          </cell>
          <cell r="U196">
            <v>0</v>
          </cell>
          <cell r="V196">
            <v>0</v>
          </cell>
        </row>
        <row r="197">
          <cell r="A197" t="str">
            <v>11/14/2006</v>
          </cell>
          <cell r="B197">
            <v>6650</v>
          </cell>
          <cell r="C197">
            <v>7109.5</v>
          </cell>
          <cell r="G197">
            <v>62.085873014518121</v>
          </cell>
          <cell r="H197">
            <v>49.014310906623514</v>
          </cell>
          <cell r="I197">
            <v>34.990674714043067</v>
          </cell>
          <cell r="K197">
            <v>0</v>
          </cell>
          <cell r="L197">
            <v>0</v>
          </cell>
          <cell r="M197">
            <v>0</v>
          </cell>
          <cell r="N197">
            <v>0</v>
          </cell>
          <cell r="O197">
            <v>3</v>
          </cell>
          <cell r="P197" t="str">
            <v>11/14/2006</v>
          </cell>
          <cell r="Q197">
            <v>0</v>
          </cell>
          <cell r="R197">
            <v>0</v>
          </cell>
          <cell r="S197">
            <v>0</v>
          </cell>
          <cell r="T197">
            <v>7109.5</v>
          </cell>
          <cell r="U197">
            <v>0</v>
          </cell>
          <cell r="V197">
            <v>0</v>
          </cell>
        </row>
        <row r="198">
          <cell r="A198" t="str">
            <v>11/15/2006</v>
          </cell>
          <cell r="B198">
            <v>6950</v>
          </cell>
          <cell r="C198">
            <v>11950</v>
          </cell>
          <cell r="G198">
            <v>109.06484796712789</v>
          </cell>
          <cell r="H198">
            <v>86.102330654098836</v>
          </cell>
          <cell r="I198">
            <v>61.467326344302876</v>
          </cell>
          <cell r="K198">
            <v>0</v>
          </cell>
          <cell r="L198">
            <v>0</v>
          </cell>
          <cell r="M198">
            <v>0</v>
          </cell>
          <cell r="N198">
            <v>0</v>
          </cell>
          <cell r="O198">
            <v>3</v>
          </cell>
          <cell r="P198" t="str">
            <v>11/15/2006</v>
          </cell>
          <cell r="Q198">
            <v>0</v>
          </cell>
          <cell r="R198">
            <v>0</v>
          </cell>
          <cell r="S198">
            <v>0</v>
          </cell>
          <cell r="T198">
            <v>11950</v>
          </cell>
          <cell r="U198">
            <v>0</v>
          </cell>
          <cell r="V198">
            <v>0</v>
          </cell>
        </row>
        <row r="199">
          <cell r="A199" t="str">
            <v>11/16/2006</v>
          </cell>
          <cell r="B199">
            <v>6850</v>
          </cell>
          <cell r="C199">
            <v>3398</v>
          </cell>
          <cell r="G199">
            <v>30.56652263011058</v>
          </cell>
          <cell r="H199">
            <v>24.131045772300663</v>
          </cell>
          <cell r="I199">
            <v>17.226837580902405</v>
          </cell>
          <cell r="K199">
            <v>0</v>
          </cell>
          <cell r="L199">
            <v>0</v>
          </cell>
          <cell r="M199">
            <v>0</v>
          </cell>
          <cell r="N199">
            <v>0</v>
          </cell>
          <cell r="O199">
            <v>3</v>
          </cell>
          <cell r="P199" t="str">
            <v>11/16/2006</v>
          </cell>
          <cell r="Q199">
            <v>0</v>
          </cell>
          <cell r="R199">
            <v>0</v>
          </cell>
          <cell r="S199">
            <v>0</v>
          </cell>
          <cell r="T199">
            <v>3398</v>
          </cell>
          <cell r="U199">
            <v>0</v>
          </cell>
          <cell r="V199">
            <v>0</v>
          </cell>
        </row>
        <row r="200">
          <cell r="A200" t="str">
            <v>11/17/2006</v>
          </cell>
          <cell r="B200">
            <v>6800</v>
          </cell>
          <cell r="C200">
            <v>6358</v>
          </cell>
          <cell r="G200">
            <v>56.775572835856764</v>
          </cell>
          <cell r="H200">
            <v>44.822041533145551</v>
          </cell>
          <cell r="I200">
            <v>31.997868506066986</v>
          </cell>
          <cell r="K200">
            <v>0</v>
          </cell>
          <cell r="L200">
            <v>0</v>
          </cell>
          <cell r="M200">
            <v>0</v>
          </cell>
          <cell r="N200">
            <v>0</v>
          </cell>
          <cell r="O200">
            <v>3</v>
          </cell>
          <cell r="P200" t="str">
            <v>11/17/2006</v>
          </cell>
          <cell r="Q200">
            <v>0</v>
          </cell>
          <cell r="R200">
            <v>0</v>
          </cell>
          <cell r="S200">
            <v>0</v>
          </cell>
          <cell r="T200">
            <v>6358</v>
          </cell>
          <cell r="U200">
            <v>0</v>
          </cell>
          <cell r="V200">
            <v>0</v>
          </cell>
        </row>
        <row r="201">
          <cell r="A201" t="str">
            <v>11/20/2006</v>
          </cell>
          <cell r="B201">
            <v>6700</v>
          </cell>
          <cell r="C201">
            <v>3784.5</v>
          </cell>
          <cell r="G201">
            <v>33.297789287278405</v>
          </cell>
          <cell r="H201">
            <v>26.287271441737794</v>
          </cell>
          <cell r="I201">
            <v>18.766138850547492</v>
          </cell>
          <cell r="K201">
            <v>0</v>
          </cell>
          <cell r="L201">
            <v>0</v>
          </cell>
          <cell r="M201">
            <v>0</v>
          </cell>
          <cell r="N201">
            <v>0</v>
          </cell>
          <cell r="O201">
            <v>3</v>
          </cell>
          <cell r="P201" t="str">
            <v>11/20/2006</v>
          </cell>
          <cell r="Q201">
            <v>0</v>
          </cell>
          <cell r="R201">
            <v>0</v>
          </cell>
          <cell r="S201">
            <v>0</v>
          </cell>
          <cell r="T201">
            <v>3784.5</v>
          </cell>
          <cell r="U201">
            <v>0</v>
          </cell>
          <cell r="V201">
            <v>0</v>
          </cell>
        </row>
        <row r="202">
          <cell r="A202" t="str">
            <v>11/21/2006</v>
          </cell>
          <cell r="B202">
            <v>6800</v>
          </cell>
          <cell r="C202">
            <v>4927.5</v>
          </cell>
          <cell r="G202">
            <v>44.001515437037462</v>
          </cell>
          <cell r="H202">
            <v>34.737434673572615</v>
          </cell>
          <cell r="I202">
            <v>24.798599726902339</v>
          </cell>
          <cell r="K202">
            <v>0</v>
          </cell>
          <cell r="L202">
            <v>0</v>
          </cell>
          <cell r="M202">
            <v>0</v>
          </cell>
          <cell r="N202">
            <v>0</v>
          </cell>
          <cell r="O202">
            <v>3</v>
          </cell>
          <cell r="P202" t="str">
            <v>11/21/2006</v>
          </cell>
          <cell r="Q202">
            <v>0</v>
          </cell>
          <cell r="R202">
            <v>0</v>
          </cell>
          <cell r="S202">
            <v>0</v>
          </cell>
          <cell r="T202">
            <v>4927.5</v>
          </cell>
          <cell r="U202">
            <v>0</v>
          </cell>
          <cell r="V202">
            <v>0</v>
          </cell>
        </row>
        <row r="203">
          <cell r="A203" t="str">
            <v>11/22/2006</v>
          </cell>
          <cell r="B203">
            <v>6700</v>
          </cell>
          <cell r="C203">
            <v>6793</v>
          </cell>
          <cell r="G203">
            <v>59.767970043197835</v>
          </cell>
          <cell r="H203">
            <v>47.184419316613777</v>
          </cell>
          <cell r="I203">
            <v>33.684339070357801</v>
          </cell>
          <cell r="K203">
            <v>0</v>
          </cell>
          <cell r="L203">
            <v>0</v>
          </cell>
          <cell r="M203">
            <v>0</v>
          </cell>
          <cell r="N203">
            <v>0</v>
          </cell>
          <cell r="O203">
            <v>3</v>
          </cell>
          <cell r="P203" t="str">
            <v>11/22/2006</v>
          </cell>
          <cell r="Q203">
            <v>0</v>
          </cell>
          <cell r="R203">
            <v>0</v>
          </cell>
          <cell r="S203">
            <v>0</v>
          </cell>
          <cell r="T203">
            <v>6793</v>
          </cell>
          <cell r="U203">
            <v>0</v>
          </cell>
          <cell r="V203">
            <v>0</v>
          </cell>
        </row>
        <row r="204">
          <cell r="A204" t="str">
            <v>11/23/2006</v>
          </cell>
          <cell r="B204">
            <v>6650</v>
          </cell>
          <cell r="C204">
            <v>3961.5</v>
          </cell>
          <cell r="G204">
            <v>34.595004704552153</v>
          </cell>
          <cell r="H204">
            <v>27.311371074841979</v>
          </cell>
          <cell r="I204">
            <v>19.497230168040172</v>
          </cell>
          <cell r="K204">
            <v>0</v>
          </cell>
          <cell r="L204">
            <v>0</v>
          </cell>
          <cell r="M204">
            <v>0</v>
          </cell>
          <cell r="N204">
            <v>0</v>
          </cell>
          <cell r="O204">
            <v>3</v>
          </cell>
          <cell r="P204" t="str">
            <v>11/23/2006</v>
          </cell>
          <cell r="Q204">
            <v>0</v>
          </cell>
          <cell r="R204">
            <v>0</v>
          </cell>
          <cell r="S204">
            <v>0</v>
          </cell>
          <cell r="T204">
            <v>3961.5</v>
          </cell>
          <cell r="U204">
            <v>0</v>
          </cell>
          <cell r="V204">
            <v>0</v>
          </cell>
        </row>
        <row r="205">
          <cell r="A205" t="str">
            <v>11/24/2006</v>
          </cell>
          <cell r="B205">
            <v>6550</v>
          </cell>
          <cell r="C205">
            <v>4522</v>
          </cell>
          <cell r="F205">
            <v>63.442944596047653</v>
          </cell>
          <cell r="G205">
            <v>38.895910880746001</v>
          </cell>
          <cell r="H205">
            <v>30.706764298206782</v>
          </cell>
          <cell r="I205">
            <v>21.921156927540309</v>
          </cell>
          <cell r="K205">
            <v>0</v>
          </cell>
          <cell r="L205">
            <v>0</v>
          </cell>
          <cell r="M205">
            <v>0</v>
          </cell>
          <cell r="N205">
            <v>0</v>
          </cell>
          <cell r="O205">
            <v>2</v>
          </cell>
          <cell r="P205" t="str">
            <v>11/24/2006</v>
          </cell>
          <cell r="Q205">
            <v>0</v>
          </cell>
          <cell r="R205">
            <v>0</v>
          </cell>
          <cell r="S205">
            <v>4522</v>
          </cell>
          <cell r="T205">
            <v>0</v>
          </cell>
          <cell r="U205">
            <v>0</v>
          </cell>
          <cell r="V205">
            <v>0</v>
          </cell>
        </row>
        <row r="206">
          <cell r="A206" t="str">
            <v>11/27/2006</v>
          </cell>
          <cell r="B206">
            <v>6550</v>
          </cell>
          <cell r="C206">
            <v>6412.5</v>
          </cell>
          <cell r="F206">
            <v>89.966360509101193</v>
          </cell>
          <cell r="G206">
            <v>55.157016480049478</v>
          </cell>
          <cell r="H206">
            <v>43.544256095146174</v>
          </cell>
          <cell r="I206">
            <v>31.085674214474174</v>
          </cell>
          <cell r="K206">
            <v>0</v>
          </cell>
          <cell r="L206">
            <v>0</v>
          </cell>
          <cell r="M206">
            <v>0</v>
          </cell>
          <cell r="N206">
            <v>0</v>
          </cell>
          <cell r="O206">
            <v>2</v>
          </cell>
          <cell r="P206" t="str">
            <v>11/27/2006</v>
          </cell>
          <cell r="Q206">
            <v>0</v>
          </cell>
          <cell r="R206">
            <v>0</v>
          </cell>
          <cell r="S206">
            <v>6412.5</v>
          </cell>
          <cell r="T206">
            <v>0</v>
          </cell>
          <cell r="U206">
            <v>0</v>
          </cell>
          <cell r="V206">
            <v>0</v>
          </cell>
        </row>
        <row r="207">
          <cell r="A207" t="str">
            <v>11/28/2006</v>
          </cell>
          <cell r="B207">
            <v>6250</v>
          </cell>
          <cell r="C207">
            <v>12079</v>
          </cell>
          <cell r="F207">
            <v>161.70463648787009</v>
          </cell>
          <cell r="G207">
            <v>99.138669711548246</v>
          </cell>
          <cell r="H207">
            <v>78.266010352703091</v>
          </cell>
          <cell r="I207">
            <v>55.873079897717894</v>
          </cell>
          <cell r="K207">
            <v>0</v>
          </cell>
          <cell r="L207">
            <v>0</v>
          </cell>
          <cell r="M207">
            <v>0</v>
          </cell>
          <cell r="N207">
            <v>0</v>
          </cell>
          <cell r="O207">
            <v>2</v>
          </cell>
          <cell r="P207" t="str">
            <v>11/28/2006</v>
          </cell>
          <cell r="Q207">
            <v>0</v>
          </cell>
          <cell r="R207">
            <v>0</v>
          </cell>
          <cell r="S207">
            <v>12079</v>
          </cell>
          <cell r="T207">
            <v>0</v>
          </cell>
          <cell r="U207">
            <v>0</v>
          </cell>
          <cell r="V207">
            <v>0</v>
          </cell>
        </row>
        <row r="208">
          <cell r="A208" t="str">
            <v>11/29/2006</v>
          </cell>
          <cell r="B208">
            <v>6350</v>
          </cell>
          <cell r="C208">
            <v>6461</v>
          </cell>
          <cell r="F208">
            <v>87.878966375502827</v>
          </cell>
          <cell r="G208">
            <v>53.877266671613064</v>
          </cell>
          <cell r="H208">
            <v>42.533944860918595</v>
          </cell>
          <cell r="I208">
            <v>30.364426254380479</v>
          </cell>
          <cell r="K208">
            <v>0</v>
          </cell>
          <cell r="L208">
            <v>0</v>
          </cell>
          <cell r="M208">
            <v>0</v>
          </cell>
          <cell r="N208">
            <v>0</v>
          </cell>
          <cell r="O208">
            <v>2</v>
          </cell>
          <cell r="P208" t="str">
            <v>11/29/2006</v>
          </cell>
          <cell r="Q208">
            <v>0</v>
          </cell>
          <cell r="R208">
            <v>0</v>
          </cell>
          <cell r="S208">
            <v>6461</v>
          </cell>
          <cell r="T208">
            <v>0</v>
          </cell>
          <cell r="U208">
            <v>0</v>
          </cell>
          <cell r="V208">
            <v>0</v>
          </cell>
        </row>
        <row r="209">
          <cell r="A209" t="str">
            <v>11/30/2006</v>
          </cell>
          <cell r="B209">
            <v>6450</v>
          </cell>
          <cell r="C209">
            <v>8198.5</v>
          </cell>
          <cell r="F209">
            <v>113.26757157361276</v>
          </cell>
          <cell r="G209">
            <v>69.442636965501478</v>
          </cell>
          <cell r="H209">
            <v>54.822181490577755</v>
          </cell>
          <cell r="I209">
            <v>39.136837469887098</v>
          </cell>
          <cell r="K209">
            <v>0</v>
          </cell>
          <cell r="L209">
            <v>0</v>
          </cell>
          <cell r="M209">
            <v>0</v>
          </cell>
          <cell r="N209">
            <v>0</v>
          </cell>
          <cell r="O209">
            <v>2</v>
          </cell>
          <cell r="P209" t="str">
            <v>11/30/2006</v>
          </cell>
          <cell r="Q209">
            <v>0</v>
          </cell>
          <cell r="R209">
            <v>0</v>
          </cell>
          <cell r="S209">
            <v>8198.5</v>
          </cell>
          <cell r="T209">
            <v>0</v>
          </cell>
          <cell r="U209">
            <v>0</v>
          </cell>
          <cell r="V209">
            <v>0</v>
          </cell>
        </row>
        <row r="210">
          <cell r="A210" t="str">
            <v>12/01/2006</v>
          </cell>
          <cell r="B210">
            <v>6500</v>
          </cell>
          <cell r="C210">
            <v>2630.5</v>
          </cell>
          <cell r="F210">
            <v>36.623777475999333</v>
          </cell>
          <cell r="G210">
            <v>22.453484684433874</v>
          </cell>
          <cell r="H210">
            <v>17.726127149772076</v>
          </cell>
          <cell r="I210">
            <v>12.65445004866171</v>
          </cell>
          <cell r="K210">
            <v>0</v>
          </cell>
          <cell r="L210">
            <v>0</v>
          </cell>
          <cell r="M210">
            <v>0</v>
          </cell>
          <cell r="N210">
            <v>0</v>
          </cell>
          <cell r="O210">
            <v>2</v>
          </cell>
          <cell r="P210" t="str">
            <v>12/01/2006</v>
          </cell>
          <cell r="Q210">
            <v>0</v>
          </cell>
          <cell r="R210">
            <v>0</v>
          </cell>
          <cell r="S210">
            <v>2630.5</v>
          </cell>
          <cell r="T210">
            <v>0</v>
          </cell>
          <cell r="U210">
            <v>0</v>
          </cell>
          <cell r="V210">
            <v>0</v>
          </cell>
        </row>
        <row r="211">
          <cell r="A211" t="str">
            <v>12/04/2006</v>
          </cell>
          <cell r="B211">
            <v>6250</v>
          </cell>
          <cell r="C211">
            <v>4907</v>
          </cell>
          <cell r="F211">
            <v>65.691253518170257</v>
          </cell>
          <cell r="G211">
            <v>40.274315115039926</v>
          </cell>
          <cell r="H211">
            <v>31.794959251652795</v>
          </cell>
          <cell r="I211">
            <v>22.69800505489707</v>
          </cell>
          <cell r="K211">
            <v>0</v>
          </cell>
          <cell r="L211">
            <v>0</v>
          </cell>
          <cell r="M211">
            <v>0</v>
          </cell>
          <cell r="N211">
            <v>0</v>
          </cell>
          <cell r="O211">
            <v>2</v>
          </cell>
          <cell r="P211" t="str">
            <v>12/04/2006</v>
          </cell>
          <cell r="Q211">
            <v>0</v>
          </cell>
          <cell r="R211">
            <v>0</v>
          </cell>
          <cell r="S211">
            <v>4907</v>
          </cell>
          <cell r="T211">
            <v>0</v>
          </cell>
          <cell r="U211">
            <v>0</v>
          </cell>
          <cell r="V211">
            <v>0</v>
          </cell>
        </row>
        <row r="212">
          <cell r="A212" t="str">
            <v>12/05/2006</v>
          </cell>
          <cell r="B212">
            <v>6550</v>
          </cell>
          <cell r="C212">
            <v>9605</v>
          </cell>
          <cell r="F212">
            <v>134.75663043897339</v>
          </cell>
          <cell r="G212">
            <v>82.617254314366519</v>
          </cell>
          <cell r="H212">
            <v>65.223014392807642</v>
          </cell>
          <cell r="I212">
            <v>46.561855879925844</v>
          </cell>
          <cell r="K212">
            <v>0</v>
          </cell>
          <cell r="L212">
            <v>0</v>
          </cell>
          <cell r="M212">
            <v>0</v>
          </cell>
          <cell r="N212">
            <v>0</v>
          </cell>
          <cell r="O212">
            <v>2</v>
          </cell>
          <cell r="P212" t="str">
            <v>12/05/2006</v>
          </cell>
          <cell r="Q212">
            <v>0</v>
          </cell>
          <cell r="R212">
            <v>0</v>
          </cell>
          <cell r="S212">
            <v>9605</v>
          </cell>
          <cell r="T212">
            <v>0</v>
          </cell>
          <cell r="U212">
            <v>0</v>
          </cell>
          <cell r="V212">
            <v>0</v>
          </cell>
        </row>
        <row r="213">
          <cell r="A213" t="str">
            <v>12/06/2006</v>
          </cell>
          <cell r="B213">
            <v>6700</v>
          </cell>
          <cell r="C213">
            <v>10166.5</v>
          </cell>
          <cell r="F213">
            <v>145.9008229412546</v>
          </cell>
          <cell r="G213">
            <v>89.44959037894462</v>
          </cell>
          <cell r="H213">
            <v>70.616870157861612</v>
          </cell>
          <cell r="I213">
            <v>50.412458878079285</v>
          </cell>
          <cell r="K213">
            <v>0</v>
          </cell>
          <cell r="L213">
            <v>0</v>
          </cell>
          <cell r="M213">
            <v>0</v>
          </cell>
          <cell r="N213">
            <v>0</v>
          </cell>
          <cell r="O213">
            <v>2</v>
          </cell>
          <cell r="P213" t="str">
            <v>12/06/2006</v>
          </cell>
          <cell r="Q213">
            <v>0</v>
          </cell>
          <cell r="R213">
            <v>0</v>
          </cell>
          <cell r="S213">
            <v>0</v>
          </cell>
          <cell r="T213">
            <v>10166.5</v>
          </cell>
          <cell r="U213">
            <v>0</v>
          </cell>
          <cell r="V213">
            <v>0</v>
          </cell>
        </row>
        <row r="214">
          <cell r="A214" t="str">
            <v>12/07/2006</v>
          </cell>
          <cell r="B214">
            <v>6600</v>
          </cell>
          <cell r="C214">
            <v>3669</v>
          </cell>
          <cell r="F214">
            <v>51.868432213373545</v>
          </cell>
          <cell r="G214">
            <v>31.799752198467097</v>
          </cell>
          <cell r="H214">
            <v>25.104631139595618</v>
          </cell>
          <cell r="I214">
            <v>17.921867425517981</v>
          </cell>
          <cell r="K214">
            <v>0</v>
          </cell>
          <cell r="L214">
            <v>0</v>
          </cell>
          <cell r="M214">
            <v>0</v>
          </cell>
          <cell r="N214">
            <v>0</v>
          </cell>
          <cell r="O214">
            <v>2</v>
          </cell>
          <cell r="P214" t="str">
            <v>12/07/2006</v>
          </cell>
          <cell r="Q214">
            <v>0</v>
          </cell>
          <cell r="R214">
            <v>0</v>
          </cell>
          <cell r="S214">
            <v>3669</v>
          </cell>
          <cell r="T214">
            <v>0</v>
          </cell>
          <cell r="U214">
            <v>0</v>
          </cell>
          <cell r="V214">
            <v>0</v>
          </cell>
        </row>
        <row r="215">
          <cell r="A215" t="str">
            <v>12/08/2006</v>
          </cell>
          <cell r="B215">
            <v>6500</v>
          </cell>
          <cell r="C215">
            <v>1989</v>
          </cell>
          <cell r="F215">
            <v>27.692337350223408</v>
          </cell>
          <cell r="G215">
            <v>16.977753673194822</v>
          </cell>
          <cell r="H215">
            <v>13.403256757611352</v>
          </cell>
          <cell r="I215">
            <v>9.5684094836677982</v>
          </cell>
          <cell r="K215">
            <v>0</v>
          </cell>
          <cell r="L215">
            <v>0</v>
          </cell>
          <cell r="M215">
            <v>0</v>
          </cell>
          <cell r="N215">
            <v>0</v>
          </cell>
          <cell r="O215">
            <v>2</v>
          </cell>
          <cell r="P215" t="str">
            <v>12/08/2006</v>
          </cell>
          <cell r="Q215">
            <v>0</v>
          </cell>
          <cell r="R215">
            <v>0</v>
          </cell>
          <cell r="S215">
            <v>1989</v>
          </cell>
          <cell r="T215">
            <v>0</v>
          </cell>
          <cell r="U215">
            <v>0</v>
          </cell>
          <cell r="V215">
            <v>0</v>
          </cell>
        </row>
        <row r="216">
          <cell r="A216" t="str">
            <v>12/11/2006</v>
          </cell>
          <cell r="B216">
            <v>6450</v>
          </cell>
          <cell r="C216">
            <v>4682.5</v>
          </cell>
          <cell r="F216">
            <v>64.691761162827561</v>
          </cell>
          <cell r="G216">
            <v>39.661541451602204</v>
          </cell>
          <cell r="H216">
            <v>31.311198979036451</v>
          </cell>
          <cell r="I216">
            <v>22.352654931115001</v>
          </cell>
          <cell r="K216">
            <v>0</v>
          </cell>
          <cell r="L216">
            <v>0</v>
          </cell>
          <cell r="M216">
            <v>0</v>
          </cell>
          <cell r="N216">
            <v>0</v>
          </cell>
          <cell r="O216">
            <v>2</v>
          </cell>
          <cell r="P216" t="str">
            <v>12/11/2006</v>
          </cell>
          <cell r="Q216">
            <v>0</v>
          </cell>
          <cell r="R216">
            <v>0</v>
          </cell>
          <cell r="S216">
            <v>4682.5</v>
          </cell>
          <cell r="T216">
            <v>0</v>
          </cell>
          <cell r="U216">
            <v>0</v>
          </cell>
          <cell r="V216">
            <v>0</v>
          </cell>
        </row>
        <row r="217">
          <cell r="A217" t="str">
            <v>12/12/2006</v>
          </cell>
          <cell r="B217">
            <v>6400</v>
          </cell>
          <cell r="C217">
            <v>3808</v>
          </cell>
          <cell r="F217">
            <v>52.202149671637443</v>
          </cell>
          <cell r="G217">
            <v>32.004349330561595</v>
          </cell>
          <cell r="H217">
            <v>25.266152383578742</v>
          </cell>
          <cell r="I217">
            <v>18.03717532647752</v>
          </cell>
          <cell r="K217">
            <v>0</v>
          </cell>
          <cell r="L217">
            <v>0</v>
          </cell>
          <cell r="M217">
            <v>0</v>
          </cell>
          <cell r="N217">
            <v>0</v>
          </cell>
          <cell r="O217">
            <v>2</v>
          </cell>
          <cell r="P217" t="str">
            <v>12/12/2006</v>
          </cell>
          <cell r="Q217">
            <v>0</v>
          </cell>
          <cell r="R217">
            <v>0</v>
          </cell>
          <cell r="S217">
            <v>3808</v>
          </cell>
          <cell r="T217">
            <v>0</v>
          </cell>
          <cell r="U217">
            <v>0</v>
          </cell>
          <cell r="V217">
            <v>0</v>
          </cell>
        </row>
        <row r="218">
          <cell r="A218" t="str">
            <v>12/13/2006</v>
          </cell>
          <cell r="B218">
            <v>6400</v>
          </cell>
          <cell r="C218">
            <v>2134.5</v>
          </cell>
          <cell r="F218">
            <v>29.260895082486901</v>
          </cell>
          <cell r="G218">
            <v>17.939412722185853</v>
          </cell>
          <cell r="H218">
            <v>14.162448073200848</v>
          </cell>
          <cell r="I218">
            <v>10.11038622226005</v>
          </cell>
          <cell r="K218">
            <v>0</v>
          </cell>
          <cell r="L218">
            <v>0</v>
          </cell>
          <cell r="M218">
            <v>0</v>
          </cell>
          <cell r="N218">
            <v>0</v>
          </cell>
          <cell r="O218">
            <v>2</v>
          </cell>
          <cell r="P218" t="str">
            <v>12/13/2006</v>
          </cell>
          <cell r="Q218">
            <v>0</v>
          </cell>
          <cell r="R218">
            <v>0</v>
          </cell>
          <cell r="S218">
            <v>2134.5</v>
          </cell>
          <cell r="T218">
            <v>0</v>
          </cell>
          <cell r="U218">
            <v>0</v>
          </cell>
          <cell r="V218">
            <v>0</v>
          </cell>
        </row>
        <row r="219">
          <cell r="A219" t="str">
            <v>12/14/2006</v>
          </cell>
          <cell r="B219">
            <v>6600</v>
          </cell>
          <cell r="C219">
            <v>4587</v>
          </cell>
          <cell r="F219">
            <v>64.846142971584754</v>
          </cell>
          <cell r="G219">
            <v>39.756190606260176</v>
          </cell>
          <cell r="H219">
            <v>31.385920697008746</v>
          </cell>
          <cell r="I219">
            <v>22.40599778709484</v>
          </cell>
          <cell r="K219">
            <v>0</v>
          </cell>
          <cell r="L219">
            <v>0</v>
          </cell>
          <cell r="M219">
            <v>0</v>
          </cell>
          <cell r="N219">
            <v>0</v>
          </cell>
          <cell r="O219">
            <v>2</v>
          </cell>
          <cell r="P219" t="str">
            <v>12/14/2006</v>
          </cell>
          <cell r="Q219">
            <v>0</v>
          </cell>
          <cell r="R219">
            <v>0</v>
          </cell>
          <cell r="S219">
            <v>4587</v>
          </cell>
          <cell r="T219">
            <v>0</v>
          </cell>
          <cell r="U219">
            <v>0</v>
          </cell>
          <cell r="V219">
            <v>0</v>
          </cell>
        </row>
        <row r="220">
          <cell r="A220" t="str">
            <v>12/15/2006</v>
          </cell>
          <cell r="B220">
            <v>6550</v>
          </cell>
          <cell r="C220">
            <v>2191</v>
          </cell>
          <cell r="F220">
            <v>30.739383372388414</v>
          </cell>
          <cell r="G220">
            <v>18.845851556770125</v>
          </cell>
          <cell r="H220">
            <v>14.87804524046242</v>
          </cell>
          <cell r="I220">
            <v>10.621241669226187</v>
          </cell>
          <cell r="K220">
            <v>0</v>
          </cell>
          <cell r="L220">
            <v>0</v>
          </cell>
          <cell r="M220">
            <v>0</v>
          </cell>
          <cell r="N220">
            <v>0</v>
          </cell>
          <cell r="O220">
            <v>2</v>
          </cell>
          <cell r="P220" t="str">
            <v>12/15/2006</v>
          </cell>
          <cell r="Q220">
            <v>0</v>
          </cell>
          <cell r="R220">
            <v>0</v>
          </cell>
          <cell r="S220">
            <v>2191</v>
          </cell>
          <cell r="T220">
            <v>0</v>
          </cell>
          <cell r="U220">
            <v>0</v>
          </cell>
          <cell r="V220">
            <v>0</v>
          </cell>
        </row>
        <row r="221">
          <cell r="A221" t="str">
            <v>12/18/2006</v>
          </cell>
          <cell r="B221">
            <v>6650</v>
          </cell>
          <cell r="C221">
            <v>3298.5</v>
          </cell>
          <cell r="F221">
            <v>46.983958857221189</v>
          </cell>
          <cell r="G221">
            <v>28.80515537497546</v>
          </cell>
          <cell r="H221">
            <v>22.740516847246312</v>
          </cell>
          <cell r="I221">
            <v>16.234157190276537</v>
          </cell>
          <cell r="K221">
            <v>0</v>
          </cell>
          <cell r="L221">
            <v>0</v>
          </cell>
          <cell r="M221">
            <v>0</v>
          </cell>
          <cell r="N221">
            <v>0</v>
          </cell>
          <cell r="O221">
            <v>2</v>
          </cell>
          <cell r="P221" t="str">
            <v>12/18/2006</v>
          </cell>
          <cell r="Q221">
            <v>0</v>
          </cell>
          <cell r="R221">
            <v>0</v>
          </cell>
          <cell r="S221">
            <v>0</v>
          </cell>
          <cell r="T221">
            <v>3298.5</v>
          </cell>
          <cell r="U221">
            <v>0</v>
          </cell>
          <cell r="V221">
            <v>0</v>
          </cell>
        </row>
        <row r="222">
          <cell r="A222" t="str">
            <v>12/19/2006</v>
          </cell>
          <cell r="B222">
            <v>6600</v>
          </cell>
          <cell r="C222">
            <v>8199</v>
          </cell>
          <cell r="F222">
            <v>115.908769615004</v>
          </cell>
          <cell r="G222">
            <v>71.061915583328357</v>
          </cell>
          <cell r="H222">
            <v>56.100537125523154</v>
          </cell>
          <cell r="I222">
            <v>40.049438817612952</v>
          </cell>
          <cell r="K222">
            <v>0</v>
          </cell>
          <cell r="L222">
            <v>0</v>
          </cell>
          <cell r="M222">
            <v>0</v>
          </cell>
          <cell r="N222">
            <v>0</v>
          </cell>
          <cell r="O222">
            <v>2</v>
          </cell>
          <cell r="P222" t="str">
            <v>12/19/2006</v>
          </cell>
          <cell r="Q222">
            <v>0</v>
          </cell>
          <cell r="R222">
            <v>0</v>
          </cell>
          <cell r="S222">
            <v>8199</v>
          </cell>
          <cell r="T222">
            <v>0</v>
          </cell>
          <cell r="U222">
            <v>0</v>
          </cell>
          <cell r="V222">
            <v>0</v>
          </cell>
        </row>
        <row r="223">
          <cell r="A223" t="str">
            <v>12/20/2006</v>
          </cell>
          <cell r="B223">
            <v>6700</v>
          </cell>
          <cell r="C223">
            <v>4889.5</v>
          </cell>
          <cell r="F223">
            <v>70.169878893548841</v>
          </cell>
          <cell r="G223">
            <v>43.020092672783129</v>
          </cell>
          <cell r="H223">
            <v>33.962640696096429</v>
          </cell>
          <cell r="I223">
            <v>24.245484452305973</v>
          </cell>
          <cell r="K223">
            <v>0</v>
          </cell>
          <cell r="L223">
            <v>0</v>
          </cell>
          <cell r="M223">
            <v>0</v>
          </cell>
          <cell r="N223">
            <v>0</v>
          </cell>
          <cell r="O223">
            <v>2</v>
          </cell>
          <cell r="P223" t="str">
            <v>12/20/2006</v>
          </cell>
          <cell r="Q223">
            <v>0</v>
          </cell>
          <cell r="R223">
            <v>0</v>
          </cell>
          <cell r="S223">
            <v>0</v>
          </cell>
          <cell r="T223">
            <v>4889.5</v>
          </cell>
          <cell r="U223">
            <v>0</v>
          </cell>
          <cell r="V223">
            <v>0</v>
          </cell>
        </row>
        <row r="224">
          <cell r="A224" t="str">
            <v>12/21/2006</v>
          </cell>
          <cell r="B224">
            <v>6750</v>
          </cell>
          <cell r="C224">
            <v>4453.5</v>
          </cell>
          <cell r="F224">
            <v>64.389744721138158</v>
          </cell>
          <cell r="G224">
            <v>39.476379733853008</v>
          </cell>
          <cell r="H224">
            <v>31.165021216510002</v>
          </cell>
          <cell r="I224">
            <v>22.248300540644554</v>
          </cell>
          <cell r="K224">
            <v>0</v>
          </cell>
          <cell r="L224">
            <v>0</v>
          </cell>
          <cell r="M224">
            <v>0</v>
          </cell>
          <cell r="N224">
            <v>0</v>
          </cell>
          <cell r="O224">
            <v>2</v>
          </cell>
          <cell r="P224" t="str">
            <v>12/21/2006</v>
          </cell>
          <cell r="Q224">
            <v>0</v>
          </cell>
          <cell r="R224">
            <v>0</v>
          </cell>
          <cell r="S224">
            <v>0</v>
          </cell>
          <cell r="T224">
            <v>4453.5</v>
          </cell>
          <cell r="U224">
            <v>0</v>
          </cell>
          <cell r="V224">
            <v>0</v>
          </cell>
        </row>
        <row r="225">
          <cell r="A225" t="str">
            <v>12/22/2006</v>
          </cell>
          <cell r="B225">
            <v>6700</v>
          </cell>
          <cell r="C225">
            <v>3522</v>
          </cell>
          <cell r="F225">
            <v>50.544700575330609</v>
          </cell>
          <cell r="G225">
            <v>30.988192329183391</v>
          </cell>
          <cell r="H225">
            <v>24.463937116607347</v>
          </cell>
          <cell r="I225">
            <v>17.464484352392194</v>
          </cell>
          <cell r="K225">
            <v>0</v>
          </cell>
          <cell r="L225">
            <v>0</v>
          </cell>
          <cell r="M225">
            <v>0</v>
          </cell>
          <cell r="N225">
            <v>0</v>
          </cell>
          <cell r="O225">
            <v>2</v>
          </cell>
          <cell r="P225" t="str">
            <v>12/22/2006</v>
          </cell>
          <cell r="Q225">
            <v>0</v>
          </cell>
          <cell r="R225">
            <v>0</v>
          </cell>
          <cell r="S225">
            <v>0</v>
          </cell>
          <cell r="T225">
            <v>3522</v>
          </cell>
          <cell r="U225">
            <v>0</v>
          </cell>
          <cell r="V225">
            <v>0</v>
          </cell>
        </row>
        <row r="226">
          <cell r="A226" t="str">
            <v>12/25/2006</v>
          </cell>
          <cell r="B226">
            <v>6700</v>
          </cell>
          <cell r="C226">
            <v>0</v>
          </cell>
          <cell r="F226">
            <v>0</v>
          </cell>
          <cell r="G226">
            <v>0</v>
          </cell>
          <cell r="H226">
            <v>0</v>
          </cell>
          <cell r="I226">
            <v>0</v>
          </cell>
          <cell r="K226">
            <v>0</v>
          </cell>
          <cell r="L226">
            <v>0</v>
          </cell>
          <cell r="M226">
            <v>0</v>
          </cell>
          <cell r="N226">
            <v>0</v>
          </cell>
          <cell r="O226">
            <v>1</v>
          </cell>
          <cell r="P226" t="str">
            <v>12/25/2006</v>
          </cell>
          <cell r="Q226">
            <v>0</v>
          </cell>
          <cell r="R226">
            <v>0</v>
          </cell>
          <cell r="S226">
            <v>0</v>
          </cell>
          <cell r="T226">
            <v>0</v>
          </cell>
          <cell r="U226">
            <v>0</v>
          </cell>
          <cell r="V226">
            <v>0</v>
          </cell>
        </row>
        <row r="227">
          <cell r="A227" t="str">
            <v>12/26/2006</v>
          </cell>
          <cell r="B227">
            <v>6700</v>
          </cell>
          <cell r="C227">
            <v>782.5</v>
          </cell>
          <cell r="F227">
            <v>11.22976382742652</v>
          </cell>
          <cell r="G227">
            <v>6.8847985512737093</v>
          </cell>
          <cell r="H227">
            <v>5.4352727977698043</v>
          </cell>
          <cell r="I227">
            <v>3.880170075453405</v>
          </cell>
          <cell r="K227">
            <v>0</v>
          </cell>
          <cell r="L227">
            <v>0</v>
          </cell>
          <cell r="M227">
            <v>0</v>
          </cell>
          <cell r="N227">
            <v>0</v>
          </cell>
          <cell r="O227">
            <v>1</v>
          </cell>
          <cell r="P227" t="str">
            <v>12/26/2006</v>
          </cell>
          <cell r="Q227">
            <v>0</v>
          </cell>
          <cell r="R227">
            <v>0</v>
          </cell>
          <cell r="S227">
            <v>0</v>
          </cell>
          <cell r="T227">
            <v>782.5</v>
          </cell>
          <cell r="U227">
            <v>0</v>
          </cell>
          <cell r="V227">
            <v>0</v>
          </cell>
        </row>
        <row r="228">
          <cell r="A228" t="str">
            <v>12/27/2006</v>
          </cell>
          <cell r="B228">
            <v>6700</v>
          </cell>
          <cell r="C228">
            <v>588</v>
          </cell>
          <cell r="F228">
            <v>8.438467898436798</v>
          </cell>
          <cell r="G228">
            <v>5.173497186132832</v>
          </cell>
          <cell r="H228">
            <v>4.0842688882921978</v>
          </cell>
          <cell r="I228">
            <v>2.9157060758678623</v>
          </cell>
          <cell r="K228">
            <v>0</v>
          </cell>
          <cell r="L228">
            <v>0</v>
          </cell>
          <cell r="M228">
            <v>0</v>
          </cell>
          <cell r="N228">
            <v>0</v>
          </cell>
          <cell r="O228">
            <v>1</v>
          </cell>
          <cell r="P228" t="str">
            <v>12/27/2006</v>
          </cell>
          <cell r="Q228">
            <v>0</v>
          </cell>
          <cell r="R228">
            <v>0</v>
          </cell>
          <cell r="S228">
            <v>0</v>
          </cell>
          <cell r="T228">
            <v>588</v>
          </cell>
          <cell r="U228">
            <v>0</v>
          </cell>
          <cell r="V228">
            <v>0</v>
          </cell>
        </row>
        <row r="229">
          <cell r="A229" t="str">
            <v>12/28/2006</v>
          </cell>
          <cell r="B229">
            <v>6550</v>
          </cell>
          <cell r="C229">
            <v>2561</v>
          </cell>
          <cell r="F229">
            <v>35.930424836461313</v>
          </cell>
          <cell r="G229">
            <v>22.028400655813915</v>
          </cell>
          <cell r="H229">
            <v>17.390540328993271</v>
          </cell>
          <cell r="I229">
            <v>12.41487901181573</v>
          </cell>
          <cell r="K229">
            <v>0</v>
          </cell>
          <cell r="L229">
            <v>0</v>
          </cell>
          <cell r="M229">
            <v>0</v>
          </cell>
          <cell r="N229">
            <v>0</v>
          </cell>
          <cell r="O229">
            <v>1</v>
          </cell>
          <cell r="P229" t="str">
            <v>12/28/2006</v>
          </cell>
          <cell r="Q229">
            <v>0</v>
          </cell>
          <cell r="R229">
            <v>0</v>
          </cell>
          <cell r="S229">
            <v>2561</v>
          </cell>
          <cell r="T229">
            <v>0</v>
          </cell>
          <cell r="U229">
            <v>0</v>
          </cell>
          <cell r="V229">
            <v>0</v>
          </cell>
        </row>
        <row r="230">
          <cell r="A230" t="str">
            <v>12/29/2006</v>
          </cell>
          <cell r="B230">
            <v>6550</v>
          </cell>
          <cell r="C230">
            <v>0</v>
          </cell>
          <cell r="F230">
            <v>0</v>
          </cell>
          <cell r="G230">
            <v>0</v>
          </cell>
          <cell r="H230">
            <v>0</v>
          </cell>
          <cell r="I230">
            <v>0</v>
          </cell>
          <cell r="K230">
            <v>0</v>
          </cell>
          <cell r="L230">
            <v>0</v>
          </cell>
          <cell r="M230">
            <v>0</v>
          </cell>
          <cell r="N230">
            <v>0</v>
          </cell>
          <cell r="O230">
            <v>1</v>
          </cell>
          <cell r="P230" t="str">
            <v>12/29/2006</v>
          </cell>
          <cell r="Q230">
            <v>0</v>
          </cell>
          <cell r="R230">
            <v>0</v>
          </cell>
          <cell r="S230">
            <v>0</v>
          </cell>
          <cell r="T230">
            <v>0</v>
          </cell>
          <cell r="U230">
            <v>0</v>
          </cell>
          <cell r="V230">
            <v>0</v>
          </cell>
        </row>
        <row r="231">
          <cell r="A231" t="str">
            <v>01/01/2007</v>
          </cell>
          <cell r="B231">
            <v>6550</v>
          </cell>
          <cell r="C231">
            <v>0</v>
          </cell>
          <cell r="F231">
            <v>0</v>
          </cell>
          <cell r="G231">
            <v>0</v>
          </cell>
          <cell r="H231">
            <v>0</v>
          </cell>
          <cell r="I231">
            <v>0</v>
          </cell>
          <cell r="K231">
            <v>0</v>
          </cell>
          <cell r="L231">
            <v>0</v>
          </cell>
          <cell r="M231">
            <v>0</v>
          </cell>
          <cell r="N231">
            <v>0</v>
          </cell>
          <cell r="O231">
            <v>1</v>
          </cell>
          <cell r="P231" t="str">
            <v>01/01/2007</v>
          </cell>
          <cell r="Q231">
            <v>0</v>
          </cell>
          <cell r="R231">
            <v>0</v>
          </cell>
          <cell r="S231">
            <v>0</v>
          </cell>
          <cell r="T231">
            <v>0</v>
          </cell>
          <cell r="U231">
            <v>0</v>
          </cell>
          <cell r="V231">
            <v>0</v>
          </cell>
        </row>
        <row r="232">
          <cell r="A232" t="str">
            <v>01/02/2007</v>
          </cell>
          <cell r="B232">
            <v>6700</v>
          </cell>
          <cell r="C232">
            <v>1831.5</v>
          </cell>
          <cell r="F232">
            <v>26.28410536732482</v>
          </cell>
          <cell r="G232">
            <v>16.114387919051499</v>
          </cell>
          <cell r="H232">
            <v>12.72166406276728</v>
          </cell>
          <cell r="I232">
            <v>9.0818293842720905</v>
          </cell>
          <cell r="K232">
            <v>0</v>
          </cell>
          <cell r="L232">
            <v>0</v>
          </cell>
          <cell r="M232">
            <v>0</v>
          </cell>
          <cell r="N232">
            <v>0</v>
          </cell>
          <cell r="O232">
            <v>1</v>
          </cell>
          <cell r="P232" t="str">
            <v>01/02/2007</v>
          </cell>
          <cell r="Q232">
            <v>0</v>
          </cell>
          <cell r="R232">
            <v>0</v>
          </cell>
          <cell r="S232">
            <v>0</v>
          </cell>
          <cell r="T232">
            <v>1831.5</v>
          </cell>
          <cell r="U232">
            <v>0</v>
          </cell>
          <cell r="V232">
            <v>0</v>
          </cell>
        </row>
        <row r="233">
          <cell r="A233" t="str">
            <v>01/03/2007</v>
          </cell>
          <cell r="B233">
            <v>7100</v>
          </cell>
          <cell r="C233">
            <v>7670.5</v>
          </cell>
          <cell r="F233">
            <v>116.65235123012796</v>
          </cell>
          <cell r="G233">
            <v>71.517794238056254</v>
          </cell>
          <cell r="H233">
            <v>56.460435070637033</v>
          </cell>
          <cell r="I233">
            <v>40.306365247767665</v>
          </cell>
          <cell r="K233">
            <v>0</v>
          </cell>
          <cell r="L233">
            <v>0</v>
          </cell>
          <cell r="M233">
            <v>0</v>
          </cell>
          <cell r="N233">
            <v>0</v>
          </cell>
          <cell r="O233">
            <v>1</v>
          </cell>
          <cell r="P233" t="str">
            <v>01/03/2007</v>
          </cell>
          <cell r="Q233">
            <v>0</v>
          </cell>
          <cell r="R233">
            <v>0</v>
          </cell>
          <cell r="S233">
            <v>0</v>
          </cell>
          <cell r="T233">
            <v>7670.5</v>
          </cell>
          <cell r="U233">
            <v>0</v>
          </cell>
          <cell r="V233">
            <v>0</v>
          </cell>
        </row>
        <row r="234">
          <cell r="A234" t="str">
            <v>01/04/2007</v>
          </cell>
          <cell r="B234">
            <v>7500</v>
          </cell>
          <cell r="C234">
            <v>22656.5</v>
          </cell>
          <cell r="F234">
            <v>363.96997399659858</v>
          </cell>
          <cell r="G234">
            <v>223.14449245662982</v>
          </cell>
          <cell r="H234">
            <v>176.16364237662233</v>
          </cell>
          <cell r="I234">
            <v>125.76091743051367</v>
          </cell>
          <cell r="K234">
            <v>0</v>
          </cell>
          <cell r="L234">
            <v>0</v>
          </cell>
          <cell r="M234">
            <v>0</v>
          </cell>
          <cell r="N234">
            <v>0</v>
          </cell>
          <cell r="O234">
            <v>1</v>
          </cell>
          <cell r="P234" t="str">
            <v>01/04/2007</v>
          </cell>
          <cell r="Q234">
            <v>0</v>
          </cell>
          <cell r="R234">
            <v>0</v>
          </cell>
          <cell r="S234">
            <v>0</v>
          </cell>
          <cell r="T234">
            <v>22656.5</v>
          </cell>
          <cell r="U234">
            <v>0</v>
          </cell>
          <cell r="V234">
            <v>0</v>
          </cell>
        </row>
        <row r="235">
          <cell r="A235" t="str">
            <v>01/05/2007</v>
          </cell>
          <cell r="B235">
            <v>7500</v>
          </cell>
          <cell r="C235">
            <v>6699.5</v>
          </cell>
          <cell r="F235">
            <v>107.62548676054166</v>
          </cell>
          <cell r="G235">
            <v>65.98356000323048</v>
          </cell>
          <cell r="H235">
            <v>52.091378725848273</v>
          </cell>
          <cell r="I235">
            <v>37.187353135997455</v>
          </cell>
          <cell r="K235">
            <v>0</v>
          </cell>
          <cell r="L235">
            <v>0</v>
          </cell>
          <cell r="M235">
            <v>0</v>
          </cell>
          <cell r="N235">
            <v>0</v>
          </cell>
          <cell r="O235">
            <v>1</v>
          </cell>
          <cell r="P235" t="str">
            <v>01/05/2007</v>
          </cell>
          <cell r="Q235">
            <v>0</v>
          </cell>
          <cell r="R235">
            <v>0</v>
          </cell>
          <cell r="S235">
            <v>0</v>
          </cell>
          <cell r="T235">
            <v>6699.5</v>
          </cell>
          <cell r="U235">
            <v>0</v>
          </cell>
          <cell r="V235">
            <v>0</v>
          </cell>
        </row>
        <row r="236">
          <cell r="A236" t="str">
            <v>01/08/2007</v>
          </cell>
          <cell r="B236">
            <v>7400</v>
          </cell>
          <cell r="C236">
            <v>4612</v>
          </cell>
          <cell r="F236">
            <v>73.102544220776167</v>
          </cell>
          <cell r="G236">
            <v>44.818065480274697</v>
          </cell>
          <cell r="H236">
            <v>35.382068239097059</v>
          </cell>
          <cell r="I236">
            <v>25.258795187856407</v>
          </cell>
          <cell r="K236">
            <v>0</v>
          </cell>
          <cell r="L236">
            <v>0</v>
          </cell>
          <cell r="M236">
            <v>0</v>
          </cell>
          <cell r="N236">
            <v>0</v>
          </cell>
          <cell r="O236">
            <v>1</v>
          </cell>
          <cell r="P236" t="str">
            <v>01/08/2007</v>
          </cell>
          <cell r="Q236">
            <v>0</v>
          </cell>
          <cell r="R236">
            <v>0</v>
          </cell>
          <cell r="S236">
            <v>0</v>
          </cell>
          <cell r="T236">
            <v>4612</v>
          </cell>
          <cell r="U236">
            <v>0</v>
          </cell>
          <cell r="V236">
            <v>0</v>
          </cell>
        </row>
        <row r="237">
          <cell r="A237" t="str">
            <v>01/09/2007</v>
          </cell>
          <cell r="B237">
            <v>7300</v>
          </cell>
          <cell r="C237">
            <v>5890</v>
          </cell>
          <cell r="F237">
            <v>92.097879030634317</v>
          </cell>
          <cell r="G237">
            <v>56.463818284128685</v>
          </cell>
          <cell r="H237">
            <v>44.575923796806691</v>
          </cell>
          <cell r="I237">
            <v>31.8221682770054</v>
          </cell>
          <cell r="K237">
            <v>0</v>
          </cell>
          <cell r="L237">
            <v>0</v>
          </cell>
          <cell r="M237">
            <v>0</v>
          </cell>
          <cell r="N237">
            <v>0</v>
          </cell>
          <cell r="O237">
            <v>1</v>
          </cell>
          <cell r="P237" t="str">
            <v>01/09/2007</v>
          </cell>
          <cell r="Q237">
            <v>0</v>
          </cell>
          <cell r="R237">
            <v>0</v>
          </cell>
          <cell r="S237">
            <v>0</v>
          </cell>
          <cell r="T237">
            <v>5890</v>
          </cell>
          <cell r="U237">
            <v>0</v>
          </cell>
          <cell r="V237">
            <v>0</v>
          </cell>
        </row>
        <row r="238">
          <cell r="A238" t="str">
            <v>01/10/2007</v>
          </cell>
          <cell r="B238">
            <v>6800</v>
          </cell>
          <cell r="C238">
            <v>15137</v>
          </cell>
          <cell r="F238">
            <v>220.47542957019419</v>
          </cell>
          <cell r="G238">
            <v>135.17015508278763</v>
          </cell>
          <cell r="H238">
            <v>106.7114253990601</v>
          </cell>
          <cell r="I238">
            <v>76.179889206721612</v>
          </cell>
          <cell r="K238">
            <v>0</v>
          </cell>
          <cell r="L238">
            <v>0</v>
          </cell>
          <cell r="M238">
            <v>0</v>
          </cell>
          <cell r="N238">
            <v>0</v>
          </cell>
          <cell r="O238">
            <v>1</v>
          </cell>
          <cell r="P238" t="str">
            <v>01/10/2007</v>
          </cell>
          <cell r="Q238">
            <v>0</v>
          </cell>
          <cell r="R238">
            <v>0</v>
          </cell>
          <cell r="S238">
            <v>0</v>
          </cell>
          <cell r="T238">
            <v>15137</v>
          </cell>
          <cell r="U238">
            <v>0</v>
          </cell>
          <cell r="V238">
            <v>0</v>
          </cell>
        </row>
        <row r="239">
          <cell r="A239" t="str">
            <v>01/11/2007</v>
          </cell>
          <cell r="B239">
            <v>6900</v>
          </cell>
          <cell r="C239">
            <v>3899</v>
          </cell>
          <cell r="F239">
            <v>57.625379662512692</v>
          </cell>
          <cell r="G239">
            <v>35.329249707648032</v>
          </cell>
          <cell r="H239">
            <v>27.891028106562551</v>
          </cell>
          <cell r="I239">
            <v>19.911039732379095</v>
          </cell>
          <cell r="K239">
            <v>0</v>
          </cell>
          <cell r="L239">
            <v>0</v>
          </cell>
          <cell r="M239">
            <v>0</v>
          </cell>
          <cell r="N239">
            <v>0</v>
          </cell>
          <cell r="O239">
            <v>1</v>
          </cell>
          <cell r="P239" t="str">
            <v>01/11/2007</v>
          </cell>
          <cell r="Q239">
            <v>0</v>
          </cell>
          <cell r="R239">
            <v>0</v>
          </cell>
          <cell r="S239">
            <v>0</v>
          </cell>
          <cell r="T239">
            <v>3899</v>
          </cell>
          <cell r="U239">
            <v>0</v>
          </cell>
          <cell r="V239">
            <v>0</v>
          </cell>
        </row>
        <row r="240">
          <cell r="A240" t="str">
            <v>01/12/2007</v>
          </cell>
          <cell r="B240">
            <v>6850</v>
          </cell>
          <cell r="C240">
            <v>5491</v>
          </cell>
          <cell r="F240">
            <v>80.566312957576329</v>
          </cell>
          <cell r="G240">
            <v>49.39398933547298</v>
          </cell>
          <cell r="H240">
            <v>38.99457690868244</v>
          </cell>
          <cell r="I240">
            <v>27.837717821287555</v>
          </cell>
          <cell r="K240">
            <v>0</v>
          </cell>
          <cell r="L240">
            <v>0</v>
          </cell>
          <cell r="M240">
            <v>0</v>
          </cell>
          <cell r="N240">
            <v>0</v>
          </cell>
          <cell r="O240">
            <v>1</v>
          </cell>
          <cell r="P240" t="str">
            <v>01/12/2007</v>
          </cell>
          <cell r="Q240">
            <v>0</v>
          </cell>
          <cell r="R240">
            <v>0</v>
          </cell>
          <cell r="S240">
            <v>0</v>
          </cell>
          <cell r="T240">
            <v>5491</v>
          </cell>
          <cell r="U240">
            <v>0</v>
          </cell>
          <cell r="V240">
            <v>0</v>
          </cell>
        </row>
        <row r="241">
          <cell r="A241" t="str">
            <v>01/15/2007</v>
          </cell>
          <cell r="B241">
            <v>7050</v>
          </cell>
          <cell r="C241">
            <v>2818.5</v>
          </cell>
          <cell r="F241">
            <v>42.561667045079702</v>
          </cell>
          <cell r="G241">
            <v>26.093915073805331</v>
          </cell>
          <cell r="H241">
            <v>20.600101184039875</v>
          </cell>
          <cell r="I241">
            <v>14.706142477047585</v>
          </cell>
          <cell r="K241">
            <v>0</v>
          </cell>
          <cell r="L241">
            <v>0</v>
          </cell>
          <cell r="M241">
            <v>0</v>
          </cell>
          <cell r="N241">
            <v>0</v>
          </cell>
          <cell r="O241">
            <v>1</v>
          </cell>
          <cell r="P241" t="str">
            <v>01/15/2007</v>
          </cell>
          <cell r="Q241">
            <v>0</v>
          </cell>
          <cell r="R241">
            <v>0</v>
          </cell>
          <cell r="S241">
            <v>0</v>
          </cell>
          <cell r="T241">
            <v>2818.5</v>
          </cell>
          <cell r="U241">
            <v>0</v>
          </cell>
          <cell r="V241">
            <v>0</v>
          </cell>
        </row>
        <row r="242">
          <cell r="A242" t="str">
            <v>01/16/2007</v>
          </cell>
          <cell r="B242">
            <v>7050</v>
          </cell>
          <cell r="C242">
            <v>3369</v>
          </cell>
          <cell r="F242">
            <v>50.874669602580632</v>
          </cell>
          <cell r="G242">
            <v>31.190491354851925</v>
          </cell>
          <cell r="H242">
            <v>24.623644097580396</v>
          </cell>
          <cell r="I242">
            <v>17.578497074746608</v>
          </cell>
          <cell r="K242">
            <v>0</v>
          </cell>
          <cell r="L242">
            <v>0</v>
          </cell>
          <cell r="M242">
            <v>0</v>
          </cell>
          <cell r="N242">
            <v>0</v>
          </cell>
          <cell r="O242">
            <v>1</v>
          </cell>
          <cell r="P242" t="str">
            <v>01/16/2007</v>
          </cell>
          <cell r="Q242">
            <v>0</v>
          </cell>
          <cell r="R242">
            <v>0</v>
          </cell>
          <cell r="S242">
            <v>0</v>
          </cell>
          <cell r="T242">
            <v>3369</v>
          </cell>
          <cell r="U242">
            <v>0</v>
          </cell>
          <cell r="V242">
            <v>0</v>
          </cell>
        </row>
        <row r="243">
          <cell r="A243" t="str">
            <v>01/17/2007</v>
          </cell>
          <cell r="B243">
            <v>7100</v>
          </cell>
          <cell r="C243">
            <v>2730.5</v>
          </cell>
          <cell r="F243">
            <v>41.525225869743096</v>
          </cell>
          <cell r="G243">
            <v>25.458488647025955</v>
          </cell>
          <cell r="H243">
            <v>20.098457461752744</v>
          </cell>
          <cell r="I243">
            <v>14.348025592729238</v>
          </cell>
          <cell r="K243">
            <v>0</v>
          </cell>
          <cell r="L243">
            <v>0</v>
          </cell>
          <cell r="M243">
            <v>0</v>
          </cell>
          <cell r="N243">
            <v>0</v>
          </cell>
          <cell r="O243">
            <v>1</v>
          </cell>
          <cell r="P243" t="str">
            <v>01/17/2007</v>
          </cell>
          <cell r="Q243">
            <v>0</v>
          </cell>
          <cell r="R243">
            <v>0</v>
          </cell>
          <cell r="S243">
            <v>0</v>
          </cell>
          <cell r="T243">
            <v>2730.5</v>
          </cell>
          <cell r="U243">
            <v>0</v>
          </cell>
          <cell r="V243">
            <v>0</v>
          </cell>
        </row>
        <row r="244">
          <cell r="A244" t="str">
            <v>01/18/2007</v>
          </cell>
          <cell r="B244">
            <v>6800</v>
          </cell>
          <cell r="C244">
            <v>12092.5</v>
          </cell>
          <cell r="F244">
            <v>176.13127647998766</v>
          </cell>
          <cell r="G244">
            <v>107.98342474325227</v>
          </cell>
          <cell r="H244">
            <v>85.248590317641174</v>
          </cell>
          <cell r="I244">
            <v>60.857852297831869</v>
          </cell>
          <cell r="K244">
            <v>0</v>
          </cell>
          <cell r="L244">
            <v>0</v>
          </cell>
          <cell r="M244">
            <v>0</v>
          </cell>
          <cell r="N244">
            <v>0</v>
          </cell>
          <cell r="O244">
            <v>1</v>
          </cell>
          <cell r="P244" t="str">
            <v>01/18/2007</v>
          </cell>
          <cell r="Q244">
            <v>0</v>
          </cell>
          <cell r="R244">
            <v>0</v>
          </cell>
          <cell r="S244">
            <v>0</v>
          </cell>
          <cell r="T244">
            <v>12092.5</v>
          </cell>
          <cell r="U244">
            <v>0</v>
          </cell>
          <cell r="V244">
            <v>0</v>
          </cell>
        </row>
        <row r="245">
          <cell r="A245" t="str">
            <v>01/19/2007</v>
          </cell>
          <cell r="B245">
            <v>6600</v>
          </cell>
          <cell r="C245">
            <v>34829</v>
          </cell>
          <cell r="F245">
            <v>492.37547712171903</v>
          </cell>
          <cell r="G245">
            <v>301.86796656320809</v>
          </cell>
          <cell r="H245">
            <v>238.31267319732237</v>
          </cell>
          <cell r="I245">
            <v>170.12829669211385</v>
          </cell>
          <cell r="K245">
            <v>0</v>
          </cell>
          <cell r="L245">
            <v>0</v>
          </cell>
          <cell r="M245">
            <v>0</v>
          </cell>
          <cell r="N245">
            <v>0</v>
          </cell>
          <cell r="O245">
            <v>1</v>
          </cell>
          <cell r="P245" t="str">
            <v>01/19/2007</v>
          </cell>
          <cell r="Q245">
            <v>0</v>
          </cell>
          <cell r="R245">
            <v>0</v>
          </cell>
          <cell r="S245">
            <v>34829</v>
          </cell>
          <cell r="T245">
            <v>0</v>
          </cell>
          <cell r="U245">
            <v>0</v>
          </cell>
          <cell r="V245">
            <v>0</v>
          </cell>
        </row>
        <row r="246">
          <cell r="A246" t="str">
            <v>01/22/2007</v>
          </cell>
          <cell r="B246">
            <v>6650</v>
          </cell>
          <cell r="C246">
            <v>6136</v>
          </cell>
          <cell r="F246">
            <v>87.401416264335069</v>
          </cell>
          <cell r="G246">
            <v>53.5844879129451</v>
          </cell>
          <cell r="H246">
            <v>42.302807753434401</v>
          </cell>
          <cell r="I246">
            <v>30.199420500086962</v>
          </cell>
          <cell r="K246">
            <v>0</v>
          </cell>
          <cell r="L246">
            <v>0</v>
          </cell>
          <cell r="M246">
            <v>0</v>
          </cell>
          <cell r="N246">
            <v>0</v>
          </cell>
          <cell r="O246">
            <v>1</v>
          </cell>
          <cell r="P246" t="str">
            <v>01/22/2007</v>
          </cell>
          <cell r="Q246">
            <v>0</v>
          </cell>
          <cell r="R246">
            <v>0</v>
          </cell>
          <cell r="S246">
            <v>0</v>
          </cell>
          <cell r="T246">
            <v>6136</v>
          </cell>
          <cell r="U246">
            <v>0</v>
          </cell>
          <cell r="V246">
            <v>0</v>
          </cell>
        </row>
        <row r="247">
          <cell r="A247" t="str">
            <v>01/23/2007</v>
          </cell>
          <cell r="B247">
            <v>6550</v>
          </cell>
          <cell r="C247">
            <v>22077</v>
          </cell>
          <cell r="F247">
            <v>309.73681730361432</v>
          </cell>
          <cell r="G247">
            <v>189.89496340429667</v>
          </cell>
          <cell r="H247">
            <v>149.91447045809622</v>
          </cell>
          <cell r="I247">
            <v>107.02197733067391</v>
          </cell>
          <cell r="K247">
            <v>0</v>
          </cell>
          <cell r="L247">
            <v>0</v>
          </cell>
          <cell r="M247">
            <v>0</v>
          </cell>
          <cell r="N247">
            <v>0</v>
          </cell>
          <cell r="O247">
            <v>1</v>
          </cell>
          <cell r="P247" t="str">
            <v>01/23/2007</v>
          </cell>
          <cell r="Q247">
            <v>0</v>
          </cell>
          <cell r="R247">
            <v>0</v>
          </cell>
          <cell r="S247">
            <v>22077</v>
          </cell>
          <cell r="T247">
            <v>0</v>
          </cell>
          <cell r="U247">
            <v>0</v>
          </cell>
          <cell r="V247">
            <v>0</v>
          </cell>
        </row>
        <row r="248">
          <cell r="A248" t="str">
            <v>01/24/2007</v>
          </cell>
          <cell r="B248">
            <v>6550</v>
          </cell>
          <cell r="C248">
            <v>4629.5</v>
          </cell>
          <cell r="F248">
            <v>64.951152588987753</v>
          </cell>
          <cell r="G248">
            <v>39.820570416278997</v>
          </cell>
          <cell r="H248">
            <v>31.436745979333988</v>
          </cell>
          <cell r="I248">
            <v>22.442281290589971</v>
          </cell>
          <cell r="K248">
            <v>0</v>
          </cell>
          <cell r="L248">
            <v>0</v>
          </cell>
          <cell r="M248">
            <v>0</v>
          </cell>
          <cell r="N248">
            <v>0</v>
          </cell>
          <cell r="O248">
            <v>0</v>
          </cell>
          <cell r="P248" t="str">
            <v>01/24/2007</v>
          </cell>
          <cell r="Q248">
            <v>0</v>
          </cell>
          <cell r="R248">
            <v>0</v>
          </cell>
          <cell r="S248">
            <v>4629.5</v>
          </cell>
          <cell r="T248">
            <v>0</v>
          </cell>
          <cell r="U248">
            <v>0</v>
          </cell>
          <cell r="V248">
            <v>0</v>
          </cell>
        </row>
        <row r="249">
          <cell r="A249" t="str">
            <v>01/25/2007</v>
          </cell>
          <cell r="B249">
            <v>6550</v>
          </cell>
          <cell r="C249">
            <v>16465.5</v>
          </cell>
          <cell r="F249">
            <v>231.00836007214124</v>
          </cell>
          <cell r="G249">
            <v>141.62773564947443</v>
          </cell>
          <cell r="H249">
            <v>111.80942670325604</v>
          </cell>
          <cell r="I249">
            <v>79.819285579481416</v>
          </cell>
          <cell r="K249">
            <v>0</v>
          </cell>
          <cell r="L249">
            <v>0</v>
          </cell>
          <cell r="M249">
            <v>0</v>
          </cell>
          <cell r="N249">
            <v>0</v>
          </cell>
          <cell r="O249">
            <v>0</v>
          </cell>
          <cell r="P249" t="str">
            <v>01/25/2007</v>
          </cell>
          <cell r="Q249">
            <v>0</v>
          </cell>
          <cell r="R249">
            <v>0</v>
          </cell>
          <cell r="S249">
            <v>16465.5</v>
          </cell>
          <cell r="T249">
            <v>0</v>
          </cell>
          <cell r="U249">
            <v>0</v>
          </cell>
          <cell r="V249">
            <v>0</v>
          </cell>
        </row>
        <row r="250">
          <cell r="A250" t="str">
            <v>01/26/2007</v>
          </cell>
          <cell r="B250">
            <v>6600</v>
          </cell>
          <cell r="C250">
            <v>6102</v>
          </cell>
          <cell r="F250">
            <v>86.263606804580363</v>
          </cell>
          <cell r="G250">
            <v>52.886914122389271</v>
          </cell>
          <cell r="H250">
            <v>41.752101175746105</v>
          </cell>
          <cell r="I250">
            <v>29.806278285775608</v>
          </cell>
          <cell r="K250">
            <v>0</v>
          </cell>
          <cell r="L250">
            <v>0</v>
          </cell>
          <cell r="M250">
            <v>0</v>
          </cell>
          <cell r="N250">
            <v>0</v>
          </cell>
          <cell r="O250">
            <v>0</v>
          </cell>
          <cell r="P250" t="str">
            <v>01/26/2007</v>
          </cell>
          <cell r="Q250">
            <v>0</v>
          </cell>
          <cell r="R250">
            <v>0</v>
          </cell>
          <cell r="S250">
            <v>6102</v>
          </cell>
          <cell r="T250">
            <v>0</v>
          </cell>
          <cell r="U250">
            <v>0</v>
          </cell>
          <cell r="V250">
            <v>0</v>
          </cell>
        </row>
        <row r="251">
          <cell r="A251" t="str">
            <v>01/29/2007</v>
          </cell>
          <cell r="B251">
            <v>6600</v>
          </cell>
          <cell r="C251">
            <v>2257</v>
          </cell>
          <cell r="F251">
            <v>31.907073182225155</v>
          </cell>
          <cell r="G251">
            <v>19.56174453855008</v>
          </cell>
          <cell r="H251">
            <v>15.443214086145355</v>
          </cell>
          <cell r="I251">
            <v>11.024708307275572</v>
          </cell>
          <cell r="K251">
            <v>0</v>
          </cell>
          <cell r="L251">
            <v>0</v>
          </cell>
          <cell r="M251">
            <v>0</v>
          </cell>
          <cell r="N251">
            <v>0</v>
          </cell>
          <cell r="O251">
            <v>0</v>
          </cell>
          <cell r="P251" t="str">
            <v>01/29/2007</v>
          </cell>
          <cell r="Q251">
            <v>0</v>
          </cell>
          <cell r="R251">
            <v>0</v>
          </cell>
          <cell r="S251">
            <v>2257</v>
          </cell>
          <cell r="T251">
            <v>0</v>
          </cell>
          <cell r="U251">
            <v>0</v>
          </cell>
          <cell r="V251">
            <v>0</v>
          </cell>
        </row>
        <row r="252">
          <cell r="A252" t="str">
            <v>01/30/2007</v>
          </cell>
          <cell r="B252">
            <v>6650</v>
          </cell>
          <cell r="C252">
            <v>3156.5</v>
          </cell>
          <cell r="F252">
            <v>44.961305482133909</v>
          </cell>
          <cell r="G252">
            <v>27.565097147524643</v>
          </cell>
          <cell r="H252">
            <v>21.761540527007121</v>
          </cell>
          <cell r="I252">
            <v>15.535278814948581</v>
          </cell>
          <cell r="K252">
            <v>0</v>
          </cell>
          <cell r="L252">
            <v>0</v>
          </cell>
          <cell r="M252">
            <v>0</v>
          </cell>
          <cell r="N252">
            <v>0</v>
          </cell>
          <cell r="O252">
            <v>0</v>
          </cell>
          <cell r="P252" t="str">
            <v>01/30/2007</v>
          </cell>
          <cell r="Q252">
            <v>0</v>
          </cell>
          <cell r="R252">
            <v>0</v>
          </cell>
          <cell r="S252">
            <v>0</v>
          </cell>
          <cell r="T252">
            <v>3156.5</v>
          </cell>
          <cell r="U252">
            <v>0</v>
          </cell>
          <cell r="V252">
            <v>0</v>
          </cell>
        </row>
        <row r="253">
          <cell r="A253" t="str">
            <v>01/31/2007</v>
          </cell>
          <cell r="B253">
            <v>6750</v>
          </cell>
          <cell r="C253">
            <v>8488</v>
          </cell>
          <cell r="F253">
            <v>122.72148943370846</v>
          </cell>
          <cell r="G253">
            <v>75.238691182428283</v>
          </cell>
          <cell r="H253">
            <v>59.397934228300635</v>
          </cell>
          <cell r="I253">
            <v>42.403407429884581</v>
          </cell>
          <cell r="K253">
            <v>0</v>
          </cell>
          <cell r="L253">
            <v>0</v>
          </cell>
          <cell r="M253">
            <v>0</v>
          </cell>
          <cell r="N253">
            <v>0</v>
          </cell>
          <cell r="O253">
            <v>0</v>
          </cell>
          <cell r="P253" t="str">
            <v>01/31/2007</v>
          </cell>
          <cell r="Q253">
            <v>0</v>
          </cell>
          <cell r="R253">
            <v>0</v>
          </cell>
          <cell r="S253">
            <v>0</v>
          </cell>
          <cell r="T253">
            <v>8488</v>
          </cell>
          <cell r="U253">
            <v>0</v>
          </cell>
          <cell r="V253">
            <v>0</v>
          </cell>
        </row>
        <row r="254">
          <cell r="A254" t="str">
            <v>02/01/2007</v>
          </cell>
          <cell r="B254">
            <v>6750</v>
          </cell>
          <cell r="C254">
            <v>10436.5</v>
          </cell>
          <cell r="F254">
            <v>150.89335820863553</v>
          </cell>
          <cell r="G254">
            <v>92.510438327687652</v>
          </cell>
          <cell r="H254">
            <v>73.033287060987234</v>
          </cell>
          <cell r="I254">
            <v>52.137507262251468</v>
          </cell>
          <cell r="K254">
            <v>0</v>
          </cell>
          <cell r="L254">
            <v>0</v>
          </cell>
          <cell r="M254">
            <v>0</v>
          </cell>
          <cell r="N254">
            <v>0</v>
          </cell>
          <cell r="O254">
            <v>0</v>
          </cell>
          <cell r="P254" t="str">
            <v>02/01/2007</v>
          </cell>
          <cell r="Q254">
            <v>0</v>
          </cell>
          <cell r="R254">
            <v>0</v>
          </cell>
          <cell r="S254">
            <v>0</v>
          </cell>
          <cell r="T254">
            <v>10436.5</v>
          </cell>
          <cell r="U254">
            <v>0</v>
          </cell>
          <cell r="V254">
            <v>0</v>
          </cell>
        </row>
        <row r="255">
          <cell r="A255" t="str">
            <v>02/02/2007</v>
          </cell>
          <cell r="B255">
            <v>6850</v>
          </cell>
          <cell r="C255">
            <v>7158.5</v>
          </cell>
          <cell r="F255">
            <v>105.03258993021493</v>
          </cell>
          <cell r="G255">
            <v>64.393894128206767</v>
          </cell>
          <cell r="H255">
            <v>50.8364011656899</v>
          </cell>
          <cell r="I255">
            <v>36.29144108972627</v>
          </cell>
          <cell r="K255">
            <v>0</v>
          </cell>
          <cell r="L255">
            <v>0</v>
          </cell>
          <cell r="M255">
            <v>0</v>
          </cell>
          <cell r="N255">
            <v>0</v>
          </cell>
          <cell r="O255">
            <v>0</v>
          </cell>
          <cell r="P255" t="str">
            <v>02/02/2007</v>
          </cell>
          <cell r="Q255">
            <v>0</v>
          </cell>
          <cell r="R255">
            <v>0</v>
          </cell>
          <cell r="S255">
            <v>0</v>
          </cell>
          <cell r="T255">
            <v>7158.5</v>
          </cell>
          <cell r="U255">
            <v>0</v>
          </cell>
          <cell r="V255">
            <v>0</v>
          </cell>
        </row>
        <row r="256">
          <cell r="A256" t="str">
            <v>02/05/2007</v>
          </cell>
          <cell r="B256">
            <v>6750</v>
          </cell>
          <cell r="C256">
            <v>2083</v>
          </cell>
          <cell r="F256">
            <v>30.116501235911254</v>
          </cell>
          <cell r="G256">
            <v>18.463971928958308</v>
          </cell>
          <cell r="H256">
            <v>14.576566564273119</v>
          </cell>
          <cell r="I256">
            <v>10.406019990156643</v>
          </cell>
          <cell r="K256">
            <v>0</v>
          </cell>
          <cell r="L256">
            <v>0</v>
          </cell>
          <cell r="M256">
            <v>0</v>
          </cell>
          <cell r="N256">
            <v>0</v>
          </cell>
          <cell r="O256">
            <v>0</v>
          </cell>
          <cell r="P256" t="str">
            <v>02/05/2007</v>
          </cell>
          <cell r="Q256">
            <v>0</v>
          </cell>
          <cell r="R256">
            <v>0</v>
          </cell>
          <cell r="S256">
            <v>0</v>
          </cell>
          <cell r="T256">
            <v>2083</v>
          </cell>
          <cell r="U256">
            <v>0</v>
          </cell>
          <cell r="V256">
            <v>0</v>
          </cell>
        </row>
        <row r="257">
          <cell r="A257" t="str">
            <v>02/06/2007</v>
          </cell>
          <cell r="B257">
            <v>6650</v>
          </cell>
          <cell r="C257">
            <v>1216.5</v>
          </cell>
          <cell r="F257">
            <v>17.327872047842831</v>
          </cell>
          <cell r="G257">
            <v>10.623456575309277</v>
          </cell>
          <cell r="H257">
            <v>8.3867936166970249</v>
          </cell>
          <cell r="I257">
            <v>5.9872221379328208</v>
          </cell>
          <cell r="K257">
            <v>0</v>
          </cell>
          <cell r="L257">
            <v>0</v>
          </cell>
          <cell r="M257">
            <v>0</v>
          </cell>
          <cell r="N257">
            <v>0</v>
          </cell>
          <cell r="O257">
            <v>0</v>
          </cell>
          <cell r="P257" t="str">
            <v>02/06/2007</v>
          </cell>
          <cell r="Q257">
            <v>0</v>
          </cell>
          <cell r="R257">
            <v>0</v>
          </cell>
          <cell r="S257">
            <v>0</v>
          </cell>
          <cell r="T257">
            <v>1216.5</v>
          </cell>
          <cell r="U257">
            <v>0</v>
          </cell>
          <cell r="V257">
            <v>0</v>
          </cell>
        </row>
        <row r="258">
          <cell r="A258" t="str">
            <v>02/07/2007</v>
          </cell>
          <cell r="B258">
            <v>6650</v>
          </cell>
          <cell r="C258">
            <v>2443</v>
          </cell>
          <cell r="F258">
            <v>34.798184474212938</v>
          </cell>
          <cell r="G258">
            <v>21.33424119480523</v>
          </cell>
          <cell r="H258">
            <v>16.842529227777092</v>
          </cell>
          <cell r="I258">
            <v>12.023661062860569</v>
          </cell>
          <cell r="K258">
            <v>0</v>
          </cell>
          <cell r="L258">
            <v>0</v>
          </cell>
          <cell r="M258">
            <v>0</v>
          </cell>
          <cell r="N258">
            <v>0</v>
          </cell>
          <cell r="O258">
            <v>0</v>
          </cell>
          <cell r="P258" t="str">
            <v>02/07/2007</v>
          </cell>
          <cell r="Q258">
            <v>0</v>
          </cell>
          <cell r="R258">
            <v>0</v>
          </cell>
          <cell r="S258">
            <v>0</v>
          </cell>
          <cell r="T258">
            <v>2443</v>
          </cell>
          <cell r="U258">
            <v>0</v>
          </cell>
          <cell r="V258">
            <v>0</v>
          </cell>
        </row>
        <row r="259">
          <cell r="A259" t="str">
            <v>02/08/2007</v>
          </cell>
          <cell r="B259">
            <v>6450</v>
          </cell>
          <cell r="C259">
            <v>10448.5</v>
          </cell>
          <cell r="F259">
            <v>144.35277448153843</v>
          </cell>
          <cell r="G259">
            <v>88.500505255112799</v>
          </cell>
          <cell r="H259">
            <v>69.867605452741557</v>
          </cell>
          <cell r="I259">
            <v>49.877568616712246</v>
          </cell>
          <cell r="K259">
            <v>0</v>
          </cell>
          <cell r="L259">
            <v>0</v>
          </cell>
          <cell r="M259">
            <v>0</v>
          </cell>
          <cell r="N259">
            <v>0</v>
          </cell>
          <cell r="O259">
            <v>0</v>
          </cell>
          <cell r="P259" t="str">
            <v>02/08/2007</v>
          </cell>
          <cell r="Q259">
            <v>0</v>
          </cell>
          <cell r="R259">
            <v>0</v>
          </cell>
          <cell r="S259">
            <v>10448.5</v>
          </cell>
          <cell r="T259">
            <v>0</v>
          </cell>
          <cell r="U259">
            <v>0</v>
          </cell>
          <cell r="V259">
            <v>0</v>
          </cell>
        </row>
        <row r="260">
          <cell r="A260" t="str">
            <v>02/09/2007</v>
          </cell>
          <cell r="B260">
            <v>6500</v>
          </cell>
          <cell r="C260">
            <v>1544.5</v>
          </cell>
          <cell r="F260">
            <v>21.503677746314757</v>
          </cell>
          <cell r="G260">
            <v>13.183579963926295</v>
          </cell>
          <cell r="H260">
            <v>10.407908527969196</v>
          </cell>
          <cell r="I260">
            <v>7.4300696065987504</v>
          </cell>
          <cell r="K260">
            <v>0</v>
          </cell>
          <cell r="L260">
            <v>0</v>
          </cell>
          <cell r="M260">
            <v>0</v>
          </cell>
          <cell r="N260">
            <v>0</v>
          </cell>
          <cell r="O260">
            <v>0</v>
          </cell>
          <cell r="P260" t="str">
            <v>02/09/2007</v>
          </cell>
          <cell r="Q260">
            <v>0</v>
          </cell>
          <cell r="R260">
            <v>0</v>
          </cell>
          <cell r="S260">
            <v>1544.5</v>
          </cell>
          <cell r="T260">
            <v>0</v>
          </cell>
          <cell r="U260">
            <v>0</v>
          </cell>
          <cell r="V260">
            <v>0</v>
          </cell>
        </row>
        <row r="261">
          <cell r="A261" t="str">
            <v>02/12/2007</v>
          </cell>
          <cell r="B261">
            <v>6300</v>
          </cell>
          <cell r="C261">
            <v>7525</v>
          </cell>
          <cell r="F261">
            <v>101.54499616589057</v>
          </cell>
          <cell r="G261">
            <v>62.255703079396952</v>
          </cell>
          <cell r="H261">
            <v>49.148384943068429</v>
          </cell>
          <cell r="I261">
            <v>35.086388412962144</v>
          </cell>
          <cell r="K261">
            <v>0</v>
          </cell>
          <cell r="L261">
            <v>0</v>
          </cell>
          <cell r="M261">
            <v>0</v>
          </cell>
          <cell r="N261">
            <v>0</v>
          </cell>
          <cell r="O261">
            <v>0</v>
          </cell>
          <cell r="P261" t="str">
            <v>02/12/2007</v>
          </cell>
          <cell r="Q261">
            <v>0</v>
          </cell>
          <cell r="R261">
            <v>0</v>
          </cell>
          <cell r="S261">
            <v>7525</v>
          </cell>
          <cell r="T261">
            <v>0</v>
          </cell>
          <cell r="U261">
            <v>0</v>
          </cell>
          <cell r="V261">
            <v>0</v>
          </cell>
        </row>
        <row r="262">
          <cell r="A262" t="str">
            <v>02/13/2007</v>
          </cell>
          <cell r="B262">
            <v>6350</v>
          </cell>
          <cell r="C262">
            <v>3425</v>
          </cell>
          <cell r="F262">
            <v>46.584965150301372</v>
          </cell>
          <cell r="G262">
            <v>28.560538360977365</v>
          </cell>
          <cell r="H262">
            <v>22.547401508844793</v>
          </cell>
          <cell r="I262">
            <v>16.096294679036237</v>
          </cell>
          <cell r="K262">
            <v>0</v>
          </cell>
          <cell r="L262">
            <v>0</v>
          </cell>
          <cell r="M262">
            <v>0</v>
          </cell>
          <cell r="N262">
            <v>0</v>
          </cell>
          <cell r="O262">
            <v>0</v>
          </cell>
          <cell r="P262" t="str">
            <v>02/13/2007</v>
          </cell>
          <cell r="Q262">
            <v>0</v>
          </cell>
          <cell r="R262">
            <v>0</v>
          </cell>
          <cell r="S262">
            <v>3425</v>
          </cell>
          <cell r="T262">
            <v>0</v>
          </cell>
          <cell r="U262">
            <v>0</v>
          </cell>
          <cell r="V262">
            <v>0</v>
          </cell>
        </row>
        <row r="263">
          <cell r="A263" t="str">
            <v>02/14/2007</v>
          </cell>
          <cell r="B263">
            <v>6500</v>
          </cell>
          <cell r="C263">
            <v>9408.5</v>
          </cell>
          <cell r="F263">
            <v>130.9921347207526</v>
          </cell>
          <cell r="G263">
            <v>80.309298860861475</v>
          </cell>
          <cell r="H263">
            <v>63.40097596982725</v>
          </cell>
          <cell r="I263">
            <v>45.261126509345637</v>
          </cell>
          <cell r="K263">
            <v>0</v>
          </cell>
          <cell r="L263">
            <v>0</v>
          </cell>
          <cell r="M263">
            <v>0</v>
          </cell>
          <cell r="N263">
            <v>0</v>
          </cell>
          <cell r="O263">
            <v>0</v>
          </cell>
          <cell r="P263" t="str">
            <v>02/14/2007</v>
          </cell>
          <cell r="Q263">
            <v>0</v>
          </cell>
          <cell r="R263">
            <v>0</v>
          </cell>
          <cell r="S263">
            <v>9408.5</v>
          </cell>
          <cell r="T263">
            <v>0</v>
          </cell>
          <cell r="U263">
            <v>0</v>
          </cell>
          <cell r="V263">
            <v>0</v>
          </cell>
        </row>
        <row r="264">
          <cell r="A264" t="str">
            <v>02/15/2007</v>
          </cell>
          <cell r="B264">
            <v>6650</v>
          </cell>
          <cell r="C264">
            <v>22423</v>
          </cell>
          <cell r="F264">
            <v>319.39406077170554</v>
          </cell>
          <cell r="G264">
            <v>195.81567347978617</v>
          </cell>
          <cell r="H264">
            <v>154.58863400509446</v>
          </cell>
          <cell r="I264">
            <v>110.35880147872392</v>
          </cell>
          <cell r="K264">
            <v>0</v>
          </cell>
          <cell r="L264">
            <v>0</v>
          </cell>
          <cell r="M264">
            <v>0</v>
          </cell>
          <cell r="N264">
            <v>0</v>
          </cell>
          <cell r="O264">
            <v>0</v>
          </cell>
          <cell r="P264" t="str">
            <v>02/15/2007</v>
          </cell>
          <cell r="Q264">
            <v>0</v>
          </cell>
          <cell r="R264">
            <v>0</v>
          </cell>
          <cell r="S264">
            <v>0</v>
          </cell>
          <cell r="T264">
            <v>22423</v>
          </cell>
          <cell r="U264">
            <v>0</v>
          </cell>
          <cell r="V264">
            <v>0</v>
          </cell>
        </row>
        <row r="265">
          <cell r="A265" t="str">
            <v>02/16/2007</v>
          </cell>
          <cell r="B265">
            <v>6800</v>
          </cell>
          <cell r="C265">
            <v>18536.5</v>
          </cell>
          <cell r="F265">
            <v>269.99027549896971</v>
          </cell>
          <cell r="G265">
            <v>165.526959086483</v>
          </cell>
          <cell r="H265">
            <v>130.67690671266948</v>
          </cell>
          <cell r="I265">
            <v>93.288532488630182</v>
          </cell>
          <cell r="K265">
            <v>0</v>
          </cell>
          <cell r="L265">
            <v>0</v>
          </cell>
          <cell r="M265">
            <v>0</v>
          </cell>
          <cell r="N265">
            <v>0</v>
          </cell>
          <cell r="O265">
            <v>0</v>
          </cell>
          <cell r="P265" t="str">
            <v>02/16/2007</v>
          </cell>
          <cell r="Q265">
            <v>0</v>
          </cell>
          <cell r="R265">
            <v>0</v>
          </cell>
          <cell r="S265">
            <v>0</v>
          </cell>
          <cell r="T265">
            <v>18536.5</v>
          </cell>
          <cell r="U265">
            <v>0</v>
          </cell>
          <cell r="V265">
            <v>0</v>
          </cell>
        </row>
        <row r="266">
          <cell r="A266" t="str">
            <v>02/19/2007</v>
          </cell>
          <cell r="B266">
            <v>6850</v>
          </cell>
          <cell r="C266">
            <v>4833</v>
          </cell>
          <cell r="F266">
            <v>70.911854038238275</v>
          </cell>
          <cell r="G266">
            <v>43.474986424757041</v>
          </cell>
          <cell r="H266">
            <v>34.321761099920273</v>
          </cell>
          <cell r="I266">
            <v>24.501855805915636</v>
          </cell>
          <cell r="K266">
            <v>0</v>
          </cell>
          <cell r="L266">
            <v>0</v>
          </cell>
          <cell r="M266">
            <v>0</v>
          </cell>
          <cell r="N266">
            <v>0</v>
          </cell>
          <cell r="O266">
            <v>0</v>
          </cell>
          <cell r="P266" t="str">
            <v>02/19/2007</v>
          </cell>
          <cell r="Q266">
            <v>0</v>
          </cell>
          <cell r="R266">
            <v>0</v>
          </cell>
          <cell r="S266">
            <v>0</v>
          </cell>
          <cell r="T266">
            <v>4833</v>
          </cell>
          <cell r="U266">
            <v>0</v>
          </cell>
          <cell r="V266">
            <v>0</v>
          </cell>
        </row>
        <row r="267">
          <cell r="A267" t="str">
            <v>02/20/2007</v>
          </cell>
          <cell r="B267">
            <v>7100</v>
          </cell>
          <cell r="C267">
            <v>8460.5</v>
          </cell>
          <cell r="F267">
            <v>128.66660811974415</v>
          </cell>
          <cell r="G267">
            <v>78.883553634192666</v>
          </cell>
          <cell r="H267">
            <v>62.275407198373593</v>
          </cell>
          <cell r="I267">
            <v>44.457597702723206</v>
          </cell>
          <cell r="K267">
            <v>0</v>
          </cell>
          <cell r="L267">
            <v>0</v>
          </cell>
          <cell r="M267">
            <v>0</v>
          </cell>
          <cell r="N267">
            <v>0</v>
          </cell>
          <cell r="O267">
            <v>0</v>
          </cell>
          <cell r="P267" t="str">
            <v>02/20/2007</v>
          </cell>
          <cell r="Q267">
            <v>0</v>
          </cell>
          <cell r="R267">
            <v>0</v>
          </cell>
          <cell r="S267">
            <v>0</v>
          </cell>
          <cell r="T267">
            <v>8460.5</v>
          </cell>
          <cell r="U267">
            <v>0</v>
          </cell>
          <cell r="V267">
            <v>0</v>
          </cell>
        </row>
        <row r="268">
          <cell r="A268" t="str">
            <v>02/21/2007</v>
          </cell>
          <cell r="B268">
            <v>7400</v>
          </cell>
          <cell r="C268">
            <v>23783.5</v>
          </cell>
          <cell r="F268">
            <v>376.98056384970289</v>
          </cell>
          <cell r="G268">
            <v>231.12108854078778</v>
          </cell>
          <cell r="H268">
            <v>182.46084561243816</v>
          </cell>
          <cell r="I268">
            <v>130.25640835871266</v>
          </cell>
          <cell r="K268">
            <v>0</v>
          </cell>
          <cell r="L268">
            <v>0</v>
          </cell>
          <cell r="M268">
            <v>0</v>
          </cell>
          <cell r="N268">
            <v>0</v>
          </cell>
          <cell r="O268">
            <v>0</v>
          </cell>
          <cell r="P268" t="str">
            <v>02/21/2007</v>
          </cell>
          <cell r="Q268">
            <v>0</v>
          </cell>
          <cell r="R268">
            <v>0</v>
          </cell>
          <cell r="S268">
            <v>0</v>
          </cell>
          <cell r="T268">
            <v>23783.5</v>
          </cell>
          <cell r="U268">
            <v>0</v>
          </cell>
          <cell r="V268">
            <v>0</v>
          </cell>
        </row>
        <row r="269">
          <cell r="A269" t="str">
            <v>02/22/2007</v>
          </cell>
          <cell r="B269">
            <v>7300</v>
          </cell>
          <cell r="C269">
            <v>13800</v>
          </cell>
          <cell r="F269">
            <v>215.78110876447431</v>
          </cell>
          <cell r="G269">
            <v>132.29213791527604</v>
          </cell>
          <cell r="H269">
            <v>104.43934607740786</v>
          </cell>
          <cell r="I269">
            <v>74.557881531863245</v>
          </cell>
          <cell r="K269">
            <v>0</v>
          </cell>
          <cell r="L269">
            <v>0</v>
          </cell>
          <cell r="M269">
            <v>0</v>
          </cell>
          <cell r="N269">
            <v>0</v>
          </cell>
          <cell r="O269">
            <v>0</v>
          </cell>
          <cell r="P269" t="str">
            <v>02/22/2007</v>
          </cell>
          <cell r="Q269">
            <v>0</v>
          </cell>
          <cell r="R269">
            <v>0</v>
          </cell>
          <cell r="S269">
            <v>0</v>
          </cell>
          <cell r="T269">
            <v>13800</v>
          </cell>
          <cell r="U269">
            <v>0</v>
          </cell>
          <cell r="V269">
            <v>0</v>
          </cell>
        </row>
        <row r="270">
          <cell r="A270" t="str">
            <v>02/23/2007</v>
          </cell>
          <cell r="B270">
            <v>7100</v>
          </cell>
          <cell r="C270">
            <v>6936</v>
          </cell>
          <cell r="F270">
            <v>105.48213390680758</v>
          </cell>
          <cell r="G270">
            <v>64.669502748863593</v>
          </cell>
          <cell r="H270">
            <v>51.053983136684501</v>
          </cell>
          <cell r="I270">
            <v>36.44677000958432</v>
          </cell>
          <cell r="O270">
            <v>0</v>
          </cell>
          <cell r="P270" t="str">
            <v>02/23/2007</v>
          </cell>
          <cell r="Q270">
            <v>0</v>
          </cell>
          <cell r="R270">
            <v>0</v>
          </cell>
          <cell r="S270">
            <v>0</v>
          </cell>
          <cell r="T270">
            <v>6936</v>
          </cell>
          <cell r="U270">
            <v>0</v>
          </cell>
          <cell r="V270">
            <v>0</v>
          </cell>
        </row>
        <row r="271">
          <cell r="D271">
            <v>0.78312999999999999</v>
          </cell>
        </row>
        <row r="273">
          <cell r="D273">
            <v>0.72246500000000002</v>
          </cell>
          <cell r="P273" t="str">
            <v>Total Volume</v>
          </cell>
          <cell r="Q273">
            <v>1455014.5</v>
          </cell>
        </row>
      </sheetData>
      <sheetData sheetId="7" refreshError="1"/>
      <sheetData sheetId="8" refreshError="1"/>
      <sheetData sheetId="9" refreshError="1"/>
      <sheetData sheetId="10" refreshError="1">
        <row r="1">
          <cell r="F1" t="str">
            <v>MIN</v>
          </cell>
          <cell r="G1">
            <v>3900</v>
          </cell>
        </row>
        <row r="2">
          <cell r="F2" t="str">
            <v>MAX</v>
          </cell>
          <cell r="G2">
            <v>7500</v>
          </cell>
        </row>
        <row r="3">
          <cell r="F3" t="str">
            <v>Growth</v>
          </cell>
          <cell r="G3">
            <v>0.76158940397350983</v>
          </cell>
        </row>
        <row r="4">
          <cell r="A4" t="str">
            <v>untr-id</v>
          </cell>
          <cell r="F4" t="str">
            <v>Events</v>
          </cell>
          <cell r="G4">
            <v>19500</v>
          </cell>
        </row>
        <row r="7">
          <cell r="C7" t="str">
            <v>Indonesian Rupiah</v>
          </cell>
        </row>
        <row r="8">
          <cell r="A8" t="str">
            <v>Date</v>
          </cell>
          <cell r="B8" t="str">
            <v>Vol (Ths)</v>
          </cell>
          <cell r="C8" t="str">
            <v>Price</v>
          </cell>
          <cell r="F8" t="str">
            <v>Date</v>
          </cell>
          <cell r="G8" t="str">
            <v>Price</v>
          </cell>
          <cell r="H8" t="str">
            <v>Volume</v>
          </cell>
          <cell r="I8" t="str">
            <v>Events</v>
          </cell>
        </row>
        <row r="9">
          <cell r="A9">
            <v>38023</v>
          </cell>
          <cell r="B9">
            <v>32336.25</v>
          </cell>
          <cell r="C9">
            <v>973.9307</v>
          </cell>
          <cell r="F9">
            <v>38023</v>
          </cell>
          <cell r="G9">
            <v>973.9307</v>
          </cell>
          <cell r="H9">
            <v>32336.25</v>
          </cell>
        </row>
        <row r="10">
          <cell r="A10">
            <v>38026</v>
          </cell>
          <cell r="B10">
            <v>11822.453</v>
          </cell>
          <cell r="C10">
            <v>992.30680000000007</v>
          </cell>
          <cell r="F10">
            <v>38026</v>
          </cell>
          <cell r="G10">
            <v>992.30680000000007</v>
          </cell>
          <cell r="H10">
            <v>11822.453</v>
          </cell>
        </row>
        <row r="11">
          <cell r="A11">
            <v>38027</v>
          </cell>
          <cell r="B11">
            <v>8736.2350000000006</v>
          </cell>
          <cell r="C11">
            <v>973.9307</v>
          </cell>
          <cell r="F11">
            <v>38027</v>
          </cell>
          <cell r="G11">
            <v>973.9307</v>
          </cell>
          <cell r="H11">
            <v>8736.2350000000006</v>
          </cell>
        </row>
        <row r="12">
          <cell r="A12">
            <v>38028</v>
          </cell>
          <cell r="B12">
            <v>25493.100000000002</v>
          </cell>
          <cell r="C12">
            <v>992.30680000000007</v>
          </cell>
          <cell r="F12">
            <v>38028</v>
          </cell>
          <cell r="G12">
            <v>992.30680000000007</v>
          </cell>
          <cell r="H12">
            <v>25493.100000000002</v>
          </cell>
        </row>
        <row r="13">
          <cell r="A13">
            <v>38029</v>
          </cell>
          <cell r="B13">
            <v>19350.59</v>
          </cell>
          <cell r="C13">
            <v>992.30680000000007</v>
          </cell>
          <cell r="F13">
            <v>38029</v>
          </cell>
          <cell r="G13">
            <v>992.30680000000007</v>
          </cell>
          <cell r="H13">
            <v>19350.59</v>
          </cell>
        </row>
        <row r="14">
          <cell r="A14">
            <v>38030</v>
          </cell>
          <cell r="B14">
            <v>1415.5650000000001</v>
          </cell>
          <cell r="C14">
            <v>1010.6828</v>
          </cell>
          <cell r="F14">
            <v>38030</v>
          </cell>
          <cell r="G14">
            <v>1010.6828</v>
          </cell>
          <cell r="H14">
            <v>1415.5650000000001</v>
          </cell>
        </row>
        <row r="15">
          <cell r="A15">
            <v>38033</v>
          </cell>
          <cell r="B15">
            <v>7515.2160000000003</v>
          </cell>
          <cell r="C15">
            <v>1029.059</v>
          </cell>
          <cell r="F15">
            <v>38033</v>
          </cell>
          <cell r="G15">
            <v>1029.059</v>
          </cell>
          <cell r="H15">
            <v>7515.2160000000003</v>
          </cell>
        </row>
        <row r="16">
          <cell r="A16">
            <v>38034</v>
          </cell>
          <cell r="B16">
            <v>27792.97</v>
          </cell>
          <cell r="C16">
            <v>1029.059</v>
          </cell>
          <cell r="F16">
            <v>38034</v>
          </cell>
          <cell r="G16">
            <v>1029.059</v>
          </cell>
          <cell r="H16">
            <v>27792.97</v>
          </cell>
        </row>
        <row r="17">
          <cell r="A17">
            <v>38035</v>
          </cell>
          <cell r="B17">
            <v>34700.730000000003</v>
          </cell>
          <cell r="C17">
            <v>1102.5630000000001</v>
          </cell>
          <cell r="F17">
            <v>38035</v>
          </cell>
          <cell r="G17">
            <v>1102.5630000000001</v>
          </cell>
          <cell r="H17">
            <v>34700.730000000003</v>
          </cell>
        </row>
        <row r="18">
          <cell r="A18">
            <v>38036</v>
          </cell>
          <cell r="B18">
            <v>29235.06</v>
          </cell>
          <cell r="C18">
            <v>1139.3150000000001</v>
          </cell>
          <cell r="F18">
            <v>38036</v>
          </cell>
          <cell r="G18">
            <v>1139.3150000000001</v>
          </cell>
          <cell r="H18">
            <v>29235.06</v>
          </cell>
        </row>
        <row r="19">
          <cell r="A19">
            <v>38037</v>
          </cell>
          <cell r="B19">
            <v>12161.209000000001</v>
          </cell>
          <cell r="C19">
            <v>1139.3150000000001</v>
          </cell>
          <cell r="F19">
            <v>38037</v>
          </cell>
          <cell r="G19">
            <v>1139.3150000000001</v>
          </cell>
          <cell r="H19">
            <v>12161.209000000001</v>
          </cell>
        </row>
        <row r="20">
          <cell r="A20">
            <v>38040</v>
          </cell>
          <cell r="B20">
            <v>0</v>
          </cell>
          <cell r="C20">
            <v>1139.3150000000001</v>
          </cell>
          <cell r="F20">
            <v>38040</v>
          </cell>
          <cell r="G20">
            <v>1139.3150000000001</v>
          </cell>
          <cell r="H20">
            <v>0</v>
          </cell>
        </row>
        <row r="21">
          <cell r="A21">
            <v>38041</v>
          </cell>
          <cell r="B21">
            <v>4784.7610000000004</v>
          </cell>
          <cell r="C21">
            <v>1084.1870000000001</v>
          </cell>
          <cell r="F21">
            <v>38041</v>
          </cell>
          <cell r="G21">
            <v>1084.1870000000001</v>
          </cell>
          <cell r="H21">
            <v>4784.7610000000004</v>
          </cell>
        </row>
        <row r="22">
          <cell r="A22">
            <v>38042</v>
          </cell>
          <cell r="B22">
            <v>2871.9450000000002</v>
          </cell>
          <cell r="C22">
            <v>1065.8109999999999</v>
          </cell>
          <cell r="F22">
            <v>38042</v>
          </cell>
          <cell r="G22">
            <v>1065.8109999999999</v>
          </cell>
          <cell r="H22">
            <v>2871.9450000000002</v>
          </cell>
        </row>
        <row r="23">
          <cell r="A23">
            <v>38043</v>
          </cell>
          <cell r="B23">
            <v>1529.8440000000001</v>
          </cell>
          <cell r="C23">
            <v>1084.1870000000001</v>
          </cell>
          <cell r="F23">
            <v>38043</v>
          </cell>
          <cell r="G23">
            <v>1084.1870000000001</v>
          </cell>
          <cell r="H23">
            <v>1529.8440000000001</v>
          </cell>
        </row>
        <row r="24">
          <cell r="A24">
            <v>38044</v>
          </cell>
          <cell r="B24">
            <v>5935.7150000000001</v>
          </cell>
          <cell r="C24">
            <v>1065.8109999999999</v>
          </cell>
          <cell r="F24">
            <v>38044</v>
          </cell>
          <cell r="G24">
            <v>1065.8109999999999</v>
          </cell>
          <cell r="H24">
            <v>5935.7150000000001</v>
          </cell>
        </row>
        <row r="25">
          <cell r="A25">
            <v>38047</v>
          </cell>
          <cell r="B25">
            <v>8883.1650000000009</v>
          </cell>
          <cell r="C25">
            <v>1029.059</v>
          </cell>
          <cell r="F25">
            <v>38047</v>
          </cell>
          <cell r="G25">
            <v>1029.059</v>
          </cell>
          <cell r="H25">
            <v>8883.1650000000009</v>
          </cell>
        </row>
        <row r="26">
          <cell r="A26">
            <v>38048</v>
          </cell>
          <cell r="B26">
            <v>26907.300000000003</v>
          </cell>
          <cell r="C26">
            <v>1047.4349999999999</v>
          </cell>
          <cell r="F26">
            <v>38048</v>
          </cell>
          <cell r="G26">
            <v>1047.4349999999999</v>
          </cell>
          <cell r="H26">
            <v>26907.300000000003</v>
          </cell>
        </row>
        <row r="27">
          <cell r="A27">
            <v>38049</v>
          </cell>
          <cell r="B27">
            <v>15863.038</v>
          </cell>
          <cell r="C27">
            <v>1065.8109999999999</v>
          </cell>
          <cell r="F27">
            <v>38049</v>
          </cell>
          <cell r="G27">
            <v>1065.8109999999999</v>
          </cell>
          <cell r="H27">
            <v>15863.038</v>
          </cell>
        </row>
        <row r="28">
          <cell r="A28">
            <v>38050</v>
          </cell>
          <cell r="B28">
            <v>9013.77</v>
          </cell>
          <cell r="C28">
            <v>1065.8109999999999</v>
          </cell>
          <cell r="F28">
            <v>38050</v>
          </cell>
          <cell r="G28">
            <v>1065.8109999999999</v>
          </cell>
          <cell r="H28">
            <v>9013.77</v>
          </cell>
        </row>
        <row r="29">
          <cell r="A29">
            <v>38051</v>
          </cell>
          <cell r="B29">
            <v>1881.5250000000001</v>
          </cell>
          <cell r="C29">
            <v>1065.8109999999999</v>
          </cell>
          <cell r="F29">
            <v>38051</v>
          </cell>
          <cell r="G29">
            <v>1065.8109999999999</v>
          </cell>
          <cell r="H29">
            <v>1881.5250000000001</v>
          </cell>
        </row>
        <row r="30">
          <cell r="A30">
            <v>38054</v>
          </cell>
          <cell r="B30">
            <v>5915.9880000000003</v>
          </cell>
          <cell r="C30">
            <v>1047.4349999999999</v>
          </cell>
          <cell r="F30">
            <v>38054</v>
          </cell>
          <cell r="G30">
            <v>1047.4349999999999</v>
          </cell>
          <cell r="H30">
            <v>5915.9880000000003</v>
          </cell>
        </row>
        <row r="31">
          <cell r="A31">
            <v>38055</v>
          </cell>
          <cell r="B31">
            <v>2387.6179999999999</v>
          </cell>
          <cell r="C31">
            <v>1029.059</v>
          </cell>
          <cell r="F31">
            <v>38055</v>
          </cell>
          <cell r="G31">
            <v>1029.059</v>
          </cell>
          <cell r="H31">
            <v>2387.6179999999999</v>
          </cell>
        </row>
        <row r="32">
          <cell r="A32">
            <v>38056</v>
          </cell>
          <cell r="B32">
            <v>5253.4409999999998</v>
          </cell>
          <cell r="C32">
            <v>1010.6828</v>
          </cell>
          <cell r="F32">
            <v>38056</v>
          </cell>
          <cell r="G32">
            <v>1010.6828</v>
          </cell>
          <cell r="H32">
            <v>5253.4409999999998</v>
          </cell>
        </row>
        <row r="33">
          <cell r="A33">
            <v>38057</v>
          </cell>
          <cell r="B33">
            <v>11363.976000000001</v>
          </cell>
          <cell r="C33">
            <v>992.30680000000007</v>
          </cell>
          <cell r="F33">
            <v>38057</v>
          </cell>
          <cell r="G33">
            <v>992.30680000000007</v>
          </cell>
          <cell r="H33">
            <v>11363.976000000001</v>
          </cell>
        </row>
        <row r="34">
          <cell r="A34">
            <v>38058</v>
          </cell>
          <cell r="B34">
            <v>7747.8559999999998</v>
          </cell>
          <cell r="C34">
            <v>992.30680000000007</v>
          </cell>
          <cell r="F34">
            <v>38058</v>
          </cell>
          <cell r="G34">
            <v>992.30680000000007</v>
          </cell>
          <cell r="H34">
            <v>7747.8559999999998</v>
          </cell>
        </row>
        <row r="35">
          <cell r="A35">
            <v>38061</v>
          </cell>
          <cell r="B35">
            <v>10847.679</v>
          </cell>
          <cell r="C35">
            <v>1010.6828</v>
          </cell>
          <cell r="F35">
            <v>38061</v>
          </cell>
          <cell r="G35">
            <v>1010.6828</v>
          </cell>
          <cell r="H35">
            <v>10847.679</v>
          </cell>
        </row>
        <row r="36">
          <cell r="A36">
            <v>38062</v>
          </cell>
          <cell r="B36">
            <v>9273.6190000000006</v>
          </cell>
          <cell r="C36">
            <v>973.9307</v>
          </cell>
          <cell r="F36">
            <v>38062</v>
          </cell>
          <cell r="G36">
            <v>973.9307</v>
          </cell>
          <cell r="H36">
            <v>9273.6190000000006</v>
          </cell>
        </row>
        <row r="37">
          <cell r="A37">
            <v>38063</v>
          </cell>
          <cell r="B37">
            <v>10424.574000000001</v>
          </cell>
          <cell r="C37">
            <v>1010.6828</v>
          </cell>
          <cell r="F37">
            <v>38063</v>
          </cell>
          <cell r="G37">
            <v>1010.6828</v>
          </cell>
          <cell r="H37">
            <v>10424.574000000001</v>
          </cell>
        </row>
        <row r="38">
          <cell r="A38">
            <v>38064</v>
          </cell>
          <cell r="B38">
            <v>23992.510000000002</v>
          </cell>
          <cell r="C38">
            <v>1102.5630000000001</v>
          </cell>
          <cell r="F38">
            <v>38064</v>
          </cell>
          <cell r="G38">
            <v>1102.5630000000001</v>
          </cell>
          <cell r="H38">
            <v>23992.510000000002</v>
          </cell>
        </row>
        <row r="39">
          <cell r="A39">
            <v>38065</v>
          </cell>
          <cell r="B39">
            <v>6102.3720000000003</v>
          </cell>
          <cell r="C39">
            <v>1065.8109999999999</v>
          </cell>
          <cell r="F39">
            <v>38065</v>
          </cell>
          <cell r="G39">
            <v>1065.8109999999999</v>
          </cell>
          <cell r="H39">
            <v>6102.3720000000003</v>
          </cell>
        </row>
        <row r="40">
          <cell r="A40">
            <v>38068</v>
          </cell>
          <cell r="B40">
            <v>0</v>
          </cell>
          <cell r="C40">
            <v>1065.8109999999999</v>
          </cell>
          <cell r="F40">
            <v>38068</v>
          </cell>
          <cell r="G40">
            <v>1065.8109999999999</v>
          </cell>
          <cell r="H40">
            <v>0</v>
          </cell>
        </row>
        <row r="41">
          <cell r="A41">
            <v>38069</v>
          </cell>
          <cell r="B41">
            <v>5695.5920000000006</v>
          </cell>
          <cell r="C41">
            <v>1065.8109999999999</v>
          </cell>
          <cell r="F41">
            <v>38069</v>
          </cell>
          <cell r="G41">
            <v>1065.8109999999999</v>
          </cell>
          <cell r="H41">
            <v>5695.5920000000006</v>
          </cell>
        </row>
        <row r="42">
          <cell r="A42">
            <v>38070</v>
          </cell>
          <cell r="B42">
            <v>2202.5950000000003</v>
          </cell>
          <cell r="C42">
            <v>1084.1870000000001</v>
          </cell>
          <cell r="F42">
            <v>38070</v>
          </cell>
          <cell r="G42">
            <v>1084.1870000000001</v>
          </cell>
          <cell r="H42">
            <v>2202.5950000000003</v>
          </cell>
        </row>
        <row r="43">
          <cell r="A43">
            <v>38071</v>
          </cell>
          <cell r="B43">
            <v>4601.777</v>
          </cell>
          <cell r="C43">
            <v>1065.8109999999999</v>
          </cell>
          <cell r="F43">
            <v>38071</v>
          </cell>
          <cell r="G43">
            <v>1065.8109999999999</v>
          </cell>
          <cell r="H43">
            <v>4601.777</v>
          </cell>
        </row>
        <row r="44">
          <cell r="A44">
            <v>38072</v>
          </cell>
          <cell r="B44">
            <v>9530.7469999999994</v>
          </cell>
          <cell r="C44">
            <v>1010.6828</v>
          </cell>
          <cell r="F44">
            <v>38072</v>
          </cell>
          <cell r="G44">
            <v>1010.6828</v>
          </cell>
          <cell r="H44">
            <v>9530.7469999999994</v>
          </cell>
        </row>
        <row r="45">
          <cell r="A45">
            <v>38075</v>
          </cell>
          <cell r="B45">
            <v>2388.3000000000002</v>
          </cell>
          <cell r="C45">
            <v>1029.059</v>
          </cell>
          <cell r="F45">
            <v>38075</v>
          </cell>
          <cell r="G45">
            <v>1029.059</v>
          </cell>
          <cell r="H45">
            <v>2388.3000000000002</v>
          </cell>
        </row>
        <row r="46">
          <cell r="A46">
            <v>38076</v>
          </cell>
          <cell r="B46">
            <v>736.01229999999998</v>
          </cell>
          <cell r="C46">
            <v>1029.059</v>
          </cell>
          <cell r="F46">
            <v>38076</v>
          </cell>
          <cell r="G46">
            <v>1029.059</v>
          </cell>
          <cell r="H46">
            <v>736.01229999999998</v>
          </cell>
        </row>
        <row r="47">
          <cell r="A47">
            <v>38077</v>
          </cell>
          <cell r="B47">
            <v>2482.8510000000001</v>
          </cell>
          <cell r="C47">
            <v>1010.6828</v>
          </cell>
          <cell r="F47">
            <v>38077</v>
          </cell>
          <cell r="G47">
            <v>1010.6828</v>
          </cell>
          <cell r="H47">
            <v>2482.8510000000001</v>
          </cell>
        </row>
        <row r="48">
          <cell r="A48">
            <v>38078</v>
          </cell>
          <cell r="B48">
            <v>68.703550000000007</v>
          </cell>
          <cell r="C48">
            <v>1029.059</v>
          </cell>
          <cell r="F48">
            <v>38078</v>
          </cell>
          <cell r="G48">
            <v>1029.059</v>
          </cell>
          <cell r="H48">
            <v>68.703550000000007</v>
          </cell>
        </row>
        <row r="49">
          <cell r="A49">
            <v>38079</v>
          </cell>
          <cell r="B49">
            <v>12027.884</v>
          </cell>
          <cell r="C49">
            <v>1065.8109999999999</v>
          </cell>
          <cell r="F49">
            <v>38079</v>
          </cell>
          <cell r="G49">
            <v>1065.8109999999999</v>
          </cell>
          <cell r="H49">
            <v>12027.884</v>
          </cell>
        </row>
        <row r="50">
          <cell r="A50">
            <v>38082</v>
          </cell>
          <cell r="B50">
            <v>0</v>
          </cell>
          <cell r="C50">
            <v>1065.8109999999999</v>
          </cell>
          <cell r="F50">
            <v>38082</v>
          </cell>
          <cell r="G50">
            <v>1065.8109999999999</v>
          </cell>
          <cell r="H50">
            <v>0</v>
          </cell>
        </row>
        <row r="51">
          <cell r="A51">
            <v>38083</v>
          </cell>
          <cell r="B51">
            <v>20015.18</v>
          </cell>
          <cell r="C51">
            <v>1102.5630000000001</v>
          </cell>
          <cell r="F51">
            <v>38083</v>
          </cell>
          <cell r="G51">
            <v>1102.5630000000001</v>
          </cell>
          <cell r="H51">
            <v>20015.18</v>
          </cell>
        </row>
        <row r="52">
          <cell r="A52">
            <v>38084</v>
          </cell>
          <cell r="B52">
            <v>12794.505999999999</v>
          </cell>
          <cell r="C52">
            <v>1084.1870000000001</v>
          </cell>
          <cell r="F52">
            <v>38084</v>
          </cell>
          <cell r="G52">
            <v>1084.1870000000001</v>
          </cell>
          <cell r="H52">
            <v>12794.505999999999</v>
          </cell>
          <cell r="N52" t="str">
            <v xml:space="preserve"> </v>
          </cell>
        </row>
        <row r="53">
          <cell r="A53">
            <v>38085</v>
          </cell>
          <cell r="B53">
            <v>26747.45</v>
          </cell>
          <cell r="C53">
            <v>1157.691</v>
          </cell>
          <cell r="F53">
            <v>38085</v>
          </cell>
          <cell r="G53">
            <v>1157.691</v>
          </cell>
          <cell r="H53">
            <v>26747.45</v>
          </cell>
        </row>
        <row r="54">
          <cell r="A54">
            <v>38086</v>
          </cell>
          <cell r="B54">
            <v>0</v>
          </cell>
          <cell r="C54">
            <v>1157.691</v>
          </cell>
          <cell r="F54">
            <v>38086</v>
          </cell>
          <cell r="G54">
            <v>1157.691</v>
          </cell>
          <cell r="H54">
            <v>0</v>
          </cell>
        </row>
        <row r="55">
          <cell r="A55">
            <v>38089</v>
          </cell>
          <cell r="B55">
            <v>6308.482</v>
          </cell>
          <cell r="C55">
            <v>1139.3150000000001</v>
          </cell>
          <cell r="F55">
            <v>38089</v>
          </cell>
          <cell r="G55">
            <v>1139.3150000000001</v>
          </cell>
          <cell r="H55">
            <v>6308.482</v>
          </cell>
        </row>
        <row r="56">
          <cell r="A56">
            <v>38090</v>
          </cell>
          <cell r="B56">
            <v>20188.64</v>
          </cell>
          <cell r="C56">
            <v>1231.1949999999999</v>
          </cell>
          <cell r="F56">
            <v>38090</v>
          </cell>
          <cell r="G56">
            <v>1231.1949999999999</v>
          </cell>
          <cell r="H56">
            <v>20188.64</v>
          </cell>
        </row>
        <row r="57">
          <cell r="A57">
            <v>38091</v>
          </cell>
          <cell r="B57">
            <v>5982.6509999999998</v>
          </cell>
          <cell r="C57">
            <v>1231.1949999999999</v>
          </cell>
          <cell r="F57">
            <v>38091</v>
          </cell>
          <cell r="G57">
            <v>1231.1949999999999</v>
          </cell>
          <cell r="H57">
            <v>5982.6509999999998</v>
          </cell>
        </row>
        <row r="58">
          <cell r="A58">
            <v>38092</v>
          </cell>
          <cell r="B58">
            <v>4388.1850000000004</v>
          </cell>
          <cell r="C58">
            <v>1212.819</v>
          </cell>
          <cell r="F58">
            <v>38092</v>
          </cell>
          <cell r="G58">
            <v>1212.819</v>
          </cell>
          <cell r="H58">
            <v>4388.1850000000004</v>
          </cell>
        </row>
        <row r="59">
          <cell r="A59">
            <v>38093</v>
          </cell>
          <cell r="B59">
            <v>8246.4670000000006</v>
          </cell>
          <cell r="C59">
            <v>1212.819</v>
          </cell>
          <cell r="F59">
            <v>38093</v>
          </cell>
          <cell r="G59">
            <v>1212.819</v>
          </cell>
          <cell r="H59">
            <v>8246.4670000000006</v>
          </cell>
        </row>
        <row r="60">
          <cell r="A60">
            <v>38096</v>
          </cell>
          <cell r="B60">
            <v>2806.6420000000003</v>
          </cell>
          <cell r="C60">
            <v>1194.443</v>
          </cell>
          <cell r="F60">
            <v>38096</v>
          </cell>
          <cell r="G60">
            <v>1194.443</v>
          </cell>
          <cell r="H60">
            <v>2806.6420000000003</v>
          </cell>
        </row>
        <row r="61">
          <cell r="A61">
            <v>38097</v>
          </cell>
          <cell r="B61">
            <v>7043.134</v>
          </cell>
          <cell r="C61">
            <v>1231.1949999999999</v>
          </cell>
          <cell r="F61">
            <v>38097</v>
          </cell>
          <cell r="G61">
            <v>1231.1949999999999</v>
          </cell>
          <cell r="H61">
            <v>7043.134</v>
          </cell>
        </row>
        <row r="62">
          <cell r="A62">
            <v>38098</v>
          </cell>
          <cell r="B62">
            <v>21752.5</v>
          </cell>
          <cell r="C62">
            <v>1249.5709999999999</v>
          </cell>
          <cell r="F62">
            <v>38098</v>
          </cell>
          <cell r="G62">
            <v>1249.5709999999999</v>
          </cell>
          <cell r="H62">
            <v>21752.5</v>
          </cell>
        </row>
        <row r="63">
          <cell r="A63">
            <v>38099</v>
          </cell>
          <cell r="B63">
            <v>2829.09</v>
          </cell>
          <cell r="C63">
            <v>1194.443</v>
          </cell>
          <cell r="F63">
            <v>38099</v>
          </cell>
          <cell r="G63">
            <v>1194.443</v>
          </cell>
          <cell r="H63">
            <v>2829.09</v>
          </cell>
        </row>
        <row r="64">
          <cell r="A64">
            <v>38100</v>
          </cell>
          <cell r="B64">
            <v>7502.2920000000004</v>
          </cell>
          <cell r="C64">
            <v>1212.819</v>
          </cell>
          <cell r="F64">
            <v>38100</v>
          </cell>
          <cell r="G64">
            <v>1212.819</v>
          </cell>
          <cell r="H64">
            <v>7502.2920000000004</v>
          </cell>
        </row>
        <row r="65">
          <cell r="A65">
            <v>38103</v>
          </cell>
          <cell r="B65">
            <v>3051.5259999999998</v>
          </cell>
          <cell r="C65">
            <v>1212.819</v>
          </cell>
          <cell r="F65">
            <v>38103</v>
          </cell>
          <cell r="G65">
            <v>1212.819</v>
          </cell>
          <cell r="H65">
            <v>3051.5259999999998</v>
          </cell>
        </row>
        <row r="66">
          <cell r="A66">
            <v>38104</v>
          </cell>
          <cell r="B66">
            <v>4092.9630000000002</v>
          </cell>
          <cell r="C66">
            <v>1249.5709999999999</v>
          </cell>
          <cell r="F66">
            <v>38104</v>
          </cell>
          <cell r="G66">
            <v>1249.5709999999999</v>
          </cell>
          <cell r="H66">
            <v>4092.9630000000002</v>
          </cell>
        </row>
        <row r="67">
          <cell r="A67">
            <v>38105</v>
          </cell>
          <cell r="B67">
            <v>697.23910000000001</v>
          </cell>
          <cell r="C67">
            <v>1249.5709999999999</v>
          </cell>
          <cell r="F67">
            <v>38105</v>
          </cell>
          <cell r="G67">
            <v>1249.5709999999999</v>
          </cell>
          <cell r="H67">
            <v>697.23910000000001</v>
          </cell>
        </row>
        <row r="68">
          <cell r="A68">
            <v>38106</v>
          </cell>
          <cell r="B68">
            <v>10400.085000000001</v>
          </cell>
          <cell r="C68">
            <v>1194.443</v>
          </cell>
          <cell r="F68">
            <v>38106</v>
          </cell>
          <cell r="G68">
            <v>1194.443</v>
          </cell>
          <cell r="H68">
            <v>10400.085000000001</v>
          </cell>
        </row>
        <row r="69">
          <cell r="A69">
            <v>38107</v>
          </cell>
          <cell r="B69">
            <v>6044.5529999999999</v>
          </cell>
          <cell r="C69">
            <v>1212.819</v>
          </cell>
          <cell r="F69">
            <v>38107</v>
          </cell>
          <cell r="G69">
            <v>1212.819</v>
          </cell>
          <cell r="H69">
            <v>6044.5529999999999</v>
          </cell>
        </row>
        <row r="70">
          <cell r="A70">
            <v>38110</v>
          </cell>
          <cell r="B70">
            <v>0</v>
          </cell>
          <cell r="C70">
            <v>1212.819</v>
          </cell>
          <cell r="F70">
            <v>38110</v>
          </cell>
          <cell r="G70">
            <v>1212.819</v>
          </cell>
          <cell r="H70">
            <v>0</v>
          </cell>
        </row>
        <row r="71">
          <cell r="A71">
            <v>38111</v>
          </cell>
          <cell r="B71">
            <v>6745.192</v>
          </cell>
          <cell r="C71">
            <v>1157.691</v>
          </cell>
          <cell r="F71">
            <v>38111</v>
          </cell>
          <cell r="G71">
            <v>1157.691</v>
          </cell>
          <cell r="H71">
            <v>6745.192</v>
          </cell>
        </row>
        <row r="72">
          <cell r="A72">
            <v>38112</v>
          </cell>
          <cell r="B72">
            <v>3221.5840000000003</v>
          </cell>
          <cell r="C72">
            <v>1139.3150000000001</v>
          </cell>
          <cell r="F72">
            <v>38112</v>
          </cell>
          <cell r="G72">
            <v>1139.3150000000001</v>
          </cell>
          <cell r="H72">
            <v>3221.5840000000003</v>
          </cell>
        </row>
        <row r="73">
          <cell r="A73">
            <v>38113</v>
          </cell>
          <cell r="B73">
            <v>21470.880000000001</v>
          </cell>
          <cell r="C73">
            <v>1065.8109999999999</v>
          </cell>
          <cell r="F73">
            <v>38113</v>
          </cell>
          <cell r="G73">
            <v>1065.8109999999999</v>
          </cell>
          <cell r="H73">
            <v>21470.880000000001</v>
          </cell>
        </row>
        <row r="74">
          <cell r="A74">
            <v>38114</v>
          </cell>
          <cell r="B74">
            <v>24167.33</v>
          </cell>
          <cell r="C74">
            <v>1010.6828</v>
          </cell>
          <cell r="F74">
            <v>38114</v>
          </cell>
          <cell r="G74">
            <v>1010.6828</v>
          </cell>
          <cell r="H74">
            <v>24167.33</v>
          </cell>
        </row>
        <row r="75">
          <cell r="A75">
            <v>38117</v>
          </cell>
          <cell r="B75">
            <v>7451.9549999999999</v>
          </cell>
          <cell r="C75">
            <v>918.8026000000001</v>
          </cell>
          <cell r="F75">
            <v>38117</v>
          </cell>
          <cell r="G75">
            <v>918.8026000000001</v>
          </cell>
          <cell r="H75">
            <v>7451.9549999999999</v>
          </cell>
        </row>
        <row r="76">
          <cell r="A76">
            <v>38118</v>
          </cell>
          <cell r="B76">
            <v>10483.754000000001</v>
          </cell>
          <cell r="C76">
            <v>937.17860000000007</v>
          </cell>
          <cell r="F76">
            <v>38118</v>
          </cell>
          <cell r="G76">
            <v>937.17860000000007</v>
          </cell>
          <cell r="H76">
            <v>10483.754000000001</v>
          </cell>
        </row>
        <row r="77">
          <cell r="A77">
            <v>38119</v>
          </cell>
          <cell r="B77">
            <v>38510.04</v>
          </cell>
          <cell r="C77">
            <v>1029.059</v>
          </cell>
          <cell r="F77">
            <v>38119</v>
          </cell>
          <cell r="G77">
            <v>1029.059</v>
          </cell>
          <cell r="H77">
            <v>38510.04</v>
          </cell>
        </row>
        <row r="78">
          <cell r="A78">
            <v>38120</v>
          </cell>
          <cell r="B78">
            <v>10157.922</v>
          </cell>
          <cell r="C78">
            <v>992.30680000000007</v>
          </cell>
          <cell r="F78">
            <v>38120</v>
          </cell>
          <cell r="G78">
            <v>992.30680000000007</v>
          </cell>
          <cell r="H78">
            <v>10157.922</v>
          </cell>
        </row>
        <row r="79">
          <cell r="A79">
            <v>38121</v>
          </cell>
          <cell r="B79">
            <v>11290.511</v>
          </cell>
          <cell r="C79">
            <v>973.9307</v>
          </cell>
          <cell r="F79">
            <v>38121</v>
          </cell>
          <cell r="G79">
            <v>973.9307</v>
          </cell>
          <cell r="H79">
            <v>11290.511</v>
          </cell>
        </row>
        <row r="80">
          <cell r="A80">
            <v>38124</v>
          </cell>
          <cell r="B80">
            <v>20781.12</v>
          </cell>
          <cell r="C80">
            <v>863.67439999999999</v>
          </cell>
          <cell r="F80">
            <v>38124</v>
          </cell>
          <cell r="G80">
            <v>863.67439999999999</v>
          </cell>
          <cell r="H80">
            <v>20781.12</v>
          </cell>
        </row>
        <row r="81">
          <cell r="A81">
            <v>38125</v>
          </cell>
          <cell r="B81">
            <v>40271.85</v>
          </cell>
          <cell r="C81">
            <v>882.05040000000008</v>
          </cell>
          <cell r="F81">
            <v>38125</v>
          </cell>
          <cell r="G81">
            <v>882.05040000000008</v>
          </cell>
          <cell r="H81">
            <v>40271.85</v>
          </cell>
        </row>
        <row r="82">
          <cell r="A82">
            <v>38126</v>
          </cell>
          <cell r="B82">
            <v>35873.46</v>
          </cell>
          <cell r="C82">
            <v>955.55460000000005</v>
          </cell>
          <cell r="F82">
            <v>38126</v>
          </cell>
          <cell r="G82">
            <v>955.55460000000005</v>
          </cell>
          <cell r="H82">
            <v>35873.46</v>
          </cell>
        </row>
        <row r="83">
          <cell r="A83">
            <v>38127</v>
          </cell>
          <cell r="B83">
            <v>0</v>
          </cell>
          <cell r="C83">
            <v>955.55460000000005</v>
          </cell>
          <cell r="F83">
            <v>38127</v>
          </cell>
          <cell r="G83">
            <v>955.55460000000005</v>
          </cell>
          <cell r="H83">
            <v>0</v>
          </cell>
        </row>
        <row r="84">
          <cell r="A84">
            <v>38128</v>
          </cell>
          <cell r="B84">
            <v>13891.041999999999</v>
          </cell>
          <cell r="C84">
            <v>955.55460000000005</v>
          </cell>
          <cell r="F84">
            <v>38128</v>
          </cell>
          <cell r="G84">
            <v>955.55460000000005</v>
          </cell>
          <cell r="H84">
            <v>13891.041999999999</v>
          </cell>
        </row>
        <row r="85">
          <cell r="A85">
            <v>38131</v>
          </cell>
          <cell r="B85">
            <v>18885.990000000002</v>
          </cell>
          <cell r="C85">
            <v>955.55460000000005</v>
          </cell>
          <cell r="F85">
            <v>38131</v>
          </cell>
          <cell r="G85">
            <v>955.55460000000005</v>
          </cell>
          <cell r="H85">
            <v>18885.990000000002</v>
          </cell>
        </row>
        <row r="86">
          <cell r="A86">
            <v>38132</v>
          </cell>
          <cell r="B86">
            <v>9661</v>
          </cell>
          <cell r="C86">
            <v>950</v>
          </cell>
          <cell r="F86">
            <v>38132</v>
          </cell>
          <cell r="G86">
            <v>950</v>
          </cell>
          <cell r="H86">
            <v>9661</v>
          </cell>
        </row>
        <row r="87">
          <cell r="A87">
            <v>38133</v>
          </cell>
          <cell r="B87">
            <v>4643.5</v>
          </cell>
          <cell r="C87">
            <v>1000</v>
          </cell>
          <cell r="F87">
            <v>38133</v>
          </cell>
          <cell r="G87">
            <v>1000</v>
          </cell>
          <cell r="H87">
            <v>4643.5</v>
          </cell>
        </row>
        <row r="88">
          <cell r="A88">
            <v>38134</v>
          </cell>
          <cell r="B88">
            <v>3523</v>
          </cell>
          <cell r="C88">
            <v>975</v>
          </cell>
          <cell r="F88">
            <v>38134</v>
          </cell>
          <cell r="G88">
            <v>975</v>
          </cell>
          <cell r="H88">
            <v>3523</v>
          </cell>
        </row>
        <row r="89">
          <cell r="A89">
            <v>38135</v>
          </cell>
          <cell r="B89">
            <v>33046.5</v>
          </cell>
          <cell r="C89">
            <v>1150</v>
          </cell>
          <cell r="F89">
            <v>38135</v>
          </cell>
          <cell r="G89">
            <v>1150</v>
          </cell>
          <cell r="H89">
            <v>33046.5</v>
          </cell>
        </row>
        <row r="90">
          <cell r="A90">
            <v>38138</v>
          </cell>
          <cell r="B90">
            <v>3633</v>
          </cell>
          <cell r="C90">
            <v>1100</v>
          </cell>
          <cell r="F90">
            <v>38138</v>
          </cell>
          <cell r="G90">
            <v>1100</v>
          </cell>
          <cell r="H90">
            <v>3633</v>
          </cell>
        </row>
        <row r="91">
          <cell r="A91">
            <v>38139</v>
          </cell>
          <cell r="B91">
            <v>7323</v>
          </cell>
          <cell r="C91">
            <v>1100</v>
          </cell>
          <cell r="F91">
            <v>38139</v>
          </cell>
          <cell r="G91">
            <v>1100</v>
          </cell>
          <cell r="H91">
            <v>7323</v>
          </cell>
        </row>
        <row r="92">
          <cell r="A92">
            <v>38140</v>
          </cell>
          <cell r="B92">
            <v>20748.5</v>
          </cell>
          <cell r="C92">
            <v>1075</v>
          </cell>
          <cell r="F92">
            <v>38140</v>
          </cell>
          <cell r="G92">
            <v>1075</v>
          </cell>
          <cell r="H92">
            <v>20748.5</v>
          </cell>
        </row>
        <row r="93">
          <cell r="A93">
            <v>38141</v>
          </cell>
          <cell r="B93">
            <v>0</v>
          </cell>
          <cell r="C93">
            <v>1075</v>
          </cell>
          <cell r="F93">
            <v>38141</v>
          </cell>
          <cell r="G93">
            <v>1075</v>
          </cell>
          <cell r="H93">
            <v>0</v>
          </cell>
        </row>
        <row r="94">
          <cell r="A94">
            <v>38142</v>
          </cell>
          <cell r="B94">
            <v>51004</v>
          </cell>
          <cell r="C94">
            <v>1075</v>
          </cell>
          <cell r="F94">
            <v>38142</v>
          </cell>
          <cell r="G94">
            <v>1075</v>
          </cell>
          <cell r="H94">
            <v>51004</v>
          </cell>
        </row>
        <row r="95">
          <cell r="A95">
            <v>38145</v>
          </cell>
          <cell r="B95">
            <v>19637</v>
          </cell>
          <cell r="C95">
            <v>1050</v>
          </cell>
          <cell r="F95">
            <v>38145</v>
          </cell>
          <cell r="G95">
            <v>1050</v>
          </cell>
          <cell r="H95">
            <v>19637</v>
          </cell>
        </row>
        <row r="96">
          <cell r="A96">
            <v>38146</v>
          </cell>
          <cell r="B96">
            <v>7291</v>
          </cell>
          <cell r="C96">
            <v>1050</v>
          </cell>
          <cell r="F96">
            <v>38146</v>
          </cell>
          <cell r="G96">
            <v>1050</v>
          </cell>
          <cell r="H96">
            <v>7291</v>
          </cell>
        </row>
        <row r="97">
          <cell r="A97">
            <v>38147</v>
          </cell>
          <cell r="B97">
            <v>16004.5</v>
          </cell>
          <cell r="C97">
            <v>1075</v>
          </cell>
          <cell r="F97">
            <v>38147</v>
          </cell>
          <cell r="G97">
            <v>1075</v>
          </cell>
          <cell r="H97">
            <v>16004.5</v>
          </cell>
        </row>
        <row r="98">
          <cell r="A98">
            <v>38148</v>
          </cell>
          <cell r="B98">
            <v>2659.5</v>
          </cell>
          <cell r="C98">
            <v>1075</v>
          </cell>
          <cell r="F98">
            <v>38148</v>
          </cell>
          <cell r="G98">
            <v>1075</v>
          </cell>
          <cell r="H98">
            <v>2659.5</v>
          </cell>
        </row>
        <row r="99">
          <cell r="A99">
            <v>38149</v>
          </cell>
          <cell r="B99">
            <v>13971.5</v>
          </cell>
          <cell r="C99">
            <v>1075</v>
          </cell>
          <cell r="F99">
            <v>38149</v>
          </cell>
          <cell r="G99">
            <v>1075</v>
          </cell>
          <cell r="H99">
            <v>13971.5</v>
          </cell>
        </row>
        <row r="100">
          <cell r="A100">
            <v>38152</v>
          </cell>
          <cell r="B100">
            <v>19436</v>
          </cell>
          <cell r="C100">
            <v>1050</v>
          </cell>
          <cell r="F100">
            <v>38152</v>
          </cell>
          <cell r="G100">
            <v>1050</v>
          </cell>
          <cell r="H100">
            <v>19436</v>
          </cell>
        </row>
        <row r="101">
          <cell r="A101">
            <v>38153</v>
          </cell>
          <cell r="B101">
            <v>16306.5</v>
          </cell>
          <cell r="C101">
            <v>1125</v>
          </cell>
          <cell r="F101">
            <v>38153</v>
          </cell>
          <cell r="G101">
            <v>1125</v>
          </cell>
          <cell r="H101">
            <v>16306.5</v>
          </cell>
        </row>
        <row r="102">
          <cell r="A102">
            <v>38154</v>
          </cell>
          <cell r="B102">
            <v>16397.5</v>
          </cell>
          <cell r="C102">
            <v>1125</v>
          </cell>
          <cell r="F102">
            <v>38154</v>
          </cell>
          <cell r="G102">
            <v>1125</v>
          </cell>
          <cell r="H102">
            <v>16397.5</v>
          </cell>
        </row>
        <row r="103">
          <cell r="A103">
            <v>38155</v>
          </cell>
          <cell r="B103">
            <v>2486.5</v>
          </cell>
          <cell r="C103">
            <v>1125</v>
          </cell>
          <cell r="F103">
            <v>38155</v>
          </cell>
          <cell r="G103">
            <v>1125</v>
          </cell>
          <cell r="H103">
            <v>2486.5</v>
          </cell>
        </row>
        <row r="104">
          <cell r="A104">
            <v>38156</v>
          </cell>
          <cell r="B104">
            <v>741.5</v>
          </cell>
          <cell r="C104">
            <v>1075</v>
          </cell>
          <cell r="F104">
            <v>38156</v>
          </cell>
          <cell r="G104">
            <v>1075</v>
          </cell>
          <cell r="H104">
            <v>741.5</v>
          </cell>
        </row>
        <row r="105">
          <cell r="A105">
            <v>38159</v>
          </cell>
          <cell r="B105">
            <v>2833</v>
          </cell>
          <cell r="C105">
            <v>1075</v>
          </cell>
          <cell r="F105">
            <v>38159</v>
          </cell>
          <cell r="G105">
            <v>1075</v>
          </cell>
          <cell r="H105">
            <v>2833</v>
          </cell>
        </row>
        <row r="106">
          <cell r="A106">
            <v>38160</v>
          </cell>
          <cell r="B106">
            <v>6418</v>
          </cell>
          <cell r="C106">
            <v>1075</v>
          </cell>
          <cell r="F106">
            <v>38160</v>
          </cell>
          <cell r="G106">
            <v>1075</v>
          </cell>
          <cell r="H106">
            <v>6418</v>
          </cell>
        </row>
        <row r="107">
          <cell r="A107">
            <v>38161</v>
          </cell>
          <cell r="B107">
            <v>10164</v>
          </cell>
          <cell r="C107">
            <v>1100</v>
          </cell>
          <cell r="F107">
            <v>38161</v>
          </cell>
          <cell r="G107">
            <v>1100</v>
          </cell>
          <cell r="H107">
            <v>10164</v>
          </cell>
        </row>
        <row r="108">
          <cell r="A108">
            <v>38162</v>
          </cell>
          <cell r="B108">
            <v>8763</v>
          </cell>
          <cell r="C108">
            <v>1125</v>
          </cell>
          <cell r="F108">
            <v>38162</v>
          </cell>
          <cell r="G108">
            <v>1125</v>
          </cell>
          <cell r="H108">
            <v>8763</v>
          </cell>
        </row>
        <row r="109">
          <cell r="A109">
            <v>38163</v>
          </cell>
          <cell r="B109">
            <v>7583</v>
          </cell>
          <cell r="C109">
            <v>1150</v>
          </cell>
          <cell r="F109">
            <v>38163</v>
          </cell>
          <cell r="G109">
            <v>1150</v>
          </cell>
          <cell r="H109">
            <v>7583</v>
          </cell>
        </row>
        <row r="110">
          <cell r="A110">
            <v>38166</v>
          </cell>
          <cell r="B110">
            <v>882.5</v>
          </cell>
          <cell r="C110">
            <v>1125</v>
          </cell>
          <cell r="F110">
            <v>38166</v>
          </cell>
          <cell r="G110">
            <v>1125</v>
          </cell>
          <cell r="H110">
            <v>882.5</v>
          </cell>
        </row>
        <row r="111">
          <cell r="A111">
            <v>38167</v>
          </cell>
          <cell r="B111">
            <v>2200.5</v>
          </cell>
          <cell r="C111">
            <v>1125</v>
          </cell>
          <cell r="F111">
            <v>38167</v>
          </cell>
          <cell r="G111">
            <v>1125</v>
          </cell>
          <cell r="H111">
            <v>2200.5</v>
          </cell>
        </row>
        <row r="112">
          <cell r="A112">
            <v>38168</v>
          </cell>
          <cell r="B112">
            <v>17573.5</v>
          </cell>
          <cell r="C112">
            <v>1125</v>
          </cell>
          <cell r="F112">
            <v>38168</v>
          </cell>
          <cell r="G112">
            <v>1125</v>
          </cell>
          <cell r="H112">
            <v>17573.5</v>
          </cell>
        </row>
        <row r="113">
          <cell r="A113">
            <v>38169</v>
          </cell>
          <cell r="B113">
            <v>3585.5</v>
          </cell>
          <cell r="C113">
            <v>1125</v>
          </cell>
          <cell r="F113">
            <v>38169</v>
          </cell>
          <cell r="G113">
            <v>1125</v>
          </cell>
          <cell r="H113">
            <v>3585.5</v>
          </cell>
        </row>
        <row r="114">
          <cell r="A114">
            <v>38170</v>
          </cell>
          <cell r="B114">
            <v>17379</v>
          </cell>
          <cell r="C114">
            <v>1175</v>
          </cell>
          <cell r="F114">
            <v>38170</v>
          </cell>
          <cell r="G114">
            <v>1175</v>
          </cell>
          <cell r="H114">
            <v>17379</v>
          </cell>
        </row>
        <row r="115">
          <cell r="A115">
            <v>38173</v>
          </cell>
          <cell r="B115">
            <v>0</v>
          </cell>
          <cell r="C115">
            <v>1175</v>
          </cell>
          <cell r="F115">
            <v>38173</v>
          </cell>
          <cell r="G115">
            <v>1175</v>
          </cell>
          <cell r="H115">
            <v>0</v>
          </cell>
        </row>
        <row r="116">
          <cell r="A116">
            <v>38174</v>
          </cell>
          <cell r="B116">
            <v>28955.5</v>
          </cell>
          <cell r="C116">
            <v>1175</v>
          </cell>
          <cell r="F116">
            <v>38174</v>
          </cell>
          <cell r="G116">
            <v>1175</v>
          </cell>
          <cell r="H116">
            <v>28955.5</v>
          </cell>
        </row>
        <row r="117">
          <cell r="A117">
            <v>38175</v>
          </cell>
          <cell r="B117">
            <v>14749</v>
          </cell>
          <cell r="C117">
            <v>1200</v>
          </cell>
          <cell r="F117">
            <v>38175</v>
          </cell>
          <cell r="G117">
            <v>1200</v>
          </cell>
          <cell r="H117">
            <v>14749</v>
          </cell>
        </row>
        <row r="118">
          <cell r="A118">
            <v>38176</v>
          </cell>
          <cell r="B118">
            <v>20549.5</v>
          </cell>
          <cell r="C118">
            <v>1200</v>
          </cell>
          <cell r="F118">
            <v>38176</v>
          </cell>
          <cell r="G118">
            <v>1200</v>
          </cell>
          <cell r="H118">
            <v>20549.5</v>
          </cell>
        </row>
        <row r="119">
          <cell r="A119">
            <v>38177</v>
          </cell>
          <cell r="B119">
            <v>1551.5</v>
          </cell>
          <cell r="C119">
            <v>1175</v>
          </cell>
          <cell r="F119">
            <v>38177</v>
          </cell>
          <cell r="G119">
            <v>1175</v>
          </cell>
          <cell r="H119">
            <v>1551.5</v>
          </cell>
        </row>
        <row r="120">
          <cell r="A120">
            <v>38180</v>
          </cell>
          <cell r="B120">
            <v>7047</v>
          </cell>
          <cell r="C120">
            <v>1150</v>
          </cell>
          <cell r="F120">
            <v>38180</v>
          </cell>
          <cell r="G120">
            <v>1150</v>
          </cell>
          <cell r="H120">
            <v>7047</v>
          </cell>
        </row>
        <row r="121">
          <cell r="A121">
            <v>38181</v>
          </cell>
          <cell r="B121">
            <v>3976.5</v>
          </cell>
          <cell r="C121">
            <v>1100</v>
          </cell>
          <cell r="F121">
            <v>38181</v>
          </cell>
          <cell r="G121">
            <v>1100</v>
          </cell>
          <cell r="H121">
            <v>3976.5</v>
          </cell>
        </row>
        <row r="122">
          <cell r="A122">
            <v>38182</v>
          </cell>
          <cell r="B122">
            <v>6373</v>
          </cell>
          <cell r="C122">
            <v>1125</v>
          </cell>
          <cell r="F122">
            <v>38182</v>
          </cell>
          <cell r="G122">
            <v>1125</v>
          </cell>
          <cell r="H122">
            <v>6373</v>
          </cell>
        </row>
        <row r="123">
          <cell r="A123">
            <v>38183</v>
          </cell>
          <cell r="B123">
            <v>10875.5</v>
          </cell>
          <cell r="C123">
            <v>1100</v>
          </cell>
          <cell r="F123">
            <v>38183</v>
          </cell>
          <cell r="G123">
            <v>1100</v>
          </cell>
          <cell r="H123">
            <v>10875.5</v>
          </cell>
        </row>
        <row r="124">
          <cell r="A124">
            <v>38184</v>
          </cell>
          <cell r="B124">
            <v>4002.5</v>
          </cell>
          <cell r="C124">
            <v>1125</v>
          </cell>
          <cell r="F124">
            <v>38184</v>
          </cell>
          <cell r="G124">
            <v>1125</v>
          </cell>
          <cell r="H124">
            <v>4002.5</v>
          </cell>
        </row>
        <row r="125">
          <cell r="A125">
            <v>38187</v>
          </cell>
          <cell r="B125">
            <v>15257</v>
          </cell>
          <cell r="C125">
            <v>1150</v>
          </cell>
          <cell r="F125">
            <v>38187</v>
          </cell>
          <cell r="G125">
            <v>1150</v>
          </cell>
          <cell r="H125">
            <v>15257</v>
          </cell>
        </row>
        <row r="126">
          <cell r="A126">
            <v>38188</v>
          </cell>
          <cell r="B126">
            <v>5665.5</v>
          </cell>
          <cell r="C126">
            <v>1150</v>
          </cell>
          <cell r="F126">
            <v>38188</v>
          </cell>
          <cell r="G126">
            <v>1150</v>
          </cell>
          <cell r="H126">
            <v>5665.5</v>
          </cell>
        </row>
        <row r="127">
          <cell r="A127">
            <v>38189</v>
          </cell>
          <cell r="B127">
            <v>33016.5</v>
          </cell>
          <cell r="C127">
            <v>1175</v>
          </cell>
          <cell r="F127">
            <v>38189</v>
          </cell>
          <cell r="G127">
            <v>1175</v>
          </cell>
          <cell r="H127">
            <v>33016.5</v>
          </cell>
        </row>
        <row r="128">
          <cell r="A128">
            <v>38190</v>
          </cell>
          <cell r="B128">
            <v>25402</v>
          </cell>
          <cell r="C128">
            <v>1225</v>
          </cell>
          <cell r="F128">
            <v>38190</v>
          </cell>
          <cell r="G128">
            <v>1225</v>
          </cell>
          <cell r="H128">
            <v>25402</v>
          </cell>
        </row>
        <row r="129">
          <cell r="A129">
            <v>38191</v>
          </cell>
          <cell r="B129">
            <v>23485</v>
          </cell>
          <cell r="C129">
            <v>1250</v>
          </cell>
          <cell r="F129">
            <v>38191</v>
          </cell>
          <cell r="G129">
            <v>1250</v>
          </cell>
          <cell r="H129">
            <v>23485</v>
          </cell>
        </row>
        <row r="130">
          <cell r="A130">
            <v>38194</v>
          </cell>
          <cell r="B130">
            <v>19795.5</v>
          </cell>
          <cell r="C130">
            <v>1225</v>
          </cell>
          <cell r="F130">
            <v>38194</v>
          </cell>
          <cell r="G130">
            <v>1225</v>
          </cell>
          <cell r="H130">
            <v>19795.5</v>
          </cell>
        </row>
        <row r="131">
          <cell r="A131">
            <v>38195</v>
          </cell>
          <cell r="B131">
            <v>13180</v>
          </cell>
          <cell r="C131">
            <v>1200</v>
          </cell>
          <cell r="F131">
            <v>38195</v>
          </cell>
          <cell r="G131">
            <v>1200</v>
          </cell>
          <cell r="H131">
            <v>13180</v>
          </cell>
        </row>
        <row r="132">
          <cell r="A132">
            <v>38196</v>
          </cell>
          <cell r="B132">
            <v>3316</v>
          </cell>
          <cell r="C132">
            <v>1200</v>
          </cell>
          <cell r="F132">
            <v>38196</v>
          </cell>
          <cell r="G132">
            <v>1200</v>
          </cell>
          <cell r="H132">
            <v>3316</v>
          </cell>
        </row>
        <row r="133">
          <cell r="A133">
            <v>38197</v>
          </cell>
          <cell r="B133">
            <v>18915</v>
          </cell>
          <cell r="C133">
            <v>1200</v>
          </cell>
          <cell r="F133">
            <v>38197</v>
          </cell>
          <cell r="G133">
            <v>1200</v>
          </cell>
          <cell r="H133">
            <v>18915</v>
          </cell>
        </row>
        <row r="134">
          <cell r="A134">
            <v>38198</v>
          </cell>
          <cell r="B134">
            <v>2278.5</v>
          </cell>
          <cell r="C134">
            <v>1225</v>
          </cell>
          <cell r="F134">
            <v>38198</v>
          </cell>
          <cell r="G134">
            <v>1225</v>
          </cell>
          <cell r="H134">
            <v>2278.5</v>
          </cell>
        </row>
        <row r="135">
          <cell r="A135">
            <v>38201</v>
          </cell>
          <cell r="B135">
            <v>1377</v>
          </cell>
          <cell r="C135">
            <v>1175</v>
          </cell>
          <cell r="F135">
            <v>38201</v>
          </cell>
          <cell r="G135">
            <v>1175</v>
          </cell>
          <cell r="H135">
            <v>1377</v>
          </cell>
        </row>
        <row r="136">
          <cell r="A136">
            <v>38202</v>
          </cell>
          <cell r="B136">
            <v>999.5</v>
          </cell>
          <cell r="C136">
            <v>1175</v>
          </cell>
          <cell r="F136">
            <v>38202</v>
          </cell>
          <cell r="G136">
            <v>1175</v>
          </cell>
          <cell r="H136">
            <v>999.5</v>
          </cell>
        </row>
        <row r="137">
          <cell r="A137">
            <v>38203</v>
          </cell>
          <cell r="B137">
            <v>8382</v>
          </cell>
          <cell r="C137">
            <v>1200</v>
          </cell>
          <cell r="F137">
            <v>38203</v>
          </cell>
          <cell r="G137">
            <v>1200</v>
          </cell>
          <cell r="H137">
            <v>8382</v>
          </cell>
        </row>
        <row r="138">
          <cell r="A138">
            <v>38204</v>
          </cell>
          <cell r="B138">
            <v>4533</v>
          </cell>
          <cell r="C138">
            <v>1225</v>
          </cell>
          <cell r="F138">
            <v>38204</v>
          </cell>
          <cell r="G138">
            <v>1225</v>
          </cell>
          <cell r="H138">
            <v>4533</v>
          </cell>
        </row>
        <row r="139">
          <cell r="A139">
            <v>38205</v>
          </cell>
          <cell r="B139">
            <v>19049</v>
          </cell>
          <cell r="C139">
            <v>1250</v>
          </cell>
          <cell r="F139">
            <v>38205</v>
          </cell>
          <cell r="G139">
            <v>1250</v>
          </cell>
          <cell r="H139">
            <v>19049</v>
          </cell>
        </row>
        <row r="140">
          <cell r="A140">
            <v>38208</v>
          </cell>
          <cell r="B140">
            <v>4233</v>
          </cell>
          <cell r="C140">
            <v>1250</v>
          </cell>
          <cell r="F140">
            <v>38208</v>
          </cell>
          <cell r="G140">
            <v>1250</v>
          </cell>
          <cell r="H140">
            <v>4233</v>
          </cell>
        </row>
        <row r="141">
          <cell r="A141">
            <v>38209</v>
          </cell>
          <cell r="B141">
            <v>2165</v>
          </cell>
          <cell r="C141">
            <v>1250</v>
          </cell>
          <cell r="F141">
            <v>38209</v>
          </cell>
          <cell r="G141">
            <v>1250</v>
          </cell>
          <cell r="H141">
            <v>2165</v>
          </cell>
        </row>
        <row r="142">
          <cell r="A142">
            <v>38210</v>
          </cell>
          <cell r="B142">
            <v>6217.5</v>
          </cell>
          <cell r="C142">
            <v>1300</v>
          </cell>
          <cell r="F142">
            <v>38210</v>
          </cell>
          <cell r="G142">
            <v>1300</v>
          </cell>
          <cell r="H142">
            <v>6217.5</v>
          </cell>
        </row>
        <row r="143">
          <cell r="A143">
            <v>38211</v>
          </cell>
          <cell r="B143">
            <v>5081</v>
          </cell>
          <cell r="C143">
            <v>1275</v>
          </cell>
          <cell r="F143">
            <v>38211</v>
          </cell>
          <cell r="G143">
            <v>1275</v>
          </cell>
          <cell r="H143">
            <v>5081</v>
          </cell>
        </row>
        <row r="144">
          <cell r="A144">
            <v>38212</v>
          </cell>
          <cell r="B144">
            <v>1980</v>
          </cell>
          <cell r="C144">
            <v>1250</v>
          </cell>
          <cell r="F144">
            <v>38212</v>
          </cell>
          <cell r="G144">
            <v>1250</v>
          </cell>
          <cell r="H144">
            <v>1980</v>
          </cell>
        </row>
        <row r="145">
          <cell r="A145">
            <v>38215</v>
          </cell>
          <cell r="B145">
            <v>1195</v>
          </cell>
          <cell r="C145">
            <v>1250</v>
          </cell>
          <cell r="F145">
            <v>38215</v>
          </cell>
          <cell r="G145">
            <v>1250</v>
          </cell>
          <cell r="H145">
            <v>1195</v>
          </cell>
        </row>
        <row r="146">
          <cell r="A146">
            <v>38216</v>
          </cell>
          <cell r="B146">
            <v>0</v>
          </cell>
          <cell r="C146">
            <v>1250</v>
          </cell>
          <cell r="F146">
            <v>38216</v>
          </cell>
          <cell r="G146">
            <v>1250</v>
          </cell>
          <cell r="H146">
            <v>0</v>
          </cell>
        </row>
        <row r="147">
          <cell r="A147">
            <v>38217</v>
          </cell>
          <cell r="B147">
            <v>778</v>
          </cell>
          <cell r="C147">
            <v>1225</v>
          </cell>
          <cell r="F147">
            <v>38217</v>
          </cell>
          <cell r="G147">
            <v>1225</v>
          </cell>
          <cell r="H147">
            <v>778</v>
          </cell>
        </row>
        <row r="148">
          <cell r="A148">
            <v>38218</v>
          </cell>
          <cell r="B148">
            <v>674.5</v>
          </cell>
          <cell r="C148">
            <v>1225</v>
          </cell>
          <cell r="F148">
            <v>38218</v>
          </cell>
          <cell r="G148">
            <v>1225</v>
          </cell>
          <cell r="H148">
            <v>674.5</v>
          </cell>
        </row>
        <row r="149">
          <cell r="A149">
            <v>38219</v>
          </cell>
          <cell r="B149">
            <v>259</v>
          </cell>
          <cell r="C149">
            <v>1225</v>
          </cell>
          <cell r="F149">
            <v>38219</v>
          </cell>
          <cell r="G149">
            <v>1225</v>
          </cell>
          <cell r="H149">
            <v>259</v>
          </cell>
        </row>
        <row r="150">
          <cell r="A150">
            <v>38222</v>
          </cell>
          <cell r="B150">
            <v>4486.5</v>
          </cell>
          <cell r="C150">
            <v>1225</v>
          </cell>
          <cell r="F150">
            <v>38222</v>
          </cell>
          <cell r="G150">
            <v>1225</v>
          </cell>
          <cell r="H150">
            <v>4486.5</v>
          </cell>
        </row>
        <row r="151">
          <cell r="A151">
            <v>38223</v>
          </cell>
          <cell r="B151">
            <v>1849.5</v>
          </cell>
          <cell r="C151">
            <v>1225</v>
          </cell>
          <cell r="F151">
            <v>38223</v>
          </cell>
          <cell r="G151">
            <v>1225</v>
          </cell>
          <cell r="H151">
            <v>1849.5</v>
          </cell>
        </row>
        <row r="152">
          <cell r="A152">
            <v>38224</v>
          </cell>
          <cell r="B152">
            <v>3622</v>
          </cell>
          <cell r="C152">
            <v>1225</v>
          </cell>
          <cell r="F152">
            <v>38224</v>
          </cell>
          <cell r="G152">
            <v>1225</v>
          </cell>
          <cell r="H152">
            <v>3622</v>
          </cell>
        </row>
        <row r="153">
          <cell r="A153">
            <v>38225</v>
          </cell>
          <cell r="B153">
            <v>18811</v>
          </cell>
          <cell r="C153">
            <v>1325</v>
          </cell>
          <cell r="F153">
            <v>38225</v>
          </cell>
          <cell r="G153">
            <v>1325</v>
          </cell>
          <cell r="H153">
            <v>18811</v>
          </cell>
        </row>
        <row r="154">
          <cell r="A154">
            <v>38226</v>
          </cell>
          <cell r="B154">
            <v>12112.5</v>
          </cell>
          <cell r="C154">
            <v>1400</v>
          </cell>
          <cell r="F154">
            <v>38226</v>
          </cell>
          <cell r="G154">
            <v>1400</v>
          </cell>
          <cell r="H154">
            <v>12112.5</v>
          </cell>
        </row>
        <row r="155">
          <cell r="A155">
            <v>38229</v>
          </cell>
          <cell r="B155">
            <v>2182</v>
          </cell>
          <cell r="C155">
            <v>1375</v>
          </cell>
          <cell r="F155">
            <v>38229</v>
          </cell>
          <cell r="G155">
            <v>1375</v>
          </cell>
          <cell r="H155">
            <v>2182</v>
          </cell>
        </row>
        <row r="156">
          <cell r="A156">
            <v>38230</v>
          </cell>
          <cell r="B156">
            <v>1778.5</v>
          </cell>
          <cell r="C156">
            <v>1375</v>
          </cell>
          <cell r="F156">
            <v>38230</v>
          </cell>
          <cell r="G156">
            <v>1375</v>
          </cell>
          <cell r="H156">
            <v>1778.5</v>
          </cell>
        </row>
        <row r="157">
          <cell r="A157">
            <v>38231</v>
          </cell>
          <cell r="B157">
            <v>22974.5</v>
          </cell>
          <cell r="C157">
            <v>1450</v>
          </cell>
          <cell r="F157">
            <v>38231</v>
          </cell>
          <cell r="G157">
            <v>1450</v>
          </cell>
          <cell r="H157">
            <v>22974.5</v>
          </cell>
        </row>
        <row r="158">
          <cell r="A158">
            <v>38232</v>
          </cell>
          <cell r="B158">
            <v>4374</v>
          </cell>
          <cell r="C158">
            <v>1450</v>
          </cell>
          <cell r="F158">
            <v>38232</v>
          </cell>
          <cell r="G158">
            <v>1450</v>
          </cell>
          <cell r="H158">
            <v>4374</v>
          </cell>
        </row>
        <row r="159">
          <cell r="A159">
            <v>38233</v>
          </cell>
          <cell r="B159">
            <v>10900</v>
          </cell>
          <cell r="C159">
            <v>1500</v>
          </cell>
          <cell r="F159">
            <v>38233</v>
          </cell>
          <cell r="G159">
            <v>1500</v>
          </cell>
          <cell r="H159">
            <v>10900</v>
          </cell>
        </row>
        <row r="160">
          <cell r="A160">
            <v>38236</v>
          </cell>
          <cell r="B160">
            <v>3098.5</v>
          </cell>
          <cell r="C160">
            <v>1475</v>
          </cell>
          <cell r="F160">
            <v>38236</v>
          </cell>
          <cell r="G160">
            <v>1475</v>
          </cell>
          <cell r="H160">
            <v>3098.5</v>
          </cell>
        </row>
        <row r="161">
          <cell r="A161">
            <v>38237</v>
          </cell>
          <cell r="B161">
            <v>5352</v>
          </cell>
          <cell r="C161">
            <v>1475</v>
          </cell>
          <cell r="F161">
            <v>38237</v>
          </cell>
          <cell r="G161">
            <v>1475</v>
          </cell>
          <cell r="H161">
            <v>5352</v>
          </cell>
        </row>
        <row r="162">
          <cell r="A162">
            <v>38238</v>
          </cell>
          <cell r="B162">
            <v>857.5</v>
          </cell>
          <cell r="C162">
            <v>1450</v>
          </cell>
          <cell r="F162">
            <v>38238</v>
          </cell>
          <cell r="G162">
            <v>1450</v>
          </cell>
          <cell r="H162">
            <v>857.5</v>
          </cell>
        </row>
        <row r="163">
          <cell r="A163">
            <v>38239</v>
          </cell>
          <cell r="B163">
            <v>20448</v>
          </cell>
          <cell r="C163">
            <v>1425</v>
          </cell>
          <cell r="F163">
            <v>38239</v>
          </cell>
          <cell r="G163">
            <v>1425</v>
          </cell>
          <cell r="H163">
            <v>20448</v>
          </cell>
        </row>
        <row r="164">
          <cell r="A164">
            <v>38240</v>
          </cell>
          <cell r="B164">
            <v>8481.5</v>
          </cell>
          <cell r="C164">
            <v>1500</v>
          </cell>
          <cell r="F164">
            <v>38240</v>
          </cell>
          <cell r="G164">
            <v>1500</v>
          </cell>
          <cell r="H164">
            <v>8481.5</v>
          </cell>
        </row>
        <row r="165">
          <cell r="A165">
            <v>38243</v>
          </cell>
          <cell r="B165">
            <v>0</v>
          </cell>
          <cell r="C165">
            <v>1500</v>
          </cell>
          <cell r="F165">
            <v>38243</v>
          </cell>
          <cell r="G165">
            <v>1500</v>
          </cell>
          <cell r="H165">
            <v>0</v>
          </cell>
        </row>
        <row r="166">
          <cell r="A166">
            <v>38244</v>
          </cell>
          <cell r="B166">
            <v>14177.5</v>
          </cell>
          <cell r="C166">
            <v>1525</v>
          </cell>
          <cell r="F166">
            <v>38244</v>
          </cell>
          <cell r="G166">
            <v>1525</v>
          </cell>
          <cell r="H166">
            <v>14177.5</v>
          </cell>
        </row>
        <row r="167">
          <cell r="A167">
            <v>38245</v>
          </cell>
          <cell r="B167">
            <v>4378</v>
          </cell>
          <cell r="C167">
            <v>1475</v>
          </cell>
          <cell r="F167">
            <v>38245</v>
          </cell>
          <cell r="G167">
            <v>1475</v>
          </cell>
          <cell r="H167">
            <v>4378</v>
          </cell>
        </row>
        <row r="168">
          <cell r="A168">
            <v>38246</v>
          </cell>
          <cell r="B168">
            <v>2162</v>
          </cell>
          <cell r="C168">
            <v>1475</v>
          </cell>
          <cell r="F168">
            <v>38246</v>
          </cell>
          <cell r="G168">
            <v>1475</v>
          </cell>
          <cell r="H168">
            <v>2162</v>
          </cell>
        </row>
        <row r="169">
          <cell r="A169">
            <v>38247</v>
          </cell>
          <cell r="B169">
            <v>5613</v>
          </cell>
          <cell r="C169">
            <v>1475</v>
          </cell>
          <cell r="F169">
            <v>38247</v>
          </cell>
          <cell r="G169">
            <v>1475</v>
          </cell>
          <cell r="H169">
            <v>5613</v>
          </cell>
        </row>
        <row r="170">
          <cell r="A170">
            <v>38250</v>
          </cell>
          <cell r="B170">
            <v>0</v>
          </cell>
          <cell r="C170">
            <v>1475</v>
          </cell>
          <cell r="F170">
            <v>38250</v>
          </cell>
          <cell r="G170">
            <v>1475</v>
          </cell>
          <cell r="H170">
            <v>0</v>
          </cell>
        </row>
        <row r="171">
          <cell r="A171">
            <v>38251</v>
          </cell>
          <cell r="B171">
            <v>14753.5</v>
          </cell>
          <cell r="C171">
            <v>1475</v>
          </cell>
          <cell r="F171">
            <v>38251</v>
          </cell>
          <cell r="G171">
            <v>1475</v>
          </cell>
          <cell r="H171">
            <v>14753.5</v>
          </cell>
        </row>
        <row r="172">
          <cell r="A172">
            <v>38252</v>
          </cell>
          <cell r="B172">
            <v>6043.5</v>
          </cell>
          <cell r="C172">
            <v>1450</v>
          </cell>
          <cell r="F172">
            <v>38252</v>
          </cell>
          <cell r="G172">
            <v>1450</v>
          </cell>
          <cell r="H172">
            <v>6043.5</v>
          </cell>
        </row>
        <row r="173">
          <cell r="A173">
            <v>38253</v>
          </cell>
          <cell r="B173">
            <v>9713</v>
          </cell>
          <cell r="C173">
            <v>1400</v>
          </cell>
          <cell r="F173">
            <v>38253</v>
          </cell>
          <cell r="G173">
            <v>1400</v>
          </cell>
          <cell r="H173">
            <v>9713</v>
          </cell>
        </row>
        <row r="174">
          <cell r="A174">
            <v>38254</v>
          </cell>
          <cell r="B174">
            <v>4337.5</v>
          </cell>
          <cell r="C174">
            <v>1450</v>
          </cell>
          <cell r="F174">
            <v>38254</v>
          </cell>
          <cell r="G174">
            <v>1450</v>
          </cell>
          <cell r="H174">
            <v>4337.5</v>
          </cell>
        </row>
        <row r="175">
          <cell r="A175">
            <v>38257</v>
          </cell>
          <cell r="B175">
            <v>3575.5</v>
          </cell>
          <cell r="C175">
            <v>1425</v>
          </cell>
          <cell r="F175">
            <v>38257</v>
          </cell>
          <cell r="G175">
            <v>1425</v>
          </cell>
          <cell r="H175">
            <v>3575.5</v>
          </cell>
        </row>
        <row r="176">
          <cell r="A176">
            <v>38258</v>
          </cell>
          <cell r="B176">
            <v>873.5</v>
          </cell>
          <cell r="C176">
            <v>1400</v>
          </cell>
          <cell r="F176">
            <v>38258</v>
          </cell>
          <cell r="G176">
            <v>1400</v>
          </cell>
          <cell r="H176">
            <v>873.5</v>
          </cell>
        </row>
        <row r="177">
          <cell r="A177">
            <v>38259</v>
          </cell>
          <cell r="B177">
            <v>3914</v>
          </cell>
          <cell r="C177">
            <v>1425</v>
          </cell>
          <cell r="F177">
            <v>38259</v>
          </cell>
          <cell r="G177">
            <v>1425</v>
          </cell>
          <cell r="H177">
            <v>3914</v>
          </cell>
        </row>
        <row r="178">
          <cell r="A178">
            <v>38260</v>
          </cell>
          <cell r="B178">
            <v>810.5</v>
          </cell>
          <cell r="C178">
            <v>1450</v>
          </cell>
          <cell r="F178">
            <v>38260</v>
          </cell>
          <cell r="G178">
            <v>1450</v>
          </cell>
          <cell r="H178">
            <v>810.5</v>
          </cell>
        </row>
        <row r="179">
          <cell r="A179">
            <v>38261</v>
          </cell>
          <cell r="B179">
            <v>31799.5</v>
          </cell>
          <cell r="C179">
            <v>1575</v>
          </cell>
          <cell r="F179">
            <v>38261</v>
          </cell>
          <cell r="G179">
            <v>1575</v>
          </cell>
          <cell r="H179">
            <v>31799.5</v>
          </cell>
        </row>
        <row r="180">
          <cell r="A180">
            <v>38264</v>
          </cell>
          <cell r="B180">
            <v>23595.5</v>
          </cell>
          <cell r="C180">
            <v>1575</v>
          </cell>
          <cell r="F180">
            <v>38264</v>
          </cell>
          <cell r="G180">
            <v>1575</v>
          </cell>
          <cell r="H180">
            <v>23595.5</v>
          </cell>
        </row>
        <row r="181">
          <cell r="A181">
            <v>38265</v>
          </cell>
          <cell r="B181">
            <v>31051.5</v>
          </cell>
          <cell r="C181">
            <v>1650</v>
          </cell>
          <cell r="F181">
            <v>38265</v>
          </cell>
          <cell r="G181">
            <v>1650</v>
          </cell>
          <cell r="H181">
            <v>31051.5</v>
          </cell>
        </row>
        <row r="182">
          <cell r="A182">
            <v>38266</v>
          </cell>
          <cell r="B182">
            <v>5462.5</v>
          </cell>
          <cell r="C182">
            <v>1650</v>
          </cell>
          <cell r="F182">
            <v>38266</v>
          </cell>
          <cell r="G182">
            <v>1650</v>
          </cell>
          <cell r="H182">
            <v>5462.5</v>
          </cell>
        </row>
        <row r="183">
          <cell r="A183">
            <v>38267</v>
          </cell>
          <cell r="B183">
            <v>5239</v>
          </cell>
          <cell r="C183">
            <v>1625</v>
          </cell>
          <cell r="F183">
            <v>38267</v>
          </cell>
          <cell r="G183">
            <v>1625</v>
          </cell>
          <cell r="H183">
            <v>5239</v>
          </cell>
        </row>
        <row r="184">
          <cell r="A184">
            <v>38268</v>
          </cell>
          <cell r="B184">
            <v>10285.5</v>
          </cell>
          <cell r="C184">
            <v>1650</v>
          </cell>
          <cell r="F184">
            <v>38268</v>
          </cell>
          <cell r="G184">
            <v>1650</v>
          </cell>
          <cell r="H184">
            <v>10285.5</v>
          </cell>
        </row>
        <row r="185">
          <cell r="A185">
            <v>38271</v>
          </cell>
          <cell r="B185">
            <v>7799.5</v>
          </cell>
          <cell r="C185">
            <v>1675</v>
          </cell>
          <cell r="F185">
            <v>38271</v>
          </cell>
          <cell r="G185">
            <v>1675</v>
          </cell>
          <cell r="H185">
            <v>7799.5</v>
          </cell>
        </row>
        <row r="186">
          <cell r="A186">
            <v>38272</v>
          </cell>
          <cell r="B186">
            <v>31792.5</v>
          </cell>
          <cell r="C186">
            <v>1650</v>
          </cell>
          <cell r="F186">
            <v>38272</v>
          </cell>
          <cell r="G186">
            <v>1650</v>
          </cell>
          <cell r="H186">
            <v>31792.5</v>
          </cell>
        </row>
        <row r="187">
          <cell r="A187">
            <v>38273</v>
          </cell>
          <cell r="B187">
            <v>11781</v>
          </cell>
          <cell r="C187">
            <v>1675</v>
          </cell>
          <cell r="F187">
            <v>38273</v>
          </cell>
          <cell r="G187">
            <v>1675</v>
          </cell>
          <cell r="H187">
            <v>11781</v>
          </cell>
        </row>
        <row r="188">
          <cell r="A188">
            <v>38274</v>
          </cell>
          <cell r="B188">
            <v>4035</v>
          </cell>
          <cell r="C188">
            <v>1675</v>
          </cell>
          <cell r="F188">
            <v>38274</v>
          </cell>
          <cell r="G188">
            <v>1675</v>
          </cell>
          <cell r="H188">
            <v>4035</v>
          </cell>
        </row>
        <row r="189">
          <cell r="A189">
            <v>38275</v>
          </cell>
          <cell r="B189">
            <v>2996</v>
          </cell>
          <cell r="C189">
            <v>1700</v>
          </cell>
          <cell r="F189">
            <v>38275</v>
          </cell>
          <cell r="G189">
            <v>1700</v>
          </cell>
          <cell r="H189">
            <v>2996</v>
          </cell>
        </row>
        <row r="190">
          <cell r="A190">
            <v>38278</v>
          </cell>
          <cell r="B190">
            <v>4492.5</v>
          </cell>
          <cell r="C190">
            <v>1700</v>
          </cell>
          <cell r="F190">
            <v>38278</v>
          </cell>
          <cell r="G190">
            <v>1700</v>
          </cell>
          <cell r="H190">
            <v>4492.5</v>
          </cell>
        </row>
        <row r="191">
          <cell r="A191">
            <v>38279</v>
          </cell>
          <cell r="B191">
            <v>16738.5</v>
          </cell>
          <cell r="C191">
            <v>1700</v>
          </cell>
          <cell r="F191">
            <v>38279</v>
          </cell>
          <cell r="G191">
            <v>1700</v>
          </cell>
          <cell r="H191">
            <v>16738.5</v>
          </cell>
        </row>
        <row r="192">
          <cell r="A192">
            <v>38280</v>
          </cell>
          <cell r="B192">
            <v>32724.5</v>
          </cell>
          <cell r="C192">
            <v>1675</v>
          </cell>
          <cell r="F192">
            <v>38280</v>
          </cell>
          <cell r="G192">
            <v>1675</v>
          </cell>
          <cell r="H192">
            <v>32724.5</v>
          </cell>
        </row>
        <row r="193">
          <cell r="A193">
            <v>38281</v>
          </cell>
          <cell r="B193">
            <v>19055</v>
          </cell>
          <cell r="C193">
            <v>1650</v>
          </cell>
          <cell r="F193">
            <v>38281</v>
          </cell>
          <cell r="G193">
            <v>1650</v>
          </cell>
          <cell r="H193">
            <v>19055</v>
          </cell>
        </row>
        <row r="194">
          <cell r="A194">
            <v>38282</v>
          </cell>
          <cell r="B194">
            <v>9406.5</v>
          </cell>
          <cell r="C194">
            <v>1700</v>
          </cell>
          <cell r="F194">
            <v>38282</v>
          </cell>
          <cell r="G194">
            <v>1700</v>
          </cell>
          <cell r="H194">
            <v>9406.5</v>
          </cell>
        </row>
        <row r="195">
          <cell r="A195">
            <v>38285</v>
          </cell>
          <cell r="B195">
            <v>17623.5</v>
          </cell>
          <cell r="C195">
            <v>1700</v>
          </cell>
          <cell r="F195">
            <v>38285</v>
          </cell>
          <cell r="G195">
            <v>1700</v>
          </cell>
          <cell r="H195">
            <v>17623.5</v>
          </cell>
        </row>
        <row r="196">
          <cell r="A196">
            <v>38286</v>
          </cell>
          <cell r="B196">
            <v>3619.5</v>
          </cell>
          <cell r="C196">
            <v>1675</v>
          </cell>
          <cell r="F196">
            <v>38286</v>
          </cell>
          <cell r="G196">
            <v>1675</v>
          </cell>
          <cell r="H196">
            <v>3619.5</v>
          </cell>
        </row>
        <row r="197">
          <cell r="A197">
            <v>38287</v>
          </cell>
          <cell r="B197">
            <v>7469</v>
          </cell>
          <cell r="C197">
            <v>1675</v>
          </cell>
          <cell r="F197">
            <v>38287</v>
          </cell>
          <cell r="G197">
            <v>1675</v>
          </cell>
          <cell r="H197">
            <v>7469</v>
          </cell>
        </row>
        <row r="198">
          <cell r="A198">
            <v>38288</v>
          </cell>
          <cell r="B198">
            <v>62901.5</v>
          </cell>
          <cell r="C198">
            <v>1800</v>
          </cell>
          <cell r="F198">
            <v>38288</v>
          </cell>
          <cell r="G198">
            <v>1800</v>
          </cell>
          <cell r="H198">
            <v>62901.5</v>
          </cell>
        </row>
        <row r="199">
          <cell r="A199">
            <v>38289</v>
          </cell>
          <cell r="B199">
            <v>34016</v>
          </cell>
          <cell r="C199">
            <v>1850</v>
          </cell>
          <cell r="F199">
            <v>38289</v>
          </cell>
          <cell r="G199">
            <v>1850</v>
          </cell>
          <cell r="H199">
            <v>34016</v>
          </cell>
        </row>
        <row r="200">
          <cell r="A200">
            <v>38292</v>
          </cell>
          <cell r="B200">
            <v>16586</v>
          </cell>
          <cell r="C200">
            <v>1825</v>
          </cell>
          <cell r="F200">
            <v>38292</v>
          </cell>
          <cell r="G200">
            <v>1825</v>
          </cell>
          <cell r="H200">
            <v>16586</v>
          </cell>
        </row>
        <row r="201">
          <cell r="A201">
            <v>38293</v>
          </cell>
          <cell r="B201">
            <v>43343.5</v>
          </cell>
          <cell r="C201">
            <v>1925</v>
          </cell>
          <cell r="F201">
            <v>38293</v>
          </cell>
          <cell r="G201">
            <v>1925</v>
          </cell>
          <cell r="H201">
            <v>43343.5</v>
          </cell>
        </row>
        <row r="202">
          <cell r="A202">
            <v>38294</v>
          </cell>
          <cell r="B202">
            <v>22570</v>
          </cell>
          <cell r="C202">
            <v>1900</v>
          </cell>
          <cell r="F202">
            <v>38294</v>
          </cell>
          <cell r="G202">
            <v>1900</v>
          </cell>
          <cell r="H202">
            <v>22570</v>
          </cell>
        </row>
        <row r="203">
          <cell r="A203">
            <v>38295</v>
          </cell>
          <cell r="B203">
            <v>8068</v>
          </cell>
          <cell r="C203">
            <v>1875</v>
          </cell>
          <cell r="F203">
            <v>38295</v>
          </cell>
          <cell r="G203">
            <v>1875</v>
          </cell>
          <cell r="H203">
            <v>8068</v>
          </cell>
        </row>
        <row r="204">
          <cell r="A204">
            <v>38296</v>
          </cell>
          <cell r="B204">
            <v>14339.5</v>
          </cell>
          <cell r="C204">
            <v>1875</v>
          </cell>
          <cell r="F204">
            <v>38296</v>
          </cell>
          <cell r="G204">
            <v>1875</v>
          </cell>
          <cell r="H204">
            <v>14339.5</v>
          </cell>
        </row>
        <row r="205">
          <cell r="A205">
            <v>38299</v>
          </cell>
          <cell r="B205">
            <v>9143</v>
          </cell>
          <cell r="C205">
            <v>1900</v>
          </cell>
          <cell r="F205">
            <v>38299</v>
          </cell>
          <cell r="G205">
            <v>1900</v>
          </cell>
          <cell r="H205">
            <v>9143</v>
          </cell>
        </row>
        <row r="206">
          <cell r="A206">
            <v>38300</v>
          </cell>
          <cell r="B206">
            <v>10356.5</v>
          </cell>
          <cell r="C206">
            <v>1925</v>
          </cell>
          <cell r="F206">
            <v>38300</v>
          </cell>
          <cell r="G206">
            <v>1925</v>
          </cell>
          <cell r="H206">
            <v>10356.5</v>
          </cell>
        </row>
        <row r="207">
          <cell r="A207">
            <v>38301</v>
          </cell>
          <cell r="B207">
            <v>11616</v>
          </cell>
          <cell r="C207">
            <v>1900</v>
          </cell>
          <cell r="F207">
            <v>38301</v>
          </cell>
          <cell r="G207">
            <v>1900</v>
          </cell>
          <cell r="H207">
            <v>11616</v>
          </cell>
        </row>
        <row r="208">
          <cell r="A208">
            <v>38302</v>
          </cell>
          <cell r="B208">
            <v>4405.5</v>
          </cell>
          <cell r="C208">
            <v>1900</v>
          </cell>
          <cell r="F208">
            <v>38302</v>
          </cell>
          <cell r="G208">
            <v>1900</v>
          </cell>
          <cell r="H208">
            <v>4405.5</v>
          </cell>
        </row>
        <row r="209">
          <cell r="A209">
            <v>38303</v>
          </cell>
          <cell r="B209">
            <v>24296.5</v>
          </cell>
          <cell r="C209">
            <v>1925</v>
          </cell>
          <cell r="F209">
            <v>38303</v>
          </cell>
          <cell r="G209">
            <v>1925</v>
          </cell>
          <cell r="H209">
            <v>24296.5</v>
          </cell>
        </row>
        <row r="210">
          <cell r="A210">
            <v>38306</v>
          </cell>
          <cell r="B210">
            <v>0</v>
          </cell>
          <cell r="C210">
            <v>1925</v>
          </cell>
          <cell r="F210">
            <v>38306</v>
          </cell>
          <cell r="G210">
            <v>1925</v>
          </cell>
          <cell r="H210">
            <v>0</v>
          </cell>
        </row>
        <row r="211">
          <cell r="A211">
            <v>38307</v>
          </cell>
          <cell r="B211">
            <v>0</v>
          </cell>
          <cell r="C211">
            <v>1925</v>
          </cell>
          <cell r="F211">
            <v>38307</v>
          </cell>
          <cell r="G211">
            <v>1925</v>
          </cell>
          <cell r="H211">
            <v>0</v>
          </cell>
        </row>
        <row r="212">
          <cell r="A212">
            <v>38308</v>
          </cell>
          <cell r="B212">
            <v>0</v>
          </cell>
          <cell r="C212">
            <v>1925</v>
          </cell>
          <cell r="F212">
            <v>38308</v>
          </cell>
          <cell r="G212">
            <v>1925</v>
          </cell>
          <cell r="H212">
            <v>0</v>
          </cell>
        </row>
        <row r="213">
          <cell r="A213">
            <v>38309</v>
          </cell>
          <cell r="B213">
            <v>0</v>
          </cell>
          <cell r="C213">
            <v>1925</v>
          </cell>
          <cell r="F213">
            <v>38309</v>
          </cell>
          <cell r="G213">
            <v>1925</v>
          </cell>
          <cell r="H213">
            <v>0</v>
          </cell>
        </row>
        <row r="214">
          <cell r="A214">
            <v>38310</v>
          </cell>
          <cell r="B214">
            <v>0</v>
          </cell>
          <cell r="C214">
            <v>1925</v>
          </cell>
          <cell r="F214">
            <v>38310</v>
          </cell>
          <cell r="G214">
            <v>1925</v>
          </cell>
          <cell r="H214">
            <v>0</v>
          </cell>
        </row>
        <row r="215">
          <cell r="A215">
            <v>38313</v>
          </cell>
          <cell r="B215">
            <v>4562.5</v>
          </cell>
          <cell r="C215">
            <v>1925</v>
          </cell>
          <cell r="F215">
            <v>38313</v>
          </cell>
          <cell r="G215">
            <v>1925</v>
          </cell>
          <cell r="H215">
            <v>4562.5</v>
          </cell>
        </row>
        <row r="216">
          <cell r="A216">
            <v>38314</v>
          </cell>
          <cell r="B216">
            <v>2232</v>
          </cell>
          <cell r="C216">
            <v>1925</v>
          </cell>
          <cell r="F216">
            <v>38314</v>
          </cell>
          <cell r="G216">
            <v>1925</v>
          </cell>
          <cell r="H216">
            <v>2232</v>
          </cell>
        </row>
        <row r="217">
          <cell r="A217">
            <v>38315</v>
          </cell>
          <cell r="B217">
            <v>9533</v>
          </cell>
          <cell r="C217">
            <v>1925</v>
          </cell>
          <cell r="F217">
            <v>38315</v>
          </cell>
          <cell r="G217">
            <v>1925</v>
          </cell>
          <cell r="H217">
            <v>9533</v>
          </cell>
        </row>
        <row r="218">
          <cell r="A218">
            <v>38316</v>
          </cell>
          <cell r="B218">
            <v>3466.5</v>
          </cell>
          <cell r="C218">
            <v>1900</v>
          </cell>
          <cell r="F218">
            <v>38316</v>
          </cell>
          <cell r="G218">
            <v>1900</v>
          </cell>
          <cell r="H218">
            <v>3466.5</v>
          </cell>
        </row>
        <row r="219">
          <cell r="A219">
            <v>38317</v>
          </cell>
          <cell r="B219">
            <v>2583</v>
          </cell>
          <cell r="C219">
            <v>1925</v>
          </cell>
          <cell r="F219">
            <v>38317</v>
          </cell>
          <cell r="G219">
            <v>1925</v>
          </cell>
          <cell r="H219">
            <v>2583</v>
          </cell>
        </row>
        <row r="220">
          <cell r="A220">
            <v>38320</v>
          </cell>
          <cell r="B220">
            <v>5692</v>
          </cell>
          <cell r="C220">
            <v>1925</v>
          </cell>
          <cell r="F220">
            <v>38320</v>
          </cell>
          <cell r="G220">
            <v>1925</v>
          </cell>
          <cell r="H220">
            <v>5692</v>
          </cell>
        </row>
        <row r="221">
          <cell r="A221">
            <v>38321</v>
          </cell>
          <cell r="B221">
            <v>24142</v>
          </cell>
          <cell r="C221">
            <v>2000</v>
          </cell>
          <cell r="F221">
            <v>38321</v>
          </cell>
          <cell r="G221">
            <v>2000</v>
          </cell>
          <cell r="H221">
            <v>24142</v>
          </cell>
        </row>
        <row r="222">
          <cell r="A222">
            <v>38322</v>
          </cell>
          <cell r="B222">
            <v>13650.5</v>
          </cell>
          <cell r="C222">
            <v>2000</v>
          </cell>
          <cell r="F222">
            <v>38322</v>
          </cell>
          <cell r="G222">
            <v>2000</v>
          </cell>
          <cell r="H222">
            <v>13650.5</v>
          </cell>
        </row>
        <row r="223">
          <cell r="A223">
            <v>38323</v>
          </cell>
          <cell r="B223">
            <v>19656.5</v>
          </cell>
          <cell r="C223">
            <v>1950</v>
          </cell>
          <cell r="F223">
            <v>38323</v>
          </cell>
          <cell r="G223">
            <v>1950</v>
          </cell>
          <cell r="H223">
            <v>19656.5</v>
          </cell>
        </row>
        <row r="224">
          <cell r="A224">
            <v>38324</v>
          </cell>
          <cell r="B224">
            <v>19242</v>
          </cell>
          <cell r="C224">
            <v>2000</v>
          </cell>
          <cell r="F224">
            <v>38324</v>
          </cell>
          <cell r="G224">
            <v>2000</v>
          </cell>
          <cell r="H224">
            <v>19242</v>
          </cell>
        </row>
        <row r="225">
          <cell r="A225">
            <v>38327</v>
          </cell>
          <cell r="B225">
            <v>4134.5</v>
          </cell>
          <cell r="C225">
            <v>2000</v>
          </cell>
          <cell r="F225">
            <v>38327</v>
          </cell>
          <cell r="G225">
            <v>2000</v>
          </cell>
          <cell r="H225">
            <v>4134.5</v>
          </cell>
        </row>
        <row r="226">
          <cell r="A226">
            <v>38328</v>
          </cell>
          <cell r="B226">
            <v>8802</v>
          </cell>
          <cell r="C226">
            <v>1950</v>
          </cell>
          <cell r="F226">
            <v>38328</v>
          </cell>
          <cell r="G226">
            <v>1950</v>
          </cell>
          <cell r="H226">
            <v>8802</v>
          </cell>
        </row>
        <row r="227">
          <cell r="A227">
            <v>38329</v>
          </cell>
          <cell r="B227">
            <v>8790.5</v>
          </cell>
          <cell r="C227">
            <v>2000</v>
          </cell>
          <cell r="F227">
            <v>38329</v>
          </cell>
          <cell r="G227">
            <v>2000</v>
          </cell>
          <cell r="H227">
            <v>8790.5</v>
          </cell>
        </row>
        <row r="228">
          <cell r="A228">
            <v>38330</v>
          </cell>
          <cell r="B228">
            <v>2513</v>
          </cell>
          <cell r="C228">
            <v>1975</v>
          </cell>
          <cell r="F228">
            <v>38330</v>
          </cell>
          <cell r="G228">
            <v>1975</v>
          </cell>
          <cell r="H228">
            <v>2513</v>
          </cell>
        </row>
        <row r="229">
          <cell r="A229">
            <v>38331</v>
          </cell>
          <cell r="B229">
            <v>9857</v>
          </cell>
          <cell r="C229">
            <v>1950</v>
          </cell>
          <cell r="F229">
            <v>38331</v>
          </cell>
          <cell r="G229">
            <v>1950</v>
          </cell>
          <cell r="H229">
            <v>9857</v>
          </cell>
        </row>
        <row r="230">
          <cell r="A230">
            <v>38334</v>
          </cell>
          <cell r="B230">
            <v>4436</v>
          </cell>
          <cell r="C230">
            <v>1950</v>
          </cell>
          <cell r="F230">
            <v>38334</v>
          </cell>
          <cell r="G230">
            <v>1950</v>
          </cell>
          <cell r="H230">
            <v>4436</v>
          </cell>
        </row>
        <row r="231">
          <cell r="A231">
            <v>38335</v>
          </cell>
          <cell r="B231">
            <v>4467.5</v>
          </cell>
          <cell r="C231">
            <v>1925</v>
          </cell>
          <cell r="F231">
            <v>38335</v>
          </cell>
          <cell r="G231">
            <v>1925</v>
          </cell>
          <cell r="H231">
            <v>4467.5</v>
          </cell>
        </row>
        <row r="232">
          <cell r="A232">
            <v>38336</v>
          </cell>
          <cell r="B232">
            <v>6520.5</v>
          </cell>
          <cell r="C232">
            <v>1950</v>
          </cell>
          <cell r="F232">
            <v>38336</v>
          </cell>
          <cell r="G232">
            <v>1950</v>
          </cell>
          <cell r="H232">
            <v>6520.5</v>
          </cell>
        </row>
        <row r="233">
          <cell r="A233">
            <v>38337</v>
          </cell>
          <cell r="B233">
            <v>5061</v>
          </cell>
          <cell r="C233">
            <v>1975</v>
          </cell>
          <cell r="F233">
            <v>38337</v>
          </cell>
          <cell r="G233">
            <v>1975</v>
          </cell>
          <cell r="H233">
            <v>5061</v>
          </cell>
        </row>
        <row r="234">
          <cell r="A234">
            <v>38338</v>
          </cell>
          <cell r="B234">
            <v>22527.5</v>
          </cell>
          <cell r="C234">
            <v>2150</v>
          </cell>
          <cell r="F234">
            <v>38338</v>
          </cell>
          <cell r="G234">
            <v>2150</v>
          </cell>
          <cell r="H234">
            <v>22527.5</v>
          </cell>
        </row>
        <row r="235">
          <cell r="A235">
            <v>38341</v>
          </cell>
          <cell r="B235">
            <v>9432</v>
          </cell>
          <cell r="C235">
            <v>2150</v>
          </cell>
          <cell r="F235">
            <v>38341</v>
          </cell>
          <cell r="G235">
            <v>2150</v>
          </cell>
          <cell r="H235">
            <v>9432</v>
          </cell>
        </row>
        <row r="236">
          <cell r="A236">
            <v>38342</v>
          </cell>
          <cell r="B236">
            <v>3490.5</v>
          </cell>
          <cell r="C236">
            <v>2150</v>
          </cell>
          <cell r="F236">
            <v>38342</v>
          </cell>
          <cell r="G236">
            <v>2150</v>
          </cell>
          <cell r="H236">
            <v>3490.5</v>
          </cell>
        </row>
        <row r="237">
          <cell r="A237">
            <v>38343</v>
          </cell>
          <cell r="B237">
            <v>18405.5</v>
          </cell>
          <cell r="C237">
            <v>2200</v>
          </cell>
          <cell r="F237">
            <v>38343</v>
          </cell>
          <cell r="G237">
            <v>2200</v>
          </cell>
          <cell r="H237">
            <v>18405.5</v>
          </cell>
        </row>
        <row r="238">
          <cell r="A238">
            <v>38344</v>
          </cell>
          <cell r="B238">
            <v>3784</v>
          </cell>
          <cell r="C238">
            <v>2175</v>
          </cell>
          <cell r="F238">
            <v>38344</v>
          </cell>
          <cell r="G238">
            <v>2175</v>
          </cell>
          <cell r="H238">
            <v>3784</v>
          </cell>
        </row>
        <row r="239">
          <cell r="A239">
            <v>38345</v>
          </cell>
          <cell r="B239">
            <v>0</v>
          </cell>
          <cell r="C239">
            <v>2175</v>
          </cell>
          <cell r="F239">
            <v>38345</v>
          </cell>
          <cell r="G239">
            <v>2175</v>
          </cell>
          <cell r="H239">
            <v>0</v>
          </cell>
        </row>
        <row r="240">
          <cell r="A240">
            <v>38348</v>
          </cell>
          <cell r="B240">
            <v>5929.5</v>
          </cell>
          <cell r="C240">
            <v>2250</v>
          </cell>
          <cell r="F240">
            <v>38348</v>
          </cell>
          <cell r="G240">
            <v>2250</v>
          </cell>
          <cell r="H240">
            <v>5929.5</v>
          </cell>
        </row>
        <row r="241">
          <cell r="A241">
            <v>38349</v>
          </cell>
          <cell r="B241">
            <v>3622</v>
          </cell>
          <cell r="C241">
            <v>2250</v>
          </cell>
          <cell r="F241">
            <v>38349</v>
          </cell>
          <cell r="G241">
            <v>2250</v>
          </cell>
          <cell r="H241">
            <v>3622</v>
          </cell>
        </row>
        <row r="242">
          <cell r="A242">
            <v>38350</v>
          </cell>
          <cell r="B242">
            <v>7392</v>
          </cell>
          <cell r="C242">
            <v>2250</v>
          </cell>
          <cell r="F242">
            <v>38350</v>
          </cell>
          <cell r="G242">
            <v>2250</v>
          </cell>
          <cell r="H242">
            <v>7392</v>
          </cell>
        </row>
        <row r="243">
          <cell r="A243">
            <v>38351</v>
          </cell>
          <cell r="B243">
            <v>14217</v>
          </cell>
          <cell r="C243">
            <v>2275</v>
          </cell>
          <cell r="F243">
            <v>38351</v>
          </cell>
          <cell r="G243">
            <v>2275</v>
          </cell>
          <cell r="H243">
            <v>14217</v>
          </cell>
        </row>
        <row r="244">
          <cell r="A244">
            <v>38352</v>
          </cell>
          <cell r="B244">
            <v>0</v>
          </cell>
          <cell r="C244">
            <v>2275</v>
          </cell>
          <cell r="F244">
            <v>38352</v>
          </cell>
          <cell r="G244">
            <v>2275</v>
          </cell>
          <cell r="H244">
            <v>0</v>
          </cell>
        </row>
        <row r="245">
          <cell r="A245">
            <v>38355</v>
          </cell>
          <cell r="B245">
            <v>15210</v>
          </cell>
          <cell r="C245">
            <v>2325</v>
          </cell>
          <cell r="F245">
            <v>38355</v>
          </cell>
          <cell r="G245">
            <v>2325</v>
          </cell>
          <cell r="H245">
            <v>15210</v>
          </cell>
        </row>
        <row r="246">
          <cell r="A246">
            <v>38356</v>
          </cell>
          <cell r="B246">
            <v>46508</v>
          </cell>
          <cell r="C246">
            <v>2550</v>
          </cell>
          <cell r="F246">
            <v>38356</v>
          </cell>
          <cell r="G246">
            <v>2550</v>
          </cell>
          <cell r="H246">
            <v>46508</v>
          </cell>
        </row>
        <row r="247">
          <cell r="A247">
            <v>38357</v>
          </cell>
          <cell r="B247">
            <v>21285.5</v>
          </cell>
          <cell r="C247">
            <v>2450</v>
          </cell>
          <cell r="F247">
            <v>38357</v>
          </cell>
          <cell r="G247">
            <v>2450</v>
          </cell>
          <cell r="H247">
            <v>21285.5</v>
          </cell>
        </row>
        <row r="248">
          <cell r="A248">
            <v>38358</v>
          </cell>
          <cell r="B248">
            <v>16280</v>
          </cell>
          <cell r="C248">
            <v>2525</v>
          </cell>
          <cell r="F248">
            <v>38358</v>
          </cell>
          <cell r="G248">
            <v>2525</v>
          </cell>
          <cell r="H248">
            <v>16280</v>
          </cell>
        </row>
        <row r="249">
          <cell r="A249">
            <v>38359</v>
          </cell>
          <cell r="B249">
            <v>9832</v>
          </cell>
          <cell r="C249">
            <v>2500</v>
          </cell>
          <cell r="F249">
            <v>38359</v>
          </cell>
          <cell r="G249">
            <v>2500</v>
          </cell>
          <cell r="H249">
            <v>9832</v>
          </cell>
        </row>
        <row r="250">
          <cell r="A250">
            <v>38362</v>
          </cell>
          <cell r="B250">
            <v>8165</v>
          </cell>
          <cell r="C250">
            <v>2475</v>
          </cell>
          <cell r="F250">
            <v>38362</v>
          </cell>
          <cell r="G250">
            <v>2475</v>
          </cell>
          <cell r="H250">
            <v>8165</v>
          </cell>
        </row>
        <row r="251">
          <cell r="A251">
            <v>38363</v>
          </cell>
          <cell r="B251">
            <v>12730</v>
          </cell>
          <cell r="C251">
            <v>2400</v>
          </cell>
          <cell r="F251">
            <v>38363</v>
          </cell>
          <cell r="G251">
            <v>2400</v>
          </cell>
          <cell r="H251">
            <v>12730</v>
          </cell>
        </row>
        <row r="252">
          <cell r="A252">
            <v>38364</v>
          </cell>
          <cell r="B252">
            <v>4224</v>
          </cell>
          <cell r="C252">
            <v>2400</v>
          </cell>
          <cell r="F252">
            <v>38364</v>
          </cell>
          <cell r="G252">
            <v>2400</v>
          </cell>
          <cell r="H252">
            <v>4224</v>
          </cell>
        </row>
        <row r="253">
          <cell r="A253">
            <v>38365</v>
          </cell>
          <cell r="B253">
            <v>8453.5</v>
          </cell>
          <cell r="C253">
            <v>2450</v>
          </cell>
          <cell r="F253">
            <v>38365</v>
          </cell>
          <cell r="G253">
            <v>2450</v>
          </cell>
          <cell r="H253">
            <v>8453.5</v>
          </cell>
        </row>
        <row r="254">
          <cell r="A254">
            <v>38366</v>
          </cell>
          <cell r="B254">
            <v>3590</v>
          </cell>
          <cell r="C254">
            <v>2475</v>
          </cell>
          <cell r="F254">
            <v>38366</v>
          </cell>
          <cell r="G254">
            <v>2475</v>
          </cell>
          <cell r="H254">
            <v>3590</v>
          </cell>
        </row>
        <row r="255">
          <cell r="A255">
            <v>38369</v>
          </cell>
          <cell r="B255">
            <v>13135.5</v>
          </cell>
          <cell r="C255">
            <v>2500</v>
          </cell>
          <cell r="F255">
            <v>38369</v>
          </cell>
          <cell r="G255">
            <v>2500</v>
          </cell>
          <cell r="H255">
            <v>13135.5</v>
          </cell>
        </row>
        <row r="256">
          <cell r="A256">
            <v>38370</v>
          </cell>
          <cell r="B256">
            <v>2328</v>
          </cell>
          <cell r="C256">
            <v>2500</v>
          </cell>
          <cell r="F256">
            <v>38370</v>
          </cell>
          <cell r="G256">
            <v>2500</v>
          </cell>
          <cell r="H256">
            <v>2328</v>
          </cell>
        </row>
        <row r="257">
          <cell r="A257">
            <v>38371</v>
          </cell>
          <cell r="B257">
            <v>30339</v>
          </cell>
          <cell r="C257">
            <v>2625</v>
          </cell>
          <cell r="F257">
            <v>38371</v>
          </cell>
          <cell r="G257">
            <v>2625</v>
          </cell>
          <cell r="H257">
            <v>30339</v>
          </cell>
        </row>
        <row r="258">
          <cell r="A258">
            <v>38372</v>
          </cell>
          <cell r="B258">
            <v>7892</v>
          </cell>
          <cell r="C258">
            <v>2625</v>
          </cell>
          <cell r="F258">
            <v>38372</v>
          </cell>
          <cell r="G258">
            <v>2625</v>
          </cell>
          <cell r="H258">
            <v>7892</v>
          </cell>
        </row>
        <row r="259">
          <cell r="A259">
            <v>38373</v>
          </cell>
          <cell r="B259">
            <v>0</v>
          </cell>
          <cell r="C259">
            <v>2625</v>
          </cell>
          <cell r="F259">
            <v>38373</v>
          </cell>
          <cell r="G259">
            <v>2625</v>
          </cell>
          <cell r="H259">
            <v>0</v>
          </cell>
        </row>
        <row r="260">
          <cell r="A260">
            <v>38376</v>
          </cell>
          <cell r="B260">
            <v>7878</v>
          </cell>
          <cell r="C260">
            <v>2575</v>
          </cell>
          <cell r="F260">
            <v>38376</v>
          </cell>
          <cell r="G260">
            <v>2575</v>
          </cell>
          <cell r="H260">
            <v>7878</v>
          </cell>
        </row>
        <row r="261">
          <cell r="A261">
            <v>38377</v>
          </cell>
          <cell r="B261">
            <v>9074</v>
          </cell>
          <cell r="C261">
            <v>2600</v>
          </cell>
          <cell r="F261">
            <v>38377</v>
          </cell>
          <cell r="G261">
            <v>2600</v>
          </cell>
          <cell r="H261">
            <v>9074</v>
          </cell>
        </row>
        <row r="262">
          <cell r="A262">
            <v>38378</v>
          </cell>
          <cell r="B262">
            <v>10506</v>
          </cell>
          <cell r="C262">
            <v>2675</v>
          </cell>
          <cell r="F262">
            <v>38378</v>
          </cell>
          <cell r="G262">
            <v>2675</v>
          </cell>
          <cell r="H262">
            <v>10506</v>
          </cell>
        </row>
        <row r="263">
          <cell r="A263">
            <v>38379</v>
          </cell>
          <cell r="B263">
            <v>9319.5</v>
          </cell>
          <cell r="C263">
            <v>2700</v>
          </cell>
          <cell r="F263">
            <v>38379</v>
          </cell>
          <cell r="G263">
            <v>2700</v>
          </cell>
          <cell r="H263">
            <v>9319.5</v>
          </cell>
        </row>
        <row r="264">
          <cell r="A264">
            <v>38380</v>
          </cell>
          <cell r="B264">
            <v>29375.5</v>
          </cell>
          <cell r="C264">
            <v>2800</v>
          </cell>
          <cell r="F264">
            <v>38380</v>
          </cell>
          <cell r="G264">
            <v>2800</v>
          </cell>
          <cell r="H264">
            <v>29375.5</v>
          </cell>
        </row>
        <row r="265">
          <cell r="A265">
            <v>38383</v>
          </cell>
          <cell r="B265">
            <v>8863.5</v>
          </cell>
          <cell r="C265">
            <v>2850</v>
          </cell>
          <cell r="F265">
            <v>38383</v>
          </cell>
          <cell r="G265">
            <v>2850</v>
          </cell>
          <cell r="H265">
            <v>8863.5</v>
          </cell>
        </row>
        <row r="266">
          <cell r="A266">
            <v>38384</v>
          </cell>
          <cell r="B266">
            <v>18939.5</v>
          </cell>
          <cell r="C266">
            <v>2950</v>
          </cell>
          <cell r="F266">
            <v>38384</v>
          </cell>
          <cell r="G266">
            <v>2950</v>
          </cell>
          <cell r="H266">
            <v>18939.5</v>
          </cell>
        </row>
        <row r="267">
          <cell r="A267">
            <v>38385</v>
          </cell>
          <cell r="B267">
            <v>16118</v>
          </cell>
          <cell r="C267">
            <v>2900</v>
          </cell>
          <cell r="F267">
            <v>38385</v>
          </cell>
          <cell r="G267">
            <v>2900</v>
          </cell>
          <cell r="H267">
            <v>16118</v>
          </cell>
        </row>
        <row r="268">
          <cell r="A268">
            <v>38386</v>
          </cell>
          <cell r="B268">
            <v>12495</v>
          </cell>
          <cell r="C268">
            <v>2825</v>
          </cell>
          <cell r="F268">
            <v>38386</v>
          </cell>
          <cell r="G268">
            <v>2825</v>
          </cell>
          <cell r="H268">
            <v>12495</v>
          </cell>
        </row>
        <row r="269">
          <cell r="A269">
            <v>38387</v>
          </cell>
          <cell r="B269">
            <v>9253</v>
          </cell>
          <cell r="C269">
            <v>2950</v>
          </cell>
          <cell r="F269">
            <v>38387</v>
          </cell>
          <cell r="G269">
            <v>2950</v>
          </cell>
          <cell r="H269">
            <v>9253</v>
          </cell>
        </row>
        <row r="270">
          <cell r="A270">
            <v>38390</v>
          </cell>
          <cell r="B270">
            <v>3781</v>
          </cell>
          <cell r="C270">
            <v>2950</v>
          </cell>
          <cell r="F270">
            <v>38390</v>
          </cell>
          <cell r="G270">
            <v>2950</v>
          </cell>
          <cell r="H270">
            <v>3781</v>
          </cell>
        </row>
        <row r="271">
          <cell r="A271">
            <v>38391</v>
          </cell>
          <cell r="B271">
            <v>2762</v>
          </cell>
          <cell r="C271">
            <v>2875</v>
          </cell>
          <cell r="F271">
            <v>38391</v>
          </cell>
          <cell r="G271">
            <v>2875</v>
          </cell>
          <cell r="H271">
            <v>2762</v>
          </cell>
        </row>
        <row r="272">
          <cell r="A272">
            <v>38392</v>
          </cell>
          <cell r="B272">
            <v>0</v>
          </cell>
          <cell r="C272">
            <v>2875</v>
          </cell>
          <cell r="F272">
            <v>38392</v>
          </cell>
          <cell r="G272">
            <v>2875</v>
          </cell>
          <cell r="H272">
            <v>0</v>
          </cell>
        </row>
        <row r="273">
          <cell r="A273">
            <v>38393</v>
          </cell>
          <cell r="B273">
            <v>0</v>
          </cell>
          <cell r="C273">
            <v>2875</v>
          </cell>
          <cell r="F273">
            <v>38393</v>
          </cell>
          <cell r="G273">
            <v>2875</v>
          </cell>
          <cell r="H273">
            <v>0</v>
          </cell>
        </row>
        <row r="274">
          <cell r="A274">
            <v>38394</v>
          </cell>
          <cell r="B274">
            <v>6322.5</v>
          </cell>
          <cell r="C274">
            <v>2850</v>
          </cell>
          <cell r="F274">
            <v>38394</v>
          </cell>
          <cell r="G274">
            <v>2850</v>
          </cell>
          <cell r="H274">
            <v>6322.5</v>
          </cell>
        </row>
        <row r="275">
          <cell r="A275">
            <v>38397</v>
          </cell>
          <cell r="B275">
            <v>5593.5</v>
          </cell>
          <cell r="C275">
            <v>2925</v>
          </cell>
          <cell r="F275">
            <v>38397</v>
          </cell>
          <cell r="G275">
            <v>2925</v>
          </cell>
          <cell r="H275">
            <v>5593.5</v>
          </cell>
        </row>
        <row r="276">
          <cell r="A276">
            <v>38398</v>
          </cell>
          <cell r="B276">
            <v>10572</v>
          </cell>
          <cell r="C276">
            <v>3025</v>
          </cell>
          <cell r="F276">
            <v>38398</v>
          </cell>
          <cell r="G276">
            <v>3025</v>
          </cell>
          <cell r="H276">
            <v>10572</v>
          </cell>
        </row>
        <row r="277">
          <cell r="A277">
            <v>38399</v>
          </cell>
          <cell r="B277">
            <v>6984.5</v>
          </cell>
          <cell r="C277">
            <v>3000</v>
          </cell>
          <cell r="F277">
            <v>38399</v>
          </cell>
          <cell r="G277">
            <v>3000</v>
          </cell>
          <cell r="H277">
            <v>6984.5</v>
          </cell>
        </row>
        <row r="278">
          <cell r="A278">
            <v>38400</v>
          </cell>
          <cell r="B278">
            <v>4217.5</v>
          </cell>
          <cell r="C278">
            <v>3025</v>
          </cell>
          <cell r="F278">
            <v>38400</v>
          </cell>
          <cell r="G278">
            <v>3025</v>
          </cell>
          <cell r="H278">
            <v>4217.5</v>
          </cell>
        </row>
        <row r="279">
          <cell r="A279">
            <v>38401</v>
          </cell>
          <cell r="B279">
            <v>6378</v>
          </cell>
          <cell r="C279">
            <v>3000</v>
          </cell>
          <cell r="F279">
            <v>38401</v>
          </cell>
          <cell r="G279">
            <v>3000</v>
          </cell>
          <cell r="H279">
            <v>6378</v>
          </cell>
        </row>
        <row r="280">
          <cell r="A280">
            <v>38404</v>
          </cell>
          <cell r="B280">
            <v>5138</v>
          </cell>
          <cell r="C280">
            <v>3100</v>
          </cell>
          <cell r="F280">
            <v>38404</v>
          </cell>
          <cell r="G280">
            <v>3100</v>
          </cell>
          <cell r="H280">
            <v>5138</v>
          </cell>
        </row>
        <row r="281">
          <cell r="A281">
            <v>38405</v>
          </cell>
          <cell r="B281">
            <v>4991.5</v>
          </cell>
          <cell r="C281">
            <v>3050</v>
          </cell>
          <cell r="F281">
            <v>38405</v>
          </cell>
          <cell r="G281">
            <v>3050</v>
          </cell>
          <cell r="H281">
            <v>4991.5</v>
          </cell>
        </row>
        <row r="282">
          <cell r="A282">
            <v>38406</v>
          </cell>
          <cell r="B282">
            <v>6620.5</v>
          </cell>
          <cell r="C282">
            <v>3050</v>
          </cell>
          <cell r="F282">
            <v>38406</v>
          </cell>
          <cell r="G282">
            <v>3050</v>
          </cell>
          <cell r="H282">
            <v>6620.5</v>
          </cell>
        </row>
        <row r="283">
          <cell r="A283">
            <v>38407</v>
          </cell>
          <cell r="B283">
            <v>22431.5</v>
          </cell>
          <cell r="C283">
            <v>3175</v>
          </cell>
          <cell r="F283">
            <v>38407</v>
          </cell>
          <cell r="G283">
            <v>3175</v>
          </cell>
          <cell r="H283">
            <v>22431.5</v>
          </cell>
        </row>
        <row r="284">
          <cell r="A284">
            <v>38408</v>
          </cell>
          <cell r="B284">
            <v>7147.5</v>
          </cell>
          <cell r="C284">
            <v>3125</v>
          </cell>
          <cell r="F284">
            <v>38408</v>
          </cell>
          <cell r="G284">
            <v>3125</v>
          </cell>
          <cell r="H284">
            <v>7147.5</v>
          </cell>
        </row>
        <row r="285">
          <cell r="A285">
            <v>38411</v>
          </cell>
          <cell r="B285">
            <v>11250</v>
          </cell>
          <cell r="C285">
            <v>3025</v>
          </cell>
          <cell r="F285">
            <v>38411</v>
          </cell>
          <cell r="G285">
            <v>3025</v>
          </cell>
          <cell r="H285">
            <v>11250</v>
          </cell>
        </row>
        <row r="286">
          <cell r="A286">
            <v>38412</v>
          </cell>
          <cell r="B286">
            <v>16133</v>
          </cell>
          <cell r="C286">
            <v>3150</v>
          </cell>
          <cell r="F286">
            <v>38412</v>
          </cell>
          <cell r="G286">
            <v>3150</v>
          </cell>
          <cell r="H286">
            <v>16133</v>
          </cell>
        </row>
        <row r="287">
          <cell r="A287">
            <v>38413</v>
          </cell>
          <cell r="B287">
            <v>3938</v>
          </cell>
          <cell r="C287">
            <v>3100</v>
          </cell>
          <cell r="F287">
            <v>38413</v>
          </cell>
          <cell r="G287">
            <v>3100</v>
          </cell>
          <cell r="H287">
            <v>3938</v>
          </cell>
        </row>
        <row r="288">
          <cell r="A288">
            <v>38414</v>
          </cell>
          <cell r="B288">
            <v>6861</v>
          </cell>
          <cell r="C288">
            <v>3150</v>
          </cell>
          <cell r="F288">
            <v>38414</v>
          </cell>
          <cell r="G288">
            <v>3150</v>
          </cell>
          <cell r="H288">
            <v>6861</v>
          </cell>
        </row>
        <row r="289">
          <cell r="A289">
            <v>38415</v>
          </cell>
          <cell r="B289">
            <v>2285.5</v>
          </cell>
          <cell r="C289">
            <v>3125</v>
          </cell>
          <cell r="F289">
            <v>38415</v>
          </cell>
          <cell r="G289">
            <v>3125</v>
          </cell>
          <cell r="H289">
            <v>2285.5</v>
          </cell>
        </row>
        <row r="290">
          <cell r="A290">
            <v>38418</v>
          </cell>
          <cell r="B290">
            <v>4092.5</v>
          </cell>
          <cell r="C290">
            <v>3125</v>
          </cell>
          <cell r="F290">
            <v>38418</v>
          </cell>
          <cell r="G290">
            <v>3125</v>
          </cell>
          <cell r="H290">
            <v>4092.5</v>
          </cell>
        </row>
        <row r="291">
          <cell r="A291">
            <v>38419</v>
          </cell>
          <cell r="B291">
            <v>13692.5</v>
          </cell>
          <cell r="C291">
            <v>3175</v>
          </cell>
          <cell r="F291">
            <v>38419</v>
          </cell>
          <cell r="G291">
            <v>3175</v>
          </cell>
          <cell r="H291">
            <v>13692.5</v>
          </cell>
        </row>
        <row r="292">
          <cell r="A292">
            <v>38420</v>
          </cell>
          <cell r="B292">
            <v>10289.5</v>
          </cell>
          <cell r="C292">
            <v>3275</v>
          </cell>
          <cell r="F292">
            <v>38420</v>
          </cell>
          <cell r="G292">
            <v>3275</v>
          </cell>
          <cell r="H292">
            <v>10289.5</v>
          </cell>
        </row>
        <row r="293">
          <cell r="A293">
            <v>38421</v>
          </cell>
          <cell r="B293">
            <v>6176.5</v>
          </cell>
          <cell r="C293">
            <v>3350</v>
          </cell>
          <cell r="F293">
            <v>38421</v>
          </cell>
          <cell r="G293">
            <v>3350</v>
          </cell>
          <cell r="H293">
            <v>6176.5</v>
          </cell>
        </row>
        <row r="294">
          <cell r="A294">
            <v>38422</v>
          </cell>
          <cell r="B294">
            <v>0</v>
          </cell>
          <cell r="C294">
            <v>3350</v>
          </cell>
          <cell r="F294">
            <v>38422</v>
          </cell>
          <cell r="G294">
            <v>3350</v>
          </cell>
          <cell r="H294">
            <v>0</v>
          </cell>
        </row>
        <row r="295">
          <cell r="A295">
            <v>38425</v>
          </cell>
          <cell r="B295">
            <v>7841.5</v>
          </cell>
          <cell r="C295">
            <v>3450</v>
          </cell>
          <cell r="F295">
            <v>38425</v>
          </cell>
          <cell r="G295">
            <v>3450</v>
          </cell>
          <cell r="H295">
            <v>7841.5</v>
          </cell>
        </row>
        <row r="296">
          <cell r="A296">
            <v>38426</v>
          </cell>
          <cell r="B296">
            <v>5893</v>
          </cell>
          <cell r="C296">
            <v>3400</v>
          </cell>
          <cell r="F296">
            <v>38426</v>
          </cell>
          <cell r="G296">
            <v>3400</v>
          </cell>
          <cell r="H296">
            <v>5893</v>
          </cell>
        </row>
        <row r="297">
          <cell r="A297">
            <v>38427</v>
          </cell>
          <cell r="B297">
            <v>2321</v>
          </cell>
          <cell r="C297">
            <v>3375</v>
          </cell>
          <cell r="F297">
            <v>38427</v>
          </cell>
          <cell r="G297">
            <v>3375</v>
          </cell>
          <cell r="H297">
            <v>2321</v>
          </cell>
        </row>
        <row r="298">
          <cell r="A298">
            <v>38428</v>
          </cell>
          <cell r="B298">
            <v>3265.5</v>
          </cell>
          <cell r="C298">
            <v>3325</v>
          </cell>
          <cell r="F298">
            <v>38428</v>
          </cell>
          <cell r="G298">
            <v>3325</v>
          </cell>
          <cell r="H298">
            <v>3265.5</v>
          </cell>
        </row>
        <row r="299">
          <cell r="A299">
            <v>38429</v>
          </cell>
          <cell r="B299">
            <v>3687</v>
          </cell>
          <cell r="C299">
            <v>3350</v>
          </cell>
          <cell r="F299">
            <v>38429</v>
          </cell>
          <cell r="G299">
            <v>3350</v>
          </cell>
          <cell r="H299">
            <v>3687</v>
          </cell>
        </row>
        <row r="300">
          <cell r="A300">
            <v>38432</v>
          </cell>
          <cell r="B300">
            <v>7208</v>
          </cell>
          <cell r="C300">
            <v>3350</v>
          </cell>
          <cell r="F300">
            <v>38432</v>
          </cell>
          <cell r="G300">
            <v>3350</v>
          </cell>
          <cell r="H300">
            <v>7208</v>
          </cell>
        </row>
        <row r="301">
          <cell r="A301">
            <v>38433</v>
          </cell>
          <cell r="B301">
            <v>5323.5</v>
          </cell>
          <cell r="C301">
            <v>3375</v>
          </cell>
          <cell r="F301">
            <v>38433</v>
          </cell>
          <cell r="G301">
            <v>3375</v>
          </cell>
          <cell r="H301">
            <v>5323.5</v>
          </cell>
        </row>
        <row r="302">
          <cell r="A302">
            <v>38434</v>
          </cell>
          <cell r="B302">
            <v>8575</v>
          </cell>
          <cell r="C302">
            <v>3200</v>
          </cell>
          <cell r="F302">
            <v>38434</v>
          </cell>
          <cell r="G302">
            <v>3200</v>
          </cell>
          <cell r="H302">
            <v>8575</v>
          </cell>
        </row>
        <row r="303">
          <cell r="A303">
            <v>38435</v>
          </cell>
          <cell r="B303">
            <v>16251</v>
          </cell>
          <cell r="C303">
            <v>3025</v>
          </cell>
          <cell r="F303">
            <v>38435</v>
          </cell>
          <cell r="G303">
            <v>3025</v>
          </cell>
          <cell r="H303">
            <v>16251</v>
          </cell>
        </row>
        <row r="304">
          <cell r="A304">
            <v>38436</v>
          </cell>
          <cell r="B304">
            <v>0</v>
          </cell>
          <cell r="C304">
            <v>3025</v>
          </cell>
          <cell r="F304">
            <v>38436</v>
          </cell>
          <cell r="G304">
            <v>3025</v>
          </cell>
          <cell r="H304">
            <v>0</v>
          </cell>
        </row>
        <row r="305">
          <cell r="A305">
            <v>38439</v>
          </cell>
          <cell r="B305">
            <v>14809.5</v>
          </cell>
          <cell r="C305">
            <v>2950</v>
          </cell>
          <cell r="F305">
            <v>38439</v>
          </cell>
          <cell r="G305">
            <v>2950</v>
          </cell>
          <cell r="H305">
            <v>14809.5</v>
          </cell>
        </row>
        <row r="306">
          <cell r="A306">
            <v>38440</v>
          </cell>
          <cell r="B306">
            <v>18459</v>
          </cell>
          <cell r="C306">
            <v>2750</v>
          </cell>
          <cell r="F306">
            <v>38440</v>
          </cell>
          <cell r="G306">
            <v>2750</v>
          </cell>
          <cell r="H306">
            <v>18459</v>
          </cell>
        </row>
        <row r="307">
          <cell r="A307">
            <v>38441</v>
          </cell>
          <cell r="B307">
            <v>76014</v>
          </cell>
          <cell r="C307">
            <v>2600</v>
          </cell>
          <cell r="F307">
            <v>38441</v>
          </cell>
          <cell r="G307">
            <v>2600</v>
          </cell>
          <cell r="H307">
            <v>76014</v>
          </cell>
        </row>
        <row r="308">
          <cell r="A308">
            <v>38442</v>
          </cell>
          <cell r="B308">
            <v>45947.5</v>
          </cell>
          <cell r="C308">
            <v>2875</v>
          </cell>
          <cell r="F308">
            <v>38442</v>
          </cell>
          <cell r="G308">
            <v>2875</v>
          </cell>
          <cell r="H308">
            <v>45947.5</v>
          </cell>
        </row>
        <row r="309">
          <cell r="A309">
            <v>38443</v>
          </cell>
          <cell r="B309">
            <v>10208</v>
          </cell>
          <cell r="C309">
            <v>2875</v>
          </cell>
          <cell r="F309">
            <v>38443</v>
          </cell>
          <cell r="G309">
            <v>2875</v>
          </cell>
          <cell r="H309">
            <v>10208</v>
          </cell>
        </row>
        <row r="310">
          <cell r="A310">
            <v>38446</v>
          </cell>
          <cell r="B310">
            <v>6845</v>
          </cell>
          <cell r="C310">
            <v>2900</v>
          </cell>
          <cell r="F310">
            <v>38446</v>
          </cell>
          <cell r="G310">
            <v>2900</v>
          </cell>
          <cell r="H310">
            <v>6845</v>
          </cell>
        </row>
        <row r="311">
          <cell r="A311">
            <v>38447</v>
          </cell>
          <cell r="B311">
            <v>6814.5</v>
          </cell>
          <cell r="C311">
            <v>2825</v>
          </cell>
          <cell r="F311">
            <v>38447</v>
          </cell>
          <cell r="G311">
            <v>2825</v>
          </cell>
          <cell r="H311">
            <v>6814.5</v>
          </cell>
        </row>
        <row r="312">
          <cell r="A312">
            <v>38448</v>
          </cell>
          <cell r="B312">
            <v>10191.5</v>
          </cell>
          <cell r="C312">
            <v>2900</v>
          </cell>
          <cell r="F312">
            <v>38448</v>
          </cell>
          <cell r="G312">
            <v>2900</v>
          </cell>
          <cell r="H312">
            <v>10191.5</v>
          </cell>
        </row>
        <row r="313">
          <cell r="A313">
            <v>38449</v>
          </cell>
          <cell r="B313">
            <v>16183.5</v>
          </cell>
          <cell r="C313">
            <v>3075</v>
          </cell>
          <cell r="F313">
            <v>38449</v>
          </cell>
          <cell r="G313">
            <v>3075</v>
          </cell>
          <cell r="H313">
            <v>16183.5</v>
          </cell>
        </row>
        <row r="314">
          <cell r="A314">
            <v>38450</v>
          </cell>
          <cell r="B314">
            <v>9972</v>
          </cell>
          <cell r="C314">
            <v>3025</v>
          </cell>
          <cell r="F314">
            <v>38450</v>
          </cell>
          <cell r="G314">
            <v>3025</v>
          </cell>
          <cell r="H314">
            <v>9972</v>
          </cell>
        </row>
        <row r="315">
          <cell r="A315">
            <v>38453</v>
          </cell>
          <cell r="B315">
            <v>8093.5</v>
          </cell>
          <cell r="C315">
            <v>3075</v>
          </cell>
          <cell r="F315">
            <v>38453</v>
          </cell>
          <cell r="G315">
            <v>3075</v>
          </cell>
          <cell r="H315">
            <v>8093.5</v>
          </cell>
        </row>
        <row r="316">
          <cell r="A316">
            <v>38454</v>
          </cell>
          <cell r="B316">
            <v>17057</v>
          </cell>
          <cell r="C316">
            <v>3150</v>
          </cell>
          <cell r="F316">
            <v>38454</v>
          </cell>
          <cell r="G316">
            <v>3150</v>
          </cell>
          <cell r="H316">
            <v>17057</v>
          </cell>
        </row>
        <row r="317">
          <cell r="A317">
            <v>38455</v>
          </cell>
          <cell r="B317">
            <v>4759</v>
          </cell>
          <cell r="C317">
            <v>3150</v>
          </cell>
          <cell r="F317">
            <v>38455</v>
          </cell>
          <cell r="G317">
            <v>3150</v>
          </cell>
          <cell r="H317">
            <v>4759</v>
          </cell>
        </row>
        <row r="318">
          <cell r="A318">
            <v>38456</v>
          </cell>
          <cell r="B318">
            <v>10420.5</v>
          </cell>
          <cell r="C318">
            <v>3025</v>
          </cell>
          <cell r="F318">
            <v>38456</v>
          </cell>
          <cell r="G318">
            <v>3025</v>
          </cell>
          <cell r="H318">
            <v>10420.5</v>
          </cell>
        </row>
        <row r="319">
          <cell r="A319">
            <v>38457</v>
          </cell>
          <cell r="B319">
            <v>13932</v>
          </cell>
          <cell r="C319">
            <v>2925</v>
          </cell>
          <cell r="F319">
            <v>38457</v>
          </cell>
          <cell r="G319">
            <v>2925</v>
          </cell>
          <cell r="H319">
            <v>13932</v>
          </cell>
        </row>
        <row r="320">
          <cell r="A320">
            <v>38460</v>
          </cell>
          <cell r="B320">
            <v>9284</v>
          </cell>
          <cell r="C320">
            <v>2800</v>
          </cell>
          <cell r="F320">
            <v>38460</v>
          </cell>
          <cell r="G320">
            <v>2800</v>
          </cell>
          <cell r="H320">
            <v>9284</v>
          </cell>
        </row>
        <row r="321">
          <cell r="A321">
            <v>38461</v>
          </cell>
          <cell r="B321">
            <v>4543.5</v>
          </cell>
          <cell r="C321">
            <v>2825</v>
          </cell>
          <cell r="F321">
            <v>38461</v>
          </cell>
          <cell r="G321">
            <v>2825</v>
          </cell>
          <cell r="H321">
            <v>4543.5</v>
          </cell>
        </row>
        <row r="322">
          <cell r="A322">
            <v>38462</v>
          </cell>
          <cell r="B322">
            <v>4873</v>
          </cell>
          <cell r="C322">
            <v>2850</v>
          </cell>
          <cell r="F322">
            <v>38462</v>
          </cell>
          <cell r="G322">
            <v>2850</v>
          </cell>
          <cell r="H322">
            <v>4873</v>
          </cell>
        </row>
        <row r="323">
          <cell r="A323">
            <v>38463</v>
          </cell>
          <cell r="B323">
            <v>6786</v>
          </cell>
          <cell r="C323">
            <v>2825</v>
          </cell>
          <cell r="F323">
            <v>38463</v>
          </cell>
          <cell r="G323">
            <v>2825</v>
          </cell>
          <cell r="H323">
            <v>6786</v>
          </cell>
        </row>
        <row r="324">
          <cell r="A324">
            <v>38464</v>
          </cell>
          <cell r="B324">
            <v>0</v>
          </cell>
          <cell r="C324">
            <v>2825</v>
          </cell>
          <cell r="F324">
            <v>38464</v>
          </cell>
          <cell r="G324">
            <v>2825</v>
          </cell>
          <cell r="H324">
            <v>0</v>
          </cell>
        </row>
        <row r="325">
          <cell r="A325">
            <v>38467</v>
          </cell>
          <cell r="B325">
            <v>7888</v>
          </cell>
          <cell r="C325">
            <v>2725</v>
          </cell>
          <cell r="F325">
            <v>38467</v>
          </cell>
          <cell r="G325">
            <v>2725</v>
          </cell>
          <cell r="H325">
            <v>7888</v>
          </cell>
        </row>
        <row r="326">
          <cell r="A326">
            <v>38468</v>
          </cell>
          <cell r="B326">
            <v>7109.5</v>
          </cell>
          <cell r="C326">
            <v>2850</v>
          </cell>
          <cell r="F326">
            <v>38468</v>
          </cell>
          <cell r="G326">
            <v>2850</v>
          </cell>
          <cell r="H326">
            <v>7109.5</v>
          </cell>
        </row>
        <row r="327">
          <cell r="A327">
            <v>38469</v>
          </cell>
          <cell r="B327">
            <v>6662</v>
          </cell>
          <cell r="C327">
            <v>2900</v>
          </cell>
          <cell r="F327">
            <v>38469</v>
          </cell>
          <cell r="G327">
            <v>2900</v>
          </cell>
          <cell r="H327">
            <v>6662</v>
          </cell>
        </row>
        <row r="328">
          <cell r="A328">
            <v>38470</v>
          </cell>
          <cell r="B328">
            <v>6272</v>
          </cell>
          <cell r="C328">
            <v>2950</v>
          </cell>
          <cell r="F328">
            <v>38470</v>
          </cell>
          <cell r="G328">
            <v>2950</v>
          </cell>
          <cell r="H328">
            <v>6272</v>
          </cell>
        </row>
        <row r="329">
          <cell r="A329">
            <v>38471</v>
          </cell>
          <cell r="B329">
            <v>2013.5</v>
          </cell>
          <cell r="C329">
            <v>2950</v>
          </cell>
          <cell r="F329">
            <v>38471</v>
          </cell>
          <cell r="G329">
            <v>2950</v>
          </cell>
          <cell r="H329">
            <v>2013.5</v>
          </cell>
        </row>
        <row r="330">
          <cell r="A330">
            <v>38474</v>
          </cell>
          <cell r="B330">
            <v>6116.5</v>
          </cell>
          <cell r="C330">
            <v>2875</v>
          </cell>
          <cell r="F330">
            <v>38474</v>
          </cell>
          <cell r="G330">
            <v>2875</v>
          </cell>
          <cell r="H330">
            <v>6116.5</v>
          </cell>
        </row>
        <row r="331">
          <cell r="A331">
            <v>38475</v>
          </cell>
          <cell r="B331">
            <v>3146.5</v>
          </cell>
          <cell r="C331">
            <v>2925</v>
          </cell>
          <cell r="F331">
            <v>38475</v>
          </cell>
          <cell r="G331">
            <v>2925</v>
          </cell>
          <cell r="H331">
            <v>3146.5</v>
          </cell>
        </row>
        <row r="332">
          <cell r="A332">
            <v>38476</v>
          </cell>
          <cell r="B332">
            <v>7335.5</v>
          </cell>
          <cell r="C332">
            <v>3000</v>
          </cell>
          <cell r="F332">
            <v>38476</v>
          </cell>
          <cell r="G332">
            <v>3000</v>
          </cell>
          <cell r="H332">
            <v>7335.5</v>
          </cell>
        </row>
        <row r="333">
          <cell r="A333">
            <v>38477</v>
          </cell>
          <cell r="B333">
            <v>0</v>
          </cell>
          <cell r="C333">
            <v>3000</v>
          </cell>
          <cell r="F333">
            <v>38477</v>
          </cell>
          <cell r="G333">
            <v>3000</v>
          </cell>
          <cell r="H333">
            <v>0</v>
          </cell>
        </row>
        <row r="334">
          <cell r="A334">
            <v>38478</v>
          </cell>
          <cell r="B334">
            <v>17541.5</v>
          </cell>
          <cell r="C334">
            <v>3100</v>
          </cell>
          <cell r="F334">
            <v>38478</v>
          </cell>
          <cell r="G334">
            <v>3100</v>
          </cell>
          <cell r="H334">
            <v>17541.5</v>
          </cell>
        </row>
        <row r="335">
          <cell r="A335">
            <v>38481</v>
          </cell>
          <cell r="B335">
            <v>14015</v>
          </cell>
          <cell r="C335">
            <v>3100</v>
          </cell>
          <cell r="F335">
            <v>38481</v>
          </cell>
          <cell r="G335">
            <v>3100</v>
          </cell>
          <cell r="H335">
            <v>14015</v>
          </cell>
        </row>
        <row r="336">
          <cell r="A336">
            <v>38482</v>
          </cell>
          <cell r="B336">
            <v>7776</v>
          </cell>
          <cell r="C336">
            <v>3125</v>
          </cell>
          <cell r="F336">
            <v>38482</v>
          </cell>
          <cell r="G336">
            <v>3125</v>
          </cell>
          <cell r="H336">
            <v>7776</v>
          </cell>
        </row>
        <row r="337">
          <cell r="A337">
            <v>38483</v>
          </cell>
          <cell r="B337">
            <v>4984.5</v>
          </cell>
          <cell r="C337">
            <v>3075</v>
          </cell>
          <cell r="F337">
            <v>38483</v>
          </cell>
          <cell r="G337">
            <v>3075</v>
          </cell>
          <cell r="H337">
            <v>4984.5</v>
          </cell>
        </row>
        <row r="338">
          <cell r="A338">
            <v>38484</v>
          </cell>
          <cell r="B338">
            <v>8624.5</v>
          </cell>
          <cell r="C338">
            <v>3175</v>
          </cell>
          <cell r="F338">
            <v>38484</v>
          </cell>
          <cell r="G338">
            <v>3175</v>
          </cell>
          <cell r="H338">
            <v>8624.5</v>
          </cell>
        </row>
        <row r="339">
          <cell r="A339">
            <v>38485</v>
          </cell>
          <cell r="B339">
            <v>2301.5</v>
          </cell>
          <cell r="C339">
            <v>3150</v>
          </cell>
          <cell r="F339">
            <v>38485</v>
          </cell>
          <cell r="G339">
            <v>3150</v>
          </cell>
          <cell r="H339">
            <v>2301.5</v>
          </cell>
        </row>
        <row r="340">
          <cell r="A340">
            <v>38488</v>
          </cell>
          <cell r="B340">
            <v>4758.5</v>
          </cell>
          <cell r="C340">
            <v>3100</v>
          </cell>
          <cell r="F340">
            <v>38488</v>
          </cell>
          <cell r="G340">
            <v>3100</v>
          </cell>
          <cell r="H340">
            <v>4758.5</v>
          </cell>
        </row>
        <row r="341">
          <cell r="A341">
            <v>38489</v>
          </cell>
          <cell r="B341">
            <v>8074.5</v>
          </cell>
          <cell r="C341">
            <v>3125</v>
          </cell>
          <cell r="F341">
            <v>38489</v>
          </cell>
          <cell r="G341">
            <v>3125</v>
          </cell>
          <cell r="H341">
            <v>8074.5</v>
          </cell>
        </row>
        <row r="342">
          <cell r="A342">
            <v>38490</v>
          </cell>
          <cell r="B342">
            <v>4561.5</v>
          </cell>
          <cell r="C342">
            <v>3100</v>
          </cell>
          <cell r="F342">
            <v>38490</v>
          </cell>
          <cell r="G342">
            <v>3100</v>
          </cell>
          <cell r="H342">
            <v>4561.5</v>
          </cell>
        </row>
        <row r="343">
          <cell r="A343">
            <v>38491</v>
          </cell>
          <cell r="B343">
            <v>2268.5</v>
          </cell>
          <cell r="C343">
            <v>3100</v>
          </cell>
          <cell r="F343">
            <v>38491</v>
          </cell>
          <cell r="G343">
            <v>3100</v>
          </cell>
          <cell r="H343">
            <v>2268.5</v>
          </cell>
        </row>
        <row r="344">
          <cell r="A344">
            <v>38492</v>
          </cell>
          <cell r="B344">
            <v>2320</v>
          </cell>
          <cell r="C344">
            <v>3125</v>
          </cell>
          <cell r="F344">
            <v>38492</v>
          </cell>
          <cell r="G344">
            <v>3125</v>
          </cell>
          <cell r="H344">
            <v>2320</v>
          </cell>
        </row>
        <row r="345">
          <cell r="A345">
            <v>38495</v>
          </cell>
          <cell r="B345">
            <v>1847</v>
          </cell>
          <cell r="C345">
            <v>3150</v>
          </cell>
          <cell r="F345">
            <v>38495</v>
          </cell>
          <cell r="G345">
            <v>3150</v>
          </cell>
          <cell r="H345">
            <v>1847</v>
          </cell>
        </row>
        <row r="346">
          <cell r="A346">
            <v>38496</v>
          </cell>
          <cell r="B346">
            <v>0</v>
          </cell>
          <cell r="C346">
            <v>3150</v>
          </cell>
          <cell r="F346">
            <v>38496</v>
          </cell>
          <cell r="G346">
            <v>3150</v>
          </cell>
          <cell r="H346">
            <v>0</v>
          </cell>
        </row>
        <row r="347">
          <cell r="A347">
            <v>38497</v>
          </cell>
          <cell r="B347">
            <v>1181</v>
          </cell>
          <cell r="C347">
            <v>3150</v>
          </cell>
          <cell r="F347">
            <v>38497</v>
          </cell>
          <cell r="G347">
            <v>3150</v>
          </cell>
          <cell r="H347">
            <v>1181</v>
          </cell>
        </row>
        <row r="348">
          <cell r="A348">
            <v>38498</v>
          </cell>
          <cell r="B348">
            <v>2483</v>
          </cell>
          <cell r="C348">
            <v>3150</v>
          </cell>
          <cell r="F348">
            <v>38498</v>
          </cell>
          <cell r="G348">
            <v>3150</v>
          </cell>
          <cell r="H348">
            <v>2483</v>
          </cell>
        </row>
        <row r="349">
          <cell r="A349">
            <v>38499</v>
          </cell>
          <cell r="B349">
            <v>10149.5</v>
          </cell>
          <cell r="C349">
            <v>3225</v>
          </cell>
          <cell r="F349">
            <v>38499</v>
          </cell>
          <cell r="G349">
            <v>3225</v>
          </cell>
          <cell r="H349">
            <v>10149.5</v>
          </cell>
        </row>
        <row r="350">
          <cell r="A350">
            <v>38502</v>
          </cell>
          <cell r="B350">
            <v>5012</v>
          </cell>
          <cell r="C350">
            <v>3250</v>
          </cell>
          <cell r="F350">
            <v>38502</v>
          </cell>
          <cell r="G350">
            <v>3250</v>
          </cell>
          <cell r="H350">
            <v>5012</v>
          </cell>
        </row>
        <row r="351">
          <cell r="A351">
            <v>38503</v>
          </cell>
          <cell r="B351">
            <v>9824.5</v>
          </cell>
          <cell r="C351">
            <v>3275</v>
          </cell>
          <cell r="F351">
            <v>38503</v>
          </cell>
          <cell r="G351">
            <v>3275</v>
          </cell>
          <cell r="H351">
            <v>9824.5</v>
          </cell>
        </row>
        <row r="352">
          <cell r="A352">
            <v>38504</v>
          </cell>
          <cell r="B352">
            <v>3915</v>
          </cell>
          <cell r="C352">
            <v>3250</v>
          </cell>
          <cell r="F352">
            <v>38504</v>
          </cell>
          <cell r="G352">
            <v>3250</v>
          </cell>
          <cell r="H352">
            <v>3915</v>
          </cell>
          <cell r="I352">
            <v>19500</v>
          </cell>
        </row>
        <row r="353">
          <cell r="A353">
            <v>38505</v>
          </cell>
          <cell r="B353">
            <v>4855</v>
          </cell>
          <cell r="C353">
            <v>3250</v>
          </cell>
          <cell r="F353">
            <v>38505</v>
          </cell>
          <cell r="G353">
            <v>3250</v>
          </cell>
          <cell r="H353">
            <v>4855</v>
          </cell>
        </row>
        <row r="354">
          <cell r="A354">
            <v>38506</v>
          </cell>
          <cell r="B354">
            <v>16684.5</v>
          </cell>
          <cell r="C354">
            <v>3325</v>
          </cell>
          <cell r="F354">
            <v>38506</v>
          </cell>
          <cell r="G354">
            <v>3325</v>
          </cell>
          <cell r="H354">
            <v>16684.5</v>
          </cell>
        </row>
        <row r="355">
          <cell r="A355">
            <v>38509</v>
          </cell>
          <cell r="B355">
            <v>6708</v>
          </cell>
          <cell r="C355">
            <v>3350</v>
          </cell>
          <cell r="F355">
            <v>38509</v>
          </cell>
          <cell r="G355">
            <v>3350</v>
          </cell>
          <cell r="H355">
            <v>6708</v>
          </cell>
        </row>
        <row r="356">
          <cell r="A356">
            <v>38510</v>
          </cell>
          <cell r="B356">
            <v>3643.5</v>
          </cell>
          <cell r="C356">
            <v>3300</v>
          </cell>
          <cell r="F356">
            <v>38510</v>
          </cell>
          <cell r="G356">
            <v>3300</v>
          </cell>
          <cell r="H356">
            <v>3643.5</v>
          </cell>
        </row>
        <row r="357">
          <cell r="A357">
            <v>38511</v>
          </cell>
          <cell r="B357">
            <v>8345</v>
          </cell>
          <cell r="C357">
            <v>3425</v>
          </cell>
          <cell r="F357">
            <v>38511</v>
          </cell>
          <cell r="G357">
            <v>3425</v>
          </cell>
          <cell r="H357">
            <v>8345</v>
          </cell>
        </row>
        <row r="358">
          <cell r="A358">
            <v>38512</v>
          </cell>
          <cell r="B358">
            <v>3662</v>
          </cell>
          <cell r="C358">
            <v>3425</v>
          </cell>
          <cell r="F358">
            <v>38512</v>
          </cell>
          <cell r="G358">
            <v>3425</v>
          </cell>
          <cell r="H358">
            <v>3662</v>
          </cell>
        </row>
        <row r="359">
          <cell r="A359">
            <v>38513</v>
          </cell>
          <cell r="B359">
            <v>11172</v>
          </cell>
          <cell r="C359">
            <v>3475</v>
          </cell>
          <cell r="F359">
            <v>38513</v>
          </cell>
          <cell r="G359">
            <v>3475</v>
          </cell>
          <cell r="H359">
            <v>11172</v>
          </cell>
        </row>
        <row r="360">
          <cell r="A360">
            <v>38516</v>
          </cell>
          <cell r="B360">
            <v>3893.5</v>
          </cell>
          <cell r="C360">
            <v>3525</v>
          </cell>
          <cell r="F360">
            <v>38516</v>
          </cell>
          <cell r="G360">
            <v>3525</v>
          </cell>
          <cell r="H360">
            <v>3893.5</v>
          </cell>
        </row>
        <row r="361">
          <cell r="A361">
            <v>38517</v>
          </cell>
          <cell r="B361">
            <v>3132.5</v>
          </cell>
          <cell r="C361">
            <v>3550</v>
          </cell>
          <cell r="F361">
            <v>38517</v>
          </cell>
          <cell r="G361">
            <v>3550</v>
          </cell>
          <cell r="H361">
            <v>3132.5</v>
          </cell>
        </row>
        <row r="362">
          <cell r="A362">
            <v>38518</v>
          </cell>
          <cell r="B362">
            <v>15972</v>
          </cell>
          <cell r="C362">
            <v>3700</v>
          </cell>
          <cell r="F362">
            <v>38518</v>
          </cell>
          <cell r="G362">
            <v>3700</v>
          </cell>
          <cell r="H362">
            <v>15972</v>
          </cell>
        </row>
        <row r="363">
          <cell r="A363">
            <v>38519</v>
          </cell>
          <cell r="B363">
            <v>4069.5</v>
          </cell>
          <cell r="C363">
            <v>3700</v>
          </cell>
          <cell r="F363">
            <v>38519</v>
          </cell>
          <cell r="G363">
            <v>3700</v>
          </cell>
          <cell r="H363">
            <v>4069.5</v>
          </cell>
        </row>
        <row r="364">
          <cell r="A364">
            <v>38520</v>
          </cell>
          <cell r="B364">
            <v>1781</v>
          </cell>
          <cell r="C364">
            <v>3700</v>
          </cell>
          <cell r="F364">
            <v>38520</v>
          </cell>
          <cell r="G364">
            <v>3700</v>
          </cell>
          <cell r="H364">
            <v>1781</v>
          </cell>
        </row>
        <row r="365">
          <cell r="A365">
            <v>38523</v>
          </cell>
          <cell r="B365">
            <v>12341</v>
          </cell>
          <cell r="C365">
            <v>3800</v>
          </cell>
          <cell r="F365">
            <v>38523</v>
          </cell>
          <cell r="G365">
            <v>3800</v>
          </cell>
          <cell r="H365">
            <v>12341</v>
          </cell>
        </row>
        <row r="366">
          <cell r="A366">
            <v>38524</v>
          </cell>
          <cell r="B366">
            <v>4847</v>
          </cell>
          <cell r="C366">
            <v>3700</v>
          </cell>
          <cell r="F366">
            <v>38524</v>
          </cell>
          <cell r="G366">
            <v>3700</v>
          </cell>
          <cell r="H366">
            <v>4847</v>
          </cell>
        </row>
        <row r="367">
          <cell r="A367">
            <v>38525</v>
          </cell>
          <cell r="B367">
            <v>5794</v>
          </cell>
          <cell r="C367">
            <v>3700</v>
          </cell>
          <cell r="F367">
            <v>38525</v>
          </cell>
          <cell r="G367">
            <v>3700</v>
          </cell>
          <cell r="H367">
            <v>5794</v>
          </cell>
        </row>
        <row r="368">
          <cell r="A368">
            <v>38526</v>
          </cell>
          <cell r="B368">
            <v>7258</v>
          </cell>
          <cell r="C368">
            <v>3725</v>
          </cell>
          <cell r="F368">
            <v>38526</v>
          </cell>
          <cell r="G368">
            <v>3725</v>
          </cell>
          <cell r="H368">
            <v>7258</v>
          </cell>
        </row>
        <row r="369">
          <cell r="A369">
            <v>38527</v>
          </cell>
          <cell r="B369">
            <v>4236.5</v>
          </cell>
          <cell r="C369">
            <v>3750</v>
          </cell>
          <cell r="F369">
            <v>38527</v>
          </cell>
          <cell r="G369">
            <v>3750</v>
          </cell>
          <cell r="H369">
            <v>4236.5</v>
          </cell>
        </row>
        <row r="370">
          <cell r="A370">
            <v>38530</v>
          </cell>
          <cell r="B370">
            <v>876</v>
          </cell>
          <cell r="C370">
            <v>3625</v>
          </cell>
          <cell r="F370">
            <v>38530</v>
          </cell>
          <cell r="G370">
            <v>3625</v>
          </cell>
          <cell r="H370">
            <v>876</v>
          </cell>
        </row>
        <row r="371">
          <cell r="A371">
            <v>38531</v>
          </cell>
          <cell r="B371">
            <v>2692</v>
          </cell>
          <cell r="C371">
            <v>3675</v>
          </cell>
          <cell r="F371">
            <v>38531</v>
          </cell>
          <cell r="G371">
            <v>3675</v>
          </cell>
          <cell r="H371">
            <v>2692</v>
          </cell>
        </row>
        <row r="372">
          <cell r="A372">
            <v>38532</v>
          </cell>
          <cell r="B372">
            <v>8191</v>
          </cell>
          <cell r="C372">
            <v>3750</v>
          </cell>
          <cell r="F372">
            <v>38532</v>
          </cell>
          <cell r="G372">
            <v>3750</v>
          </cell>
          <cell r="H372">
            <v>8191</v>
          </cell>
        </row>
        <row r="373">
          <cell r="A373">
            <v>38533</v>
          </cell>
          <cell r="B373">
            <v>4517</v>
          </cell>
          <cell r="C373">
            <v>3725</v>
          </cell>
          <cell r="F373">
            <v>38533</v>
          </cell>
          <cell r="G373">
            <v>3725</v>
          </cell>
          <cell r="H373">
            <v>4517</v>
          </cell>
        </row>
        <row r="374">
          <cell r="A374">
            <v>38534</v>
          </cell>
          <cell r="B374">
            <v>2563</v>
          </cell>
          <cell r="C374">
            <v>3725</v>
          </cell>
          <cell r="F374">
            <v>38534</v>
          </cell>
          <cell r="G374">
            <v>3725</v>
          </cell>
          <cell r="H374">
            <v>2563</v>
          </cell>
        </row>
        <row r="375">
          <cell r="A375">
            <v>38537</v>
          </cell>
          <cell r="B375">
            <v>2871</v>
          </cell>
          <cell r="C375">
            <v>3725</v>
          </cell>
          <cell r="F375">
            <v>38537</v>
          </cell>
          <cell r="G375">
            <v>3725</v>
          </cell>
          <cell r="H375">
            <v>2871</v>
          </cell>
        </row>
        <row r="376">
          <cell r="A376">
            <v>38538</v>
          </cell>
          <cell r="B376">
            <v>975.5</v>
          </cell>
          <cell r="C376">
            <v>3700</v>
          </cell>
          <cell r="F376">
            <v>38538</v>
          </cell>
          <cell r="G376">
            <v>3700</v>
          </cell>
          <cell r="H376">
            <v>975.5</v>
          </cell>
        </row>
        <row r="377">
          <cell r="A377">
            <v>38539</v>
          </cell>
          <cell r="B377">
            <v>631</v>
          </cell>
          <cell r="C377">
            <v>3650</v>
          </cell>
          <cell r="F377">
            <v>38539</v>
          </cell>
          <cell r="G377">
            <v>3650</v>
          </cell>
          <cell r="H377">
            <v>631</v>
          </cell>
        </row>
        <row r="378">
          <cell r="A378">
            <v>38540</v>
          </cell>
          <cell r="B378">
            <v>4553</v>
          </cell>
          <cell r="C378">
            <v>3725</v>
          </cell>
          <cell r="F378">
            <v>38540</v>
          </cell>
          <cell r="G378">
            <v>3725</v>
          </cell>
          <cell r="H378">
            <v>4553</v>
          </cell>
        </row>
        <row r="379">
          <cell r="A379">
            <v>38541</v>
          </cell>
          <cell r="B379">
            <v>749.5</v>
          </cell>
          <cell r="C379">
            <v>3675</v>
          </cell>
          <cell r="F379">
            <v>38541</v>
          </cell>
          <cell r="G379">
            <v>3675</v>
          </cell>
          <cell r="H379">
            <v>749.5</v>
          </cell>
        </row>
        <row r="380">
          <cell r="A380">
            <v>38544</v>
          </cell>
          <cell r="B380">
            <v>2391.5</v>
          </cell>
          <cell r="C380">
            <v>3775</v>
          </cell>
          <cell r="F380">
            <v>38544</v>
          </cell>
          <cell r="G380">
            <v>3775</v>
          </cell>
          <cell r="H380">
            <v>2391.5</v>
          </cell>
        </row>
        <row r="381">
          <cell r="A381">
            <v>38545</v>
          </cell>
          <cell r="B381">
            <v>4426</v>
          </cell>
          <cell r="C381">
            <v>3750</v>
          </cell>
          <cell r="F381">
            <v>38545</v>
          </cell>
          <cell r="G381">
            <v>3750</v>
          </cell>
          <cell r="H381">
            <v>4426</v>
          </cell>
        </row>
        <row r="382">
          <cell r="A382">
            <v>38546</v>
          </cell>
          <cell r="B382">
            <v>6339</v>
          </cell>
          <cell r="C382">
            <v>3675</v>
          </cell>
          <cell r="F382">
            <v>38546</v>
          </cell>
          <cell r="G382">
            <v>3675</v>
          </cell>
          <cell r="H382">
            <v>6339</v>
          </cell>
        </row>
        <row r="383">
          <cell r="A383">
            <v>38547</v>
          </cell>
          <cell r="B383">
            <v>5771</v>
          </cell>
          <cell r="C383">
            <v>3700</v>
          </cell>
          <cell r="F383">
            <v>38547</v>
          </cell>
          <cell r="G383">
            <v>3700</v>
          </cell>
          <cell r="H383">
            <v>5771</v>
          </cell>
        </row>
        <row r="384">
          <cell r="A384">
            <v>38548</v>
          </cell>
          <cell r="B384">
            <v>4168</v>
          </cell>
          <cell r="C384">
            <v>3750</v>
          </cell>
          <cell r="F384">
            <v>38548</v>
          </cell>
          <cell r="G384">
            <v>3750</v>
          </cell>
          <cell r="H384">
            <v>4168</v>
          </cell>
        </row>
        <row r="385">
          <cell r="A385">
            <v>38551</v>
          </cell>
          <cell r="B385">
            <v>5872</v>
          </cell>
          <cell r="C385">
            <v>3850</v>
          </cell>
          <cell r="F385">
            <v>38551</v>
          </cell>
          <cell r="G385">
            <v>3850</v>
          </cell>
          <cell r="H385">
            <v>5872</v>
          </cell>
        </row>
        <row r="386">
          <cell r="A386">
            <v>38552</v>
          </cell>
          <cell r="B386">
            <v>10391.5</v>
          </cell>
          <cell r="C386">
            <v>3950</v>
          </cell>
          <cell r="F386">
            <v>38552</v>
          </cell>
          <cell r="G386">
            <v>3950</v>
          </cell>
          <cell r="H386">
            <v>10391.5</v>
          </cell>
        </row>
        <row r="387">
          <cell r="A387">
            <v>38553</v>
          </cell>
          <cell r="B387">
            <v>7880</v>
          </cell>
          <cell r="C387">
            <v>4100</v>
          </cell>
          <cell r="F387">
            <v>38553</v>
          </cell>
          <cell r="G387">
            <v>4100</v>
          </cell>
          <cell r="H387">
            <v>7880</v>
          </cell>
        </row>
        <row r="388">
          <cell r="A388">
            <v>38554</v>
          </cell>
          <cell r="B388">
            <v>16156.5</v>
          </cell>
          <cell r="C388">
            <v>4375</v>
          </cell>
          <cell r="F388">
            <v>38554</v>
          </cell>
          <cell r="G388">
            <v>4375</v>
          </cell>
          <cell r="H388">
            <v>16156.5</v>
          </cell>
        </row>
        <row r="389">
          <cell r="A389">
            <v>38555</v>
          </cell>
          <cell r="B389">
            <v>7167.5</v>
          </cell>
          <cell r="C389">
            <v>4325</v>
          </cell>
          <cell r="F389">
            <v>38555</v>
          </cell>
          <cell r="G389">
            <v>4325</v>
          </cell>
          <cell r="H389">
            <v>7167.5</v>
          </cell>
        </row>
        <row r="390">
          <cell r="A390">
            <v>38558</v>
          </cell>
          <cell r="B390">
            <v>3975</v>
          </cell>
          <cell r="C390">
            <v>4175</v>
          </cell>
          <cell r="F390">
            <v>38558</v>
          </cell>
          <cell r="G390">
            <v>4175</v>
          </cell>
          <cell r="H390">
            <v>3975</v>
          </cell>
        </row>
        <row r="391">
          <cell r="A391">
            <v>38559</v>
          </cell>
          <cell r="B391">
            <v>13594</v>
          </cell>
          <cell r="C391">
            <v>4450</v>
          </cell>
          <cell r="F391">
            <v>38559</v>
          </cell>
          <cell r="G391">
            <v>4450</v>
          </cell>
          <cell r="H391">
            <v>13594</v>
          </cell>
        </row>
        <row r="392">
          <cell r="A392">
            <v>38560</v>
          </cell>
          <cell r="B392">
            <v>4852</v>
          </cell>
          <cell r="C392">
            <v>4525</v>
          </cell>
          <cell r="F392">
            <v>38560</v>
          </cell>
          <cell r="G392">
            <v>4525</v>
          </cell>
          <cell r="H392">
            <v>4852</v>
          </cell>
        </row>
        <row r="393">
          <cell r="A393">
            <v>38561</v>
          </cell>
          <cell r="B393">
            <v>5142.5</v>
          </cell>
          <cell r="C393">
            <v>4350</v>
          </cell>
          <cell r="F393">
            <v>38561</v>
          </cell>
          <cell r="G393">
            <v>4350</v>
          </cell>
          <cell r="H393">
            <v>5142.5</v>
          </cell>
        </row>
        <row r="394">
          <cell r="A394">
            <v>38562</v>
          </cell>
          <cell r="B394">
            <v>4166.5</v>
          </cell>
          <cell r="C394">
            <v>4450</v>
          </cell>
          <cell r="F394">
            <v>38562</v>
          </cell>
          <cell r="G394">
            <v>4450</v>
          </cell>
          <cell r="H394">
            <v>4166.5</v>
          </cell>
        </row>
        <row r="395">
          <cell r="A395">
            <v>38565</v>
          </cell>
          <cell r="B395">
            <v>5804</v>
          </cell>
          <cell r="C395">
            <v>4400</v>
          </cell>
          <cell r="F395">
            <v>38565</v>
          </cell>
          <cell r="G395">
            <v>4400</v>
          </cell>
          <cell r="H395">
            <v>5804</v>
          </cell>
        </row>
        <row r="396">
          <cell r="A396">
            <v>38566</v>
          </cell>
          <cell r="B396">
            <v>4374.5</v>
          </cell>
          <cell r="C396">
            <v>4475</v>
          </cell>
          <cell r="F396">
            <v>38566</v>
          </cell>
          <cell r="G396">
            <v>4475</v>
          </cell>
          <cell r="H396">
            <v>4374.5</v>
          </cell>
        </row>
        <row r="397">
          <cell r="A397">
            <v>38567</v>
          </cell>
          <cell r="B397">
            <v>6577</v>
          </cell>
          <cell r="C397">
            <v>4475</v>
          </cell>
          <cell r="F397">
            <v>38567</v>
          </cell>
          <cell r="G397">
            <v>4475</v>
          </cell>
          <cell r="H397">
            <v>6577</v>
          </cell>
        </row>
        <row r="398">
          <cell r="A398">
            <v>38568</v>
          </cell>
          <cell r="B398">
            <v>10801</v>
          </cell>
          <cell r="C398">
            <v>4625</v>
          </cell>
          <cell r="F398">
            <v>38568</v>
          </cell>
          <cell r="G398">
            <v>4625</v>
          </cell>
          <cell r="H398">
            <v>10801</v>
          </cell>
        </row>
        <row r="399">
          <cell r="A399">
            <v>38569</v>
          </cell>
          <cell r="B399">
            <v>8407.5</v>
          </cell>
          <cell r="C399">
            <v>4525</v>
          </cell>
          <cell r="F399">
            <v>38569</v>
          </cell>
          <cell r="G399">
            <v>4525</v>
          </cell>
          <cell r="H399">
            <v>8407.5</v>
          </cell>
        </row>
        <row r="400">
          <cell r="A400">
            <v>38572</v>
          </cell>
          <cell r="B400">
            <v>7876.5</v>
          </cell>
          <cell r="C400">
            <v>4575</v>
          </cell>
          <cell r="F400">
            <v>38572</v>
          </cell>
          <cell r="G400">
            <v>4575</v>
          </cell>
          <cell r="H400">
            <v>7876.5</v>
          </cell>
        </row>
        <row r="401">
          <cell r="A401">
            <v>38573</v>
          </cell>
          <cell r="B401">
            <v>3355</v>
          </cell>
          <cell r="C401">
            <v>4400</v>
          </cell>
          <cell r="F401">
            <v>38573</v>
          </cell>
          <cell r="G401">
            <v>4400</v>
          </cell>
          <cell r="H401">
            <v>3355</v>
          </cell>
        </row>
        <row r="402">
          <cell r="A402">
            <v>38574</v>
          </cell>
          <cell r="B402">
            <v>5937.5</v>
          </cell>
          <cell r="C402">
            <v>4450</v>
          </cell>
          <cell r="F402">
            <v>38574</v>
          </cell>
          <cell r="G402">
            <v>4450</v>
          </cell>
          <cell r="H402">
            <v>5937.5</v>
          </cell>
        </row>
        <row r="403">
          <cell r="A403">
            <v>38575</v>
          </cell>
          <cell r="B403">
            <v>17352</v>
          </cell>
          <cell r="C403">
            <v>4625</v>
          </cell>
          <cell r="F403">
            <v>38575</v>
          </cell>
          <cell r="G403">
            <v>4625</v>
          </cell>
          <cell r="H403">
            <v>17352</v>
          </cell>
        </row>
        <row r="404">
          <cell r="A404">
            <v>38576</v>
          </cell>
          <cell r="B404">
            <v>9188.5</v>
          </cell>
          <cell r="C404">
            <v>4550</v>
          </cell>
          <cell r="F404">
            <v>38576</v>
          </cell>
          <cell r="G404">
            <v>4550</v>
          </cell>
          <cell r="H404">
            <v>9188.5</v>
          </cell>
        </row>
        <row r="405">
          <cell r="A405">
            <v>38579</v>
          </cell>
          <cell r="B405">
            <v>14638</v>
          </cell>
          <cell r="C405">
            <v>4300</v>
          </cell>
          <cell r="F405">
            <v>38579</v>
          </cell>
          <cell r="G405">
            <v>4300</v>
          </cell>
          <cell r="H405">
            <v>14638</v>
          </cell>
        </row>
        <row r="406">
          <cell r="A406">
            <v>38580</v>
          </cell>
          <cell r="B406">
            <v>16158.5</v>
          </cell>
          <cell r="C406">
            <v>4150</v>
          </cell>
          <cell r="F406">
            <v>38580</v>
          </cell>
          <cell r="G406">
            <v>4150</v>
          </cell>
          <cell r="H406">
            <v>16158.5</v>
          </cell>
        </row>
        <row r="407">
          <cell r="A407">
            <v>38581</v>
          </cell>
          <cell r="B407">
            <v>0</v>
          </cell>
          <cell r="C407">
            <v>4150</v>
          </cell>
          <cell r="F407">
            <v>38581</v>
          </cell>
          <cell r="G407">
            <v>4150</v>
          </cell>
          <cell r="H407">
            <v>0</v>
          </cell>
        </row>
        <row r="408">
          <cell r="A408">
            <v>38582</v>
          </cell>
          <cell r="B408">
            <v>23857.5</v>
          </cell>
          <cell r="C408">
            <v>4225</v>
          </cell>
          <cell r="F408">
            <v>38582</v>
          </cell>
          <cell r="G408">
            <v>4225</v>
          </cell>
          <cell r="H408">
            <v>23857.5</v>
          </cell>
        </row>
        <row r="409">
          <cell r="A409">
            <v>38583</v>
          </cell>
          <cell r="B409">
            <v>20048</v>
          </cell>
          <cell r="C409">
            <v>4000</v>
          </cell>
          <cell r="F409">
            <v>38583</v>
          </cell>
          <cell r="G409">
            <v>4000</v>
          </cell>
          <cell r="H409">
            <v>20048</v>
          </cell>
        </row>
        <row r="410">
          <cell r="A410">
            <v>38586</v>
          </cell>
          <cell r="B410">
            <v>18779</v>
          </cell>
          <cell r="C410">
            <v>3925</v>
          </cell>
          <cell r="F410">
            <v>38586</v>
          </cell>
          <cell r="G410">
            <v>3925</v>
          </cell>
          <cell r="H410">
            <v>18779</v>
          </cell>
        </row>
        <row r="411">
          <cell r="A411">
            <v>38587</v>
          </cell>
          <cell r="B411">
            <v>7049.5</v>
          </cell>
          <cell r="C411">
            <v>3875</v>
          </cell>
          <cell r="F411">
            <v>38587</v>
          </cell>
          <cell r="G411">
            <v>3875</v>
          </cell>
          <cell r="H411">
            <v>7049.5</v>
          </cell>
        </row>
        <row r="412">
          <cell r="A412">
            <v>38588</v>
          </cell>
          <cell r="B412">
            <v>20773</v>
          </cell>
          <cell r="C412">
            <v>3800</v>
          </cell>
          <cell r="F412">
            <v>38588</v>
          </cell>
          <cell r="G412">
            <v>3800</v>
          </cell>
          <cell r="H412">
            <v>20773</v>
          </cell>
        </row>
        <row r="413">
          <cell r="A413">
            <v>38589</v>
          </cell>
          <cell r="B413">
            <v>20214.5</v>
          </cell>
          <cell r="C413">
            <v>3925</v>
          </cell>
          <cell r="F413">
            <v>38589</v>
          </cell>
          <cell r="G413">
            <v>3925</v>
          </cell>
          <cell r="H413">
            <v>20214.5</v>
          </cell>
        </row>
        <row r="414">
          <cell r="A414">
            <v>38590</v>
          </cell>
          <cell r="B414">
            <v>15037.5</v>
          </cell>
          <cell r="C414">
            <v>3750</v>
          </cell>
          <cell r="F414">
            <v>38590</v>
          </cell>
          <cell r="G414">
            <v>3750</v>
          </cell>
          <cell r="H414">
            <v>15037.5</v>
          </cell>
        </row>
        <row r="415">
          <cell r="A415">
            <v>38593</v>
          </cell>
          <cell r="B415">
            <v>21464</v>
          </cell>
          <cell r="C415">
            <v>3375</v>
          </cell>
          <cell r="F415">
            <v>38593</v>
          </cell>
          <cell r="G415">
            <v>3375</v>
          </cell>
          <cell r="H415">
            <v>21464</v>
          </cell>
        </row>
        <row r="416">
          <cell r="A416">
            <v>38594</v>
          </cell>
          <cell r="B416">
            <v>42532.5</v>
          </cell>
          <cell r="C416">
            <v>3850</v>
          </cell>
          <cell r="F416">
            <v>38594</v>
          </cell>
          <cell r="G416">
            <v>3850</v>
          </cell>
          <cell r="H416">
            <v>42532.5</v>
          </cell>
        </row>
        <row r="417">
          <cell r="A417">
            <v>38595</v>
          </cell>
          <cell r="B417">
            <v>29109.5</v>
          </cell>
          <cell r="C417">
            <v>3875</v>
          </cell>
          <cell r="F417">
            <v>38595</v>
          </cell>
          <cell r="G417">
            <v>3875</v>
          </cell>
          <cell r="H417">
            <v>29109.5</v>
          </cell>
        </row>
        <row r="418">
          <cell r="A418">
            <v>38596</v>
          </cell>
          <cell r="B418">
            <v>26373.5</v>
          </cell>
          <cell r="C418">
            <v>3775</v>
          </cell>
          <cell r="F418">
            <v>38596</v>
          </cell>
          <cell r="G418">
            <v>3775</v>
          </cell>
          <cell r="H418">
            <v>26373.5</v>
          </cell>
        </row>
        <row r="419">
          <cell r="A419">
            <v>38597</v>
          </cell>
          <cell r="B419">
            <v>0</v>
          </cell>
          <cell r="C419">
            <v>3775</v>
          </cell>
          <cell r="F419">
            <v>38597</v>
          </cell>
          <cell r="G419">
            <v>3775</v>
          </cell>
          <cell r="H419">
            <v>0</v>
          </cell>
        </row>
        <row r="420">
          <cell r="A420">
            <v>38600</v>
          </cell>
          <cell r="B420">
            <v>18387.5</v>
          </cell>
          <cell r="C420">
            <v>3625</v>
          </cell>
          <cell r="F420">
            <v>38600</v>
          </cell>
          <cell r="G420">
            <v>3625</v>
          </cell>
          <cell r="H420">
            <v>18387.5</v>
          </cell>
        </row>
        <row r="421">
          <cell r="A421">
            <v>38601</v>
          </cell>
          <cell r="B421">
            <v>12681.5</v>
          </cell>
          <cell r="C421">
            <v>3725</v>
          </cell>
          <cell r="F421">
            <v>38601</v>
          </cell>
          <cell r="G421">
            <v>3725</v>
          </cell>
          <cell r="H421">
            <v>12681.5</v>
          </cell>
          <cell r="I421">
            <v>19500</v>
          </cell>
        </row>
        <row r="422">
          <cell r="A422">
            <v>38602</v>
          </cell>
          <cell r="B422">
            <v>18234.5</v>
          </cell>
          <cell r="C422">
            <v>3825</v>
          </cell>
          <cell r="F422">
            <v>38602</v>
          </cell>
          <cell r="G422">
            <v>3825</v>
          </cell>
          <cell r="H422">
            <v>18234.5</v>
          </cell>
        </row>
        <row r="423">
          <cell r="A423">
            <v>38603</v>
          </cell>
          <cell r="B423">
            <v>36508.5</v>
          </cell>
          <cell r="C423">
            <v>4050</v>
          </cell>
          <cell r="F423">
            <v>38603</v>
          </cell>
          <cell r="G423">
            <v>4050</v>
          </cell>
          <cell r="H423">
            <v>36508.5</v>
          </cell>
        </row>
        <row r="424">
          <cell r="A424">
            <v>38604</v>
          </cell>
          <cell r="B424">
            <v>31583.5</v>
          </cell>
          <cell r="C424">
            <v>4025</v>
          </cell>
          <cell r="F424">
            <v>38604</v>
          </cell>
          <cell r="G424">
            <v>4025</v>
          </cell>
          <cell r="H424">
            <v>31583.5</v>
          </cell>
        </row>
        <row r="425">
          <cell r="A425">
            <v>38607</v>
          </cell>
          <cell r="B425">
            <v>28668</v>
          </cell>
          <cell r="C425">
            <v>4000</v>
          </cell>
          <cell r="F425">
            <v>38607</v>
          </cell>
          <cell r="G425">
            <v>4000</v>
          </cell>
          <cell r="H425">
            <v>28668</v>
          </cell>
        </row>
        <row r="426">
          <cell r="A426">
            <v>38608</v>
          </cell>
          <cell r="B426">
            <v>15646.5</v>
          </cell>
          <cell r="C426">
            <v>3875</v>
          </cell>
          <cell r="F426">
            <v>38608</v>
          </cell>
          <cell r="G426">
            <v>3875</v>
          </cell>
          <cell r="H426">
            <v>15646.5</v>
          </cell>
        </row>
        <row r="427">
          <cell r="A427">
            <v>38609</v>
          </cell>
          <cell r="B427">
            <v>10667</v>
          </cell>
          <cell r="C427">
            <v>3825</v>
          </cell>
          <cell r="F427">
            <v>38609</v>
          </cell>
          <cell r="G427">
            <v>3825</v>
          </cell>
          <cell r="H427">
            <v>10667</v>
          </cell>
        </row>
        <row r="428">
          <cell r="A428">
            <v>38610</v>
          </cell>
          <cell r="B428">
            <v>10118</v>
          </cell>
          <cell r="C428">
            <v>3800</v>
          </cell>
          <cell r="F428">
            <v>38610</v>
          </cell>
          <cell r="G428">
            <v>3800</v>
          </cell>
          <cell r="H428">
            <v>10118</v>
          </cell>
        </row>
        <row r="429">
          <cell r="A429">
            <v>38611</v>
          </cell>
          <cell r="B429">
            <v>10952</v>
          </cell>
          <cell r="C429">
            <v>3750</v>
          </cell>
          <cell r="F429">
            <v>38611</v>
          </cell>
          <cell r="G429">
            <v>3750</v>
          </cell>
          <cell r="H429">
            <v>10952</v>
          </cell>
        </row>
        <row r="430">
          <cell r="A430">
            <v>38614</v>
          </cell>
          <cell r="B430">
            <v>8012</v>
          </cell>
          <cell r="C430">
            <v>3775</v>
          </cell>
          <cell r="F430">
            <v>38614</v>
          </cell>
          <cell r="G430">
            <v>3775</v>
          </cell>
          <cell r="H430">
            <v>8012</v>
          </cell>
        </row>
        <row r="431">
          <cell r="A431">
            <v>38615</v>
          </cell>
          <cell r="B431">
            <v>12313</v>
          </cell>
          <cell r="C431">
            <v>3750</v>
          </cell>
          <cell r="F431">
            <v>38615</v>
          </cell>
          <cell r="G431">
            <v>3750</v>
          </cell>
          <cell r="H431">
            <v>12313</v>
          </cell>
        </row>
        <row r="432">
          <cell r="A432">
            <v>38616</v>
          </cell>
          <cell r="B432">
            <v>12732.5</v>
          </cell>
          <cell r="C432">
            <v>3700</v>
          </cell>
          <cell r="F432">
            <v>38616</v>
          </cell>
          <cell r="G432">
            <v>3700</v>
          </cell>
          <cell r="H432">
            <v>12732.5</v>
          </cell>
        </row>
        <row r="433">
          <cell r="A433">
            <v>38617</v>
          </cell>
          <cell r="B433">
            <v>23697</v>
          </cell>
          <cell r="C433">
            <v>3500</v>
          </cell>
          <cell r="F433">
            <v>38617</v>
          </cell>
          <cell r="G433">
            <v>3500</v>
          </cell>
          <cell r="H433">
            <v>23697</v>
          </cell>
        </row>
        <row r="434">
          <cell r="A434">
            <v>38618</v>
          </cell>
          <cell r="B434">
            <v>15190.5</v>
          </cell>
          <cell r="C434">
            <v>3475</v>
          </cell>
          <cell r="F434">
            <v>38618</v>
          </cell>
          <cell r="G434">
            <v>3475</v>
          </cell>
          <cell r="H434">
            <v>15190.5</v>
          </cell>
        </row>
        <row r="435">
          <cell r="A435">
            <v>38621</v>
          </cell>
          <cell r="B435">
            <v>12093.5</v>
          </cell>
          <cell r="C435">
            <v>3650</v>
          </cell>
          <cell r="F435">
            <v>38621</v>
          </cell>
          <cell r="G435">
            <v>3650</v>
          </cell>
          <cell r="H435">
            <v>12093.5</v>
          </cell>
        </row>
        <row r="436">
          <cell r="A436">
            <v>38622</v>
          </cell>
          <cell r="B436">
            <v>7445</v>
          </cell>
          <cell r="C436">
            <v>3675</v>
          </cell>
          <cell r="F436">
            <v>38622</v>
          </cell>
          <cell r="G436">
            <v>3675</v>
          </cell>
          <cell r="H436">
            <v>7445</v>
          </cell>
        </row>
        <row r="437">
          <cell r="A437">
            <v>38623</v>
          </cell>
          <cell r="B437">
            <v>7427</v>
          </cell>
          <cell r="C437">
            <v>3675</v>
          </cell>
          <cell r="F437">
            <v>38623</v>
          </cell>
          <cell r="G437">
            <v>3675</v>
          </cell>
          <cell r="H437">
            <v>7427</v>
          </cell>
        </row>
        <row r="438">
          <cell r="A438">
            <v>38624</v>
          </cell>
          <cell r="B438">
            <v>4992</v>
          </cell>
          <cell r="C438">
            <v>3750</v>
          </cell>
          <cell r="F438">
            <v>38624</v>
          </cell>
          <cell r="G438">
            <v>3750</v>
          </cell>
          <cell r="H438">
            <v>4992</v>
          </cell>
        </row>
        <row r="439">
          <cell r="A439">
            <v>38625</v>
          </cell>
          <cell r="B439">
            <v>20297</v>
          </cell>
          <cell r="C439">
            <v>3875</v>
          </cell>
          <cell r="F439">
            <v>38625</v>
          </cell>
          <cell r="G439">
            <v>3875</v>
          </cell>
          <cell r="H439">
            <v>20297</v>
          </cell>
        </row>
        <row r="440">
          <cell r="A440">
            <v>38628</v>
          </cell>
          <cell r="B440">
            <v>17463</v>
          </cell>
          <cell r="C440">
            <v>3950</v>
          </cell>
          <cell r="F440">
            <v>38628</v>
          </cell>
          <cell r="G440">
            <v>3950</v>
          </cell>
          <cell r="H440">
            <v>17463</v>
          </cell>
        </row>
        <row r="441">
          <cell r="A441">
            <v>38629</v>
          </cell>
          <cell r="B441">
            <v>13334.5</v>
          </cell>
          <cell r="C441">
            <v>3950</v>
          </cell>
          <cell r="F441">
            <v>38629</v>
          </cell>
          <cell r="G441">
            <v>3950</v>
          </cell>
          <cell r="H441">
            <v>13334.5</v>
          </cell>
        </row>
        <row r="442">
          <cell r="A442">
            <v>38630</v>
          </cell>
          <cell r="B442">
            <v>9048.5</v>
          </cell>
          <cell r="C442">
            <v>3850</v>
          </cell>
          <cell r="F442">
            <v>38630</v>
          </cell>
          <cell r="G442">
            <v>3850</v>
          </cell>
          <cell r="H442">
            <v>9048.5</v>
          </cell>
        </row>
        <row r="443">
          <cell r="A443">
            <v>38631</v>
          </cell>
          <cell r="B443">
            <v>13837</v>
          </cell>
          <cell r="C443">
            <v>3650</v>
          </cell>
          <cell r="F443">
            <v>38631</v>
          </cell>
          <cell r="G443">
            <v>3650</v>
          </cell>
          <cell r="H443">
            <v>13837</v>
          </cell>
        </row>
        <row r="444">
          <cell r="A444">
            <v>38632</v>
          </cell>
          <cell r="B444">
            <v>11990</v>
          </cell>
          <cell r="C444">
            <v>3625</v>
          </cell>
          <cell r="F444">
            <v>38632</v>
          </cell>
          <cell r="G444">
            <v>3625</v>
          </cell>
          <cell r="H444">
            <v>11990</v>
          </cell>
        </row>
        <row r="445">
          <cell r="A445">
            <v>38635</v>
          </cell>
          <cell r="B445">
            <v>5232.5</v>
          </cell>
          <cell r="C445">
            <v>3700</v>
          </cell>
          <cell r="F445">
            <v>38635</v>
          </cell>
          <cell r="G445">
            <v>3700</v>
          </cell>
          <cell r="H445">
            <v>5232.5</v>
          </cell>
        </row>
        <row r="446">
          <cell r="A446">
            <v>38636</v>
          </cell>
          <cell r="B446">
            <v>8711</v>
          </cell>
          <cell r="C446">
            <v>3650</v>
          </cell>
          <cell r="F446">
            <v>38636</v>
          </cell>
          <cell r="G446">
            <v>3650</v>
          </cell>
          <cell r="H446">
            <v>8711</v>
          </cell>
        </row>
        <row r="447">
          <cell r="A447">
            <v>38637</v>
          </cell>
          <cell r="B447">
            <v>10165.5</v>
          </cell>
          <cell r="C447">
            <v>3575</v>
          </cell>
          <cell r="F447">
            <v>38637</v>
          </cell>
          <cell r="G447">
            <v>3575</v>
          </cell>
          <cell r="H447">
            <v>10165.5</v>
          </cell>
        </row>
        <row r="448">
          <cell r="A448">
            <v>38638</v>
          </cell>
          <cell r="B448">
            <v>17337.5</v>
          </cell>
          <cell r="C448">
            <v>3525</v>
          </cell>
          <cell r="F448">
            <v>38638</v>
          </cell>
          <cell r="G448">
            <v>3525</v>
          </cell>
          <cell r="H448">
            <v>17337.5</v>
          </cell>
        </row>
        <row r="449">
          <cell r="A449">
            <v>38639</v>
          </cell>
          <cell r="B449">
            <v>29175.5</v>
          </cell>
          <cell r="C449">
            <v>3550</v>
          </cell>
          <cell r="F449">
            <v>38639</v>
          </cell>
          <cell r="G449">
            <v>3550</v>
          </cell>
          <cell r="H449">
            <v>29175.5</v>
          </cell>
        </row>
        <row r="450">
          <cell r="A450">
            <v>38642</v>
          </cell>
          <cell r="B450">
            <v>14395</v>
          </cell>
          <cell r="C450">
            <v>3625</v>
          </cell>
          <cell r="F450">
            <v>38642</v>
          </cell>
          <cell r="G450">
            <v>3625</v>
          </cell>
          <cell r="H450">
            <v>14395</v>
          </cell>
        </row>
        <row r="451">
          <cell r="A451">
            <v>38643</v>
          </cell>
          <cell r="B451">
            <v>9745</v>
          </cell>
          <cell r="C451">
            <v>3625</v>
          </cell>
          <cell r="F451">
            <v>38643</v>
          </cell>
          <cell r="G451">
            <v>3625</v>
          </cell>
          <cell r="H451">
            <v>9745</v>
          </cell>
        </row>
        <row r="452">
          <cell r="A452">
            <v>38644</v>
          </cell>
          <cell r="B452">
            <v>20805</v>
          </cell>
          <cell r="C452">
            <v>3625</v>
          </cell>
          <cell r="F452">
            <v>38644</v>
          </cell>
          <cell r="G452">
            <v>3625</v>
          </cell>
          <cell r="H452">
            <v>20805</v>
          </cell>
        </row>
        <row r="453">
          <cell r="A453">
            <v>38645</v>
          </cell>
          <cell r="B453">
            <v>5640.5</v>
          </cell>
          <cell r="C453">
            <v>3650</v>
          </cell>
          <cell r="F453">
            <v>38645</v>
          </cell>
          <cell r="G453">
            <v>3650</v>
          </cell>
          <cell r="H453">
            <v>5640.5</v>
          </cell>
        </row>
        <row r="454">
          <cell r="A454">
            <v>38646</v>
          </cell>
          <cell r="B454">
            <v>1672.5</v>
          </cell>
          <cell r="C454">
            <v>3650</v>
          </cell>
          <cell r="F454">
            <v>38646</v>
          </cell>
          <cell r="G454">
            <v>3650</v>
          </cell>
          <cell r="H454">
            <v>1672.5</v>
          </cell>
        </row>
        <row r="455">
          <cell r="A455">
            <v>38649</v>
          </cell>
          <cell r="B455">
            <v>5226.5</v>
          </cell>
          <cell r="C455">
            <v>3650</v>
          </cell>
          <cell r="F455">
            <v>38649</v>
          </cell>
          <cell r="G455">
            <v>3650</v>
          </cell>
          <cell r="H455">
            <v>5226.5</v>
          </cell>
        </row>
        <row r="456">
          <cell r="A456">
            <v>38650</v>
          </cell>
          <cell r="B456">
            <v>12342.5</v>
          </cell>
          <cell r="C456">
            <v>3650</v>
          </cell>
          <cell r="F456">
            <v>38650</v>
          </cell>
          <cell r="G456">
            <v>3650</v>
          </cell>
          <cell r="H456">
            <v>12342.5</v>
          </cell>
        </row>
        <row r="457">
          <cell r="A457">
            <v>38651</v>
          </cell>
          <cell r="B457">
            <v>4708.5</v>
          </cell>
          <cell r="C457">
            <v>3625</v>
          </cell>
          <cell r="F457">
            <v>38651</v>
          </cell>
          <cell r="G457">
            <v>3625</v>
          </cell>
          <cell r="H457">
            <v>4708.5</v>
          </cell>
        </row>
        <row r="458">
          <cell r="A458">
            <v>38652</v>
          </cell>
          <cell r="B458">
            <v>6228</v>
          </cell>
          <cell r="C458">
            <v>3675</v>
          </cell>
          <cell r="F458">
            <v>38652</v>
          </cell>
          <cell r="G458">
            <v>3675</v>
          </cell>
          <cell r="H458">
            <v>6228</v>
          </cell>
        </row>
        <row r="459">
          <cell r="A459">
            <v>38653</v>
          </cell>
          <cell r="B459">
            <v>9621.5</v>
          </cell>
          <cell r="C459">
            <v>3700</v>
          </cell>
          <cell r="F459">
            <v>38653</v>
          </cell>
          <cell r="G459">
            <v>3700</v>
          </cell>
          <cell r="H459">
            <v>9621.5</v>
          </cell>
        </row>
        <row r="460">
          <cell r="A460">
            <v>38656</v>
          </cell>
          <cell r="B460">
            <v>10977.5</v>
          </cell>
          <cell r="C460">
            <v>3700</v>
          </cell>
          <cell r="F460">
            <v>38656</v>
          </cell>
          <cell r="G460">
            <v>3700</v>
          </cell>
          <cell r="H460">
            <v>10977.5</v>
          </cell>
        </row>
        <row r="461">
          <cell r="A461">
            <v>38657</v>
          </cell>
          <cell r="B461">
            <v>4475.5</v>
          </cell>
          <cell r="C461">
            <v>3650</v>
          </cell>
          <cell r="F461">
            <v>38657</v>
          </cell>
          <cell r="G461">
            <v>3650</v>
          </cell>
          <cell r="H461">
            <v>4475.5</v>
          </cell>
        </row>
        <row r="462">
          <cell r="A462">
            <v>38658</v>
          </cell>
          <cell r="B462">
            <v>0</v>
          </cell>
          <cell r="C462">
            <v>3650</v>
          </cell>
          <cell r="F462">
            <v>38658</v>
          </cell>
          <cell r="G462">
            <v>3650</v>
          </cell>
          <cell r="H462">
            <v>0</v>
          </cell>
        </row>
        <row r="463">
          <cell r="A463">
            <v>38659</v>
          </cell>
          <cell r="B463">
            <v>0</v>
          </cell>
          <cell r="C463">
            <v>3650</v>
          </cell>
          <cell r="F463">
            <v>38659</v>
          </cell>
          <cell r="G463">
            <v>3650</v>
          </cell>
          <cell r="H463">
            <v>0</v>
          </cell>
        </row>
        <row r="464">
          <cell r="A464">
            <v>38660</v>
          </cell>
          <cell r="B464">
            <v>0</v>
          </cell>
          <cell r="C464">
            <v>3650</v>
          </cell>
          <cell r="F464">
            <v>38660</v>
          </cell>
          <cell r="G464">
            <v>3650</v>
          </cell>
          <cell r="H464">
            <v>0</v>
          </cell>
        </row>
        <row r="465">
          <cell r="A465">
            <v>38663</v>
          </cell>
          <cell r="B465">
            <v>0</v>
          </cell>
          <cell r="C465">
            <v>3650</v>
          </cell>
          <cell r="F465">
            <v>38663</v>
          </cell>
          <cell r="G465">
            <v>3650</v>
          </cell>
          <cell r="H465">
            <v>0</v>
          </cell>
        </row>
        <row r="466">
          <cell r="A466">
            <v>38664</v>
          </cell>
          <cell r="B466">
            <v>0</v>
          </cell>
          <cell r="C466">
            <v>3650</v>
          </cell>
          <cell r="F466">
            <v>38664</v>
          </cell>
          <cell r="G466">
            <v>3650</v>
          </cell>
          <cell r="H466">
            <v>0</v>
          </cell>
        </row>
        <row r="467">
          <cell r="A467">
            <v>38665</v>
          </cell>
          <cell r="B467">
            <v>12482.5</v>
          </cell>
          <cell r="C467">
            <v>3500</v>
          </cell>
          <cell r="F467">
            <v>38665</v>
          </cell>
          <cell r="G467">
            <v>3500</v>
          </cell>
          <cell r="H467">
            <v>12482.5</v>
          </cell>
        </row>
        <row r="468">
          <cell r="A468">
            <v>38666</v>
          </cell>
          <cell r="B468">
            <v>6591</v>
          </cell>
          <cell r="C468">
            <v>3450</v>
          </cell>
          <cell r="F468">
            <v>38666</v>
          </cell>
          <cell r="G468">
            <v>3450</v>
          </cell>
          <cell r="H468">
            <v>6591</v>
          </cell>
        </row>
        <row r="469">
          <cell r="A469">
            <v>38667</v>
          </cell>
          <cell r="B469">
            <v>8318.5</v>
          </cell>
          <cell r="C469">
            <v>3375</v>
          </cell>
          <cell r="F469">
            <v>38667</v>
          </cell>
          <cell r="G469">
            <v>3375</v>
          </cell>
          <cell r="H469">
            <v>8318.5</v>
          </cell>
        </row>
        <row r="470">
          <cell r="A470">
            <v>38670</v>
          </cell>
          <cell r="B470">
            <v>10914.5</v>
          </cell>
          <cell r="C470">
            <v>3250</v>
          </cell>
          <cell r="F470">
            <v>38670</v>
          </cell>
          <cell r="G470">
            <v>3250</v>
          </cell>
          <cell r="H470">
            <v>10914.5</v>
          </cell>
        </row>
        <row r="471">
          <cell r="A471">
            <v>38671</v>
          </cell>
          <cell r="B471">
            <v>11577.5</v>
          </cell>
          <cell r="C471">
            <v>3300</v>
          </cell>
          <cell r="F471">
            <v>38671</v>
          </cell>
          <cell r="G471">
            <v>3300</v>
          </cell>
          <cell r="H471">
            <v>11577.5</v>
          </cell>
        </row>
        <row r="472">
          <cell r="A472">
            <v>38672</v>
          </cell>
          <cell r="B472">
            <v>4475</v>
          </cell>
          <cell r="C472">
            <v>3300</v>
          </cell>
          <cell r="F472">
            <v>38672</v>
          </cell>
          <cell r="G472">
            <v>3300</v>
          </cell>
          <cell r="H472">
            <v>4475</v>
          </cell>
        </row>
        <row r="473">
          <cell r="A473">
            <v>38673</v>
          </cell>
          <cell r="B473">
            <v>7679</v>
          </cell>
          <cell r="C473">
            <v>3325</v>
          </cell>
          <cell r="F473">
            <v>38673</v>
          </cell>
          <cell r="G473">
            <v>3325</v>
          </cell>
          <cell r="H473">
            <v>7679</v>
          </cell>
        </row>
        <row r="474">
          <cell r="A474">
            <v>38674</v>
          </cell>
          <cell r="B474">
            <v>28388.5</v>
          </cell>
          <cell r="C474">
            <v>3500</v>
          </cell>
          <cell r="F474">
            <v>38674</v>
          </cell>
          <cell r="G474">
            <v>3500</v>
          </cell>
          <cell r="H474">
            <v>28388.5</v>
          </cell>
        </row>
        <row r="475">
          <cell r="A475">
            <v>38677</v>
          </cell>
          <cell r="B475">
            <v>11603.5</v>
          </cell>
          <cell r="C475">
            <v>3500</v>
          </cell>
          <cell r="F475">
            <v>38677</v>
          </cell>
          <cell r="G475">
            <v>3500</v>
          </cell>
          <cell r="H475">
            <v>11603.5</v>
          </cell>
          <cell r="I475">
            <v>19500</v>
          </cell>
        </row>
        <row r="476">
          <cell r="A476">
            <v>38678</v>
          </cell>
          <cell r="B476">
            <v>8385</v>
          </cell>
          <cell r="C476">
            <v>3525</v>
          </cell>
          <cell r="F476">
            <v>38678</v>
          </cell>
          <cell r="G476">
            <v>3525</v>
          </cell>
          <cell r="H476">
            <v>8385</v>
          </cell>
        </row>
        <row r="477">
          <cell r="A477">
            <v>38679</v>
          </cell>
          <cell r="B477">
            <v>10823.5</v>
          </cell>
          <cell r="C477">
            <v>3525</v>
          </cell>
          <cell r="F477">
            <v>38679</v>
          </cell>
          <cell r="G477">
            <v>3525</v>
          </cell>
          <cell r="H477">
            <v>10823.5</v>
          </cell>
        </row>
        <row r="478">
          <cell r="A478">
            <v>38680</v>
          </cell>
          <cell r="B478">
            <v>7243.5</v>
          </cell>
          <cell r="C478">
            <v>3500</v>
          </cell>
          <cell r="F478">
            <v>38680</v>
          </cell>
          <cell r="G478">
            <v>3500</v>
          </cell>
          <cell r="H478">
            <v>7243.5</v>
          </cell>
        </row>
        <row r="479">
          <cell r="A479">
            <v>38681</v>
          </cell>
          <cell r="B479">
            <v>6251</v>
          </cell>
          <cell r="C479">
            <v>3525</v>
          </cell>
          <cell r="F479">
            <v>38681</v>
          </cell>
          <cell r="G479">
            <v>3525</v>
          </cell>
          <cell r="H479">
            <v>6251</v>
          </cell>
        </row>
        <row r="480">
          <cell r="A480">
            <v>38684</v>
          </cell>
          <cell r="B480">
            <v>4087</v>
          </cell>
          <cell r="C480">
            <v>3500</v>
          </cell>
          <cell r="F480">
            <v>38684</v>
          </cell>
          <cell r="G480">
            <v>3500</v>
          </cell>
          <cell r="H480">
            <v>4087</v>
          </cell>
        </row>
        <row r="481">
          <cell r="A481">
            <v>38685</v>
          </cell>
          <cell r="B481">
            <v>6907</v>
          </cell>
          <cell r="C481">
            <v>3500</v>
          </cell>
          <cell r="F481">
            <v>38685</v>
          </cell>
          <cell r="G481">
            <v>3500</v>
          </cell>
          <cell r="H481">
            <v>6907</v>
          </cell>
        </row>
        <row r="482">
          <cell r="A482">
            <v>38686</v>
          </cell>
          <cell r="B482">
            <v>14060.5</v>
          </cell>
          <cell r="C482">
            <v>3600</v>
          </cell>
          <cell r="F482">
            <v>38686</v>
          </cell>
          <cell r="G482">
            <v>3600</v>
          </cell>
          <cell r="H482">
            <v>14060.5</v>
          </cell>
        </row>
        <row r="483">
          <cell r="A483">
            <v>38687</v>
          </cell>
          <cell r="B483">
            <v>12824.5</v>
          </cell>
          <cell r="C483">
            <v>3575</v>
          </cell>
          <cell r="F483">
            <v>38687</v>
          </cell>
          <cell r="G483">
            <v>3575</v>
          </cell>
          <cell r="H483">
            <v>12824.5</v>
          </cell>
        </row>
        <row r="484">
          <cell r="A484">
            <v>38688</v>
          </cell>
          <cell r="B484">
            <v>9985.5</v>
          </cell>
          <cell r="C484">
            <v>3675</v>
          </cell>
          <cell r="F484">
            <v>38688</v>
          </cell>
          <cell r="G484">
            <v>3675</v>
          </cell>
          <cell r="H484">
            <v>9985.5</v>
          </cell>
        </row>
        <row r="485">
          <cell r="A485">
            <v>38691</v>
          </cell>
          <cell r="B485">
            <v>8260.5</v>
          </cell>
          <cell r="C485">
            <v>3650</v>
          </cell>
          <cell r="F485">
            <v>38691</v>
          </cell>
          <cell r="G485">
            <v>3650</v>
          </cell>
          <cell r="H485">
            <v>8260.5</v>
          </cell>
        </row>
        <row r="486">
          <cell r="A486">
            <v>38692</v>
          </cell>
          <cell r="B486">
            <v>6038.5</v>
          </cell>
          <cell r="C486">
            <v>3675</v>
          </cell>
          <cell r="F486">
            <v>38692</v>
          </cell>
          <cell r="G486">
            <v>3675</v>
          </cell>
          <cell r="H486">
            <v>6038.5</v>
          </cell>
        </row>
        <row r="487">
          <cell r="A487">
            <v>38693</v>
          </cell>
          <cell r="B487">
            <v>15622</v>
          </cell>
          <cell r="C487">
            <v>3775</v>
          </cell>
          <cell r="F487">
            <v>38693</v>
          </cell>
          <cell r="G487">
            <v>3775</v>
          </cell>
          <cell r="H487">
            <v>15622</v>
          </cell>
        </row>
        <row r="488">
          <cell r="A488">
            <v>38694</v>
          </cell>
          <cell r="B488">
            <v>15340.5</v>
          </cell>
          <cell r="C488">
            <v>3775</v>
          </cell>
          <cell r="F488">
            <v>38694</v>
          </cell>
          <cell r="G488">
            <v>3775</v>
          </cell>
          <cell r="H488">
            <v>15340.5</v>
          </cell>
        </row>
        <row r="489">
          <cell r="A489">
            <v>38695</v>
          </cell>
          <cell r="B489">
            <v>8191</v>
          </cell>
          <cell r="C489">
            <v>3825</v>
          </cell>
          <cell r="F489">
            <v>38695</v>
          </cell>
          <cell r="G489">
            <v>3825</v>
          </cell>
          <cell r="H489">
            <v>8191</v>
          </cell>
        </row>
        <row r="490">
          <cell r="A490">
            <v>38698</v>
          </cell>
          <cell r="B490">
            <v>7352</v>
          </cell>
          <cell r="C490">
            <v>3825</v>
          </cell>
          <cell r="F490">
            <v>38698</v>
          </cell>
          <cell r="G490">
            <v>3825</v>
          </cell>
          <cell r="H490">
            <v>7352</v>
          </cell>
        </row>
        <row r="491">
          <cell r="A491">
            <v>38699</v>
          </cell>
          <cell r="B491">
            <v>10620</v>
          </cell>
          <cell r="C491">
            <v>3700</v>
          </cell>
          <cell r="F491">
            <v>38699</v>
          </cell>
          <cell r="G491">
            <v>3700</v>
          </cell>
          <cell r="H491">
            <v>10620</v>
          </cell>
        </row>
        <row r="492">
          <cell r="A492">
            <v>38700</v>
          </cell>
          <cell r="B492">
            <v>20809</v>
          </cell>
          <cell r="C492">
            <v>3825</v>
          </cell>
          <cell r="F492">
            <v>38700</v>
          </cell>
          <cell r="G492">
            <v>3825</v>
          </cell>
          <cell r="H492">
            <v>20809</v>
          </cell>
        </row>
        <row r="493">
          <cell r="A493">
            <v>38701</v>
          </cell>
          <cell r="B493">
            <v>15580.5</v>
          </cell>
          <cell r="C493">
            <v>3650</v>
          </cell>
          <cell r="F493">
            <v>38701</v>
          </cell>
          <cell r="G493">
            <v>3650</v>
          </cell>
          <cell r="H493">
            <v>15580.5</v>
          </cell>
        </row>
        <row r="494">
          <cell r="A494">
            <v>38702</v>
          </cell>
          <cell r="B494">
            <v>13570</v>
          </cell>
          <cell r="C494">
            <v>3550</v>
          </cell>
          <cell r="F494">
            <v>38702</v>
          </cell>
          <cell r="G494">
            <v>3550</v>
          </cell>
          <cell r="H494">
            <v>13570</v>
          </cell>
        </row>
        <row r="495">
          <cell r="A495">
            <v>38705</v>
          </cell>
          <cell r="B495">
            <v>10030.5</v>
          </cell>
          <cell r="C495">
            <v>3625</v>
          </cell>
          <cell r="F495">
            <v>38705</v>
          </cell>
          <cell r="G495">
            <v>3625</v>
          </cell>
          <cell r="H495">
            <v>10030.5</v>
          </cell>
        </row>
        <row r="496">
          <cell r="A496">
            <v>38706</v>
          </cell>
          <cell r="B496">
            <v>6356.5</v>
          </cell>
          <cell r="C496">
            <v>3650</v>
          </cell>
          <cell r="F496">
            <v>38706</v>
          </cell>
          <cell r="G496">
            <v>3650</v>
          </cell>
          <cell r="H496">
            <v>6356.5</v>
          </cell>
        </row>
        <row r="497">
          <cell r="A497">
            <v>38707</v>
          </cell>
          <cell r="B497">
            <v>4056.5</v>
          </cell>
          <cell r="C497">
            <v>3600</v>
          </cell>
          <cell r="F497">
            <v>38707</v>
          </cell>
          <cell r="G497">
            <v>3600</v>
          </cell>
          <cell r="H497">
            <v>4056.5</v>
          </cell>
        </row>
        <row r="498">
          <cell r="A498">
            <v>38708</v>
          </cell>
          <cell r="B498">
            <v>8055.5</v>
          </cell>
          <cell r="C498">
            <v>3600</v>
          </cell>
          <cell r="F498">
            <v>38708</v>
          </cell>
          <cell r="G498">
            <v>3600</v>
          </cell>
          <cell r="H498">
            <v>8055.5</v>
          </cell>
        </row>
        <row r="499">
          <cell r="A499">
            <v>38709</v>
          </cell>
          <cell r="B499">
            <v>4288.5</v>
          </cell>
          <cell r="C499">
            <v>3600</v>
          </cell>
          <cell r="F499">
            <v>38709</v>
          </cell>
          <cell r="G499">
            <v>3600</v>
          </cell>
          <cell r="H499">
            <v>4288.5</v>
          </cell>
        </row>
        <row r="500">
          <cell r="A500">
            <v>38712</v>
          </cell>
          <cell r="B500">
            <v>0</v>
          </cell>
          <cell r="C500">
            <v>3600</v>
          </cell>
          <cell r="F500">
            <v>38712</v>
          </cell>
          <cell r="G500">
            <v>3600</v>
          </cell>
          <cell r="H500">
            <v>0</v>
          </cell>
        </row>
        <row r="501">
          <cell r="A501">
            <v>38713</v>
          </cell>
          <cell r="B501">
            <v>0</v>
          </cell>
          <cell r="C501">
            <v>3650</v>
          </cell>
          <cell r="F501">
            <v>38713</v>
          </cell>
          <cell r="G501">
            <v>3650</v>
          </cell>
          <cell r="H501">
            <v>0</v>
          </cell>
        </row>
        <row r="502">
          <cell r="A502">
            <v>38714</v>
          </cell>
          <cell r="B502">
            <v>1771</v>
          </cell>
          <cell r="C502">
            <v>3625</v>
          </cell>
          <cell r="F502">
            <v>38714</v>
          </cell>
          <cell r="G502">
            <v>3625</v>
          </cell>
          <cell r="H502">
            <v>1771</v>
          </cell>
        </row>
        <row r="503">
          <cell r="A503">
            <v>38715</v>
          </cell>
          <cell r="B503">
            <v>9852</v>
          </cell>
          <cell r="C503">
            <v>3675</v>
          </cell>
          <cell r="F503">
            <v>38715</v>
          </cell>
          <cell r="G503">
            <v>3675</v>
          </cell>
          <cell r="H503">
            <v>9852</v>
          </cell>
        </row>
        <row r="504">
          <cell r="A504">
            <v>38716</v>
          </cell>
          <cell r="B504">
            <v>0</v>
          </cell>
          <cell r="C504">
            <v>3675</v>
          </cell>
          <cell r="F504">
            <v>38716</v>
          </cell>
          <cell r="G504">
            <v>3675</v>
          </cell>
          <cell r="H504">
            <v>0</v>
          </cell>
        </row>
        <row r="505">
          <cell r="A505">
            <v>38719</v>
          </cell>
          <cell r="B505">
            <v>2449</v>
          </cell>
          <cell r="C505">
            <v>3675</v>
          </cell>
          <cell r="F505">
            <v>38719</v>
          </cell>
          <cell r="G505">
            <v>3675</v>
          </cell>
          <cell r="H505">
            <v>2449</v>
          </cell>
        </row>
        <row r="506">
          <cell r="A506">
            <v>38720</v>
          </cell>
          <cell r="B506">
            <v>9526</v>
          </cell>
          <cell r="C506">
            <v>3700</v>
          </cell>
          <cell r="F506">
            <v>38720</v>
          </cell>
          <cell r="G506">
            <v>3700</v>
          </cell>
          <cell r="H506">
            <v>9526</v>
          </cell>
        </row>
        <row r="507">
          <cell r="A507">
            <v>38721</v>
          </cell>
          <cell r="B507">
            <v>22008</v>
          </cell>
          <cell r="C507">
            <v>3875</v>
          </cell>
          <cell r="F507">
            <v>38721</v>
          </cell>
          <cell r="G507">
            <v>3875</v>
          </cell>
          <cell r="H507">
            <v>22008</v>
          </cell>
        </row>
        <row r="508">
          <cell r="A508">
            <v>38722</v>
          </cell>
          <cell r="B508">
            <v>16500.5</v>
          </cell>
          <cell r="C508">
            <v>3900</v>
          </cell>
          <cell r="F508">
            <v>38722</v>
          </cell>
          <cell r="G508">
            <v>3900</v>
          </cell>
          <cell r="H508">
            <v>16500.5</v>
          </cell>
        </row>
        <row r="509">
          <cell r="A509">
            <v>38723</v>
          </cell>
          <cell r="B509">
            <v>28339</v>
          </cell>
          <cell r="C509">
            <v>4000</v>
          </cell>
          <cell r="F509">
            <v>38723</v>
          </cell>
          <cell r="G509">
            <v>4000</v>
          </cell>
          <cell r="H509">
            <v>28339</v>
          </cell>
        </row>
        <row r="510">
          <cell r="A510">
            <v>38726</v>
          </cell>
          <cell r="B510">
            <v>23142.5</v>
          </cell>
          <cell r="C510">
            <v>4050</v>
          </cell>
          <cell r="F510">
            <v>38726</v>
          </cell>
          <cell r="G510">
            <v>4050</v>
          </cell>
          <cell r="H510">
            <v>23142.5</v>
          </cell>
        </row>
        <row r="511">
          <cell r="A511">
            <v>38727</v>
          </cell>
          <cell r="B511">
            <v>0</v>
          </cell>
          <cell r="C511">
            <v>4050</v>
          </cell>
          <cell r="F511">
            <v>38727</v>
          </cell>
          <cell r="G511">
            <v>4050</v>
          </cell>
          <cell r="H511">
            <v>0</v>
          </cell>
        </row>
        <row r="512">
          <cell r="A512">
            <v>38728</v>
          </cell>
          <cell r="B512">
            <v>14802.5</v>
          </cell>
          <cell r="C512">
            <v>3975</v>
          </cell>
          <cell r="F512">
            <v>38728</v>
          </cell>
          <cell r="G512">
            <v>3975</v>
          </cell>
          <cell r="H512">
            <v>14802.5</v>
          </cell>
        </row>
        <row r="513">
          <cell r="A513">
            <v>38729</v>
          </cell>
          <cell r="B513">
            <v>12046.5</v>
          </cell>
          <cell r="C513">
            <v>3950</v>
          </cell>
          <cell r="F513">
            <v>38729</v>
          </cell>
          <cell r="G513">
            <v>3950</v>
          </cell>
          <cell r="H513">
            <v>12046.5</v>
          </cell>
        </row>
        <row r="514">
          <cell r="A514">
            <v>38730</v>
          </cell>
          <cell r="B514">
            <v>12209.5</v>
          </cell>
          <cell r="C514">
            <v>3875</v>
          </cell>
          <cell r="F514">
            <v>38730</v>
          </cell>
          <cell r="G514">
            <v>3875</v>
          </cell>
          <cell r="H514">
            <v>12209.5</v>
          </cell>
        </row>
        <row r="515">
          <cell r="A515">
            <v>38733</v>
          </cell>
          <cell r="B515">
            <v>5303.5</v>
          </cell>
          <cell r="C515">
            <v>3775</v>
          </cell>
          <cell r="F515">
            <v>38733</v>
          </cell>
          <cell r="G515">
            <v>3775</v>
          </cell>
          <cell r="H515">
            <v>5303.5</v>
          </cell>
        </row>
        <row r="516">
          <cell r="A516">
            <v>38734</v>
          </cell>
          <cell r="B516">
            <v>14145</v>
          </cell>
          <cell r="C516">
            <v>3775</v>
          </cell>
          <cell r="F516">
            <v>38734</v>
          </cell>
          <cell r="G516">
            <v>3775</v>
          </cell>
          <cell r="H516">
            <v>14145</v>
          </cell>
        </row>
        <row r="517">
          <cell r="A517">
            <v>38735</v>
          </cell>
          <cell r="B517">
            <v>12345</v>
          </cell>
          <cell r="C517">
            <v>3700</v>
          </cell>
          <cell r="F517">
            <v>38735</v>
          </cell>
          <cell r="G517">
            <v>3700</v>
          </cell>
          <cell r="H517">
            <v>12345</v>
          </cell>
        </row>
        <row r="518">
          <cell r="A518">
            <v>38736</v>
          </cell>
          <cell r="B518">
            <v>11983</v>
          </cell>
          <cell r="C518">
            <v>3850</v>
          </cell>
          <cell r="F518">
            <v>38736</v>
          </cell>
          <cell r="G518">
            <v>3850</v>
          </cell>
          <cell r="H518">
            <v>11983</v>
          </cell>
        </row>
        <row r="519">
          <cell r="A519">
            <v>38737</v>
          </cell>
          <cell r="B519">
            <v>13170</v>
          </cell>
          <cell r="C519">
            <v>3800</v>
          </cell>
          <cell r="F519">
            <v>38737</v>
          </cell>
          <cell r="G519">
            <v>3800</v>
          </cell>
          <cell r="H519">
            <v>13170</v>
          </cell>
        </row>
        <row r="520">
          <cell r="A520">
            <v>38740</v>
          </cell>
          <cell r="B520">
            <v>10185</v>
          </cell>
          <cell r="C520">
            <v>3700</v>
          </cell>
          <cell r="F520">
            <v>38740</v>
          </cell>
          <cell r="G520">
            <v>3700</v>
          </cell>
          <cell r="H520">
            <v>10185</v>
          </cell>
        </row>
        <row r="521">
          <cell r="A521">
            <v>38741</v>
          </cell>
          <cell r="B521">
            <v>6190</v>
          </cell>
          <cell r="C521">
            <v>3725</v>
          </cell>
          <cell r="F521">
            <v>38741</v>
          </cell>
          <cell r="G521">
            <v>3725</v>
          </cell>
          <cell r="H521">
            <v>6190</v>
          </cell>
        </row>
        <row r="522">
          <cell r="A522">
            <v>38742</v>
          </cell>
          <cell r="B522">
            <v>5143</v>
          </cell>
          <cell r="C522">
            <v>3750</v>
          </cell>
          <cell r="F522">
            <v>38742</v>
          </cell>
          <cell r="G522">
            <v>3750</v>
          </cell>
          <cell r="H522">
            <v>5143</v>
          </cell>
        </row>
        <row r="523">
          <cell r="A523">
            <v>38743</v>
          </cell>
          <cell r="B523">
            <v>3799</v>
          </cell>
          <cell r="C523">
            <v>3775</v>
          </cell>
          <cell r="F523">
            <v>38743</v>
          </cell>
          <cell r="G523">
            <v>3775</v>
          </cell>
          <cell r="H523">
            <v>3799</v>
          </cell>
        </row>
        <row r="524">
          <cell r="A524">
            <v>38744</v>
          </cell>
          <cell r="B524">
            <v>8933.5</v>
          </cell>
          <cell r="C524">
            <v>3775</v>
          </cell>
          <cell r="F524">
            <v>38744</v>
          </cell>
          <cell r="G524">
            <v>3775</v>
          </cell>
          <cell r="H524">
            <v>8933.5</v>
          </cell>
        </row>
        <row r="525">
          <cell r="A525">
            <v>38747</v>
          </cell>
          <cell r="B525">
            <v>3706</v>
          </cell>
          <cell r="C525">
            <v>3825</v>
          </cell>
          <cell r="F525">
            <v>38747</v>
          </cell>
          <cell r="G525">
            <v>3825</v>
          </cell>
          <cell r="H525">
            <v>3706</v>
          </cell>
        </row>
        <row r="526">
          <cell r="A526">
            <v>38748</v>
          </cell>
          <cell r="B526">
            <v>0</v>
          </cell>
          <cell r="C526">
            <v>3825</v>
          </cell>
          <cell r="F526">
            <v>38748</v>
          </cell>
          <cell r="G526">
            <v>3825</v>
          </cell>
          <cell r="H526">
            <v>0</v>
          </cell>
        </row>
        <row r="527">
          <cell r="A527">
            <v>38749</v>
          </cell>
          <cell r="B527">
            <v>9643</v>
          </cell>
          <cell r="C527">
            <v>3850</v>
          </cell>
          <cell r="F527">
            <v>38749</v>
          </cell>
          <cell r="G527">
            <v>3850</v>
          </cell>
          <cell r="H527">
            <v>9643</v>
          </cell>
        </row>
        <row r="528">
          <cell r="A528">
            <v>38750</v>
          </cell>
          <cell r="B528">
            <v>4861</v>
          </cell>
          <cell r="C528">
            <v>3850</v>
          </cell>
          <cell r="F528">
            <v>38750</v>
          </cell>
          <cell r="G528">
            <v>3850</v>
          </cell>
          <cell r="H528">
            <v>4861</v>
          </cell>
        </row>
        <row r="529">
          <cell r="A529">
            <v>38751</v>
          </cell>
          <cell r="B529">
            <v>5138.5</v>
          </cell>
          <cell r="C529">
            <v>3850</v>
          </cell>
          <cell r="F529">
            <v>38751</v>
          </cell>
          <cell r="G529">
            <v>3850</v>
          </cell>
          <cell r="H529">
            <v>5138.5</v>
          </cell>
        </row>
        <row r="530">
          <cell r="A530">
            <v>38754</v>
          </cell>
          <cell r="B530">
            <v>4265</v>
          </cell>
          <cell r="C530">
            <v>3825</v>
          </cell>
          <cell r="F530">
            <v>38754</v>
          </cell>
          <cell r="G530">
            <v>3825</v>
          </cell>
          <cell r="H530">
            <v>4265</v>
          </cell>
        </row>
        <row r="531">
          <cell r="A531">
            <v>38755</v>
          </cell>
          <cell r="B531">
            <v>5922</v>
          </cell>
          <cell r="C531">
            <v>3875</v>
          </cell>
          <cell r="F531">
            <v>38755</v>
          </cell>
          <cell r="G531">
            <v>3875</v>
          </cell>
          <cell r="H531">
            <v>5922</v>
          </cell>
        </row>
        <row r="532">
          <cell r="A532">
            <v>38756</v>
          </cell>
          <cell r="B532">
            <v>8777.5</v>
          </cell>
          <cell r="C532">
            <v>3775</v>
          </cell>
          <cell r="E532">
            <v>38756</v>
          </cell>
          <cell r="F532">
            <v>38756</v>
          </cell>
          <cell r="G532">
            <v>3775</v>
          </cell>
          <cell r="H532">
            <v>8777.5</v>
          </cell>
        </row>
        <row r="533">
          <cell r="A533">
            <v>38757</v>
          </cell>
          <cell r="B533">
            <v>8319.5</v>
          </cell>
          <cell r="C533">
            <v>3875</v>
          </cell>
          <cell r="E533">
            <v>38757</v>
          </cell>
          <cell r="F533">
            <v>38757</v>
          </cell>
          <cell r="G533">
            <v>3875</v>
          </cell>
          <cell r="H533">
            <v>8319.5</v>
          </cell>
        </row>
        <row r="534">
          <cell r="A534">
            <v>38758</v>
          </cell>
          <cell r="B534">
            <v>9094.5</v>
          </cell>
          <cell r="C534">
            <v>3925</v>
          </cell>
          <cell r="E534">
            <v>38758</v>
          </cell>
          <cell r="F534">
            <v>38758</v>
          </cell>
          <cell r="G534">
            <v>3925</v>
          </cell>
          <cell r="H534">
            <v>9094.5</v>
          </cell>
        </row>
        <row r="535">
          <cell r="A535">
            <v>38761</v>
          </cell>
          <cell r="B535">
            <v>8086</v>
          </cell>
          <cell r="C535">
            <v>3900</v>
          </cell>
          <cell r="E535">
            <v>38761</v>
          </cell>
          <cell r="F535">
            <v>38761</v>
          </cell>
          <cell r="G535">
            <v>3900</v>
          </cell>
          <cell r="H535">
            <v>8086</v>
          </cell>
        </row>
        <row r="536">
          <cell r="A536">
            <v>38762</v>
          </cell>
          <cell r="B536">
            <v>6941.5</v>
          </cell>
          <cell r="C536">
            <v>3850</v>
          </cell>
          <cell r="E536">
            <v>38762</v>
          </cell>
          <cell r="F536">
            <v>38762</v>
          </cell>
          <cell r="G536">
            <v>3850</v>
          </cell>
          <cell r="H536">
            <v>6941.5</v>
          </cell>
        </row>
        <row r="537">
          <cell r="A537">
            <v>38763</v>
          </cell>
          <cell r="B537">
            <v>29950.5</v>
          </cell>
          <cell r="C537">
            <v>4050</v>
          </cell>
          <cell r="E537">
            <v>38763</v>
          </cell>
          <cell r="F537">
            <v>38763</v>
          </cell>
          <cell r="G537">
            <v>4050</v>
          </cell>
          <cell r="H537">
            <v>29950.5</v>
          </cell>
        </row>
        <row r="538">
          <cell r="A538">
            <v>38764</v>
          </cell>
          <cell r="B538">
            <v>8946.5</v>
          </cell>
          <cell r="C538">
            <v>4000</v>
          </cell>
          <cell r="E538">
            <v>38764</v>
          </cell>
          <cell r="F538">
            <v>38764</v>
          </cell>
          <cell r="G538">
            <v>4000</v>
          </cell>
          <cell r="H538">
            <v>8946.5</v>
          </cell>
        </row>
        <row r="539">
          <cell r="A539">
            <v>38765</v>
          </cell>
          <cell r="B539">
            <v>13962</v>
          </cell>
          <cell r="C539">
            <v>4050</v>
          </cell>
          <cell r="E539">
            <v>38765</v>
          </cell>
          <cell r="F539">
            <v>38765</v>
          </cell>
          <cell r="G539">
            <v>4050</v>
          </cell>
          <cell r="H539">
            <v>13962</v>
          </cell>
        </row>
        <row r="540">
          <cell r="A540">
            <v>38768</v>
          </cell>
          <cell r="B540">
            <v>6365</v>
          </cell>
          <cell r="C540">
            <v>4050</v>
          </cell>
          <cell r="E540">
            <v>38768</v>
          </cell>
          <cell r="F540">
            <v>38768</v>
          </cell>
          <cell r="G540">
            <v>4050</v>
          </cell>
          <cell r="H540">
            <v>6365</v>
          </cell>
        </row>
        <row r="541">
          <cell r="A541">
            <v>38769</v>
          </cell>
          <cell r="B541">
            <v>2641</v>
          </cell>
          <cell r="C541">
            <v>4000</v>
          </cell>
          <cell r="E541">
            <v>38769</v>
          </cell>
          <cell r="F541">
            <v>38769</v>
          </cell>
          <cell r="G541">
            <v>4000</v>
          </cell>
          <cell r="H541">
            <v>2641</v>
          </cell>
        </row>
        <row r="542">
          <cell r="A542">
            <v>38770</v>
          </cell>
          <cell r="B542">
            <v>2895</v>
          </cell>
          <cell r="C542">
            <v>4000</v>
          </cell>
          <cell r="E542">
            <v>38770</v>
          </cell>
          <cell r="F542">
            <v>38770</v>
          </cell>
          <cell r="G542">
            <v>4000</v>
          </cell>
          <cell r="H542">
            <v>2895</v>
          </cell>
        </row>
        <row r="543">
          <cell r="A543">
            <v>38771</v>
          </cell>
          <cell r="B543">
            <v>4331.5</v>
          </cell>
          <cell r="C543">
            <v>3900</v>
          </cell>
          <cell r="E543">
            <v>38771</v>
          </cell>
          <cell r="F543">
            <v>38771</v>
          </cell>
          <cell r="G543">
            <v>3900</v>
          </cell>
          <cell r="H543">
            <v>4331.5</v>
          </cell>
        </row>
        <row r="544">
          <cell r="A544">
            <v>38772</v>
          </cell>
          <cell r="B544">
            <v>5630.5</v>
          </cell>
          <cell r="C544">
            <v>3975</v>
          </cell>
          <cell r="E544">
            <v>38772</v>
          </cell>
          <cell r="F544">
            <v>38772</v>
          </cell>
          <cell r="G544">
            <v>3975</v>
          </cell>
          <cell r="H544">
            <v>5630.5</v>
          </cell>
        </row>
        <row r="545">
          <cell r="A545">
            <v>38775</v>
          </cell>
          <cell r="B545">
            <v>6100</v>
          </cell>
          <cell r="C545">
            <v>4000</v>
          </cell>
          <cell r="E545">
            <v>38775</v>
          </cell>
          <cell r="F545">
            <v>38775</v>
          </cell>
          <cell r="G545">
            <v>4000</v>
          </cell>
          <cell r="H545">
            <v>6100</v>
          </cell>
        </row>
        <row r="546">
          <cell r="A546">
            <v>38776</v>
          </cell>
          <cell r="B546">
            <v>3946</v>
          </cell>
          <cell r="C546">
            <v>3975</v>
          </cell>
          <cell r="E546">
            <v>38776</v>
          </cell>
          <cell r="F546">
            <v>38776</v>
          </cell>
          <cell r="G546">
            <v>3975</v>
          </cell>
          <cell r="H546">
            <v>3946</v>
          </cell>
        </row>
        <row r="547">
          <cell r="A547">
            <v>38777</v>
          </cell>
          <cell r="B547">
            <v>4963</v>
          </cell>
          <cell r="C547">
            <v>4000</v>
          </cell>
          <cell r="E547">
            <v>38777</v>
          </cell>
          <cell r="F547">
            <v>38777</v>
          </cell>
          <cell r="G547">
            <v>4000</v>
          </cell>
          <cell r="H547">
            <v>4963</v>
          </cell>
        </row>
        <row r="548">
          <cell r="A548">
            <v>38778</v>
          </cell>
          <cell r="B548">
            <v>12013</v>
          </cell>
          <cell r="C548">
            <v>4050</v>
          </cell>
          <cell r="E548">
            <v>38778</v>
          </cell>
          <cell r="F548">
            <v>38778</v>
          </cell>
          <cell r="G548">
            <v>4050</v>
          </cell>
          <cell r="H548">
            <v>12013</v>
          </cell>
        </row>
        <row r="549">
          <cell r="A549">
            <v>38779</v>
          </cell>
          <cell r="B549">
            <v>6991.5</v>
          </cell>
          <cell r="C549">
            <v>4100</v>
          </cell>
          <cell r="E549">
            <v>38779</v>
          </cell>
          <cell r="F549">
            <v>38779</v>
          </cell>
          <cell r="G549">
            <v>4100</v>
          </cell>
          <cell r="H549">
            <v>6991.5</v>
          </cell>
        </row>
        <row r="550">
          <cell r="A550">
            <v>38782</v>
          </cell>
          <cell r="B550">
            <v>7470.5</v>
          </cell>
          <cell r="C550">
            <v>4150</v>
          </cell>
          <cell r="E550">
            <v>38782</v>
          </cell>
          <cell r="F550">
            <v>38782</v>
          </cell>
          <cell r="G550">
            <v>4150</v>
          </cell>
          <cell r="H550">
            <v>7470.5</v>
          </cell>
        </row>
        <row r="551">
          <cell r="A551">
            <v>38783</v>
          </cell>
          <cell r="B551">
            <v>20164</v>
          </cell>
          <cell r="C551">
            <v>4100</v>
          </cell>
          <cell r="E551">
            <v>38783</v>
          </cell>
          <cell r="F551">
            <v>38783</v>
          </cell>
          <cell r="G551">
            <v>4100</v>
          </cell>
          <cell r="H551">
            <v>20164</v>
          </cell>
        </row>
        <row r="552">
          <cell r="A552">
            <v>38784</v>
          </cell>
          <cell r="B552">
            <v>6557.5</v>
          </cell>
          <cell r="C552">
            <v>4050</v>
          </cell>
          <cell r="E552">
            <v>38784</v>
          </cell>
          <cell r="F552">
            <v>38784</v>
          </cell>
          <cell r="G552">
            <v>4050</v>
          </cell>
          <cell r="H552">
            <v>6557.5</v>
          </cell>
        </row>
        <row r="553">
          <cell r="A553">
            <v>38785</v>
          </cell>
          <cell r="B553">
            <v>2955</v>
          </cell>
          <cell r="C553">
            <v>4000</v>
          </cell>
          <cell r="E553">
            <v>38785</v>
          </cell>
          <cell r="F553">
            <v>38785</v>
          </cell>
          <cell r="G553">
            <v>4000</v>
          </cell>
          <cell r="H553">
            <v>2955</v>
          </cell>
        </row>
        <row r="554">
          <cell r="A554">
            <v>38786</v>
          </cell>
          <cell r="B554">
            <v>4711</v>
          </cell>
          <cell r="C554">
            <v>4025</v>
          </cell>
          <cell r="E554">
            <v>38786</v>
          </cell>
          <cell r="F554">
            <v>38786</v>
          </cell>
          <cell r="G554">
            <v>4025</v>
          </cell>
          <cell r="H554">
            <v>4711</v>
          </cell>
        </row>
        <row r="555">
          <cell r="A555">
            <v>38789</v>
          </cell>
          <cell r="B555">
            <v>2510.5</v>
          </cell>
          <cell r="C555">
            <v>4100</v>
          </cell>
          <cell r="E555">
            <v>38789</v>
          </cell>
          <cell r="F555">
            <v>38789</v>
          </cell>
          <cell r="G555">
            <v>4100</v>
          </cell>
          <cell r="H555">
            <v>2510.5</v>
          </cell>
        </row>
        <row r="556">
          <cell r="A556">
            <v>38790</v>
          </cell>
          <cell r="B556">
            <v>2298</v>
          </cell>
          <cell r="C556">
            <v>4075</v>
          </cell>
          <cell r="E556">
            <v>38790</v>
          </cell>
          <cell r="F556">
            <v>38790</v>
          </cell>
          <cell r="G556">
            <v>4075</v>
          </cell>
          <cell r="H556">
            <v>2298</v>
          </cell>
        </row>
        <row r="557">
          <cell r="A557">
            <v>38791</v>
          </cell>
          <cell r="B557">
            <v>2082.5</v>
          </cell>
          <cell r="C557">
            <v>4025</v>
          </cell>
          <cell r="E557">
            <v>38791</v>
          </cell>
          <cell r="F557">
            <v>38791</v>
          </cell>
          <cell r="G557">
            <v>4025</v>
          </cell>
          <cell r="H557">
            <v>2082.5</v>
          </cell>
        </row>
        <row r="558">
          <cell r="A558">
            <v>38792</v>
          </cell>
          <cell r="B558">
            <v>16726.5</v>
          </cell>
          <cell r="C558">
            <v>4175</v>
          </cell>
          <cell r="E558">
            <v>38792</v>
          </cell>
          <cell r="F558">
            <v>38792</v>
          </cell>
          <cell r="G558">
            <v>4175</v>
          </cell>
          <cell r="H558">
            <v>16726.5</v>
          </cell>
        </row>
        <row r="559">
          <cell r="A559">
            <v>38793</v>
          </cell>
          <cell r="B559">
            <v>15468.5</v>
          </cell>
          <cell r="C559">
            <v>4225</v>
          </cell>
          <cell r="E559">
            <v>38793</v>
          </cell>
          <cell r="F559">
            <v>38793</v>
          </cell>
          <cell r="G559">
            <v>4225</v>
          </cell>
          <cell r="H559">
            <v>15468.5</v>
          </cell>
        </row>
        <row r="560">
          <cell r="A560">
            <v>38796</v>
          </cell>
          <cell r="B560">
            <v>8217</v>
          </cell>
          <cell r="C560">
            <v>4250</v>
          </cell>
          <cell r="E560">
            <v>38796</v>
          </cell>
          <cell r="F560">
            <v>38796</v>
          </cell>
          <cell r="G560">
            <v>4250</v>
          </cell>
          <cell r="H560">
            <v>8217</v>
          </cell>
        </row>
        <row r="561">
          <cell r="A561">
            <v>38797</v>
          </cell>
          <cell r="B561">
            <v>6025.5</v>
          </cell>
          <cell r="C561">
            <v>4250</v>
          </cell>
          <cell r="E561">
            <v>38797</v>
          </cell>
          <cell r="F561">
            <v>38797</v>
          </cell>
          <cell r="G561">
            <v>4250</v>
          </cell>
          <cell r="H561">
            <v>6025.5</v>
          </cell>
        </row>
        <row r="562">
          <cell r="A562">
            <v>38798</v>
          </cell>
          <cell r="B562">
            <v>4579</v>
          </cell>
          <cell r="C562">
            <v>4100</v>
          </cell>
          <cell r="E562">
            <v>38798</v>
          </cell>
          <cell r="F562">
            <v>38798</v>
          </cell>
          <cell r="G562">
            <v>4100</v>
          </cell>
          <cell r="H562">
            <v>4579</v>
          </cell>
        </row>
        <row r="563">
          <cell r="A563">
            <v>38799</v>
          </cell>
          <cell r="B563">
            <v>2434</v>
          </cell>
          <cell r="C563">
            <v>4100</v>
          </cell>
          <cell r="E563">
            <v>38799</v>
          </cell>
          <cell r="F563">
            <v>38799</v>
          </cell>
          <cell r="G563">
            <v>4100</v>
          </cell>
          <cell r="H563">
            <v>2434</v>
          </cell>
        </row>
        <row r="564">
          <cell r="A564">
            <v>38800</v>
          </cell>
          <cell r="B564">
            <v>2639</v>
          </cell>
          <cell r="C564">
            <v>4150</v>
          </cell>
          <cell r="E564">
            <v>38800</v>
          </cell>
          <cell r="F564">
            <v>38800</v>
          </cell>
          <cell r="G564">
            <v>4150</v>
          </cell>
          <cell r="H564">
            <v>2639</v>
          </cell>
          <cell r="I564">
            <v>20000</v>
          </cell>
        </row>
        <row r="565">
          <cell r="A565">
            <v>38803</v>
          </cell>
          <cell r="B565">
            <v>2140</v>
          </cell>
          <cell r="C565">
            <v>4150</v>
          </cell>
          <cell r="E565">
            <v>38803</v>
          </cell>
          <cell r="F565">
            <v>38803</v>
          </cell>
          <cell r="G565">
            <v>4150</v>
          </cell>
          <cell r="H565">
            <v>2140</v>
          </cell>
        </row>
        <row r="566">
          <cell r="A566">
            <v>38804</v>
          </cell>
          <cell r="B566">
            <v>16367.5</v>
          </cell>
          <cell r="C566">
            <v>4400</v>
          </cell>
          <cell r="E566">
            <v>38804</v>
          </cell>
          <cell r="F566">
            <v>38804</v>
          </cell>
          <cell r="G566">
            <v>4400</v>
          </cell>
          <cell r="H566">
            <v>16367.5</v>
          </cell>
        </row>
        <row r="567">
          <cell r="A567">
            <v>38805</v>
          </cell>
          <cell r="B567">
            <v>10456.5</v>
          </cell>
          <cell r="C567">
            <v>4500</v>
          </cell>
          <cell r="E567">
            <v>38805</v>
          </cell>
          <cell r="F567">
            <v>38805</v>
          </cell>
          <cell r="G567">
            <v>4500</v>
          </cell>
          <cell r="H567">
            <v>10456.5</v>
          </cell>
        </row>
        <row r="568">
          <cell r="A568">
            <v>38806</v>
          </cell>
          <cell r="B568">
            <v>0</v>
          </cell>
          <cell r="C568">
            <v>4500</v>
          </cell>
          <cell r="E568">
            <v>38806</v>
          </cell>
          <cell r="F568">
            <v>38806</v>
          </cell>
          <cell r="G568">
            <v>4500</v>
          </cell>
          <cell r="H568">
            <v>0</v>
          </cell>
        </row>
        <row r="569">
          <cell r="A569">
            <v>38807</v>
          </cell>
          <cell r="B569">
            <v>0</v>
          </cell>
          <cell r="C569">
            <v>4500</v>
          </cell>
          <cell r="E569">
            <v>38807</v>
          </cell>
          <cell r="F569">
            <v>38807</v>
          </cell>
          <cell r="G569">
            <v>4500</v>
          </cell>
          <cell r="H569">
            <v>0</v>
          </cell>
        </row>
        <row r="570">
          <cell r="A570">
            <v>38810</v>
          </cell>
          <cell r="B570">
            <v>11552</v>
          </cell>
          <cell r="C570">
            <v>4525</v>
          </cell>
          <cell r="E570">
            <v>38810</v>
          </cell>
          <cell r="F570">
            <v>38810</v>
          </cell>
          <cell r="G570">
            <v>4525</v>
          </cell>
          <cell r="H570">
            <v>11552</v>
          </cell>
        </row>
        <row r="571">
          <cell r="A571">
            <v>38811</v>
          </cell>
          <cell r="B571">
            <v>7834.5</v>
          </cell>
          <cell r="C571">
            <v>4450</v>
          </cell>
          <cell r="E571">
            <v>38811</v>
          </cell>
          <cell r="F571">
            <v>38811</v>
          </cell>
          <cell r="G571">
            <v>4450</v>
          </cell>
          <cell r="H571">
            <v>7834.5</v>
          </cell>
        </row>
        <row r="572">
          <cell r="A572">
            <v>38812</v>
          </cell>
          <cell r="B572">
            <v>5435</v>
          </cell>
          <cell r="C572">
            <v>4550</v>
          </cell>
          <cell r="E572">
            <v>38812</v>
          </cell>
          <cell r="F572">
            <v>38812</v>
          </cell>
          <cell r="G572">
            <v>4550</v>
          </cell>
          <cell r="H572">
            <v>5435</v>
          </cell>
        </row>
        <row r="573">
          <cell r="A573">
            <v>38813</v>
          </cell>
          <cell r="B573">
            <v>15134.5</v>
          </cell>
          <cell r="C573">
            <v>4775</v>
          </cell>
          <cell r="E573">
            <v>38813</v>
          </cell>
          <cell r="F573">
            <v>38813</v>
          </cell>
          <cell r="G573">
            <v>4775</v>
          </cell>
          <cell r="H573">
            <v>15134.5</v>
          </cell>
        </row>
        <row r="574">
          <cell r="A574">
            <v>38814</v>
          </cell>
          <cell r="B574">
            <v>16134</v>
          </cell>
          <cell r="C574">
            <v>5175</v>
          </cell>
          <cell r="E574">
            <v>38814</v>
          </cell>
          <cell r="F574">
            <v>38814</v>
          </cell>
          <cell r="G574">
            <v>5175</v>
          </cell>
          <cell r="H574">
            <v>16134</v>
          </cell>
        </row>
        <row r="575">
          <cell r="A575">
            <v>38817</v>
          </cell>
          <cell r="B575">
            <v>0</v>
          </cell>
          <cell r="C575">
            <v>5175</v>
          </cell>
          <cell r="E575">
            <v>38817</v>
          </cell>
          <cell r="F575">
            <v>38817</v>
          </cell>
          <cell r="G575">
            <v>5175</v>
          </cell>
          <cell r="H575">
            <v>0</v>
          </cell>
        </row>
        <row r="576">
          <cell r="A576">
            <v>38818</v>
          </cell>
          <cell r="B576">
            <v>4019.5</v>
          </cell>
          <cell r="C576">
            <v>5150</v>
          </cell>
          <cell r="E576">
            <v>38818</v>
          </cell>
          <cell r="F576">
            <v>38818</v>
          </cell>
          <cell r="G576">
            <v>5150</v>
          </cell>
          <cell r="H576">
            <v>4019.5</v>
          </cell>
        </row>
        <row r="577">
          <cell r="A577">
            <v>38819</v>
          </cell>
          <cell r="B577">
            <v>9339</v>
          </cell>
          <cell r="C577">
            <v>5600</v>
          </cell>
          <cell r="E577">
            <v>38819</v>
          </cell>
          <cell r="F577">
            <v>38819</v>
          </cell>
          <cell r="G577">
            <v>5600</v>
          </cell>
          <cell r="H577">
            <v>9339</v>
          </cell>
        </row>
        <row r="578">
          <cell r="A578">
            <v>38820</v>
          </cell>
          <cell r="B578">
            <v>5998</v>
          </cell>
          <cell r="C578">
            <v>5250</v>
          </cell>
          <cell r="E578">
            <v>38820</v>
          </cell>
          <cell r="F578">
            <v>38820</v>
          </cell>
          <cell r="G578">
            <v>5250</v>
          </cell>
          <cell r="H578">
            <v>5998</v>
          </cell>
        </row>
        <row r="579">
          <cell r="A579">
            <v>38821</v>
          </cell>
          <cell r="B579">
            <v>0</v>
          </cell>
          <cell r="C579">
            <v>5250</v>
          </cell>
          <cell r="E579">
            <v>38821</v>
          </cell>
          <cell r="F579">
            <v>38821</v>
          </cell>
          <cell r="G579">
            <v>5250</v>
          </cell>
          <cell r="H579">
            <v>0</v>
          </cell>
        </row>
        <row r="580">
          <cell r="A580">
            <v>38824</v>
          </cell>
          <cell r="B580">
            <v>1352</v>
          </cell>
          <cell r="C580">
            <v>5300</v>
          </cell>
          <cell r="E580">
            <v>38824</v>
          </cell>
          <cell r="F580">
            <v>38824</v>
          </cell>
          <cell r="G580">
            <v>5300</v>
          </cell>
          <cell r="H580">
            <v>1352</v>
          </cell>
        </row>
        <row r="581">
          <cell r="A581">
            <v>38825</v>
          </cell>
          <cell r="B581">
            <v>6353.5</v>
          </cell>
          <cell r="C581">
            <v>5250</v>
          </cell>
          <cell r="E581">
            <v>38825</v>
          </cell>
          <cell r="F581">
            <v>38825</v>
          </cell>
          <cell r="G581">
            <v>5250</v>
          </cell>
          <cell r="H581">
            <v>6353.5</v>
          </cell>
        </row>
        <row r="582">
          <cell r="A582">
            <v>38826</v>
          </cell>
          <cell r="B582">
            <v>15515.5</v>
          </cell>
          <cell r="C582">
            <v>5600</v>
          </cell>
          <cell r="E582">
            <v>38826</v>
          </cell>
          <cell r="F582">
            <v>38826</v>
          </cell>
          <cell r="G582">
            <v>5600</v>
          </cell>
          <cell r="H582">
            <v>15515.5</v>
          </cell>
        </row>
        <row r="583">
          <cell r="A583">
            <v>38827</v>
          </cell>
          <cell r="B583">
            <v>6518.5</v>
          </cell>
          <cell r="C583">
            <v>5450</v>
          </cell>
          <cell r="E583">
            <v>38827</v>
          </cell>
          <cell r="F583">
            <v>38827</v>
          </cell>
          <cell r="G583">
            <v>5450</v>
          </cell>
          <cell r="H583">
            <v>6518.5</v>
          </cell>
        </row>
        <row r="584">
          <cell r="A584">
            <v>38828</v>
          </cell>
          <cell r="B584">
            <v>10823.5</v>
          </cell>
          <cell r="C584">
            <v>5400</v>
          </cell>
          <cell r="E584">
            <v>38828</v>
          </cell>
          <cell r="F584">
            <v>38828</v>
          </cell>
          <cell r="G584">
            <v>5400</v>
          </cell>
          <cell r="H584">
            <v>10823.5</v>
          </cell>
        </row>
        <row r="585">
          <cell r="A585">
            <v>38831</v>
          </cell>
          <cell r="B585">
            <v>4113.5</v>
          </cell>
          <cell r="C585">
            <v>5450</v>
          </cell>
          <cell r="E585">
            <v>38831</v>
          </cell>
          <cell r="F585">
            <v>38831</v>
          </cell>
          <cell r="G585">
            <v>5450</v>
          </cell>
          <cell r="H585">
            <v>4113.5</v>
          </cell>
        </row>
        <row r="586">
          <cell r="A586">
            <v>38832</v>
          </cell>
          <cell r="B586">
            <v>6173</v>
          </cell>
          <cell r="C586">
            <v>5450</v>
          </cell>
          <cell r="E586">
            <v>38832</v>
          </cell>
          <cell r="F586">
            <v>38832</v>
          </cell>
          <cell r="G586">
            <v>5450</v>
          </cell>
          <cell r="H586">
            <v>6173</v>
          </cell>
        </row>
        <row r="587">
          <cell r="A587">
            <v>38833</v>
          </cell>
          <cell r="B587">
            <v>8766</v>
          </cell>
          <cell r="C587">
            <v>5500</v>
          </cell>
          <cell r="E587">
            <v>38833</v>
          </cell>
          <cell r="F587">
            <v>38833</v>
          </cell>
          <cell r="G587">
            <v>5500</v>
          </cell>
          <cell r="H587">
            <v>8766</v>
          </cell>
        </row>
        <row r="588">
          <cell r="A588">
            <v>38834</v>
          </cell>
          <cell r="B588">
            <v>8831.5</v>
          </cell>
          <cell r="C588">
            <v>5500</v>
          </cell>
          <cell r="E588">
            <v>38834</v>
          </cell>
          <cell r="F588">
            <v>38834</v>
          </cell>
          <cell r="G588">
            <v>5500</v>
          </cell>
          <cell r="H588">
            <v>8831.5</v>
          </cell>
        </row>
        <row r="589">
          <cell r="A589">
            <v>38835</v>
          </cell>
          <cell r="B589">
            <v>5035.5</v>
          </cell>
          <cell r="C589">
            <v>5450</v>
          </cell>
          <cell r="E589">
            <v>38835</v>
          </cell>
          <cell r="F589">
            <v>38835</v>
          </cell>
          <cell r="G589">
            <v>5450</v>
          </cell>
          <cell r="H589">
            <v>5035.5</v>
          </cell>
        </row>
        <row r="590">
          <cell r="A590">
            <v>38838</v>
          </cell>
          <cell r="B590">
            <v>7286.5</v>
          </cell>
          <cell r="C590">
            <v>5750</v>
          </cell>
          <cell r="E590">
            <v>38838</v>
          </cell>
          <cell r="F590">
            <v>38838</v>
          </cell>
          <cell r="G590">
            <v>5750</v>
          </cell>
          <cell r="H590">
            <v>7286.5</v>
          </cell>
          <cell r="I590">
            <v>20000</v>
          </cell>
        </row>
        <row r="591">
          <cell r="A591">
            <v>38839</v>
          </cell>
          <cell r="B591">
            <v>6944.5</v>
          </cell>
          <cell r="C591">
            <v>5650</v>
          </cell>
          <cell r="E591">
            <v>38839</v>
          </cell>
          <cell r="F591">
            <v>38839</v>
          </cell>
          <cell r="G591">
            <v>5650</v>
          </cell>
          <cell r="H591">
            <v>6944.5</v>
          </cell>
        </row>
        <row r="592">
          <cell r="A592">
            <v>38840</v>
          </cell>
          <cell r="B592">
            <v>6435</v>
          </cell>
          <cell r="C592">
            <v>5800</v>
          </cell>
          <cell r="E592">
            <v>38840</v>
          </cell>
          <cell r="F592">
            <v>38840</v>
          </cell>
          <cell r="G592">
            <v>5800</v>
          </cell>
          <cell r="H592">
            <v>6435</v>
          </cell>
        </row>
        <row r="593">
          <cell r="A593">
            <v>38841</v>
          </cell>
          <cell r="B593">
            <v>5491.5</v>
          </cell>
          <cell r="C593">
            <v>5900</v>
          </cell>
          <cell r="E593">
            <v>38841</v>
          </cell>
          <cell r="F593">
            <v>38841</v>
          </cell>
          <cell r="G593">
            <v>5900</v>
          </cell>
          <cell r="H593">
            <v>5491.5</v>
          </cell>
        </row>
        <row r="594">
          <cell r="A594">
            <v>38842</v>
          </cell>
          <cell r="B594">
            <v>2084</v>
          </cell>
          <cell r="C594">
            <v>5900</v>
          </cell>
          <cell r="E594">
            <v>38842</v>
          </cell>
          <cell r="F594">
            <v>38842</v>
          </cell>
          <cell r="G594">
            <v>5900</v>
          </cell>
          <cell r="H594">
            <v>2084</v>
          </cell>
        </row>
        <row r="595">
          <cell r="A595">
            <v>38845</v>
          </cell>
          <cell r="B595">
            <v>5992</v>
          </cell>
          <cell r="C595">
            <v>5750</v>
          </cell>
          <cell r="E595">
            <v>38845</v>
          </cell>
          <cell r="F595">
            <v>38845</v>
          </cell>
          <cell r="G595">
            <v>5750</v>
          </cell>
          <cell r="H595">
            <v>5992</v>
          </cell>
        </row>
        <row r="596">
          <cell r="A596">
            <v>38846</v>
          </cell>
          <cell r="B596">
            <v>6357.5</v>
          </cell>
          <cell r="C596">
            <v>5950</v>
          </cell>
          <cell r="E596">
            <v>38846</v>
          </cell>
          <cell r="F596">
            <v>38846</v>
          </cell>
          <cell r="G596">
            <v>5950</v>
          </cell>
          <cell r="H596">
            <v>6357.5</v>
          </cell>
        </row>
        <row r="597">
          <cell r="A597">
            <v>38847</v>
          </cell>
          <cell r="B597">
            <v>12990</v>
          </cell>
          <cell r="C597">
            <v>6000</v>
          </cell>
          <cell r="E597">
            <v>38847</v>
          </cell>
          <cell r="F597">
            <v>38847</v>
          </cell>
          <cell r="G597">
            <v>6000</v>
          </cell>
          <cell r="H597">
            <v>12990</v>
          </cell>
        </row>
        <row r="598">
          <cell r="A598">
            <v>38848</v>
          </cell>
          <cell r="B598">
            <v>6272.5</v>
          </cell>
          <cell r="C598">
            <v>6100</v>
          </cell>
          <cell r="E598">
            <v>38848</v>
          </cell>
          <cell r="F598">
            <v>38848</v>
          </cell>
          <cell r="G598">
            <v>6100</v>
          </cell>
          <cell r="H598">
            <v>6272.5</v>
          </cell>
        </row>
        <row r="599">
          <cell r="A599">
            <v>38849</v>
          </cell>
          <cell r="B599">
            <v>7807</v>
          </cell>
          <cell r="C599">
            <v>5900</v>
          </cell>
          <cell r="E599">
            <v>38849</v>
          </cell>
          <cell r="F599">
            <v>38849</v>
          </cell>
          <cell r="G599">
            <v>5900</v>
          </cell>
          <cell r="H599">
            <v>7807</v>
          </cell>
        </row>
        <row r="600">
          <cell r="A600">
            <v>38852</v>
          </cell>
          <cell r="B600">
            <v>11874</v>
          </cell>
          <cell r="C600">
            <v>5450</v>
          </cell>
          <cell r="E600">
            <v>38852</v>
          </cell>
          <cell r="F600">
            <v>38852</v>
          </cell>
          <cell r="G600">
            <v>5450</v>
          </cell>
          <cell r="H600">
            <v>11874</v>
          </cell>
        </row>
        <row r="601">
          <cell r="A601">
            <v>38853</v>
          </cell>
          <cell r="B601">
            <v>10556</v>
          </cell>
          <cell r="C601">
            <v>5650</v>
          </cell>
          <cell r="E601">
            <v>38853</v>
          </cell>
          <cell r="F601">
            <v>38853</v>
          </cell>
          <cell r="G601">
            <v>5650</v>
          </cell>
          <cell r="H601">
            <v>10556</v>
          </cell>
        </row>
        <row r="602">
          <cell r="A602">
            <v>38854</v>
          </cell>
          <cell r="B602">
            <v>10814</v>
          </cell>
          <cell r="C602">
            <v>5850</v>
          </cell>
          <cell r="E602">
            <v>38854</v>
          </cell>
          <cell r="F602">
            <v>38854</v>
          </cell>
          <cell r="G602">
            <v>5850</v>
          </cell>
          <cell r="H602">
            <v>10814</v>
          </cell>
          <cell r="I602">
            <v>20000</v>
          </cell>
        </row>
        <row r="603">
          <cell r="A603">
            <v>38855</v>
          </cell>
          <cell r="B603">
            <v>13710</v>
          </cell>
          <cell r="C603">
            <v>5700</v>
          </cell>
          <cell r="E603">
            <v>38855</v>
          </cell>
          <cell r="F603">
            <v>38855</v>
          </cell>
          <cell r="G603">
            <v>5700</v>
          </cell>
          <cell r="H603">
            <v>13710</v>
          </cell>
        </row>
        <row r="604">
          <cell r="A604">
            <v>38856</v>
          </cell>
          <cell r="B604">
            <v>6190.5</v>
          </cell>
          <cell r="C604">
            <v>5600</v>
          </cell>
          <cell r="E604">
            <v>38856</v>
          </cell>
          <cell r="F604">
            <v>38856</v>
          </cell>
          <cell r="G604">
            <v>5600</v>
          </cell>
          <cell r="H604">
            <v>6190.5</v>
          </cell>
        </row>
        <row r="605">
          <cell r="A605">
            <v>38859</v>
          </cell>
          <cell r="B605">
            <v>13932</v>
          </cell>
          <cell r="C605">
            <v>4950</v>
          </cell>
          <cell r="E605">
            <v>38859</v>
          </cell>
          <cell r="F605">
            <v>38859</v>
          </cell>
          <cell r="G605">
            <v>4950</v>
          </cell>
          <cell r="H605">
            <v>13932</v>
          </cell>
        </row>
        <row r="606">
          <cell r="A606">
            <v>38860</v>
          </cell>
          <cell r="B606">
            <v>13103</v>
          </cell>
          <cell r="C606">
            <v>5250</v>
          </cell>
          <cell r="E606">
            <v>38860</v>
          </cell>
          <cell r="F606">
            <v>38860</v>
          </cell>
          <cell r="G606">
            <v>5250</v>
          </cell>
          <cell r="H606">
            <v>13103</v>
          </cell>
        </row>
        <row r="607">
          <cell r="A607">
            <v>38861</v>
          </cell>
          <cell r="B607">
            <v>13284</v>
          </cell>
          <cell r="C607">
            <v>5250</v>
          </cell>
          <cell r="E607">
            <v>38861</v>
          </cell>
          <cell r="F607">
            <v>38861</v>
          </cell>
          <cell r="G607">
            <v>5250</v>
          </cell>
          <cell r="H607">
            <v>13284</v>
          </cell>
        </row>
        <row r="608">
          <cell r="A608">
            <v>38862</v>
          </cell>
          <cell r="B608">
            <v>0</v>
          </cell>
          <cell r="C608">
            <v>5250</v>
          </cell>
          <cell r="E608">
            <v>38862</v>
          </cell>
          <cell r="F608">
            <v>38862</v>
          </cell>
          <cell r="G608">
            <v>5250</v>
          </cell>
          <cell r="H608">
            <v>0</v>
          </cell>
        </row>
        <row r="609">
          <cell r="A609">
            <v>38863</v>
          </cell>
          <cell r="B609">
            <v>0</v>
          </cell>
          <cell r="C609">
            <v>5250</v>
          </cell>
          <cell r="E609">
            <v>38863</v>
          </cell>
          <cell r="F609">
            <v>38863</v>
          </cell>
          <cell r="G609">
            <v>5250</v>
          </cell>
          <cell r="H609">
            <v>0</v>
          </cell>
        </row>
        <row r="610">
          <cell r="A610">
            <v>38866</v>
          </cell>
          <cell r="B610">
            <v>5829</v>
          </cell>
          <cell r="C610">
            <v>5400</v>
          </cell>
          <cell r="E610">
            <v>38866</v>
          </cell>
          <cell r="F610">
            <v>38866</v>
          </cell>
          <cell r="G610">
            <v>5400</v>
          </cell>
          <cell r="H610">
            <v>5829</v>
          </cell>
        </row>
        <row r="611">
          <cell r="A611">
            <v>38867</v>
          </cell>
          <cell r="B611">
            <v>5912.5</v>
          </cell>
          <cell r="C611">
            <v>5600</v>
          </cell>
          <cell r="E611">
            <v>38867</v>
          </cell>
          <cell r="F611">
            <v>38867</v>
          </cell>
          <cell r="G611">
            <v>5600</v>
          </cell>
          <cell r="H611">
            <v>5912.5</v>
          </cell>
        </row>
        <row r="612">
          <cell r="A612">
            <v>38868</v>
          </cell>
          <cell r="B612">
            <v>6907</v>
          </cell>
          <cell r="C612">
            <v>5400</v>
          </cell>
          <cell r="E612">
            <v>38868</v>
          </cell>
          <cell r="F612">
            <v>38868</v>
          </cell>
          <cell r="G612">
            <v>5400</v>
          </cell>
          <cell r="H612">
            <v>6907</v>
          </cell>
        </row>
        <row r="613">
          <cell r="A613">
            <v>38869</v>
          </cell>
          <cell r="B613">
            <v>2853</v>
          </cell>
          <cell r="C613">
            <v>5400</v>
          </cell>
          <cell r="E613">
            <v>38869</v>
          </cell>
          <cell r="F613">
            <v>38869</v>
          </cell>
          <cell r="G613">
            <v>5400</v>
          </cell>
          <cell r="H613">
            <v>2853</v>
          </cell>
        </row>
        <row r="614">
          <cell r="A614">
            <v>38870</v>
          </cell>
          <cell r="B614">
            <v>4918</v>
          </cell>
          <cell r="C614">
            <v>5450</v>
          </cell>
          <cell r="E614">
            <v>38870</v>
          </cell>
          <cell r="F614">
            <v>38870</v>
          </cell>
          <cell r="G614">
            <v>5450</v>
          </cell>
          <cell r="H614">
            <v>4918</v>
          </cell>
        </row>
        <row r="615">
          <cell r="A615">
            <v>38873</v>
          </cell>
          <cell r="B615">
            <v>1907</v>
          </cell>
          <cell r="C615">
            <v>5600</v>
          </cell>
          <cell r="E615">
            <v>38873</v>
          </cell>
          <cell r="F615">
            <v>38873</v>
          </cell>
          <cell r="G615">
            <v>5600</v>
          </cell>
          <cell r="H615">
            <v>1907</v>
          </cell>
        </row>
        <row r="616">
          <cell r="A616">
            <v>38874</v>
          </cell>
          <cell r="B616">
            <v>7607</v>
          </cell>
          <cell r="C616">
            <v>5300</v>
          </cell>
          <cell r="E616">
            <v>38874</v>
          </cell>
          <cell r="F616">
            <v>38874</v>
          </cell>
          <cell r="G616">
            <v>5300</v>
          </cell>
          <cell r="H616">
            <v>7607</v>
          </cell>
        </row>
        <row r="617">
          <cell r="A617">
            <v>38875</v>
          </cell>
          <cell r="B617">
            <v>7316</v>
          </cell>
          <cell r="C617">
            <v>5250</v>
          </cell>
          <cell r="E617">
            <v>38875</v>
          </cell>
          <cell r="F617">
            <v>38875</v>
          </cell>
          <cell r="G617">
            <v>5250</v>
          </cell>
          <cell r="H617">
            <v>7316</v>
          </cell>
        </row>
        <row r="618">
          <cell r="A618">
            <v>38876</v>
          </cell>
          <cell r="B618">
            <v>7370.5</v>
          </cell>
          <cell r="C618">
            <v>5000</v>
          </cell>
          <cell r="E618">
            <v>38876</v>
          </cell>
          <cell r="F618">
            <v>38876</v>
          </cell>
          <cell r="G618">
            <v>5000</v>
          </cell>
          <cell r="H618">
            <v>7370.5</v>
          </cell>
        </row>
        <row r="619">
          <cell r="A619">
            <v>38877</v>
          </cell>
          <cell r="B619">
            <v>5893.5</v>
          </cell>
          <cell r="C619">
            <v>5200</v>
          </cell>
          <cell r="E619">
            <v>38877</v>
          </cell>
          <cell r="F619">
            <v>38877</v>
          </cell>
          <cell r="G619">
            <v>5200</v>
          </cell>
          <cell r="H619">
            <v>5893.5</v>
          </cell>
        </row>
        <row r="620">
          <cell r="A620">
            <v>38880</v>
          </cell>
          <cell r="B620">
            <v>4165.5</v>
          </cell>
          <cell r="C620">
            <v>5250</v>
          </cell>
          <cell r="E620">
            <v>38880</v>
          </cell>
          <cell r="F620">
            <v>38880</v>
          </cell>
          <cell r="G620">
            <v>5250</v>
          </cell>
          <cell r="H620">
            <v>4165.5</v>
          </cell>
        </row>
        <row r="621">
          <cell r="A621">
            <v>38881</v>
          </cell>
          <cell r="B621">
            <v>6000.5</v>
          </cell>
          <cell r="C621">
            <v>5100</v>
          </cell>
          <cell r="E621">
            <v>38881</v>
          </cell>
          <cell r="F621">
            <v>38881</v>
          </cell>
          <cell r="G621">
            <v>5100</v>
          </cell>
          <cell r="H621">
            <v>6000.5</v>
          </cell>
        </row>
        <row r="622">
          <cell r="A622">
            <v>38882</v>
          </cell>
          <cell r="B622">
            <v>2344</v>
          </cell>
          <cell r="C622">
            <v>4900</v>
          </cell>
          <cell r="E622">
            <v>38882</v>
          </cell>
          <cell r="F622">
            <v>38882</v>
          </cell>
          <cell r="G622">
            <v>4900</v>
          </cell>
          <cell r="H622">
            <v>2344</v>
          </cell>
        </row>
        <row r="623">
          <cell r="A623">
            <v>38883</v>
          </cell>
          <cell r="B623">
            <v>3888.5</v>
          </cell>
          <cell r="C623">
            <v>4900</v>
          </cell>
          <cell r="E623">
            <v>38883</v>
          </cell>
          <cell r="F623">
            <v>38883</v>
          </cell>
          <cell r="G623">
            <v>4900</v>
          </cell>
          <cell r="H623">
            <v>3888.5</v>
          </cell>
        </row>
        <row r="624">
          <cell r="A624">
            <v>38884</v>
          </cell>
          <cell r="B624">
            <v>10270.5</v>
          </cell>
          <cell r="C624">
            <v>5175</v>
          </cell>
          <cell r="E624">
            <v>38884</v>
          </cell>
          <cell r="F624">
            <v>38884</v>
          </cell>
          <cell r="G624">
            <v>5175</v>
          </cell>
          <cell r="H624">
            <v>10270.5</v>
          </cell>
        </row>
        <row r="625">
          <cell r="A625">
            <v>38887</v>
          </cell>
          <cell r="B625">
            <v>5308.5</v>
          </cell>
          <cell r="C625">
            <v>5150</v>
          </cell>
          <cell r="E625">
            <v>38887</v>
          </cell>
          <cell r="F625">
            <v>38887</v>
          </cell>
          <cell r="G625">
            <v>5150</v>
          </cell>
          <cell r="H625">
            <v>5308.5</v>
          </cell>
        </row>
        <row r="626">
          <cell r="A626">
            <v>38888</v>
          </cell>
          <cell r="B626">
            <v>4279.5</v>
          </cell>
          <cell r="C626">
            <v>5150</v>
          </cell>
          <cell r="E626">
            <v>38888</v>
          </cell>
          <cell r="F626">
            <v>38888</v>
          </cell>
          <cell r="G626">
            <v>5150</v>
          </cell>
          <cell r="H626">
            <v>4279.5</v>
          </cell>
        </row>
        <row r="627">
          <cell r="A627">
            <v>38889</v>
          </cell>
          <cell r="B627">
            <v>4894</v>
          </cell>
          <cell r="C627">
            <v>5300</v>
          </cell>
          <cell r="E627">
            <v>38889</v>
          </cell>
          <cell r="F627">
            <v>38889</v>
          </cell>
          <cell r="G627">
            <v>5300</v>
          </cell>
          <cell r="H627">
            <v>4894</v>
          </cell>
        </row>
        <row r="628">
          <cell r="A628">
            <v>38890</v>
          </cell>
          <cell r="B628">
            <v>4567</v>
          </cell>
          <cell r="C628">
            <v>5300</v>
          </cell>
          <cell r="E628">
            <v>38890</v>
          </cell>
          <cell r="F628">
            <v>38890</v>
          </cell>
          <cell r="G628">
            <v>5300</v>
          </cell>
          <cell r="H628">
            <v>4567</v>
          </cell>
        </row>
        <row r="629">
          <cell r="A629">
            <v>38891</v>
          </cell>
          <cell r="B629">
            <v>4152.5</v>
          </cell>
          <cell r="C629">
            <v>5350</v>
          </cell>
          <cell r="E629">
            <v>38891</v>
          </cell>
          <cell r="F629">
            <v>38891</v>
          </cell>
          <cell r="G629">
            <v>5350</v>
          </cell>
          <cell r="H629">
            <v>4152.5</v>
          </cell>
        </row>
        <row r="630">
          <cell r="A630">
            <v>38894</v>
          </cell>
          <cell r="B630">
            <v>982.5</v>
          </cell>
          <cell r="C630">
            <v>5300</v>
          </cell>
          <cell r="E630">
            <v>38894</v>
          </cell>
          <cell r="F630">
            <v>38894</v>
          </cell>
          <cell r="G630">
            <v>5300</v>
          </cell>
          <cell r="H630">
            <v>982.5</v>
          </cell>
        </row>
        <row r="631">
          <cell r="A631">
            <v>38895</v>
          </cell>
          <cell r="B631">
            <v>1873</v>
          </cell>
          <cell r="C631">
            <v>5300</v>
          </cell>
          <cell r="E631">
            <v>38895</v>
          </cell>
          <cell r="F631">
            <v>38895</v>
          </cell>
          <cell r="G631">
            <v>5300</v>
          </cell>
          <cell r="H631">
            <v>1873</v>
          </cell>
        </row>
        <row r="632">
          <cell r="A632">
            <v>38896</v>
          </cell>
          <cell r="B632">
            <v>711.5</v>
          </cell>
          <cell r="C632">
            <v>5350</v>
          </cell>
          <cell r="E632">
            <v>38896</v>
          </cell>
          <cell r="F632">
            <v>38896</v>
          </cell>
          <cell r="G632">
            <v>5350</v>
          </cell>
          <cell r="H632">
            <v>711.5</v>
          </cell>
        </row>
        <row r="633">
          <cell r="A633">
            <v>38897</v>
          </cell>
          <cell r="B633">
            <v>832.5</v>
          </cell>
          <cell r="C633">
            <v>5300</v>
          </cell>
          <cell r="E633">
            <v>38897</v>
          </cell>
          <cell r="F633">
            <v>38897</v>
          </cell>
          <cell r="G633">
            <v>5300</v>
          </cell>
          <cell r="H633">
            <v>832.5</v>
          </cell>
        </row>
        <row r="634">
          <cell r="A634">
            <v>38898</v>
          </cell>
          <cell r="B634">
            <v>2939</v>
          </cell>
          <cell r="C634">
            <v>5400</v>
          </cell>
          <cell r="E634">
            <v>38898</v>
          </cell>
          <cell r="F634">
            <v>38898</v>
          </cell>
          <cell r="G634">
            <v>5400</v>
          </cell>
          <cell r="H634">
            <v>2939</v>
          </cell>
        </row>
        <row r="635">
          <cell r="A635">
            <v>38901</v>
          </cell>
          <cell r="B635">
            <v>2656</v>
          </cell>
          <cell r="C635">
            <v>5600</v>
          </cell>
          <cell r="E635">
            <v>38901</v>
          </cell>
          <cell r="F635">
            <v>38901</v>
          </cell>
          <cell r="G635">
            <v>5600</v>
          </cell>
          <cell r="H635">
            <v>2656</v>
          </cell>
          <cell r="I635">
            <v>20000</v>
          </cell>
        </row>
        <row r="636">
          <cell r="A636">
            <v>38902</v>
          </cell>
          <cell r="B636">
            <v>1512</v>
          </cell>
          <cell r="C636">
            <v>5400</v>
          </cell>
          <cell r="E636">
            <v>38902</v>
          </cell>
          <cell r="F636">
            <v>38902</v>
          </cell>
          <cell r="G636">
            <v>5400</v>
          </cell>
          <cell r="H636">
            <v>1512</v>
          </cell>
        </row>
        <row r="637">
          <cell r="A637">
            <v>38903</v>
          </cell>
          <cell r="B637">
            <v>984.5</v>
          </cell>
          <cell r="C637">
            <v>5400</v>
          </cell>
          <cell r="E637">
            <v>38903</v>
          </cell>
          <cell r="F637">
            <v>38903</v>
          </cell>
          <cell r="G637">
            <v>5400</v>
          </cell>
          <cell r="H637">
            <v>984.5</v>
          </cell>
        </row>
        <row r="638">
          <cell r="A638">
            <v>38904</v>
          </cell>
          <cell r="B638">
            <v>2722</v>
          </cell>
          <cell r="C638">
            <v>5450</v>
          </cell>
          <cell r="E638">
            <v>38904</v>
          </cell>
          <cell r="F638">
            <v>38904</v>
          </cell>
          <cell r="G638">
            <v>5450</v>
          </cell>
          <cell r="H638">
            <v>2722</v>
          </cell>
        </row>
        <row r="639">
          <cell r="A639">
            <v>38905</v>
          </cell>
          <cell r="B639">
            <v>2632.5</v>
          </cell>
          <cell r="C639">
            <v>5500</v>
          </cell>
          <cell r="E639">
            <v>38905</v>
          </cell>
          <cell r="F639">
            <v>38905</v>
          </cell>
          <cell r="G639">
            <v>5500</v>
          </cell>
          <cell r="H639">
            <v>2632.5</v>
          </cell>
        </row>
        <row r="640">
          <cell r="A640">
            <v>38908</v>
          </cell>
          <cell r="B640">
            <v>818.5</v>
          </cell>
          <cell r="C640">
            <v>5450</v>
          </cell>
          <cell r="E640">
            <v>38908</v>
          </cell>
          <cell r="F640">
            <v>38908</v>
          </cell>
          <cell r="G640">
            <v>5450</v>
          </cell>
          <cell r="H640">
            <v>818.5</v>
          </cell>
        </row>
        <row r="641">
          <cell r="A641">
            <v>38909</v>
          </cell>
          <cell r="B641">
            <v>2516.5</v>
          </cell>
          <cell r="C641">
            <v>5450</v>
          </cell>
          <cell r="E641">
            <v>38909</v>
          </cell>
          <cell r="F641">
            <v>38909</v>
          </cell>
          <cell r="G641">
            <v>5450</v>
          </cell>
          <cell r="H641">
            <v>2516.5</v>
          </cell>
        </row>
        <row r="642">
          <cell r="A642">
            <v>38910</v>
          </cell>
          <cell r="B642">
            <v>5392</v>
          </cell>
          <cell r="C642">
            <v>5450</v>
          </cell>
          <cell r="E642">
            <v>38910</v>
          </cell>
          <cell r="F642">
            <v>38910</v>
          </cell>
          <cell r="G642">
            <v>5450</v>
          </cell>
          <cell r="H642">
            <v>5392</v>
          </cell>
        </row>
        <row r="643">
          <cell r="A643">
            <v>38911</v>
          </cell>
          <cell r="B643">
            <v>2830</v>
          </cell>
          <cell r="C643">
            <v>5350</v>
          </cell>
          <cell r="E643">
            <v>38911</v>
          </cell>
          <cell r="F643">
            <v>38911</v>
          </cell>
          <cell r="G643">
            <v>5350</v>
          </cell>
          <cell r="H643">
            <v>2830</v>
          </cell>
        </row>
        <row r="644">
          <cell r="A644">
            <v>38912</v>
          </cell>
          <cell r="B644">
            <v>3630.5</v>
          </cell>
          <cell r="C644">
            <v>5300</v>
          </cell>
          <cell r="E644">
            <v>38912</v>
          </cell>
          <cell r="F644">
            <v>38912</v>
          </cell>
          <cell r="G644">
            <v>5300</v>
          </cell>
          <cell r="H644">
            <v>3630.5</v>
          </cell>
        </row>
        <row r="645">
          <cell r="A645">
            <v>38915</v>
          </cell>
          <cell r="B645">
            <v>1280</v>
          </cell>
          <cell r="C645">
            <v>5250</v>
          </cell>
          <cell r="E645">
            <v>38915</v>
          </cell>
          <cell r="F645">
            <v>38915</v>
          </cell>
          <cell r="G645">
            <v>5250</v>
          </cell>
          <cell r="H645">
            <v>1280</v>
          </cell>
        </row>
        <row r="646">
          <cell r="A646">
            <v>38916</v>
          </cell>
          <cell r="B646">
            <v>2555.5</v>
          </cell>
          <cell r="C646">
            <v>5350</v>
          </cell>
          <cell r="E646">
            <v>38916</v>
          </cell>
          <cell r="F646">
            <v>38916</v>
          </cell>
          <cell r="G646">
            <v>5350</v>
          </cell>
          <cell r="H646">
            <v>2555.5</v>
          </cell>
        </row>
        <row r="647">
          <cell r="A647">
            <v>38917</v>
          </cell>
          <cell r="B647">
            <v>4610</v>
          </cell>
          <cell r="C647">
            <v>5500</v>
          </cell>
          <cell r="E647">
            <v>38917</v>
          </cell>
          <cell r="F647">
            <v>38917</v>
          </cell>
          <cell r="G647">
            <v>5500</v>
          </cell>
          <cell r="H647">
            <v>4610</v>
          </cell>
        </row>
        <row r="648">
          <cell r="A648">
            <v>38918</v>
          </cell>
          <cell r="B648">
            <v>4077</v>
          </cell>
          <cell r="C648">
            <v>5500</v>
          </cell>
          <cell r="E648">
            <v>38918</v>
          </cell>
          <cell r="F648">
            <v>38918</v>
          </cell>
          <cell r="G648">
            <v>5500</v>
          </cell>
          <cell r="H648">
            <v>4077</v>
          </cell>
        </row>
        <row r="649">
          <cell r="A649">
            <v>38919</v>
          </cell>
          <cell r="B649">
            <v>625</v>
          </cell>
          <cell r="C649">
            <v>5550</v>
          </cell>
          <cell r="E649">
            <v>38919</v>
          </cell>
          <cell r="F649">
            <v>38919</v>
          </cell>
          <cell r="G649">
            <v>5550</v>
          </cell>
          <cell r="H649">
            <v>625</v>
          </cell>
        </row>
        <row r="650">
          <cell r="A650">
            <v>38922</v>
          </cell>
          <cell r="B650">
            <v>2689.5</v>
          </cell>
          <cell r="C650">
            <v>5500</v>
          </cell>
          <cell r="E650">
            <v>38922</v>
          </cell>
          <cell r="F650">
            <v>38922</v>
          </cell>
          <cell r="G650">
            <v>5500</v>
          </cell>
          <cell r="H650">
            <v>2689.5</v>
          </cell>
        </row>
        <row r="651">
          <cell r="A651">
            <v>38923</v>
          </cell>
          <cell r="B651">
            <v>4528</v>
          </cell>
          <cell r="C651">
            <v>5650</v>
          </cell>
          <cell r="E651">
            <v>38923</v>
          </cell>
          <cell r="F651">
            <v>38923</v>
          </cell>
          <cell r="G651">
            <v>5650</v>
          </cell>
          <cell r="H651">
            <v>4528</v>
          </cell>
        </row>
        <row r="652">
          <cell r="A652">
            <v>38924</v>
          </cell>
          <cell r="B652">
            <v>1389.5</v>
          </cell>
          <cell r="C652">
            <v>5700</v>
          </cell>
          <cell r="E652">
            <v>38924</v>
          </cell>
          <cell r="F652">
            <v>38924</v>
          </cell>
          <cell r="G652">
            <v>5700</v>
          </cell>
          <cell r="H652">
            <v>1389.5</v>
          </cell>
        </row>
        <row r="653">
          <cell r="A653">
            <v>38925</v>
          </cell>
          <cell r="B653">
            <v>1701.5</v>
          </cell>
          <cell r="C653">
            <v>5550</v>
          </cell>
          <cell r="E653">
            <v>38925</v>
          </cell>
          <cell r="F653">
            <v>38925</v>
          </cell>
          <cell r="G653">
            <v>5550</v>
          </cell>
          <cell r="H653">
            <v>1701.5</v>
          </cell>
        </row>
        <row r="654">
          <cell r="A654">
            <v>38926</v>
          </cell>
          <cell r="B654">
            <v>5299</v>
          </cell>
          <cell r="C654">
            <v>5450</v>
          </cell>
          <cell r="E654">
            <v>38926</v>
          </cell>
          <cell r="F654">
            <v>38926</v>
          </cell>
          <cell r="G654">
            <v>5450</v>
          </cell>
          <cell r="H654">
            <v>5299</v>
          </cell>
          <cell r="I654">
            <v>20000</v>
          </cell>
        </row>
        <row r="655">
          <cell r="A655">
            <v>38929</v>
          </cell>
          <cell r="B655">
            <v>2598.5</v>
          </cell>
          <cell r="C655">
            <v>5600</v>
          </cell>
          <cell r="E655">
            <v>38929</v>
          </cell>
          <cell r="F655">
            <v>38929</v>
          </cell>
          <cell r="G655">
            <v>5600</v>
          </cell>
          <cell r="H655">
            <v>2598.5</v>
          </cell>
        </row>
        <row r="656">
          <cell r="A656">
            <v>38930</v>
          </cell>
          <cell r="B656">
            <v>3665.5</v>
          </cell>
          <cell r="C656">
            <v>5750</v>
          </cell>
          <cell r="E656">
            <v>38930</v>
          </cell>
          <cell r="F656">
            <v>38930</v>
          </cell>
          <cell r="G656">
            <v>5750</v>
          </cell>
          <cell r="H656">
            <v>3665.5</v>
          </cell>
        </row>
        <row r="657">
          <cell r="A657">
            <v>38931</v>
          </cell>
          <cell r="B657">
            <v>4203</v>
          </cell>
          <cell r="C657">
            <v>5800</v>
          </cell>
          <cell r="E657">
            <v>38931</v>
          </cell>
          <cell r="F657">
            <v>38931</v>
          </cell>
          <cell r="G657">
            <v>5800</v>
          </cell>
          <cell r="H657">
            <v>4203</v>
          </cell>
        </row>
        <row r="658">
          <cell r="A658">
            <v>38932</v>
          </cell>
          <cell r="B658">
            <v>7093</v>
          </cell>
          <cell r="C658">
            <v>5800</v>
          </cell>
          <cell r="E658">
            <v>38932</v>
          </cell>
          <cell r="F658">
            <v>38932</v>
          </cell>
          <cell r="G658">
            <v>5800</v>
          </cell>
          <cell r="H658">
            <v>7093</v>
          </cell>
        </row>
        <row r="659">
          <cell r="A659">
            <v>38933</v>
          </cell>
          <cell r="B659">
            <v>2969</v>
          </cell>
          <cell r="C659">
            <v>5900</v>
          </cell>
          <cell r="E659">
            <v>38933</v>
          </cell>
          <cell r="F659">
            <v>38933</v>
          </cell>
          <cell r="G659">
            <v>5900</v>
          </cell>
          <cell r="H659">
            <v>2969</v>
          </cell>
        </row>
        <row r="660">
          <cell r="A660">
            <v>38936</v>
          </cell>
          <cell r="B660">
            <v>2088.5</v>
          </cell>
          <cell r="C660">
            <v>5850</v>
          </cell>
          <cell r="E660">
            <v>38936</v>
          </cell>
          <cell r="F660">
            <v>38936</v>
          </cell>
          <cell r="G660">
            <v>5850</v>
          </cell>
          <cell r="H660">
            <v>2088.5</v>
          </cell>
        </row>
        <row r="661">
          <cell r="A661">
            <v>38937</v>
          </cell>
          <cell r="B661">
            <v>2115</v>
          </cell>
          <cell r="C661">
            <v>5750</v>
          </cell>
          <cell r="E661">
            <v>38937</v>
          </cell>
          <cell r="F661">
            <v>38937</v>
          </cell>
          <cell r="G661">
            <v>5750</v>
          </cell>
          <cell r="H661">
            <v>2115</v>
          </cell>
        </row>
        <row r="662">
          <cell r="A662">
            <v>38938</v>
          </cell>
          <cell r="B662">
            <v>2085.5</v>
          </cell>
          <cell r="C662">
            <v>5750</v>
          </cell>
          <cell r="E662">
            <v>38938</v>
          </cell>
          <cell r="F662">
            <v>38938</v>
          </cell>
          <cell r="G662">
            <v>5750</v>
          </cell>
          <cell r="H662">
            <v>2085.5</v>
          </cell>
        </row>
        <row r="663">
          <cell r="A663">
            <v>38939</v>
          </cell>
          <cell r="B663">
            <v>1272</v>
          </cell>
          <cell r="C663">
            <v>5600</v>
          </cell>
          <cell r="E663">
            <v>38939</v>
          </cell>
          <cell r="F663">
            <v>38939</v>
          </cell>
          <cell r="G663">
            <v>5600</v>
          </cell>
          <cell r="H663">
            <v>1272</v>
          </cell>
        </row>
        <row r="664">
          <cell r="A664">
            <v>38940</v>
          </cell>
          <cell r="B664">
            <v>1279</v>
          </cell>
          <cell r="C664">
            <v>5750</v>
          </cell>
          <cell r="E664">
            <v>38940</v>
          </cell>
          <cell r="F664">
            <v>38940</v>
          </cell>
          <cell r="G664">
            <v>5750</v>
          </cell>
          <cell r="H664">
            <v>1279</v>
          </cell>
        </row>
        <row r="665">
          <cell r="A665">
            <v>38943</v>
          </cell>
          <cell r="B665">
            <v>1782</v>
          </cell>
          <cell r="C665">
            <v>5900</v>
          </cell>
          <cell r="E665">
            <v>38943</v>
          </cell>
          <cell r="F665">
            <v>38943</v>
          </cell>
          <cell r="G665">
            <v>5900</v>
          </cell>
          <cell r="H665">
            <v>1782</v>
          </cell>
        </row>
        <row r="666">
          <cell r="A666">
            <v>38944</v>
          </cell>
          <cell r="B666">
            <v>552</v>
          </cell>
          <cell r="C666">
            <v>5850</v>
          </cell>
          <cell r="E666">
            <v>38944</v>
          </cell>
          <cell r="F666">
            <v>38944</v>
          </cell>
          <cell r="G666">
            <v>5850</v>
          </cell>
          <cell r="H666">
            <v>552</v>
          </cell>
        </row>
        <row r="667">
          <cell r="A667">
            <v>38945</v>
          </cell>
          <cell r="B667">
            <v>1679</v>
          </cell>
          <cell r="C667">
            <v>5850</v>
          </cell>
          <cell r="E667">
            <v>38945</v>
          </cell>
          <cell r="F667">
            <v>38945</v>
          </cell>
          <cell r="G667">
            <v>5850</v>
          </cell>
          <cell r="H667">
            <v>1679</v>
          </cell>
        </row>
        <row r="668">
          <cell r="A668">
            <v>38946</v>
          </cell>
          <cell r="B668">
            <v>0</v>
          </cell>
          <cell r="C668">
            <v>5850</v>
          </cell>
          <cell r="E668">
            <v>38946</v>
          </cell>
          <cell r="F668">
            <v>38946</v>
          </cell>
          <cell r="G668">
            <v>5850</v>
          </cell>
          <cell r="H668">
            <v>0</v>
          </cell>
        </row>
        <row r="669">
          <cell r="A669">
            <v>38947</v>
          </cell>
          <cell r="B669">
            <v>0</v>
          </cell>
          <cell r="C669">
            <v>5850</v>
          </cell>
          <cell r="E669">
            <v>38947</v>
          </cell>
          <cell r="F669">
            <v>38947</v>
          </cell>
          <cell r="G669">
            <v>5850</v>
          </cell>
          <cell r="H669">
            <v>0</v>
          </cell>
        </row>
        <row r="670">
          <cell r="A670">
            <v>38950</v>
          </cell>
          <cell r="B670">
            <v>0</v>
          </cell>
          <cell r="C670">
            <v>5850</v>
          </cell>
          <cell r="E670">
            <v>38950</v>
          </cell>
          <cell r="F670">
            <v>38950</v>
          </cell>
          <cell r="G670">
            <v>5850</v>
          </cell>
          <cell r="H670">
            <v>0</v>
          </cell>
        </row>
        <row r="671">
          <cell r="A671">
            <v>38951</v>
          </cell>
          <cell r="B671">
            <v>1528.5</v>
          </cell>
          <cell r="C671">
            <v>5850</v>
          </cell>
          <cell r="E671">
            <v>38951</v>
          </cell>
          <cell r="F671">
            <v>38951</v>
          </cell>
          <cell r="G671">
            <v>5850</v>
          </cell>
          <cell r="H671">
            <v>1528.5</v>
          </cell>
        </row>
        <row r="672">
          <cell r="A672">
            <v>38952</v>
          </cell>
          <cell r="B672">
            <v>739.5</v>
          </cell>
          <cell r="C672">
            <v>5850</v>
          </cell>
          <cell r="E672">
            <v>38952</v>
          </cell>
          <cell r="F672">
            <v>38952</v>
          </cell>
          <cell r="G672">
            <v>5850</v>
          </cell>
          <cell r="H672">
            <v>739.5</v>
          </cell>
        </row>
        <row r="673">
          <cell r="A673">
            <v>38953</v>
          </cell>
          <cell r="B673">
            <v>2661.5</v>
          </cell>
          <cell r="C673">
            <v>5850</v>
          </cell>
          <cell r="E673">
            <v>38953</v>
          </cell>
          <cell r="F673">
            <v>38953</v>
          </cell>
          <cell r="G673">
            <v>5850</v>
          </cell>
          <cell r="H673">
            <v>2661.5</v>
          </cell>
        </row>
        <row r="674">
          <cell r="A674">
            <v>38954</v>
          </cell>
          <cell r="B674">
            <v>4564.5</v>
          </cell>
          <cell r="C674">
            <v>5600</v>
          </cell>
          <cell r="E674">
            <v>38954</v>
          </cell>
          <cell r="F674">
            <v>38954</v>
          </cell>
          <cell r="G674">
            <v>5600</v>
          </cell>
          <cell r="H674">
            <v>4564.5</v>
          </cell>
        </row>
        <row r="675">
          <cell r="A675">
            <v>38957</v>
          </cell>
          <cell r="B675">
            <v>6104</v>
          </cell>
          <cell r="C675">
            <v>5500</v>
          </cell>
          <cell r="E675">
            <v>38957</v>
          </cell>
          <cell r="F675">
            <v>38957</v>
          </cell>
          <cell r="G675">
            <v>5500</v>
          </cell>
          <cell r="H675">
            <v>6104</v>
          </cell>
        </row>
        <row r="676">
          <cell r="A676">
            <v>38958</v>
          </cell>
          <cell r="B676">
            <v>2404.5</v>
          </cell>
          <cell r="C676">
            <v>5650</v>
          </cell>
          <cell r="E676">
            <v>38958</v>
          </cell>
          <cell r="F676">
            <v>38958</v>
          </cell>
          <cell r="G676">
            <v>5650</v>
          </cell>
          <cell r="H676">
            <v>2404.5</v>
          </cell>
        </row>
        <row r="677">
          <cell r="A677">
            <v>38959</v>
          </cell>
          <cell r="B677">
            <v>1616</v>
          </cell>
          <cell r="C677">
            <v>5600</v>
          </cell>
          <cell r="E677">
            <v>38959</v>
          </cell>
          <cell r="F677">
            <v>38959</v>
          </cell>
          <cell r="G677">
            <v>5600</v>
          </cell>
          <cell r="H677">
            <v>1616</v>
          </cell>
        </row>
        <row r="678">
          <cell r="A678">
            <v>38960</v>
          </cell>
          <cell r="B678">
            <v>2195</v>
          </cell>
          <cell r="C678">
            <v>5750</v>
          </cell>
          <cell r="E678">
            <v>38960</v>
          </cell>
          <cell r="F678">
            <v>38960</v>
          </cell>
          <cell r="G678">
            <v>5750</v>
          </cell>
          <cell r="H678">
            <v>2195</v>
          </cell>
        </row>
        <row r="679">
          <cell r="A679">
            <v>38961</v>
          </cell>
          <cell r="B679">
            <v>465</v>
          </cell>
          <cell r="C679">
            <v>5750</v>
          </cell>
          <cell r="E679">
            <v>38961</v>
          </cell>
          <cell r="F679">
            <v>38961</v>
          </cell>
          <cell r="G679">
            <v>5750</v>
          </cell>
          <cell r="H679">
            <v>465</v>
          </cell>
        </row>
        <row r="680">
          <cell r="A680">
            <v>38964</v>
          </cell>
          <cell r="B680">
            <v>2717</v>
          </cell>
          <cell r="C680">
            <v>5850</v>
          </cell>
          <cell r="E680">
            <v>38964</v>
          </cell>
          <cell r="F680">
            <v>38964</v>
          </cell>
          <cell r="G680">
            <v>5850</v>
          </cell>
          <cell r="H680">
            <v>2717</v>
          </cell>
        </row>
        <row r="681">
          <cell r="A681">
            <v>38965</v>
          </cell>
          <cell r="B681">
            <v>3289.5</v>
          </cell>
          <cell r="C681">
            <v>5800</v>
          </cell>
          <cell r="E681">
            <v>38965</v>
          </cell>
          <cell r="F681">
            <v>38965</v>
          </cell>
          <cell r="G681">
            <v>5800</v>
          </cell>
          <cell r="H681">
            <v>3289.5</v>
          </cell>
        </row>
        <row r="682">
          <cell r="A682">
            <v>38966</v>
          </cell>
          <cell r="B682">
            <v>410</v>
          </cell>
          <cell r="C682">
            <v>5850</v>
          </cell>
          <cell r="E682">
            <v>38966</v>
          </cell>
          <cell r="F682">
            <v>38966</v>
          </cell>
          <cell r="G682">
            <v>5850</v>
          </cell>
          <cell r="H682">
            <v>410</v>
          </cell>
        </row>
        <row r="683">
          <cell r="A683">
            <v>38967</v>
          </cell>
          <cell r="B683">
            <v>1204.5</v>
          </cell>
          <cell r="C683">
            <v>5900</v>
          </cell>
          <cell r="E683">
            <v>38967</v>
          </cell>
          <cell r="F683">
            <v>38967</v>
          </cell>
          <cell r="G683">
            <v>5900</v>
          </cell>
          <cell r="H683">
            <v>1204.5</v>
          </cell>
        </row>
        <row r="684">
          <cell r="A684">
            <v>38968</v>
          </cell>
          <cell r="B684">
            <v>5044.5</v>
          </cell>
          <cell r="C684">
            <v>5950</v>
          </cell>
          <cell r="E684">
            <v>38968</v>
          </cell>
          <cell r="F684">
            <v>38968</v>
          </cell>
          <cell r="G684">
            <v>5950</v>
          </cell>
          <cell r="H684">
            <v>5044.5</v>
          </cell>
        </row>
        <row r="685">
          <cell r="A685">
            <v>38971</v>
          </cell>
          <cell r="B685">
            <v>2829.5</v>
          </cell>
          <cell r="C685">
            <v>5900</v>
          </cell>
          <cell r="E685">
            <v>38971</v>
          </cell>
          <cell r="F685">
            <v>38971</v>
          </cell>
          <cell r="G685">
            <v>5900</v>
          </cell>
          <cell r="H685">
            <v>2829.5</v>
          </cell>
          <cell r="I685">
            <v>20000</v>
          </cell>
        </row>
        <row r="686">
          <cell r="A686">
            <v>38972</v>
          </cell>
          <cell r="B686">
            <v>2436</v>
          </cell>
          <cell r="C686">
            <v>5850</v>
          </cell>
          <cell r="E686">
            <v>38972</v>
          </cell>
          <cell r="F686">
            <v>38972</v>
          </cell>
          <cell r="G686">
            <v>5850</v>
          </cell>
          <cell r="H686">
            <v>2436</v>
          </cell>
          <cell r="I686">
            <v>20000</v>
          </cell>
        </row>
        <row r="687">
          <cell r="A687">
            <v>38973</v>
          </cell>
          <cell r="B687">
            <v>2701</v>
          </cell>
          <cell r="C687">
            <v>5800</v>
          </cell>
          <cell r="E687">
            <v>38973</v>
          </cell>
          <cell r="F687">
            <v>38973</v>
          </cell>
          <cell r="G687">
            <v>5800</v>
          </cell>
          <cell r="H687">
            <v>2701</v>
          </cell>
        </row>
        <row r="688">
          <cell r="A688">
            <v>38974</v>
          </cell>
          <cell r="B688">
            <v>1702</v>
          </cell>
          <cell r="C688">
            <v>5700</v>
          </cell>
          <cell r="E688">
            <v>38974</v>
          </cell>
          <cell r="F688">
            <v>38974</v>
          </cell>
          <cell r="G688">
            <v>5700</v>
          </cell>
          <cell r="H688">
            <v>1702</v>
          </cell>
        </row>
        <row r="689">
          <cell r="A689">
            <v>38975</v>
          </cell>
          <cell r="B689">
            <v>10244.5</v>
          </cell>
          <cell r="C689">
            <v>5850</v>
          </cell>
          <cell r="E689">
            <v>38975</v>
          </cell>
          <cell r="F689">
            <v>38975</v>
          </cell>
          <cell r="G689">
            <v>5850</v>
          </cell>
          <cell r="H689">
            <v>10244.5</v>
          </cell>
        </row>
        <row r="690">
          <cell r="A690">
            <v>38978</v>
          </cell>
          <cell r="B690">
            <v>3932</v>
          </cell>
          <cell r="C690">
            <v>5900</v>
          </cell>
          <cell r="E690">
            <v>38978</v>
          </cell>
          <cell r="F690">
            <v>38978</v>
          </cell>
          <cell r="G690">
            <v>5900</v>
          </cell>
          <cell r="H690">
            <v>3932</v>
          </cell>
        </row>
        <row r="691">
          <cell r="A691">
            <v>38979</v>
          </cell>
          <cell r="B691">
            <v>6526.5</v>
          </cell>
          <cell r="C691">
            <v>5950</v>
          </cell>
          <cell r="E691">
            <v>38979</v>
          </cell>
          <cell r="F691">
            <v>38979</v>
          </cell>
          <cell r="G691">
            <v>5950</v>
          </cell>
          <cell r="H691">
            <v>6526.5</v>
          </cell>
        </row>
        <row r="692">
          <cell r="A692">
            <v>38980</v>
          </cell>
          <cell r="B692">
            <v>4702</v>
          </cell>
          <cell r="C692">
            <v>5900</v>
          </cell>
          <cell r="E692">
            <v>38980</v>
          </cell>
          <cell r="F692">
            <v>38980</v>
          </cell>
          <cell r="G692">
            <v>5900</v>
          </cell>
          <cell r="H692">
            <v>4702</v>
          </cell>
        </row>
        <row r="693">
          <cell r="A693">
            <v>38981</v>
          </cell>
          <cell r="B693">
            <v>7315.5</v>
          </cell>
          <cell r="C693">
            <v>6000</v>
          </cell>
          <cell r="E693">
            <v>38981</v>
          </cell>
          <cell r="F693">
            <v>38981</v>
          </cell>
          <cell r="G693">
            <v>6000</v>
          </cell>
          <cell r="H693">
            <v>7315.5</v>
          </cell>
        </row>
        <row r="694">
          <cell r="A694">
            <v>38982</v>
          </cell>
          <cell r="B694">
            <v>6031</v>
          </cell>
          <cell r="C694">
            <v>6200</v>
          </cell>
          <cell r="E694">
            <v>38982</v>
          </cell>
          <cell r="F694">
            <v>38982</v>
          </cell>
          <cell r="G694">
            <v>6200</v>
          </cell>
          <cell r="H694">
            <v>6031</v>
          </cell>
        </row>
        <row r="695">
          <cell r="A695">
            <v>38985</v>
          </cell>
          <cell r="B695">
            <v>7491.5</v>
          </cell>
          <cell r="C695">
            <v>6150</v>
          </cell>
          <cell r="E695">
            <v>38985</v>
          </cell>
          <cell r="F695">
            <v>38985</v>
          </cell>
          <cell r="G695">
            <v>6150</v>
          </cell>
          <cell r="H695">
            <v>7491.5</v>
          </cell>
        </row>
        <row r="696">
          <cell r="A696">
            <v>38986</v>
          </cell>
          <cell r="B696">
            <v>3546</v>
          </cell>
          <cell r="C696">
            <v>6000</v>
          </cell>
          <cell r="E696">
            <v>38986</v>
          </cell>
          <cell r="F696">
            <v>38986</v>
          </cell>
          <cell r="G696">
            <v>6000</v>
          </cell>
          <cell r="H696">
            <v>3546</v>
          </cell>
        </row>
        <row r="697">
          <cell r="A697">
            <v>38987</v>
          </cell>
          <cell r="B697">
            <v>3541.5</v>
          </cell>
          <cell r="C697">
            <v>6150</v>
          </cell>
          <cell r="E697">
            <v>38987</v>
          </cell>
          <cell r="F697">
            <v>38987</v>
          </cell>
          <cell r="G697">
            <v>6150</v>
          </cell>
          <cell r="H697">
            <v>3541.5</v>
          </cell>
          <cell r="I697">
            <v>20000</v>
          </cell>
        </row>
        <row r="698">
          <cell r="A698">
            <v>38988</v>
          </cell>
          <cell r="B698">
            <v>5710</v>
          </cell>
          <cell r="C698">
            <v>6100</v>
          </cell>
          <cell r="E698">
            <v>38988</v>
          </cell>
          <cell r="F698">
            <v>38988</v>
          </cell>
          <cell r="G698">
            <v>6100</v>
          </cell>
          <cell r="H698">
            <v>5710</v>
          </cell>
        </row>
        <row r="699">
          <cell r="A699">
            <v>38989</v>
          </cell>
          <cell r="B699">
            <v>1432</v>
          </cell>
          <cell r="C699">
            <v>6050</v>
          </cell>
          <cell r="E699">
            <v>38989</v>
          </cell>
          <cell r="F699">
            <v>38989</v>
          </cell>
          <cell r="G699">
            <v>6050</v>
          </cell>
          <cell r="H699">
            <v>1432</v>
          </cell>
        </row>
        <row r="700">
          <cell r="A700">
            <v>38992</v>
          </cell>
          <cell r="B700">
            <v>2244</v>
          </cell>
          <cell r="C700">
            <v>6050</v>
          </cell>
          <cell r="E700">
            <v>38992</v>
          </cell>
          <cell r="F700">
            <v>38992</v>
          </cell>
          <cell r="G700">
            <v>6050</v>
          </cell>
          <cell r="H700">
            <v>2244</v>
          </cell>
        </row>
        <row r="701">
          <cell r="A701">
            <v>38993</v>
          </cell>
          <cell r="B701">
            <v>9346.5</v>
          </cell>
          <cell r="C701">
            <v>6250</v>
          </cell>
          <cell r="E701">
            <v>38993</v>
          </cell>
          <cell r="F701">
            <v>38993</v>
          </cell>
          <cell r="G701">
            <v>6250</v>
          </cell>
          <cell r="H701">
            <v>9346.5</v>
          </cell>
        </row>
        <row r="702">
          <cell r="A702">
            <v>38994</v>
          </cell>
          <cell r="B702">
            <v>4006.5</v>
          </cell>
          <cell r="C702">
            <v>6150</v>
          </cell>
          <cell r="E702">
            <v>38994</v>
          </cell>
          <cell r="F702">
            <v>38994</v>
          </cell>
          <cell r="G702">
            <v>6150</v>
          </cell>
          <cell r="H702">
            <v>4006.5</v>
          </cell>
        </row>
        <row r="703">
          <cell r="A703">
            <v>38995</v>
          </cell>
          <cell r="B703">
            <v>3916</v>
          </cell>
          <cell r="C703">
            <v>6100</v>
          </cell>
          <cell r="E703">
            <v>38995</v>
          </cell>
          <cell r="F703">
            <v>38995</v>
          </cell>
          <cell r="G703">
            <v>6100</v>
          </cell>
          <cell r="H703">
            <v>3916</v>
          </cell>
        </row>
        <row r="704">
          <cell r="A704">
            <v>38996</v>
          </cell>
          <cell r="B704">
            <v>5706</v>
          </cell>
          <cell r="C704">
            <v>6150</v>
          </cell>
          <cell r="E704">
            <v>38996</v>
          </cell>
          <cell r="F704">
            <v>38996</v>
          </cell>
          <cell r="G704">
            <v>6150</v>
          </cell>
          <cell r="H704">
            <v>5706</v>
          </cell>
        </row>
        <row r="705">
          <cell r="A705">
            <v>38999</v>
          </cell>
          <cell r="B705">
            <v>4819</v>
          </cell>
          <cell r="C705">
            <v>6100</v>
          </cell>
          <cell r="E705">
            <v>38999</v>
          </cell>
          <cell r="F705">
            <v>38999</v>
          </cell>
          <cell r="G705">
            <v>6100</v>
          </cell>
          <cell r="H705">
            <v>4819</v>
          </cell>
        </row>
        <row r="706">
          <cell r="A706">
            <v>39000</v>
          </cell>
          <cell r="B706">
            <v>3404</v>
          </cell>
          <cell r="C706">
            <v>6150</v>
          </cell>
          <cell r="E706">
            <v>39000</v>
          </cell>
          <cell r="F706">
            <v>39000</v>
          </cell>
          <cell r="G706">
            <v>6150</v>
          </cell>
          <cell r="H706">
            <v>3404</v>
          </cell>
        </row>
        <row r="707">
          <cell r="A707">
            <v>39001</v>
          </cell>
          <cell r="B707">
            <v>11336</v>
          </cell>
          <cell r="C707">
            <v>6300</v>
          </cell>
          <cell r="E707">
            <v>39001</v>
          </cell>
          <cell r="F707">
            <v>39001</v>
          </cell>
          <cell r="G707">
            <v>6300</v>
          </cell>
          <cell r="H707">
            <v>11336</v>
          </cell>
        </row>
        <row r="708">
          <cell r="A708">
            <v>39002</v>
          </cell>
          <cell r="B708">
            <v>6436</v>
          </cell>
          <cell r="C708">
            <v>6550</v>
          </cell>
          <cell r="E708">
            <v>39002</v>
          </cell>
          <cell r="F708">
            <v>39002</v>
          </cell>
          <cell r="G708">
            <v>6550</v>
          </cell>
          <cell r="H708">
            <v>6436</v>
          </cell>
        </row>
        <row r="709">
          <cell r="A709">
            <v>39003</v>
          </cell>
          <cell r="B709">
            <v>9905</v>
          </cell>
          <cell r="C709">
            <v>6900</v>
          </cell>
          <cell r="E709">
            <v>39003</v>
          </cell>
          <cell r="F709">
            <v>39003</v>
          </cell>
          <cell r="G709">
            <v>6900</v>
          </cell>
          <cell r="H709">
            <v>9905</v>
          </cell>
        </row>
        <row r="710">
          <cell r="A710">
            <v>39006</v>
          </cell>
          <cell r="B710">
            <v>3300.5</v>
          </cell>
          <cell r="C710">
            <v>6750</v>
          </cell>
          <cell r="E710">
            <v>39006</v>
          </cell>
          <cell r="F710">
            <v>39006</v>
          </cell>
          <cell r="G710">
            <v>6750</v>
          </cell>
          <cell r="H710">
            <v>3300.5</v>
          </cell>
        </row>
        <row r="711">
          <cell r="A711">
            <v>39007</v>
          </cell>
          <cell r="B711">
            <v>5432</v>
          </cell>
          <cell r="C711">
            <v>6700</v>
          </cell>
          <cell r="E711">
            <v>39007</v>
          </cell>
          <cell r="F711">
            <v>39007</v>
          </cell>
          <cell r="G711">
            <v>6700</v>
          </cell>
          <cell r="H711">
            <v>5432</v>
          </cell>
        </row>
        <row r="712">
          <cell r="A712">
            <v>39008</v>
          </cell>
          <cell r="B712">
            <v>17147</v>
          </cell>
          <cell r="C712">
            <v>6500</v>
          </cell>
          <cell r="E712">
            <v>39008</v>
          </cell>
          <cell r="F712">
            <v>39008</v>
          </cell>
          <cell r="G712">
            <v>6500</v>
          </cell>
          <cell r="H712">
            <v>17147</v>
          </cell>
        </row>
        <row r="713">
          <cell r="A713">
            <v>39009</v>
          </cell>
          <cell r="B713">
            <v>12016.5</v>
          </cell>
          <cell r="C713">
            <v>6450</v>
          </cell>
          <cell r="E713">
            <v>39009</v>
          </cell>
          <cell r="F713">
            <v>39009</v>
          </cell>
          <cell r="G713">
            <v>6450</v>
          </cell>
          <cell r="H713">
            <v>12016.5</v>
          </cell>
        </row>
        <row r="714">
          <cell r="A714">
            <v>39010</v>
          </cell>
          <cell r="B714">
            <v>7184.5</v>
          </cell>
          <cell r="C714">
            <v>6600</v>
          </cell>
          <cell r="E714">
            <v>39010</v>
          </cell>
          <cell r="F714">
            <v>39010</v>
          </cell>
          <cell r="G714">
            <v>6600</v>
          </cell>
          <cell r="H714">
            <v>7184.5</v>
          </cell>
        </row>
        <row r="715">
          <cell r="A715">
            <v>39013</v>
          </cell>
          <cell r="B715">
            <v>0</v>
          </cell>
          <cell r="C715">
            <v>6600</v>
          </cell>
          <cell r="E715">
            <v>39013</v>
          </cell>
          <cell r="F715">
            <v>39013</v>
          </cell>
          <cell r="G715">
            <v>6600</v>
          </cell>
          <cell r="H715">
            <v>0</v>
          </cell>
        </row>
        <row r="716">
          <cell r="A716">
            <v>39014</v>
          </cell>
          <cell r="B716">
            <v>0</v>
          </cell>
          <cell r="C716">
            <v>6600</v>
          </cell>
          <cell r="E716">
            <v>39014</v>
          </cell>
          <cell r="F716">
            <v>39014</v>
          </cell>
          <cell r="G716">
            <v>6600</v>
          </cell>
          <cell r="H716">
            <v>0</v>
          </cell>
        </row>
        <row r="717">
          <cell r="A717">
            <v>39015</v>
          </cell>
          <cell r="B717">
            <v>0</v>
          </cell>
          <cell r="C717">
            <v>6600</v>
          </cell>
          <cell r="E717">
            <v>39015</v>
          </cell>
          <cell r="F717">
            <v>39015</v>
          </cell>
          <cell r="G717">
            <v>6600</v>
          </cell>
          <cell r="H717">
            <v>0</v>
          </cell>
        </row>
        <row r="718">
          <cell r="A718">
            <v>39016</v>
          </cell>
          <cell r="B718">
            <v>0</v>
          </cell>
          <cell r="C718">
            <v>6600</v>
          </cell>
          <cell r="E718">
            <v>39016</v>
          </cell>
          <cell r="F718">
            <v>39016</v>
          </cell>
          <cell r="G718">
            <v>6600</v>
          </cell>
          <cell r="H718">
            <v>0</v>
          </cell>
        </row>
        <row r="719">
          <cell r="A719">
            <v>39017</v>
          </cell>
          <cell r="B719">
            <v>0</v>
          </cell>
          <cell r="C719">
            <v>6600</v>
          </cell>
          <cell r="E719">
            <v>39017</v>
          </cell>
          <cell r="F719">
            <v>39017</v>
          </cell>
          <cell r="G719">
            <v>6600</v>
          </cell>
          <cell r="H719">
            <v>0</v>
          </cell>
        </row>
        <row r="720">
          <cell r="A720">
            <v>39020</v>
          </cell>
          <cell r="B720">
            <v>5438.5</v>
          </cell>
          <cell r="C720">
            <v>6700</v>
          </cell>
          <cell r="E720">
            <v>39020</v>
          </cell>
          <cell r="F720">
            <v>39020</v>
          </cell>
          <cell r="G720">
            <v>6700</v>
          </cell>
          <cell r="H720">
            <v>5438.5</v>
          </cell>
        </row>
        <row r="721">
          <cell r="A721">
            <v>39021</v>
          </cell>
          <cell r="B721">
            <v>2747</v>
          </cell>
          <cell r="C721">
            <v>6550</v>
          </cell>
          <cell r="E721">
            <v>39021</v>
          </cell>
          <cell r="F721">
            <v>39021</v>
          </cell>
          <cell r="G721">
            <v>6550</v>
          </cell>
          <cell r="H721">
            <v>2747</v>
          </cell>
        </row>
        <row r="722">
          <cell r="A722">
            <v>39022</v>
          </cell>
          <cell r="B722">
            <v>1796.5</v>
          </cell>
          <cell r="C722">
            <v>6550</v>
          </cell>
          <cell r="E722">
            <v>39022</v>
          </cell>
          <cell r="F722">
            <v>39022</v>
          </cell>
          <cell r="G722">
            <v>6550</v>
          </cell>
          <cell r="H722">
            <v>1796.5</v>
          </cell>
        </row>
        <row r="723">
          <cell r="A723">
            <v>39023</v>
          </cell>
          <cell r="B723">
            <v>4806.5</v>
          </cell>
          <cell r="C723">
            <v>6700</v>
          </cell>
          <cell r="E723">
            <v>39023</v>
          </cell>
          <cell r="F723">
            <v>39023</v>
          </cell>
          <cell r="G723">
            <v>6700</v>
          </cell>
          <cell r="H723">
            <v>4806.5</v>
          </cell>
          <cell r="I723">
            <v>20000</v>
          </cell>
        </row>
        <row r="724">
          <cell r="A724">
            <v>39024</v>
          </cell>
          <cell r="B724">
            <v>3201</v>
          </cell>
          <cell r="C724">
            <v>6750</v>
          </cell>
          <cell r="E724">
            <v>39024</v>
          </cell>
          <cell r="F724">
            <v>39024</v>
          </cell>
          <cell r="G724">
            <v>6750</v>
          </cell>
          <cell r="H724">
            <v>3201</v>
          </cell>
        </row>
        <row r="725">
          <cell r="A725">
            <v>39027</v>
          </cell>
          <cell r="B725">
            <v>3449.5</v>
          </cell>
          <cell r="C725">
            <v>6900</v>
          </cell>
          <cell r="E725">
            <v>39027</v>
          </cell>
          <cell r="F725">
            <v>39027</v>
          </cell>
          <cell r="G725">
            <v>6900</v>
          </cell>
          <cell r="H725">
            <v>3449.5</v>
          </cell>
        </row>
        <row r="726">
          <cell r="A726">
            <v>39028</v>
          </cell>
          <cell r="B726">
            <v>2066.5</v>
          </cell>
          <cell r="C726">
            <v>6900</v>
          </cell>
          <cell r="E726">
            <v>39028</v>
          </cell>
          <cell r="F726">
            <v>39028</v>
          </cell>
          <cell r="G726">
            <v>6900</v>
          </cell>
          <cell r="H726">
            <v>2066.5</v>
          </cell>
        </row>
        <row r="727">
          <cell r="A727">
            <v>39029</v>
          </cell>
          <cell r="B727">
            <v>3542.5</v>
          </cell>
          <cell r="C727">
            <v>6800</v>
          </cell>
          <cell r="E727">
            <v>39029</v>
          </cell>
          <cell r="F727">
            <v>39029</v>
          </cell>
          <cell r="G727">
            <v>6800</v>
          </cell>
          <cell r="H727">
            <v>3542.5</v>
          </cell>
        </row>
        <row r="728">
          <cell r="A728">
            <v>39030</v>
          </cell>
          <cell r="B728">
            <v>3107.5</v>
          </cell>
          <cell r="C728">
            <v>6600</v>
          </cell>
          <cell r="E728">
            <v>39030</v>
          </cell>
          <cell r="F728">
            <v>39030</v>
          </cell>
          <cell r="G728">
            <v>6600</v>
          </cell>
          <cell r="H728">
            <v>3107.5</v>
          </cell>
        </row>
        <row r="729">
          <cell r="A729">
            <v>39031</v>
          </cell>
          <cell r="B729">
            <v>6645</v>
          </cell>
          <cell r="C729">
            <v>6700</v>
          </cell>
          <cell r="E729">
            <v>39031</v>
          </cell>
          <cell r="F729">
            <v>39031</v>
          </cell>
          <cell r="G729">
            <v>6700</v>
          </cell>
          <cell r="H729">
            <v>6645</v>
          </cell>
        </row>
        <row r="730">
          <cell r="A730">
            <v>39034</v>
          </cell>
          <cell r="B730">
            <v>3757.5</v>
          </cell>
          <cell r="C730">
            <v>6550</v>
          </cell>
          <cell r="E730">
            <v>39034</v>
          </cell>
          <cell r="F730">
            <v>39034</v>
          </cell>
          <cell r="G730">
            <v>6550</v>
          </cell>
          <cell r="H730">
            <v>3757.5</v>
          </cell>
        </row>
        <row r="731">
          <cell r="A731">
            <v>39035</v>
          </cell>
          <cell r="B731">
            <v>7109.5</v>
          </cell>
          <cell r="C731">
            <v>6650</v>
          </cell>
          <cell r="E731">
            <v>39035</v>
          </cell>
          <cell r="F731">
            <v>39035</v>
          </cell>
          <cell r="G731">
            <v>6650</v>
          </cell>
          <cell r="H731">
            <v>7109.5</v>
          </cell>
        </row>
        <row r="732">
          <cell r="A732">
            <v>39036</v>
          </cell>
          <cell r="B732">
            <v>11950</v>
          </cell>
          <cell r="C732">
            <v>6950</v>
          </cell>
          <cell r="E732">
            <v>39036</v>
          </cell>
          <cell r="F732">
            <v>39036</v>
          </cell>
          <cell r="G732">
            <v>6950</v>
          </cell>
          <cell r="H732">
            <v>11950</v>
          </cell>
        </row>
        <row r="733">
          <cell r="A733">
            <v>39037</v>
          </cell>
          <cell r="B733">
            <v>3398</v>
          </cell>
          <cell r="C733">
            <v>6850</v>
          </cell>
          <cell r="E733">
            <v>39037</v>
          </cell>
          <cell r="F733">
            <v>39037</v>
          </cell>
          <cell r="G733">
            <v>6850</v>
          </cell>
          <cell r="H733">
            <v>3398</v>
          </cell>
        </row>
        <row r="734">
          <cell r="A734">
            <v>39038</v>
          </cell>
          <cell r="B734">
            <v>6358</v>
          </cell>
          <cell r="C734">
            <v>6800</v>
          </cell>
          <cell r="E734">
            <v>39038</v>
          </cell>
          <cell r="F734">
            <v>39038</v>
          </cell>
          <cell r="G734">
            <v>6800</v>
          </cell>
          <cell r="H734">
            <v>6358</v>
          </cell>
        </row>
        <row r="735">
          <cell r="A735">
            <v>39041</v>
          </cell>
          <cell r="B735">
            <v>3784.5</v>
          </cell>
          <cell r="C735">
            <v>6700</v>
          </cell>
          <cell r="E735">
            <v>39041</v>
          </cell>
          <cell r="F735">
            <v>39041</v>
          </cell>
          <cell r="G735">
            <v>6700</v>
          </cell>
          <cell r="H735">
            <v>3784.5</v>
          </cell>
        </row>
        <row r="736">
          <cell r="A736">
            <v>39042</v>
          </cell>
          <cell r="B736">
            <v>4927.5</v>
          </cell>
          <cell r="C736">
            <v>6800</v>
          </cell>
          <cell r="E736">
            <v>39042</v>
          </cell>
          <cell r="F736">
            <v>39042</v>
          </cell>
          <cell r="G736">
            <v>6800</v>
          </cell>
          <cell r="H736">
            <v>4927.5</v>
          </cell>
        </row>
        <row r="737">
          <cell r="A737">
            <v>39043</v>
          </cell>
          <cell r="B737">
            <v>6793</v>
          </cell>
          <cell r="C737">
            <v>6700</v>
          </cell>
          <cell r="E737">
            <v>39043</v>
          </cell>
          <cell r="F737">
            <v>39043</v>
          </cell>
          <cell r="G737">
            <v>6700</v>
          </cell>
          <cell r="H737">
            <v>6793</v>
          </cell>
        </row>
        <row r="738">
          <cell r="A738">
            <v>39044</v>
          </cell>
          <cell r="B738">
            <v>3961.5</v>
          </cell>
          <cell r="C738">
            <v>6650</v>
          </cell>
          <cell r="E738">
            <v>39044</v>
          </cell>
          <cell r="F738">
            <v>39044</v>
          </cell>
          <cell r="G738">
            <v>6650</v>
          </cell>
          <cell r="H738">
            <v>3961.5</v>
          </cell>
        </row>
        <row r="739">
          <cell r="A739">
            <v>39045</v>
          </cell>
          <cell r="B739">
            <v>4522</v>
          </cell>
          <cell r="C739">
            <v>6550</v>
          </cell>
          <cell r="E739">
            <v>39045</v>
          </cell>
          <cell r="F739">
            <v>39045</v>
          </cell>
          <cell r="G739">
            <v>6550</v>
          </cell>
          <cell r="H739">
            <v>4522</v>
          </cell>
        </row>
        <row r="740">
          <cell r="A740">
            <v>39048</v>
          </cell>
          <cell r="B740">
            <v>6412.5</v>
          </cell>
          <cell r="C740">
            <v>6550</v>
          </cell>
          <cell r="E740">
            <v>39048</v>
          </cell>
          <cell r="F740">
            <v>39048</v>
          </cell>
          <cell r="G740">
            <v>6550</v>
          </cell>
          <cell r="H740">
            <v>6412.5</v>
          </cell>
        </row>
        <row r="741">
          <cell r="A741">
            <v>39049</v>
          </cell>
          <cell r="B741">
            <v>12079</v>
          </cell>
          <cell r="C741">
            <v>6250</v>
          </cell>
          <cell r="E741">
            <v>39049</v>
          </cell>
          <cell r="F741">
            <v>39049</v>
          </cell>
          <cell r="G741">
            <v>6250</v>
          </cell>
          <cell r="H741">
            <v>12079</v>
          </cell>
        </row>
        <row r="742">
          <cell r="A742">
            <v>39050</v>
          </cell>
          <cell r="B742">
            <v>6461</v>
          </cell>
          <cell r="C742">
            <v>6350</v>
          </cell>
          <cell r="E742">
            <v>39050</v>
          </cell>
          <cell r="F742">
            <v>39050</v>
          </cell>
          <cell r="G742">
            <v>6350</v>
          </cell>
          <cell r="H742">
            <v>6461</v>
          </cell>
        </row>
        <row r="743">
          <cell r="A743">
            <v>39051</v>
          </cell>
          <cell r="B743">
            <v>8198.5</v>
          </cell>
          <cell r="C743">
            <v>6450</v>
          </cell>
          <cell r="E743">
            <v>39051</v>
          </cell>
          <cell r="F743">
            <v>39051</v>
          </cell>
          <cell r="G743">
            <v>6450</v>
          </cell>
          <cell r="H743">
            <v>8198.5</v>
          </cell>
        </row>
        <row r="744">
          <cell r="A744">
            <v>39052</v>
          </cell>
          <cell r="B744">
            <v>2630.5</v>
          </cell>
          <cell r="C744">
            <v>6500</v>
          </cell>
          <cell r="E744">
            <v>39052</v>
          </cell>
          <cell r="F744">
            <v>39052</v>
          </cell>
          <cell r="G744">
            <v>6500</v>
          </cell>
          <cell r="H744">
            <v>2630.5</v>
          </cell>
        </row>
        <row r="745">
          <cell r="A745">
            <v>39055</v>
          </cell>
          <cell r="B745">
            <v>4907</v>
          </cell>
          <cell r="C745">
            <v>6250</v>
          </cell>
          <cell r="E745">
            <v>39055</v>
          </cell>
          <cell r="F745">
            <v>39055</v>
          </cell>
          <cell r="G745">
            <v>6250</v>
          </cell>
          <cell r="H745">
            <v>4907</v>
          </cell>
        </row>
        <row r="746">
          <cell r="A746">
            <v>39056</v>
          </cell>
          <cell r="B746">
            <v>9605</v>
          </cell>
          <cell r="C746">
            <v>6550</v>
          </cell>
          <cell r="E746">
            <v>39056</v>
          </cell>
          <cell r="F746">
            <v>39056</v>
          </cell>
          <cell r="G746">
            <v>6550</v>
          </cell>
          <cell r="H746">
            <v>9605</v>
          </cell>
          <cell r="I746">
            <v>20000</v>
          </cell>
        </row>
        <row r="747">
          <cell r="A747">
            <v>39057</v>
          </cell>
          <cell r="B747">
            <v>10166.5</v>
          </cell>
          <cell r="C747">
            <v>6700</v>
          </cell>
          <cell r="E747">
            <v>39057</v>
          </cell>
          <cell r="F747">
            <v>39057</v>
          </cell>
          <cell r="G747">
            <v>6700</v>
          </cell>
          <cell r="H747">
            <v>10166.5</v>
          </cell>
        </row>
        <row r="748">
          <cell r="A748">
            <v>39058</v>
          </cell>
          <cell r="B748">
            <v>3669</v>
          </cell>
          <cell r="C748">
            <v>6600</v>
          </cell>
          <cell r="E748">
            <v>39058</v>
          </cell>
          <cell r="F748">
            <v>39058</v>
          </cell>
          <cell r="G748">
            <v>6600</v>
          </cell>
          <cell r="H748">
            <v>3669</v>
          </cell>
        </row>
        <row r="749">
          <cell r="A749">
            <v>39059</v>
          </cell>
          <cell r="B749">
            <v>1989</v>
          </cell>
          <cell r="C749">
            <v>6500</v>
          </cell>
          <cell r="E749">
            <v>39059</v>
          </cell>
          <cell r="F749">
            <v>39059</v>
          </cell>
          <cell r="G749">
            <v>6500</v>
          </cell>
          <cell r="H749">
            <v>1989</v>
          </cell>
        </row>
        <row r="750">
          <cell r="A750">
            <v>39062</v>
          </cell>
          <cell r="B750">
            <v>4682.5</v>
          </cell>
          <cell r="C750">
            <v>6450</v>
          </cell>
          <cell r="E750">
            <v>39062</v>
          </cell>
          <cell r="F750">
            <v>39062</v>
          </cell>
          <cell r="G750">
            <v>6450</v>
          </cell>
          <cell r="H750">
            <v>4682.5</v>
          </cell>
        </row>
        <row r="751">
          <cell r="A751">
            <v>39063</v>
          </cell>
          <cell r="B751">
            <v>3808</v>
          </cell>
          <cell r="C751">
            <v>6400</v>
          </cell>
          <cell r="E751">
            <v>39063</v>
          </cell>
          <cell r="F751">
            <v>39063</v>
          </cell>
          <cell r="G751">
            <v>6400</v>
          </cell>
          <cell r="H751">
            <v>3808</v>
          </cell>
        </row>
        <row r="752">
          <cell r="A752">
            <v>39064</v>
          </cell>
          <cell r="B752">
            <v>2134.5</v>
          </cell>
          <cell r="C752">
            <v>6400</v>
          </cell>
          <cell r="E752">
            <v>39064</v>
          </cell>
          <cell r="F752">
            <v>39064</v>
          </cell>
          <cell r="G752">
            <v>6400</v>
          </cell>
          <cell r="H752">
            <v>2134.5</v>
          </cell>
        </row>
        <row r="753">
          <cell r="A753">
            <v>39065</v>
          </cell>
          <cell r="B753">
            <v>4587</v>
          </cell>
          <cell r="C753">
            <v>6600</v>
          </cell>
          <cell r="E753">
            <v>39065</v>
          </cell>
          <cell r="F753">
            <v>39065</v>
          </cell>
          <cell r="G753">
            <v>6600</v>
          </cell>
          <cell r="H753">
            <v>4587</v>
          </cell>
        </row>
        <row r="754">
          <cell r="A754">
            <v>39066</v>
          </cell>
          <cell r="B754">
            <v>2191</v>
          </cell>
          <cell r="C754">
            <v>6550</v>
          </cell>
          <cell r="E754">
            <v>39066</v>
          </cell>
          <cell r="F754">
            <v>39066</v>
          </cell>
          <cell r="G754">
            <v>6550</v>
          </cell>
          <cell r="H754">
            <v>2191</v>
          </cell>
        </row>
        <row r="755">
          <cell r="A755">
            <v>39069</v>
          </cell>
          <cell r="B755">
            <v>3298.5</v>
          </cell>
          <cell r="C755">
            <v>6650</v>
          </cell>
          <cell r="E755">
            <v>39069</v>
          </cell>
          <cell r="F755">
            <v>39069</v>
          </cell>
          <cell r="G755">
            <v>6650</v>
          </cell>
          <cell r="H755">
            <v>3298.5</v>
          </cell>
        </row>
        <row r="756">
          <cell r="A756">
            <v>39070</v>
          </cell>
          <cell r="B756">
            <v>8199</v>
          </cell>
          <cell r="C756">
            <v>6600</v>
          </cell>
          <cell r="E756">
            <v>39070</v>
          </cell>
          <cell r="F756">
            <v>39070</v>
          </cell>
          <cell r="G756">
            <v>6600</v>
          </cell>
          <cell r="H756">
            <v>8199</v>
          </cell>
        </row>
        <row r="757">
          <cell r="A757">
            <v>39071</v>
          </cell>
          <cell r="B757">
            <v>4889.5</v>
          </cell>
          <cell r="C757">
            <v>6700</v>
          </cell>
          <cell r="E757">
            <v>39071</v>
          </cell>
          <cell r="F757">
            <v>39071</v>
          </cell>
          <cell r="G757">
            <v>6700</v>
          </cell>
          <cell r="H757">
            <v>4889.5</v>
          </cell>
        </row>
        <row r="758">
          <cell r="A758">
            <v>39072</v>
          </cell>
          <cell r="B758">
            <v>4453.5</v>
          </cell>
          <cell r="C758">
            <v>6750</v>
          </cell>
          <cell r="E758">
            <v>39072</v>
          </cell>
          <cell r="F758">
            <v>39072</v>
          </cell>
          <cell r="G758">
            <v>6750</v>
          </cell>
          <cell r="H758">
            <v>4453.5</v>
          </cell>
        </row>
        <row r="759">
          <cell r="A759">
            <v>39073</v>
          </cell>
          <cell r="B759">
            <v>3522</v>
          </cell>
          <cell r="C759">
            <v>6700</v>
          </cell>
          <cell r="E759">
            <v>39073</v>
          </cell>
          <cell r="F759">
            <v>39073</v>
          </cell>
          <cell r="G759">
            <v>6700</v>
          </cell>
          <cell r="H759">
            <v>3522</v>
          </cell>
        </row>
        <row r="760">
          <cell r="A760">
            <v>39076</v>
          </cell>
          <cell r="B760">
            <v>0</v>
          </cell>
          <cell r="C760">
            <v>6700</v>
          </cell>
          <cell r="E760">
            <v>39076</v>
          </cell>
          <cell r="F760">
            <v>39076</v>
          </cell>
          <cell r="G760">
            <v>6700</v>
          </cell>
          <cell r="H760">
            <v>0</v>
          </cell>
        </row>
        <row r="761">
          <cell r="A761">
            <v>39077</v>
          </cell>
          <cell r="B761">
            <v>782.5</v>
          </cell>
          <cell r="C761">
            <v>6700</v>
          </cell>
          <cell r="E761">
            <v>39077</v>
          </cell>
          <cell r="F761">
            <v>39077</v>
          </cell>
          <cell r="G761">
            <v>6700</v>
          </cell>
          <cell r="H761">
            <v>782.5</v>
          </cell>
        </row>
        <row r="762">
          <cell r="A762">
            <v>39078</v>
          </cell>
          <cell r="B762">
            <v>588</v>
          </cell>
          <cell r="C762">
            <v>6700</v>
          </cell>
          <cell r="E762">
            <v>39078</v>
          </cell>
          <cell r="F762">
            <v>39078</v>
          </cell>
          <cell r="G762">
            <v>6700</v>
          </cell>
          <cell r="H762">
            <v>588</v>
          </cell>
        </row>
        <row r="763">
          <cell r="A763">
            <v>39079</v>
          </cell>
          <cell r="B763">
            <v>2561</v>
          </cell>
          <cell r="C763">
            <v>6550</v>
          </cell>
          <cell r="E763">
            <v>39079</v>
          </cell>
          <cell r="F763">
            <v>39079</v>
          </cell>
          <cell r="G763">
            <v>6550</v>
          </cell>
          <cell r="H763">
            <v>2561</v>
          </cell>
        </row>
        <row r="764">
          <cell r="A764">
            <v>39080</v>
          </cell>
          <cell r="B764">
            <v>0</v>
          </cell>
          <cell r="C764">
            <v>6550</v>
          </cell>
          <cell r="E764">
            <v>39080</v>
          </cell>
          <cell r="F764">
            <v>39080</v>
          </cell>
          <cell r="G764">
            <v>6550</v>
          </cell>
          <cell r="H764">
            <v>0</v>
          </cell>
        </row>
        <row r="765">
          <cell r="A765">
            <v>39083</v>
          </cell>
          <cell r="B765">
            <v>0</v>
          </cell>
          <cell r="C765">
            <v>6550</v>
          </cell>
          <cell r="E765">
            <v>39083</v>
          </cell>
          <cell r="F765">
            <v>39083</v>
          </cell>
          <cell r="G765">
            <v>6550</v>
          </cell>
          <cell r="H765">
            <v>0</v>
          </cell>
        </row>
        <row r="766">
          <cell r="A766">
            <v>39084</v>
          </cell>
          <cell r="B766">
            <v>1831.5</v>
          </cell>
          <cell r="C766">
            <v>6700</v>
          </cell>
          <cell r="E766">
            <v>39084</v>
          </cell>
          <cell r="F766">
            <v>39084</v>
          </cell>
          <cell r="G766">
            <v>6700</v>
          </cell>
          <cell r="H766">
            <v>1831.5</v>
          </cell>
        </row>
        <row r="767">
          <cell r="A767">
            <v>39085</v>
          </cell>
          <cell r="B767">
            <v>7670.5</v>
          </cell>
          <cell r="C767">
            <v>7100</v>
          </cell>
          <cell r="E767">
            <v>39085</v>
          </cell>
          <cell r="F767">
            <v>39085</v>
          </cell>
          <cell r="G767">
            <v>7100</v>
          </cell>
          <cell r="H767">
            <v>7670.5</v>
          </cell>
        </row>
        <row r="768">
          <cell r="A768">
            <v>39086</v>
          </cell>
          <cell r="B768">
            <v>22656.5</v>
          </cell>
          <cell r="C768">
            <v>7500</v>
          </cell>
          <cell r="E768">
            <v>39086</v>
          </cell>
          <cell r="F768">
            <v>39086</v>
          </cell>
          <cell r="G768">
            <v>7500</v>
          </cell>
          <cell r="H768">
            <v>22656.5</v>
          </cell>
        </row>
        <row r="769">
          <cell r="A769">
            <v>39087</v>
          </cell>
          <cell r="B769">
            <v>6699.5</v>
          </cell>
          <cell r="C769">
            <v>7500</v>
          </cell>
          <cell r="E769">
            <v>39087</v>
          </cell>
          <cell r="F769">
            <v>39087</v>
          </cell>
          <cell r="G769">
            <v>7500</v>
          </cell>
          <cell r="H769">
            <v>6699.5</v>
          </cell>
        </row>
        <row r="770">
          <cell r="A770">
            <v>39090</v>
          </cell>
          <cell r="B770">
            <v>4612</v>
          </cell>
          <cell r="C770">
            <v>7400</v>
          </cell>
          <cell r="E770">
            <v>39090</v>
          </cell>
          <cell r="F770">
            <v>39090</v>
          </cell>
          <cell r="G770">
            <v>7400</v>
          </cell>
          <cell r="H770">
            <v>4612</v>
          </cell>
        </row>
        <row r="771">
          <cell r="A771">
            <v>39091</v>
          </cell>
          <cell r="B771">
            <v>5890</v>
          </cell>
          <cell r="C771">
            <v>7300</v>
          </cell>
          <cell r="E771">
            <v>39091</v>
          </cell>
          <cell r="F771">
            <v>39091</v>
          </cell>
          <cell r="G771">
            <v>7300</v>
          </cell>
          <cell r="H771">
            <v>5890</v>
          </cell>
        </row>
        <row r="772">
          <cell r="A772">
            <v>39092</v>
          </cell>
          <cell r="B772">
            <v>15137</v>
          </cell>
          <cell r="C772">
            <v>6800</v>
          </cell>
          <cell r="E772">
            <v>39092</v>
          </cell>
          <cell r="F772">
            <v>39092</v>
          </cell>
          <cell r="G772">
            <v>6800</v>
          </cell>
          <cell r="H772">
            <v>15137</v>
          </cell>
        </row>
        <row r="773">
          <cell r="A773">
            <v>39093</v>
          </cell>
          <cell r="B773">
            <v>3899</v>
          </cell>
          <cell r="C773">
            <v>6900</v>
          </cell>
          <cell r="E773">
            <v>39093</v>
          </cell>
          <cell r="F773">
            <v>39093</v>
          </cell>
          <cell r="G773">
            <v>6900</v>
          </cell>
          <cell r="H773">
            <v>3899</v>
          </cell>
        </row>
        <row r="774">
          <cell r="A774">
            <v>39094</v>
          </cell>
          <cell r="B774">
            <v>5491</v>
          </cell>
          <cell r="C774">
            <v>6850</v>
          </cell>
          <cell r="E774">
            <v>39094</v>
          </cell>
          <cell r="F774">
            <v>39094</v>
          </cell>
          <cell r="G774">
            <v>6850</v>
          </cell>
          <cell r="H774">
            <v>5491</v>
          </cell>
        </row>
        <row r="775">
          <cell r="A775">
            <v>39097</v>
          </cell>
          <cell r="B775">
            <v>2818.5</v>
          </cell>
          <cell r="C775">
            <v>7050</v>
          </cell>
          <cell r="E775">
            <v>39097</v>
          </cell>
          <cell r="F775">
            <v>39097</v>
          </cell>
          <cell r="G775">
            <v>7050</v>
          </cell>
          <cell r="H775">
            <v>2818.5</v>
          </cell>
        </row>
        <row r="776">
          <cell r="A776">
            <v>39098</v>
          </cell>
          <cell r="B776">
            <v>3369</v>
          </cell>
          <cell r="C776">
            <v>7050</v>
          </cell>
          <cell r="E776">
            <v>39098</v>
          </cell>
          <cell r="F776">
            <v>39098</v>
          </cell>
          <cell r="G776">
            <v>7050</v>
          </cell>
          <cell r="H776">
            <v>3369</v>
          </cell>
        </row>
        <row r="777">
          <cell r="A777">
            <v>39099</v>
          </cell>
          <cell r="B777">
            <v>2730.5</v>
          </cell>
          <cell r="C777">
            <v>7100</v>
          </cell>
          <cell r="E777">
            <v>39099</v>
          </cell>
          <cell r="F777">
            <v>39099</v>
          </cell>
          <cell r="G777">
            <v>7100</v>
          </cell>
          <cell r="H777">
            <v>2730.5</v>
          </cell>
        </row>
        <row r="778">
          <cell r="A778">
            <v>39100</v>
          </cell>
          <cell r="B778">
            <v>12092.5</v>
          </cell>
          <cell r="C778">
            <v>6800</v>
          </cell>
          <cell r="E778">
            <v>39100</v>
          </cell>
          <cell r="F778">
            <v>39100</v>
          </cell>
          <cell r="G778">
            <v>6800</v>
          </cell>
          <cell r="H778">
            <v>12092.5</v>
          </cell>
        </row>
        <row r="779">
          <cell r="A779">
            <v>39101</v>
          </cell>
          <cell r="B779">
            <v>34829</v>
          </cell>
          <cell r="C779">
            <v>6600</v>
          </cell>
          <cell r="E779">
            <v>39101</v>
          </cell>
          <cell r="F779">
            <v>39101</v>
          </cell>
          <cell r="G779">
            <v>6600</v>
          </cell>
          <cell r="H779">
            <v>34829</v>
          </cell>
        </row>
        <row r="780">
          <cell r="A780">
            <v>39104</v>
          </cell>
          <cell r="B780">
            <v>6136</v>
          </cell>
          <cell r="C780">
            <v>6650</v>
          </cell>
          <cell r="E780">
            <v>39104</v>
          </cell>
          <cell r="F780">
            <v>39104</v>
          </cell>
          <cell r="G780">
            <v>6650</v>
          </cell>
          <cell r="H780">
            <v>6136</v>
          </cell>
        </row>
        <row r="781">
          <cell r="A781">
            <v>39105</v>
          </cell>
          <cell r="B781">
            <v>22077</v>
          </cell>
          <cell r="C781">
            <v>6550</v>
          </cell>
          <cell r="E781">
            <v>39105</v>
          </cell>
          <cell r="F781">
            <v>39105</v>
          </cell>
          <cell r="G781">
            <v>6550</v>
          </cell>
          <cell r="H781">
            <v>22077</v>
          </cell>
        </row>
        <row r="782">
          <cell r="A782">
            <v>39106</v>
          </cell>
          <cell r="B782">
            <v>4629.5</v>
          </cell>
          <cell r="C782">
            <v>6550</v>
          </cell>
          <cell r="E782">
            <v>39106</v>
          </cell>
          <cell r="F782">
            <v>39106</v>
          </cell>
          <cell r="G782">
            <v>6550</v>
          </cell>
          <cell r="H782">
            <v>4629.5</v>
          </cell>
        </row>
        <row r="783">
          <cell r="A783">
            <v>39107</v>
          </cell>
          <cell r="B783">
            <v>16465.5</v>
          </cell>
          <cell r="C783">
            <v>6550</v>
          </cell>
          <cell r="E783">
            <v>39107</v>
          </cell>
          <cell r="F783">
            <v>39107</v>
          </cell>
          <cell r="G783">
            <v>6550</v>
          </cell>
          <cell r="H783">
            <v>16465.5</v>
          </cell>
        </row>
        <row r="784">
          <cell r="A784">
            <v>39108</v>
          </cell>
          <cell r="B784">
            <v>6102</v>
          </cell>
          <cell r="C784">
            <v>6600</v>
          </cell>
          <cell r="E784">
            <v>39108</v>
          </cell>
          <cell r="F784">
            <v>39108</v>
          </cell>
          <cell r="G784">
            <v>6600</v>
          </cell>
          <cell r="H784">
            <v>6102</v>
          </cell>
        </row>
        <row r="785">
          <cell r="A785">
            <v>39111</v>
          </cell>
          <cell r="B785">
            <v>2257</v>
          </cell>
          <cell r="C785">
            <v>6600</v>
          </cell>
          <cell r="E785">
            <v>39111</v>
          </cell>
          <cell r="F785">
            <v>39111</v>
          </cell>
          <cell r="G785">
            <v>6600</v>
          </cell>
          <cell r="H785">
            <v>2257</v>
          </cell>
        </row>
        <row r="786">
          <cell r="A786">
            <v>39112</v>
          </cell>
          <cell r="B786">
            <v>3156.5</v>
          </cell>
          <cell r="C786">
            <v>6650</v>
          </cell>
          <cell r="E786">
            <v>39112</v>
          </cell>
          <cell r="F786">
            <v>39112</v>
          </cell>
          <cell r="G786">
            <v>6650</v>
          </cell>
          <cell r="H786">
            <v>3156.5</v>
          </cell>
        </row>
        <row r="787">
          <cell r="A787">
            <v>39113</v>
          </cell>
          <cell r="B787">
            <v>8488</v>
          </cell>
          <cell r="C787">
            <v>6750</v>
          </cell>
          <cell r="E787">
            <v>39113</v>
          </cell>
          <cell r="F787">
            <v>39113</v>
          </cell>
          <cell r="G787">
            <v>6750</v>
          </cell>
          <cell r="H787">
            <v>8488</v>
          </cell>
          <cell r="I787">
            <v>20000</v>
          </cell>
        </row>
        <row r="788">
          <cell r="A788">
            <v>39114</v>
          </cell>
          <cell r="B788">
            <v>10436.5</v>
          </cell>
          <cell r="C788">
            <v>6750</v>
          </cell>
          <cell r="E788">
            <v>39114</v>
          </cell>
          <cell r="F788">
            <v>39114</v>
          </cell>
          <cell r="G788">
            <v>6750</v>
          </cell>
          <cell r="H788">
            <v>10436.5</v>
          </cell>
        </row>
        <row r="789">
          <cell r="A789">
            <v>39115</v>
          </cell>
          <cell r="B789">
            <v>7158.5</v>
          </cell>
          <cell r="C789">
            <v>6850</v>
          </cell>
          <cell r="E789">
            <v>39115</v>
          </cell>
          <cell r="F789">
            <v>39115</v>
          </cell>
          <cell r="G789">
            <v>6850</v>
          </cell>
          <cell r="H789">
            <v>7158.5</v>
          </cell>
        </row>
        <row r="790">
          <cell r="A790">
            <v>39118</v>
          </cell>
          <cell r="B790">
            <v>2083</v>
          </cell>
          <cell r="C790">
            <v>6750</v>
          </cell>
          <cell r="E790">
            <v>39118</v>
          </cell>
          <cell r="F790">
            <v>39118</v>
          </cell>
          <cell r="G790">
            <v>6750</v>
          </cell>
          <cell r="H790">
            <v>2083</v>
          </cell>
        </row>
        <row r="791">
          <cell r="A791">
            <v>39119</v>
          </cell>
          <cell r="B791">
            <v>1216.5</v>
          </cell>
          <cell r="C791">
            <v>6650</v>
          </cell>
          <cell r="E791">
            <v>39119</v>
          </cell>
          <cell r="F791">
            <v>39119</v>
          </cell>
          <cell r="G791">
            <v>6650</v>
          </cell>
          <cell r="H791">
            <v>1216.5</v>
          </cell>
        </row>
        <row r="792">
          <cell r="A792">
            <v>39120</v>
          </cell>
          <cell r="B792">
            <v>2443</v>
          </cell>
          <cell r="C792">
            <v>6650</v>
          </cell>
          <cell r="E792">
            <v>39120</v>
          </cell>
          <cell r="F792">
            <v>39120</v>
          </cell>
          <cell r="G792">
            <v>6650</v>
          </cell>
          <cell r="H792">
            <v>2443</v>
          </cell>
        </row>
        <row r="793">
          <cell r="A793">
            <v>0</v>
          </cell>
          <cell r="B793">
            <v>0</v>
          </cell>
          <cell r="C793">
            <v>0</v>
          </cell>
          <cell r="E793">
            <v>39121</v>
          </cell>
          <cell r="F793">
            <v>39121</v>
          </cell>
          <cell r="G793">
            <v>6450</v>
          </cell>
          <cell r="H793">
            <v>10448.5</v>
          </cell>
        </row>
        <row r="794">
          <cell r="A794">
            <v>0</v>
          </cell>
          <cell r="C794">
            <v>0</v>
          </cell>
          <cell r="E794">
            <v>39122</v>
          </cell>
          <cell r="F794">
            <v>39122</v>
          </cell>
          <cell r="G794">
            <v>6500</v>
          </cell>
          <cell r="H794">
            <v>1544.5</v>
          </cell>
        </row>
        <row r="795">
          <cell r="A795">
            <v>0</v>
          </cell>
          <cell r="C795">
            <v>0</v>
          </cell>
          <cell r="E795">
            <v>39123</v>
          </cell>
          <cell r="F795">
            <v>39123</v>
          </cell>
          <cell r="G795">
            <v>6500</v>
          </cell>
          <cell r="H795">
            <v>1544.5</v>
          </cell>
        </row>
        <row r="796">
          <cell r="A796">
            <v>0</v>
          </cell>
          <cell r="C796">
            <v>0</v>
          </cell>
          <cell r="E796">
            <v>39124</v>
          </cell>
          <cell r="F796">
            <v>39124</v>
          </cell>
          <cell r="G796">
            <v>6500</v>
          </cell>
          <cell r="H796">
            <v>1544.5</v>
          </cell>
        </row>
        <row r="797">
          <cell r="A797">
            <v>0</v>
          </cell>
          <cell r="C797">
            <v>0</v>
          </cell>
          <cell r="E797">
            <v>39125</v>
          </cell>
          <cell r="F797">
            <v>39125</v>
          </cell>
          <cell r="G797">
            <v>6300</v>
          </cell>
          <cell r="H797">
            <v>7525</v>
          </cell>
        </row>
        <row r="798">
          <cell r="A798">
            <v>0</v>
          </cell>
          <cell r="C798">
            <v>0</v>
          </cell>
          <cell r="E798">
            <v>39126</v>
          </cell>
          <cell r="F798">
            <v>39126</v>
          </cell>
          <cell r="G798">
            <v>6350</v>
          </cell>
          <cell r="H798">
            <v>3425</v>
          </cell>
        </row>
        <row r="799">
          <cell r="A799">
            <v>0</v>
          </cell>
          <cell r="C799">
            <v>0</v>
          </cell>
          <cell r="E799">
            <v>39127</v>
          </cell>
          <cell r="F799">
            <v>39127</v>
          </cell>
          <cell r="G799">
            <v>6500</v>
          </cell>
          <cell r="H799">
            <v>9408.5</v>
          </cell>
        </row>
        <row r="800">
          <cell r="A800">
            <v>0</v>
          </cell>
          <cell r="C800">
            <v>0</v>
          </cell>
          <cell r="E800">
            <v>39128</v>
          </cell>
          <cell r="F800">
            <v>39128</v>
          </cell>
          <cell r="G800">
            <v>6650</v>
          </cell>
          <cell r="H800">
            <v>22423</v>
          </cell>
        </row>
        <row r="801">
          <cell r="A801">
            <v>0</v>
          </cell>
          <cell r="C801">
            <v>0</v>
          </cell>
          <cell r="E801">
            <v>39129</v>
          </cell>
          <cell r="F801">
            <v>39129</v>
          </cell>
          <cell r="G801">
            <v>6800</v>
          </cell>
          <cell r="H801">
            <v>18536.5</v>
          </cell>
        </row>
        <row r="802">
          <cell r="A802">
            <v>0</v>
          </cell>
          <cell r="C802">
            <v>0</v>
          </cell>
          <cell r="E802">
            <v>39130</v>
          </cell>
          <cell r="F802">
            <v>39130</v>
          </cell>
          <cell r="G802">
            <v>6800</v>
          </cell>
          <cell r="H802">
            <v>18536.5</v>
          </cell>
        </row>
        <row r="803">
          <cell r="A803">
            <v>0</v>
          </cell>
          <cell r="C803">
            <v>0</v>
          </cell>
          <cell r="E803">
            <v>39131</v>
          </cell>
          <cell r="F803">
            <v>39131</v>
          </cell>
          <cell r="G803">
            <v>6800</v>
          </cell>
          <cell r="H803">
            <v>18536.5</v>
          </cell>
        </row>
        <row r="804">
          <cell r="A804">
            <v>0</v>
          </cell>
          <cell r="C804">
            <v>0</v>
          </cell>
          <cell r="E804">
            <v>39132</v>
          </cell>
          <cell r="F804">
            <v>39132</v>
          </cell>
          <cell r="G804">
            <v>6850</v>
          </cell>
          <cell r="H804">
            <v>4833</v>
          </cell>
        </row>
        <row r="805">
          <cell r="A805">
            <v>0</v>
          </cell>
          <cell r="C805">
            <v>0</v>
          </cell>
          <cell r="E805">
            <v>39133</v>
          </cell>
          <cell r="F805">
            <v>39133</v>
          </cell>
          <cell r="G805">
            <v>7100</v>
          </cell>
          <cell r="H805">
            <v>8460.5</v>
          </cell>
        </row>
        <row r="806">
          <cell r="A806">
            <v>0</v>
          </cell>
          <cell r="C806">
            <v>0</v>
          </cell>
          <cell r="E806">
            <v>39134</v>
          </cell>
          <cell r="F806">
            <v>39134</v>
          </cell>
          <cell r="G806">
            <v>7400</v>
          </cell>
          <cell r="H806">
            <v>23783.5</v>
          </cell>
        </row>
        <row r="807">
          <cell r="A807">
            <v>0</v>
          </cell>
          <cell r="C807">
            <v>0</v>
          </cell>
          <cell r="E807">
            <v>39135</v>
          </cell>
          <cell r="F807">
            <v>39135</v>
          </cell>
          <cell r="G807">
            <v>7300</v>
          </cell>
          <cell r="H807">
            <v>13800</v>
          </cell>
        </row>
        <row r="808">
          <cell r="A808">
            <v>0</v>
          </cell>
          <cell r="C808">
            <v>0</v>
          </cell>
          <cell r="E808">
            <v>39136</v>
          </cell>
          <cell r="F808">
            <v>39136</v>
          </cell>
          <cell r="G808">
            <v>7100</v>
          </cell>
          <cell r="H808">
            <v>6936</v>
          </cell>
        </row>
        <row r="809">
          <cell r="A809">
            <v>0</v>
          </cell>
          <cell r="C809">
            <v>0</v>
          </cell>
        </row>
        <row r="810">
          <cell r="A810">
            <v>0</v>
          </cell>
          <cell r="C810">
            <v>0</v>
          </cell>
        </row>
        <row r="811">
          <cell r="A811">
            <v>0</v>
          </cell>
          <cell r="C811">
            <v>0</v>
          </cell>
        </row>
        <row r="812">
          <cell r="A812">
            <v>0</v>
          </cell>
          <cell r="C812">
            <v>0</v>
          </cell>
        </row>
        <row r="813">
          <cell r="A813">
            <v>0</v>
          </cell>
          <cell r="C813">
            <v>0</v>
          </cell>
        </row>
        <row r="814">
          <cell r="A814">
            <v>0</v>
          </cell>
          <cell r="C814">
            <v>0</v>
          </cell>
        </row>
        <row r="815">
          <cell r="A815">
            <v>0</v>
          </cell>
          <cell r="C815">
            <v>0</v>
          </cell>
        </row>
        <row r="816">
          <cell r="A816">
            <v>0</v>
          </cell>
          <cell r="C816">
            <v>0</v>
          </cell>
        </row>
        <row r="817">
          <cell r="A817">
            <v>0</v>
          </cell>
          <cell r="C817">
            <v>0</v>
          </cell>
        </row>
        <row r="818">
          <cell r="A818">
            <v>0</v>
          </cell>
          <cell r="C818">
            <v>0</v>
          </cell>
        </row>
        <row r="819">
          <cell r="A819">
            <v>0</v>
          </cell>
          <cell r="C819">
            <v>0</v>
          </cell>
        </row>
        <row r="820">
          <cell r="A820">
            <v>0</v>
          </cell>
          <cell r="C820">
            <v>0</v>
          </cell>
        </row>
        <row r="821">
          <cell r="A821">
            <v>0</v>
          </cell>
          <cell r="C821">
            <v>0</v>
          </cell>
        </row>
        <row r="822">
          <cell r="A822">
            <v>0</v>
          </cell>
          <cell r="C822">
            <v>0</v>
          </cell>
        </row>
        <row r="823">
          <cell r="A823">
            <v>0</v>
          </cell>
          <cell r="C823">
            <v>0</v>
          </cell>
        </row>
        <row r="824">
          <cell r="A824">
            <v>0</v>
          </cell>
          <cell r="C824">
            <v>0</v>
          </cell>
        </row>
        <row r="825">
          <cell r="A825">
            <v>0</v>
          </cell>
          <cell r="C825">
            <v>0</v>
          </cell>
        </row>
        <row r="826">
          <cell r="A826">
            <v>0</v>
          </cell>
          <cell r="C826">
            <v>0</v>
          </cell>
        </row>
        <row r="827">
          <cell r="A827">
            <v>0</v>
          </cell>
          <cell r="C827">
            <v>0</v>
          </cell>
        </row>
        <row r="828">
          <cell r="A828">
            <v>0</v>
          </cell>
          <cell r="C828">
            <v>0</v>
          </cell>
        </row>
        <row r="829">
          <cell r="A829">
            <v>0</v>
          </cell>
          <cell r="C829">
            <v>0</v>
          </cell>
        </row>
        <row r="830">
          <cell r="A830">
            <v>0</v>
          </cell>
          <cell r="C830">
            <v>0</v>
          </cell>
        </row>
        <row r="831">
          <cell r="A831">
            <v>0</v>
          </cell>
          <cell r="C831">
            <v>0</v>
          </cell>
        </row>
        <row r="832">
          <cell r="A832">
            <v>0</v>
          </cell>
          <cell r="C832">
            <v>0</v>
          </cell>
        </row>
        <row r="833">
          <cell r="A833">
            <v>0</v>
          </cell>
          <cell r="C833">
            <v>0</v>
          </cell>
        </row>
        <row r="834">
          <cell r="A834">
            <v>0</v>
          </cell>
          <cell r="C834">
            <v>0</v>
          </cell>
        </row>
        <row r="835">
          <cell r="A835">
            <v>0</v>
          </cell>
          <cell r="C835">
            <v>0</v>
          </cell>
        </row>
        <row r="836">
          <cell r="A836">
            <v>0</v>
          </cell>
          <cell r="C836">
            <v>0</v>
          </cell>
        </row>
        <row r="837">
          <cell r="A837">
            <v>0</v>
          </cell>
          <cell r="C837">
            <v>0</v>
          </cell>
        </row>
        <row r="838">
          <cell r="A838">
            <v>0</v>
          </cell>
          <cell r="C838">
            <v>0</v>
          </cell>
        </row>
        <row r="839">
          <cell r="A839">
            <v>0</v>
          </cell>
          <cell r="C839">
            <v>0</v>
          </cell>
        </row>
        <row r="840">
          <cell r="A840">
            <v>0</v>
          </cell>
          <cell r="C840">
            <v>0</v>
          </cell>
        </row>
        <row r="841">
          <cell r="A841">
            <v>0</v>
          </cell>
          <cell r="C841">
            <v>0</v>
          </cell>
        </row>
        <row r="842">
          <cell r="A842">
            <v>0</v>
          </cell>
          <cell r="C842">
            <v>0</v>
          </cell>
        </row>
        <row r="843">
          <cell r="A843">
            <v>0</v>
          </cell>
          <cell r="C843">
            <v>0</v>
          </cell>
        </row>
        <row r="844">
          <cell r="A844">
            <v>0</v>
          </cell>
          <cell r="C844">
            <v>0</v>
          </cell>
        </row>
        <row r="845">
          <cell r="A845">
            <v>0</v>
          </cell>
          <cell r="C845">
            <v>0</v>
          </cell>
        </row>
        <row r="846">
          <cell r="A846">
            <v>0</v>
          </cell>
          <cell r="C846">
            <v>0</v>
          </cell>
        </row>
        <row r="847">
          <cell r="A847">
            <v>0</v>
          </cell>
          <cell r="C847">
            <v>0</v>
          </cell>
        </row>
        <row r="848">
          <cell r="A848">
            <v>0</v>
          </cell>
          <cell r="C848">
            <v>0</v>
          </cell>
        </row>
        <row r="849">
          <cell r="A849">
            <v>0</v>
          </cell>
          <cell r="C849">
            <v>0</v>
          </cell>
        </row>
        <row r="850">
          <cell r="A850">
            <v>0</v>
          </cell>
          <cell r="C850">
            <v>0</v>
          </cell>
        </row>
        <row r="851">
          <cell r="A851">
            <v>0</v>
          </cell>
          <cell r="C851">
            <v>0</v>
          </cell>
        </row>
        <row r="852">
          <cell r="A852">
            <v>0</v>
          </cell>
          <cell r="C852">
            <v>0</v>
          </cell>
        </row>
        <row r="853">
          <cell r="A853">
            <v>0</v>
          </cell>
          <cell r="C853">
            <v>0</v>
          </cell>
        </row>
        <row r="854">
          <cell r="A854">
            <v>0</v>
          </cell>
          <cell r="C854">
            <v>0</v>
          </cell>
        </row>
        <row r="855">
          <cell r="A855">
            <v>0</v>
          </cell>
          <cell r="C855">
            <v>0</v>
          </cell>
        </row>
        <row r="856">
          <cell r="A856">
            <v>0</v>
          </cell>
          <cell r="C856">
            <v>0</v>
          </cell>
        </row>
        <row r="857">
          <cell r="A857">
            <v>0</v>
          </cell>
          <cell r="C857">
            <v>0</v>
          </cell>
        </row>
        <row r="858">
          <cell r="A858">
            <v>0</v>
          </cell>
          <cell r="C858">
            <v>0</v>
          </cell>
        </row>
        <row r="859">
          <cell r="A859">
            <v>0</v>
          </cell>
          <cell r="C859">
            <v>0</v>
          </cell>
        </row>
        <row r="860">
          <cell r="A860">
            <v>0</v>
          </cell>
          <cell r="C860">
            <v>0</v>
          </cell>
        </row>
        <row r="861">
          <cell r="A861">
            <v>0</v>
          </cell>
          <cell r="C861">
            <v>0</v>
          </cell>
        </row>
        <row r="862">
          <cell r="A862">
            <v>0</v>
          </cell>
          <cell r="C862">
            <v>0</v>
          </cell>
        </row>
        <row r="863">
          <cell r="A863">
            <v>0</v>
          </cell>
          <cell r="C863">
            <v>0</v>
          </cell>
        </row>
        <row r="864">
          <cell r="A864">
            <v>0</v>
          </cell>
          <cell r="C864">
            <v>0</v>
          </cell>
        </row>
        <row r="865">
          <cell r="A865">
            <v>0</v>
          </cell>
          <cell r="C865">
            <v>0</v>
          </cell>
        </row>
        <row r="866">
          <cell r="A866">
            <v>0</v>
          </cell>
          <cell r="C866">
            <v>0</v>
          </cell>
        </row>
        <row r="867">
          <cell r="A867">
            <v>0</v>
          </cell>
          <cell r="C867">
            <v>0</v>
          </cell>
        </row>
        <row r="868">
          <cell r="A868">
            <v>0</v>
          </cell>
          <cell r="C868">
            <v>0</v>
          </cell>
        </row>
        <row r="869">
          <cell r="A869">
            <v>0</v>
          </cell>
          <cell r="C869">
            <v>0</v>
          </cell>
        </row>
        <row r="870">
          <cell r="A870">
            <v>0</v>
          </cell>
          <cell r="C870">
            <v>0</v>
          </cell>
        </row>
        <row r="871">
          <cell r="A871">
            <v>0</v>
          </cell>
          <cell r="C871">
            <v>0</v>
          </cell>
        </row>
        <row r="872">
          <cell r="A872">
            <v>0</v>
          </cell>
          <cell r="C872">
            <v>0</v>
          </cell>
        </row>
        <row r="873">
          <cell r="A873">
            <v>0</v>
          </cell>
          <cell r="C873">
            <v>0</v>
          </cell>
        </row>
        <row r="874">
          <cell r="A874">
            <v>0</v>
          </cell>
          <cell r="C874">
            <v>0</v>
          </cell>
        </row>
        <row r="875">
          <cell r="A875">
            <v>0</v>
          </cell>
          <cell r="C875">
            <v>0</v>
          </cell>
        </row>
        <row r="876">
          <cell r="A876">
            <v>0</v>
          </cell>
          <cell r="C876">
            <v>0</v>
          </cell>
        </row>
        <row r="877">
          <cell r="A877">
            <v>0</v>
          </cell>
          <cell r="C877">
            <v>0</v>
          </cell>
        </row>
        <row r="878">
          <cell r="A878">
            <v>0</v>
          </cell>
          <cell r="C878">
            <v>0</v>
          </cell>
        </row>
        <row r="879">
          <cell r="A879">
            <v>0</v>
          </cell>
          <cell r="C879">
            <v>0</v>
          </cell>
        </row>
        <row r="880">
          <cell r="A880">
            <v>0</v>
          </cell>
          <cell r="C880">
            <v>0</v>
          </cell>
        </row>
        <row r="881">
          <cell r="A881">
            <v>0</v>
          </cell>
          <cell r="C881">
            <v>0</v>
          </cell>
        </row>
        <row r="882">
          <cell r="A882">
            <v>0</v>
          </cell>
          <cell r="C882">
            <v>0</v>
          </cell>
        </row>
        <row r="883">
          <cell r="A883">
            <v>0</v>
          </cell>
          <cell r="C883">
            <v>0</v>
          </cell>
        </row>
        <row r="884">
          <cell r="A884">
            <v>0</v>
          </cell>
          <cell r="C884">
            <v>0</v>
          </cell>
        </row>
        <row r="885">
          <cell r="A885">
            <v>0</v>
          </cell>
          <cell r="C885">
            <v>0</v>
          </cell>
        </row>
        <row r="886">
          <cell r="A886">
            <v>0</v>
          </cell>
          <cell r="C886">
            <v>0</v>
          </cell>
        </row>
        <row r="887">
          <cell r="A887">
            <v>0</v>
          </cell>
          <cell r="C887">
            <v>0</v>
          </cell>
        </row>
        <row r="888">
          <cell r="A888">
            <v>0</v>
          </cell>
          <cell r="C888">
            <v>0</v>
          </cell>
        </row>
        <row r="889">
          <cell r="A889">
            <v>0</v>
          </cell>
          <cell r="C889">
            <v>0</v>
          </cell>
        </row>
        <row r="890">
          <cell r="A890">
            <v>0</v>
          </cell>
          <cell r="C890">
            <v>0</v>
          </cell>
        </row>
        <row r="891">
          <cell r="A891">
            <v>0</v>
          </cell>
          <cell r="C891">
            <v>0</v>
          </cell>
        </row>
        <row r="892">
          <cell r="A892">
            <v>0</v>
          </cell>
          <cell r="C892">
            <v>0</v>
          </cell>
        </row>
        <row r="893">
          <cell r="A893">
            <v>0</v>
          </cell>
          <cell r="C893">
            <v>0</v>
          </cell>
        </row>
        <row r="894">
          <cell r="A894">
            <v>0</v>
          </cell>
          <cell r="C894">
            <v>0</v>
          </cell>
        </row>
        <row r="895">
          <cell r="A895">
            <v>0</v>
          </cell>
          <cell r="C895">
            <v>0</v>
          </cell>
        </row>
        <row r="896">
          <cell r="A896">
            <v>0</v>
          </cell>
          <cell r="C896">
            <v>0</v>
          </cell>
        </row>
        <row r="897">
          <cell r="A897">
            <v>0</v>
          </cell>
          <cell r="C897">
            <v>0</v>
          </cell>
        </row>
        <row r="898">
          <cell r="A898">
            <v>0</v>
          </cell>
          <cell r="C898">
            <v>0</v>
          </cell>
        </row>
        <row r="899">
          <cell r="A899">
            <v>0</v>
          </cell>
          <cell r="C899">
            <v>0</v>
          </cell>
        </row>
        <row r="900">
          <cell r="A900">
            <v>0</v>
          </cell>
          <cell r="C900">
            <v>0</v>
          </cell>
        </row>
        <row r="901">
          <cell r="A901">
            <v>0</v>
          </cell>
          <cell r="C901">
            <v>0</v>
          </cell>
        </row>
        <row r="902">
          <cell r="A902">
            <v>0</v>
          </cell>
          <cell r="C902">
            <v>0</v>
          </cell>
        </row>
        <row r="903">
          <cell r="A903">
            <v>0</v>
          </cell>
          <cell r="C903">
            <v>0</v>
          </cell>
        </row>
        <row r="904">
          <cell r="A904">
            <v>0</v>
          </cell>
          <cell r="C904">
            <v>0</v>
          </cell>
        </row>
        <row r="905">
          <cell r="A905">
            <v>0</v>
          </cell>
          <cell r="C905">
            <v>0</v>
          </cell>
        </row>
        <row r="906">
          <cell r="A906">
            <v>0</v>
          </cell>
          <cell r="C906">
            <v>0</v>
          </cell>
        </row>
        <row r="907">
          <cell r="A907">
            <v>0</v>
          </cell>
          <cell r="C907">
            <v>0</v>
          </cell>
        </row>
        <row r="908">
          <cell r="A908">
            <v>0</v>
          </cell>
          <cell r="C908">
            <v>0</v>
          </cell>
        </row>
        <row r="909">
          <cell r="A909">
            <v>0</v>
          </cell>
          <cell r="C909">
            <v>0</v>
          </cell>
        </row>
        <row r="910">
          <cell r="A910">
            <v>0</v>
          </cell>
          <cell r="C910">
            <v>0</v>
          </cell>
        </row>
        <row r="911">
          <cell r="A911">
            <v>0</v>
          </cell>
          <cell r="C911">
            <v>0</v>
          </cell>
        </row>
        <row r="912">
          <cell r="A912">
            <v>0</v>
          </cell>
          <cell r="C912">
            <v>0</v>
          </cell>
        </row>
        <row r="913">
          <cell r="A913">
            <v>0</v>
          </cell>
          <cell r="C913">
            <v>0</v>
          </cell>
        </row>
        <row r="914">
          <cell r="A914">
            <v>0</v>
          </cell>
          <cell r="C914">
            <v>0</v>
          </cell>
        </row>
        <row r="915">
          <cell r="A915">
            <v>0</v>
          </cell>
          <cell r="C915">
            <v>0</v>
          </cell>
        </row>
        <row r="916">
          <cell r="A916">
            <v>0</v>
          </cell>
          <cell r="C916">
            <v>0</v>
          </cell>
        </row>
        <row r="917">
          <cell r="A917">
            <v>0</v>
          </cell>
          <cell r="C917">
            <v>0</v>
          </cell>
        </row>
        <row r="918">
          <cell r="A918">
            <v>0</v>
          </cell>
          <cell r="C918">
            <v>0</v>
          </cell>
        </row>
        <row r="919">
          <cell r="A919">
            <v>0</v>
          </cell>
          <cell r="C919">
            <v>0</v>
          </cell>
        </row>
        <row r="920">
          <cell r="A920">
            <v>0</v>
          </cell>
          <cell r="C920">
            <v>0</v>
          </cell>
        </row>
        <row r="921">
          <cell r="A921">
            <v>0</v>
          </cell>
          <cell r="C921">
            <v>0</v>
          </cell>
        </row>
        <row r="922">
          <cell r="A922">
            <v>0</v>
          </cell>
          <cell r="C922">
            <v>0</v>
          </cell>
        </row>
        <row r="923">
          <cell r="A923">
            <v>0</v>
          </cell>
          <cell r="C923">
            <v>0</v>
          </cell>
        </row>
        <row r="924">
          <cell r="A924">
            <v>0</v>
          </cell>
          <cell r="C924">
            <v>0</v>
          </cell>
        </row>
        <row r="925">
          <cell r="A925">
            <v>0</v>
          </cell>
          <cell r="C925">
            <v>0</v>
          </cell>
        </row>
        <row r="926">
          <cell r="A926">
            <v>0</v>
          </cell>
          <cell r="C926">
            <v>0</v>
          </cell>
        </row>
        <row r="927">
          <cell r="A927">
            <v>0</v>
          </cell>
          <cell r="C927">
            <v>0</v>
          </cell>
        </row>
        <row r="928">
          <cell r="A928">
            <v>0</v>
          </cell>
          <cell r="C928">
            <v>0</v>
          </cell>
        </row>
        <row r="929">
          <cell r="A929">
            <v>0</v>
          </cell>
          <cell r="C929">
            <v>0</v>
          </cell>
        </row>
        <row r="930">
          <cell r="A930">
            <v>0</v>
          </cell>
          <cell r="C930">
            <v>0</v>
          </cell>
        </row>
        <row r="931">
          <cell r="A931">
            <v>0</v>
          </cell>
          <cell r="C931">
            <v>0</v>
          </cell>
        </row>
        <row r="932">
          <cell r="A932">
            <v>0</v>
          </cell>
          <cell r="C932">
            <v>0</v>
          </cell>
        </row>
        <row r="933">
          <cell r="A933">
            <v>0</v>
          </cell>
          <cell r="C933">
            <v>0</v>
          </cell>
        </row>
        <row r="934">
          <cell r="A934">
            <v>0</v>
          </cell>
          <cell r="C934">
            <v>0</v>
          </cell>
        </row>
        <row r="935">
          <cell r="A935">
            <v>0</v>
          </cell>
          <cell r="C935">
            <v>0</v>
          </cell>
        </row>
        <row r="936">
          <cell r="A936">
            <v>0</v>
          </cell>
          <cell r="C936">
            <v>0</v>
          </cell>
        </row>
        <row r="937">
          <cell r="A937">
            <v>0</v>
          </cell>
          <cell r="C937">
            <v>0</v>
          </cell>
        </row>
        <row r="938">
          <cell r="A938">
            <v>0</v>
          </cell>
          <cell r="C938">
            <v>0</v>
          </cell>
        </row>
        <row r="939">
          <cell r="A939">
            <v>0</v>
          </cell>
          <cell r="C939">
            <v>0</v>
          </cell>
        </row>
        <row r="940">
          <cell r="A940">
            <v>0</v>
          </cell>
          <cell r="C940">
            <v>0</v>
          </cell>
        </row>
        <row r="941">
          <cell r="A941">
            <v>0</v>
          </cell>
          <cell r="C941">
            <v>0</v>
          </cell>
        </row>
        <row r="942">
          <cell r="A942">
            <v>0</v>
          </cell>
          <cell r="C942">
            <v>0</v>
          </cell>
        </row>
        <row r="943">
          <cell r="A943">
            <v>0</v>
          </cell>
          <cell r="C943">
            <v>0</v>
          </cell>
        </row>
        <row r="944">
          <cell r="A944">
            <v>0</v>
          </cell>
          <cell r="C944">
            <v>0</v>
          </cell>
        </row>
        <row r="945">
          <cell r="A945">
            <v>0</v>
          </cell>
          <cell r="C945">
            <v>0</v>
          </cell>
        </row>
        <row r="946">
          <cell r="A946">
            <v>0</v>
          </cell>
          <cell r="C946">
            <v>0</v>
          </cell>
        </row>
        <row r="947">
          <cell r="A947">
            <v>0</v>
          </cell>
          <cell r="C947">
            <v>0</v>
          </cell>
        </row>
        <row r="948">
          <cell r="A948">
            <v>0</v>
          </cell>
          <cell r="C948">
            <v>0</v>
          </cell>
        </row>
        <row r="949">
          <cell r="A949">
            <v>0</v>
          </cell>
          <cell r="C949">
            <v>0</v>
          </cell>
        </row>
        <row r="950">
          <cell r="A950">
            <v>0</v>
          </cell>
          <cell r="C950">
            <v>0</v>
          </cell>
        </row>
        <row r="951">
          <cell r="A951">
            <v>0</v>
          </cell>
          <cell r="C951">
            <v>0</v>
          </cell>
        </row>
        <row r="952">
          <cell r="A952">
            <v>0</v>
          </cell>
          <cell r="C952">
            <v>0</v>
          </cell>
        </row>
        <row r="953">
          <cell r="A953">
            <v>0</v>
          </cell>
          <cell r="C953">
            <v>0</v>
          </cell>
        </row>
        <row r="954">
          <cell r="A954">
            <v>0</v>
          </cell>
          <cell r="C954">
            <v>0</v>
          </cell>
        </row>
        <row r="955">
          <cell r="A955">
            <v>0</v>
          </cell>
          <cell r="C955">
            <v>0</v>
          </cell>
        </row>
        <row r="956">
          <cell r="A956">
            <v>0</v>
          </cell>
          <cell r="C956">
            <v>0</v>
          </cell>
        </row>
        <row r="957">
          <cell r="A957">
            <v>0</v>
          </cell>
          <cell r="C957">
            <v>0</v>
          </cell>
        </row>
        <row r="958">
          <cell r="A958">
            <v>0</v>
          </cell>
          <cell r="C958">
            <v>0</v>
          </cell>
        </row>
        <row r="959">
          <cell r="A959">
            <v>0</v>
          </cell>
          <cell r="C959">
            <v>0</v>
          </cell>
        </row>
        <row r="960">
          <cell r="A960">
            <v>0</v>
          </cell>
          <cell r="C960">
            <v>0</v>
          </cell>
        </row>
        <row r="961">
          <cell r="A961">
            <v>0</v>
          </cell>
          <cell r="C961">
            <v>0</v>
          </cell>
        </row>
        <row r="962">
          <cell r="A962">
            <v>0</v>
          </cell>
          <cell r="C962">
            <v>0</v>
          </cell>
        </row>
        <row r="963">
          <cell r="A963">
            <v>0</v>
          </cell>
          <cell r="C963">
            <v>0</v>
          </cell>
        </row>
        <row r="964">
          <cell r="A964">
            <v>0</v>
          </cell>
          <cell r="C964">
            <v>0</v>
          </cell>
        </row>
        <row r="965">
          <cell r="A965">
            <v>0</v>
          </cell>
          <cell r="C965">
            <v>0</v>
          </cell>
        </row>
        <row r="966">
          <cell r="A966">
            <v>0</v>
          </cell>
          <cell r="C966">
            <v>0</v>
          </cell>
        </row>
        <row r="967">
          <cell r="A967">
            <v>0</v>
          </cell>
          <cell r="C967">
            <v>0</v>
          </cell>
        </row>
        <row r="968">
          <cell r="A968">
            <v>0</v>
          </cell>
          <cell r="C968">
            <v>0</v>
          </cell>
        </row>
        <row r="969">
          <cell r="A969">
            <v>0</v>
          </cell>
          <cell r="C969">
            <v>0</v>
          </cell>
        </row>
        <row r="970">
          <cell r="A970">
            <v>0</v>
          </cell>
          <cell r="C970">
            <v>0</v>
          </cell>
        </row>
        <row r="971">
          <cell r="A971">
            <v>0</v>
          </cell>
          <cell r="C971">
            <v>0</v>
          </cell>
        </row>
        <row r="972">
          <cell r="A972">
            <v>0</v>
          </cell>
          <cell r="C972">
            <v>0</v>
          </cell>
        </row>
        <row r="973">
          <cell r="A973">
            <v>0</v>
          </cell>
          <cell r="C973">
            <v>0</v>
          </cell>
        </row>
        <row r="974">
          <cell r="A974">
            <v>0</v>
          </cell>
          <cell r="C974">
            <v>0</v>
          </cell>
        </row>
        <row r="975">
          <cell r="A975">
            <v>0</v>
          </cell>
          <cell r="C975">
            <v>0</v>
          </cell>
        </row>
        <row r="976">
          <cell r="A976">
            <v>0</v>
          </cell>
          <cell r="C976">
            <v>0</v>
          </cell>
        </row>
        <row r="977">
          <cell r="A977">
            <v>0</v>
          </cell>
          <cell r="C977">
            <v>0</v>
          </cell>
        </row>
        <row r="978">
          <cell r="A978">
            <v>0</v>
          </cell>
          <cell r="C978">
            <v>0</v>
          </cell>
        </row>
        <row r="979">
          <cell r="A979">
            <v>0</v>
          </cell>
          <cell r="C979">
            <v>0</v>
          </cell>
        </row>
        <row r="980">
          <cell r="A980">
            <v>0</v>
          </cell>
          <cell r="C980">
            <v>0</v>
          </cell>
        </row>
        <row r="981">
          <cell r="A981">
            <v>0</v>
          </cell>
          <cell r="C981">
            <v>0</v>
          </cell>
        </row>
        <row r="982">
          <cell r="A982">
            <v>0</v>
          </cell>
          <cell r="C982">
            <v>0</v>
          </cell>
        </row>
        <row r="983">
          <cell r="A983">
            <v>0</v>
          </cell>
          <cell r="C983">
            <v>0</v>
          </cell>
        </row>
        <row r="984">
          <cell r="A984">
            <v>0</v>
          </cell>
          <cell r="C984">
            <v>0</v>
          </cell>
        </row>
        <row r="985">
          <cell r="A985">
            <v>0</v>
          </cell>
          <cell r="C985">
            <v>0</v>
          </cell>
        </row>
        <row r="986">
          <cell r="A986">
            <v>0</v>
          </cell>
          <cell r="C986">
            <v>0</v>
          </cell>
        </row>
        <row r="987">
          <cell r="A987">
            <v>0</v>
          </cell>
          <cell r="C987">
            <v>0</v>
          </cell>
        </row>
        <row r="988">
          <cell r="A988">
            <v>0</v>
          </cell>
          <cell r="C988">
            <v>0</v>
          </cell>
        </row>
        <row r="989">
          <cell r="A989">
            <v>0</v>
          </cell>
          <cell r="C989">
            <v>0</v>
          </cell>
        </row>
        <row r="990">
          <cell r="A990">
            <v>0</v>
          </cell>
          <cell r="C990">
            <v>0</v>
          </cell>
        </row>
        <row r="991">
          <cell r="A991">
            <v>0</v>
          </cell>
          <cell r="C991">
            <v>0</v>
          </cell>
        </row>
        <row r="992">
          <cell r="A992">
            <v>0</v>
          </cell>
          <cell r="C992">
            <v>0</v>
          </cell>
        </row>
        <row r="993">
          <cell r="A993">
            <v>0</v>
          </cell>
          <cell r="C993">
            <v>0</v>
          </cell>
        </row>
        <row r="994">
          <cell r="A994">
            <v>0</v>
          </cell>
          <cell r="C994">
            <v>0</v>
          </cell>
        </row>
        <row r="995">
          <cell r="A995">
            <v>0</v>
          </cell>
          <cell r="C995">
            <v>0</v>
          </cell>
        </row>
        <row r="996">
          <cell r="A996">
            <v>0</v>
          </cell>
          <cell r="C996">
            <v>0</v>
          </cell>
        </row>
        <row r="997">
          <cell r="A997">
            <v>0</v>
          </cell>
          <cell r="C997">
            <v>0</v>
          </cell>
        </row>
        <row r="998">
          <cell r="A998">
            <v>0</v>
          </cell>
          <cell r="C998">
            <v>0</v>
          </cell>
        </row>
        <row r="999">
          <cell r="A999">
            <v>0</v>
          </cell>
          <cell r="C999">
            <v>0</v>
          </cell>
        </row>
        <row r="1000">
          <cell r="A1000">
            <v>0</v>
          </cell>
          <cell r="C1000">
            <v>0</v>
          </cell>
        </row>
        <row r="1001">
          <cell r="A1001">
            <v>0</v>
          </cell>
          <cell r="C1001">
            <v>0</v>
          </cell>
        </row>
        <row r="1002">
          <cell r="A1002">
            <v>0</v>
          </cell>
          <cell r="C1002">
            <v>0</v>
          </cell>
        </row>
        <row r="1003">
          <cell r="A1003">
            <v>0</v>
          </cell>
          <cell r="C1003">
            <v>0</v>
          </cell>
        </row>
        <row r="1004">
          <cell r="A1004">
            <v>0</v>
          </cell>
          <cell r="C1004">
            <v>0</v>
          </cell>
        </row>
        <row r="1005">
          <cell r="A1005">
            <v>0</v>
          </cell>
          <cell r="C1005">
            <v>0</v>
          </cell>
        </row>
        <row r="1006">
          <cell r="A1006">
            <v>0</v>
          </cell>
          <cell r="C1006">
            <v>0</v>
          </cell>
        </row>
        <row r="1007">
          <cell r="A1007">
            <v>0</v>
          </cell>
          <cell r="C1007">
            <v>0</v>
          </cell>
        </row>
        <row r="1008">
          <cell r="A1008">
            <v>0</v>
          </cell>
          <cell r="C1008">
            <v>0</v>
          </cell>
        </row>
        <row r="1009">
          <cell r="A1009">
            <v>0</v>
          </cell>
          <cell r="C1009">
            <v>0</v>
          </cell>
        </row>
        <row r="1010">
          <cell r="A1010">
            <v>0</v>
          </cell>
          <cell r="C1010">
            <v>0</v>
          </cell>
        </row>
        <row r="1011">
          <cell r="A1011">
            <v>0</v>
          </cell>
          <cell r="C1011">
            <v>0</v>
          </cell>
        </row>
        <row r="1012">
          <cell r="A1012">
            <v>0</v>
          </cell>
          <cell r="C1012">
            <v>0</v>
          </cell>
        </row>
        <row r="1013">
          <cell r="A1013">
            <v>0</v>
          </cell>
          <cell r="C1013">
            <v>0</v>
          </cell>
        </row>
        <row r="1014">
          <cell r="A1014">
            <v>0</v>
          </cell>
          <cell r="C1014">
            <v>0</v>
          </cell>
        </row>
        <row r="1015">
          <cell r="A1015">
            <v>0</v>
          </cell>
          <cell r="C1015">
            <v>0</v>
          </cell>
        </row>
        <row r="1016">
          <cell r="A1016">
            <v>0</v>
          </cell>
          <cell r="C1016">
            <v>0</v>
          </cell>
        </row>
        <row r="1017">
          <cell r="A1017">
            <v>0</v>
          </cell>
          <cell r="C1017">
            <v>0</v>
          </cell>
        </row>
        <row r="1018">
          <cell r="A1018">
            <v>0</v>
          </cell>
          <cell r="C1018">
            <v>0</v>
          </cell>
        </row>
        <row r="1019">
          <cell r="A1019">
            <v>0</v>
          </cell>
          <cell r="C1019">
            <v>0</v>
          </cell>
        </row>
        <row r="1020">
          <cell r="A1020">
            <v>0</v>
          </cell>
          <cell r="C1020">
            <v>0</v>
          </cell>
        </row>
        <row r="1021">
          <cell r="A1021">
            <v>0</v>
          </cell>
          <cell r="C1021">
            <v>0</v>
          </cell>
        </row>
        <row r="1022">
          <cell r="A1022">
            <v>0</v>
          </cell>
          <cell r="C1022">
            <v>0</v>
          </cell>
        </row>
        <row r="1023">
          <cell r="A1023">
            <v>0</v>
          </cell>
          <cell r="C1023">
            <v>0</v>
          </cell>
        </row>
        <row r="1024">
          <cell r="A1024">
            <v>0</v>
          </cell>
          <cell r="C1024">
            <v>0</v>
          </cell>
        </row>
        <row r="1025">
          <cell r="A1025">
            <v>0</v>
          </cell>
          <cell r="C1025">
            <v>0</v>
          </cell>
        </row>
        <row r="1026">
          <cell r="A1026">
            <v>0</v>
          </cell>
          <cell r="C1026">
            <v>0</v>
          </cell>
        </row>
        <row r="1027">
          <cell r="A1027">
            <v>0</v>
          </cell>
          <cell r="C1027">
            <v>0</v>
          </cell>
        </row>
        <row r="1028">
          <cell r="A1028">
            <v>0</v>
          </cell>
          <cell r="C1028">
            <v>0</v>
          </cell>
        </row>
        <row r="1029">
          <cell r="A1029">
            <v>0</v>
          </cell>
          <cell r="C1029">
            <v>0</v>
          </cell>
        </row>
        <row r="1030">
          <cell r="A1030">
            <v>0</v>
          </cell>
          <cell r="C1030">
            <v>0</v>
          </cell>
        </row>
        <row r="1031">
          <cell r="A1031">
            <v>0</v>
          </cell>
          <cell r="C1031">
            <v>0</v>
          </cell>
        </row>
        <row r="1032">
          <cell r="A1032">
            <v>0</v>
          </cell>
          <cell r="C1032">
            <v>0</v>
          </cell>
        </row>
        <row r="1033">
          <cell r="A1033">
            <v>0</v>
          </cell>
          <cell r="C1033">
            <v>0</v>
          </cell>
        </row>
        <row r="1034">
          <cell r="A1034">
            <v>0</v>
          </cell>
          <cell r="C1034">
            <v>0</v>
          </cell>
        </row>
        <row r="1035">
          <cell r="A1035">
            <v>0</v>
          </cell>
          <cell r="C1035">
            <v>0</v>
          </cell>
        </row>
        <row r="1036">
          <cell r="A1036">
            <v>0</v>
          </cell>
          <cell r="C1036">
            <v>0</v>
          </cell>
        </row>
        <row r="1037">
          <cell r="A1037">
            <v>0</v>
          </cell>
          <cell r="C1037">
            <v>0</v>
          </cell>
        </row>
        <row r="1038">
          <cell r="A1038">
            <v>0</v>
          </cell>
          <cell r="C1038">
            <v>0</v>
          </cell>
        </row>
        <row r="1039">
          <cell r="A1039">
            <v>0</v>
          </cell>
          <cell r="C1039">
            <v>0</v>
          </cell>
        </row>
        <row r="1040">
          <cell r="A1040">
            <v>0</v>
          </cell>
          <cell r="C1040">
            <v>0</v>
          </cell>
        </row>
        <row r="1041">
          <cell r="A1041">
            <v>0</v>
          </cell>
          <cell r="C1041">
            <v>0</v>
          </cell>
        </row>
        <row r="1042">
          <cell r="A1042">
            <v>0</v>
          </cell>
          <cell r="C1042">
            <v>0</v>
          </cell>
        </row>
        <row r="1043">
          <cell r="A1043">
            <v>0</v>
          </cell>
          <cell r="C1043">
            <v>0</v>
          </cell>
        </row>
        <row r="1044">
          <cell r="A1044">
            <v>0</v>
          </cell>
          <cell r="C1044">
            <v>0</v>
          </cell>
        </row>
        <row r="1045">
          <cell r="A1045">
            <v>0</v>
          </cell>
          <cell r="C1045">
            <v>0</v>
          </cell>
        </row>
        <row r="1046">
          <cell r="A1046">
            <v>0</v>
          </cell>
          <cell r="C1046">
            <v>0</v>
          </cell>
        </row>
        <row r="1047">
          <cell r="A1047">
            <v>0</v>
          </cell>
          <cell r="C1047">
            <v>0</v>
          </cell>
        </row>
        <row r="1048">
          <cell r="A1048">
            <v>0</v>
          </cell>
          <cell r="C1048">
            <v>0</v>
          </cell>
        </row>
        <row r="1049">
          <cell r="A1049">
            <v>0</v>
          </cell>
          <cell r="C1049">
            <v>0</v>
          </cell>
        </row>
        <row r="1050">
          <cell r="A1050">
            <v>0</v>
          </cell>
          <cell r="C1050">
            <v>0</v>
          </cell>
        </row>
        <row r="1051">
          <cell r="A1051">
            <v>0</v>
          </cell>
          <cell r="C1051">
            <v>0</v>
          </cell>
        </row>
        <row r="1052">
          <cell r="A1052">
            <v>0</v>
          </cell>
          <cell r="C1052">
            <v>0</v>
          </cell>
        </row>
        <row r="1053">
          <cell r="A1053">
            <v>0</v>
          </cell>
          <cell r="C1053">
            <v>0</v>
          </cell>
        </row>
        <row r="1054">
          <cell r="A1054">
            <v>0</v>
          </cell>
          <cell r="C1054">
            <v>0</v>
          </cell>
        </row>
        <row r="1055">
          <cell r="A1055">
            <v>0</v>
          </cell>
          <cell r="C1055">
            <v>0</v>
          </cell>
        </row>
        <row r="1056">
          <cell r="A1056">
            <v>0</v>
          </cell>
          <cell r="C1056">
            <v>0</v>
          </cell>
        </row>
        <row r="1057">
          <cell r="A1057">
            <v>0</v>
          </cell>
          <cell r="C1057">
            <v>0</v>
          </cell>
        </row>
        <row r="1058">
          <cell r="A1058">
            <v>0</v>
          </cell>
          <cell r="C1058">
            <v>0</v>
          </cell>
        </row>
        <row r="1059">
          <cell r="A1059">
            <v>0</v>
          </cell>
          <cell r="C1059">
            <v>0</v>
          </cell>
        </row>
        <row r="1060">
          <cell r="A1060">
            <v>0</v>
          </cell>
          <cell r="C1060">
            <v>0</v>
          </cell>
        </row>
        <row r="1061">
          <cell r="A1061">
            <v>0</v>
          </cell>
          <cell r="C1061">
            <v>0</v>
          </cell>
        </row>
        <row r="1062">
          <cell r="A1062">
            <v>0</v>
          </cell>
          <cell r="C1062">
            <v>0</v>
          </cell>
        </row>
        <row r="1063">
          <cell r="A1063">
            <v>0</v>
          </cell>
          <cell r="C1063">
            <v>0</v>
          </cell>
        </row>
        <row r="1064">
          <cell r="A1064">
            <v>0</v>
          </cell>
          <cell r="C1064">
            <v>0</v>
          </cell>
        </row>
        <row r="1065">
          <cell r="A1065">
            <v>0</v>
          </cell>
          <cell r="C1065">
            <v>0</v>
          </cell>
        </row>
        <row r="1066">
          <cell r="A1066">
            <v>0</v>
          </cell>
          <cell r="C1066">
            <v>0</v>
          </cell>
        </row>
        <row r="1067">
          <cell r="A1067">
            <v>0</v>
          </cell>
          <cell r="C1067">
            <v>0</v>
          </cell>
        </row>
        <row r="1068">
          <cell r="A1068">
            <v>0</v>
          </cell>
          <cell r="C1068">
            <v>0</v>
          </cell>
        </row>
        <row r="1069">
          <cell r="A1069">
            <v>0</v>
          </cell>
          <cell r="C1069">
            <v>0</v>
          </cell>
        </row>
        <row r="1070">
          <cell r="A1070">
            <v>0</v>
          </cell>
          <cell r="C1070">
            <v>0</v>
          </cell>
        </row>
        <row r="1071">
          <cell r="A1071">
            <v>0</v>
          </cell>
          <cell r="C1071">
            <v>0</v>
          </cell>
        </row>
        <row r="1072">
          <cell r="A1072">
            <v>0</v>
          </cell>
          <cell r="C1072">
            <v>0</v>
          </cell>
        </row>
        <row r="1073">
          <cell r="A1073">
            <v>0</v>
          </cell>
          <cell r="C1073">
            <v>0</v>
          </cell>
        </row>
        <row r="1074">
          <cell r="A1074">
            <v>0</v>
          </cell>
          <cell r="C1074">
            <v>0</v>
          </cell>
        </row>
        <row r="1075">
          <cell r="A1075">
            <v>0</v>
          </cell>
          <cell r="C1075">
            <v>0</v>
          </cell>
        </row>
        <row r="1076">
          <cell r="A1076">
            <v>0</v>
          </cell>
          <cell r="C1076">
            <v>0</v>
          </cell>
        </row>
        <row r="1077">
          <cell r="A1077">
            <v>0</v>
          </cell>
          <cell r="C1077">
            <v>0</v>
          </cell>
        </row>
        <row r="1078">
          <cell r="A1078">
            <v>0</v>
          </cell>
          <cell r="C1078">
            <v>0</v>
          </cell>
        </row>
        <row r="1079">
          <cell r="A1079">
            <v>0</v>
          </cell>
          <cell r="C1079">
            <v>0</v>
          </cell>
        </row>
        <row r="1080">
          <cell r="A1080">
            <v>0</v>
          </cell>
          <cell r="C1080">
            <v>0</v>
          </cell>
        </row>
        <row r="1081">
          <cell r="A1081">
            <v>0</v>
          </cell>
          <cell r="C1081">
            <v>0</v>
          </cell>
        </row>
        <row r="1082">
          <cell r="A1082">
            <v>0</v>
          </cell>
          <cell r="C1082">
            <v>0</v>
          </cell>
        </row>
        <row r="1083">
          <cell r="A1083">
            <v>0</v>
          </cell>
          <cell r="C1083">
            <v>0</v>
          </cell>
        </row>
        <row r="1084">
          <cell r="A1084">
            <v>0</v>
          </cell>
          <cell r="C1084">
            <v>0</v>
          </cell>
        </row>
        <row r="1085">
          <cell r="A1085">
            <v>0</v>
          </cell>
          <cell r="C1085">
            <v>0</v>
          </cell>
        </row>
        <row r="1086">
          <cell r="A1086">
            <v>0</v>
          </cell>
          <cell r="C1086">
            <v>0</v>
          </cell>
        </row>
        <row r="1087">
          <cell r="A1087">
            <v>0</v>
          </cell>
          <cell r="C1087">
            <v>0</v>
          </cell>
        </row>
        <row r="1088">
          <cell r="A1088">
            <v>0</v>
          </cell>
          <cell r="C1088">
            <v>0</v>
          </cell>
        </row>
        <row r="1089">
          <cell r="A1089">
            <v>0</v>
          </cell>
          <cell r="C1089">
            <v>0</v>
          </cell>
        </row>
        <row r="1090">
          <cell r="A1090">
            <v>0</v>
          </cell>
          <cell r="C1090">
            <v>0</v>
          </cell>
        </row>
        <row r="1091">
          <cell r="A1091">
            <v>0</v>
          </cell>
          <cell r="C1091">
            <v>0</v>
          </cell>
        </row>
        <row r="1092">
          <cell r="A1092">
            <v>0</v>
          </cell>
          <cell r="C1092">
            <v>0</v>
          </cell>
        </row>
        <row r="1093">
          <cell r="A1093">
            <v>0</v>
          </cell>
          <cell r="C1093">
            <v>0</v>
          </cell>
        </row>
        <row r="1094">
          <cell r="A1094">
            <v>0</v>
          </cell>
          <cell r="C1094">
            <v>0</v>
          </cell>
        </row>
        <row r="1095">
          <cell r="A1095">
            <v>0</v>
          </cell>
          <cell r="C1095">
            <v>0</v>
          </cell>
        </row>
        <row r="1096">
          <cell r="A1096">
            <v>0</v>
          </cell>
          <cell r="C1096">
            <v>0</v>
          </cell>
        </row>
        <row r="1097">
          <cell r="A1097">
            <v>0</v>
          </cell>
          <cell r="C1097">
            <v>0</v>
          </cell>
        </row>
        <row r="1098">
          <cell r="A1098">
            <v>0</v>
          </cell>
          <cell r="C1098">
            <v>0</v>
          </cell>
        </row>
        <row r="1099">
          <cell r="A1099">
            <v>0</v>
          </cell>
          <cell r="C1099">
            <v>0</v>
          </cell>
        </row>
        <row r="1100">
          <cell r="A1100">
            <v>0</v>
          </cell>
          <cell r="C1100">
            <v>0</v>
          </cell>
        </row>
        <row r="1101">
          <cell r="A1101">
            <v>0</v>
          </cell>
          <cell r="C1101">
            <v>0</v>
          </cell>
        </row>
        <row r="1102">
          <cell r="A1102">
            <v>0</v>
          </cell>
          <cell r="C1102">
            <v>0</v>
          </cell>
        </row>
        <row r="1103">
          <cell r="A1103">
            <v>0</v>
          </cell>
          <cell r="C1103">
            <v>0</v>
          </cell>
        </row>
        <row r="1104">
          <cell r="A1104">
            <v>0</v>
          </cell>
          <cell r="C1104">
            <v>0</v>
          </cell>
        </row>
        <row r="1105">
          <cell r="A1105">
            <v>0</v>
          </cell>
          <cell r="C1105">
            <v>0</v>
          </cell>
        </row>
        <row r="1106">
          <cell r="A1106">
            <v>0</v>
          </cell>
          <cell r="C1106">
            <v>0</v>
          </cell>
        </row>
        <row r="1107">
          <cell r="A1107">
            <v>0</v>
          </cell>
          <cell r="C1107">
            <v>0</v>
          </cell>
        </row>
        <row r="1108">
          <cell r="A1108">
            <v>0</v>
          </cell>
          <cell r="C1108">
            <v>0</v>
          </cell>
        </row>
        <row r="1109">
          <cell r="A1109">
            <v>0</v>
          </cell>
          <cell r="C1109">
            <v>0</v>
          </cell>
        </row>
        <row r="1110">
          <cell r="A1110">
            <v>0</v>
          </cell>
          <cell r="C1110">
            <v>0</v>
          </cell>
        </row>
        <row r="1111">
          <cell r="A1111">
            <v>0</v>
          </cell>
          <cell r="C1111">
            <v>0</v>
          </cell>
        </row>
        <row r="1112">
          <cell r="A1112">
            <v>0</v>
          </cell>
          <cell r="C1112">
            <v>0</v>
          </cell>
        </row>
        <row r="1113">
          <cell r="A1113">
            <v>0</v>
          </cell>
          <cell r="C1113">
            <v>0</v>
          </cell>
        </row>
        <row r="1114">
          <cell r="A1114">
            <v>0</v>
          </cell>
          <cell r="C1114">
            <v>0</v>
          </cell>
        </row>
        <row r="1115">
          <cell r="A1115">
            <v>0</v>
          </cell>
          <cell r="C1115">
            <v>0</v>
          </cell>
        </row>
        <row r="1116">
          <cell r="A1116">
            <v>0</v>
          </cell>
          <cell r="C1116">
            <v>0</v>
          </cell>
        </row>
        <row r="1117">
          <cell r="A1117">
            <v>0</v>
          </cell>
          <cell r="C1117">
            <v>0</v>
          </cell>
        </row>
        <row r="1118">
          <cell r="A1118">
            <v>0</v>
          </cell>
          <cell r="C1118">
            <v>0</v>
          </cell>
        </row>
        <row r="1119">
          <cell r="A1119">
            <v>0</v>
          </cell>
          <cell r="C1119">
            <v>0</v>
          </cell>
        </row>
        <row r="1120">
          <cell r="A1120">
            <v>0</v>
          </cell>
          <cell r="C1120">
            <v>0</v>
          </cell>
        </row>
        <row r="1121">
          <cell r="A1121">
            <v>0</v>
          </cell>
          <cell r="C1121">
            <v>0</v>
          </cell>
        </row>
        <row r="1122">
          <cell r="A1122">
            <v>0</v>
          </cell>
          <cell r="C1122">
            <v>0</v>
          </cell>
        </row>
        <row r="1123">
          <cell r="A1123">
            <v>0</v>
          </cell>
          <cell r="C1123">
            <v>0</v>
          </cell>
        </row>
        <row r="1124">
          <cell r="A1124">
            <v>0</v>
          </cell>
          <cell r="C1124">
            <v>0</v>
          </cell>
        </row>
        <row r="1125">
          <cell r="A1125">
            <v>0</v>
          </cell>
          <cell r="C1125">
            <v>0</v>
          </cell>
        </row>
        <row r="1126">
          <cell r="A1126">
            <v>0</v>
          </cell>
          <cell r="C1126">
            <v>0</v>
          </cell>
        </row>
        <row r="1127">
          <cell r="A1127">
            <v>0</v>
          </cell>
          <cell r="C1127">
            <v>0</v>
          </cell>
        </row>
        <row r="1128">
          <cell r="A1128">
            <v>0</v>
          </cell>
          <cell r="C1128">
            <v>0</v>
          </cell>
        </row>
        <row r="1129">
          <cell r="A1129">
            <v>0</v>
          </cell>
          <cell r="C1129">
            <v>0</v>
          </cell>
        </row>
        <row r="1130">
          <cell r="A1130">
            <v>0</v>
          </cell>
          <cell r="C1130">
            <v>0</v>
          </cell>
        </row>
        <row r="1131">
          <cell r="A1131">
            <v>0</v>
          </cell>
          <cell r="C1131">
            <v>0</v>
          </cell>
        </row>
        <row r="1132">
          <cell r="A1132">
            <v>0</v>
          </cell>
          <cell r="C1132">
            <v>0</v>
          </cell>
        </row>
        <row r="1133">
          <cell r="A1133">
            <v>0</v>
          </cell>
          <cell r="C1133">
            <v>0</v>
          </cell>
        </row>
        <row r="1134">
          <cell r="A1134">
            <v>0</v>
          </cell>
          <cell r="C1134">
            <v>0</v>
          </cell>
        </row>
        <row r="1135">
          <cell r="A1135">
            <v>0</v>
          </cell>
          <cell r="C1135">
            <v>0</v>
          </cell>
        </row>
        <row r="1136">
          <cell r="A1136">
            <v>0</v>
          </cell>
          <cell r="C1136">
            <v>0</v>
          </cell>
        </row>
        <row r="1137">
          <cell r="A1137">
            <v>0</v>
          </cell>
          <cell r="C1137">
            <v>0</v>
          </cell>
        </row>
        <row r="1138">
          <cell r="A1138">
            <v>0</v>
          </cell>
          <cell r="C1138">
            <v>0</v>
          </cell>
        </row>
        <row r="1139">
          <cell r="A1139">
            <v>0</v>
          </cell>
          <cell r="C1139">
            <v>0</v>
          </cell>
        </row>
        <row r="1140">
          <cell r="A1140">
            <v>0</v>
          </cell>
          <cell r="C1140">
            <v>0</v>
          </cell>
        </row>
        <row r="1141">
          <cell r="A1141">
            <v>0</v>
          </cell>
          <cell r="C1141">
            <v>0</v>
          </cell>
        </row>
        <row r="1142">
          <cell r="A1142">
            <v>0</v>
          </cell>
          <cell r="C1142">
            <v>0</v>
          </cell>
        </row>
        <row r="1143">
          <cell r="A1143">
            <v>0</v>
          </cell>
          <cell r="C1143">
            <v>0</v>
          </cell>
        </row>
        <row r="1144">
          <cell r="A1144">
            <v>0</v>
          </cell>
          <cell r="C1144">
            <v>0</v>
          </cell>
        </row>
        <row r="1145">
          <cell r="A1145">
            <v>0</v>
          </cell>
          <cell r="C1145">
            <v>0</v>
          </cell>
        </row>
        <row r="1146">
          <cell r="A1146">
            <v>0</v>
          </cell>
          <cell r="C1146">
            <v>0</v>
          </cell>
        </row>
        <row r="1147">
          <cell r="A1147">
            <v>0</v>
          </cell>
          <cell r="C1147">
            <v>0</v>
          </cell>
        </row>
        <row r="1148">
          <cell r="A1148">
            <v>0</v>
          </cell>
          <cell r="C1148">
            <v>0</v>
          </cell>
        </row>
        <row r="1149">
          <cell r="A1149">
            <v>0</v>
          </cell>
          <cell r="C1149">
            <v>0</v>
          </cell>
        </row>
        <row r="1150">
          <cell r="A1150">
            <v>0</v>
          </cell>
          <cell r="C1150">
            <v>0</v>
          </cell>
        </row>
        <row r="1151">
          <cell r="A1151">
            <v>0</v>
          </cell>
          <cell r="C1151">
            <v>0</v>
          </cell>
        </row>
        <row r="1152">
          <cell r="A1152">
            <v>0</v>
          </cell>
          <cell r="C1152">
            <v>0</v>
          </cell>
        </row>
        <row r="1153">
          <cell r="A1153">
            <v>0</v>
          </cell>
          <cell r="C1153">
            <v>0</v>
          </cell>
        </row>
        <row r="1154">
          <cell r="A1154">
            <v>0</v>
          </cell>
          <cell r="C1154">
            <v>0</v>
          </cell>
        </row>
        <row r="1155">
          <cell r="A1155">
            <v>0</v>
          </cell>
          <cell r="C1155">
            <v>0</v>
          </cell>
        </row>
        <row r="1156">
          <cell r="A1156">
            <v>0</v>
          </cell>
          <cell r="C1156">
            <v>0</v>
          </cell>
        </row>
        <row r="1157">
          <cell r="A1157">
            <v>0</v>
          </cell>
          <cell r="C1157">
            <v>0</v>
          </cell>
        </row>
        <row r="1158">
          <cell r="A1158">
            <v>0</v>
          </cell>
          <cell r="C1158">
            <v>0</v>
          </cell>
        </row>
        <row r="1159">
          <cell r="A1159">
            <v>0</v>
          </cell>
          <cell r="C1159">
            <v>0</v>
          </cell>
        </row>
        <row r="1160">
          <cell r="A1160">
            <v>0</v>
          </cell>
          <cell r="C1160">
            <v>0</v>
          </cell>
        </row>
        <row r="1161">
          <cell r="A1161">
            <v>0</v>
          </cell>
          <cell r="C1161">
            <v>0</v>
          </cell>
        </row>
        <row r="1162">
          <cell r="A1162">
            <v>0</v>
          </cell>
          <cell r="C1162">
            <v>0</v>
          </cell>
        </row>
        <row r="1163">
          <cell r="A1163">
            <v>0</v>
          </cell>
          <cell r="C1163">
            <v>0</v>
          </cell>
        </row>
        <row r="1164">
          <cell r="A1164">
            <v>0</v>
          </cell>
          <cell r="C1164">
            <v>0</v>
          </cell>
        </row>
        <row r="1165">
          <cell r="A1165">
            <v>0</v>
          </cell>
          <cell r="C1165">
            <v>0</v>
          </cell>
        </row>
        <row r="1166">
          <cell r="A1166">
            <v>0</v>
          </cell>
          <cell r="C1166">
            <v>0</v>
          </cell>
        </row>
        <row r="1167">
          <cell r="A1167">
            <v>0</v>
          </cell>
          <cell r="C1167">
            <v>0</v>
          </cell>
        </row>
        <row r="1168">
          <cell r="A1168">
            <v>0</v>
          </cell>
          <cell r="C1168">
            <v>0</v>
          </cell>
        </row>
        <row r="1169">
          <cell r="A1169">
            <v>0</v>
          </cell>
          <cell r="C1169">
            <v>0</v>
          </cell>
        </row>
        <row r="1170">
          <cell r="A1170">
            <v>0</v>
          </cell>
          <cell r="C1170">
            <v>0</v>
          </cell>
        </row>
        <row r="1171">
          <cell r="A1171">
            <v>0</v>
          </cell>
          <cell r="C1171">
            <v>0</v>
          </cell>
        </row>
        <row r="1172">
          <cell r="A1172">
            <v>0</v>
          </cell>
          <cell r="C1172">
            <v>0</v>
          </cell>
        </row>
        <row r="1173">
          <cell r="A1173">
            <v>0</v>
          </cell>
          <cell r="C1173">
            <v>0</v>
          </cell>
        </row>
        <row r="1174">
          <cell r="A1174">
            <v>0</v>
          </cell>
          <cell r="C1174">
            <v>0</v>
          </cell>
        </row>
        <row r="1175">
          <cell r="A1175">
            <v>0</v>
          </cell>
          <cell r="C1175">
            <v>0</v>
          </cell>
        </row>
        <row r="1176">
          <cell r="A1176">
            <v>0</v>
          </cell>
          <cell r="C1176">
            <v>0</v>
          </cell>
        </row>
        <row r="1177">
          <cell r="A1177">
            <v>0</v>
          </cell>
          <cell r="C1177">
            <v>0</v>
          </cell>
        </row>
        <row r="1178">
          <cell r="A1178">
            <v>0</v>
          </cell>
          <cell r="C1178">
            <v>0</v>
          </cell>
        </row>
        <row r="1179">
          <cell r="A1179">
            <v>0</v>
          </cell>
          <cell r="C1179">
            <v>0</v>
          </cell>
        </row>
        <row r="1180">
          <cell r="A1180">
            <v>0</v>
          </cell>
          <cell r="C1180">
            <v>0</v>
          </cell>
        </row>
        <row r="1181">
          <cell r="A1181">
            <v>0</v>
          </cell>
          <cell r="C1181">
            <v>0</v>
          </cell>
        </row>
        <row r="1182">
          <cell r="A1182">
            <v>0</v>
          </cell>
          <cell r="C1182">
            <v>0</v>
          </cell>
        </row>
        <row r="1183">
          <cell r="A1183">
            <v>0</v>
          </cell>
          <cell r="C1183">
            <v>0</v>
          </cell>
        </row>
        <row r="1184">
          <cell r="A1184">
            <v>0</v>
          </cell>
          <cell r="C1184">
            <v>0</v>
          </cell>
        </row>
        <row r="1185">
          <cell r="A1185">
            <v>0</v>
          </cell>
          <cell r="C1185">
            <v>0</v>
          </cell>
        </row>
        <row r="1186">
          <cell r="A1186">
            <v>0</v>
          </cell>
          <cell r="C1186">
            <v>0</v>
          </cell>
        </row>
        <row r="1187">
          <cell r="A1187">
            <v>0</v>
          </cell>
          <cell r="C1187">
            <v>0</v>
          </cell>
        </row>
        <row r="1188">
          <cell r="A1188">
            <v>0</v>
          </cell>
          <cell r="C1188">
            <v>0</v>
          </cell>
        </row>
        <row r="1189">
          <cell r="A1189">
            <v>0</v>
          </cell>
          <cell r="C1189">
            <v>0</v>
          </cell>
        </row>
        <row r="1190">
          <cell r="A1190">
            <v>0</v>
          </cell>
          <cell r="C1190">
            <v>0</v>
          </cell>
        </row>
        <row r="1191">
          <cell r="A1191">
            <v>0</v>
          </cell>
          <cell r="C1191">
            <v>0</v>
          </cell>
        </row>
        <row r="1192">
          <cell r="A1192">
            <v>0</v>
          </cell>
          <cell r="C1192">
            <v>0</v>
          </cell>
        </row>
        <row r="1193">
          <cell r="A1193">
            <v>0</v>
          </cell>
          <cell r="C1193">
            <v>0</v>
          </cell>
        </row>
        <row r="1194">
          <cell r="A1194">
            <v>0</v>
          </cell>
          <cell r="C1194">
            <v>0</v>
          </cell>
        </row>
        <row r="1195">
          <cell r="A1195">
            <v>0</v>
          </cell>
          <cell r="C1195">
            <v>0</v>
          </cell>
        </row>
        <row r="1196">
          <cell r="A1196">
            <v>0</v>
          </cell>
          <cell r="C1196">
            <v>0</v>
          </cell>
        </row>
        <row r="1197">
          <cell r="A1197">
            <v>0</v>
          </cell>
          <cell r="C1197">
            <v>0</v>
          </cell>
        </row>
        <row r="1198">
          <cell r="A1198">
            <v>0</v>
          </cell>
          <cell r="C1198">
            <v>0</v>
          </cell>
        </row>
        <row r="1199">
          <cell r="A1199">
            <v>0</v>
          </cell>
          <cell r="C1199">
            <v>0</v>
          </cell>
        </row>
        <row r="1200">
          <cell r="A1200">
            <v>0</v>
          </cell>
          <cell r="C1200">
            <v>0</v>
          </cell>
        </row>
        <row r="1201">
          <cell r="A1201">
            <v>0</v>
          </cell>
          <cell r="C1201">
            <v>0</v>
          </cell>
        </row>
        <row r="1202">
          <cell r="A1202">
            <v>0</v>
          </cell>
          <cell r="C1202">
            <v>0</v>
          </cell>
        </row>
        <row r="1203">
          <cell r="A1203">
            <v>0</v>
          </cell>
          <cell r="C1203">
            <v>0</v>
          </cell>
        </row>
        <row r="1204">
          <cell r="A1204">
            <v>0</v>
          </cell>
          <cell r="C1204">
            <v>0</v>
          </cell>
        </row>
        <row r="1205">
          <cell r="A1205">
            <v>0</v>
          </cell>
          <cell r="C1205">
            <v>0</v>
          </cell>
        </row>
        <row r="1206">
          <cell r="A1206">
            <v>0</v>
          </cell>
          <cell r="C1206">
            <v>0</v>
          </cell>
        </row>
        <row r="1207">
          <cell r="A1207">
            <v>0</v>
          </cell>
          <cell r="C1207">
            <v>0</v>
          </cell>
        </row>
        <row r="1208">
          <cell r="A1208">
            <v>0</v>
          </cell>
          <cell r="C1208">
            <v>0</v>
          </cell>
        </row>
        <row r="1209">
          <cell r="A1209">
            <v>0</v>
          </cell>
          <cell r="C1209">
            <v>0</v>
          </cell>
        </row>
        <row r="1210">
          <cell r="A1210">
            <v>0</v>
          </cell>
          <cell r="C1210">
            <v>0</v>
          </cell>
        </row>
        <row r="1211">
          <cell r="A1211">
            <v>0</v>
          </cell>
          <cell r="C1211">
            <v>0</v>
          </cell>
        </row>
        <row r="1212">
          <cell r="A1212">
            <v>0</v>
          </cell>
          <cell r="C1212">
            <v>0</v>
          </cell>
        </row>
        <row r="1213">
          <cell r="A1213">
            <v>0</v>
          </cell>
          <cell r="C1213">
            <v>0</v>
          </cell>
        </row>
        <row r="1214">
          <cell r="A1214">
            <v>0</v>
          </cell>
          <cell r="C1214">
            <v>0</v>
          </cell>
        </row>
        <row r="1215">
          <cell r="A1215">
            <v>0</v>
          </cell>
          <cell r="C1215">
            <v>0</v>
          </cell>
        </row>
        <row r="1216">
          <cell r="A1216">
            <v>0</v>
          </cell>
          <cell r="C1216">
            <v>0</v>
          </cell>
        </row>
        <row r="1217">
          <cell r="A1217">
            <v>0</v>
          </cell>
          <cell r="C1217">
            <v>0</v>
          </cell>
        </row>
        <row r="1218">
          <cell r="A1218">
            <v>0</v>
          </cell>
          <cell r="C1218">
            <v>0</v>
          </cell>
        </row>
        <row r="1219">
          <cell r="A1219">
            <v>0</v>
          </cell>
          <cell r="C1219">
            <v>0</v>
          </cell>
        </row>
        <row r="1220">
          <cell r="A1220">
            <v>0</v>
          </cell>
          <cell r="C1220">
            <v>0</v>
          </cell>
        </row>
        <row r="1221">
          <cell r="A1221">
            <v>0</v>
          </cell>
          <cell r="C1221">
            <v>0</v>
          </cell>
        </row>
        <row r="1222">
          <cell r="A1222">
            <v>0</v>
          </cell>
          <cell r="C1222">
            <v>0</v>
          </cell>
        </row>
        <row r="1223">
          <cell r="A1223">
            <v>0</v>
          </cell>
          <cell r="C1223">
            <v>0</v>
          </cell>
        </row>
        <row r="1224">
          <cell r="A1224">
            <v>0</v>
          </cell>
          <cell r="C1224">
            <v>0</v>
          </cell>
        </row>
        <row r="1225">
          <cell r="A1225">
            <v>0</v>
          </cell>
          <cell r="C1225">
            <v>0</v>
          </cell>
        </row>
        <row r="1226">
          <cell r="A1226">
            <v>0</v>
          </cell>
          <cell r="C1226">
            <v>0</v>
          </cell>
        </row>
        <row r="1227">
          <cell r="A1227">
            <v>0</v>
          </cell>
          <cell r="C1227">
            <v>0</v>
          </cell>
        </row>
        <row r="1228">
          <cell r="A1228">
            <v>0</v>
          </cell>
          <cell r="C1228">
            <v>0</v>
          </cell>
        </row>
        <row r="1229">
          <cell r="A1229">
            <v>0</v>
          </cell>
          <cell r="C1229">
            <v>0</v>
          </cell>
        </row>
        <row r="1230">
          <cell r="A1230">
            <v>0</v>
          </cell>
          <cell r="C1230">
            <v>0</v>
          </cell>
        </row>
        <row r="1231">
          <cell r="A1231">
            <v>0</v>
          </cell>
          <cell r="C1231">
            <v>0</v>
          </cell>
        </row>
        <row r="1232">
          <cell r="A1232">
            <v>0</v>
          </cell>
          <cell r="C1232">
            <v>0</v>
          </cell>
        </row>
        <row r="1233">
          <cell r="A1233">
            <v>0</v>
          </cell>
          <cell r="C1233">
            <v>0</v>
          </cell>
        </row>
        <row r="1234">
          <cell r="A1234">
            <v>0</v>
          </cell>
          <cell r="C1234">
            <v>0</v>
          </cell>
        </row>
        <row r="1235">
          <cell r="A1235">
            <v>0</v>
          </cell>
          <cell r="C1235">
            <v>0</v>
          </cell>
        </row>
        <row r="1236">
          <cell r="A1236">
            <v>0</v>
          </cell>
          <cell r="C1236">
            <v>0</v>
          </cell>
        </row>
        <row r="1237">
          <cell r="A1237">
            <v>0</v>
          </cell>
          <cell r="C1237">
            <v>0</v>
          </cell>
        </row>
        <row r="1238">
          <cell r="A1238">
            <v>0</v>
          </cell>
          <cell r="C1238">
            <v>0</v>
          </cell>
        </row>
        <row r="1239">
          <cell r="A1239">
            <v>0</v>
          </cell>
          <cell r="C1239">
            <v>0</v>
          </cell>
        </row>
        <row r="1240">
          <cell r="A1240">
            <v>0</v>
          </cell>
          <cell r="C1240">
            <v>0</v>
          </cell>
        </row>
        <row r="1241">
          <cell r="A1241">
            <v>0</v>
          </cell>
          <cell r="C1241">
            <v>0</v>
          </cell>
        </row>
        <row r="1242">
          <cell r="A1242">
            <v>0</v>
          </cell>
          <cell r="C1242">
            <v>0</v>
          </cell>
        </row>
        <row r="1243">
          <cell r="A1243">
            <v>0</v>
          </cell>
          <cell r="C1243">
            <v>0</v>
          </cell>
        </row>
        <row r="1244">
          <cell r="A1244">
            <v>0</v>
          </cell>
          <cell r="C1244">
            <v>0</v>
          </cell>
        </row>
        <row r="1245">
          <cell r="A1245">
            <v>0</v>
          </cell>
          <cell r="C1245">
            <v>0</v>
          </cell>
        </row>
        <row r="1246">
          <cell r="A1246">
            <v>0</v>
          </cell>
          <cell r="C1246">
            <v>0</v>
          </cell>
        </row>
        <row r="1247">
          <cell r="A1247">
            <v>0</v>
          </cell>
          <cell r="C1247">
            <v>0</v>
          </cell>
        </row>
        <row r="1248">
          <cell r="A1248">
            <v>0</v>
          </cell>
          <cell r="C1248">
            <v>0</v>
          </cell>
        </row>
        <row r="1249">
          <cell r="A1249">
            <v>0</v>
          </cell>
          <cell r="C1249">
            <v>0</v>
          </cell>
        </row>
        <row r="1250">
          <cell r="A1250">
            <v>0</v>
          </cell>
          <cell r="C1250">
            <v>0</v>
          </cell>
        </row>
        <row r="1251">
          <cell r="A1251">
            <v>0</v>
          </cell>
          <cell r="C1251">
            <v>0</v>
          </cell>
        </row>
        <row r="1252">
          <cell r="A1252">
            <v>0</v>
          </cell>
          <cell r="C1252">
            <v>0</v>
          </cell>
        </row>
        <row r="1253">
          <cell r="A1253">
            <v>0</v>
          </cell>
          <cell r="C1253">
            <v>0</v>
          </cell>
        </row>
        <row r="1254">
          <cell r="A1254">
            <v>0</v>
          </cell>
          <cell r="C1254">
            <v>0</v>
          </cell>
        </row>
        <row r="1255">
          <cell r="A1255">
            <v>0</v>
          </cell>
          <cell r="C1255">
            <v>0</v>
          </cell>
        </row>
        <row r="1256">
          <cell r="A1256">
            <v>0</v>
          </cell>
          <cell r="C1256">
            <v>0</v>
          </cell>
        </row>
        <row r="1257">
          <cell r="A1257">
            <v>0</v>
          </cell>
          <cell r="C1257">
            <v>0</v>
          </cell>
        </row>
        <row r="1258">
          <cell r="A1258">
            <v>0</v>
          </cell>
          <cell r="C1258">
            <v>0</v>
          </cell>
        </row>
        <row r="1259">
          <cell r="A1259">
            <v>0</v>
          </cell>
          <cell r="C1259">
            <v>0</v>
          </cell>
        </row>
        <row r="1260">
          <cell r="A1260">
            <v>0</v>
          </cell>
          <cell r="C1260">
            <v>0</v>
          </cell>
        </row>
        <row r="1261">
          <cell r="A1261">
            <v>0</v>
          </cell>
          <cell r="C1261">
            <v>0</v>
          </cell>
        </row>
        <row r="1262">
          <cell r="A1262">
            <v>0</v>
          </cell>
          <cell r="C1262">
            <v>0</v>
          </cell>
        </row>
        <row r="1263">
          <cell r="A1263">
            <v>0</v>
          </cell>
          <cell r="C1263">
            <v>0</v>
          </cell>
        </row>
        <row r="1264">
          <cell r="A1264">
            <v>0</v>
          </cell>
          <cell r="C1264">
            <v>0</v>
          </cell>
        </row>
        <row r="1265">
          <cell r="A1265">
            <v>0</v>
          </cell>
          <cell r="C1265">
            <v>0</v>
          </cell>
        </row>
        <row r="1266">
          <cell r="A1266">
            <v>0</v>
          </cell>
          <cell r="C1266">
            <v>0</v>
          </cell>
        </row>
        <row r="1267">
          <cell r="A1267">
            <v>0</v>
          </cell>
          <cell r="C1267">
            <v>0</v>
          </cell>
        </row>
        <row r="1268">
          <cell r="A1268">
            <v>0</v>
          </cell>
          <cell r="C1268">
            <v>0</v>
          </cell>
        </row>
        <row r="1269">
          <cell r="A1269">
            <v>0</v>
          </cell>
          <cell r="C1269">
            <v>0</v>
          </cell>
        </row>
        <row r="1270">
          <cell r="A1270">
            <v>0</v>
          </cell>
          <cell r="C1270">
            <v>0</v>
          </cell>
        </row>
        <row r="1271">
          <cell r="A1271">
            <v>0</v>
          </cell>
          <cell r="C1271">
            <v>0</v>
          </cell>
        </row>
        <row r="1272">
          <cell r="A1272">
            <v>0</v>
          </cell>
          <cell r="C1272">
            <v>0</v>
          </cell>
        </row>
        <row r="1273">
          <cell r="A1273">
            <v>0</v>
          </cell>
          <cell r="C1273">
            <v>0</v>
          </cell>
        </row>
        <row r="1274">
          <cell r="A1274">
            <v>0</v>
          </cell>
          <cell r="C1274">
            <v>0</v>
          </cell>
        </row>
        <row r="1275">
          <cell r="A1275">
            <v>0</v>
          </cell>
          <cell r="C1275">
            <v>0</v>
          </cell>
        </row>
        <row r="1276">
          <cell r="A1276">
            <v>0</v>
          </cell>
          <cell r="C1276">
            <v>0</v>
          </cell>
        </row>
        <row r="1277">
          <cell r="A1277">
            <v>0</v>
          </cell>
          <cell r="C1277">
            <v>0</v>
          </cell>
        </row>
        <row r="1278">
          <cell r="A1278">
            <v>0</v>
          </cell>
          <cell r="C1278">
            <v>0</v>
          </cell>
        </row>
        <row r="1279">
          <cell r="A1279">
            <v>0</v>
          </cell>
          <cell r="C1279">
            <v>0</v>
          </cell>
        </row>
        <row r="1280">
          <cell r="A1280">
            <v>0</v>
          </cell>
          <cell r="C1280">
            <v>0</v>
          </cell>
        </row>
        <row r="1281">
          <cell r="A1281">
            <v>0</v>
          </cell>
          <cell r="C1281">
            <v>0</v>
          </cell>
        </row>
        <row r="1282">
          <cell r="A1282">
            <v>0</v>
          </cell>
          <cell r="C1282">
            <v>0</v>
          </cell>
        </row>
        <row r="1283">
          <cell r="A1283">
            <v>0</v>
          </cell>
          <cell r="C1283">
            <v>0</v>
          </cell>
        </row>
        <row r="1284">
          <cell r="A1284">
            <v>0</v>
          </cell>
          <cell r="C1284">
            <v>0</v>
          </cell>
        </row>
        <row r="1285">
          <cell r="A1285">
            <v>0</v>
          </cell>
          <cell r="C1285">
            <v>0</v>
          </cell>
        </row>
        <row r="1286">
          <cell r="A1286">
            <v>0</v>
          </cell>
          <cell r="C1286">
            <v>0</v>
          </cell>
        </row>
        <row r="1287">
          <cell r="A1287">
            <v>0</v>
          </cell>
          <cell r="C1287">
            <v>0</v>
          </cell>
        </row>
        <row r="1288">
          <cell r="A1288">
            <v>0</v>
          </cell>
          <cell r="C1288">
            <v>0</v>
          </cell>
        </row>
        <row r="1289">
          <cell r="A1289">
            <v>0</v>
          </cell>
          <cell r="C1289">
            <v>0</v>
          </cell>
        </row>
        <row r="1290">
          <cell r="A1290">
            <v>0</v>
          </cell>
          <cell r="C1290">
            <v>0</v>
          </cell>
        </row>
        <row r="1291">
          <cell r="A1291">
            <v>0</v>
          </cell>
          <cell r="C1291">
            <v>0</v>
          </cell>
        </row>
        <row r="1292">
          <cell r="A1292">
            <v>0</v>
          </cell>
          <cell r="C1292">
            <v>0</v>
          </cell>
        </row>
        <row r="1293">
          <cell r="A1293">
            <v>0</v>
          </cell>
          <cell r="C1293">
            <v>0</v>
          </cell>
        </row>
        <row r="1294">
          <cell r="A1294">
            <v>0</v>
          </cell>
          <cell r="C1294">
            <v>0</v>
          </cell>
        </row>
        <row r="1295">
          <cell r="A1295">
            <v>0</v>
          </cell>
          <cell r="C1295">
            <v>0</v>
          </cell>
        </row>
        <row r="1296">
          <cell r="A1296">
            <v>0</v>
          </cell>
          <cell r="C1296">
            <v>0</v>
          </cell>
        </row>
        <row r="1297">
          <cell r="A1297">
            <v>0</v>
          </cell>
          <cell r="C1297">
            <v>0</v>
          </cell>
        </row>
        <row r="1298">
          <cell r="A1298">
            <v>0</v>
          </cell>
          <cell r="C1298">
            <v>0</v>
          </cell>
        </row>
        <row r="1299">
          <cell r="A1299">
            <v>0</v>
          </cell>
          <cell r="C1299">
            <v>0</v>
          </cell>
        </row>
        <row r="1300">
          <cell r="A1300">
            <v>0</v>
          </cell>
          <cell r="C1300">
            <v>0</v>
          </cell>
        </row>
        <row r="1301">
          <cell r="A1301">
            <v>0</v>
          </cell>
          <cell r="C1301">
            <v>0</v>
          </cell>
        </row>
        <row r="1302">
          <cell r="A1302">
            <v>0</v>
          </cell>
          <cell r="C1302">
            <v>0</v>
          </cell>
        </row>
        <row r="1303">
          <cell r="A1303">
            <v>0</v>
          </cell>
          <cell r="C1303">
            <v>0</v>
          </cell>
        </row>
        <row r="1304">
          <cell r="A1304">
            <v>0</v>
          </cell>
          <cell r="C1304">
            <v>0</v>
          </cell>
        </row>
        <row r="1305">
          <cell r="A1305">
            <v>0</v>
          </cell>
          <cell r="C1305">
            <v>0</v>
          </cell>
        </row>
        <row r="1306">
          <cell r="A1306">
            <v>0</v>
          </cell>
          <cell r="C1306">
            <v>0</v>
          </cell>
        </row>
        <row r="1307">
          <cell r="A1307">
            <v>0</v>
          </cell>
          <cell r="C1307">
            <v>0</v>
          </cell>
        </row>
        <row r="1308">
          <cell r="A1308">
            <v>0</v>
          </cell>
          <cell r="C1308">
            <v>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0"/>
      <sheetName val="Income Statement"/>
      <sheetName val="Adj. Income Statment"/>
      <sheetName val="No CapEx Adjusted"/>
      <sheetName val="Adj. Common Size"/>
      <sheetName val="Common Size"/>
      <sheetName val="Balance Sheet"/>
      <sheetName val="Cash Flow"/>
      <sheetName val="P&amp;L Projection Comparison"/>
      <sheetName val="CF Projection Comparison"/>
      <sheetName val="NWC"/>
      <sheetName val="Customers Sales and Volume"/>
      <sheetName val="Top 10"/>
      <sheetName val="Rolling LTM"/>
      <sheetName val="Addbacks"/>
      <sheetName val="Material Cost"/>
      <sheetName val="Ownership Detail"/>
      <sheetName val="2013 Write-Down (Avg Method)"/>
      <sheetName val="Channel &amp; Segment"/>
      <sheetName val="Projected Customer Detail"/>
      <sheetName val="CapEx"/>
      <sheetName val="Customer Bridge"/>
      <sheetName val="Historical Segment Bridge"/>
      <sheetName val="Segement and Channel Info"/>
      <sheetName val="From Company--&gt;"/>
      <sheetName val="P&amp;L 1"/>
      <sheetName val="Sales 1"/>
      <sheetName val="Volume 1"/>
      <sheetName val="Balance Sheet 1"/>
      <sheetName val="Cash Flow 1"/>
      <sheetName val="Capex Plan 1"/>
      <sheetName val="Material Detail 1"/>
      <sheetName val="Loan Service 1"/>
      <sheetName val="Proj. No Capex--&gt;"/>
      <sheetName val="P&amp;L 2"/>
      <sheetName val="Sales 2"/>
      <sheetName val="Volume 2"/>
      <sheetName val="Balance Sheet 2"/>
      <sheetName val="Cash Flow 2"/>
      <sheetName val="Capex Plan 2"/>
      <sheetName val="Material Detail 2"/>
      <sheetName val="Loan Service 2"/>
      <sheetName val="NXTP Annual Hist. (output)"/>
      <sheetName val="Implied Value"/>
      <sheetName val="Sheet1"/>
      <sheetName val="Financial Section Data"/>
      <sheetName val="Adjusted IS Analysis HC"/>
      <sheetName val="Historical and Projected SG HC"/>
      <sheetName val="Hist and Proj Rev HC"/>
      <sheetName val="Facilities"/>
      <sheetName val="CapEx Hardcode"/>
      <sheetName val="Mgt. Summary"/>
    </sheetNames>
    <sheetDataSet>
      <sheetData sheetId="0"/>
      <sheetData sheetId="1"/>
      <sheetData sheetId="2"/>
      <sheetData sheetId="3"/>
      <sheetData sheetId="4"/>
      <sheetData sheetId="5"/>
      <sheetData sheetId="6">
        <row r="1">
          <cell r="A1" t="str">
            <v>American Blanching Company</v>
          </cell>
        </row>
        <row r="2">
          <cell r="A2" t="str">
            <v xml:space="preserve">Balance Sheet - Detailed </v>
          </cell>
          <cell r="AE2">
            <v>1000</v>
          </cell>
        </row>
        <row r="3">
          <cell r="A3" t="str">
            <v>2011 - 2012 By Period</v>
          </cell>
          <cell r="B3" t="str">
            <v>Fiscal Year  End</v>
          </cell>
          <cell r="P3" t="str">
            <v>Fiscal Year  End</v>
          </cell>
          <cell r="AC3" t="str">
            <v>Fiscal Year  End</v>
          </cell>
          <cell r="AP3" t="str">
            <v>Fiscal Year  End</v>
          </cell>
          <cell r="AR3" t="str">
            <v>Fiscal Year  End</v>
          </cell>
          <cell r="AT3" t="str">
            <v>Fiscal Year  End</v>
          </cell>
          <cell r="AV3" t="str">
            <v>Fiscal Year  End</v>
          </cell>
          <cell r="AX3" t="str">
            <v>Fiscal Year  End</v>
          </cell>
        </row>
        <row r="4">
          <cell r="B4">
            <v>2010</v>
          </cell>
          <cell r="D4">
            <v>2011</v>
          </cell>
          <cell r="P4">
            <v>2011</v>
          </cell>
          <cell r="R4">
            <v>2012</v>
          </cell>
          <cell r="AC4">
            <v>2012</v>
          </cell>
          <cell r="AE4" t="str">
            <v>2013E</v>
          </cell>
          <cell r="AP4" t="str">
            <v>2013P</v>
          </cell>
          <cell r="AR4" t="str">
            <v>2014P</v>
          </cell>
          <cell r="AT4" t="str">
            <v>2015P</v>
          </cell>
          <cell r="AV4" t="str">
            <v>2016P</v>
          </cell>
          <cell r="AX4" t="str">
            <v>2017P</v>
          </cell>
        </row>
        <row r="5">
          <cell r="D5">
            <v>1</v>
          </cell>
          <cell r="E5">
            <v>2</v>
          </cell>
          <cell r="F5">
            <v>3</v>
          </cell>
          <cell r="G5">
            <v>4</v>
          </cell>
          <cell r="H5">
            <v>5</v>
          </cell>
          <cell r="I5">
            <v>6</v>
          </cell>
          <cell r="J5">
            <v>7</v>
          </cell>
          <cell r="K5">
            <v>8</v>
          </cell>
          <cell r="L5">
            <v>9</v>
          </cell>
          <cell r="M5">
            <v>10</v>
          </cell>
          <cell r="N5">
            <v>11</v>
          </cell>
          <cell r="O5">
            <v>12</v>
          </cell>
          <cell r="R5">
            <v>1</v>
          </cell>
          <cell r="S5">
            <v>2</v>
          </cell>
          <cell r="T5">
            <v>3</v>
          </cell>
          <cell r="U5">
            <v>4</v>
          </cell>
          <cell r="V5">
            <v>5</v>
          </cell>
          <cell r="W5">
            <v>6</v>
          </cell>
          <cell r="X5">
            <v>7</v>
          </cell>
          <cell r="Y5">
            <v>8</v>
          </cell>
          <cell r="Z5">
            <v>9</v>
          </cell>
          <cell r="AA5">
            <v>10</v>
          </cell>
          <cell r="AB5">
            <v>11</v>
          </cell>
          <cell r="AE5">
            <v>1</v>
          </cell>
          <cell r="AF5">
            <v>2</v>
          </cell>
          <cell r="AG5">
            <v>3</v>
          </cell>
          <cell r="AH5">
            <v>4</v>
          </cell>
          <cell r="AI5">
            <v>5</v>
          </cell>
          <cell r="AJ5">
            <v>6</v>
          </cell>
          <cell r="AK5">
            <v>7</v>
          </cell>
          <cell r="AL5">
            <v>8</v>
          </cell>
          <cell r="AM5">
            <v>9</v>
          </cell>
          <cell r="AN5">
            <v>10</v>
          </cell>
          <cell r="AO5">
            <v>11</v>
          </cell>
        </row>
        <row r="6">
          <cell r="A6" t="str">
            <v>ASSETS</v>
          </cell>
        </row>
        <row r="8">
          <cell r="A8" t="str">
            <v>Cash &amp; Cash Equivalents</v>
          </cell>
          <cell r="B8">
            <v>65117.77</v>
          </cell>
          <cell r="D8">
            <v>59460.18</v>
          </cell>
          <cell r="E8">
            <v>69471.56</v>
          </cell>
          <cell r="F8">
            <v>59401.05</v>
          </cell>
          <cell r="G8">
            <v>62913.69</v>
          </cell>
          <cell r="H8">
            <v>73764.160000000003</v>
          </cell>
          <cell r="I8">
            <v>61410.32</v>
          </cell>
          <cell r="J8">
            <v>48870.54</v>
          </cell>
          <cell r="K8">
            <v>58100.800000000003</v>
          </cell>
          <cell r="L8">
            <v>59489.1</v>
          </cell>
          <cell r="M8">
            <v>150665.66</v>
          </cell>
          <cell r="N8">
            <v>65366.12</v>
          </cell>
          <cell r="O8">
            <v>62525.11</v>
          </cell>
          <cell r="P8">
            <v>99764.41</v>
          </cell>
          <cell r="R8">
            <v>51504.679999999993</v>
          </cell>
          <cell r="S8">
            <v>20977.32</v>
          </cell>
          <cell r="T8">
            <v>29345.589999999997</v>
          </cell>
          <cell r="U8">
            <v>224498.11</v>
          </cell>
          <cell r="V8">
            <v>276029.09999999998</v>
          </cell>
          <cell r="W8">
            <v>8550.9</v>
          </cell>
          <cell r="X8">
            <v>55930.63</v>
          </cell>
          <cell r="Y8">
            <v>118463.29</v>
          </cell>
          <cell r="Z8">
            <v>283747.62</v>
          </cell>
          <cell r="AA8">
            <v>340982.36999999994</v>
          </cell>
          <cell r="AB8">
            <v>210719.91000000003</v>
          </cell>
          <cell r="AC8">
            <v>159118.36000000002</v>
          </cell>
          <cell r="AE8">
            <v>160000</v>
          </cell>
          <cell r="AF8">
            <v>160000</v>
          </cell>
          <cell r="AG8">
            <v>160000</v>
          </cell>
          <cell r="AH8">
            <v>160000</v>
          </cell>
          <cell r="AI8">
            <v>160000</v>
          </cell>
          <cell r="AJ8">
            <v>160000</v>
          </cell>
          <cell r="AK8">
            <v>160000</v>
          </cell>
          <cell r="AL8">
            <v>160000</v>
          </cell>
          <cell r="AM8">
            <v>160000</v>
          </cell>
          <cell r="AN8">
            <v>160000</v>
          </cell>
          <cell r="AO8">
            <v>160000</v>
          </cell>
          <cell r="AP8">
            <v>160000</v>
          </cell>
          <cell r="AR8">
            <v>150000</v>
          </cell>
          <cell r="AT8">
            <v>1767000</v>
          </cell>
          <cell r="AV8">
            <v>8201000</v>
          </cell>
          <cell r="AX8">
            <v>18841000</v>
          </cell>
        </row>
        <row r="9">
          <cell r="AE9">
            <v>0</v>
          </cell>
          <cell r="AF9">
            <v>0</v>
          </cell>
          <cell r="AG9">
            <v>0</v>
          </cell>
          <cell r="AH9">
            <v>0</v>
          </cell>
          <cell r="AI9">
            <v>0</v>
          </cell>
          <cell r="AJ9">
            <v>0</v>
          </cell>
          <cell r="AK9">
            <v>0</v>
          </cell>
          <cell r="AL9">
            <v>0</v>
          </cell>
          <cell r="AM9">
            <v>0</v>
          </cell>
          <cell r="AN9">
            <v>0</v>
          </cell>
          <cell r="AO9">
            <v>0</v>
          </cell>
          <cell r="AR9">
            <v>0</v>
          </cell>
          <cell r="AT9">
            <v>0</v>
          </cell>
          <cell r="AV9">
            <v>0</v>
          </cell>
          <cell r="AX9">
            <v>0</v>
          </cell>
        </row>
        <row r="10">
          <cell r="A10" t="str">
            <v>Accounts Receivable - Net</v>
          </cell>
          <cell r="B10">
            <v>3601626.53</v>
          </cell>
          <cell r="D10">
            <v>4116262.94</v>
          </cell>
          <cell r="E10">
            <v>3846890.3899999997</v>
          </cell>
          <cell r="F10">
            <v>4454120.5</v>
          </cell>
          <cell r="G10">
            <v>4116602.23</v>
          </cell>
          <cell r="H10">
            <v>4645907.46</v>
          </cell>
          <cell r="I10">
            <v>4733593.8900000006</v>
          </cell>
          <cell r="J10">
            <v>6306013.0500000007</v>
          </cell>
          <cell r="K10">
            <v>6719550.9900000002</v>
          </cell>
          <cell r="L10">
            <v>6349708.6900000004</v>
          </cell>
          <cell r="M10">
            <v>5711261.75</v>
          </cell>
          <cell r="N10">
            <v>6614695.25</v>
          </cell>
          <cell r="O10">
            <v>7369988.8300000001</v>
          </cell>
          <cell r="P10">
            <v>6306634.7299999995</v>
          </cell>
          <cell r="R10">
            <v>6764763.5199999996</v>
          </cell>
          <cell r="S10">
            <v>7898063.2800000003</v>
          </cell>
          <cell r="T10">
            <v>9368573.290000001</v>
          </cell>
          <cell r="U10">
            <v>9989495.6400000006</v>
          </cell>
          <cell r="V10">
            <v>10096201.35</v>
          </cell>
          <cell r="W10">
            <v>12705747.720000001</v>
          </cell>
          <cell r="X10">
            <v>18933915.210000001</v>
          </cell>
          <cell r="Y10">
            <v>17272170.18</v>
          </cell>
          <cell r="Z10">
            <v>12458047.65</v>
          </cell>
          <cell r="AA10">
            <v>12113581.640000001</v>
          </cell>
          <cell r="AB10">
            <v>16001119.48</v>
          </cell>
          <cell r="AC10">
            <v>16594116.880000001</v>
          </cell>
          <cell r="AE10">
            <v>18087446.472039331</v>
          </cell>
          <cell r="AF10">
            <v>13783610.470464997</v>
          </cell>
          <cell r="AG10">
            <v>15905594.672302984</v>
          </cell>
          <cell r="AH10">
            <v>16280102.746428652</v>
          </cell>
          <cell r="AI10">
            <v>15242763.474621695</v>
          </cell>
          <cell r="AJ10">
            <v>16079619.220058948</v>
          </cell>
          <cell r="AK10">
            <v>16397018.310138701</v>
          </cell>
          <cell r="AL10">
            <v>16270835.822329521</v>
          </cell>
          <cell r="AM10">
            <v>16368640.308336446</v>
          </cell>
          <cell r="AN10">
            <v>16328162.402915223</v>
          </cell>
          <cell r="AO10">
            <v>15970682.703124298</v>
          </cell>
          <cell r="AP10">
            <v>15464787.725344829</v>
          </cell>
          <cell r="AR10">
            <v>18543548.221643839</v>
          </cell>
          <cell r="AT10">
            <v>21214105.104009587</v>
          </cell>
          <cell r="AV10">
            <v>23184803.269547418</v>
          </cell>
          <cell r="AX10">
            <v>24951322.291713715</v>
          </cell>
        </row>
        <row r="11">
          <cell r="A11" t="str">
            <v>Accounts Receivable- Trade</v>
          </cell>
          <cell r="B11">
            <v>3661080.9</v>
          </cell>
          <cell r="D11">
            <v>4180717.31</v>
          </cell>
          <cell r="E11">
            <v>3916344.76</v>
          </cell>
          <cell r="F11">
            <v>4528574.87</v>
          </cell>
          <cell r="G11">
            <v>4174807.19</v>
          </cell>
          <cell r="H11">
            <v>4698659.0199999996</v>
          </cell>
          <cell r="I11">
            <v>4786345.45</v>
          </cell>
          <cell r="J11">
            <v>6369710.1500000004</v>
          </cell>
          <cell r="K11">
            <v>6787425.2400000002</v>
          </cell>
          <cell r="L11">
            <v>6417582.9400000004</v>
          </cell>
          <cell r="M11">
            <v>5779136</v>
          </cell>
          <cell r="N11">
            <v>6682569.5</v>
          </cell>
          <cell r="O11">
            <v>7444433.1600000001</v>
          </cell>
          <cell r="P11">
            <v>6381079.0599999996</v>
          </cell>
          <cell r="R11">
            <v>6839207.8499999996</v>
          </cell>
          <cell r="S11">
            <v>7977841.7000000002</v>
          </cell>
          <cell r="T11">
            <v>9420107.3800000008</v>
          </cell>
          <cell r="U11">
            <v>10045054.73</v>
          </cell>
          <cell r="V11">
            <v>10151760.439999999</v>
          </cell>
          <cell r="W11">
            <v>12761306.810000001</v>
          </cell>
          <cell r="X11">
            <v>18989474.300000001</v>
          </cell>
          <cell r="Y11">
            <v>17327729.27</v>
          </cell>
          <cell r="Z11">
            <v>12513606.74</v>
          </cell>
          <cell r="AA11">
            <v>12169140.73</v>
          </cell>
          <cell r="AB11">
            <v>16056678.57</v>
          </cell>
          <cell r="AC11">
            <v>16649675.970000001</v>
          </cell>
          <cell r="AE11">
            <v>18143446.472039331</v>
          </cell>
          <cell r="AF11">
            <v>13839610.470464997</v>
          </cell>
          <cell r="AG11">
            <v>15961594.672302984</v>
          </cell>
          <cell r="AH11">
            <v>16336102.746428652</v>
          </cell>
          <cell r="AI11">
            <v>15298763.474621695</v>
          </cell>
          <cell r="AJ11">
            <v>16135619.220058948</v>
          </cell>
          <cell r="AK11">
            <v>16453018.310138701</v>
          </cell>
          <cell r="AL11">
            <v>16326835.822329521</v>
          </cell>
          <cell r="AM11">
            <v>16424640.308336446</v>
          </cell>
          <cell r="AN11">
            <v>16384162.402915223</v>
          </cell>
          <cell r="AO11">
            <v>16026682.703124298</v>
          </cell>
          <cell r="AP11">
            <v>15520787.725344829</v>
          </cell>
          <cell r="AR11">
            <v>0</v>
          </cell>
          <cell r="AT11">
            <v>0</v>
          </cell>
          <cell r="AV11">
            <v>0</v>
          </cell>
          <cell r="AX11">
            <v>0</v>
          </cell>
        </row>
        <row r="12">
          <cell r="A12" t="str">
            <v>Allowance for Doubtful Accounts</v>
          </cell>
          <cell r="B12">
            <v>-59454.37</v>
          </cell>
          <cell r="D12">
            <v>-64454.37</v>
          </cell>
          <cell r="E12">
            <v>-69454.37</v>
          </cell>
          <cell r="F12">
            <v>-74454.37</v>
          </cell>
          <cell r="G12">
            <v>-58204.959999999999</v>
          </cell>
          <cell r="H12">
            <v>-52751.56</v>
          </cell>
          <cell r="I12">
            <v>-52751.56</v>
          </cell>
          <cell r="J12">
            <v>-63697.1</v>
          </cell>
          <cell r="K12">
            <v>-67874.25</v>
          </cell>
          <cell r="L12">
            <v>-67874.25</v>
          </cell>
          <cell r="M12">
            <v>-67874.25</v>
          </cell>
          <cell r="N12">
            <v>-67874.25</v>
          </cell>
          <cell r="O12">
            <v>-74444.33</v>
          </cell>
          <cell r="P12">
            <v>-74444.33</v>
          </cell>
          <cell r="R12">
            <v>-74444.33</v>
          </cell>
          <cell r="S12">
            <v>-79778.42</v>
          </cell>
          <cell r="T12">
            <v>-51534.09</v>
          </cell>
          <cell r="U12">
            <v>-55559.09</v>
          </cell>
          <cell r="V12">
            <v>-55559.09</v>
          </cell>
          <cell r="W12">
            <v>-55559.09</v>
          </cell>
          <cell r="X12">
            <v>-55559.09</v>
          </cell>
          <cell r="Y12">
            <v>-55559.09</v>
          </cell>
          <cell r="Z12">
            <v>-55559.09</v>
          </cell>
          <cell r="AA12">
            <v>-55559.09</v>
          </cell>
          <cell r="AB12">
            <v>-55559.09</v>
          </cell>
          <cell r="AC12">
            <v>-55559.09</v>
          </cell>
          <cell r="AE12">
            <v>-56000</v>
          </cell>
          <cell r="AF12">
            <v>-56000</v>
          </cell>
          <cell r="AG12">
            <v>-56000</v>
          </cell>
          <cell r="AH12">
            <v>-56000</v>
          </cell>
          <cell r="AI12">
            <v>-56000</v>
          </cell>
          <cell r="AJ12">
            <v>-56000</v>
          </cell>
          <cell r="AK12">
            <v>-56000</v>
          </cell>
          <cell r="AL12">
            <v>-56000</v>
          </cell>
          <cell r="AM12">
            <v>-56000</v>
          </cell>
          <cell r="AN12">
            <v>-56000</v>
          </cell>
          <cell r="AO12">
            <v>-56000</v>
          </cell>
          <cell r="AP12">
            <v>-56000</v>
          </cell>
          <cell r="AR12">
            <v>0</v>
          </cell>
          <cell r="AT12">
            <v>0</v>
          </cell>
          <cell r="AV12">
            <v>0</v>
          </cell>
          <cell r="AX12">
            <v>0</v>
          </cell>
        </row>
        <row r="13">
          <cell r="A13" t="str">
            <v>Accrued Discounts</v>
          </cell>
          <cell r="T13">
            <v>-16006.72</v>
          </cell>
          <cell r="U13">
            <v>-25026.39</v>
          </cell>
          <cell r="V13">
            <v>-42346.81</v>
          </cell>
          <cell r="W13">
            <v>-35247.949999999997</v>
          </cell>
          <cell r="X13">
            <v>-36118.61</v>
          </cell>
          <cell r="Y13">
            <v>-61787.32</v>
          </cell>
          <cell r="Z13">
            <v>-36283.870000000003</v>
          </cell>
          <cell r="AA13">
            <v>-40928.15</v>
          </cell>
          <cell r="AB13">
            <v>-40522.81</v>
          </cell>
          <cell r="AC13">
            <v>-32488.26</v>
          </cell>
          <cell r="AR13">
            <v>0</v>
          </cell>
          <cell r="AT13">
            <v>0</v>
          </cell>
          <cell r="AV13">
            <v>0</v>
          </cell>
          <cell r="AX13">
            <v>0</v>
          </cell>
        </row>
        <row r="14">
          <cell r="A14" t="str">
            <v>Accounts Receivable - PP &amp; PB Co</v>
          </cell>
          <cell r="B14">
            <v>556599.19999999995</v>
          </cell>
          <cell r="D14">
            <v>545305.11</v>
          </cell>
          <cell r="E14">
            <v>533945.18000000005</v>
          </cell>
          <cell r="F14">
            <v>533945.18000000005</v>
          </cell>
          <cell r="G14">
            <v>522519.02</v>
          </cell>
          <cell r="H14">
            <v>505026.24</v>
          </cell>
          <cell r="I14">
            <v>435516.84</v>
          </cell>
          <cell r="J14">
            <v>435516.84</v>
          </cell>
          <cell r="K14">
            <v>435516.84</v>
          </cell>
          <cell r="L14">
            <v>435516.84</v>
          </cell>
          <cell r="M14">
            <v>435516.84</v>
          </cell>
          <cell r="N14">
            <v>435516.84</v>
          </cell>
          <cell r="O14">
            <v>435516.84</v>
          </cell>
          <cell r="P14">
            <v>435516.84</v>
          </cell>
          <cell r="R14">
            <v>435516.84</v>
          </cell>
          <cell r="S14">
            <v>435516.84</v>
          </cell>
          <cell r="T14">
            <v>435516.84</v>
          </cell>
          <cell r="U14">
            <v>435516.84</v>
          </cell>
          <cell r="V14">
            <v>435516.84</v>
          </cell>
          <cell r="W14">
            <v>435516.84</v>
          </cell>
          <cell r="X14">
            <v>435516.84</v>
          </cell>
          <cell r="Y14">
            <v>435516.84</v>
          </cell>
          <cell r="Z14">
            <v>435516.84</v>
          </cell>
          <cell r="AA14">
            <v>435516.84</v>
          </cell>
          <cell r="AB14">
            <v>435516.84</v>
          </cell>
          <cell r="AC14">
            <v>435516.84</v>
          </cell>
          <cell r="AR14">
            <v>0</v>
          </cell>
          <cell r="AT14">
            <v>0</v>
          </cell>
          <cell r="AV14">
            <v>0</v>
          </cell>
          <cell r="AX14">
            <v>0</v>
          </cell>
        </row>
        <row r="15">
          <cell r="A15" t="str">
            <v>Accounts Receivable - Constar</v>
          </cell>
          <cell r="B15">
            <v>218363.74</v>
          </cell>
          <cell r="D15">
            <v>212581.97</v>
          </cell>
          <cell r="E15">
            <v>206597.97</v>
          </cell>
          <cell r="F15">
            <v>206597.97</v>
          </cell>
          <cell r="G15">
            <v>194661.07</v>
          </cell>
          <cell r="H15">
            <v>187566.63</v>
          </cell>
          <cell r="I15">
            <v>180445.66</v>
          </cell>
          <cell r="J15">
            <v>174049.95</v>
          </cell>
          <cell r="K15">
            <v>162476.29999999999</v>
          </cell>
          <cell r="L15">
            <v>157689.1</v>
          </cell>
          <cell r="M15">
            <v>150508.29999999999</v>
          </cell>
          <cell r="N15">
            <v>148114.70000000001</v>
          </cell>
          <cell r="O15">
            <v>136146.70000000001</v>
          </cell>
          <cell r="P15">
            <v>120588.3</v>
          </cell>
          <cell r="R15">
            <v>114604.3</v>
          </cell>
          <cell r="S15">
            <v>102143.5</v>
          </cell>
          <cell r="T15">
            <v>97444.3</v>
          </cell>
          <cell r="U15">
            <v>91460.3</v>
          </cell>
          <cell r="V15">
            <v>89066.7</v>
          </cell>
          <cell r="W15">
            <v>89066.7</v>
          </cell>
          <cell r="X15">
            <v>89066.7</v>
          </cell>
          <cell r="Y15">
            <v>89066.7</v>
          </cell>
          <cell r="Z15">
            <v>89066.7</v>
          </cell>
          <cell r="AA15">
            <v>89066.7</v>
          </cell>
          <cell r="AB15">
            <v>89066.7</v>
          </cell>
          <cell r="AC15">
            <v>89066.7</v>
          </cell>
          <cell r="AR15">
            <v>0</v>
          </cell>
          <cell r="AT15">
            <v>0</v>
          </cell>
          <cell r="AV15">
            <v>0</v>
          </cell>
          <cell r="AX15">
            <v>0</v>
          </cell>
        </row>
        <row r="16">
          <cell r="A16" t="str">
            <v>Accounts Receivable - Berry</v>
          </cell>
          <cell r="G16">
            <v>113594.15</v>
          </cell>
          <cell r="H16">
            <v>105507.99</v>
          </cell>
          <cell r="I16">
            <v>105507.99</v>
          </cell>
          <cell r="J16">
            <v>105507.99</v>
          </cell>
          <cell r="K16">
            <v>105507.99</v>
          </cell>
          <cell r="L16">
            <v>29778.55</v>
          </cell>
          <cell r="M16">
            <v>29778.55</v>
          </cell>
          <cell r="N16">
            <v>29778.55</v>
          </cell>
          <cell r="O16">
            <v>0</v>
          </cell>
          <cell r="P16">
            <v>0</v>
          </cell>
          <cell r="R16">
            <v>0</v>
          </cell>
          <cell r="S16">
            <v>0</v>
          </cell>
          <cell r="T16">
            <v>0</v>
          </cell>
          <cell r="U16">
            <v>0</v>
          </cell>
          <cell r="V16">
            <v>0</v>
          </cell>
          <cell r="W16">
            <v>0</v>
          </cell>
          <cell r="X16">
            <v>0</v>
          </cell>
          <cell r="Y16">
            <v>0</v>
          </cell>
          <cell r="Z16">
            <v>0</v>
          </cell>
          <cell r="AA16">
            <v>0</v>
          </cell>
          <cell r="AB16">
            <v>0</v>
          </cell>
          <cell r="AC16">
            <v>0</v>
          </cell>
          <cell r="AE16">
            <v>0</v>
          </cell>
          <cell r="AF16">
            <v>0</v>
          </cell>
          <cell r="AG16">
            <v>0</v>
          </cell>
          <cell r="AH16">
            <v>0</v>
          </cell>
          <cell r="AI16">
            <v>0</v>
          </cell>
          <cell r="AJ16">
            <v>0</v>
          </cell>
          <cell r="AK16">
            <v>0</v>
          </cell>
          <cell r="AL16">
            <v>0</v>
          </cell>
          <cell r="AM16">
            <v>0</v>
          </cell>
          <cell r="AN16">
            <v>0</v>
          </cell>
          <cell r="AP16">
            <v>0</v>
          </cell>
          <cell r="AR16">
            <v>0</v>
          </cell>
          <cell r="AT16">
            <v>0</v>
          </cell>
          <cell r="AV16">
            <v>0</v>
          </cell>
          <cell r="AX16">
            <v>0</v>
          </cell>
        </row>
        <row r="17">
          <cell r="A17" t="str">
            <v>Accounts Receivable- Non-Trade</v>
          </cell>
          <cell r="B17">
            <v>774962.94</v>
          </cell>
          <cell r="D17">
            <v>757887.08</v>
          </cell>
          <cell r="E17">
            <v>740543.15</v>
          </cell>
          <cell r="F17">
            <v>740543.15</v>
          </cell>
          <cell r="G17">
            <v>830774.24000000011</v>
          </cell>
          <cell r="H17">
            <v>798100.86</v>
          </cell>
          <cell r="I17">
            <v>721470.49</v>
          </cell>
          <cell r="J17">
            <v>715074.78</v>
          </cell>
          <cell r="K17">
            <v>703501.13</v>
          </cell>
          <cell r="L17">
            <v>622984.49000000011</v>
          </cell>
          <cell r="M17">
            <v>615803.69000000006</v>
          </cell>
          <cell r="N17">
            <v>613410.09000000008</v>
          </cell>
          <cell r="O17">
            <v>571663.54</v>
          </cell>
          <cell r="P17">
            <v>556105.14</v>
          </cell>
          <cell r="R17">
            <v>550121.14</v>
          </cell>
          <cell r="S17">
            <v>537660.34000000008</v>
          </cell>
          <cell r="T17">
            <v>532961.14</v>
          </cell>
          <cell r="U17">
            <v>526977.14</v>
          </cell>
          <cell r="V17">
            <v>524583.54</v>
          </cell>
          <cell r="W17">
            <v>524583.54</v>
          </cell>
          <cell r="X17">
            <v>524583.54</v>
          </cell>
          <cell r="Y17">
            <v>524583.54</v>
          </cell>
          <cell r="Z17">
            <v>524583.54</v>
          </cell>
          <cell r="AA17">
            <v>524583.54</v>
          </cell>
          <cell r="AB17">
            <v>524583.54</v>
          </cell>
          <cell r="AC17">
            <v>524583.54</v>
          </cell>
          <cell r="AE17">
            <v>0</v>
          </cell>
          <cell r="AF17">
            <v>0</v>
          </cell>
          <cell r="AG17">
            <v>0</v>
          </cell>
          <cell r="AH17">
            <v>0</v>
          </cell>
          <cell r="AI17">
            <v>0</v>
          </cell>
          <cell r="AJ17">
            <v>0</v>
          </cell>
          <cell r="AK17">
            <v>0</v>
          </cell>
          <cell r="AL17">
            <v>0</v>
          </cell>
          <cell r="AM17">
            <v>0</v>
          </cell>
          <cell r="AN17">
            <v>0</v>
          </cell>
          <cell r="AO17">
            <v>0</v>
          </cell>
          <cell r="AP17">
            <v>0</v>
          </cell>
          <cell r="AR17">
            <v>0</v>
          </cell>
          <cell r="AT17">
            <v>0</v>
          </cell>
          <cell r="AV17">
            <v>0</v>
          </cell>
          <cell r="AX17">
            <v>0</v>
          </cell>
        </row>
        <row r="18">
          <cell r="A18" t="str">
            <v xml:space="preserve">Other Receivables </v>
          </cell>
          <cell r="B18">
            <v>455154.6</v>
          </cell>
          <cell r="D18">
            <v>455154.6</v>
          </cell>
          <cell r="E18">
            <v>455154.6</v>
          </cell>
          <cell r="F18">
            <v>455154.6</v>
          </cell>
          <cell r="G18">
            <v>455154.6</v>
          </cell>
          <cell r="H18">
            <v>455154.6</v>
          </cell>
          <cell r="I18">
            <v>455154.6</v>
          </cell>
          <cell r="J18">
            <v>427495.59</v>
          </cell>
          <cell r="K18">
            <v>420461.74</v>
          </cell>
          <cell r="L18">
            <v>414065.84</v>
          </cell>
          <cell r="M18">
            <v>408354.41</v>
          </cell>
          <cell r="N18">
            <v>402785.88</v>
          </cell>
          <cell r="O18">
            <v>397072.49</v>
          </cell>
          <cell r="P18">
            <v>181641.49</v>
          </cell>
          <cell r="R18">
            <v>181641.49</v>
          </cell>
          <cell r="S18">
            <v>141480.29</v>
          </cell>
          <cell r="T18">
            <v>141480.29</v>
          </cell>
          <cell r="U18">
            <v>0</v>
          </cell>
          <cell r="V18">
            <v>0</v>
          </cell>
          <cell r="W18">
            <v>120186.03</v>
          </cell>
          <cell r="X18">
            <v>124898.43</v>
          </cell>
          <cell r="Y18">
            <v>117335.43</v>
          </cell>
          <cell r="Z18">
            <v>0</v>
          </cell>
          <cell r="AA18">
            <v>0</v>
          </cell>
          <cell r="AB18">
            <v>0</v>
          </cell>
          <cell r="AC18">
            <v>61725.26</v>
          </cell>
          <cell r="AE18">
            <v>0</v>
          </cell>
          <cell r="AF18">
            <v>0</v>
          </cell>
          <cell r="AG18">
            <v>0</v>
          </cell>
          <cell r="AH18">
            <v>0</v>
          </cell>
          <cell r="AI18">
            <v>0</v>
          </cell>
          <cell r="AJ18">
            <v>0</v>
          </cell>
          <cell r="AK18">
            <v>0</v>
          </cell>
          <cell r="AL18">
            <v>0</v>
          </cell>
          <cell r="AM18">
            <v>0</v>
          </cell>
          <cell r="AN18">
            <v>0</v>
          </cell>
          <cell r="AO18">
            <v>0</v>
          </cell>
          <cell r="AP18">
            <v>0</v>
          </cell>
          <cell r="AR18">
            <v>0</v>
          </cell>
          <cell r="AT18">
            <v>0</v>
          </cell>
          <cell r="AV18">
            <v>0</v>
          </cell>
          <cell r="AX18">
            <v>0</v>
          </cell>
        </row>
        <row r="19">
          <cell r="AR19">
            <v>0</v>
          </cell>
          <cell r="AT19">
            <v>0</v>
          </cell>
          <cell r="AV19">
            <v>0</v>
          </cell>
          <cell r="AX19">
            <v>0</v>
          </cell>
        </row>
        <row r="20">
          <cell r="A20" t="str">
            <v>Inventory</v>
          </cell>
          <cell r="B20">
            <v>5305126.95</v>
          </cell>
          <cell r="D20">
            <v>4126408.83</v>
          </cell>
          <cell r="E20">
            <v>4053762.92</v>
          </cell>
          <cell r="F20">
            <v>3985749.16</v>
          </cell>
          <cell r="G20">
            <v>4038568.41</v>
          </cell>
          <cell r="H20">
            <v>4172909.2800000003</v>
          </cell>
          <cell r="I20">
            <v>5034274.5999999996</v>
          </cell>
          <cell r="J20">
            <v>6560932.2300000004</v>
          </cell>
          <cell r="K20">
            <v>6097064.8200000003</v>
          </cell>
          <cell r="L20">
            <v>5842219.8700000001</v>
          </cell>
          <cell r="M20">
            <v>5614083.7400000002</v>
          </cell>
          <cell r="N20">
            <v>5285771.669999999</v>
          </cell>
          <cell r="O20">
            <v>5590910.0999999996</v>
          </cell>
          <cell r="P20">
            <v>5918389.0900000008</v>
          </cell>
          <cell r="R20">
            <v>6441482.3100000005</v>
          </cell>
          <cell r="S20">
            <v>7400988.4399999995</v>
          </cell>
          <cell r="T20">
            <v>9079930.2400000002</v>
          </cell>
          <cell r="U20">
            <v>7940593.8799999999</v>
          </cell>
          <cell r="V20">
            <v>10320521.23</v>
          </cell>
          <cell r="W20">
            <v>13490143.260000002</v>
          </cell>
          <cell r="X20">
            <v>14067764.66</v>
          </cell>
          <cell r="Y20">
            <v>12686085</v>
          </cell>
          <cell r="Z20">
            <v>14579884.540000003</v>
          </cell>
          <cell r="AA20">
            <v>14866780.280000001</v>
          </cell>
          <cell r="AB20">
            <v>15311362.939999999</v>
          </cell>
          <cell r="AC20">
            <v>14329451.4</v>
          </cell>
          <cell r="AE20">
            <v>13968176.925971605</v>
          </cell>
          <cell r="AF20">
            <v>12688259.790061235</v>
          </cell>
          <cell r="AG20">
            <v>14608613.266104775</v>
          </cell>
          <cell r="AH20">
            <v>14729154.660862053</v>
          </cell>
          <cell r="AI20">
            <v>13698696.987479599</v>
          </cell>
          <cell r="AJ20">
            <v>14675767.558089627</v>
          </cell>
          <cell r="AK20">
            <v>14918807.477172257</v>
          </cell>
          <cell r="AL20">
            <v>14857592.220432086</v>
          </cell>
          <cell r="AM20">
            <v>14899785.080535622</v>
          </cell>
          <cell r="AN20">
            <v>14432918.669414798</v>
          </cell>
          <cell r="AO20">
            <v>13994198.804355448</v>
          </cell>
          <cell r="AP20">
            <v>13845471.819984769</v>
          </cell>
          <cell r="AR20">
            <v>16728232.448367126</v>
          </cell>
          <cell r="AT20">
            <v>19092694.593608629</v>
          </cell>
          <cell r="AV20">
            <v>20744297.66222664</v>
          </cell>
          <cell r="AX20">
            <v>22232941.389405955</v>
          </cell>
        </row>
        <row r="21">
          <cell r="A21" t="str">
            <v>Reserve for Inventory Write-Off</v>
          </cell>
          <cell r="B21">
            <v>-144125</v>
          </cell>
          <cell r="D21">
            <v>-144125</v>
          </cell>
          <cell r="E21">
            <v>-144125</v>
          </cell>
          <cell r="F21">
            <v>-144125</v>
          </cell>
          <cell r="G21">
            <v>-144125</v>
          </cell>
          <cell r="H21">
            <v>-144125</v>
          </cell>
          <cell r="I21">
            <v>-294125</v>
          </cell>
          <cell r="J21">
            <v>-509175</v>
          </cell>
          <cell r="K21">
            <v>-489217.2</v>
          </cell>
          <cell r="L21">
            <v>-489217.2</v>
          </cell>
          <cell r="M21">
            <v>-489217.2</v>
          </cell>
          <cell r="N21">
            <v>-454123.79</v>
          </cell>
          <cell r="O21">
            <v>-454123.79</v>
          </cell>
          <cell r="P21">
            <v>0</v>
          </cell>
          <cell r="R21">
            <v>0</v>
          </cell>
          <cell r="S21">
            <v>0</v>
          </cell>
          <cell r="T21">
            <v>-34450</v>
          </cell>
          <cell r="U21">
            <v>-34450</v>
          </cell>
          <cell r="V21">
            <v>-34450</v>
          </cell>
          <cell r="W21">
            <v>0</v>
          </cell>
          <cell r="X21">
            <v>0</v>
          </cell>
          <cell r="Y21">
            <v>0</v>
          </cell>
          <cell r="Z21">
            <v>-50100.82</v>
          </cell>
          <cell r="AA21">
            <v>-50100.82</v>
          </cell>
          <cell r="AB21">
            <v>-50100.82</v>
          </cell>
          <cell r="AC21">
            <v>-37250</v>
          </cell>
          <cell r="AE21">
            <v>0</v>
          </cell>
          <cell r="AF21">
            <v>0</v>
          </cell>
          <cell r="AG21">
            <v>0</v>
          </cell>
          <cell r="AH21">
            <v>0</v>
          </cell>
          <cell r="AI21">
            <v>0</v>
          </cell>
          <cell r="AJ21">
            <v>0</v>
          </cell>
          <cell r="AK21">
            <v>0</v>
          </cell>
          <cell r="AL21">
            <v>0</v>
          </cell>
          <cell r="AM21">
            <v>0</v>
          </cell>
          <cell r="AN21">
            <v>0</v>
          </cell>
          <cell r="AO21">
            <v>0</v>
          </cell>
          <cell r="AP21">
            <v>0</v>
          </cell>
          <cell r="AR21">
            <v>0</v>
          </cell>
          <cell r="AT21">
            <v>0</v>
          </cell>
          <cell r="AV21">
            <v>0</v>
          </cell>
          <cell r="AX21">
            <v>0</v>
          </cell>
        </row>
        <row r="22">
          <cell r="A22" t="str">
            <v>Reserve for LCM Write-Down</v>
          </cell>
          <cell r="AC22">
            <v>-2165000</v>
          </cell>
          <cell r="AE22">
            <v>-1985000</v>
          </cell>
          <cell r="AF22">
            <v>-1805000</v>
          </cell>
          <cell r="AG22">
            <v>-1625000</v>
          </cell>
          <cell r="AH22">
            <v>-1445000</v>
          </cell>
          <cell r="AI22">
            <v>-1265000</v>
          </cell>
          <cell r="AJ22">
            <v>-1085000</v>
          </cell>
          <cell r="AK22">
            <v>-905000</v>
          </cell>
          <cell r="AL22">
            <v>-725000</v>
          </cell>
          <cell r="AM22">
            <v>-545000</v>
          </cell>
          <cell r="AN22">
            <v>-365000</v>
          </cell>
          <cell r="AO22">
            <v>-180000</v>
          </cell>
          <cell r="AP22">
            <v>0</v>
          </cell>
          <cell r="AR22">
            <v>0</v>
          </cell>
          <cell r="AT22">
            <v>0</v>
          </cell>
          <cell r="AV22">
            <v>0</v>
          </cell>
          <cell r="AX22">
            <v>0</v>
          </cell>
        </row>
        <row r="23">
          <cell r="A23" t="str">
            <v>Prepaids</v>
          </cell>
          <cell r="B23">
            <v>119310</v>
          </cell>
          <cell r="D23">
            <v>109575.91</v>
          </cell>
          <cell r="E23">
            <v>141578</v>
          </cell>
          <cell r="F23">
            <v>141264.26</v>
          </cell>
          <cell r="G23">
            <v>131322.75</v>
          </cell>
          <cell r="H23">
            <v>185843.43</v>
          </cell>
          <cell r="I23">
            <v>93032.85</v>
          </cell>
          <cell r="J23">
            <v>114993.26</v>
          </cell>
          <cell r="K23">
            <v>130312.58</v>
          </cell>
          <cell r="L23">
            <v>149381.97</v>
          </cell>
          <cell r="M23">
            <v>98583.53</v>
          </cell>
          <cell r="N23">
            <v>100446.05</v>
          </cell>
          <cell r="O23">
            <v>102033.32</v>
          </cell>
          <cell r="P23">
            <v>131092.29</v>
          </cell>
          <cell r="R23">
            <v>136057.22</v>
          </cell>
          <cell r="S23">
            <v>158010.22</v>
          </cell>
          <cell r="T23">
            <v>174708.34</v>
          </cell>
          <cell r="U23">
            <v>159171.64000000001</v>
          </cell>
          <cell r="V23">
            <v>132945.37</v>
          </cell>
          <cell r="W23">
            <v>38103.61</v>
          </cell>
          <cell r="X23">
            <v>32560.82</v>
          </cell>
          <cell r="Y23">
            <v>125679.63</v>
          </cell>
          <cell r="Z23">
            <v>125794.26</v>
          </cell>
          <cell r="AA23">
            <v>217439.58</v>
          </cell>
          <cell r="AB23">
            <v>83097.509999999995</v>
          </cell>
          <cell r="AC23">
            <v>111703.08</v>
          </cell>
          <cell r="AE23">
            <v>100000</v>
          </cell>
          <cell r="AF23">
            <v>100000</v>
          </cell>
          <cell r="AG23">
            <v>100000</v>
          </cell>
          <cell r="AH23">
            <v>100000</v>
          </cell>
          <cell r="AI23">
            <v>100000</v>
          </cell>
          <cell r="AJ23">
            <v>100000</v>
          </cell>
          <cell r="AK23">
            <v>100000</v>
          </cell>
          <cell r="AL23">
            <v>100000</v>
          </cell>
          <cell r="AM23">
            <v>100000</v>
          </cell>
          <cell r="AN23">
            <v>100000</v>
          </cell>
          <cell r="AO23">
            <v>100000</v>
          </cell>
          <cell r="AP23">
            <v>100000</v>
          </cell>
          <cell r="AR23">
            <v>130000</v>
          </cell>
          <cell r="AT23">
            <v>150000</v>
          </cell>
          <cell r="AV23">
            <v>175000</v>
          </cell>
          <cell r="AX23">
            <v>200000</v>
          </cell>
        </row>
        <row r="24">
          <cell r="A24" t="str">
            <v>Deferred Tax Asset</v>
          </cell>
          <cell r="B24">
            <v>93916</v>
          </cell>
          <cell r="D24">
            <v>93916</v>
          </cell>
          <cell r="E24">
            <v>93916</v>
          </cell>
          <cell r="F24">
            <v>93916</v>
          </cell>
          <cell r="G24">
            <v>93916</v>
          </cell>
          <cell r="H24">
            <v>93916</v>
          </cell>
          <cell r="I24">
            <v>93916</v>
          </cell>
          <cell r="J24">
            <v>93916</v>
          </cell>
          <cell r="K24">
            <v>93916</v>
          </cell>
          <cell r="L24">
            <v>93916</v>
          </cell>
          <cell r="M24">
            <v>93916</v>
          </cell>
          <cell r="N24">
            <v>93916</v>
          </cell>
          <cell r="O24">
            <v>93916</v>
          </cell>
          <cell r="P24">
            <v>186900</v>
          </cell>
          <cell r="R24">
            <v>186900</v>
          </cell>
          <cell r="S24">
            <v>186900</v>
          </cell>
          <cell r="T24">
            <v>186900</v>
          </cell>
          <cell r="U24">
            <v>186900</v>
          </cell>
          <cell r="V24">
            <v>186900</v>
          </cell>
          <cell r="W24">
            <v>186900</v>
          </cell>
          <cell r="X24">
            <v>186900</v>
          </cell>
          <cell r="Y24">
            <v>186900</v>
          </cell>
          <cell r="Z24">
            <v>186900</v>
          </cell>
          <cell r="AA24">
            <v>186900</v>
          </cell>
          <cell r="AB24">
            <v>186900</v>
          </cell>
          <cell r="AC24">
            <v>186900</v>
          </cell>
          <cell r="AE24">
            <v>187000</v>
          </cell>
          <cell r="AF24">
            <v>187000</v>
          </cell>
          <cell r="AG24">
            <v>187000</v>
          </cell>
          <cell r="AH24">
            <v>187000</v>
          </cell>
          <cell r="AI24">
            <v>187000</v>
          </cell>
          <cell r="AJ24">
            <v>187000</v>
          </cell>
          <cell r="AK24">
            <v>187000</v>
          </cell>
          <cell r="AL24">
            <v>187000</v>
          </cell>
          <cell r="AM24">
            <v>187000</v>
          </cell>
          <cell r="AN24">
            <v>187000</v>
          </cell>
          <cell r="AO24">
            <v>187000</v>
          </cell>
          <cell r="AP24">
            <v>187000</v>
          </cell>
          <cell r="AR24">
            <v>0</v>
          </cell>
          <cell r="AT24">
            <v>0</v>
          </cell>
          <cell r="AV24">
            <v>0</v>
          </cell>
          <cell r="AX24">
            <v>0</v>
          </cell>
        </row>
        <row r="25">
          <cell r="A25" t="str">
            <v>Other Assets</v>
          </cell>
          <cell r="B25">
            <v>29657.200000000001</v>
          </cell>
          <cell r="D25">
            <v>93916</v>
          </cell>
          <cell r="E25">
            <v>16605.72</v>
          </cell>
          <cell r="F25">
            <v>16605.72</v>
          </cell>
          <cell r="G25">
            <v>16605.72</v>
          </cell>
          <cell r="H25">
            <v>16605.72</v>
          </cell>
          <cell r="I25">
            <v>16605.72</v>
          </cell>
          <cell r="J25">
            <v>16605.72</v>
          </cell>
          <cell r="K25">
            <v>16605.72</v>
          </cell>
          <cell r="L25">
            <v>3554.24</v>
          </cell>
          <cell r="M25">
            <v>0</v>
          </cell>
          <cell r="N25">
            <v>0</v>
          </cell>
          <cell r="O25">
            <v>0</v>
          </cell>
          <cell r="P25">
            <v>387598.14</v>
          </cell>
          <cell r="R25">
            <v>379339.52000000002</v>
          </cell>
          <cell r="S25">
            <v>372979.64</v>
          </cell>
          <cell r="T25">
            <v>362533.1</v>
          </cell>
          <cell r="U25">
            <v>345686.15</v>
          </cell>
          <cell r="V25">
            <v>335644.09</v>
          </cell>
          <cell r="W25">
            <v>319722.3</v>
          </cell>
          <cell r="X25">
            <v>305201.99</v>
          </cell>
          <cell r="Y25">
            <v>298358.23</v>
          </cell>
          <cell r="Z25">
            <v>238607.12999999998</v>
          </cell>
          <cell r="AA25">
            <v>278009.13</v>
          </cell>
          <cell r="AB25">
            <v>270422.13</v>
          </cell>
          <cell r="AC25">
            <v>280799.13</v>
          </cell>
          <cell r="AE25">
            <v>325000</v>
          </cell>
          <cell r="AF25">
            <v>307000</v>
          </cell>
          <cell r="AG25">
            <v>289000</v>
          </cell>
          <cell r="AH25">
            <v>271000</v>
          </cell>
          <cell r="AI25">
            <v>253000</v>
          </cell>
          <cell r="AJ25">
            <v>235000</v>
          </cell>
          <cell r="AK25">
            <v>217000</v>
          </cell>
          <cell r="AL25">
            <v>199000</v>
          </cell>
          <cell r="AM25">
            <v>181000</v>
          </cell>
          <cell r="AN25">
            <v>163000</v>
          </cell>
          <cell r="AO25">
            <v>145000</v>
          </cell>
          <cell r="AP25">
            <v>127000</v>
          </cell>
          <cell r="AR25">
            <v>350000</v>
          </cell>
          <cell r="AT25">
            <v>350000</v>
          </cell>
          <cell r="AV25">
            <v>350000</v>
          </cell>
          <cell r="AX25">
            <v>350000</v>
          </cell>
        </row>
        <row r="26">
          <cell r="AR26">
            <v>0</v>
          </cell>
          <cell r="AT26">
            <v>0</v>
          </cell>
          <cell r="AV26">
            <v>0</v>
          </cell>
          <cell r="AX26">
            <v>0</v>
          </cell>
        </row>
        <row r="27">
          <cell r="A27" t="str">
            <v>Current Assets</v>
          </cell>
          <cell r="B27">
            <v>10300746.989999998</v>
          </cell>
          <cell r="D27">
            <v>9668456.5399999991</v>
          </cell>
          <cell r="E27">
            <v>9273797.3399999999</v>
          </cell>
          <cell r="F27">
            <v>9802629.4400000013</v>
          </cell>
          <cell r="G27">
            <v>9601732.6400000006</v>
          </cell>
          <cell r="H27">
            <v>10298076.51</v>
          </cell>
          <cell r="I27">
            <v>10915333.470000001</v>
          </cell>
          <cell r="J27">
            <v>13774726.170000002</v>
          </cell>
          <cell r="K27">
            <v>13750296.580000002</v>
          </cell>
          <cell r="L27">
            <v>13046103.000000002</v>
          </cell>
          <cell r="M27">
            <v>12203451.58</v>
          </cell>
          <cell r="N27">
            <v>12722267.27</v>
          </cell>
          <cell r="O27">
            <v>13733985.600000001</v>
          </cell>
          <cell r="P27">
            <v>13768125.289999999</v>
          </cell>
          <cell r="R27">
            <v>14691809.880000001</v>
          </cell>
          <cell r="S27">
            <v>16717059.530000001</v>
          </cell>
          <cell r="T27">
            <v>19825975.270000003</v>
          </cell>
          <cell r="U27">
            <v>19313846.169999998</v>
          </cell>
          <cell r="V27">
            <v>21796027.870000001</v>
          </cell>
          <cell r="W27">
            <v>27358689.410000004</v>
          </cell>
          <cell r="X27">
            <v>34195636.670000002</v>
          </cell>
          <cell r="Y27">
            <v>31267787.979999997</v>
          </cell>
          <cell r="Z27">
            <v>28311180.050000001</v>
          </cell>
          <cell r="AA27">
            <v>28437247.57</v>
          </cell>
          <cell r="AB27">
            <v>32497581.879999999</v>
          </cell>
          <cell r="AC27">
            <v>30013659.390000001</v>
          </cell>
          <cell r="AE27">
            <v>30842623.398010936</v>
          </cell>
          <cell r="AF27">
            <v>25420870.260526232</v>
          </cell>
          <cell r="AG27">
            <v>29625207.938407756</v>
          </cell>
          <cell r="AH27">
            <v>30282257.407290705</v>
          </cell>
          <cell r="AI27">
            <v>28376460.462101296</v>
          </cell>
          <cell r="AJ27">
            <v>30352386.778148577</v>
          </cell>
          <cell r="AK27">
            <v>31074825.787310958</v>
          </cell>
          <cell r="AL27">
            <v>31049428.042761609</v>
          </cell>
          <cell r="AM27">
            <v>31351425.388872068</v>
          </cell>
          <cell r="AN27">
            <v>31006081.07233002</v>
          </cell>
          <cell r="AO27">
            <v>30376881.507479746</v>
          </cell>
          <cell r="AP27">
            <v>29884259.545329601</v>
          </cell>
          <cell r="AR27">
            <v>35901780.670010969</v>
          </cell>
          <cell r="AT27">
            <v>42573799.697618216</v>
          </cell>
          <cell r="AV27">
            <v>52655100.931774057</v>
          </cell>
          <cell r="AX27">
            <v>66575263.681119666</v>
          </cell>
        </row>
        <row r="28">
          <cell r="AR28">
            <v>0</v>
          </cell>
          <cell r="AT28">
            <v>0</v>
          </cell>
          <cell r="AV28">
            <v>0</v>
          </cell>
          <cell r="AX28">
            <v>0</v>
          </cell>
        </row>
        <row r="29">
          <cell r="A29" t="str">
            <v xml:space="preserve">Property, Plant, and Equipment  </v>
          </cell>
          <cell r="B29">
            <v>8045732.3499999996</v>
          </cell>
          <cell r="D29">
            <v>8316506.0699999994</v>
          </cell>
          <cell r="E29">
            <v>8327889.7799999993</v>
          </cell>
          <cell r="F29">
            <v>8370130.3300000001</v>
          </cell>
          <cell r="G29">
            <v>8405706.0299999993</v>
          </cell>
          <cell r="H29">
            <v>8532483.2200000007</v>
          </cell>
          <cell r="I29">
            <v>8598999.1899999995</v>
          </cell>
          <cell r="J29">
            <v>8634878.5199999996</v>
          </cell>
          <cell r="K29">
            <v>8655568.5199999996</v>
          </cell>
          <cell r="L29">
            <v>8693444.1899999995</v>
          </cell>
          <cell r="M29">
            <v>8703563.5</v>
          </cell>
          <cell r="N29">
            <v>8774697.0700000003</v>
          </cell>
          <cell r="O29">
            <v>8798983.2100000009</v>
          </cell>
          <cell r="P29">
            <v>8865604.5600000005</v>
          </cell>
          <cell r="R29">
            <v>8887710.4600000009</v>
          </cell>
          <cell r="S29">
            <v>9239993.370000001</v>
          </cell>
          <cell r="T29">
            <v>9487837.3300000001</v>
          </cell>
          <cell r="U29">
            <v>9626517.0800000001</v>
          </cell>
          <cell r="V29">
            <v>10042415.109999999</v>
          </cell>
          <cell r="W29">
            <v>10510784.300000001</v>
          </cell>
          <cell r="X29">
            <v>10609190.850000001</v>
          </cell>
          <cell r="Y29">
            <v>11072073.260000002</v>
          </cell>
          <cell r="Z29">
            <v>11781764.34</v>
          </cell>
          <cell r="AA29">
            <v>11990302.59</v>
          </cell>
          <cell r="AB29">
            <v>12308649.48</v>
          </cell>
          <cell r="AC29">
            <v>12419514.880000001</v>
          </cell>
          <cell r="AE29">
            <v>12955000</v>
          </cell>
          <cell r="AF29">
            <v>13165000</v>
          </cell>
          <cell r="AG29">
            <v>13540000</v>
          </cell>
          <cell r="AH29">
            <v>13715000</v>
          </cell>
          <cell r="AI29">
            <v>14270000</v>
          </cell>
          <cell r="AJ29">
            <v>14385000</v>
          </cell>
          <cell r="AK29">
            <v>14445000</v>
          </cell>
          <cell r="AL29">
            <v>14470000</v>
          </cell>
          <cell r="AM29">
            <v>14580000</v>
          </cell>
          <cell r="AN29">
            <v>14630000</v>
          </cell>
          <cell r="AO29">
            <v>14640000</v>
          </cell>
          <cell r="AP29">
            <v>14669000</v>
          </cell>
          <cell r="AR29">
            <v>29169000</v>
          </cell>
          <cell r="AT29">
            <v>29669000</v>
          </cell>
          <cell r="AV29">
            <v>30169000</v>
          </cell>
          <cell r="AX29">
            <v>30669000</v>
          </cell>
        </row>
        <row r="30">
          <cell r="A30" t="str">
            <v>Accumulated Depreciation</v>
          </cell>
          <cell r="B30">
            <v>-749414.94</v>
          </cell>
          <cell r="D30">
            <v>-815603.77</v>
          </cell>
          <cell r="E30">
            <v>-881899.33</v>
          </cell>
          <cell r="F30">
            <v>-948221.79</v>
          </cell>
          <cell r="G30">
            <v>-1014639.46</v>
          </cell>
          <cell r="H30">
            <v>-1081057.1299999999</v>
          </cell>
          <cell r="I30">
            <v>-1147578.6499999999</v>
          </cell>
          <cell r="J30">
            <v>-1232289.6599999999</v>
          </cell>
          <cell r="K30">
            <v>-1304814.51</v>
          </cell>
          <cell r="L30">
            <v>-1377339.36</v>
          </cell>
          <cell r="M30">
            <v>-1450202.85</v>
          </cell>
          <cell r="N30">
            <v>-1523066.34</v>
          </cell>
          <cell r="O30">
            <v>-1595929.83</v>
          </cell>
          <cell r="P30">
            <v>-1669361.23</v>
          </cell>
          <cell r="R30">
            <v>-1743514.71</v>
          </cell>
          <cell r="S30">
            <v>-1817668.1900000002</v>
          </cell>
          <cell r="T30">
            <v>-1910158.76</v>
          </cell>
          <cell r="U30">
            <v>-1991229.72</v>
          </cell>
          <cell r="V30">
            <v>-2057317.23</v>
          </cell>
          <cell r="W30">
            <v>-2136733.23</v>
          </cell>
          <cell r="X30">
            <v>-2211035.67</v>
          </cell>
          <cell r="Y30">
            <v>-2288727.14</v>
          </cell>
          <cell r="Z30">
            <v>-2373019.37</v>
          </cell>
          <cell r="AA30">
            <v>-2457311.6</v>
          </cell>
          <cell r="AB30">
            <v>-2557743.7799999998</v>
          </cell>
          <cell r="AC30">
            <v>-2808499.84</v>
          </cell>
          <cell r="AE30">
            <v>-2932458.3333333335</v>
          </cell>
          <cell r="AF30">
            <v>-3058666.666666667</v>
          </cell>
          <cell r="AG30">
            <v>-3188000.0000000005</v>
          </cell>
          <cell r="AH30">
            <v>-3318791.666666667</v>
          </cell>
          <cell r="AI30">
            <v>-3454208.3333333335</v>
          </cell>
          <cell r="AJ30">
            <v>-3590583.3333333335</v>
          </cell>
          <cell r="AK30">
            <v>-3727458.3333333335</v>
          </cell>
          <cell r="AL30">
            <v>-3864541.666666667</v>
          </cell>
          <cell r="AM30">
            <v>-4002541.666666667</v>
          </cell>
          <cell r="AN30">
            <v>-4140958.333333334</v>
          </cell>
          <cell r="AO30">
            <v>-4279458.333333334</v>
          </cell>
          <cell r="AP30">
            <v>-4418208.333333334</v>
          </cell>
          <cell r="AR30">
            <v>-7111333.333333333</v>
          </cell>
          <cell r="AT30">
            <v>-9854666.666666666</v>
          </cell>
          <cell r="AV30">
            <v>-12648000</v>
          </cell>
          <cell r="AX30">
            <v>-15491333.333333332</v>
          </cell>
        </row>
        <row r="31">
          <cell r="A31" t="str">
            <v>Property, Plant, &amp; Equipment - Net</v>
          </cell>
          <cell r="B31">
            <v>7296317.4100000001</v>
          </cell>
          <cell r="D31">
            <v>7500902.2999999989</v>
          </cell>
          <cell r="E31">
            <v>7445990.4499999993</v>
          </cell>
          <cell r="F31">
            <v>7421908.54</v>
          </cell>
          <cell r="G31">
            <v>7391066.5699999994</v>
          </cell>
          <cell r="H31">
            <v>7451426.0900000008</v>
          </cell>
          <cell r="I31">
            <v>7451420.5399999991</v>
          </cell>
          <cell r="J31">
            <v>7402588.8599999994</v>
          </cell>
          <cell r="K31">
            <v>7350754.0099999998</v>
          </cell>
          <cell r="L31">
            <v>7316104.8299999991</v>
          </cell>
          <cell r="M31">
            <v>7253360.6500000004</v>
          </cell>
          <cell r="N31">
            <v>7251630.7300000004</v>
          </cell>
          <cell r="O31">
            <v>7203053.3800000008</v>
          </cell>
          <cell r="P31">
            <v>7196243.3300000001</v>
          </cell>
          <cell r="R31">
            <v>7144195.7500000009</v>
          </cell>
          <cell r="S31">
            <v>7422325.1800000006</v>
          </cell>
          <cell r="T31">
            <v>7577678.5700000003</v>
          </cell>
          <cell r="U31">
            <v>7635287.3600000003</v>
          </cell>
          <cell r="V31">
            <v>7985097.879999999</v>
          </cell>
          <cell r="W31">
            <v>8374051.0700000003</v>
          </cell>
          <cell r="X31">
            <v>8398155.1800000016</v>
          </cell>
          <cell r="Y31">
            <v>8783346.120000001</v>
          </cell>
          <cell r="Z31">
            <v>9408744.9699999988</v>
          </cell>
          <cell r="AA31">
            <v>9532990.9900000002</v>
          </cell>
          <cell r="AB31">
            <v>9750905.7000000011</v>
          </cell>
          <cell r="AC31">
            <v>9611015.040000001</v>
          </cell>
          <cell r="AE31">
            <v>10022541.666666666</v>
          </cell>
          <cell r="AF31">
            <v>10106333.333333332</v>
          </cell>
          <cell r="AG31">
            <v>10352000</v>
          </cell>
          <cell r="AH31">
            <v>10396208.333333332</v>
          </cell>
          <cell r="AI31">
            <v>10815791.666666666</v>
          </cell>
          <cell r="AJ31">
            <v>10794416.666666666</v>
          </cell>
          <cell r="AK31">
            <v>10717541.666666666</v>
          </cell>
          <cell r="AL31">
            <v>10605458.333333332</v>
          </cell>
          <cell r="AM31">
            <v>10577458.333333332</v>
          </cell>
          <cell r="AN31">
            <v>10489041.666666666</v>
          </cell>
          <cell r="AO31">
            <v>10360541.666666666</v>
          </cell>
          <cell r="AP31">
            <v>10250791.666666666</v>
          </cell>
          <cell r="AR31">
            <v>22057666.666666668</v>
          </cell>
          <cell r="AT31">
            <v>19814333.333333336</v>
          </cell>
          <cell r="AV31">
            <v>17521000</v>
          </cell>
          <cell r="AX31">
            <v>15177666.666666668</v>
          </cell>
        </row>
        <row r="32">
          <cell r="AR32">
            <v>0</v>
          </cell>
          <cell r="AT32">
            <v>0</v>
          </cell>
          <cell r="AV32">
            <v>0</v>
          </cell>
          <cell r="AX32">
            <v>0</v>
          </cell>
        </row>
        <row r="33">
          <cell r="A33" t="str">
            <v>Goodwill</v>
          </cell>
          <cell r="B33">
            <v>5242905.41</v>
          </cell>
          <cell r="D33">
            <v>5242905.41</v>
          </cell>
          <cell r="E33">
            <v>5242905.41</v>
          </cell>
          <cell r="F33">
            <v>5242905.41</v>
          </cell>
          <cell r="G33">
            <v>5242905.41</v>
          </cell>
          <cell r="H33">
            <v>5242905.41</v>
          </cell>
          <cell r="I33">
            <v>5242905.41</v>
          </cell>
          <cell r="J33">
            <v>5242905.41</v>
          </cell>
          <cell r="K33">
            <v>5242905.41</v>
          </cell>
          <cell r="L33">
            <v>5242905.41</v>
          </cell>
          <cell r="M33">
            <v>5242905.41</v>
          </cell>
          <cell r="N33">
            <v>5242905.41</v>
          </cell>
          <cell r="O33">
            <v>5242905.41</v>
          </cell>
          <cell r="P33">
            <v>5242905.41</v>
          </cell>
          <cell r="R33">
            <v>5242905.41</v>
          </cell>
          <cell r="S33">
            <v>5242905.41</v>
          </cell>
          <cell r="T33">
            <v>5242905.41</v>
          </cell>
          <cell r="U33">
            <v>5242905.41</v>
          </cell>
          <cell r="V33">
            <v>5242905.41</v>
          </cell>
          <cell r="W33">
            <v>5242905.41</v>
          </cell>
          <cell r="X33">
            <v>5242905.41</v>
          </cell>
          <cell r="Y33">
            <v>5242905.41</v>
          </cell>
          <cell r="Z33">
            <v>5242905.41</v>
          </cell>
          <cell r="AA33">
            <v>5242905.41</v>
          </cell>
          <cell r="AB33">
            <v>5242905.41</v>
          </cell>
          <cell r="AC33">
            <v>5242905.41</v>
          </cell>
          <cell r="AE33">
            <v>5242000</v>
          </cell>
          <cell r="AF33">
            <v>5242000</v>
          </cell>
          <cell r="AG33">
            <v>5242000</v>
          </cell>
          <cell r="AH33">
            <v>5242000</v>
          </cell>
          <cell r="AI33">
            <v>5242000</v>
          </cell>
          <cell r="AJ33">
            <v>5242000</v>
          </cell>
          <cell r="AK33">
            <v>5242000</v>
          </cell>
          <cell r="AL33">
            <v>5242000</v>
          </cell>
          <cell r="AM33">
            <v>5242000</v>
          </cell>
          <cell r="AN33">
            <v>5242000</v>
          </cell>
          <cell r="AO33">
            <v>5242000</v>
          </cell>
          <cell r="AP33">
            <v>5242000</v>
          </cell>
          <cell r="AR33">
            <v>5242000</v>
          </cell>
          <cell r="AT33">
            <v>5242000</v>
          </cell>
          <cell r="AV33">
            <v>5242000</v>
          </cell>
          <cell r="AX33">
            <v>5242000</v>
          </cell>
        </row>
        <row r="34">
          <cell r="AE34">
            <v>0</v>
          </cell>
          <cell r="AF34">
            <v>0</v>
          </cell>
          <cell r="AG34">
            <v>0</v>
          </cell>
          <cell r="AH34">
            <v>0</v>
          </cell>
          <cell r="AI34">
            <v>0</v>
          </cell>
          <cell r="AJ34">
            <v>0</v>
          </cell>
          <cell r="AK34">
            <v>0</v>
          </cell>
          <cell r="AL34">
            <v>0</v>
          </cell>
          <cell r="AM34">
            <v>0</v>
          </cell>
          <cell r="AN34">
            <v>0</v>
          </cell>
          <cell r="AO34">
            <v>0</v>
          </cell>
          <cell r="AP34">
            <v>0</v>
          </cell>
          <cell r="AR34">
            <v>0</v>
          </cell>
          <cell r="AT34">
            <v>0</v>
          </cell>
          <cell r="AV34">
            <v>0</v>
          </cell>
          <cell r="AX34">
            <v>0</v>
          </cell>
        </row>
        <row r="35">
          <cell r="A35" t="str">
            <v xml:space="preserve">Other Intangibles </v>
          </cell>
          <cell r="B35">
            <v>3974153.88</v>
          </cell>
          <cell r="D35">
            <v>3915230.96</v>
          </cell>
          <cell r="E35">
            <v>3856308.04</v>
          </cell>
          <cell r="F35">
            <v>3797385.12</v>
          </cell>
          <cell r="G35">
            <v>3738462.2</v>
          </cell>
          <cell r="H35">
            <v>3679539.28</v>
          </cell>
          <cell r="I35">
            <v>3620616.36</v>
          </cell>
          <cell r="J35">
            <v>3561693.44</v>
          </cell>
          <cell r="K35">
            <v>3502770.52</v>
          </cell>
          <cell r="L35">
            <v>3443847.6</v>
          </cell>
          <cell r="M35">
            <v>3384924.68</v>
          </cell>
          <cell r="N35">
            <v>3326001.76</v>
          </cell>
          <cell r="O35">
            <v>3267078.84</v>
          </cell>
          <cell r="P35">
            <v>3208155.92</v>
          </cell>
          <cell r="R35">
            <v>3157579</v>
          </cell>
          <cell r="S35">
            <v>3102321.83</v>
          </cell>
          <cell r="T35">
            <v>3046951.42</v>
          </cell>
          <cell r="U35">
            <v>2991807.5</v>
          </cell>
          <cell r="V35">
            <v>2936663.58</v>
          </cell>
          <cell r="W35">
            <v>2881519.66</v>
          </cell>
          <cell r="X35">
            <v>2826375.74</v>
          </cell>
          <cell r="Y35">
            <v>2771231.82</v>
          </cell>
          <cell r="Z35">
            <v>2716087.9</v>
          </cell>
          <cell r="AA35">
            <v>2660943.98</v>
          </cell>
          <cell r="AB35">
            <v>2605800.06</v>
          </cell>
          <cell r="AC35">
            <v>2550656.14</v>
          </cell>
          <cell r="AE35">
            <v>2506000</v>
          </cell>
          <cell r="AF35">
            <v>2461000</v>
          </cell>
          <cell r="AG35">
            <v>2416000</v>
          </cell>
          <cell r="AH35">
            <v>2371000</v>
          </cell>
          <cell r="AI35">
            <v>2326000</v>
          </cell>
          <cell r="AJ35">
            <v>2281000</v>
          </cell>
          <cell r="AK35">
            <v>2236000</v>
          </cell>
          <cell r="AL35">
            <v>2191000</v>
          </cell>
          <cell r="AM35">
            <v>2146000</v>
          </cell>
          <cell r="AN35">
            <v>2101000</v>
          </cell>
          <cell r="AO35">
            <v>2056000</v>
          </cell>
          <cell r="AP35">
            <v>2011000</v>
          </cell>
          <cell r="AR35">
            <v>1491000</v>
          </cell>
          <cell r="AT35">
            <v>1150000</v>
          </cell>
          <cell r="AV35">
            <v>1150000</v>
          </cell>
          <cell r="AX35">
            <v>1150000</v>
          </cell>
        </row>
        <row r="36">
          <cell r="AE36">
            <v>0</v>
          </cell>
          <cell r="AF36">
            <v>0</v>
          </cell>
          <cell r="AG36">
            <v>0</v>
          </cell>
          <cell r="AH36">
            <v>0</v>
          </cell>
          <cell r="AI36">
            <v>0</v>
          </cell>
          <cell r="AJ36">
            <v>0</v>
          </cell>
          <cell r="AK36">
            <v>0</v>
          </cell>
          <cell r="AL36">
            <v>0</v>
          </cell>
          <cell r="AM36">
            <v>0</v>
          </cell>
          <cell r="AN36">
            <v>0</v>
          </cell>
          <cell r="AO36">
            <v>0</v>
          </cell>
          <cell r="AP36">
            <v>0</v>
          </cell>
          <cell r="AR36">
            <v>0</v>
          </cell>
          <cell r="AT36">
            <v>0</v>
          </cell>
          <cell r="AV36">
            <v>0</v>
          </cell>
          <cell r="AX36">
            <v>0</v>
          </cell>
        </row>
        <row r="37">
          <cell r="A37" t="str">
            <v>Organizational Expenses</v>
          </cell>
          <cell r="B37">
            <v>387645.36</v>
          </cell>
          <cell r="D37">
            <v>377549.79</v>
          </cell>
          <cell r="E37">
            <v>367454.22</v>
          </cell>
          <cell r="F37">
            <v>357358.65</v>
          </cell>
          <cell r="G37">
            <v>347263.08</v>
          </cell>
          <cell r="H37">
            <v>337167.51</v>
          </cell>
          <cell r="I37">
            <v>327071.94</v>
          </cell>
          <cell r="J37">
            <v>316976.37</v>
          </cell>
          <cell r="K37">
            <v>306880.8</v>
          </cell>
          <cell r="L37">
            <v>296785.23</v>
          </cell>
          <cell r="M37">
            <v>286689.65999999997</v>
          </cell>
          <cell r="N37">
            <v>276594.09000000003</v>
          </cell>
          <cell r="O37">
            <v>266498.52</v>
          </cell>
          <cell r="P37">
            <v>256402.95</v>
          </cell>
          <cell r="R37">
            <v>246307.38</v>
          </cell>
          <cell r="S37">
            <v>235292.38</v>
          </cell>
          <cell r="T37">
            <v>224277.38</v>
          </cell>
          <cell r="U37">
            <v>213262.38</v>
          </cell>
          <cell r="V37">
            <v>202247.38</v>
          </cell>
          <cell r="W37">
            <v>191232.38</v>
          </cell>
          <cell r="X37">
            <v>180217.38</v>
          </cell>
          <cell r="Y37">
            <v>169202.38</v>
          </cell>
          <cell r="Z37">
            <v>233187.38</v>
          </cell>
          <cell r="AA37">
            <v>222172.38</v>
          </cell>
          <cell r="AB37">
            <v>246143.28</v>
          </cell>
          <cell r="AC37">
            <v>256754.15</v>
          </cell>
          <cell r="AE37">
            <v>248700</v>
          </cell>
          <cell r="AF37">
            <v>240700</v>
          </cell>
          <cell r="AG37">
            <v>232700</v>
          </cell>
          <cell r="AH37">
            <v>224700</v>
          </cell>
          <cell r="AI37">
            <v>216700</v>
          </cell>
          <cell r="AJ37">
            <v>208700</v>
          </cell>
          <cell r="AK37">
            <v>200700</v>
          </cell>
          <cell r="AL37">
            <v>192700</v>
          </cell>
          <cell r="AM37">
            <v>184700</v>
          </cell>
          <cell r="AN37">
            <v>176700</v>
          </cell>
          <cell r="AO37">
            <v>168700</v>
          </cell>
          <cell r="AP37">
            <v>160700</v>
          </cell>
          <cell r="AR37">
            <v>65000</v>
          </cell>
          <cell r="AT37">
            <v>0</v>
          </cell>
          <cell r="AV37">
            <v>0</v>
          </cell>
          <cell r="AX37">
            <v>0</v>
          </cell>
        </row>
        <row r="38">
          <cell r="AR38">
            <v>0</v>
          </cell>
          <cell r="AT38">
            <v>0</v>
          </cell>
          <cell r="AV38">
            <v>0</v>
          </cell>
          <cell r="AX38">
            <v>0</v>
          </cell>
        </row>
        <row r="39">
          <cell r="A39" t="str">
            <v>Total Assets</v>
          </cell>
          <cell r="B39">
            <v>27201769.049999997</v>
          </cell>
          <cell r="D39">
            <v>26705044.999999996</v>
          </cell>
          <cell r="E39">
            <v>26186455.459999997</v>
          </cell>
          <cell r="F39">
            <v>26622187.16</v>
          </cell>
          <cell r="G39">
            <v>26321429.899999999</v>
          </cell>
          <cell r="H39">
            <v>27009114.800000004</v>
          </cell>
          <cell r="I39">
            <v>27557347.719999999</v>
          </cell>
          <cell r="J39">
            <v>30298890.250000004</v>
          </cell>
          <cell r="K39">
            <v>30153607.320000004</v>
          </cell>
          <cell r="L39">
            <v>29345746.070000004</v>
          </cell>
          <cell r="M39">
            <v>28371331.98</v>
          </cell>
          <cell r="N39">
            <v>28819399.260000002</v>
          </cell>
          <cell r="O39">
            <v>29713521.750000004</v>
          </cell>
          <cell r="P39">
            <v>29671832.899999995</v>
          </cell>
          <cell r="R39">
            <v>30482797.420000002</v>
          </cell>
          <cell r="S39">
            <v>32719904.330000002</v>
          </cell>
          <cell r="T39">
            <v>35917788.050000004</v>
          </cell>
          <cell r="U39">
            <v>35397108.82</v>
          </cell>
          <cell r="V39">
            <v>38162942.119999997</v>
          </cell>
          <cell r="W39">
            <v>44048397.93</v>
          </cell>
          <cell r="X39">
            <v>50843290.38000001</v>
          </cell>
          <cell r="Y39">
            <v>48234473.709999993</v>
          </cell>
          <cell r="Z39">
            <v>45912105.709999993</v>
          </cell>
          <cell r="AA39">
            <v>46096260.329999998</v>
          </cell>
          <cell r="AB39">
            <v>50343336.329999998</v>
          </cell>
          <cell r="AC39">
            <v>47674990.130000003</v>
          </cell>
          <cell r="AE39">
            <v>48861855.064677604</v>
          </cell>
          <cell r="AF39">
            <v>43470893.593859568</v>
          </cell>
          <cell r="AG39">
            <v>47867897.938407756</v>
          </cell>
          <cell r="AH39">
            <v>48516155.74062404</v>
          </cell>
          <cell r="AI39">
            <v>46976942.12876796</v>
          </cell>
          <cell r="AJ39">
            <v>48878493.444815241</v>
          </cell>
          <cell r="AK39">
            <v>49471057.453977622</v>
          </cell>
          <cell r="AL39">
            <v>49280576.376094937</v>
          </cell>
          <cell r="AM39">
            <v>49501573.7222054</v>
          </cell>
          <cell r="AN39">
            <v>49014812.738996685</v>
          </cell>
          <cell r="AO39">
            <v>48204113.174146414</v>
          </cell>
          <cell r="AP39">
            <v>47548741.211996265</v>
          </cell>
          <cell r="AR39">
            <v>64757447.336677641</v>
          </cell>
          <cell r="AT39">
            <v>68780133.03095156</v>
          </cell>
          <cell r="AV39">
            <v>76568100.93177405</v>
          </cell>
          <cell r="AX39">
            <v>88144930.347786337</v>
          </cell>
        </row>
        <row r="40">
          <cell r="AR40">
            <v>0</v>
          </cell>
          <cell r="AT40">
            <v>0</v>
          </cell>
          <cell r="AV40">
            <v>0</v>
          </cell>
          <cell r="AX40">
            <v>0</v>
          </cell>
        </row>
        <row r="41">
          <cell r="A41" t="str">
            <v>LIABILITIES AND MEMBER EQUITY</v>
          </cell>
          <cell r="AR41">
            <v>0</v>
          </cell>
          <cell r="AT41">
            <v>0</v>
          </cell>
          <cell r="AV41">
            <v>0</v>
          </cell>
          <cell r="AX41">
            <v>0</v>
          </cell>
        </row>
        <row r="42">
          <cell r="AR42">
            <v>0</v>
          </cell>
          <cell r="AT42">
            <v>0</v>
          </cell>
          <cell r="AV42">
            <v>0</v>
          </cell>
          <cell r="AX42">
            <v>0</v>
          </cell>
        </row>
        <row r="43">
          <cell r="A43" t="str">
            <v>Book Overdraft</v>
          </cell>
          <cell r="B43">
            <v>1033654.82</v>
          </cell>
          <cell r="D43">
            <v>884560.5</v>
          </cell>
          <cell r="E43">
            <v>1155995.22</v>
          </cell>
          <cell r="F43">
            <v>1525195.14</v>
          </cell>
          <cell r="G43">
            <v>1416928</v>
          </cell>
          <cell r="H43">
            <v>1307060.8500000001</v>
          </cell>
          <cell r="I43">
            <v>1302313.1100000001</v>
          </cell>
          <cell r="J43">
            <v>2050234.45</v>
          </cell>
          <cell r="K43">
            <v>1792739.28</v>
          </cell>
          <cell r="L43">
            <v>1286355.8799999999</v>
          </cell>
          <cell r="M43">
            <v>1533519.49</v>
          </cell>
          <cell r="N43">
            <v>914481.97</v>
          </cell>
          <cell r="O43">
            <v>2277031.5799999996</v>
          </cell>
          <cell r="P43">
            <v>1665656.38</v>
          </cell>
          <cell r="R43">
            <v>2717611.44</v>
          </cell>
          <cell r="S43">
            <v>3133197.48</v>
          </cell>
          <cell r="T43">
            <v>3332812.89</v>
          </cell>
          <cell r="U43">
            <v>2493577.02</v>
          </cell>
          <cell r="V43">
            <v>2984015.48</v>
          </cell>
          <cell r="W43">
            <v>3393936.71</v>
          </cell>
          <cell r="X43">
            <v>8066734.71</v>
          </cell>
          <cell r="Y43">
            <v>10195127.949999999</v>
          </cell>
          <cell r="Z43">
            <v>3826015.28</v>
          </cell>
          <cell r="AA43">
            <v>4792647.82</v>
          </cell>
          <cell r="AB43">
            <v>4711254.97</v>
          </cell>
          <cell r="AC43">
            <v>1725373.89</v>
          </cell>
          <cell r="AE43">
            <v>0</v>
          </cell>
          <cell r="AF43">
            <v>0</v>
          </cell>
          <cell r="AG43">
            <v>0</v>
          </cell>
          <cell r="AH43">
            <v>0</v>
          </cell>
          <cell r="AI43">
            <v>0</v>
          </cell>
          <cell r="AJ43">
            <v>0</v>
          </cell>
          <cell r="AK43">
            <v>0</v>
          </cell>
          <cell r="AL43">
            <v>0</v>
          </cell>
          <cell r="AM43">
            <v>0</v>
          </cell>
          <cell r="AN43">
            <v>0</v>
          </cell>
          <cell r="AO43">
            <v>0</v>
          </cell>
          <cell r="AP43">
            <v>0</v>
          </cell>
          <cell r="AR43">
            <v>0</v>
          </cell>
          <cell r="AT43">
            <v>0</v>
          </cell>
          <cell r="AV43">
            <v>0</v>
          </cell>
          <cell r="AX43">
            <v>0</v>
          </cell>
        </row>
        <row r="44">
          <cell r="A44" t="str">
            <v>Accounts Payable - Trade</v>
          </cell>
          <cell r="B44">
            <v>1206995.52</v>
          </cell>
          <cell r="D44">
            <v>859597.15</v>
          </cell>
          <cell r="E44">
            <v>1132777.43</v>
          </cell>
          <cell r="F44">
            <v>1122436.73</v>
          </cell>
          <cell r="G44">
            <v>1035245.97</v>
          </cell>
          <cell r="H44">
            <v>1599261.28</v>
          </cell>
          <cell r="I44">
            <v>1470225.19</v>
          </cell>
          <cell r="J44">
            <v>1799009.4</v>
          </cell>
          <cell r="K44">
            <v>1755203.04</v>
          </cell>
          <cell r="L44">
            <v>1533347.19</v>
          </cell>
          <cell r="M44">
            <v>1633148.81</v>
          </cell>
          <cell r="N44">
            <v>1998292.53</v>
          </cell>
          <cell r="O44">
            <v>1530502.56</v>
          </cell>
          <cell r="P44">
            <v>2284871.5699999998</v>
          </cell>
          <cell r="R44">
            <v>1779810.63</v>
          </cell>
          <cell r="S44">
            <v>2057780.34</v>
          </cell>
          <cell r="T44">
            <v>2714660.76</v>
          </cell>
          <cell r="U44">
            <v>2216441.9700000002</v>
          </cell>
          <cell r="V44">
            <v>3245759.07</v>
          </cell>
          <cell r="W44">
            <v>6537388.5700000003</v>
          </cell>
          <cell r="X44">
            <v>7972530.1100000003</v>
          </cell>
          <cell r="Y44">
            <v>3295362.06</v>
          </cell>
          <cell r="Z44">
            <v>7713401.0499999998</v>
          </cell>
          <cell r="AA44">
            <v>7003182.1799999997</v>
          </cell>
          <cell r="AB44">
            <v>4780147.21</v>
          </cell>
          <cell r="AC44">
            <v>8006208.0199999996</v>
          </cell>
          <cell r="AE44">
            <v>10834994.058928426</v>
          </cell>
          <cell r="AF44">
            <v>11582210.828098662</v>
          </cell>
          <cell r="AG44">
            <v>13335165.070210773</v>
          </cell>
          <cell r="AH44">
            <v>13445198.744701382</v>
          </cell>
          <cell r="AI44">
            <v>12504567.151399964</v>
          </cell>
          <cell r="AJ44">
            <v>13396465.451874577</v>
          </cell>
          <cell r="AK44">
            <v>13618319.325379282</v>
          </cell>
          <cell r="AL44">
            <v>13562440.267006265</v>
          </cell>
          <cell r="AM44">
            <v>13600955.131081039</v>
          </cell>
          <cell r="AN44">
            <v>13174785.956455942</v>
          </cell>
          <cell r="AO44">
            <v>12774309.763844203</v>
          </cell>
          <cell r="AP44">
            <v>12638547.467255834</v>
          </cell>
          <cell r="AR44">
            <v>0</v>
          </cell>
          <cell r="AT44">
            <v>0</v>
          </cell>
          <cell r="AV44">
            <v>0</v>
          </cell>
          <cell r="AX44">
            <v>0</v>
          </cell>
        </row>
        <row r="45">
          <cell r="A45" t="str">
            <v>Unilever Payable</v>
          </cell>
          <cell r="B45">
            <v>108233.43</v>
          </cell>
          <cell r="D45">
            <v>108233.43</v>
          </cell>
          <cell r="E45">
            <v>108233.43</v>
          </cell>
          <cell r="F45">
            <v>108233.43</v>
          </cell>
          <cell r="G45">
            <v>108233.43</v>
          </cell>
          <cell r="H45">
            <v>108233.43</v>
          </cell>
          <cell r="I45">
            <v>108233.43</v>
          </cell>
          <cell r="J45">
            <v>108233.43</v>
          </cell>
          <cell r="K45">
            <v>108233.43</v>
          </cell>
          <cell r="L45">
            <v>108233.43</v>
          </cell>
          <cell r="M45">
            <v>108233.43</v>
          </cell>
          <cell r="N45">
            <v>108233.43</v>
          </cell>
          <cell r="O45">
            <v>108233.43</v>
          </cell>
          <cell r="P45">
            <v>0</v>
          </cell>
          <cell r="R45">
            <v>0</v>
          </cell>
          <cell r="S45">
            <v>0</v>
          </cell>
          <cell r="T45">
            <v>0</v>
          </cell>
          <cell r="U45">
            <v>0</v>
          </cell>
          <cell r="V45">
            <v>0</v>
          </cell>
          <cell r="W45">
            <v>0</v>
          </cell>
          <cell r="X45">
            <v>0</v>
          </cell>
          <cell r="Y45">
            <v>0</v>
          </cell>
          <cell r="Z45">
            <v>0</v>
          </cell>
          <cell r="AA45">
            <v>0</v>
          </cell>
          <cell r="AB45">
            <v>0</v>
          </cell>
          <cell r="AC45">
            <v>0</v>
          </cell>
          <cell r="AE45">
            <v>0</v>
          </cell>
          <cell r="AF45">
            <v>0</v>
          </cell>
          <cell r="AG45">
            <v>0</v>
          </cell>
          <cell r="AH45">
            <v>0</v>
          </cell>
          <cell r="AI45">
            <v>0</v>
          </cell>
          <cell r="AJ45">
            <v>0</v>
          </cell>
          <cell r="AK45">
            <v>0</v>
          </cell>
          <cell r="AL45">
            <v>0</v>
          </cell>
          <cell r="AM45">
            <v>0</v>
          </cell>
          <cell r="AN45">
            <v>0</v>
          </cell>
          <cell r="AO45">
            <v>0</v>
          </cell>
          <cell r="AP45">
            <v>0</v>
          </cell>
          <cell r="AR45">
            <v>0</v>
          </cell>
          <cell r="AT45">
            <v>0</v>
          </cell>
          <cell r="AV45">
            <v>0</v>
          </cell>
          <cell r="AX45">
            <v>0</v>
          </cell>
        </row>
        <row r="46">
          <cell r="A46" t="str">
            <v>Accounts Payable - Protein (AC)</v>
          </cell>
          <cell r="B46">
            <v>435516.84</v>
          </cell>
          <cell r="D46">
            <v>435516.84</v>
          </cell>
          <cell r="E46">
            <v>435516.84</v>
          </cell>
          <cell r="F46">
            <v>435516.84</v>
          </cell>
          <cell r="G46">
            <v>435516.84</v>
          </cell>
          <cell r="H46">
            <v>435516.84</v>
          </cell>
          <cell r="I46">
            <v>435516.84</v>
          </cell>
          <cell r="J46">
            <v>435516.84</v>
          </cell>
          <cell r="K46">
            <v>435516.84</v>
          </cell>
          <cell r="L46">
            <v>435516.84</v>
          </cell>
          <cell r="M46">
            <v>435516.84</v>
          </cell>
          <cell r="N46">
            <v>435516.84</v>
          </cell>
          <cell r="O46">
            <v>435516.84</v>
          </cell>
          <cell r="P46">
            <v>435516.84</v>
          </cell>
          <cell r="R46">
            <v>435516.84</v>
          </cell>
          <cell r="S46">
            <v>435516.84</v>
          </cell>
          <cell r="T46">
            <v>435516.84</v>
          </cell>
          <cell r="U46">
            <v>435516.84</v>
          </cell>
          <cell r="V46">
            <v>435516.84</v>
          </cell>
          <cell r="W46">
            <v>435516.84</v>
          </cell>
          <cell r="X46">
            <v>435516.84</v>
          </cell>
          <cell r="Y46">
            <v>435516.84</v>
          </cell>
          <cell r="Z46">
            <v>435516.84</v>
          </cell>
          <cell r="AA46">
            <v>435516.84</v>
          </cell>
          <cell r="AB46">
            <v>435516.84</v>
          </cell>
          <cell r="AC46">
            <v>435516.84</v>
          </cell>
          <cell r="AR46">
            <v>0</v>
          </cell>
          <cell r="AT46">
            <v>0</v>
          </cell>
          <cell r="AV46">
            <v>0</v>
          </cell>
          <cell r="AX46">
            <v>0</v>
          </cell>
        </row>
        <row r="47">
          <cell r="A47" t="str">
            <v>Accounts Payable - PB &amp; Co (AC)</v>
          </cell>
          <cell r="B47">
            <v>121082.35</v>
          </cell>
          <cell r="D47">
            <v>121082.35</v>
          </cell>
          <cell r="E47">
            <v>121082.35</v>
          </cell>
          <cell r="F47">
            <v>121082.35</v>
          </cell>
          <cell r="G47">
            <v>90044.79</v>
          </cell>
          <cell r="H47">
            <v>90044.79</v>
          </cell>
          <cell r="I47">
            <v>0</v>
          </cell>
          <cell r="J47">
            <v>0</v>
          </cell>
          <cell r="K47">
            <v>0</v>
          </cell>
          <cell r="L47">
            <v>0</v>
          </cell>
          <cell r="M47">
            <v>0</v>
          </cell>
          <cell r="N47">
            <v>0</v>
          </cell>
          <cell r="O47">
            <v>0</v>
          </cell>
          <cell r="P47">
            <v>0</v>
          </cell>
          <cell r="R47">
            <v>0</v>
          </cell>
          <cell r="S47">
            <v>0</v>
          </cell>
          <cell r="T47">
            <v>0</v>
          </cell>
          <cell r="U47">
            <v>0</v>
          </cell>
          <cell r="V47">
            <v>0</v>
          </cell>
          <cell r="W47">
            <v>0</v>
          </cell>
          <cell r="X47">
            <v>0</v>
          </cell>
          <cell r="Y47">
            <v>0</v>
          </cell>
          <cell r="Z47">
            <v>0</v>
          </cell>
          <cell r="AA47">
            <v>0</v>
          </cell>
          <cell r="AB47">
            <v>0</v>
          </cell>
          <cell r="AC47">
            <v>0</v>
          </cell>
          <cell r="AR47">
            <v>0</v>
          </cell>
          <cell r="AT47">
            <v>0</v>
          </cell>
          <cell r="AV47">
            <v>0</v>
          </cell>
          <cell r="AX47">
            <v>0</v>
          </cell>
        </row>
        <row r="48">
          <cell r="A48" t="str">
            <v>Accounts Payable - Constar (AC)</v>
          </cell>
          <cell r="B48">
            <v>219656.2</v>
          </cell>
          <cell r="D48">
            <v>219656.2</v>
          </cell>
          <cell r="E48">
            <v>219656.2</v>
          </cell>
          <cell r="F48">
            <v>219656.2</v>
          </cell>
          <cell r="G48">
            <v>194523.4</v>
          </cell>
          <cell r="H48">
            <v>194523.4</v>
          </cell>
          <cell r="I48">
            <v>194523.4</v>
          </cell>
          <cell r="J48">
            <v>194523.4</v>
          </cell>
          <cell r="K48">
            <v>168520.21</v>
          </cell>
          <cell r="L48">
            <v>168520.21</v>
          </cell>
          <cell r="M48">
            <v>168520.21</v>
          </cell>
          <cell r="N48">
            <v>168520.21</v>
          </cell>
          <cell r="O48">
            <v>168520.21</v>
          </cell>
          <cell r="P48">
            <v>168520.21</v>
          </cell>
          <cell r="R48">
            <v>118254.61</v>
          </cell>
          <cell r="S48">
            <v>118254.61</v>
          </cell>
          <cell r="T48">
            <v>118254.61</v>
          </cell>
          <cell r="U48">
            <v>97504.21</v>
          </cell>
          <cell r="V48">
            <v>97504.21</v>
          </cell>
          <cell r="W48">
            <v>97504.21</v>
          </cell>
          <cell r="X48">
            <v>97504.21</v>
          </cell>
          <cell r="Y48">
            <v>97504.21</v>
          </cell>
          <cell r="Z48">
            <v>89067.38</v>
          </cell>
          <cell r="AA48">
            <v>89067.38</v>
          </cell>
          <cell r="AB48">
            <v>89067.38</v>
          </cell>
          <cell r="AC48">
            <v>89067.38</v>
          </cell>
          <cell r="AR48">
            <v>0</v>
          </cell>
          <cell r="AT48">
            <v>0</v>
          </cell>
          <cell r="AV48">
            <v>0</v>
          </cell>
          <cell r="AX48">
            <v>0</v>
          </cell>
        </row>
        <row r="49">
          <cell r="A49" t="str">
            <v>Accounts Payable - Sealed Air / Cryovac</v>
          </cell>
          <cell r="D49">
            <v>0</v>
          </cell>
          <cell r="E49">
            <v>0</v>
          </cell>
          <cell r="F49">
            <v>0</v>
          </cell>
          <cell r="G49">
            <v>36458.58</v>
          </cell>
          <cell r="H49">
            <v>10729.29</v>
          </cell>
          <cell r="I49">
            <v>0</v>
          </cell>
          <cell r="J49">
            <v>0</v>
          </cell>
          <cell r="K49">
            <v>0</v>
          </cell>
          <cell r="L49">
            <v>0</v>
          </cell>
          <cell r="M49">
            <v>0</v>
          </cell>
          <cell r="N49">
            <v>0</v>
          </cell>
          <cell r="O49">
            <v>0</v>
          </cell>
          <cell r="P49">
            <v>0</v>
          </cell>
          <cell r="R49">
            <v>0</v>
          </cell>
          <cell r="S49">
            <v>0</v>
          </cell>
          <cell r="T49">
            <v>0</v>
          </cell>
          <cell r="U49">
            <v>0</v>
          </cell>
          <cell r="V49">
            <v>0</v>
          </cell>
          <cell r="W49">
            <v>0</v>
          </cell>
          <cell r="X49">
            <v>0</v>
          </cell>
          <cell r="Y49">
            <v>0</v>
          </cell>
          <cell r="Z49">
            <v>0</v>
          </cell>
          <cell r="AA49">
            <v>0</v>
          </cell>
          <cell r="AB49">
            <v>0</v>
          </cell>
          <cell r="AC49">
            <v>0</v>
          </cell>
          <cell r="AR49">
            <v>0</v>
          </cell>
          <cell r="AT49">
            <v>0</v>
          </cell>
          <cell r="AV49">
            <v>0</v>
          </cell>
          <cell r="AX49">
            <v>0</v>
          </cell>
        </row>
        <row r="50">
          <cell r="A50" t="str">
            <v>Accounts Payable - Customer Rebates</v>
          </cell>
          <cell r="D50">
            <v>0</v>
          </cell>
          <cell r="E50">
            <v>0</v>
          </cell>
          <cell r="F50">
            <v>0</v>
          </cell>
          <cell r="G50">
            <v>0</v>
          </cell>
          <cell r="H50">
            <v>0</v>
          </cell>
          <cell r="I50">
            <v>0</v>
          </cell>
          <cell r="J50">
            <v>0</v>
          </cell>
          <cell r="K50">
            <v>0</v>
          </cell>
          <cell r="L50">
            <v>0</v>
          </cell>
          <cell r="M50">
            <v>0</v>
          </cell>
          <cell r="N50">
            <v>0</v>
          </cell>
          <cell r="O50">
            <v>0</v>
          </cell>
          <cell r="P50">
            <v>0</v>
          </cell>
          <cell r="R50">
            <v>-3402</v>
          </cell>
          <cell r="S50">
            <v>-3402</v>
          </cell>
          <cell r="T50">
            <v>10935.93</v>
          </cell>
          <cell r="U50">
            <v>30459.46</v>
          </cell>
          <cell r="V50">
            <v>42732.89</v>
          </cell>
          <cell r="W50">
            <v>55459.199999999997</v>
          </cell>
          <cell r="X50">
            <v>70153.33</v>
          </cell>
          <cell r="Y50">
            <v>87469.49</v>
          </cell>
          <cell r="Z50">
            <v>99511.39</v>
          </cell>
          <cell r="AA50">
            <v>108155.81</v>
          </cell>
          <cell r="AB50">
            <v>124893.89</v>
          </cell>
          <cell r="AC50">
            <v>48031.32</v>
          </cell>
          <cell r="AR50">
            <v>0</v>
          </cell>
          <cell r="AT50">
            <v>0</v>
          </cell>
          <cell r="AV50">
            <v>0</v>
          </cell>
          <cell r="AX50">
            <v>0</v>
          </cell>
        </row>
        <row r="51">
          <cell r="A51" t="str">
            <v>Accrued Payables (Uninvoiced Rects)</v>
          </cell>
          <cell r="B51">
            <v>323879.01</v>
          </cell>
          <cell r="D51">
            <v>179526.23</v>
          </cell>
          <cell r="E51">
            <v>327105.34000000003</v>
          </cell>
          <cell r="F51">
            <v>269352.28000000003</v>
          </cell>
          <cell r="G51">
            <v>423245.27</v>
          </cell>
          <cell r="H51">
            <v>330073.76</v>
          </cell>
          <cell r="I51">
            <v>245205.86</v>
          </cell>
          <cell r="J51">
            <v>545573.24</v>
          </cell>
          <cell r="K51">
            <v>351025.3</v>
          </cell>
          <cell r="L51">
            <v>503835.28</v>
          </cell>
          <cell r="M51">
            <v>234291.73</v>
          </cell>
          <cell r="N51">
            <v>216288.61</v>
          </cell>
          <cell r="O51">
            <v>421957.47</v>
          </cell>
          <cell r="P51">
            <v>53152.54</v>
          </cell>
          <cell r="R51">
            <v>214260.3</v>
          </cell>
          <cell r="S51">
            <v>385365.64</v>
          </cell>
          <cell r="T51">
            <v>202535.87</v>
          </cell>
          <cell r="U51">
            <v>473869.93</v>
          </cell>
          <cell r="V51">
            <v>752291.46</v>
          </cell>
          <cell r="W51">
            <v>1408579.6</v>
          </cell>
          <cell r="X51">
            <v>808313.52</v>
          </cell>
          <cell r="Y51">
            <v>427030.73</v>
          </cell>
          <cell r="Z51">
            <v>294245.34999999998</v>
          </cell>
          <cell r="AA51">
            <v>161899.57999999999</v>
          </cell>
          <cell r="AB51">
            <v>824379.92</v>
          </cell>
          <cell r="AC51">
            <v>118902.01</v>
          </cell>
          <cell r="AR51">
            <v>0</v>
          </cell>
          <cell r="AT51">
            <v>0</v>
          </cell>
          <cell r="AV51">
            <v>0</v>
          </cell>
          <cell r="AX51">
            <v>0</v>
          </cell>
        </row>
        <row r="52">
          <cell r="A52" t="str">
            <v xml:space="preserve">Accounts Payable </v>
          </cell>
          <cell r="B52">
            <v>3449018.17</v>
          </cell>
          <cell r="D52">
            <v>2808172.7</v>
          </cell>
          <cell r="E52">
            <v>3500366.81</v>
          </cell>
          <cell r="F52">
            <v>3801472.9700000007</v>
          </cell>
          <cell r="G52">
            <v>3740196.28</v>
          </cell>
          <cell r="H52">
            <v>4075443.6399999997</v>
          </cell>
          <cell r="I52">
            <v>3756017.8299999996</v>
          </cell>
          <cell r="J52">
            <v>5133090.7600000007</v>
          </cell>
          <cell r="K52">
            <v>4611238.1000000006</v>
          </cell>
          <cell r="L52">
            <v>4035808.83</v>
          </cell>
          <cell r="M52">
            <v>4113230.51</v>
          </cell>
          <cell r="N52">
            <v>3841333.59</v>
          </cell>
          <cell r="O52">
            <v>4941762.09</v>
          </cell>
          <cell r="P52">
            <v>4607717.54</v>
          </cell>
          <cell r="R52">
            <v>5262051.82</v>
          </cell>
          <cell r="S52">
            <v>6126712.9100000001</v>
          </cell>
          <cell r="T52">
            <v>6814716.9000000004</v>
          </cell>
          <cell r="U52">
            <v>5747369.4299999997</v>
          </cell>
          <cell r="V52">
            <v>7557819.9499999993</v>
          </cell>
          <cell r="W52">
            <v>11928385.130000001</v>
          </cell>
          <cell r="X52">
            <v>17450752.720000003</v>
          </cell>
          <cell r="Y52">
            <v>14538011.280000001</v>
          </cell>
          <cell r="Z52">
            <v>12457757.290000001</v>
          </cell>
          <cell r="AA52">
            <v>12590469.610000001</v>
          </cell>
          <cell r="AB52">
            <v>10965260.210000001</v>
          </cell>
          <cell r="AC52">
            <v>10423099.460000001</v>
          </cell>
          <cell r="AE52">
            <v>10834994.058928426</v>
          </cell>
          <cell r="AF52">
            <v>11582210.828098662</v>
          </cell>
          <cell r="AG52">
            <v>13335165.070210773</v>
          </cell>
          <cell r="AH52">
            <v>13445198.744701382</v>
          </cell>
          <cell r="AI52">
            <v>12504567.151399964</v>
          </cell>
          <cell r="AJ52">
            <v>13396465.451874577</v>
          </cell>
          <cell r="AK52">
            <v>13618319.325379282</v>
          </cell>
          <cell r="AL52">
            <v>13562440.267006265</v>
          </cell>
          <cell r="AM52">
            <v>13600955.131081039</v>
          </cell>
          <cell r="AN52">
            <v>13174785.956455942</v>
          </cell>
          <cell r="AO52">
            <v>12774309.763844203</v>
          </cell>
          <cell r="AP52">
            <v>12638547.467255834</v>
          </cell>
          <cell r="AR52">
            <v>14218997.581112057</v>
          </cell>
          <cell r="AT52">
            <v>16228790.404567335</v>
          </cell>
          <cell r="AV52">
            <v>17632653.012892645</v>
          </cell>
          <cell r="AX52">
            <v>18898000.180995062</v>
          </cell>
        </row>
        <row r="53">
          <cell r="A53" t="str">
            <v>Payroll Advance</v>
          </cell>
          <cell r="B53">
            <v>236</v>
          </cell>
          <cell r="D53">
            <v>-994</v>
          </cell>
          <cell r="E53">
            <v>-369</v>
          </cell>
          <cell r="F53">
            <v>286</v>
          </cell>
          <cell r="G53">
            <v>191</v>
          </cell>
          <cell r="H53">
            <v>296</v>
          </cell>
          <cell r="I53">
            <v>204</v>
          </cell>
          <cell r="J53">
            <v>-19</v>
          </cell>
          <cell r="K53">
            <v>328</v>
          </cell>
          <cell r="L53">
            <v>56</v>
          </cell>
          <cell r="M53">
            <v>-134</v>
          </cell>
          <cell r="N53">
            <v>-390</v>
          </cell>
          <cell r="O53">
            <v>13.77</v>
          </cell>
          <cell r="P53">
            <v>-889</v>
          </cell>
          <cell r="R53">
            <v>-1164</v>
          </cell>
          <cell r="S53">
            <v>-584</v>
          </cell>
          <cell r="T53">
            <v>0.35</v>
          </cell>
          <cell r="U53">
            <v>-659</v>
          </cell>
          <cell r="V53">
            <v>-1309</v>
          </cell>
          <cell r="W53">
            <v>-159</v>
          </cell>
          <cell r="X53">
            <v>-2011.2</v>
          </cell>
          <cell r="Y53">
            <v>-2325.1999999999998</v>
          </cell>
          <cell r="Z53">
            <v>-2640.2</v>
          </cell>
          <cell r="AA53">
            <v>-1407.2</v>
          </cell>
          <cell r="AB53">
            <v>-1207.2</v>
          </cell>
          <cell r="AC53">
            <v>-729.3</v>
          </cell>
          <cell r="AR53">
            <v>0</v>
          </cell>
          <cell r="AT53">
            <v>0</v>
          </cell>
          <cell r="AV53">
            <v>0</v>
          </cell>
          <cell r="AX53">
            <v>0</v>
          </cell>
        </row>
        <row r="54">
          <cell r="A54" t="str">
            <v>Payroll Accrual</v>
          </cell>
          <cell r="B54">
            <v>111212.55</v>
          </cell>
          <cell r="D54">
            <v>105785.15</v>
          </cell>
          <cell r="E54">
            <v>118144.91</v>
          </cell>
          <cell r="F54">
            <v>131255.49</v>
          </cell>
          <cell r="G54">
            <v>111280.07</v>
          </cell>
          <cell r="H54">
            <v>110796.2</v>
          </cell>
          <cell r="I54">
            <v>123250.59</v>
          </cell>
          <cell r="J54">
            <v>128341.62</v>
          </cell>
          <cell r="K54">
            <v>128812.01</v>
          </cell>
          <cell r="L54">
            <v>125847.09</v>
          </cell>
          <cell r="M54">
            <v>129744.24</v>
          </cell>
          <cell r="N54">
            <v>144438.24</v>
          </cell>
          <cell r="O54">
            <v>142585.75</v>
          </cell>
          <cell r="P54">
            <v>110443.19</v>
          </cell>
          <cell r="R54">
            <v>143494.23000000001</v>
          </cell>
          <cell r="S54">
            <v>156615.57</v>
          </cell>
          <cell r="T54">
            <v>153044.54999999999</v>
          </cell>
          <cell r="U54">
            <v>159942.99</v>
          </cell>
          <cell r="V54">
            <v>169524.58</v>
          </cell>
          <cell r="W54">
            <v>188148.53</v>
          </cell>
          <cell r="X54">
            <v>180901.28</v>
          </cell>
          <cell r="Y54">
            <v>180901.28</v>
          </cell>
          <cell r="Z54">
            <v>180901.28</v>
          </cell>
          <cell r="AA54">
            <v>173261.12</v>
          </cell>
          <cell r="AB54">
            <v>192278.78</v>
          </cell>
          <cell r="AC54">
            <v>145306.23000000001</v>
          </cell>
          <cell r="AE54">
            <v>226587.96575</v>
          </cell>
          <cell r="AF54">
            <v>242413.08375000002</v>
          </cell>
          <cell r="AG54">
            <v>227104.24720000001</v>
          </cell>
          <cell r="AH54">
            <v>246841.40125</v>
          </cell>
          <cell r="AI54">
            <v>246204.44425</v>
          </cell>
          <cell r="AJ54">
            <v>231479.03820000001</v>
          </cell>
          <cell r="AK54">
            <v>246065.89524999997</v>
          </cell>
          <cell r="AL54">
            <v>266711.53625</v>
          </cell>
          <cell r="AM54">
            <v>211059.66019999995</v>
          </cell>
          <cell r="AN54">
            <v>265274.13269000006</v>
          </cell>
          <cell r="AO54">
            <v>247698.72094999999</v>
          </cell>
          <cell r="AP54">
            <v>224656.90395199999</v>
          </cell>
          <cell r="AR54">
            <v>0</v>
          </cell>
          <cell r="AT54">
            <v>0</v>
          </cell>
          <cell r="AV54">
            <v>0</v>
          </cell>
          <cell r="AX54">
            <v>0</v>
          </cell>
        </row>
        <row r="55">
          <cell r="A55" t="str">
            <v>Vacation Accrual</v>
          </cell>
          <cell r="B55">
            <v>138548</v>
          </cell>
          <cell r="D55">
            <v>138548</v>
          </cell>
          <cell r="E55">
            <v>138548</v>
          </cell>
          <cell r="F55">
            <v>128450</v>
          </cell>
          <cell r="G55">
            <v>128450</v>
          </cell>
          <cell r="H55">
            <v>128450</v>
          </cell>
          <cell r="I55">
            <v>152020</v>
          </cell>
          <cell r="J55">
            <v>152020</v>
          </cell>
          <cell r="K55">
            <v>152020</v>
          </cell>
          <cell r="L55">
            <v>164549</v>
          </cell>
          <cell r="M55">
            <v>164549</v>
          </cell>
          <cell r="N55">
            <v>164549</v>
          </cell>
          <cell r="O55">
            <v>164549</v>
          </cell>
          <cell r="P55">
            <v>175171</v>
          </cell>
          <cell r="R55">
            <v>175171</v>
          </cell>
          <cell r="S55">
            <v>175171</v>
          </cell>
          <cell r="T55">
            <v>223286</v>
          </cell>
          <cell r="U55">
            <v>223286</v>
          </cell>
          <cell r="V55">
            <v>223286</v>
          </cell>
          <cell r="W55">
            <v>204548</v>
          </cell>
          <cell r="X55">
            <v>204548</v>
          </cell>
          <cell r="Y55">
            <v>204548</v>
          </cell>
          <cell r="Z55">
            <v>263303</v>
          </cell>
          <cell r="AA55">
            <v>263303</v>
          </cell>
          <cell r="AB55">
            <v>263303</v>
          </cell>
          <cell r="AC55">
            <v>276845</v>
          </cell>
          <cell r="AE55">
            <v>150000</v>
          </cell>
          <cell r="AF55">
            <v>150000</v>
          </cell>
          <cell r="AG55">
            <v>150000</v>
          </cell>
          <cell r="AH55">
            <v>150000</v>
          </cell>
          <cell r="AI55">
            <v>150000</v>
          </cell>
          <cell r="AJ55">
            <v>150000</v>
          </cell>
          <cell r="AK55">
            <v>150000</v>
          </cell>
          <cell r="AL55">
            <v>150000</v>
          </cell>
          <cell r="AM55">
            <v>150000</v>
          </cell>
          <cell r="AN55">
            <v>150000</v>
          </cell>
          <cell r="AO55">
            <v>150000</v>
          </cell>
          <cell r="AP55">
            <v>150000</v>
          </cell>
          <cell r="AR55">
            <v>0</v>
          </cell>
          <cell r="AT55">
            <v>0</v>
          </cell>
          <cell r="AV55">
            <v>0</v>
          </cell>
          <cell r="AX55">
            <v>0</v>
          </cell>
        </row>
        <row r="56">
          <cell r="A56" t="str">
            <v>Accrued Bonuses</v>
          </cell>
          <cell r="AB56">
            <v>753000</v>
          </cell>
          <cell r="AC56">
            <v>92300.03</v>
          </cell>
          <cell r="AE56">
            <v>178000</v>
          </cell>
          <cell r="AF56">
            <v>263000</v>
          </cell>
          <cell r="AG56">
            <v>248000</v>
          </cell>
          <cell r="AH56">
            <v>333000</v>
          </cell>
          <cell r="AI56">
            <v>418000</v>
          </cell>
          <cell r="AJ56">
            <v>503000</v>
          </cell>
          <cell r="AK56">
            <v>588000</v>
          </cell>
          <cell r="AL56">
            <v>673000</v>
          </cell>
          <cell r="AM56">
            <v>758000</v>
          </cell>
          <cell r="AN56">
            <v>843000</v>
          </cell>
          <cell r="AO56">
            <v>928000</v>
          </cell>
          <cell r="AP56">
            <v>938000</v>
          </cell>
          <cell r="AR56">
            <v>0</v>
          </cell>
          <cell r="AT56">
            <v>0</v>
          </cell>
          <cell r="AV56">
            <v>0</v>
          </cell>
          <cell r="AX56">
            <v>0</v>
          </cell>
        </row>
        <row r="57">
          <cell r="A57" t="str">
            <v>401(K) Employee Contributions</v>
          </cell>
          <cell r="AC57">
            <v>19486.23</v>
          </cell>
          <cell r="AE57">
            <v>0</v>
          </cell>
          <cell r="AF57">
            <v>0</v>
          </cell>
          <cell r="AG57">
            <v>0</v>
          </cell>
          <cell r="AH57">
            <v>0</v>
          </cell>
          <cell r="AI57">
            <v>0</v>
          </cell>
          <cell r="AJ57">
            <v>0</v>
          </cell>
          <cell r="AK57">
            <v>0</v>
          </cell>
          <cell r="AL57">
            <v>0</v>
          </cell>
          <cell r="AM57">
            <v>0</v>
          </cell>
          <cell r="AN57">
            <v>0</v>
          </cell>
          <cell r="AO57">
            <v>0</v>
          </cell>
          <cell r="AP57">
            <v>0</v>
          </cell>
          <cell r="AR57">
            <v>0</v>
          </cell>
          <cell r="AT57">
            <v>0</v>
          </cell>
          <cell r="AV57">
            <v>0</v>
          </cell>
          <cell r="AX57">
            <v>0</v>
          </cell>
        </row>
        <row r="58">
          <cell r="A58" t="str">
            <v>Other Accrued Expenses</v>
          </cell>
          <cell r="AB58">
            <v>590067.62</v>
          </cell>
          <cell r="AC58">
            <v>480854.86</v>
          </cell>
          <cell r="AE58">
            <v>0</v>
          </cell>
          <cell r="AF58">
            <v>0</v>
          </cell>
          <cell r="AG58">
            <v>0</v>
          </cell>
          <cell r="AH58">
            <v>0</v>
          </cell>
          <cell r="AI58">
            <v>0</v>
          </cell>
          <cell r="AJ58">
            <v>0</v>
          </cell>
          <cell r="AK58">
            <v>0</v>
          </cell>
          <cell r="AL58">
            <v>0</v>
          </cell>
          <cell r="AM58">
            <v>0</v>
          </cell>
          <cell r="AN58">
            <v>0</v>
          </cell>
          <cell r="AO58">
            <v>0</v>
          </cell>
          <cell r="AP58">
            <v>0</v>
          </cell>
          <cell r="AR58">
            <v>0</v>
          </cell>
          <cell r="AT58">
            <v>0</v>
          </cell>
          <cell r="AV58">
            <v>0</v>
          </cell>
          <cell r="AX58">
            <v>0</v>
          </cell>
        </row>
        <row r="59">
          <cell r="A59" t="str">
            <v xml:space="preserve">Accrued Interest </v>
          </cell>
          <cell r="B59">
            <v>32817.9</v>
          </cell>
          <cell r="D59">
            <v>106200.06</v>
          </cell>
          <cell r="E59">
            <v>106010.19</v>
          </cell>
          <cell r="F59">
            <v>103403</v>
          </cell>
          <cell r="G59">
            <v>104675</v>
          </cell>
          <cell r="H59">
            <v>104515</v>
          </cell>
          <cell r="I59">
            <v>105020</v>
          </cell>
          <cell r="J59">
            <v>107515</v>
          </cell>
          <cell r="K59">
            <v>111750</v>
          </cell>
          <cell r="L59">
            <v>110270</v>
          </cell>
          <cell r="M59">
            <v>29463.91</v>
          </cell>
          <cell r="N59">
            <v>20260.259999999998</v>
          </cell>
          <cell r="O59">
            <v>12395.09</v>
          </cell>
          <cell r="P59">
            <v>34309.53</v>
          </cell>
          <cell r="R59">
            <v>108534.15</v>
          </cell>
          <cell r="S59">
            <v>110967.59</v>
          </cell>
          <cell r="T59">
            <v>42962.879999999997</v>
          </cell>
          <cell r="U59">
            <v>46663.02</v>
          </cell>
          <cell r="V59">
            <v>127513.17</v>
          </cell>
          <cell r="W59">
            <v>46435.32</v>
          </cell>
          <cell r="X59">
            <v>134212.43</v>
          </cell>
          <cell r="Y59">
            <v>132138.35999999999</v>
          </cell>
          <cell r="Z59">
            <v>41997.79</v>
          </cell>
          <cell r="AA59">
            <v>94703.34</v>
          </cell>
          <cell r="AB59">
            <v>107345.64</v>
          </cell>
          <cell r="AC59">
            <v>114222.11</v>
          </cell>
          <cell r="AE59">
            <v>35000</v>
          </cell>
          <cell r="AF59">
            <v>40000</v>
          </cell>
          <cell r="AG59">
            <v>45000</v>
          </cell>
          <cell r="AH59">
            <v>50000</v>
          </cell>
          <cell r="AI59">
            <v>55000</v>
          </cell>
          <cell r="AJ59">
            <v>60000</v>
          </cell>
          <cell r="AK59">
            <v>65000</v>
          </cell>
          <cell r="AL59">
            <v>70000</v>
          </cell>
          <cell r="AM59">
            <v>75000</v>
          </cell>
          <cell r="AN59">
            <v>80000</v>
          </cell>
          <cell r="AO59">
            <v>35000</v>
          </cell>
          <cell r="AP59">
            <v>35000</v>
          </cell>
          <cell r="AR59">
            <v>0</v>
          </cell>
          <cell r="AT59">
            <v>0</v>
          </cell>
          <cell r="AV59">
            <v>0</v>
          </cell>
          <cell r="AX59">
            <v>0</v>
          </cell>
        </row>
        <row r="60">
          <cell r="A60" t="str">
            <v>Accrued Property Taxes</v>
          </cell>
          <cell r="AB60">
            <v>12835</v>
          </cell>
          <cell r="AC60">
            <v>25670</v>
          </cell>
          <cell r="AE60">
            <v>0</v>
          </cell>
          <cell r="AF60">
            <v>0</v>
          </cell>
          <cell r="AG60">
            <v>0</v>
          </cell>
          <cell r="AH60">
            <v>0</v>
          </cell>
          <cell r="AI60">
            <v>0</v>
          </cell>
          <cell r="AJ60">
            <v>0</v>
          </cell>
          <cell r="AK60">
            <v>0</v>
          </cell>
          <cell r="AL60">
            <v>0</v>
          </cell>
          <cell r="AM60">
            <v>0</v>
          </cell>
          <cell r="AN60">
            <v>0</v>
          </cell>
          <cell r="AO60">
            <v>0</v>
          </cell>
          <cell r="AP60">
            <v>0</v>
          </cell>
          <cell r="AR60">
            <v>0</v>
          </cell>
          <cell r="AT60">
            <v>0</v>
          </cell>
          <cell r="AV60">
            <v>0</v>
          </cell>
          <cell r="AX60">
            <v>0</v>
          </cell>
        </row>
        <row r="61">
          <cell r="A61" t="str">
            <v>Accrued Federal &amp; State Tax</v>
          </cell>
          <cell r="B61">
            <v>-217588.91</v>
          </cell>
          <cell r="D61">
            <v>-269638.90999999997</v>
          </cell>
          <cell r="E61">
            <v>-345908.91</v>
          </cell>
          <cell r="F61">
            <v>-302658.90999999997</v>
          </cell>
          <cell r="G61">
            <v>-285658.90999999997</v>
          </cell>
          <cell r="H61">
            <v>-281098.90999999997</v>
          </cell>
          <cell r="I61">
            <v>-291898.90999999997</v>
          </cell>
          <cell r="J61">
            <v>-277398.90999999997</v>
          </cell>
          <cell r="K61">
            <v>-234898.91</v>
          </cell>
          <cell r="L61">
            <v>-162810.91</v>
          </cell>
          <cell r="M61">
            <v>-120055.91</v>
          </cell>
          <cell r="N61">
            <v>-56670.91</v>
          </cell>
          <cell r="O61">
            <v>51749.09</v>
          </cell>
          <cell r="P61">
            <v>-89229.07</v>
          </cell>
          <cell r="R61">
            <v>-32054.07</v>
          </cell>
          <cell r="S61">
            <v>31350.93</v>
          </cell>
          <cell r="T61">
            <v>352975.93</v>
          </cell>
          <cell r="U61">
            <v>656310.93000000005</v>
          </cell>
          <cell r="V61">
            <v>752405.92999999993</v>
          </cell>
          <cell r="W61">
            <v>263405.93</v>
          </cell>
          <cell r="X61">
            <v>748955.93</v>
          </cell>
          <cell r="Y61">
            <v>972735.93</v>
          </cell>
          <cell r="Z61">
            <v>508107.93</v>
          </cell>
          <cell r="AA61">
            <v>702975.92999999993</v>
          </cell>
          <cell r="AB61">
            <v>966295.93</v>
          </cell>
          <cell r="AC61">
            <v>460745.93</v>
          </cell>
          <cell r="AE61">
            <v>0</v>
          </cell>
          <cell r="AF61">
            <v>0</v>
          </cell>
          <cell r="AG61">
            <v>0</v>
          </cell>
          <cell r="AH61">
            <v>0</v>
          </cell>
          <cell r="AI61">
            <v>0</v>
          </cell>
          <cell r="AJ61">
            <v>0</v>
          </cell>
          <cell r="AK61">
            <v>0</v>
          </cell>
          <cell r="AL61">
            <v>0</v>
          </cell>
          <cell r="AM61">
            <v>0</v>
          </cell>
          <cell r="AN61">
            <v>0</v>
          </cell>
          <cell r="AO61">
            <v>0</v>
          </cell>
          <cell r="AP61">
            <v>0</v>
          </cell>
          <cell r="AR61">
            <v>0</v>
          </cell>
          <cell r="AT61">
            <v>0</v>
          </cell>
          <cell r="AV61">
            <v>0</v>
          </cell>
          <cell r="AX61">
            <v>0</v>
          </cell>
        </row>
        <row r="62">
          <cell r="A62" t="str">
            <v>Accruals - Other</v>
          </cell>
          <cell r="B62">
            <v>289919.81</v>
          </cell>
          <cell r="D62">
            <v>201902.30999999997</v>
          </cell>
          <cell r="E62">
            <v>260300.47</v>
          </cell>
          <cell r="F62">
            <v>340055.58999999997</v>
          </cell>
          <cell r="G62">
            <v>335327.5</v>
          </cell>
          <cell r="H62">
            <v>374669.18</v>
          </cell>
          <cell r="I62">
            <v>639437.44000000006</v>
          </cell>
          <cell r="J62">
            <v>765123.9</v>
          </cell>
          <cell r="K62">
            <v>724747.6</v>
          </cell>
          <cell r="L62">
            <v>796251.91</v>
          </cell>
          <cell r="M62">
            <v>678912.45000000007</v>
          </cell>
          <cell r="N62">
            <v>696918.03999999992</v>
          </cell>
          <cell r="O62">
            <v>751659.9</v>
          </cell>
          <cell r="P62">
            <v>676894.36999999988</v>
          </cell>
          <cell r="R62">
            <v>578935.85999999975</v>
          </cell>
          <cell r="S62">
            <v>980846.16999999993</v>
          </cell>
          <cell r="T62">
            <v>1067278.1199999999</v>
          </cell>
          <cell r="U62">
            <v>602471.76</v>
          </cell>
          <cell r="V62">
            <v>992734.06000000029</v>
          </cell>
          <cell r="W62">
            <v>462628.31000000006</v>
          </cell>
          <cell r="X62">
            <v>871726.57700000016</v>
          </cell>
          <cell r="Y62">
            <v>1337082.2</v>
          </cell>
          <cell r="Z62">
            <v>1213859.8999999999</v>
          </cell>
          <cell r="AA62">
            <v>1095422.06</v>
          </cell>
          <cell r="AB62">
            <v>67614.23000000001</v>
          </cell>
          <cell r="AC62">
            <v>65792.029999999984</v>
          </cell>
          <cell r="AE62">
            <v>1250000</v>
          </cell>
          <cell r="AF62">
            <v>1400000</v>
          </cell>
          <cell r="AG62">
            <v>650000</v>
          </cell>
          <cell r="AH62">
            <v>950000</v>
          </cell>
          <cell r="AI62">
            <v>1250000</v>
          </cell>
          <cell r="AJ62">
            <v>800000</v>
          </cell>
          <cell r="AK62">
            <v>1050000</v>
          </cell>
          <cell r="AL62">
            <v>1300000</v>
          </cell>
          <cell r="AM62">
            <v>750000</v>
          </cell>
          <cell r="AN62">
            <v>1000000</v>
          </cell>
          <cell r="AO62">
            <v>1350000</v>
          </cell>
          <cell r="AP62">
            <v>800000</v>
          </cell>
          <cell r="AR62">
            <v>0</v>
          </cell>
          <cell r="AT62">
            <v>0</v>
          </cell>
          <cell r="AV62">
            <v>0</v>
          </cell>
          <cell r="AX62">
            <v>0</v>
          </cell>
        </row>
        <row r="63">
          <cell r="A63" t="str">
            <v>Accrued Expenses &amp; Other Current Liabilities</v>
          </cell>
          <cell r="B63">
            <v>355145.35</v>
          </cell>
          <cell r="D63">
            <v>281802.61</v>
          </cell>
          <cell r="E63">
            <v>276725.66000000003</v>
          </cell>
          <cell r="F63">
            <v>400791.17</v>
          </cell>
          <cell r="G63">
            <v>394264.66000000003</v>
          </cell>
          <cell r="H63">
            <v>437627.47000000003</v>
          </cell>
          <cell r="I63">
            <v>728033.12000000011</v>
          </cell>
          <cell r="J63">
            <v>875582.6100000001</v>
          </cell>
          <cell r="K63">
            <v>882758.7</v>
          </cell>
          <cell r="L63">
            <v>1034163.09</v>
          </cell>
          <cell r="M63">
            <v>882479.69000000006</v>
          </cell>
          <cell r="N63">
            <v>969104.62999999989</v>
          </cell>
          <cell r="O63">
            <v>1122952.6000000001</v>
          </cell>
          <cell r="P63">
            <v>906700.01999999979</v>
          </cell>
          <cell r="R63">
            <v>972917.16999999969</v>
          </cell>
          <cell r="S63">
            <v>1454367.26</v>
          </cell>
          <cell r="T63">
            <v>1839547.8299999998</v>
          </cell>
          <cell r="U63">
            <v>1688015.7</v>
          </cell>
          <cell r="V63">
            <v>2264154.7400000002</v>
          </cell>
          <cell r="W63">
            <v>1165007.0900000001</v>
          </cell>
          <cell r="X63">
            <v>2138333.017</v>
          </cell>
          <cell r="Y63">
            <v>2825080.5700000003</v>
          </cell>
          <cell r="Z63">
            <v>2205529.6999999997</v>
          </cell>
          <cell r="AA63">
            <v>2328258.25</v>
          </cell>
          <cell r="AB63">
            <v>2951533</v>
          </cell>
          <cell r="AC63">
            <v>1680493.12</v>
          </cell>
          <cell r="AE63">
            <v>1839587.96575</v>
          </cell>
          <cell r="AF63">
            <v>2095413.08375</v>
          </cell>
          <cell r="AG63">
            <v>1320104.2472000001</v>
          </cell>
          <cell r="AH63">
            <v>1729841.4012500001</v>
          </cell>
          <cell r="AI63">
            <v>2119204.4442499997</v>
          </cell>
          <cell r="AJ63">
            <v>1744479.0382000001</v>
          </cell>
          <cell r="AK63">
            <v>2099065.8952500001</v>
          </cell>
          <cell r="AL63">
            <v>2459711.5362499999</v>
          </cell>
          <cell r="AM63">
            <v>1944059.6601999998</v>
          </cell>
          <cell r="AN63">
            <v>2338274.1326900003</v>
          </cell>
          <cell r="AO63">
            <v>2710698.72095</v>
          </cell>
          <cell r="AP63">
            <v>2147656.9039519997</v>
          </cell>
          <cell r="AR63">
            <v>2400000</v>
          </cell>
          <cell r="AT63">
            <v>2700000</v>
          </cell>
          <cell r="AV63">
            <v>3000000</v>
          </cell>
          <cell r="AX63">
            <v>3400000</v>
          </cell>
        </row>
        <row r="64">
          <cell r="A64" t="str">
            <v>Notes Payable - Unisource</v>
          </cell>
          <cell r="AA64">
            <v>18298.71</v>
          </cell>
          <cell r="AB64">
            <v>16299.42</v>
          </cell>
          <cell r="AC64">
            <v>14300.13</v>
          </cell>
          <cell r="AE64">
            <v>12000</v>
          </cell>
          <cell r="AF64">
            <v>10000</v>
          </cell>
          <cell r="AG64">
            <v>8000</v>
          </cell>
          <cell r="AH64">
            <v>6000</v>
          </cell>
          <cell r="AI64">
            <v>4000</v>
          </cell>
          <cell r="AJ64">
            <v>2000</v>
          </cell>
          <cell r="AK64">
            <v>0</v>
          </cell>
          <cell r="AL64">
            <v>0</v>
          </cell>
          <cell r="AM64">
            <v>0</v>
          </cell>
          <cell r="AN64">
            <v>0</v>
          </cell>
          <cell r="AO64">
            <v>0</v>
          </cell>
          <cell r="AP64">
            <v>0</v>
          </cell>
          <cell r="AR64">
            <v>0</v>
          </cell>
          <cell r="AT64">
            <v>0</v>
          </cell>
          <cell r="AV64">
            <v>0</v>
          </cell>
          <cell r="AX64">
            <v>0</v>
          </cell>
        </row>
        <row r="65">
          <cell r="A65" t="str">
            <v>Cole Taylor Bank Revolver</v>
          </cell>
          <cell r="B65">
            <v>2334638.54</v>
          </cell>
          <cell r="D65">
            <v>2675448.9700000002</v>
          </cell>
          <cell r="E65">
            <v>1768607.09</v>
          </cell>
          <cell r="F65">
            <v>1765604.95</v>
          </cell>
          <cell r="G65">
            <v>1605107.91</v>
          </cell>
          <cell r="H65">
            <v>1991951.6</v>
          </cell>
          <cell r="I65">
            <v>2676707.4300000002</v>
          </cell>
          <cell r="J65">
            <v>3440182.01</v>
          </cell>
          <cell r="K65">
            <v>3821923.59</v>
          </cell>
          <cell r="L65">
            <v>3398050.65</v>
          </cell>
          <cell r="M65">
            <v>2360479.62</v>
          </cell>
          <cell r="N65">
            <v>2966066.57</v>
          </cell>
          <cell r="O65">
            <v>2489994.67</v>
          </cell>
          <cell r="P65">
            <v>3022498.25</v>
          </cell>
          <cell r="R65">
            <v>2953771.62</v>
          </cell>
          <cell r="S65">
            <v>3803018.35</v>
          </cell>
          <cell r="T65">
            <v>5382884.1500000004</v>
          </cell>
          <cell r="U65">
            <v>5582477.0999999996</v>
          </cell>
          <cell r="V65">
            <v>5425965.0099999998</v>
          </cell>
          <cell r="W65">
            <v>7612415.6100000003</v>
          </cell>
          <cell r="X65">
            <v>7038887.5999999996</v>
          </cell>
          <cell r="Y65">
            <v>6270533.6100000003</v>
          </cell>
          <cell r="Z65">
            <v>8767516.9900000002</v>
          </cell>
          <cell r="AA65">
            <v>10595517.66</v>
          </cell>
          <cell r="AB65">
            <v>15492615.529999999</v>
          </cell>
          <cell r="AC65">
            <v>16884800.43</v>
          </cell>
          <cell r="AE65">
            <v>17449512.382437386</v>
          </cell>
          <cell r="AF65">
            <v>10657387.169457933</v>
          </cell>
          <cell r="AG65">
            <v>13638437.989368947</v>
          </cell>
          <cell r="AH65">
            <v>13081771.277809702</v>
          </cell>
          <cell r="AI65">
            <v>11647228.902208799</v>
          </cell>
          <cell r="AJ65">
            <v>11842456.166183339</v>
          </cell>
          <cell r="AK65">
            <v>11332312.192070717</v>
          </cell>
          <cell r="AL65">
            <v>10322923.213801762</v>
          </cell>
          <cell r="AM65">
            <v>10470053.91467545</v>
          </cell>
          <cell r="AN65">
            <v>8486963.3575875051</v>
          </cell>
          <cell r="AO65">
            <v>7054206.5782451387</v>
          </cell>
          <cell r="AP65">
            <v>6583203.5925941598</v>
          </cell>
          <cell r="AR65">
            <v>5959406.8564098161</v>
          </cell>
          <cell r="AT65">
            <v>307.45776151889004</v>
          </cell>
          <cell r="AV65">
            <v>358.41361789061921</v>
          </cell>
          <cell r="AX65">
            <v>-238.01129246567143</v>
          </cell>
        </row>
        <row r="66">
          <cell r="A66" t="str">
            <v>Current Portion of Long-Term Debt</v>
          </cell>
          <cell r="B66">
            <v>470420.76</v>
          </cell>
          <cell r="D66">
            <v>470420.76</v>
          </cell>
          <cell r="E66">
            <v>470420.76</v>
          </cell>
          <cell r="F66">
            <v>470420.76</v>
          </cell>
          <cell r="G66">
            <v>470420.76</v>
          </cell>
          <cell r="H66">
            <v>470420.76</v>
          </cell>
          <cell r="I66">
            <v>470420.76</v>
          </cell>
          <cell r="J66">
            <v>470420.76</v>
          </cell>
          <cell r="K66">
            <v>572775.6</v>
          </cell>
          <cell r="L66">
            <v>572775.6</v>
          </cell>
          <cell r="M66">
            <v>572775.6</v>
          </cell>
          <cell r="N66">
            <v>572775.6</v>
          </cell>
          <cell r="O66">
            <v>572775.6</v>
          </cell>
          <cell r="P66">
            <v>572775.6</v>
          </cell>
          <cell r="R66">
            <v>572775.6</v>
          </cell>
          <cell r="S66">
            <v>572775.6</v>
          </cell>
          <cell r="T66">
            <v>572775.6</v>
          </cell>
          <cell r="U66">
            <v>572775.6</v>
          </cell>
          <cell r="V66">
            <v>572775.6</v>
          </cell>
          <cell r="W66">
            <v>572775.6</v>
          </cell>
          <cell r="X66">
            <v>572775.6</v>
          </cell>
          <cell r="Y66">
            <v>572775.6</v>
          </cell>
          <cell r="Z66">
            <v>1316142.8400000001</v>
          </cell>
          <cell r="AA66">
            <v>1316142.8400000001</v>
          </cell>
          <cell r="AB66">
            <v>1316142.8400000001</v>
          </cell>
          <cell r="AC66">
            <v>1316142.8400000001</v>
          </cell>
          <cell r="AE66">
            <v>1316000</v>
          </cell>
          <cell r="AF66">
            <v>1316000</v>
          </cell>
          <cell r="AG66">
            <v>1316000</v>
          </cell>
          <cell r="AH66">
            <v>1316000</v>
          </cell>
          <cell r="AI66">
            <v>1316000</v>
          </cell>
          <cell r="AJ66">
            <v>1422000</v>
          </cell>
          <cell r="AK66">
            <v>1422000</v>
          </cell>
          <cell r="AL66">
            <v>1422000</v>
          </cell>
          <cell r="AM66">
            <v>1422000</v>
          </cell>
          <cell r="AN66">
            <v>1608000</v>
          </cell>
          <cell r="AO66">
            <v>1541000</v>
          </cell>
          <cell r="AP66">
            <v>1474000</v>
          </cell>
          <cell r="AR66">
            <v>516000</v>
          </cell>
          <cell r="AT66">
            <v>516000</v>
          </cell>
          <cell r="AV66">
            <v>0</v>
          </cell>
          <cell r="AX66">
            <v>0</v>
          </cell>
        </row>
        <row r="67">
          <cell r="AR67">
            <v>0</v>
          </cell>
          <cell r="AT67">
            <v>0</v>
          </cell>
          <cell r="AV67">
            <v>0</v>
          </cell>
          <cell r="AX67">
            <v>0</v>
          </cell>
        </row>
        <row r="68">
          <cell r="A68" t="str">
            <v>Current Liabilities</v>
          </cell>
          <cell r="B68">
            <v>6609222.8200000003</v>
          </cell>
          <cell r="D68">
            <v>6235845.04</v>
          </cell>
          <cell r="E68">
            <v>6016120.3200000003</v>
          </cell>
          <cell r="F68">
            <v>6438289.8500000006</v>
          </cell>
          <cell r="G68">
            <v>6209989.6099999994</v>
          </cell>
          <cell r="H68">
            <v>6975443.4699999988</v>
          </cell>
          <cell r="I68">
            <v>7631179.1399999987</v>
          </cell>
          <cell r="J68">
            <v>9919276.1400000006</v>
          </cell>
          <cell r="K68">
            <v>9888695.9900000002</v>
          </cell>
          <cell r="L68">
            <v>9040798.1699999999</v>
          </cell>
          <cell r="M68">
            <v>7928965.4199999999</v>
          </cell>
          <cell r="N68">
            <v>8349280.3899999987</v>
          </cell>
          <cell r="O68">
            <v>9127484.959999999</v>
          </cell>
          <cell r="P68">
            <v>9109691.4099999983</v>
          </cell>
          <cell r="R68">
            <v>9761516.209999999</v>
          </cell>
          <cell r="S68">
            <v>11956874.119999999</v>
          </cell>
          <cell r="T68">
            <v>14609924.48</v>
          </cell>
          <cell r="U68">
            <v>13590637.83</v>
          </cell>
          <cell r="V68">
            <v>15820715.299999999</v>
          </cell>
          <cell r="W68">
            <v>21278583.430000003</v>
          </cell>
          <cell r="X68">
            <v>27200748.937000006</v>
          </cell>
          <cell r="Y68">
            <v>24206401.060000002</v>
          </cell>
          <cell r="Z68">
            <v>24746946.82</v>
          </cell>
          <cell r="AA68">
            <v>26848687.070000004</v>
          </cell>
          <cell r="AB68">
            <v>30741851.000000004</v>
          </cell>
          <cell r="AC68">
            <v>30318835.98</v>
          </cell>
          <cell r="AE68">
            <v>31452094.40711581</v>
          </cell>
          <cell r="AF68">
            <v>25661011.081306595</v>
          </cell>
          <cell r="AG68">
            <v>29617707.30677972</v>
          </cell>
          <cell r="AH68">
            <v>29578811.423761085</v>
          </cell>
          <cell r="AI68">
            <v>27591000.497858763</v>
          </cell>
          <cell r="AJ68">
            <v>28407400.656257916</v>
          </cell>
          <cell r="AK68">
            <v>28471697.412699997</v>
          </cell>
          <cell r="AL68">
            <v>27767075.01705803</v>
          </cell>
          <cell r="AM68">
            <v>27437068.705956489</v>
          </cell>
          <cell r="AN68">
            <v>25608023.446733449</v>
          </cell>
          <cell r="AO68">
            <v>24080215.06303934</v>
          </cell>
          <cell r="AP68">
            <v>22843407.963801995</v>
          </cell>
          <cell r="AR68">
            <v>23094404.437521875</v>
          </cell>
          <cell r="AT68">
            <v>19445097.862328853</v>
          </cell>
          <cell r="AV68">
            <v>20633011.426510535</v>
          </cell>
          <cell r="AX68">
            <v>22297762.169702597</v>
          </cell>
        </row>
        <row r="69">
          <cell r="AR69">
            <v>0</v>
          </cell>
          <cell r="AT69">
            <v>0</v>
          </cell>
          <cell r="AV69">
            <v>0</v>
          </cell>
          <cell r="AX69">
            <v>0</v>
          </cell>
        </row>
        <row r="70">
          <cell r="AR70">
            <v>0</v>
          </cell>
          <cell r="AT70">
            <v>0</v>
          </cell>
          <cell r="AV70">
            <v>0</v>
          </cell>
          <cell r="AX70">
            <v>0</v>
          </cell>
        </row>
        <row r="71">
          <cell r="A71" t="str">
            <v>CT Loan - Equipment</v>
          </cell>
          <cell r="B71">
            <v>1232364.07</v>
          </cell>
          <cell r="D71">
            <v>1212802.74</v>
          </cell>
          <cell r="E71">
            <v>1193241.4099999999</v>
          </cell>
          <cell r="F71">
            <v>1173680.08</v>
          </cell>
          <cell r="G71">
            <v>1154118.75</v>
          </cell>
          <cell r="H71">
            <v>1134557.42</v>
          </cell>
          <cell r="I71">
            <v>1114996.0900000001</v>
          </cell>
          <cell r="J71">
            <v>1095434.76</v>
          </cell>
          <cell r="K71">
            <v>1075873.43</v>
          </cell>
          <cell r="L71">
            <v>1056312.0999999999</v>
          </cell>
          <cell r="M71">
            <v>1036750.7700000001</v>
          </cell>
          <cell r="N71">
            <v>1017189.4400000002</v>
          </cell>
          <cell r="O71">
            <v>997628.11000000022</v>
          </cell>
          <cell r="P71">
            <v>997628.11000000022</v>
          </cell>
          <cell r="R71">
            <v>978066.78000000026</v>
          </cell>
          <cell r="S71">
            <v>958505.4500000003</v>
          </cell>
          <cell r="T71">
            <v>938944.12</v>
          </cell>
          <cell r="U71">
            <v>919382.79</v>
          </cell>
          <cell r="V71">
            <v>899821.46000000008</v>
          </cell>
          <cell r="W71">
            <v>880260.13000000012</v>
          </cell>
          <cell r="X71">
            <v>860698.80000000016</v>
          </cell>
          <cell r="Y71">
            <v>841137.4700000002</v>
          </cell>
          <cell r="Z71">
            <v>1926857.2</v>
          </cell>
          <cell r="AA71">
            <v>1926857.2</v>
          </cell>
          <cell r="AB71">
            <v>1900095.3</v>
          </cell>
          <cell r="AC71">
            <v>1873333.4000000001</v>
          </cell>
          <cell r="AE71">
            <v>1846000</v>
          </cell>
          <cell r="AF71">
            <v>1819000</v>
          </cell>
          <cell r="AG71">
            <v>1792000</v>
          </cell>
          <cell r="AH71">
            <v>1765000</v>
          </cell>
          <cell r="AI71">
            <v>1738000</v>
          </cell>
          <cell r="AJ71">
            <v>1711000</v>
          </cell>
          <cell r="AK71">
            <v>1684000</v>
          </cell>
          <cell r="AL71">
            <v>1657000</v>
          </cell>
          <cell r="AM71">
            <v>1630000</v>
          </cell>
          <cell r="AN71">
            <v>1603000</v>
          </cell>
          <cell r="AO71">
            <v>1576000</v>
          </cell>
          <cell r="AP71">
            <v>1549000</v>
          </cell>
          <cell r="AR71">
            <v>1225000</v>
          </cell>
          <cell r="AT71">
            <v>901000</v>
          </cell>
          <cell r="AV71">
            <v>0</v>
          </cell>
          <cell r="AX71">
            <v>0</v>
          </cell>
        </row>
        <row r="72">
          <cell r="A72" t="str">
            <v>CT Loan - Real Estate</v>
          </cell>
          <cell r="B72">
            <v>1944399.6</v>
          </cell>
          <cell r="D72">
            <v>1924759.2</v>
          </cell>
          <cell r="E72">
            <v>1905118.8</v>
          </cell>
          <cell r="F72">
            <v>1885478.4</v>
          </cell>
          <cell r="G72">
            <v>1865838</v>
          </cell>
          <cell r="H72">
            <v>1846197.6</v>
          </cell>
          <cell r="I72">
            <v>1826557.2</v>
          </cell>
          <cell r="J72">
            <v>1806916.8</v>
          </cell>
          <cell r="K72">
            <v>1787276.4</v>
          </cell>
          <cell r="L72">
            <v>1767636</v>
          </cell>
          <cell r="M72">
            <v>1747995.6</v>
          </cell>
          <cell r="N72">
            <v>1728355.2000000002</v>
          </cell>
          <cell r="O72">
            <v>1708714.8000000003</v>
          </cell>
          <cell r="P72">
            <v>1708714.8000000003</v>
          </cell>
          <cell r="R72">
            <v>1689074.4000000004</v>
          </cell>
          <cell r="S72">
            <v>1669434.0000000005</v>
          </cell>
          <cell r="T72">
            <v>1649793.6</v>
          </cell>
          <cell r="U72">
            <v>1630153.2000000002</v>
          </cell>
          <cell r="V72">
            <v>1610512.8000000003</v>
          </cell>
          <cell r="W72">
            <v>1590872.4000000004</v>
          </cell>
          <cell r="X72">
            <v>1571232.0000000005</v>
          </cell>
          <cell r="Y72">
            <v>1551591.6000000006</v>
          </cell>
          <cell r="Z72">
            <v>1755000</v>
          </cell>
          <cell r="AA72">
            <v>1755000</v>
          </cell>
          <cell r="AB72">
            <v>1738750</v>
          </cell>
          <cell r="AC72">
            <v>1722500</v>
          </cell>
          <cell r="AE72">
            <v>1707000</v>
          </cell>
          <cell r="AF72">
            <v>1691000</v>
          </cell>
          <cell r="AG72">
            <v>1675000</v>
          </cell>
          <cell r="AH72">
            <v>1659000</v>
          </cell>
          <cell r="AI72">
            <v>1643000</v>
          </cell>
          <cell r="AJ72">
            <v>1627000</v>
          </cell>
          <cell r="AK72">
            <v>1611000</v>
          </cell>
          <cell r="AL72">
            <v>1595000</v>
          </cell>
          <cell r="AM72">
            <v>1579000</v>
          </cell>
          <cell r="AN72">
            <v>1563000</v>
          </cell>
          <cell r="AO72">
            <v>1547000</v>
          </cell>
          <cell r="AP72">
            <v>1531000</v>
          </cell>
          <cell r="AR72">
            <v>1339000</v>
          </cell>
          <cell r="AT72">
            <v>1147000</v>
          </cell>
          <cell r="AV72">
            <v>0</v>
          </cell>
          <cell r="AX72">
            <v>0</v>
          </cell>
        </row>
        <row r="73">
          <cell r="A73" t="str">
            <v>CT Loan - Capex</v>
          </cell>
          <cell r="D73">
            <v>0</v>
          </cell>
          <cell r="E73">
            <v>0</v>
          </cell>
          <cell r="F73">
            <v>0</v>
          </cell>
          <cell r="G73">
            <v>0</v>
          </cell>
          <cell r="H73">
            <v>0</v>
          </cell>
          <cell r="I73">
            <v>0</v>
          </cell>
          <cell r="J73">
            <v>511774</v>
          </cell>
          <cell r="K73">
            <v>400889.59</v>
          </cell>
          <cell r="L73">
            <v>392360.02</v>
          </cell>
          <cell r="M73">
            <v>383830.45</v>
          </cell>
          <cell r="N73">
            <v>375300.88</v>
          </cell>
          <cell r="O73">
            <v>366771.31</v>
          </cell>
          <cell r="P73">
            <v>366771.31</v>
          </cell>
          <cell r="R73">
            <v>358241.74</v>
          </cell>
          <cell r="S73">
            <v>349712.17</v>
          </cell>
          <cell r="T73">
            <v>341182.6</v>
          </cell>
          <cell r="U73">
            <v>332653.02999999997</v>
          </cell>
          <cell r="V73">
            <v>324123.45999999996</v>
          </cell>
          <cell r="W73">
            <v>315593.88999999996</v>
          </cell>
          <cell r="X73">
            <v>307064.31999999995</v>
          </cell>
          <cell r="Y73">
            <v>298534.74999999994</v>
          </cell>
          <cell r="Z73">
            <v>0</v>
          </cell>
          <cell r="AA73">
            <v>0</v>
          </cell>
          <cell r="AB73">
            <v>0</v>
          </cell>
          <cell r="AC73">
            <v>0</v>
          </cell>
          <cell r="AE73">
            <v>0</v>
          </cell>
          <cell r="AF73">
            <v>0</v>
          </cell>
          <cell r="AG73">
            <v>0</v>
          </cell>
          <cell r="AH73">
            <v>0</v>
          </cell>
          <cell r="AI73">
            <v>0</v>
          </cell>
          <cell r="AJ73">
            <v>530000</v>
          </cell>
          <cell r="AK73">
            <v>521166.66666666663</v>
          </cell>
          <cell r="AL73">
            <v>512333.33333333337</v>
          </cell>
          <cell r="AM73">
            <v>503500</v>
          </cell>
          <cell r="AN73">
            <v>907666.66666666663</v>
          </cell>
          <cell r="AO73">
            <v>891833.33333333337</v>
          </cell>
          <cell r="AP73">
            <v>876000</v>
          </cell>
          <cell r="AR73">
            <v>0</v>
          </cell>
          <cell r="AT73">
            <v>0</v>
          </cell>
          <cell r="AV73">
            <v>0</v>
          </cell>
          <cell r="AX73">
            <v>0</v>
          </cell>
        </row>
        <row r="74">
          <cell r="A74" t="str">
            <v>CT Loan - SOFA</v>
          </cell>
          <cell r="D74">
            <v>0</v>
          </cell>
          <cell r="E74">
            <v>0</v>
          </cell>
          <cell r="F74">
            <v>0</v>
          </cell>
          <cell r="G74">
            <v>0</v>
          </cell>
          <cell r="H74">
            <v>0</v>
          </cell>
          <cell r="I74">
            <v>0</v>
          </cell>
          <cell r="J74">
            <v>0</v>
          </cell>
          <cell r="K74">
            <v>0</v>
          </cell>
          <cell r="L74">
            <v>0</v>
          </cell>
          <cell r="M74">
            <v>0</v>
          </cell>
          <cell r="N74">
            <v>0</v>
          </cell>
          <cell r="O74">
            <v>0</v>
          </cell>
          <cell r="P74">
            <v>0</v>
          </cell>
          <cell r="R74">
            <v>0</v>
          </cell>
          <cell r="S74">
            <v>0</v>
          </cell>
          <cell r="T74">
            <v>0</v>
          </cell>
          <cell r="U74">
            <v>0</v>
          </cell>
          <cell r="V74">
            <v>0</v>
          </cell>
          <cell r="W74">
            <v>0</v>
          </cell>
          <cell r="X74">
            <v>0</v>
          </cell>
          <cell r="Y74">
            <v>0</v>
          </cell>
          <cell r="Z74">
            <v>799999.96</v>
          </cell>
          <cell r="AA74">
            <v>799999.96</v>
          </cell>
          <cell r="AB74">
            <v>733333.28999999992</v>
          </cell>
          <cell r="AC74">
            <v>666666.61999999988</v>
          </cell>
          <cell r="AE74">
            <v>599000</v>
          </cell>
          <cell r="AF74">
            <v>532000</v>
          </cell>
          <cell r="AG74">
            <v>465000</v>
          </cell>
          <cell r="AH74">
            <v>398000</v>
          </cell>
          <cell r="AI74">
            <v>331000</v>
          </cell>
          <cell r="AJ74">
            <v>264000</v>
          </cell>
          <cell r="AK74">
            <v>197000</v>
          </cell>
          <cell r="AL74">
            <v>130000</v>
          </cell>
          <cell r="AM74">
            <v>63000</v>
          </cell>
          <cell r="AN74">
            <v>0</v>
          </cell>
          <cell r="AO74">
            <v>0</v>
          </cell>
          <cell r="AP74">
            <v>0</v>
          </cell>
          <cell r="AR74">
            <v>0</v>
          </cell>
          <cell r="AT74">
            <v>0</v>
          </cell>
          <cell r="AV74">
            <v>0</v>
          </cell>
          <cell r="AX74">
            <v>0</v>
          </cell>
        </row>
        <row r="75">
          <cell r="A75" t="str">
            <v>Plant Expansion Loan</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R75">
            <v>12000000</v>
          </cell>
          <cell r="AT75">
            <v>9500000</v>
          </cell>
          <cell r="AV75">
            <v>5000000</v>
          </cell>
          <cell r="AX75">
            <v>0</v>
          </cell>
        </row>
        <row r="76">
          <cell r="A76" t="str">
            <v>Capital Lease Liability</v>
          </cell>
          <cell r="D76">
            <v>0</v>
          </cell>
          <cell r="E76">
            <v>0</v>
          </cell>
          <cell r="F76">
            <v>0</v>
          </cell>
          <cell r="G76">
            <v>0</v>
          </cell>
          <cell r="H76">
            <v>0</v>
          </cell>
          <cell r="I76">
            <v>0</v>
          </cell>
          <cell r="J76">
            <v>0</v>
          </cell>
          <cell r="K76">
            <v>0</v>
          </cell>
          <cell r="L76">
            <v>0</v>
          </cell>
          <cell r="M76">
            <v>0</v>
          </cell>
          <cell r="N76">
            <v>0</v>
          </cell>
          <cell r="O76">
            <v>0</v>
          </cell>
          <cell r="P76">
            <v>47673.5</v>
          </cell>
          <cell r="R76">
            <v>47035.03</v>
          </cell>
          <cell r="S76">
            <v>46391.55</v>
          </cell>
          <cell r="T76">
            <v>45743.02</v>
          </cell>
          <cell r="U76">
            <v>45089.4</v>
          </cell>
          <cell r="V76">
            <v>44430.65</v>
          </cell>
          <cell r="W76">
            <v>43766.74</v>
          </cell>
          <cell r="X76">
            <v>43097.62</v>
          </cell>
          <cell r="Y76">
            <v>42423.25</v>
          </cell>
          <cell r="Z76">
            <v>41743.589999999997</v>
          </cell>
          <cell r="AA76">
            <v>41058.589999999997</v>
          </cell>
          <cell r="AB76">
            <v>40368.22</v>
          </cell>
          <cell r="AC76">
            <v>39672.43</v>
          </cell>
          <cell r="AE76">
            <v>39200</v>
          </cell>
          <cell r="AF76">
            <v>38400.000000000007</v>
          </cell>
          <cell r="AG76">
            <v>37600.000000000007</v>
          </cell>
          <cell r="AH76">
            <v>36800.000000000015</v>
          </cell>
          <cell r="AI76">
            <v>36000.000000000015</v>
          </cell>
          <cell r="AJ76">
            <v>35200.000000000015</v>
          </cell>
          <cell r="AK76">
            <v>34400.000000000022</v>
          </cell>
          <cell r="AL76">
            <v>33600.000000000022</v>
          </cell>
          <cell r="AM76">
            <v>32800.000000000029</v>
          </cell>
          <cell r="AN76">
            <v>32000.000000000029</v>
          </cell>
          <cell r="AO76">
            <v>31200.000000000029</v>
          </cell>
          <cell r="AP76">
            <v>30400.000000000025</v>
          </cell>
          <cell r="AR76">
            <v>20000</v>
          </cell>
          <cell r="AT76">
            <v>10000</v>
          </cell>
          <cell r="AV76">
            <v>0</v>
          </cell>
          <cell r="AX76">
            <v>0</v>
          </cell>
        </row>
        <row r="77">
          <cell r="A77" t="str">
            <v>Subdebt Note - Ironwood</v>
          </cell>
          <cell r="B77">
            <v>6700000</v>
          </cell>
          <cell r="D77">
            <v>6700000</v>
          </cell>
          <cell r="E77">
            <v>6700000</v>
          </cell>
          <cell r="F77">
            <v>6700000</v>
          </cell>
          <cell r="G77">
            <v>6700000</v>
          </cell>
          <cell r="H77">
            <v>6700000</v>
          </cell>
          <cell r="I77">
            <v>6700000</v>
          </cell>
          <cell r="J77">
            <v>6700000</v>
          </cell>
          <cell r="K77">
            <v>6700000</v>
          </cell>
          <cell r="L77">
            <v>6700000</v>
          </cell>
          <cell r="M77">
            <v>6700000</v>
          </cell>
          <cell r="N77">
            <v>6700000</v>
          </cell>
          <cell r="O77">
            <v>6700000</v>
          </cell>
          <cell r="P77">
            <v>6700000</v>
          </cell>
          <cell r="R77">
            <v>6700000</v>
          </cell>
          <cell r="S77">
            <v>6700000</v>
          </cell>
          <cell r="T77">
            <v>6700000</v>
          </cell>
          <cell r="U77">
            <v>6700000</v>
          </cell>
          <cell r="V77">
            <v>6700000</v>
          </cell>
          <cell r="W77">
            <v>6700000</v>
          </cell>
          <cell r="X77">
            <v>6700000</v>
          </cell>
          <cell r="Y77">
            <v>6700000</v>
          </cell>
          <cell r="Z77">
            <v>2250000</v>
          </cell>
          <cell r="AA77">
            <v>2250000</v>
          </cell>
          <cell r="AB77">
            <v>2250000</v>
          </cell>
          <cell r="AC77">
            <v>2250000</v>
          </cell>
          <cell r="AE77">
            <v>2250000</v>
          </cell>
          <cell r="AF77">
            <v>2250000</v>
          </cell>
          <cell r="AG77">
            <v>2250000</v>
          </cell>
          <cell r="AH77">
            <v>2250000</v>
          </cell>
          <cell r="AI77">
            <v>2250000</v>
          </cell>
          <cell r="AJ77">
            <v>2250000</v>
          </cell>
          <cell r="AK77">
            <v>2250000</v>
          </cell>
          <cell r="AL77">
            <v>2250000</v>
          </cell>
          <cell r="AM77">
            <v>2250000</v>
          </cell>
          <cell r="AN77">
            <v>2250000</v>
          </cell>
          <cell r="AO77">
            <v>2250000</v>
          </cell>
          <cell r="AP77">
            <v>2250000</v>
          </cell>
          <cell r="AR77">
            <v>0</v>
          </cell>
          <cell r="AT77">
            <v>0</v>
          </cell>
          <cell r="AV77">
            <v>0</v>
          </cell>
          <cell r="AX77">
            <v>0</v>
          </cell>
        </row>
        <row r="78">
          <cell r="A78" t="str">
            <v>Accrued PIK Interest - Ironwood</v>
          </cell>
          <cell r="B78">
            <v>240566.72</v>
          </cell>
          <cell r="D78">
            <v>262226.98</v>
          </cell>
          <cell r="E78">
            <v>283887.03000000003</v>
          </cell>
          <cell r="F78">
            <v>305338.03000000003</v>
          </cell>
          <cell r="G78">
            <v>326858.03000000003</v>
          </cell>
          <cell r="H78">
            <v>348453.03</v>
          </cell>
          <cell r="I78">
            <v>370118.03</v>
          </cell>
          <cell r="J78">
            <v>391858.03</v>
          </cell>
          <cell r="K78">
            <v>413668.03</v>
          </cell>
          <cell r="L78">
            <v>435553.03</v>
          </cell>
          <cell r="M78">
            <v>457936.12</v>
          </cell>
          <cell r="N78">
            <v>479404.11</v>
          </cell>
          <cell r="O78">
            <v>501735.61</v>
          </cell>
          <cell r="P78">
            <v>523336.12</v>
          </cell>
          <cell r="R78">
            <v>545441.12</v>
          </cell>
          <cell r="S78">
            <v>567741.12</v>
          </cell>
          <cell r="T78">
            <v>595810.53</v>
          </cell>
          <cell r="U78">
            <v>620129.9</v>
          </cell>
          <cell r="V78">
            <v>644530.32999999996</v>
          </cell>
          <cell r="W78">
            <v>669012.1</v>
          </cell>
          <cell r="X78">
            <v>693493.87</v>
          </cell>
          <cell r="Y78">
            <v>718220.72</v>
          </cell>
          <cell r="Z78">
            <v>0</v>
          </cell>
          <cell r="AA78">
            <v>7502.5</v>
          </cell>
          <cell r="AB78">
            <v>15780.01</v>
          </cell>
          <cell r="AC78">
            <v>23332.61</v>
          </cell>
          <cell r="AE78">
            <v>30000</v>
          </cell>
          <cell r="AF78">
            <v>37000</v>
          </cell>
          <cell r="AG78">
            <v>44000</v>
          </cell>
          <cell r="AH78">
            <v>51000</v>
          </cell>
          <cell r="AI78">
            <v>58000</v>
          </cell>
          <cell r="AJ78">
            <v>65000</v>
          </cell>
          <cell r="AK78">
            <v>72000</v>
          </cell>
          <cell r="AL78">
            <v>80000</v>
          </cell>
          <cell r="AM78">
            <v>88000</v>
          </cell>
          <cell r="AN78">
            <v>96000</v>
          </cell>
          <cell r="AO78">
            <v>104000</v>
          </cell>
          <cell r="AP78">
            <v>112000</v>
          </cell>
          <cell r="AR78">
            <v>0</v>
          </cell>
          <cell r="AT78">
            <v>0</v>
          </cell>
          <cell r="AV78">
            <v>0</v>
          </cell>
          <cell r="AX78">
            <v>0</v>
          </cell>
        </row>
        <row r="79">
          <cell r="A79" t="str">
            <v>Deferred Tax Liability</v>
          </cell>
          <cell r="B79">
            <v>2263871</v>
          </cell>
          <cell r="D79">
            <v>2263871</v>
          </cell>
          <cell r="E79">
            <v>2263871</v>
          </cell>
          <cell r="F79">
            <v>2263871</v>
          </cell>
          <cell r="G79">
            <v>2263871</v>
          </cell>
          <cell r="H79">
            <v>2263871</v>
          </cell>
          <cell r="I79">
            <v>2263871</v>
          </cell>
          <cell r="J79">
            <v>2263871</v>
          </cell>
          <cell r="K79">
            <v>2263871</v>
          </cell>
          <cell r="L79">
            <v>2263871</v>
          </cell>
          <cell r="M79">
            <v>2263871</v>
          </cell>
          <cell r="N79">
            <v>2263871</v>
          </cell>
          <cell r="O79">
            <v>2263871</v>
          </cell>
          <cell r="P79">
            <v>2179824</v>
          </cell>
          <cell r="R79">
            <v>2179824</v>
          </cell>
          <cell r="S79">
            <v>2179824</v>
          </cell>
          <cell r="T79">
            <v>2179824</v>
          </cell>
          <cell r="U79">
            <v>2179824</v>
          </cell>
          <cell r="V79">
            <v>2179824</v>
          </cell>
          <cell r="W79">
            <v>2179824</v>
          </cell>
          <cell r="X79">
            <v>2179824</v>
          </cell>
          <cell r="Y79">
            <v>2179824</v>
          </cell>
          <cell r="Z79">
            <v>2179824</v>
          </cell>
          <cell r="AA79">
            <v>2179824</v>
          </cell>
          <cell r="AB79">
            <v>2179824</v>
          </cell>
          <cell r="AC79">
            <v>2179824</v>
          </cell>
          <cell r="AE79">
            <v>2180000</v>
          </cell>
          <cell r="AF79">
            <v>2180000</v>
          </cell>
          <cell r="AG79">
            <v>2180000</v>
          </cell>
          <cell r="AH79">
            <v>2180000</v>
          </cell>
          <cell r="AI79">
            <v>2180000</v>
          </cell>
          <cell r="AJ79">
            <v>2180000</v>
          </cell>
          <cell r="AK79">
            <v>2180000</v>
          </cell>
          <cell r="AL79">
            <v>2180000</v>
          </cell>
          <cell r="AM79">
            <v>2180000</v>
          </cell>
          <cell r="AN79">
            <v>2180000</v>
          </cell>
          <cell r="AO79">
            <v>2180000</v>
          </cell>
          <cell r="AP79">
            <v>2180000</v>
          </cell>
          <cell r="AR79">
            <v>2179800</v>
          </cell>
          <cell r="AT79">
            <v>2179800</v>
          </cell>
          <cell r="AV79">
            <v>2179800</v>
          </cell>
          <cell r="AX79">
            <v>2179800</v>
          </cell>
        </row>
        <row r="80">
          <cell r="AR80">
            <v>0</v>
          </cell>
          <cell r="AT80">
            <v>0</v>
          </cell>
          <cell r="AV80">
            <v>0</v>
          </cell>
          <cell r="AX80">
            <v>0</v>
          </cell>
        </row>
        <row r="81">
          <cell r="A81" t="str">
            <v>Long-Term Liabilities</v>
          </cell>
          <cell r="B81">
            <v>12381201.390000001</v>
          </cell>
          <cell r="D81">
            <v>12363659.92</v>
          </cell>
          <cell r="E81">
            <v>12346118.24</v>
          </cell>
          <cell r="F81">
            <v>12328367.51</v>
          </cell>
          <cell r="G81">
            <v>12310685.779999999</v>
          </cell>
          <cell r="H81">
            <v>12293079.049999999</v>
          </cell>
          <cell r="I81">
            <v>12275542.319999998</v>
          </cell>
          <cell r="J81">
            <v>12769854.59</v>
          </cell>
          <cell r="K81">
            <v>12641578.449999999</v>
          </cell>
          <cell r="L81">
            <v>12615732.149999999</v>
          </cell>
          <cell r="M81">
            <v>12590383.939999999</v>
          </cell>
          <cell r="N81">
            <v>12564120.629999999</v>
          </cell>
          <cell r="O81">
            <v>12538720.83</v>
          </cell>
          <cell r="P81">
            <v>12523947.84</v>
          </cell>
          <cell r="R81">
            <v>12497683.07</v>
          </cell>
          <cell r="S81">
            <v>12471608.289999999</v>
          </cell>
          <cell r="T81">
            <v>12451297.869999999</v>
          </cell>
          <cell r="U81">
            <v>12427232.32</v>
          </cell>
          <cell r="V81">
            <v>12403242.700000001</v>
          </cell>
          <cell r="W81">
            <v>12379329.26</v>
          </cell>
          <cell r="X81">
            <v>12355410.609999999</v>
          </cell>
          <cell r="Y81">
            <v>12331731.790000001</v>
          </cell>
          <cell r="Z81">
            <v>8953424.75</v>
          </cell>
          <cell r="AA81">
            <v>8960242.25</v>
          </cell>
          <cell r="AB81">
            <v>8858150.8200000003</v>
          </cell>
          <cell r="AC81">
            <v>8755329.0600000005</v>
          </cell>
          <cell r="AE81">
            <v>8651200</v>
          </cell>
          <cell r="AF81">
            <v>8547400</v>
          </cell>
          <cell r="AG81">
            <v>8443600</v>
          </cell>
          <cell r="AH81">
            <v>8339800</v>
          </cell>
          <cell r="AI81">
            <v>8236000</v>
          </cell>
          <cell r="AJ81">
            <v>8662200</v>
          </cell>
          <cell r="AK81">
            <v>8549566.666666666</v>
          </cell>
          <cell r="AL81">
            <v>8437933.333333334</v>
          </cell>
          <cell r="AM81">
            <v>8326300</v>
          </cell>
          <cell r="AN81">
            <v>8631666.666666666</v>
          </cell>
          <cell r="AO81">
            <v>8580033.333333334</v>
          </cell>
          <cell r="AP81">
            <v>8528400</v>
          </cell>
          <cell r="AR81">
            <v>16763800</v>
          </cell>
          <cell r="AT81">
            <v>13737800</v>
          </cell>
          <cell r="AV81">
            <v>7179800</v>
          </cell>
          <cell r="AX81">
            <v>2179800</v>
          </cell>
        </row>
        <row r="82">
          <cell r="AR82">
            <v>0</v>
          </cell>
          <cell r="AT82">
            <v>0</v>
          </cell>
          <cell r="AV82">
            <v>0</v>
          </cell>
          <cell r="AX82">
            <v>0</v>
          </cell>
        </row>
        <row r="83">
          <cell r="AR83">
            <v>0</v>
          </cell>
          <cell r="AT83">
            <v>0</v>
          </cell>
          <cell r="AV83">
            <v>0</v>
          </cell>
          <cell r="AX83">
            <v>0</v>
          </cell>
        </row>
        <row r="84">
          <cell r="A84" t="str">
            <v>Investor Equity</v>
          </cell>
          <cell r="B84">
            <v>7311424.5</v>
          </cell>
          <cell r="D84">
            <v>7311424.5</v>
          </cell>
          <cell r="E84">
            <v>7311424.5</v>
          </cell>
          <cell r="F84">
            <v>7311424.5</v>
          </cell>
          <cell r="G84">
            <v>7311424.5</v>
          </cell>
          <cell r="H84">
            <v>7311424.5</v>
          </cell>
          <cell r="I84">
            <v>7311424.5</v>
          </cell>
          <cell r="J84">
            <v>7311424.5</v>
          </cell>
          <cell r="K84">
            <v>7311424.5</v>
          </cell>
          <cell r="L84">
            <v>7311424.5</v>
          </cell>
          <cell r="M84">
            <v>7311424.5</v>
          </cell>
          <cell r="N84">
            <v>7311424.5</v>
          </cell>
          <cell r="O84">
            <v>7311424.5</v>
          </cell>
          <cell r="P84">
            <v>7311424.5</v>
          </cell>
          <cell r="R84">
            <v>7436424.5</v>
          </cell>
          <cell r="S84">
            <v>7436424.5</v>
          </cell>
          <cell r="T84">
            <v>7436424.5</v>
          </cell>
          <cell r="U84">
            <v>7436424.5</v>
          </cell>
          <cell r="V84">
            <v>7436424.5</v>
          </cell>
          <cell r="W84">
            <v>7436424.5</v>
          </cell>
          <cell r="X84">
            <v>7436424.5</v>
          </cell>
          <cell r="Y84">
            <v>7436424.5</v>
          </cell>
          <cell r="Z84">
            <v>7436424.5</v>
          </cell>
          <cell r="AA84">
            <v>7436424.5</v>
          </cell>
          <cell r="AB84">
            <v>7436424.5</v>
          </cell>
          <cell r="AC84">
            <v>7436424.5</v>
          </cell>
          <cell r="AE84">
            <v>7436000</v>
          </cell>
          <cell r="AF84">
            <v>7436000</v>
          </cell>
          <cell r="AG84">
            <v>7436000</v>
          </cell>
          <cell r="AH84">
            <v>7436000</v>
          </cell>
          <cell r="AI84">
            <v>7436000</v>
          </cell>
          <cell r="AJ84">
            <v>7436000</v>
          </cell>
          <cell r="AK84">
            <v>7436000</v>
          </cell>
          <cell r="AL84">
            <v>7436000</v>
          </cell>
          <cell r="AM84">
            <v>7436000</v>
          </cell>
          <cell r="AN84">
            <v>7436000</v>
          </cell>
          <cell r="AO84">
            <v>7436000</v>
          </cell>
          <cell r="AP84">
            <v>7436000</v>
          </cell>
          <cell r="AR84">
            <v>7436000</v>
          </cell>
          <cell r="AT84">
            <v>7436000</v>
          </cell>
          <cell r="AV84">
            <v>7436000</v>
          </cell>
          <cell r="AX84">
            <v>7436000</v>
          </cell>
        </row>
        <row r="85">
          <cell r="A85" t="str">
            <v>Restricted Share Equity</v>
          </cell>
          <cell r="D85">
            <v>0</v>
          </cell>
          <cell r="E85">
            <v>0</v>
          </cell>
          <cell r="F85">
            <v>0</v>
          </cell>
          <cell r="G85">
            <v>0</v>
          </cell>
          <cell r="H85">
            <v>0</v>
          </cell>
          <cell r="I85">
            <v>0</v>
          </cell>
          <cell r="J85">
            <v>0</v>
          </cell>
          <cell r="K85">
            <v>0</v>
          </cell>
          <cell r="L85">
            <v>0</v>
          </cell>
          <cell r="M85">
            <v>0</v>
          </cell>
          <cell r="N85">
            <v>0</v>
          </cell>
          <cell r="O85">
            <v>0</v>
          </cell>
          <cell r="P85">
            <v>135584.88</v>
          </cell>
          <cell r="R85">
            <v>135584.88</v>
          </cell>
          <cell r="S85">
            <v>135584.88</v>
          </cell>
          <cell r="T85">
            <v>135584.88</v>
          </cell>
          <cell r="U85">
            <v>135584.88</v>
          </cell>
          <cell r="V85">
            <v>135584.88</v>
          </cell>
          <cell r="W85">
            <v>135584.88</v>
          </cell>
          <cell r="X85">
            <v>135584.88</v>
          </cell>
          <cell r="Y85">
            <v>135584.88</v>
          </cell>
          <cell r="Z85">
            <v>135584.88</v>
          </cell>
          <cell r="AA85">
            <v>135584.88</v>
          </cell>
          <cell r="AB85">
            <v>135584.88</v>
          </cell>
          <cell r="AC85">
            <v>223996.38</v>
          </cell>
          <cell r="AE85">
            <v>230330</v>
          </cell>
          <cell r="AF85">
            <v>237660.00000000003</v>
          </cell>
          <cell r="AG85">
            <v>244990.00000000003</v>
          </cell>
          <cell r="AH85">
            <v>252320.00000000006</v>
          </cell>
          <cell r="AI85">
            <v>259650.00000000003</v>
          </cell>
          <cell r="AJ85">
            <v>266980</v>
          </cell>
          <cell r="AK85">
            <v>274310</v>
          </cell>
          <cell r="AL85">
            <v>281640</v>
          </cell>
          <cell r="AM85">
            <v>288969.99999999994</v>
          </cell>
          <cell r="AN85">
            <v>296299.99999999994</v>
          </cell>
          <cell r="AO85">
            <v>303629.99999999994</v>
          </cell>
          <cell r="AP85">
            <v>311959.99999999994</v>
          </cell>
          <cell r="AR85">
            <v>312000</v>
          </cell>
          <cell r="AT85">
            <v>312000</v>
          </cell>
          <cell r="AV85">
            <v>312000</v>
          </cell>
          <cell r="AX85">
            <v>312000</v>
          </cell>
        </row>
        <row r="86">
          <cell r="A86" t="str">
            <v>Treasury Stock</v>
          </cell>
          <cell r="D86">
            <v>0</v>
          </cell>
          <cell r="E86">
            <v>0</v>
          </cell>
          <cell r="F86">
            <v>0</v>
          </cell>
          <cell r="G86">
            <v>0</v>
          </cell>
          <cell r="H86">
            <v>0</v>
          </cell>
          <cell r="I86">
            <v>0</v>
          </cell>
          <cell r="J86">
            <v>0</v>
          </cell>
          <cell r="K86">
            <v>0</v>
          </cell>
          <cell r="L86">
            <v>0</v>
          </cell>
          <cell r="M86">
            <v>0</v>
          </cell>
          <cell r="N86">
            <v>0</v>
          </cell>
          <cell r="O86">
            <v>0</v>
          </cell>
          <cell r="P86">
            <v>0</v>
          </cell>
          <cell r="R86">
            <v>0</v>
          </cell>
          <cell r="S86">
            <v>0</v>
          </cell>
          <cell r="T86">
            <v>0</v>
          </cell>
          <cell r="U86">
            <v>0</v>
          </cell>
          <cell r="V86">
            <v>0</v>
          </cell>
          <cell r="W86">
            <v>0</v>
          </cell>
          <cell r="X86">
            <v>0</v>
          </cell>
          <cell r="Y86">
            <v>0</v>
          </cell>
          <cell r="Z86">
            <v>0</v>
          </cell>
          <cell r="AA86">
            <v>-2250000</v>
          </cell>
          <cell r="AB86">
            <v>-2250000</v>
          </cell>
          <cell r="AC86">
            <v>-2250000</v>
          </cell>
          <cell r="AE86">
            <v>-2250000</v>
          </cell>
          <cell r="AF86">
            <v>-2250000</v>
          </cell>
          <cell r="AG86">
            <v>-2250000</v>
          </cell>
          <cell r="AH86">
            <v>-2250000</v>
          </cell>
          <cell r="AI86">
            <v>-2250000</v>
          </cell>
          <cell r="AJ86">
            <v>-2250000</v>
          </cell>
          <cell r="AK86">
            <v>-2250000</v>
          </cell>
          <cell r="AL86">
            <v>-2250000</v>
          </cell>
          <cell r="AM86">
            <v>-2250000</v>
          </cell>
          <cell r="AN86">
            <v>-2250000</v>
          </cell>
          <cell r="AO86">
            <v>-2250000</v>
          </cell>
          <cell r="AP86">
            <v>-2250000</v>
          </cell>
          <cell r="AR86">
            <v>-2250000</v>
          </cell>
          <cell r="AT86">
            <v>-2250000</v>
          </cell>
          <cell r="AV86">
            <v>-2250000</v>
          </cell>
          <cell r="AX86">
            <v>-2250000</v>
          </cell>
        </row>
        <row r="87">
          <cell r="A87" t="str">
            <v>Retained Earnings</v>
          </cell>
          <cell r="B87">
            <v>1327503.4659999933</v>
          </cell>
          <cell r="D87">
            <v>729856.73000000045</v>
          </cell>
          <cell r="E87">
            <v>512792.39000000217</v>
          </cell>
          <cell r="F87">
            <v>525510.28111111303</v>
          </cell>
          <cell r="G87">
            <v>489330.00111111079</v>
          </cell>
          <cell r="H87">
            <v>429167.77111111302</v>
          </cell>
          <cell r="I87">
            <v>339201.75111111149</v>
          </cell>
          <cell r="J87">
            <v>298335.01111111941</v>
          </cell>
          <cell r="K87">
            <v>311908.37111111789</v>
          </cell>
          <cell r="L87">
            <v>377791.24111111392</v>
          </cell>
          <cell r="M87">
            <v>540558.11111110379</v>
          </cell>
          <cell r="N87">
            <v>594573.73111112381</v>
          </cell>
          <cell r="O87">
            <v>735891.45111110271</v>
          </cell>
          <cell r="P87">
            <v>591184.26111108891</v>
          </cell>
          <cell r="R87">
            <v>651588.75000000163</v>
          </cell>
          <cell r="S87">
            <v>719412.53000000073</v>
          </cell>
          <cell r="T87">
            <v>1284556.3200000005</v>
          </cell>
          <cell r="U87">
            <v>1807229.2899999986</v>
          </cell>
          <cell r="V87">
            <v>2366974.739999989</v>
          </cell>
          <cell r="W87">
            <v>2818475.8599999957</v>
          </cell>
          <cell r="X87">
            <v>3681170.9199999869</v>
          </cell>
          <cell r="Y87">
            <v>4124331.4799999949</v>
          </cell>
          <cell r="Z87">
            <v>4642199.239999989</v>
          </cell>
          <cell r="AA87">
            <v>4965321.669999999</v>
          </cell>
          <cell r="AB87">
            <v>5421325.1299999915</v>
          </cell>
          <cell r="AC87">
            <v>3190404.209999945</v>
          </cell>
          <cell r="AE87">
            <v>3342230.657561793</v>
          </cell>
          <cell r="AF87">
            <v>3838822.5125529654</v>
          </cell>
          <cell r="AG87">
            <v>4375600.6316280384</v>
          </cell>
          <cell r="AH87">
            <v>5159224.3168629501</v>
          </cell>
          <cell r="AI87">
            <v>5704291.6309091961</v>
          </cell>
          <cell r="AJ87">
            <v>6355912.7885573143</v>
          </cell>
          <cell r="AK87">
            <v>6989483.3746109586</v>
          </cell>
          <cell r="AL87">
            <v>7607928.0257035848</v>
          </cell>
          <cell r="AM87">
            <v>8263235.0162489042</v>
          </cell>
          <cell r="AN87">
            <v>9292822.6255965717</v>
          </cell>
          <cell r="AO87">
            <v>10054234.777773729</v>
          </cell>
          <cell r="AP87">
            <v>10678973.248194268</v>
          </cell>
          <cell r="AR87">
            <v>19401242.899155769</v>
          </cell>
          <cell r="AT87">
            <v>30099235.168622695</v>
          </cell>
          <cell r="AV87">
            <v>43257289.505263515</v>
          </cell>
          <cell r="AX87">
            <v>58169368.17808374</v>
          </cell>
        </row>
        <row r="88">
          <cell r="A88" t="str">
            <v>Retained Earnings Offset - Open B/S Adj</v>
          </cell>
          <cell r="B88">
            <v>-427583.14</v>
          </cell>
          <cell r="AR88">
            <v>0</v>
          </cell>
          <cell r="AT88">
            <v>0</v>
          </cell>
          <cell r="AV88">
            <v>0</v>
          </cell>
          <cell r="AX88">
            <v>0</v>
          </cell>
        </row>
        <row r="90">
          <cell r="A90" t="str">
            <v>Total Equity</v>
          </cell>
          <cell r="B90">
            <v>8211344.8259999929</v>
          </cell>
          <cell r="D90">
            <v>8041281.2300000004</v>
          </cell>
          <cell r="E90">
            <v>7824216.8900000025</v>
          </cell>
          <cell r="F90">
            <v>7836934.7811111128</v>
          </cell>
          <cell r="G90">
            <v>7800754.5011111107</v>
          </cell>
          <cell r="H90">
            <v>7740592.271111113</v>
          </cell>
          <cell r="I90">
            <v>7650626.2511111116</v>
          </cell>
          <cell r="J90">
            <v>7609759.5111111198</v>
          </cell>
          <cell r="K90">
            <v>7623332.8711111182</v>
          </cell>
          <cell r="L90">
            <v>7689215.7411111137</v>
          </cell>
          <cell r="M90">
            <v>7851982.6111111036</v>
          </cell>
          <cell r="N90">
            <v>7905998.2311111242</v>
          </cell>
          <cell r="O90">
            <v>8047315.9511111025</v>
          </cell>
          <cell r="P90">
            <v>8038193.6411110889</v>
          </cell>
          <cell r="R90">
            <v>8223598.1300000018</v>
          </cell>
          <cell r="S90">
            <v>8291421.9100000001</v>
          </cell>
          <cell r="T90">
            <v>8856565.7000000011</v>
          </cell>
          <cell r="U90">
            <v>9379238.6699999981</v>
          </cell>
          <cell r="V90">
            <v>9938984.1199999899</v>
          </cell>
          <cell r="W90">
            <v>10390485.239999995</v>
          </cell>
          <cell r="X90">
            <v>11253180.299999986</v>
          </cell>
          <cell r="Y90">
            <v>11696340.859999996</v>
          </cell>
          <cell r="Z90">
            <v>12214208.61999999</v>
          </cell>
          <cell r="AA90">
            <v>10287331.049999999</v>
          </cell>
          <cell r="AB90">
            <v>10743334.50999999</v>
          </cell>
          <cell r="AC90">
            <v>8600825.089999944</v>
          </cell>
          <cell r="AE90">
            <v>8758560.6575617939</v>
          </cell>
          <cell r="AF90">
            <v>9262482.5125529654</v>
          </cell>
          <cell r="AG90">
            <v>9806590.6316280384</v>
          </cell>
          <cell r="AH90">
            <v>10597544.31686295</v>
          </cell>
          <cell r="AI90">
            <v>11149941.630909197</v>
          </cell>
          <cell r="AJ90">
            <v>11808892.788557313</v>
          </cell>
          <cell r="AK90">
            <v>12449793.374610959</v>
          </cell>
          <cell r="AL90">
            <v>13075568.025703585</v>
          </cell>
          <cell r="AM90">
            <v>13738205.016248904</v>
          </cell>
          <cell r="AN90">
            <v>14775122.625596572</v>
          </cell>
          <cell r="AO90">
            <v>15543864.777773729</v>
          </cell>
          <cell r="AP90">
            <v>16176933.248194268</v>
          </cell>
          <cell r="AR90">
            <v>24899242.899155769</v>
          </cell>
          <cell r="AT90">
            <v>35597235.168622695</v>
          </cell>
          <cell r="AV90">
            <v>48755289.505263515</v>
          </cell>
          <cell r="AX90">
            <v>63667368.17808374</v>
          </cell>
        </row>
        <row r="91">
          <cell r="AR91">
            <v>0</v>
          </cell>
          <cell r="AT91">
            <v>0</v>
          </cell>
          <cell r="AV91">
            <v>0</v>
          </cell>
          <cell r="AX91">
            <v>0</v>
          </cell>
        </row>
        <row r="92">
          <cell r="AR92">
            <v>0</v>
          </cell>
          <cell r="AT92">
            <v>0</v>
          </cell>
          <cell r="AV92">
            <v>0</v>
          </cell>
          <cell r="AX92">
            <v>0</v>
          </cell>
        </row>
        <row r="93">
          <cell r="A93" t="str">
            <v>Total Liabilities and Equity</v>
          </cell>
          <cell r="B93">
            <v>27201769.035999995</v>
          </cell>
          <cell r="D93">
            <v>26640786.190000001</v>
          </cell>
          <cell r="E93">
            <v>26186455.450000003</v>
          </cell>
          <cell r="F93">
            <v>26603592.141111113</v>
          </cell>
          <cell r="G93">
            <v>26321429.891111113</v>
          </cell>
          <cell r="H93">
            <v>27009114.791111108</v>
          </cell>
          <cell r="I93">
            <v>27557347.71111111</v>
          </cell>
          <cell r="J93">
            <v>30298890.241111122</v>
          </cell>
          <cell r="K93">
            <v>30153607.311111115</v>
          </cell>
          <cell r="L93">
            <v>29345746.061111115</v>
          </cell>
          <cell r="M93">
            <v>28371331.971111104</v>
          </cell>
          <cell r="N93">
            <v>28819399.25111112</v>
          </cell>
          <cell r="O93">
            <v>29713521.7411111</v>
          </cell>
          <cell r="P93">
            <v>29671832.891111091</v>
          </cell>
          <cell r="R93">
            <v>30482797.410000004</v>
          </cell>
          <cell r="S93">
            <v>32719904.319999997</v>
          </cell>
          <cell r="T93">
            <v>35917788.050000004</v>
          </cell>
          <cell r="U93">
            <v>35397108.819999993</v>
          </cell>
          <cell r="V93">
            <v>38162942.11999999</v>
          </cell>
          <cell r="W93">
            <v>44048397.93</v>
          </cell>
          <cell r="X93">
            <v>50809339.846999988</v>
          </cell>
          <cell r="Y93">
            <v>48234473.709999993</v>
          </cell>
          <cell r="Z93">
            <v>45914580.18999999</v>
          </cell>
          <cell r="AA93">
            <v>46096260.370000005</v>
          </cell>
          <cell r="AB93">
            <v>50343336.329999998</v>
          </cell>
          <cell r="AC93">
            <v>47674990.129999943</v>
          </cell>
          <cell r="AE93">
            <v>48861855.064677604</v>
          </cell>
          <cell r="AF93">
            <v>43470893.593859553</v>
          </cell>
          <cell r="AG93">
            <v>47867897.938407756</v>
          </cell>
          <cell r="AH93">
            <v>48516155.740624033</v>
          </cell>
          <cell r="AI93">
            <v>46976942.12876796</v>
          </cell>
          <cell r="AJ93">
            <v>48878493.444815226</v>
          </cell>
          <cell r="AK93">
            <v>49471057.453977622</v>
          </cell>
          <cell r="AL93">
            <v>49280576.376094952</v>
          </cell>
          <cell r="AM93">
            <v>49501573.722205393</v>
          </cell>
          <cell r="AN93">
            <v>49014812.738996685</v>
          </cell>
          <cell r="AO93">
            <v>48204113.174146406</v>
          </cell>
          <cell r="AP93">
            <v>47548741.211996265</v>
          </cell>
          <cell r="AR93">
            <v>64757447.336677641</v>
          </cell>
          <cell r="AT93">
            <v>68780133.030951545</v>
          </cell>
          <cell r="AV93">
            <v>76568100.93177405</v>
          </cell>
          <cell r="AX93">
            <v>88144930.347786337</v>
          </cell>
        </row>
        <row r="94">
          <cell r="AR94">
            <v>0</v>
          </cell>
          <cell r="AT94">
            <v>0</v>
          </cell>
          <cell r="AV94">
            <v>0</v>
          </cell>
          <cell r="AX94">
            <v>0</v>
          </cell>
        </row>
        <row r="95">
          <cell r="B95">
            <v>-1.4000002294778824E-2</v>
          </cell>
          <cell r="D95">
            <v>-64258.809999994934</v>
          </cell>
          <cell r="E95">
            <v>-9.9999941885471344E-3</v>
          </cell>
          <cell r="F95">
            <v>-18595.018888887018</v>
          </cell>
          <cell r="G95">
            <v>-8.8888853788375854E-3</v>
          </cell>
          <cell r="H95">
            <v>-8.8888965547084808E-3</v>
          </cell>
          <cell r="I95">
            <v>-8.8888891041278839E-3</v>
          </cell>
          <cell r="J95">
            <v>-8.888881653547287E-3</v>
          </cell>
          <cell r="K95">
            <v>-8.8888891041278839E-3</v>
          </cell>
          <cell r="L95">
            <v>-8.8888891041278839E-3</v>
          </cell>
          <cell r="M95">
            <v>-8.8888965547084808E-3</v>
          </cell>
          <cell r="N95">
            <v>-8.888881653547287E-3</v>
          </cell>
          <cell r="O95">
            <v>-8.8889040052890778E-3</v>
          </cell>
          <cell r="P95">
            <v>-8.8889040052890778E-3</v>
          </cell>
          <cell r="Q95">
            <v>0</v>
          </cell>
          <cell r="R95">
            <v>-9.9999979138374329E-3</v>
          </cell>
          <cell r="S95">
            <v>-1.000000536441803E-2</v>
          </cell>
          <cell r="T95">
            <v>0</v>
          </cell>
          <cell r="U95">
            <v>0</v>
          </cell>
          <cell r="V95">
            <v>0</v>
          </cell>
          <cell r="W95">
            <v>0</v>
          </cell>
          <cell r="X95">
            <v>-33950.533000022173</v>
          </cell>
          <cell r="Y95">
            <v>0</v>
          </cell>
          <cell r="Z95">
            <v>2474.4799999967217</v>
          </cell>
          <cell r="AA95">
            <v>4.0000006556510925E-2</v>
          </cell>
          <cell r="AB95">
            <v>0</v>
          </cell>
          <cell r="AC95">
            <v>-5.9604644775390625E-8</v>
          </cell>
          <cell r="AE95">
            <v>0</v>
          </cell>
          <cell r="AF95">
            <v>0</v>
          </cell>
          <cell r="AG95">
            <v>0</v>
          </cell>
          <cell r="AH95">
            <v>0</v>
          </cell>
          <cell r="AI95">
            <v>0</v>
          </cell>
          <cell r="AJ95">
            <v>0</v>
          </cell>
          <cell r="AK95">
            <v>0</v>
          </cell>
          <cell r="AL95">
            <v>0</v>
          </cell>
          <cell r="AM95">
            <v>0</v>
          </cell>
          <cell r="AN95">
            <v>0</v>
          </cell>
          <cell r="AP95">
            <v>0</v>
          </cell>
          <cell r="AR95">
            <v>0</v>
          </cell>
          <cell r="AT95">
            <v>0</v>
          </cell>
          <cell r="AV95">
            <v>0</v>
          </cell>
          <cell r="AX95">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reads"/>
      <sheetName val="%"/>
      <sheetName val="Pres. Spreads"/>
      <sheetName val="Rev._EBITDA by biz seg."/>
      <sheetName val="Growth"/>
      <sheetName val="Mgmt"/>
      <sheetName val="Growth by business"/>
      <sheetName val="Senior Attention"/>
      <sheetName val="Trading-CIQ"/>
      <sheetName val="Trading Summary"/>
      <sheetName val="Ownership"/>
      <sheetName val="Expeditors"/>
      <sheetName val="PriceMatrix"/>
      <sheetName val="Pre(Dis)Matrix"/>
      <sheetName val="Stats"/>
      <sheetName val="Calendar"/>
      <sheetName val="Equity"/>
      <sheetName val="M&amp;A"/>
      <sheetName val="3PL"/>
      <sheetName val="Stock Price"/>
      <sheetName val="Free Cash Flow"/>
      <sheetName val="Feeder IS"/>
      <sheetName val="SU-Cap"/>
    </sheetNames>
    <sheetDataSet>
      <sheetData sheetId="0"/>
      <sheetData sheetId="1" refreshError="1"/>
      <sheetData sheetId="2" refreshError="1">
        <row r="1">
          <cell r="A1" t="str">
            <v>Express-1 Expedited Solutions</v>
          </cell>
        </row>
        <row r="2">
          <cell r="A2" t="str">
            <v>Summary Income Statements</v>
          </cell>
        </row>
        <row r="4">
          <cell r="F4" t="str">
            <v>Fiscal Years Ended and Ending December 31,</v>
          </cell>
        </row>
        <row r="5">
          <cell r="B5" t="str">
            <v>($ in 000s)</v>
          </cell>
          <cell r="F5">
            <v>2005</v>
          </cell>
          <cell r="H5">
            <v>2006</v>
          </cell>
          <cell r="J5">
            <v>2007</v>
          </cell>
          <cell r="M5">
            <v>2008</v>
          </cell>
          <cell r="P5">
            <v>2009</v>
          </cell>
          <cell r="R5">
            <v>2010</v>
          </cell>
          <cell r="T5">
            <v>2011</v>
          </cell>
          <cell r="V5">
            <v>2012</v>
          </cell>
        </row>
        <row r="7">
          <cell r="B7" t="str">
            <v>Total revenue</v>
          </cell>
          <cell r="F7">
            <v>68187</v>
          </cell>
          <cell r="H7">
            <v>78919</v>
          </cell>
          <cell r="J7">
            <v>100082</v>
          </cell>
          <cell r="M7">
            <v>125561</v>
          </cell>
          <cell r="P7">
            <v>155178.1</v>
          </cell>
          <cell r="R7">
            <v>196713.54</v>
          </cell>
          <cell r="T7">
            <v>243756.068</v>
          </cell>
          <cell r="V7">
            <v>304907.10159999994</v>
          </cell>
        </row>
        <row r="8">
          <cell r="C8" t="str">
            <v>% growth</v>
          </cell>
          <cell r="F8" t="str">
            <v>NA</v>
          </cell>
          <cell r="H8">
            <v>0.15739070497308871</v>
          </cell>
          <cell r="J8">
            <v>0.26816102586195978</v>
          </cell>
          <cell r="M8">
            <v>0.25458124338042798</v>
          </cell>
          <cell r="P8">
            <v>0.23587817873384265</v>
          </cell>
          <cell r="R8">
            <v>0.26766302719262569</v>
          </cell>
          <cell r="T8">
            <v>0.23914229798314834</v>
          </cell>
          <cell r="V8">
            <v>0.25086979003944188</v>
          </cell>
        </row>
        <row r="10">
          <cell r="C10" t="str">
            <v>Operating expenses</v>
          </cell>
          <cell r="F10">
            <v>56195</v>
          </cell>
          <cell r="H10">
            <v>63813</v>
          </cell>
          <cell r="J10">
            <v>82360</v>
          </cell>
          <cell r="M10">
            <v>103928</v>
          </cell>
          <cell r="P10">
            <v>128287.9</v>
          </cell>
          <cell r="R10">
            <v>162636.06</v>
          </cell>
          <cell r="T10">
            <v>201563.85199999998</v>
          </cell>
          <cell r="V10">
            <v>252212.20239999998</v>
          </cell>
        </row>
        <row r="11">
          <cell r="D11" t="str">
            <v>% of revenue</v>
          </cell>
          <cell r="F11">
            <v>0.82413069940017891</v>
          </cell>
          <cell r="H11">
            <v>0.80858855281997999</v>
          </cell>
          <cell r="J11">
            <v>0.82292520133490543</v>
          </cell>
          <cell r="M11">
            <v>0.82770924092672082</v>
          </cell>
          <cell r="P11">
            <v>0.8267139499710332</v>
          </cell>
          <cell r="R11">
            <v>0.82676596638950217</v>
          </cell>
          <cell r="T11">
            <v>0.82690803824420067</v>
          </cell>
          <cell r="V11">
            <v>0.82717719946999102</v>
          </cell>
        </row>
        <row r="13">
          <cell r="B13" t="str">
            <v>Gross profit</v>
          </cell>
          <cell r="F13">
            <v>11992</v>
          </cell>
          <cell r="H13">
            <v>15106</v>
          </cell>
          <cell r="J13">
            <v>17722</v>
          </cell>
          <cell r="M13">
            <v>21633</v>
          </cell>
          <cell r="P13">
            <v>26890.200000000012</v>
          </cell>
          <cell r="R13">
            <v>34077.48000000001</v>
          </cell>
          <cell r="T13">
            <v>42192.216000000015</v>
          </cell>
          <cell r="V13">
            <v>52694.899199999956</v>
          </cell>
        </row>
        <row r="14">
          <cell r="C14" t="str">
            <v>% margin</v>
          </cell>
          <cell r="F14">
            <v>0.17586930059982109</v>
          </cell>
          <cell r="H14">
            <v>0.19141144718002001</v>
          </cell>
          <cell r="J14">
            <v>0.17707479866509462</v>
          </cell>
          <cell r="M14">
            <v>0.17229075907327912</v>
          </cell>
          <cell r="P14">
            <v>0.1732860500289668</v>
          </cell>
          <cell r="R14">
            <v>0.17323403361049783</v>
          </cell>
          <cell r="T14">
            <v>0.1730919617557993</v>
          </cell>
          <cell r="V14">
            <v>0.17282280053000892</v>
          </cell>
        </row>
        <row r="16">
          <cell r="C16" t="str">
            <v>General &amp; administrative expenses</v>
          </cell>
          <cell r="F16">
            <v>10034</v>
          </cell>
          <cell r="H16">
            <v>9206</v>
          </cell>
          <cell r="J16">
            <v>11093</v>
          </cell>
          <cell r="M16">
            <v>12942</v>
          </cell>
          <cell r="P16">
            <v>15529.633399999999</v>
          </cell>
          <cell r="R16">
            <v>19003.670720000002</v>
          </cell>
          <cell r="T16">
            <v>23028.137631999998</v>
          </cell>
          <cell r="V16">
            <v>28208.244479999998</v>
          </cell>
        </row>
        <row r="17">
          <cell r="D17" t="str">
            <v>% of revenue</v>
          </cell>
          <cell r="F17">
            <v>0.14715414961796236</v>
          </cell>
          <cell r="H17">
            <v>0.11665125001583902</v>
          </cell>
          <cell r="J17">
            <v>0.11083911192821887</v>
          </cell>
          <cell r="M17">
            <v>0.10307340655139732</v>
          </cell>
          <cell r="P17">
            <v>0.10007619245241434</v>
          </cell>
          <cell r="R17">
            <v>9.6605809239160664E-2</v>
          </cell>
          <cell r="T17">
            <v>9.4472058976599493E-2</v>
          </cell>
          <cell r="V17">
            <v>9.2514225913326531E-2</v>
          </cell>
        </row>
        <row r="19">
          <cell r="C19" t="str">
            <v>Private company addbacks (CGL)</v>
          </cell>
          <cell r="F19">
            <v>-700</v>
          </cell>
          <cell r="H19">
            <v>-900</v>
          </cell>
          <cell r="J19">
            <v>-1115</v>
          </cell>
          <cell r="M19">
            <v>0</v>
          </cell>
          <cell r="P19">
            <v>0</v>
          </cell>
          <cell r="R19">
            <v>0</v>
          </cell>
          <cell r="T19">
            <v>0</v>
          </cell>
          <cell r="V19">
            <v>0</v>
          </cell>
        </row>
        <row r="20">
          <cell r="C20" t="str">
            <v>Public company expenses</v>
          </cell>
          <cell r="F20">
            <v>754</v>
          </cell>
          <cell r="H20">
            <v>707</v>
          </cell>
          <cell r="J20">
            <v>743</v>
          </cell>
          <cell r="M20">
            <v>1000</v>
          </cell>
          <cell r="P20">
            <v>1050</v>
          </cell>
          <cell r="R20">
            <v>1102.5</v>
          </cell>
          <cell r="T20">
            <v>1157.625</v>
          </cell>
          <cell r="V20">
            <v>1215.5062500000001</v>
          </cell>
        </row>
        <row r="22">
          <cell r="B22" t="str">
            <v>EBITDA</v>
          </cell>
          <cell r="F22">
            <v>1904</v>
          </cell>
          <cell r="H22">
            <v>6093</v>
          </cell>
          <cell r="J22">
            <v>7001</v>
          </cell>
          <cell r="M22">
            <v>7691</v>
          </cell>
          <cell r="P22">
            <v>10310.566600000013</v>
          </cell>
          <cell r="R22">
            <v>13971.309280000009</v>
          </cell>
          <cell r="T22">
            <v>18006.453368000017</v>
          </cell>
          <cell r="V22">
            <v>23271.14846999996</v>
          </cell>
        </row>
        <row r="23">
          <cell r="C23" t="str">
            <v>% margin</v>
          </cell>
          <cell r="F23">
            <v>2.7923211169284468E-2</v>
          </cell>
          <cell r="H23">
            <v>7.7205742596839794E-2</v>
          </cell>
          <cell r="J23">
            <v>6.9952638836154352E-2</v>
          </cell>
          <cell r="M23">
            <v>6.1253096104682186E-2</v>
          </cell>
          <cell r="P23">
            <v>6.6443438861540471E-2</v>
          </cell>
          <cell r="R23">
            <v>7.1023627961756E-2</v>
          </cell>
          <cell r="T23">
            <v>7.3870790236081493E-2</v>
          </cell>
          <cell r="V23">
            <v>7.6322094001368329E-2</v>
          </cell>
        </row>
        <row r="25">
          <cell r="C25" t="str">
            <v>Bounce start-up expenses</v>
          </cell>
          <cell r="F25">
            <v>0</v>
          </cell>
          <cell r="H25">
            <v>0</v>
          </cell>
          <cell r="J25">
            <v>0</v>
          </cell>
          <cell r="M25">
            <v>200</v>
          </cell>
          <cell r="P25">
            <v>0</v>
          </cell>
          <cell r="R25">
            <v>0</v>
          </cell>
          <cell r="T25">
            <v>0</v>
          </cell>
          <cell r="V25">
            <v>0</v>
          </cell>
        </row>
        <row r="26">
          <cell r="C26" t="str">
            <v>Concert Group Logistics acquisition expenses</v>
          </cell>
          <cell r="F26">
            <v>0</v>
          </cell>
          <cell r="H26">
            <v>0</v>
          </cell>
          <cell r="J26">
            <v>0</v>
          </cell>
          <cell r="M26">
            <v>100</v>
          </cell>
          <cell r="P26">
            <v>0</v>
          </cell>
          <cell r="R26">
            <v>0</v>
          </cell>
          <cell r="T26">
            <v>0</v>
          </cell>
          <cell r="V26">
            <v>0</v>
          </cell>
        </row>
        <row r="27">
          <cell r="C27" t="str">
            <v>Public company expenses</v>
          </cell>
          <cell r="F27">
            <v>754</v>
          </cell>
          <cell r="H27">
            <v>707</v>
          </cell>
          <cell r="J27">
            <v>743</v>
          </cell>
          <cell r="M27">
            <v>1000</v>
          </cell>
          <cell r="P27">
            <v>1050</v>
          </cell>
          <cell r="R27">
            <v>1102.5</v>
          </cell>
          <cell r="T27">
            <v>1157.625</v>
          </cell>
          <cell r="V27">
            <v>1215.5062500000001</v>
          </cell>
        </row>
        <row r="29">
          <cell r="B29" t="str">
            <v>Adjusted EBITDA</v>
          </cell>
          <cell r="F29">
            <v>2658</v>
          </cell>
          <cell r="H29">
            <v>6800</v>
          </cell>
          <cell r="J29">
            <v>7744</v>
          </cell>
          <cell r="M29">
            <v>8991</v>
          </cell>
          <cell r="P29">
            <v>11360.566600000013</v>
          </cell>
          <cell r="R29">
            <v>15073.809280000009</v>
          </cell>
          <cell r="T29">
            <v>19164.078368000017</v>
          </cell>
          <cell r="V29">
            <v>24486.654719999959</v>
          </cell>
        </row>
        <row r="30">
          <cell r="C30" t="str">
            <v>% margin</v>
          </cell>
          <cell r="F30">
            <v>3.898103744115447E-2</v>
          </cell>
          <cell r="H30">
            <v>8.6164295036683186E-2</v>
          </cell>
          <cell r="J30">
            <v>7.7376551227993043E-2</v>
          </cell>
          <cell r="M30">
            <v>7.1606629447041673E-2</v>
          </cell>
          <cell r="P30">
            <v>7.3209857576552448E-2</v>
          </cell>
          <cell r="R30">
            <v>7.6628224371337164E-2</v>
          </cell>
          <cell r="T30">
            <v>7.8619902779199807E-2</v>
          </cell>
          <cell r="V30">
            <v>8.0308574616682407E-2</v>
          </cell>
        </row>
        <row r="32">
          <cell r="C32" t="str">
            <v>Depreciation</v>
          </cell>
          <cell r="F32">
            <v>1028</v>
          </cell>
          <cell r="H32">
            <v>773</v>
          </cell>
          <cell r="J32">
            <v>729</v>
          </cell>
          <cell r="M32">
            <v>801</v>
          </cell>
          <cell r="P32">
            <v>812</v>
          </cell>
          <cell r="R32">
            <v>832</v>
          </cell>
          <cell r="T32">
            <v>852</v>
          </cell>
          <cell r="V32">
            <v>872</v>
          </cell>
        </row>
        <row r="33">
          <cell r="C33" t="str">
            <v>Amortization of intangibles</v>
          </cell>
          <cell r="F33">
            <v>543</v>
          </cell>
          <cell r="H33">
            <v>490</v>
          </cell>
          <cell r="J33">
            <v>441</v>
          </cell>
          <cell r="M33">
            <v>275</v>
          </cell>
          <cell r="P33">
            <v>355</v>
          </cell>
          <cell r="R33">
            <v>305</v>
          </cell>
          <cell r="T33">
            <v>255</v>
          </cell>
          <cell r="V33">
            <v>205</v>
          </cell>
        </row>
        <row r="34">
          <cell r="C34" t="str">
            <v>Amortization of transaction costs</v>
          </cell>
          <cell r="F34">
            <v>0</v>
          </cell>
          <cell r="H34">
            <v>0</v>
          </cell>
          <cell r="J34">
            <v>0</v>
          </cell>
          <cell r="M34">
            <v>200</v>
          </cell>
          <cell r="P34">
            <v>200</v>
          </cell>
          <cell r="R34">
            <v>200</v>
          </cell>
          <cell r="T34">
            <v>200</v>
          </cell>
          <cell r="V34">
            <v>200</v>
          </cell>
        </row>
        <row r="36">
          <cell r="B36" t="str">
            <v>Adjusted EBIT</v>
          </cell>
          <cell r="F36">
            <v>1087</v>
          </cell>
          <cell r="H36">
            <v>5537</v>
          </cell>
          <cell r="J36">
            <v>6574</v>
          </cell>
          <cell r="M36">
            <v>7715</v>
          </cell>
          <cell r="P36">
            <v>9993.5666000000128</v>
          </cell>
          <cell r="R36">
            <v>13736.809280000009</v>
          </cell>
          <cell r="T36">
            <v>17857.078368000017</v>
          </cell>
          <cell r="V36">
            <v>23209.654719999959</v>
          </cell>
        </row>
        <row r="37">
          <cell r="C37" t="str">
            <v>% margin</v>
          </cell>
          <cell r="F37">
            <v>1.5941455116077845E-2</v>
          </cell>
          <cell r="H37">
            <v>7.016054435560512E-2</v>
          </cell>
          <cell r="J37">
            <v>6.568613736735876E-2</v>
          </cell>
          <cell r="M37">
            <v>6.144423825869498E-2</v>
          </cell>
          <cell r="P37">
            <v>6.4400624830436848E-2</v>
          </cell>
          <cell r="R37">
            <v>6.9831539201622869E-2</v>
          </cell>
          <cell r="T37">
            <v>7.3257984978655044E-2</v>
          </cell>
          <cell r="V37">
            <v>7.6120413720137378E-2</v>
          </cell>
        </row>
        <row r="39">
          <cell r="B39" t="str">
            <v>Capital expenditures</v>
          </cell>
          <cell r="F39">
            <v>-118</v>
          </cell>
          <cell r="H39">
            <v>956</v>
          </cell>
          <cell r="J39">
            <v>372</v>
          </cell>
          <cell r="M39">
            <v>1100</v>
          </cell>
          <cell r="P39">
            <v>812</v>
          </cell>
          <cell r="R39">
            <v>832</v>
          </cell>
          <cell r="T39">
            <v>852</v>
          </cell>
          <cell r="V39">
            <v>872</v>
          </cell>
        </row>
        <row r="40">
          <cell r="C40" t="str">
            <v>% of revenue</v>
          </cell>
          <cell r="F40">
            <v>-1.7305351459955709E-3</v>
          </cell>
          <cell r="H40">
            <v>1.2113686184568989E-2</v>
          </cell>
          <cell r="J40">
            <v>3.7169520992785914E-3</v>
          </cell>
          <cell r="M40">
            <v>8.7606820589195694E-3</v>
          </cell>
          <cell r="P40">
            <v>5.2326971396092613E-3</v>
          </cell>
          <cell r="R40">
            <v>4.2295004197474154E-3</v>
          </cell>
          <cell r="T40">
            <v>3.4952976021913841E-3</v>
          </cell>
          <cell r="V40">
            <v>2.8598874720338762E-3</v>
          </cell>
        </row>
      </sheetData>
      <sheetData sheetId="3" refreshError="1">
        <row r="2">
          <cell r="A2" t="str">
            <v>Revenue by biz. Seg.</v>
          </cell>
          <cell r="B2" t="str">
            <v>2008E</v>
          </cell>
          <cell r="C2" t="str">
            <v>2010P</v>
          </cell>
        </row>
        <row r="3">
          <cell r="A3" t="str">
            <v>Express-1</v>
          </cell>
          <cell r="B3">
            <v>57.588999999999999</v>
          </cell>
          <cell r="C3">
            <v>82.928160000000005</v>
          </cell>
        </row>
        <row r="4">
          <cell r="A4" t="str">
            <v>CGL</v>
          </cell>
          <cell r="B4">
            <v>57.142000000000003</v>
          </cell>
          <cell r="C4">
            <v>82.284480000000002</v>
          </cell>
        </row>
        <row r="5">
          <cell r="A5" t="str">
            <v>Express-1 Dedicated</v>
          </cell>
          <cell r="B5">
            <v>5.0010000000000003</v>
          </cell>
          <cell r="C5">
            <v>4.5009000000000006</v>
          </cell>
        </row>
        <row r="6">
          <cell r="A6" t="str">
            <v>Bounce</v>
          </cell>
          <cell r="B6">
            <v>6.8289999999999997</v>
          </cell>
          <cell r="C6">
            <v>30</v>
          </cell>
        </row>
        <row r="8">
          <cell r="A8" t="str">
            <v>EBITDA  by biz. Seg.</v>
          </cell>
          <cell r="B8" t="str">
            <v>2008E</v>
          </cell>
          <cell r="C8" t="str">
            <v>2009P</v>
          </cell>
        </row>
        <row r="9">
          <cell r="A9" t="str">
            <v>Express-1</v>
          </cell>
          <cell r="B9">
            <v>6.6369999999999996</v>
          </cell>
          <cell r="C9">
            <v>9.6816600000000079</v>
          </cell>
        </row>
        <row r="10">
          <cell r="A10" t="str">
            <v>CGL</v>
          </cell>
          <cell r="B10">
            <v>2.145</v>
          </cell>
          <cell r="C10">
            <v>3.5383492799999994</v>
          </cell>
        </row>
        <row r="11">
          <cell r="A11" t="str">
            <v>Express-1 Dedicated</v>
          </cell>
          <cell r="B11">
            <v>0.71199999999999997</v>
          </cell>
          <cell r="C11">
            <v>0.60380000000000023</v>
          </cell>
        </row>
        <row r="12">
          <cell r="A12" t="str">
            <v>Bounce</v>
          </cell>
          <cell r="B12">
            <v>0</v>
          </cell>
          <cell r="C12">
            <v>2.1</v>
          </cell>
        </row>
      </sheetData>
      <sheetData sheetId="4" refreshError="1"/>
      <sheetData sheetId="5" refreshError="1"/>
      <sheetData sheetId="6" refreshError="1"/>
      <sheetData sheetId="7" refreshError="1"/>
      <sheetData sheetId="8" refreshError="1"/>
      <sheetData sheetId="9" refreshError="1"/>
      <sheetData sheetId="10" refreshError="1">
        <row r="4">
          <cell r="E4" t="str">
            <v>Institutional Investors (1)</v>
          </cell>
          <cell r="M4" t="str">
            <v>Insider Holdings - Excludes Options(1)</v>
          </cell>
          <cell r="U4" t="str">
            <v>Basic Shares Outstanding</v>
          </cell>
          <cell r="V4">
            <v>31839536</v>
          </cell>
        </row>
        <row r="6">
          <cell r="I6" t="str">
            <v>% of Shares</v>
          </cell>
          <cell r="Q6" t="str">
            <v>% of Shares</v>
          </cell>
        </row>
        <row r="7">
          <cell r="E7" t="str">
            <v>Owner</v>
          </cell>
          <cell r="G7" t="str">
            <v>Shares Held</v>
          </cell>
          <cell r="I7" t="str">
            <v>Outstanding</v>
          </cell>
          <cell r="M7" t="str">
            <v>Owner</v>
          </cell>
          <cell r="O7" t="str">
            <v>Shares Held</v>
          </cell>
          <cell r="Q7" t="str">
            <v>Outstanding</v>
          </cell>
        </row>
        <row r="9">
          <cell r="E9" t="str">
            <v>Archon Capital Management</v>
          </cell>
          <cell r="G9">
            <v>2610200</v>
          </cell>
          <cell r="I9">
            <v>8.1979837897135185E-2</v>
          </cell>
          <cell r="M9" t="str">
            <v>Michael Welch</v>
          </cell>
          <cell r="O9">
            <v>255000</v>
          </cell>
          <cell r="Q9">
            <v>8.0089106826179875E-3</v>
          </cell>
          <cell r="U9" t="str">
            <v>Institutional</v>
          </cell>
          <cell r="V9">
            <v>7673263</v>
          </cell>
          <cell r="W9">
            <v>0.24099795298524451</v>
          </cell>
        </row>
        <row r="10">
          <cell r="E10" t="str">
            <v>First Washington Corp.</v>
          </cell>
          <cell r="G10">
            <v>1899400</v>
          </cell>
          <cell r="I10">
            <v>5.9655391962998454E-2</v>
          </cell>
          <cell r="M10" t="str">
            <v>James Welch</v>
          </cell>
          <cell r="O10">
            <v>50000</v>
          </cell>
          <cell r="Q10">
            <v>1.5703746436505858E-3</v>
          </cell>
          <cell r="U10" t="str">
            <v>Retail</v>
          </cell>
          <cell r="V10">
            <v>23763698</v>
          </cell>
          <cell r="W10">
            <v>0.74635817557140283</v>
          </cell>
        </row>
        <row r="11">
          <cell r="E11" t="str">
            <v>RENN Capital Group, Inc.</v>
          </cell>
          <cell r="G11">
            <v>1600387</v>
          </cell>
          <cell r="H11">
            <v>6607460</v>
          </cell>
          <cell r="I11">
            <v>5.02641432965606E-2</v>
          </cell>
          <cell r="M11" t="str">
            <v>James Martell</v>
          </cell>
          <cell r="O11">
            <v>38160</v>
          </cell>
          <cell r="Q11">
            <v>1.1985099280341271E-3</v>
          </cell>
          <cell r="U11" t="str">
            <v>Insiders</v>
          </cell>
          <cell r="V11">
            <v>402575</v>
          </cell>
          <cell r="W11">
            <v>1.2643871443352692E-2</v>
          </cell>
        </row>
        <row r="12">
          <cell r="E12" t="str">
            <v>Federated Investment Management Co.</v>
          </cell>
          <cell r="G12">
            <v>790320</v>
          </cell>
          <cell r="H12">
            <v>6555218</v>
          </cell>
          <cell r="I12">
            <v>2.482196976739862E-2</v>
          </cell>
          <cell r="M12" t="str">
            <v>Jay Taylor</v>
          </cell>
          <cell r="O12">
            <v>20000</v>
          </cell>
          <cell r="Q12">
            <v>6.2814985746023437E-4</v>
          </cell>
          <cell r="V12">
            <v>31839536</v>
          </cell>
          <cell r="W12">
            <v>1</v>
          </cell>
        </row>
        <row r="13">
          <cell r="E13" t="str">
            <v>Heartland Advisors, Inc.</v>
          </cell>
          <cell r="G13">
            <v>200000</v>
          </cell>
          <cell r="H13">
            <v>6513281</v>
          </cell>
          <cell r="I13">
            <v>6.2814985746023431E-3</v>
          </cell>
          <cell r="M13" t="str">
            <v>Jeffrey Curry</v>
          </cell>
          <cell r="O13">
            <v>17015</v>
          </cell>
          <cell r="Q13">
            <v>5.343984912342944E-4</v>
          </cell>
        </row>
        <row r="14">
          <cell r="E14" t="str">
            <v>Spark LP</v>
          </cell>
          <cell r="G14">
            <v>121400</v>
          </cell>
          <cell r="H14">
            <v>5517201</v>
          </cell>
          <cell r="I14">
            <v>3.8128696347836223E-3</v>
          </cell>
          <cell r="M14" t="str">
            <v>John Affleck-Graves</v>
          </cell>
          <cell r="O14">
            <v>10000</v>
          </cell>
          <cell r="Q14">
            <v>3.1407492873011719E-4</v>
          </cell>
          <cell r="U14" t="str">
            <v>Total</v>
          </cell>
          <cell r="V14">
            <v>31839536</v>
          </cell>
        </row>
        <row r="15">
          <cell r="E15" t="str">
            <v>Penbrook Management LLC</v>
          </cell>
          <cell r="G15">
            <v>100000</v>
          </cell>
          <cell r="H15">
            <v>4624952</v>
          </cell>
          <cell r="I15">
            <v>3.1407492873011715E-3</v>
          </cell>
          <cell r="M15" t="str">
            <v>Jennifer Dorris</v>
          </cell>
          <cell r="O15">
            <v>5000</v>
          </cell>
          <cell r="Q15">
            <v>1.5703746436505859E-4</v>
          </cell>
        </row>
        <row r="16">
          <cell r="E16" t="str">
            <v>First Wilshire Securities Management</v>
          </cell>
          <cell r="G16">
            <v>90500</v>
          </cell>
          <cell r="H16">
            <v>4412850</v>
          </cell>
          <cell r="I16">
            <v>2.8423781050075604E-3</v>
          </cell>
          <cell r="M16" t="str">
            <v>Mark Patterson</v>
          </cell>
          <cell r="O16">
            <v>4900</v>
          </cell>
          <cell r="Q16">
            <v>1.5389671507775742E-4</v>
          </cell>
        </row>
        <row r="17">
          <cell r="E17" t="str">
            <v>William Blair Capital Management</v>
          </cell>
          <cell r="G17">
            <v>50075</v>
          </cell>
          <cell r="I17">
            <v>1.5727302056160618E-3</v>
          </cell>
          <cell r="M17" t="str">
            <v>Calvin Whitehead</v>
          </cell>
          <cell r="O17">
            <v>2500</v>
          </cell>
          <cell r="Q17">
            <v>7.8518732182529297E-5</v>
          </cell>
        </row>
        <row r="18">
          <cell r="E18" t="str">
            <v>Punch &amp; Associates Investment Management</v>
          </cell>
          <cell r="G18">
            <v>45700</v>
          </cell>
          <cell r="I18">
            <v>1.4353224242966355E-3</v>
          </cell>
        </row>
        <row r="20">
          <cell r="E20" t="str">
            <v>All Other Institutional Ownerhsip</v>
          </cell>
          <cell r="G20">
            <v>165281</v>
          </cell>
          <cell r="I20">
            <v>5.1910618295442496E-3</v>
          </cell>
          <cell r="M20" t="str">
            <v>All Other Insider Ownership</v>
          </cell>
          <cell r="O20">
            <v>0</v>
          </cell>
          <cell r="Q20">
            <v>0</v>
          </cell>
        </row>
        <row r="22">
          <cell r="E22" t="str">
            <v>Total Institutional Ownership</v>
          </cell>
          <cell r="G22">
            <v>7673263</v>
          </cell>
          <cell r="I22">
            <v>0.24099795298524451</v>
          </cell>
          <cell r="M22" t="str">
            <v>Total Insider Ownership</v>
          </cell>
          <cell r="O22">
            <v>402575</v>
          </cell>
          <cell r="Q22">
            <v>1.2643871443352692E-2</v>
          </cell>
        </row>
        <row r="26">
          <cell r="E26" t="str">
            <v>Estimated Retail Holdings (2)</v>
          </cell>
          <cell r="M26" t="str">
            <v>Shares Outstanding = 31,839,536</v>
          </cell>
        </row>
        <row r="28">
          <cell r="I28" t="str">
            <v>% of Shares</v>
          </cell>
        </row>
        <row r="29">
          <cell r="G29" t="str">
            <v>Shares Held</v>
          </cell>
          <cell r="I29" t="str">
            <v>Outstanding</v>
          </cell>
        </row>
        <row r="31">
          <cell r="E31" t="str">
            <v>Estimated Retail Holdings</v>
          </cell>
          <cell r="G31">
            <v>23763698</v>
          </cell>
          <cell r="I31">
            <v>0.74635817557140283</v>
          </cell>
          <cell r="N31" t="e">
            <v>#REF!</v>
          </cell>
        </row>
        <row r="41">
          <cell r="E41" t="str">
            <v xml:space="preserve">(1)  As of latest SEC filings, Bloomberg, Factset, and CapitalIQ </v>
          </cell>
        </row>
        <row r="42">
          <cell r="E42" t="str">
            <v>(2)  BBTCM estimated holdings</v>
          </cell>
        </row>
        <row r="43">
          <cell r="E43" t="str">
            <v>(3)  Basic shares outstanding.</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MANI--&gt;&gt;"/>
      <sheetName val="NEW A Model"/>
      <sheetName val="A Quarterly"/>
      <sheetName val="A Q Budget"/>
      <sheetName val="A Variance"/>
      <sheetName val="A Options"/>
      <sheetName val="A Shares"/>
      <sheetName val="A Model Orig"/>
      <sheetName val="HILFIGER Consolidated"/>
      <sheetName val="Collars (OLD)"/>
      <sheetName val="Assumptions"/>
      <sheetName val="TransSumm"/>
      <sheetName val="__FDSCACHE__"/>
      <sheetName val="Inputs"/>
      <sheetName val="Purchase"/>
      <sheetName val="Balance Sheet"/>
      <sheetName val="Coverage"/>
      <sheetName val="AssumpVar"/>
      <sheetName val="IS Purchase"/>
      <sheetName val="Capital Structure"/>
      <sheetName val="Eq Roll"/>
      <sheetName val="Repurch"/>
      <sheetName val="Shareholders"/>
      <sheetName val="Summary 3a"/>
      <sheetName val="Summary 3b"/>
      <sheetName val="SummaryCompare"/>
      <sheetName val="Summary 3b-2"/>
      <sheetName val="Summary 3c"/>
      <sheetName val="Contribution"/>
      <sheetName val="PF AVP"/>
      <sheetName val="AVP"/>
      <sheetName val="AVP 2"/>
      <sheetName val="A AVP"/>
      <sheetName val="BCAR"/>
      <sheetName val="Intang"/>
      <sheetName val="IRR_Output"/>
      <sheetName val="IRR_Output 2"/>
      <sheetName val="IRR_Output 3"/>
      <sheetName val="IRR Backup"/>
      <sheetName val="Model"/>
      <sheetName val="War_Options"/>
      <sheetName val="4. cap table with mar 2007 Div"/>
      <sheetName val="4. cap table mgmt equity OLD"/>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row r="1">
          <cell r="A1" t="str">
            <v>Hilfiger Build Out</v>
          </cell>
        </row>
        <row r="2">
          <cell r="A2" t="str">
            <v>Assumptions</v>
          </cell>
        </row>
        <row r="3">
          <cell r="A3" t="str">
            <v>Scenario</v>
          </cell>
          <cell r="B3">
            <v>1</v>
          </cell>
        </row>
        <row r="5">
          <cell r="A5" t="str">
            <v>Assumption</v>
          </cell>
        </row>
        <row r="6">
          <cell r="A6" t="str">
            <v>Illustrative Closing Date</v>
          </cell>
          <cell r="C6">
            <v>39447</v>
          </cell>
        </row>
        <row r="7">
          <cell r="A7" t="str">
            <v>Armani Earnings Projections</v>
          </cell>
          <cell r="C7" t="str">
            <v>Management estimates in 2008 and 2009, 11.0% growth rate thereafter</v>
          </cell>
        </row>
        <row r="8">
          <cell r="A8" t="str">
            <v>Hilfiger Earnings Projections</v>
          </cell>
          <cell r="C8" t="str">
            <v>-Based on management projections in 2007 and 2008.  Non-recurring expenses (fronting fees and renewal rights amortization) of $10.2 million are excluded in 2008
-15% growth in 2009 (based on normalized 2008) and 10.0% thereafter</v>
          </cell>
        </row>
        <row r="9">
          <cell r="A9" t="str">
            <v>Maximum Debt  / Tangible Cap.</v>
          </cell>
          <cell r="C9" t="str">
            <v>20.0%</v>
          </cell>
        </row>
        <row r="10">
          <cell r="A10" t="str">
            <v>Maximum Debt + Hybrid / Tangible Cap.</v>
          </cell>
          <cell r="C10" t="str">
            <v>35.0%</v>
          </cell>
        </row>
        <row r="11">
          <cell r="A11" t="str">
            <v>Convertible Note</v>
          </cell>
          <cell r="C11" t="str">
            <v>Assumes conversion on 12/31/2007</v>
          </cell>
        </row>
        <row r="12">
          <cell r="A12" t="str">
            <v>Dividend / Share Repurchase</v>
          </cell>
          <cell r="C12" t="str">
            <v>Assumes $400 million dividend / share repurchase financed with debt on 12/31/06</v>
          </cell>
        </row>
        <row r="13">
          <cell r="A13" t="str">
            <v>Excess Capital</v>
          </cell>
          <cell r="C13" t="str">
            <v>$765 million from combined company
Cost is net of $109 million dividend included in Hilfiger's 2008 projections</v>
          </cell>
        </row>
        <row r="14">
          <cell r="A14" t="str">
            <v>Mark to Market on Investment Portfolio</v>
          </cell>
          <cell r="C14" t="str">
            <v>Investment portfolio unrealized gain of ($1.3) million amortized</v>
          </cell>
        </row>
        <row r="15">
          <cell r="A15" t="str">
            <v>Financing Considerations</v>
          </cell>
          <cell r="C15" t="str">
            <v xml:space="preserve">                               Amount</v>
          </cell>
        </row>
        <row r="16">
          <cell r="A16" t="str">
            <v>- After-Tax Cost of Excess Capital</v>
          </cell>
          <cell r="C16" t="str">
            <v>5.00%                       $765</v>
          </cell>
        </row>
        <row r="17">
          <cell r="A17" t="str">
            <v>- After-Tax Cost of Debt</v>
          </cell>
          <cell r="C17" t="str">
            <v>7.25%                       $200</v>
          </cell>
        </row>
        <row r="18">
          <cell r="A18" t="str">
            <v>- After-Tax Cost of Hybrid</v>
          </cell>
          <cell r="C18" t="str">
            <v>8.42%                       $200</v>
          </cell>
        </row>
        <row r="19">
          <cell r="A19" t="str">
            <v>Warrants</v>
          </cell>
          <cell r="C19" t="str">
            <v>-Remain outstanding
-In-the-money value of warrants above equity value
-Participation in dividend payments</v>
          </cell>
        </row>
        <row r="20">
          <cell r="A20" t="str">
            <v>Identifiable Intangibles</v>
          </cell>
          <cell r="C20" t="str">
            <v>15.0% of the excess purchase price over tangible book value allocated to identifiable intangibles with a finite life and amortized over 10 years</v>
          </cell>
        </row>
        <row r="21">
          <cell r="A21" t="str">
            <v>After-Tax Synergies</v>
          </cell>
          <cell r="C21" t="str">
            <v>-$0.4 million achieved in 2008 and $6.0 million achieved in 2009 and thereafter</v>
          </cell>
        </row>
        <row r="22">
          <cell r="A22" t="str">
            <v>Transaction Expenses</v>
          </cell>
          <cell r="C22" t="str">
            <v>$20 combined</v>
          </cell>
        </row>
        <row r="23">
          <cell r="A23" t="str">
            <v>Tax Rate</v>
          </cell>
          <cell r="C23" t="str">
            <v>0.0% on all adjustments</v>
          </cell>
        </row>
      </sheetData>
      <sheetData sheetId="11"/>
      <sheetData sheetId="12" refreshError="1"/>
      <sheetData sheetId="13"/>
      <sheetData sheetId="14"/>
      <sheetData sheetId="15"/>
      <sheetData sheetId="16">
        <row r="3">
          <cell r="B3" t="str">
            <v>Selection</v>
          </cell>
          <cell r="C3">
            <v>1</v>
          </cell>
        </row>
        <row r="6">
          <cell r="B6" t="str">
            <v>($ in millions)</v>
          </cell>
        </row>
        <row r="7">
          <cell r="J7" t="str">
            <v>Pro Forma</v>
          </cell>
        </row>
        <row r="8">
          <cell r="D8" t="str">
            <v>2006A</v>
          </cell>
          <cell r="F8">
            <v>39355</v>
          </cell>
          <cell r="H8">
            <v>2007</v>
          </cell>
          <cell r="J8">
            <v>2008</v>
          </cell>
          <cell r="L8">
            <v>2009</v>
          </cell>
          <cell r="N8">
            <v>2010</v>
          </cell>
          <cell r="P8">
            <v>2011</v>
          </cell>
          <cell r="R8">
            <v>2012</v>
          </cell>
        </row>
        <row r="10">
          <cell r="B10" t="str">
            <v>Pro Forma Earnings</v>
          </cell>
          <cell r="J10">
            <v>587.87594939652161</v>
          </cell>
          <cell r="L10">
            <v>549.07217500000002</v>
          </cell>
          <cell r="N10">
            <v>605.07217500000002</v>
          </cell>
          <cell r="P10">
            <v>680.54217500000004</v>
          </cell>
          <cell r="R10">
            <v>776.08387500000015</v>
          </cell>
        </row>
        <row r="11">
          <cell r="B11" t="str">
            <v>Add: Pro Forma Interest Expense</v>
          </cell>
          <cell r="J11">
            <v>69.34</v>
          </cell>
          <cell r="L11">
            <v>68.84</v>
          </cell>
          <cell r="N11">
            <v>68.84</v>
          </cell>
          <cell r="P11">
            <v>68.84</v>
          </cell>
          <cell r="R11">
            <v>68.84</v>
          </cell>
          <cell r="T11" t="str">
            <v>Tax Rate</v>
          </cell>
        </row>
        <row r="12">
          <cell r="B12" t="str">
            <v>Add: Pro Forma Taxes (@ 3% post-2008)</v>
          </cell>
          <cell r="F12">
            <v>0</v>
          </cell>
          <cell r="H12">
            <v>0</v>
          </cell>
          <cell r="J12">
            <v>14</v>
          </cell>
          <cell r="L12">
            <v>16.981613659793815</v>
          </cell>
          <cell r="N12">
            <v>18.713572422680411</v>
          </cell>
          <cell r="P12">
            <v>21.047696134020619</v>
          </cell>
          <cell r="R12">
            <v>24.00259407216495</v>
          </cell>
          <cell r="T12">
            <v>0.03</v>
          </cell>
        </row>
        <row r="13">
          <cell r="B13" t="str">
            <v>Add: Armani Depreciation and Amortization</v>
          </cell>
          <cell r="F13">
            <v>0</v>
          </cell>
          <cell r="H13">
            <v>0</v>
          </cell>
          <cell r="J13">
            <v>7.984</v>
          </cell>
          <cell r="L13">
            <v>7.984</v>
          </cell>
          <cell r="N13">
            <v>7.984</v>
          </cell>
          <cell r="P13">
            <v>7.984</v>
          </cell>
          <cell r="R13">
            <v>7.984</v>
          </cell>
        </row>
        <row r="14">
          <cell r="B14" t="str">
            <v>Add: Amortization of Transaction Intangibles</v>
          </cell>
          <cell r="F14">
            <v>0</v>
          </cell>
          <cell r="H14">
            <v>0</v>
          </cell>
          <cell r="J14">
            <v>12</v>
          </cell>
          <cell r="L14">
            <v>12</v>
          </cell>
          <cell r="N14">
            <v>12</v>
          </cell>
          <cell r="P14">
            <v>12</v>
          </cell>
          <cell r="R14">
            <v>0</v>
          </cell>
        </row>
        <row r="15">
          <cell r="B15" t="str">
            <v>EBITDA</v>
          </cell>
          <cell r="F15">
            <v>355.78459700000002</v>
          </cell>
          <cell r="H15">
            <v>472.79959700000006</v>
          </cell>
          <cell r="J15">
            <v>691.19994939652167</v>
          </cell>
          <cell r="L15">
            <v>654.87778865979385</v>
          </cell>
          <cell r="N15">
            <v>712.60974742268047</v>
          </cell>
          <cell r="P15">
            <v>790.41387113402072</v>
          </cell>
          <cell r="R15">
            <v>876.91046907216514</v>
          </cell>
        </row>
        <row r="17">
          <cell r="B17" t="str">
            <v>GAAP Pre-Tax Interest Expense:</v>
          </cell>
        </row>
        <row r="18">
          <cell r="B18" t="str">
            <v>Existing Debt</v>
          </cell>
          <cell r="F18">
            <v>28.173999999999999</v>
          </cell>
          <cell r="H18">
            <v>37.573999999999998</v>
          </cell>
          <cell r="J18">
            <v>38</v>
          </cell>
          <cell r="L18">
            <v>37.5</v>
          </cell>
          <cell r="N18">
            <v>37.5</v>
          </cell>
          <cell r="P18">
            <v>37.5</v>
          </cell>
          <cell r="R18">
            <v>37.5</v>
          </cell>
        </row>
        <row r="19">
          <cell r="B19" t="str">
            <v>New Debt</v>
          </cell>
          <cell r="F19">
            <v>0</v>
          </cell>
          <cell r="H19">
            <v>0</v>
          </cell>
          <cell r="J19">
            <v>14.500000000000002</v>
          </cell>
          <cell r="L19">
            <v>14.500000000000002</v>
          </cell>
          <cell r="N19">
            <v>14.500000000000002</v>
          </cell>
          <cell r="P19">
            <v>14.500000000000002</v>
          </cell>
          <cell r="R19">
            <v>14.500000000000002</v>
          </cell>
        </row>
        <row r="20">
          <cell r="B20" t="str">
            <v>New Hybrids</v>
          </cell>
          <cell r="F20">
            <v>0</v>
          </cell>
          <cell r="H20">
            <v>0</v>
          </cell>
          <cell r="J20">
            <v>16.84</v>
          </cell>
          <cell r="L20">
            <v>16.84</v>
          </cell>
          <cell r="N20">
            <v>16.84</v>
          </cell>
          <cell r="P20">
            <v>16.84</v>
          </cell>
          <cell r="R20">
            <v>16.84</v>
          </cell>
        </row>
        <row r="21">
          <cell r="B21" t="str">
            <v>New Mandatory Convertible</v>
          </cell>
          <cell r="F21">
            <v>0</v>
          </cell>
          <cell r="H21">
            <v>0</v>
          </cell>
          <cell r="J21">
            <v>0</v>
          </cell>
          <cell r="L21">
            <v>0</v>
          </cell>
          <cell r="N21">
            <v>0</v>
          </cell>
          <cell r="P21">
            <v>0</v>
          </cell>
          <cell r="R21">
            <v>0</v>
          </cell>
        </row>
        <row r="22">
          <cell r="B22" t="str">
            <v>Total Pre-Tax Interest Expense</v>
          </cell>
          <cell r="D22">
            <v>0</v>
          </cell>
          <cell r="F22">
            <v>28.173999999999999</v>
          </cell>
          <cell r="H22">
            <v>37.573999999999998</v>
          </cell>
          <cell r="J22">
            <v>69.34</v>
          </cell>
          <cell r="L22">
            <v>68.84</v>
          </cell>
          <cell r="N22">
            <v>68.84</v>
          </cell>
          <cell r="P22">
            <v>68.84</v>
          </cell>
          <cell r="R22">
            <v>68.84</v>
          </cell>
        </row>
        <row r="24">
          <cell r="B24" t="str">
            <v>Interest Coverage</v>
          </cell>
          <cell r="F24">
            <v>13.62811801661106</v>
          </cell>
          <cell r="H24">
            <v>13.583158487251826</v>
          </cell>
          <cell r="J24">
            <v>10.968271551723705</v>
          </cell>
          <cell r="L24">
            <v>10.513041671408976</v>
          </cell>
          <cell r="N24">
            <v>11.351681397772813</v>
          </cell>
          <cell r="P24">
            <v>12.481898186142079</v>
          </cell>
          <cell r="R24">
            <v>13.738385663453881</v>
          </cell>
        </row>
        <row r="26">
          <cell r="B26" t="str">
            <v>Debt / Tangible Cap</v>
          </cell>
          <cell r="D26">
            <v>0.17128542330154542</v>
          </cell>
          <cell r="H26">
            <v>0.21999364567710125</v>
          </cell>
          <cell r="J26">
            <v>0.18669094603794148</v>
          </cell>
          <cell r="L26">
            <v>0.16371122251413525</v>
          </cell>
          <cell r="N26">
            <v>0.14468697828807822</v>
          </cell>
          <cell r="P26">
            <v>0.12799733439155633</v>
          </cell>
          <cell r="R26">
            <v>0.11336847210017373</v>
          </cell>
        </row>
        <row r="27">
          <cell r="B27" t="str">
            <v>Debt + Hybrids / Tangible Cap</v>
          </cell>
          <cell r="D27">
            <v>0.17128542330154542</v>
          </cell>
          <cell r="F27" t="e">
            <v>#REF!</v>
          </cell>
          <cell r="H27">
            <v>0.28293889479787415</v>
          </cell>
          <cell r="J27">
            <v>0.24010752573406208</v>
          </cell>
          <cell r="L27">
            <v>0.2105527740203256</v>
          </cell>
          <cell r="N27">
            <v>0.18608525533759987</v>
          </cell>
          <cell r="P27">
            <v>0.16462031991131493</v>
          </cell>
          <cell r="R27">
            <v>0.14580580317318481</v>
          </cell>
        </row>
        <row r="28">
          <cell r="B28" t="str">
            <v>Adjusted Debt / Tangible Cap</v>
          </cell>
          <cell r="D28">
            <v>0.17128542330154542</v>
          </cell>
          <cell r="F28" t="e">
            <v>#REF!</v>
          </cell>
          <cell r="H28">
            <v>0.23572995795729448</v>
          </cell>
          <cell r="J28">
            <v>0.20004509096197162</v>
          </cell>
          <cell r="L28">
            <v>0.17542161039068283</v>
          </cell>
          <cell r="N28">
            <v>0.15503654755045862</v>
          </cell>
          <cell r="P28">
            <v>0.13715308077149599</v>
          </cell>
          <cell r="R28">
            <v>0.12147780486842649</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
          <cell r="A1" t="str">
            <v>Hilfiger Build Out</v>
          </cell>
          <cell r="H1">
            <v>1.85</v>
          </cell>
          <cell r="L1">
            <v>1.9</v>
          </cell>
          <cell r="P1">
            <v>1.95</v>
          </cell>
        </row>
        <row r="2">
          <cell r="A2" t="str">
            <v>Hilfiger Valuation Matrix</v>
          </cell>
          <cell r="F2" t="str">
            <v>BS</v>
          </cell>
          <cell r="H2">
            <v>53.977243855012787</v>
          </cell>
          <cell r="L2">
            <v>58.838080259505261</v>
          </cell>
          <cell r="P2">
            <v>63.791017476269289</v>
          </cell>
        </row>
        <row r="3">
          <cell r="F3" t="str">
            <v>Intrinsic</v>
          </cell>
          <cell r="H3">
            <v>38.323237779753235</v>
          </cell>
          <cell r="L3">
            <v>44.528130434690894</v>
          </cell>
          <cell r="P3">
            <v>50.733023089628063</v>
          </cell>
        </row>
        <row r="4">
          <cell r="B4" t="str">
            <v>($ in millions)</v>
          </cell>
          <cell r="H4">
            <v>1815</v>
          </cell>
          <cell r="L4">
            <v>1815</v>
          </cell>
          <cell r="P4">
            <v>1815</v>
          </cell>
        </row>
        <row r="5">
          <cell r="B5" t="str">
            <v>Equity Value (Excluding Warrants)</v>
          </cell>
          <cell r="H5">
            <v>1815</v>
          </cell>
          <cell r="L5">
            <v>1815</v>
          </cell>
          <cell r="P5">
            <v>1815</v>
          </cell>
        </row>
        <row r="6">
          <cell r="B6" t="str">
            <v>Equity Value (Including Warrants)</v>
          </cell>
          <cell r="H6">
            <v>1868.9772438550128</v>
          </cell>
          <cell r="L6">
            <v>1873.8380802595052</v>
          </cell>
          <cell r="P6">
            <v>1878.7910174762692</v>
          </cell>
          <cell r="R6">
            <v>25</v>
          </cell>
          <cell r="T6" t="str">
            <v>Step</v>
          </cell>
          <cell r="V6" t="str">
            <v>$1.8 Billion</v>
          </cell>
          <cell r="X6" t="str">
            <v>$1.85 Billion</v>
          </cell>
          <cell r="Z6" t="str">
            <v>$1.9 Billion</v>
          </cell>
          <cell r="AB6" t="str">
            <v>$1.95 Billion</v>
          </cell>
          <cell r="AD6" t="str">
            <v>$2.00 Billion</v>
          </cell>
        </row>
        <row r="7">
          <cell r="B7" t="str">
            <v>Price per Common Share</v>
          </cell>
          <cell r="H7">
            <v>111.36064712080238</v>
          </cell>
          <cell r="L7">
            <v>111.36064712080238</v>
          </cell>
          <cell r="P7">
            <v>111.36064712080238</v>
          </cell>
          <cell r="R7">
            <v>39263</v>
          </cell>
          <cell r="S7">
            <v>39447</v>
          </cell>
          <cell r="V7" t="str">
            <v>BVPS</v>
          </cell>
          <cell r="X7">
            <v>39263</v>
          </cell>
        </row>
        <row r="9">
          <cell r="B9" t="str">
            <v>Price per Diluted Share</v>
          </cell>
          <cell r="H9">
            <v>112.27990667105341</v>
          </cell>
          <cell r="L9">
            <v>112.18307809347611</v>
          </cell>
          <cell r="P9">
            <v>112.11163177973138</v>
          </cell>
        </row>
        <row r="11">
          <cell r="B11" t="str">
            <v>Price to 6/30/07A Stated Book Multiple</v>
          </cell>
          <cell r="F11">
            <v>103.41715632000729</v>
          </cell>
          <cell r="H11">
            <v>1.0768101839526052</v>
          </cell>
          <cell r="L11">
            <v>1.0768101839526052</v>
          </cell>
          <cell r="P11">
            <v>1.0768101839526052</v>
          </cell>
          <cell r="R11">
            <v>1655.287</v>
          </cell>
          <cell r="S11">
            <v>1732.8917686472673</v>
          </cell>
          <cell r="T11" t="str">
            <v>BV</v>
          </cell>
        </row>
        <row r="12">
          <cell r="B12" t="str">
            <v>Price to 6/30/07A Diluted Book Multiple</v>
          </cell>
          <cell r="F12">
            <v>100.8927746019944</v>
          </cell>
          <cell r="H12">
            <v>1.1037524496684925</v>
          </cell>
          <cell r="L12">
            <v>1.1075782488303481</v>
          </cell>
          <cell r="P12">
            <v>1.1112135059117763</v>
          </cell>
          <cell r="R12">
            <v>1679.4304999999999</v>
          </cell>
          <cell r="S12">
            <v>1757.0352686472672</v>
          </cell>
          <cell r="T12" t="str">
            <v>Plus Chubb</v>
          </cell>
          <cell r="V12" t="e">
            <v>#N/A</v>
          </cell>
          <cell r="X12">
            <v>100.8927746019944</v>
          </cell>
          <cell r="Z12">
            <v>100.54427056364116</v>
          </cell>
          <cell r="AB12">
            <v>100.21534703128756</v>
          </cell>
          <cell r="AD12">
            <v>99.904398915662895</v>
          </cell>
        </row>
        <row r="13">
          <cell r="B13" t="str">
            <v>Stated Price to Tangible Book Multiple</v>
          </cell>
          <cell r="F13">
            <v>92.694811541282192</v>
          </cell>
          <cell r="H13">
            <v>1.2013687203108154</v>
          </cell>
          <cell r="L13">
            <v>1.2013687203108154</v>
          </cell>
          <cell r="P13">
            <v>1.2013687203108154</v>
          </cell>
        </row>
        <row r="14">
          <cell r="B14" t="str">
            <v>Price to 6/30/07A Diluted Tangible Book Multiple</v>
          </cell>
          <cell r="F14">
            <v>85.770006938917277</v>
          </cell>
          <cell r="H14">
            <v>1.2983635083544993</v>
          </cell>
          <cell r="L14">
            <v>1.3028638635052745</v>
          </cell>
          <cell r="P14">
            <v>1.3071400806402234</v>
          </cell>
          <cell r="R14">
            <v>1427.7014999999999</v>
          </cell>
          <cell r="S14">
            <v>1505.3062686472672</v>
          </cell>
          <cell r="T14" t="str">
            <v>TBV</v>
          </cell>
          <cell r="V14" t="e">
            <v>#N/A</v>
          </cell>
          <cell r="X14">
            <v>85.770006938917277</v>
          </cell>
          <cell r="Z14">
            <v>85.473739997050387</v>
          </cell>
          <cell r="AB14">
            <v>85.194118648904961</v>
          </cell>
          <cell r="AD14">
            <v>84.929778391240532</v>
          </cell>
        </row>
        <row r="15">
          <cell r="B15" t="str">
            <v>Price to 12/31/07E Diluted Book Multiple</v>
          </cell>
          <cell r="F15">
            <v>105.55492670127369</v>
          </cell>
          <cell r="H15">
            <v>1.0550018895466549</v>
          </cell>
          <cell r="L15">
            <v>1.058658710735134</v>
          </cell>
          <cell r="P15">
            <v>1.0621334057095793</v>
          </cell>
        </row>
        <row r="16">
          <cell r="B16" t="str">
            <v>Price to 12/31/07E Diluted Tangible Book Multiple</v>
          </cell>
          <cell r="F16">
            <v>90.432159038196559</v>
          </cell>
          <cell r="H16">
            <v>1.2314274955413382</v>
          </cell>
          <cell r="L16">
            <v>1.2356958387570138</v>
          </cell>
          <cell r="P16">
            <v>1.2397515991992913</v>
          </cell>
          <cell r="X16">
            <v>39447</v>
          </cell>
        </row>
        <row r="18">
          <cell r="B18" t="str">
            <v>Price as a Multiple of:</v>
          </cell>
          <cell r="X18">
            <v>105.55492670127369</v>
          </cell>
          <cell r="Z18">
            <v>105.19031864714306</v>
          </cell>
          <cell r="AB18">
            <v>104.84619589420191</v>
          </cell>
          <cell r="AD18">
            <v>104.52087918364322</v>
          </cell>
        </row>
        <row r="19">
          <cell r="B19" t="str">
            <v>Diluted EPS:</v>
          </cell>
          <cell r="F19" t="str">
            <v>Value</v>
          </cell>
          <cell r="X19">
            <v>90.432159038196559</v>
          </cell>
          <cell r="Z19">
            <v>90.119788080552283</v>
          </cell>
          <cell r="AB19">
            <v>89.82496751181931</v>
          </cell>
          <cell r="AD19">
            <v>89.546258659220854</v>
          </cell>
        </row>
        <row r="21">
          <cell r="B21" t="str">
            <v>2007E (a)</v>
          </cell>
          <cell r="F21">
            <v>8.8347020559351517</v>
          </cell>
          <cell r="H21">
            <v>12.604912584006193</v>
          </cell>
          <cell r="L21">
            <v>12.604912584006193</v>
          </cell>
          <cell r="P21">
            <v>12.604912584006193</v>
          </cell>
        </row>
        <row r="22">
          <cell r="B22" t="str">
            <v>Premium / (Discount) to Mid/Small Cap Comps:</v>
          </cell>
          <cell r="F22">
            <v>6.7</v>
          </cell>
          <cell r="H22">
            <v>0.88133023641883468</v>
          </cell>
          <cell r="L22">
            <v>0.88133023641883468</v>
          </cell>
          <cell r="P22">
            <v>0.88133023641883468</v>
          </cell>
          <cell r="R22">
            <v>6.7</v>
          </cell>
          <cell r="T22" t="str">
            <v>Comps</v>
          </cell>
        </row>
        <row r="24">
          <cell r="B24" t="str">
            <v>2008E (a)</v>
          </cell>
          <cell r="F24">
            <v>13.529249141126506</v>
          </cell>
          <cell r="H24">
            <v>8.2311032902990799</v>
          </cell>
          <cell r="L24">
            <v>8.2311032902990799</v>
          </cell>
          <cell r="P24">
            <v>8.2311032902990799</v>
          </cell>
        </row>
        <row r="25">
          <cell r="B25" t="str">
            <v>Premium / (Discount) to Mid/Small Cap Comps:</v>
          </cell>
          <cell r="F25">
            <v>6.6</v>
          </cell>
          <cell r="H25">
            <v>0.2471368621665273</v>
          </cell>
          <cell r="L25">
            <v>0.2471368621665273</v>
          </cell>
          <cell r="P25">
            <v>0.2471368621665273</v>
          </cell>
          <cell r="R25">
            <v>6.4</v>
          </cell>
          <cell r="T25" t="str">
            <v>Comps</v>
          </cell>
        </row>
        <row r="27">
          <cell r="B27" t="str">
            <v>2009E</v>
          </cell>
          <cell r="F27">
            <v>13.03640257136737</v>
          </cell>
          <cell r="H27">
            <v>8.542283541119728</v>
          </cell>
          <cell r="L27">
            <v>8.542283541119728</v>
          </cell>
          <cell r="P27">
            <v>8.542283541119728</v>
          </cell>
        </row>
        <row r="29">
          <cell r="B29" t="str">
            <v>Shareholders' Equity:</v>
          </cell>
        </row>
        <row r="30">
          <cell r="B30" t="str">
            <v>6/30/07A Fully Diluted Book Value Per Share</v>
          </cell>
          <cell r="F30">
            <v>100.89277460199442</v>
          </cell>
          <cell r="H30">
            <v>1.1037524496684925</v>
          </cell>
          <cell r="L30">
            <v>1.1075782488303481</v>
          </cell>
          <cell r="P30">
            <v>1.1112135059117763</v>
          </cell>
        </row>
        <row r="31">
          <cell r="B31" t="str">
            <v>Premium / (Discount) to Mid/Small Cap Comps:</v>
          </cell>
          <cell r="F31">
            <v>1.1000000000000001</v>
          </cell>
          <cell r="H31">
            <v>3.411317880447573E-3</v>
          </cell>
          <cell r="L31">
            <v>6.8893171184980506E-3</v>
          </cell>
          <cell r="P31">
            <v>1.0194096283432819E-2</v>
          </cell>
          <cell r="R31">
            <v>1.1000000000000001</v>
          </cell>
          <cell r="T31" t="str">
            <v>Comps</v>
          </cell>
        </row>
        <row r="33">
          <cell r="B33" t="str">
            <v>(a) Excludes non-recurring expenses (fronting fees and renewal rights amortization) of $22.0 million in 2007 and $10.2 million in 2008.</v>
          </cell>
        </row>
        <row r="36">
          <cell r="B36" t="str">
            <v>(a) Warrant value based on BAS Black-Scholes valuation.</v>
          </cell>
        </row>
      </sheetData>
      <sheetData sheetId="31"/>
      <sheetData sheetId="32"/>
      <sheetData sheetId="33">
        <row r="6">
          <cell r="C6" t="str">
            <v>BCAR</v>
          </cell>
          <cell r="E6" t="str">
            <v>Required Capital</v>
          </cell>
          <cell r="G6" t="str">
            <v>Excess / (Deficiency)</v>
          </cell>
        </row>
        <row r="8">
          <cell r="C8">
            <v>1.75</v>
          </cell>
          <cell r="E8">
            <v>2400662</v>
          </cell>
          <cell r="G8">
            <v>832728</v>
          </cell>
        </row>
        <row r="9">
          <cell r="C9">
            <v>2</v>
          </cell>
          <cell r="E9">
            <v>2743614</v>
          </cell>
          <cell r="G9">
            <v>489777</v>
          </cell>
        </row>
        <row r="10">
          <cell r="C10">
            <v>2.25</v>
          </cell>
          <cell r="E10">
            <v>3086566</v>
          </cell>
          <cell r="G10">
            <v>146825</v>
          </cell>
        </row>
        <row r="11">
          <cell r="C11">
            <v>2.3570000000000002</v>
          </cell>
          <cell r="E11">
            <v>3233391</v>
          </cell>
          <cell r="G11">
            <v>0</v>
          </cell>
        </row>
        <row r="12">
          <cell r="C12">
            <v>2.5</v>
          </cell>
          <cell r="E12">
            <v>3429518</v>
          </cell>
          <cell r="G12">
            <v>-196127</v>
          </cell>
        </row>
        <row r="15">
          <cell r="C15" t="str">
            <v>Minimum BCAR Score Required For Rating:</v>
          </cell>
        </row>
        <row r="17">
          <cell r="C17" t="str">
            <v>A++</v>
          </cell>
          <cell r="E17">
            <v>1.75</v>
          </cell>
        </row>
        <row r="18">
          <cell r="C18" t="str">
            <v>A+</v>
          </cell>
          <cell r="E18">
            <v>1.6</v>
          </cell>
        </row>
        <row r="19">
          <cell r="C19" t="str">
            <v>A</v>
          </cell>
          <cell r="E19">
            <v>1.45</v>
          </cell>
        </row>
        <row r="20">
          <cell r="C20" t="str">
            <v>A-</v>
          </cell>
          <cell r="E20">
            <v>1.3</v>
          </cell>
        </row>
      </sheetData>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S"/>
      <sheetName val="IPO Valuation"/>
      <sheetName val="IS"/>
      <sheetName val="Matrix"/>
      <sheetName val="Capitalization"/>
      <sheetName val="Metrics"/>
      <sheetName val="Leverage Ratios"/>
      <sheetName val="Regression 1"/>
      <sheetName val="Regression 1 (2)"/>
      <sheetName val="JM Regression 1"/>
      <sheetName val="__FDSCACHE__"/>
      <sheetName val="Liquidity"/>
      <sheetName val="Price Performance"/>
      <sheetName val="Regression 06_07 Growth to 07PE"/>
      <sheetName val="FAKE Regression 06_07 Growth to"/>
      <sheetName val="06_07 to 06 PE"/>
      <sheetName val="LTG to 06 PE"/>
      <sheetName val="LTG to 06 PE ex RUTX_PROS (2)"/>
      <sheetName val="LTG to 06 PE ex RUTX_PROS"/>
      <sheetName val="JM LTG to 06 PE ex RUTX_PROS"/>
      <sheetName val="Regression LTG Growth to 07PE"/>
      <sheetName val="FAKE Regression LTG Growth"/>
      <sheetName val="Regression 3"/>
      <sheetName val="RUTX IPO Valuation"/>
      <sheetName val="NOT USED&gt;&gt;&gt;"/>
      <sheetName val="EPS Growth"/>
      <sheetName val="RUTX Cap Table"/>
      <sheetName val="JM COMPS"/>
    </sheetNames>
    <sheetDataSet>
      <sheetData sheetId="0"/>
      <sheetData sheetId="1"/>
      <sheetData sheetId="2"/>
      <sheetData sheetId="3"/>
      <sheetData sheetId="4"/>
      <sheetData sheetId="5"/>
      <sheetData sheetId="6">
        <row r="4">
          <cell r="C4" t="str">
            <v>Ratings</v>
          </cell>
          <cell r="J4" t="str">
            <v>Capital Structure</v>
          </cell>
          <cell r="O4" t="str">
            <v>Leverage Ratios</v>
          </cell>
        </row>
        <row r="5">
          <cell r="C5" t="str">
            <v>Financial Strength</v>
          </cell>
          <cell r="G5" t="str">
            <v>Senior Debt</v>
          </cell>
          <cell r="M5" t="str">
            <v>Total</v>
          </cell>
          <cell r="O5" t="str">
            <v>Total Debt/</v>
          </cell>
          <cell r="Q5" t="str">
            <v>(D+P)/</v>
          </cell>
          <cell r="S5" t="str">
            <v>'05 NPW /</v>
          </cell>
        </row>
        <row r="6">
          <cell r="B6" t="str">
            <v>Company</v>
          </cell>
          <cell r="C6" t="str">
            <v>Moody's</v>
          </cell>
          <cell r="D6" t="str">
            <v>S&amp;P</v>
          </cell>
          <cell r="E6" t="str">
            <v>A.M. Best</v>
          </cell>
          <cell r="G6" t="str">
            <v>Moody's</v>
          </cell>
          <cell r="H6" t="str">
            <v>S&amp;P</v>
          </cell>
          <cell r="J6" t="str">
            <v>Debt</v>
          </cell>
          <cell r="K6" t="str">
            <v>Pref.</v>
          </cell>
          <cell r="L6" t="str">
            <v>Equity</v>
          </cell>
          <cell r="M6" t="str">
            <v>Cap.</v>
          </cell>
          <cell r="O6" t="str">
            <v>Total Cap</v>
          </cell>
          <cell r="Q6" t="str">
            <v>Total Cap</v>
          </cell>
          <cell r="S6" t="str">
            <v>Surplus</v>
          </cell>
        </row>
        <row r="8">
          <cell r="B8" t="str">
            <v>Large / Mid-Cap</v>
          </cell>
        </row>
        <row r="9">
          <cell r="A9" t="str">
            <v>BER</v>
          </cell>
          <cell r="B9" t="str">
            <v>W.R. Berkley Corp.</v>
          </cell>
          <cell r="C9" t="str">
            <v>A2</v>
          </cell>
          <cell r="D9" t="str">
            <v>A+</v>
          </cell>
          <cell r="E9" t="str">
            <v>A</v>
          </cell>
          <cell r="G9" t="str">
            <v>Baa2</v>
          </cell>
          <cell r="H9" t="str">
            <v>BBB+</v>
          </cell>
          <cell r="J9">
            <v>956.07100000000003</v>
          </cell>
          <cell r="K9">
            <v>450.63400000000001</v>
          </cell>
          <cell r="L9">
            <v>2567.0770000000002</v>
          </cell>
          <cell r="M9">
            <v>3973.7820000000002</v>
          </cell>
          <cell r="O9">
            <v>0.24059472814563054</v>
          </cell>
          <cell r="Q9">
            <v>0.35399652019159578</v>
          </cell>
          <cell r="S9">
            <v>1.5109828890450085</v>
          </cell>
        </row>
        <row r="10">
          <cell r="A10" t="str">
            <v>HCC</v>
          </cell>
          <cell r="B10" t="str">
            <v>HCC Insurance Holdings</v>
          </cell>
          <cell r="C10" t="str">
            <v>--</v>
          </cell>
          <cell r="D10" t="str">
            <v>AA</v>
          </cell>
          <cell r="E10" t="str">
            <v>A+</v>
          </cell>
          <cell r="G10" t="str">
            <v>--</v>
          </cell>
          <cell r="H10" t="str">
            <v>A</v>
          </cell>
          <cell r="J10">
            <v>309.54300000000001</v>
          </cell>
          <cell r="K10">
            <v>0</v>
          </cell>
          <cell r="L10">
            <v>1693.6959999999999</v>
          </cell>
          <cell r="M10">
            <v>2003.239</v>
          </cell>
          <cell r="O10">
            <v>0.15452125283104012</v>
          </cell>
          <cell r="Q10">
            <v>0.15452125283104012</v>
          </cell>
          <cell r="S10">
            <v>0.91426070011127691</v>
          </cell>
        </row>
        <row r="11">
          <cell r="A11" t="str">
            <v>MKL</v>
          </cell>
          <cell r="B11" t="str">
            <v>Markel Corp.</v>
          </cell>
          <cell r="C11" t="str">
            <v>A3</v>
          </cell>
          <cell r="D11" t="str">
            <v>--</v>
          </cell>
          <cell r="E11" t="str">
            <v>A</v>
          </cell>
          <cell r="G11" t="str">
            <v>Baa3</v>
          </cell>
          <cell r="H11" t="str">
            <v>BBB-</v>
          </cell>
          <cell r="J11">
            <v>707.83600000000001</v>
          </cell>
          <cell r="K11">
            <v>141.04499999999999</v>
          </cell>
          <cell r="L11">
            <v>1705.433</v>
          </cell>
          <cell r="M11">
            <v>2554.3139999999999</v>
          </cell>
          <cell r="O11">
            <v>0.27711393352579206</v>
          </cell>
          <cell r="Q11">
            <v>0.33233228177898255</v>
          </cell>
          <cell r="S11">
            <v>1.2390550140426235</v>
          </cell>
        </row>
        <row r="12">
          <cell r="A12" t="str">
            <v>PHLY</v>
          </cell>
          <cell r="B12" t="str">
            <v>Philadelphia Consolidated</v>
          </cell>
          <cell r="C12" t="str">
            <v>--</v>
          </cell>
          <cell r="D12" t="str">
            <v>--</v>
          </cell>
          <cell r="E12" t="str">
            <v>A+</v>
          </cell>
          <cell r="G12" t="str">
            <v>--</v>
          </cell>
          <cell r="H12" t="str">
            <v>--</v>
          </cell>
          <cell r="J12">
            <v>0</v>
          </cell>
          <cell r="K12">
            <v>0</v>
          </cell>
          <cell r="L12">
            <v>816.49599999999998</v>
          </cell>
          <cell r="M12">
            <v>816.49599999999998</v>
          </cell>
          <cell r="O12">
            <v>0</v>
          </cell>
          <cell r="Q12">
            <v>0</v>
          </cell>
          <cell r="S12">
            <v>1.6026036194825755</v>
          </cell>
        </row>
        <row r="13">
          <cell r="A13" t="str">
            <v>RLI</v>
          </cell>
          <cell r="B13" t="str">
            <v>RLI Corp.</v>
          </cell>
          <cell r="C13" t="str">
            <v>A3</v>
          </cell>
          <cell r="D13" t="str">
            <v>A+</v>
          </cell>
          <cell r="E13" t="str">
            <v>A+</v>
          </cell>
          <cell r="G13" t="str">
            <v>Baa2</v>
          </cell>
          <cell r="H13" t="str">
            <v>BBB+</v>
          </cell>
          <cell r="J13">
            <v>100</v>
          </cell>
          <cell r="K13">
            <v>0</v>
          </cell>
          <cell r="L13">
            <v>692.94100000000003</v>
          </cell>
          <cell r="M13">
            <v>792.94100000000003</v>
          </cell>
          <cell r="O13">
            <v>0.12611278771056106</v>
          </cell>
          <cell r="Q13">
            <v>0.12611278771056106</v>
          </cell>
          <cell r="S13">
            <v>0.71660388293248334</v>
          </cell>
        </row>
        <row r="14">
          <cell r="A14" t="str">
            <v>AGII</v>
          </cell>
          <cell r="B14" t="str">
            <v>Argonaut</v>
          </cell>
          <cell r="C14" t="str">
            <v>--</v>
          </cell>
          <cell r="D14" t="str">
            <v>A-</v>
          </cell>
          <cell r="E14" t="str">
            <v>A</v>
          </cell>
          <cell r="G14" t="str">
            <v>--</v>
          </cell>
          <cell r="H14" t="str">
            <v>BBB-</v>
          </cell>
          <cell r="J14">
            <v>144.30000000000001</v>
          </cell>
          <cell r="K14">
            <v>1.2</v>
          </cell>
          <cell r="L14">
            <v>716.1</v>
          </cell>
          <cell r="M14">
            <v>861.6</v>
          </cell>
          <cell r="O14">
            <v>0.16747910863509749</v>
          </cell>
          <cell r="Q14">
            <v>0.16887186629526463</v>
          </cell>
          <cell r="S14">
            <v>1.4054794520547946</v>
          </cell>
        </row>
        <row r="16">
          <cell r="L16" t="str">
            <v>Median</v>
          </cell>
          <cell r="O16">
            <v>0.16100018073306882</v>
          </cell>
          <cell r="Q16">
            <v>0.16169655956315238</v>
          </cell>
          <cell r="S16">
            <v>1.3222672330487091</v>
          </cell>
        </row>
        <row r="17">
          <cell r="B17" t="str">
            <v>Small Cap</v>
          </cell>
        </row>
        <row r="18">
          <cell r="A18" t="str">
            <v>INDM</v>
          </cell>
          <cell r="B18" t="str">
            <v>United America Indemnity</v>
          </cell>
          <cell r="C18" t="str">
            <v>--</v>
          </cell>
          <cell r="D18" t="str">
            <v>A</v>
          </cell>
          <cell r="E18" t="str">
            <v>A</v>
          </cell>
          <cell r="G18" t="str">
            <v>--</v>
          </cell>
          <cell r="H18" t="str">
            <v>--</v>
          </cell>
          <cell r="J18">
            <v>96.454999999999998</v>
          </cell>
          <cell r="K18">
            <v>61.856999999999999</v>
          </cell>
          <cell r="L18">
            <v>639.92700000000002</v>
          </cell>
          <cell r="M18">
            <v>798.30100000000004</v>
          </cell>
          <cell r="O18">
            <v>0.12082535284310053</v>
          </cell>
          <cell r="Q18">
            <v>0.19831116333312873</v>
          </cell>
          <cell r="S18">
            <v>0.99366024980451151</v>
          </cell>
        </row>
        <row r="19">
          <cell r="A19" t="str">
            <v>TWGP</v>
          </cell>
          <cell r="B19" t="str">
            <v>Tower Group</v>
          </cell>
          <cell r="C19" t="str">
            <v>--</v>
          </cell>
          <cell r="D19" t="str">
            <v>BBB-</v>
          </cell>
          <cell r="E19" t="str">
            <v>A-</v>
          </cell>
          <cell r="G19" t="str">
            <v>--</v>
          </cell>
          <cell r="H19" t="str">
            <v>--</v>
          </cell>
          <cell r="J19">
            <v>47.426000000000002</v>
          </cell>
          <cell r="K19">
            <v>0</v>
          </cell>
          <cell r="L19">
            <v>144.822</v>
          </cell>
          <cell r="M19">
            <v>192.24799999999999</v>
          </cell>
          <cell r="O19">
            <v>0.24669177312637844</v>
          </cell>
          <cell r="Q19">
            <v>0.24669177312637844</v>
          </cell>
          <cell r="S19">
            <v>1.4863157894736843</v>
          </cell>
        </row>
        <row r="20">
          <cell r="A20" t="str">
            <v>JRVR</v>
          </cell>
          <cell r="B20" t="str">
            <v>James River Group</v>
          </cell>
          <cell r="C20" t="str">
            <v>--</v>
          </cell>
          <cell r="D20" t="str">
            <v>--</v>
          </cell>
          <cell r="E20" t="str">
            <v>A-</v>
          </cell>
          <cell r="G20" t="str">
            <v>--</v>
          </cell>
          <cell r="H20" t="str">
            <v>--</v>
          </cell>
          <cell r="J20">
            <v>37.680999999999997</v>
          </cell>
          <cell r="K20">
            <v>0</v>
          </cell>
          <cell r="L20">
            <v>176.155</v>
          </cell>
          <cell r="M20">
            <v>213.83600000000001</v>
          </cell>
          <cell r="O20">
            <v>0.17621448212648944</v>
          </cell>
          <cell r="Q20">
            <v>0.17621448212648944</v>
          </cell>
          <cell r="S20">
            <v>0.89497135582431575</v>
          </cell>
        </row>
        <row r="21">
          <cell r="A21" t="str">
            <v>NATL</v>
          </cell>
          <cell r="B21" t="str">
            <v>National Interstate</v>
          </cell>
          <cell r="C21" t="str">
            <v>--</v>
          </cell>
          <cell r="D21" t="str">
            <v>--</v>
          </cell>
          <cell r="E21" t="str">
            <v>A</v>
          </cell>
          <cell r="G21" t="str">
            <v>--</v>
          </cell>
          <cell r="H21" t="str">
            <v>--</v>
          </cell>
          <cell r="J21">
            <v>16.297000000000001</v>
          </cell>
          <cell r="K21">
            <v>0</v>
          </cell>
          <cell r="L21">
            <v>139.53299999999999</v>
          </cell>
          <cell r="M21">
            <v>155.82999999999998</v>
          </cell>
          <cell r="O21">
            <v>0.10458191619072067</v>
          </cell>
          <cell r="Q21">
            <v>0.10458191619072067</v>
          </cell>
          <cell r="S21">
            <v>1.4060411154081009</v>
          </cell>
        </row>
        <row r="22">
          <cell r="A22" t="str">
            <v>RUTX</v>
          </cell>
          <cell r="B22" t="str">
            <v>The Republic Group</v>
          </cell>
          <cell r="C22" t="str">
            <v>--</v>
          </cell>
          <cell r="D22" t="str">
            <v>--</v>
          </cell>
          <cell r="E22" t="str">
            <v>A-</v>
          </cell>
          <cell r="G22" t="str">
            <v>--</v>
          </cell>
          <cell r="H22" t="str">
            <v>--</v>
          </cell>
          <cell r="J22">
            <v>51.448999999999998</v>
          </cell>
          <cell r="K22">
            <v>0</v>
          </cell>
          <cell r="L22">
            <v>164.5</v>
          </cell>
          <cell r="M22">
            <v>215.94900000000001</v>
          </cell>
          <cell r="O22">
            <v>0.23824606735849665</v>
          </cell>
          <cell r="Q22">
            <v>0.23824606735849665</v>
          </cell>
          <cell r="S22">
            <v>1.572345390898483</v>
          </cell>
        </row>
        <row r="23">
          <cell r="A23" t="str">
            <v>PROS</v>
          </cell>
          <cell r="B23" t="str">
            <v>ProCentury</v>
          </cell>
          <cell r="C23" t="str">
            <v>--</v>
          </cell>
          <cell r="D23" t="str">
            <v>BBB</v>
          </cell>
          <cell r="E23" t="str">
            <v>A-</v>
          </cell>
          <cell r="G23" t="str">
            <v>--</v>
          </cell>
          <cell r="H23" t="str">
            <v>--</v>
          </cell>
          <cell r="J23">
            <v>25</v>
          </cell>
          <cell r="K23">
            <v>0</v>
          </cell>
          <cell r="L23">
            <v>121.203</v>
          </cell>
          <cell r="M23">
            <v>146.203</v>
          </cell>
          <cell r="O23">
            <v>0.17099512321908578</v>
          </cell>
          <cell r="Q23">
            <v>0.17099512321908578</v>
          </cell>
          <cell r="S23">
            <v>1.562242374278648</v>
          </cell>
        </row>
        <row r="24">
          <cell r="A24" t="str">
            <v>NPTE</v>
          </cell>
          <cell r="B24" t="str">
            <v>North Pointe</v>
          </cell>
          <cell r="C24" t="str">
            <v>--</v>
          </cell>
          <cell r="D24" t="str">
            <v>--</v>
          </cell>
          <cell r="E24" t="str">
            <v>B++</v>
          </cell>
          <cell r="G24" t="str">
            <v>--</v>
          </cell>
          <cell r="H24" t="str">
            <v>--</v>
          </cell>
          <cell r="J24">
            <v>5.0259999999999998</v>
          </cell>
          <cell r="K24">
            <v>0</v>
          </cell>
          <cell r="L24">
            <v>82.227000000000004</v>
          </cell>
          <cell r="M24">
            <v>87.253</v>
          </cell>
          <cell r="O24">
            <v>5.7602603921928182E-2</v>
          </cell>
          <cell r="Q24">
            <v>5.7602603921928182E-2</v>
          </cell>
          <cell r="S24">
            <v>1.2494694275553517</v>
          </cell>
        </row>
        <row r="26">
          <cell r="L26" t="str">
            <v>Median</v>
          </cell>
          <cell r="O26">
            <v>0.17099512321908578</v>
          </cell>
          <cell r="Q26">
            <v>0.17621448212648944</v>
          </cell>
          <cell r="S26">
            <v>1.4060411154081009</v>
          </cell>
        </row>
        <row r="28">
          <cell r="A28" t="str">
            <v>HAF</v>
          </cell>
          <cell r="B28" t="str">
            <v>Hallmark (b)</v>
          </cell>
          <cell r="C28" t="str">
            <v>--</v>
          </cell>
          <cell r="D28" t="str">
            <v>--</v>
          </cell>
          <cell r="E28" t="str">
            <v>A-</v>
          </cell>
          <cell r="G28" t="str">
            <v>--</v>
          </cell>
          <cell r="H28" t="str">
            <v>--</v>
          </cell>
          <cell r="J28">
            <v>30.928000000000001</v>
          </cell>
          <cell r="K28">
            <v>0</v>
          </cell>
          <cell r="L28">
            <v>110.188</v>
          </cell>
          <cell r="M28">
            <v>141.11600000000001</v>
          </cell>
          <cell r="O28">
            <v>0.21916720995493069</v>
          </cell>
          <cell r="Q28">
            <v>0.21916720995493069</v>
          </cell>
          <cell r="S28">
            <v>0.76507768280226407</v>
          </cell>
        </row>
        <row r="30">
          <cell r="A30" t="str">
            <v>HAF2</v>
          </cell>
          <cell r="B30" t="str">
            <v>Hallmark Pro Forma</v>
          </cell>
          <cell r="C30" t="str">
            <v>--</v>
          </cell>
          <cell r="D30" t="str">
            <v>--</v>
          </cell>
          <cell r="E30" t="str">
            <v>A-</v>
          </cell>
          <cell r="G30" t="str">
            <v>--</v>
          </cell>
          <cell r="H30" t="str">
            <v>--</v>
          </cell>
          <cell r="J30">
            <v>30.928000000000001</v>
          </cell>
          <cell r="K30">
            <v>0</v>
          </cell>
          <cell r="L30">
            <v>156.68799999999999</v>
          </cell>
          <cell r="M30">
            <v>187.61599999999999</v>
          </cell>
          <cell r="O30">
            <v>0.16484734777417706</v>
          </cell>
          <cell r="Q30">
            <v>0.16484734777417706</v>
          </cell>
          <cell r="S30">
            <v>0.56375170478017533</v>
          </cell>
        </row>
        <row r="34">
          <cell r="B34" t="str">
            <v>(a) Includes minority interest.</v>
          </cell>
        </row>
        <row r="35">
          <cell r="B35" t="str">
            <v>(b) Source: Based on 10K and treats convertible debt as equity.</v>
          </cell>
        </row>
        <row r="36">
          <cell r="B36" t="str">
            <v>(c) Includes 100% of capital raised in primary equity offering; 1.08x 2006 NPW / Surplus.</v>
          </cell>
        </row>
        <row r="39">
          <cell r="AA39">
            <v>1</v>
          </cell>
          <cell r="AB39">
            <v>2</v>
          </cell>
          <cell r="AC39">
            <v>3</v>
          </cell>
          <cell r="AD39">
            <v>4</v>
          </cell>
          <cell r="AE39">
            <v>5</v>
          </cell>
          <cell r="AF39">
            <v>6</v>
          </cell>
          <cell r="AG39">
            <v>7</v>
          </cell>
          <cell r="AH39">
            <v>8</v>
          </cell>
          <cell r="AI39">
            <v>9</v>
          </cell>
          <cell r="AJ39">
            <v>10</v>
          </cell>
        </row>
        <row r="40">
          <cell r="AB40" t="str">
            <v>Financial Strength</v>
          </cell>
          <cell r="AF40" t="str">
            <v>Senior Debt</v>
          </cell>
          <cell r="AH40" t="str">
            <v>2005</v>
          </cell>
        </row>
        <row r="41">
          <cell r="B41" t="str">
            <v>(c) Ratios of 0.0% and 0.0% respectively on a tangible capital basis.</v>
          </cell>
          <cell r="AB41" t="str">
            <v>Moody's</v>
          </cell>
          <cell r="AC41" t="str">
            <v>S&amp;P</v>
          </cell>
          <cell r="AD41" t="str">
            <v>A.M. Best</v>
          </cell>
          <cell r="AF41" t="str">
            <v>Moody's</v>
          </cell>
          <cell r="AG41" t="str">
            <v>S&amp;P</v>
          </cell>
          <cell r="AH41" t="str">
            <v>NPW</v>
          </cell>
          <cell r="AI41" t="str">
            <v>Surplus</v>
          </cell>
        </row>
        <row r="42">
          <cell r="B42" t="str">
            <v>(d) Ratios of 0.0% and 0.0% respectively on a tangible capital basis.</v>
          </cell>
        </row>
        <row r="44">
          <cell r="AA44" t="str">
            <v>BER</v>
          </cell>
          <cell r="AB44" t="str">
            <v>A2</v>
          </cell>
          <cell r="AC44" t="str">
            <v>A+</v>
          </cell>
          <cell r="AD44" t="str">
            <v>A</v>
          </cell>
          <cell r="AF44" t="str">
            <v>Baa2</v>
          </cell>
          <cell r="AG44" t="str">
            <v>BBB+</v>
          </cell>
          <cell r="AH44">
            <v>4441.3</v>
          </cell>
          <cell r="AI44">
            <v>2939.3449999999998</v>
          </cell>
          <cell r="AJ44">
            <v>1.5109828890450085</v>
          </cell>
        </row>
        <row r="45">
          <cell r="AA45" t="str">
            <v>MKL</v>
          </cell>
          <cell r="AB45" t="str">
            <v>A3</v>
          </cell>
          <cell r="AC45" t="str">
            <v>--</v>
          </cell>
          <cell r="AD45" t="str">
            <v>A</v>
          </cell>
          <cell r="AF45" t="str">
            <v>Baa3</v>
          </cell>
          <cell r="AG45" t="str">
            <v>BBB-</v>
          </cell>
          <cell r="AH45">
            <v>1500</v>
          </cell>
          <cell r="AI45">
            <v>1210.5999999999999</v>
          </cell>
          <cell r="AJ45">
            <v>1.2390550140426235</v>
          </cell>
        </row>
        <row r="46">
          <cell r="AA46" t="str">
            <v>RLI</v>
          </cell>
          <cell r="AB46" t="str">
            <v>A3</v>
          </cell>
          <cell r="AC46" t="str">
            <v>A+</v>
          </cell>
          <cell r="AD46" t="str">
            <v>A+</v>
          </cell>
          <cell r="AF46" t="str">
            <v>Baa2</v>
          </cell>
          <cell r="AG46" t="str">
            <v>BBB+</v>
          </cell>
          <cell r="AH46">
            <v>494.6</v>
          </cell>
          <cell r="AI46">
            <v>690.2</v>
          </cell>
          <cell r="AJ46">
            <v>0.71660388293248334</v>
          </cell>
        </row>
        <row r="47">
          <cell r="AA47" t="str">
            <v>AGII</v>
          </cell>
          <cell r="AB47" t="str">
            <v>--</v>
          </cell>
          <cell r="AC47" t="str">
            <v>A-</v>
          </cell>
          <cell r="AD47" t="str">
            <v>A</v>
          </cell>
          <cell r="AF47" t="str">
            <v>--</v>
          </cell>
          <cell r="AG47" t="str">
            <v>BBB-</v>
          </cell>
          <cell r="AH47">
            <v>769.5</v>
          </cell>
          <cell r="AI47">
            <v>547.5</v>
          </cell>
          <cell r="AJ47">
            <v>1.4054794520547946</v>
          </cell>
        </row>
        <row r="48">
          <cell r="AA48" t="str">
            <v>INDM</v>
          </cell>
          <cell r="AB48" t="str">
            <v>--</v>
          </cell>
          <cell r="AC48" t="str">
            <v>A</v>
          </cell>
          <cell r="AD48" t="str">
            <v>A</v>
          </cell>
          <cell r="AF48" t="str">
            <v>--</v>
          </cell>
          <cell r="AG48" t="str">
            <v>--</v>
          </cell>
          <cell r="AH48">
            <v>519.73299999999995</v>
          </cell>
          <cell r="AI48">
            <v>523.04899999999998</v>
          </cell>
          <cell r="AJ48">
            <v>0.99366024980451151</v>
          </cell>
        </row>
        <row r="49">
          <cell r="AA49" t="str">
            <v>TWGP</v>
          </cell>
          <cell r="AB49" t="str">
            <v>--</v>
          </cell>
          <cell r="AC49" t="str">
            <v>BBB-</v>
          </cell>
          <cell r="AD49" t="str">
            <v>A-</v>
          </cell>
          <cell r="AF49" t="str">
            <v>--</v>
          </cell>
          <cell r="AG49" t="str">
            <v>--</v>
          </cell>
          <cell r="AH49">
            <v>211.8</v>
          </cell>
          <cell r="AI49">
            <v>142.5</v>
          </cell>
          <cell r="AJ49">
            <v>1.4863157894736843</v>
          </cell>
        </row>
        <row r="50">
          <cell r="AA50" t="str">
            <v>JRVR</v>
          </cell>
          <cell r="AB50" t="str">
            <v>--</v>
          </cell>
          <cell r="AC50" t="str">
            <v>--</v>
          </cell>
          <cell r="AD50" t="str">
            <v>A-</v>
          </cell>
          <cell r="AF50" t="str">
            <v>--</v>
          </cell>
          <cell r="AG50" t="str">
            <v>--</v>
          </cell>
          <cell r="AH50">
            <v>140.6</v>
          </cell>
          <cell r="AI50">
            <v>157.1</v>
          </cell>
          <cell r="AJ50">
            <v>0.89497135582431575</v>
          </cell>
        </row>
        <row r="51">
          <cell r="AA51" t="str">
            <v>NATL</v>
          </cell>
          <cell r="AB51" t="str">
            <v>--</v>
          </cell>
          <cell r="AC51" t="str">
            <v>--</v>
          </cell>
          <cell r="AD51" t="str">
            <v>A</v>
          </cell>
          <cell r="AF51" t="str">
            <v>--</v>
          </cell>
          <cell r="AG51" t="str">
            <v>--</v>
          </cell>
          <cell r="AH51">
            <v>172.697</v>
          </cell>
          <cell r="AI51">
            <v>122.825</v>
          </cell>
          <cell r="AJ51">
            <v>1.4060411154081009</v>
          </cell>
        </row>
        <row r="52">
          <cell r="AA52" t="str">
            <v>RUTX</v>
          </cell>
          <cell r="AB52" t="str">
            <v>--</v>
          </cell>
          <cell r="AC52" t="str">
            <v>--</v>
          </cell>
          <cell r="AD52" t="str">
            <v>A-</v>
          </cell>
          <cell r="AF52" t="str">
            <v>--</v>
          </cell>
          <cell r="AG52" t="str">
            <v>--</v>
          </cell>
          <cell r="AH52">
            <v>269.5</v>
          </cell>
          <cell r="AI52">
            <v>171.4</v>
          </cell>
          <cell r="AJ52">
            <v>1.572345390898483</v>
          </cell>
        </row>
        <row r="53">
          <cell r="AA53" t="str">
            <v>PROS</v>
          </cell>
          <cell r="AB53" t="str">
            <v>--</v>
          </cell>
          <cell r="AC53" t="str">
            <v>BBB</v>
          </cell>
          <cell r="AD53" t="str">
            <v>A-</v>
          </cell>
          <cell r="AF53" t="str">
            <v>--</v>
          </cell>
          <cell r="AG53" t="str">
            <v>--</v>
          </cell>
          <cell r="AH53">
            <v>189.5</v>
          </cell>
          <cell r="AI53">
            <v>121.3</v>
          </cell>
          <cell r="AJ53">
            <v>1.562242374278648</v>
          </cell>
        </row>
        <row r="54">
          <cell r="AA54" t="str">
            <v>NPTE</v>
          </cell>
          <cell r="AB54" t="str">
            <v>--</v>
          </cell>
          <cell r="AC54" t="str">
            <v>--</v>
          </cell>
          <cell r="AD54" t="str">
            <v>B++</v>
          </cell>
          <cell r="AF54" t="str">
            <v>--</v>
          </cell>
          <cell r="AG54" t="str">
            <v>--</v>
          </cell>
          <cell r="AH54">
            <v>87.132999999999996</v>
          </cell>
          <cell r="AI54">
            <v>69.73599999999999</v>
          </cell>
          <cell r="AJ54">
            <v>1.2494694275553517</v>
          </cell>
        </row>
        <row r="55">
          <cell r="AA55" t="str">
            <v>HAF</v>
          </cell>
          <cell r="AB55" t="str">
            <v>--</v>
          </cell>
          <cell r="AC55" t="str">
            <v>--</v>
          </cell>
          <cell r="AD55" t="str">
            <v>A-</v>
          </cell>
          <cell r="AF55" t="str">
            <v>--</v>
          </cell>
          <cell r="AG55" t="str">
            <v>--</v>
          </cell>
          <cell r="AH55">
            <v>99.62</v>
          </cell>
          <cell r="AI55">
            <v>130.209</v>
          </cell>
          <cell r="AJ55">
            <v>0.76507768280226407</v>
          </cell>
        </row>
        <row r="56">
          <cell r="AA56" t="str">
            <v>HAF2</v>
          </cell>
          <cell r="AB56" t="str">
            <v>--</v>
          </cell>
          <cell r="AC56" t="str">
            <v>--</v>
          </cell>
          <cell r="AD56" t="str">
            <v>A-</v>
          </cell>
          <cell r="AF56" t="str">
            <v>--</v>
          </cell>
          <cell r="AG56" t="str">
            <v>--</v>
          </cell>
          <cell r="AH56">
            <v>99.62</v>
          </cell>
          <cell r="AI56">
            <v>176.709</v>
          </cell>
          <cell r="AJ56">
            <v>0.56375170478017533</v>
          </cell>
        </row>
        <row r="57">
          <cell r="AA57" t="str">
            <v>HCC</v>
          </cell>
          <cell r="AB57" t="str">
            <v>--</v>
          </cell>
          <cell r="AC57" t="str">
            <v>AA</v>
          </cell>
          <cell r="AD57" t="str">
            <v>A+</v>
          </cell>
          <cell r="AF57" t="str">
            <v>--</v>
          </cell>
          <cell r="AG57" t="str">
            <v>A</v>
          </cell>
          <cell r="AH57">
            <v>832.28899999999999</v>
          </cell>
          <cell r="AI57">
            <v>910.34100000000001</v>
          </cell>
          <cell r="AJ57">
            <v>0.91426070011127691</v>
          </cell>
        </row>
        <row r="58">
          <cell r="AA58" t="str">
            <v>PHLY</v>
          </cell>
          <cell r="AB58" t="str">
            <v>--</v>
          </cell>
          <cell r="AC58" t="str">
            <v>--</v>
          </cell>
          <cell r="AD58" t="str">
            <v>A+</v>
          </cell>
          <cell r="AF58" t="str">
            <v>--</v>
          </cell>
          <cell r="AG58" t="str">
            <v>--</v>
          </cell>
          <cell r="AH58">
            <v>1107.46</v>
          </cell>
          <cell r="AI58">
            <v>691.03800000000001</v>
          </cell>
          <cell r="AJ58">
            <v>1.6026036194825755</v>
          </cell>
        </row>
        <row r="59">
          <cell r="AH59">
            <v>194.16300000000001</v>
          </cell>
          <cell r="AI59">
            <v>176.709</v>
          </cell>
          <cell r="AJ59">
            <v>1.0987725582737722</v>
          </cell>
        </row>
      </sheetData>
      <sheetData sheetId="7"/>
      <sheetData sheetId="8" refreshError="1"/>
      <sheetData sheetId="9"/>
      <sheetData sheetId="10" refreshError="1"/>
      <sheetData sheetId="11"/>
      <sheetData sheetId="12"/>
      <sheetData sheetId="13"/>
      <sheetData sheetId="14"/>
      <sheetData sheetId="15" refreshError="1"/>
      <sheetData sheetId="16" refreshError="1"/>
      <sheetData sheetId="17"/>
      <sheetData sheetId="18"/>
      <sheetData sheetId="19">
        <row r="2">
          <cell r="B2" t="str">
            <v>LT</v>
          </cell>
          <cell r="C2" t="str">
            <v>2006E</v>
          </cell>
          <cell r="E2" t="str">
            <v>2007E</v>
          </cell>
          <cell r="F2" t="str">
            <v>Price /</v>
          </cell>
        </row>
        <row r="3">
          <cell r="B3" t="str">
            <v>Growth</v>
          </cell>
          <cell r="C3" t="str">
            <v>P/E</v>
          </cell>
          <cell r="E3" t="str">
            <v>ROE</v>
          </cell>
          <cell r="F3" t="str">
            <v>Book</v>
          </cell>
        </row>
        <row r="5">
          <cell r="A5" t="str">
            <v>BER</v>
          </cell>
          <cell r="B5">
            <v>12.3</v>
          </cell>
          <cell r="C5">
            <v>11.724706890160929</v>
          </cell>
          <cell r="E5">
            <v>0.19622585438992679</v>
          </cell>
          <cell r="F5">
            <v>11.724706890160929</v>
          </cell>
        </row>
        <row r="6">
          <cell r="A6" t="str">
            <v>MKL</v>
          </cell>
          <cell r="B6">
            <v>13.3</v>
          </cell>
          <cell r="C6">
            <v>13.542595680328821</v>
          </cell>
          <cell r="E6">
            <v>0.13347802555788427</v>
          </cell>
          <cell r="F6">
            <v>13.542595680328821</v>
          </cell>
        </row>
        <row r="7">
          <cell r="A7" t="str">
            <v>RLI</v>
          </cell>
          <cell r="B7">
            <v>12.3</v>
          </cell>
          <cell r="C7">
            <v>13.803336956709284</v>
          </cell>
          <cell r="E7">
            <v>0.12556785192318973</v>
          </cell>
          <cell r="F7">
            <v>13.803336956709284</v>
          </cell>
        </row>
        <row r="8">
          <cell r="A8" t="str">
            <v>AGII</v>
          </cell>
          <cell r="B8">
            <v>14.3</v>
          </cell>
          <cell r="C8">
            <v>13.817874866275439</v>
          </cell>
          <cell r="E8">
            <v>0.11379327611425803</v>
          </cell>
          <cell r="F8">
            <v>13.817874866275439</v>
          </cell>
        </row>
        <row r="9">
          <cell r="A9" t="str">
            <v>INDM</v>
          </cell>
          <cell r="B9">
            <v>12</v>
          </cell>
          <cell r="C9">
            <v>11.046511627906977</v>
          </cell>
          <cell r="E9">
            <v>0.10835973932276355</v>
          </cell>
          <cell r="F9">
            <v>11.046511627906977</v>
          </cell>
        </row>
        <row r="10">
          <cell r="A10" t="str">
            <v>TWGP</v>
          </cell>
          <cell r="B10">
            <v>20</v>
          </cell>
          <cell r="C10">
            <v>15.595138543494222</v>
          </cell>
          <cell r="E10">
            <v>0.22880287916443803</v>
          </cell>
          <cell r="F10">
            <v>15.595138543494222</v>
          </cell>
        </row>
        <row r="11">
          <cell r="A11" t="str">
            <v>JRVR</v>
          </cell>
          <cell r="B11">
            <v>12.5</v>
          </cell>
          <cell r="C11">
            <v>13.502564102564104</v>
          </cell>
          <cell r="E11">
            <v>0.13542066855139392</v>
          </cell>
          <cell r="F11">
            <v>13.502564102564104</v>
          </cell>
        </row>
        <row r="12">
          <cell r="A12" t="str">
            <v>NATL</v>
          </cell>
          <cell r="B12">
            <v>13.5</v>
          </cell>
          <cell r="C12">
            <v>12.360946745562131</v>
          </cell>
          <cell r="E12">
            <v>0.14244020722478673</v>
          </cell>
          <cell r="F12" t="e">
            <v>#REF!</v>
          </cell>
        </row>
        <row r="13">
          <cell r="E13">
            <v>8.2988432731047682E-2</v>
          </cell>
          <cell r="F13">
            <v>0</v>
          </cell>
        </row>
        <row r="17">
          <cell r="A17" t="str">
            <v>RUTX</v>
          </cell>
          <cell r="B17">
            <v>6.3</v>
          </cell>
          <cell r="C17">
            <v>9.5700416088765596</v>
          </cell>
        </row>
        <row r="18">
          <cell r="A18" t="str">
            <v>PROS</v>
          </cell>
          <cell r="B18">
            <v>14.3</v>
          </cell>
          <cell r="C18">
            <v>9.6202531645569618</v>
          </cell>
        </row>
        <row r="19">
          <cell r="A19" t="str">
            <v>NPTE</v>
          </cell>
          <cell r="B19">
            <v>15</v>
          </cell>
          <cell r="C19">
            <v>8.6495556085053966</v>
          </cell>
        </row>
        <row r="22">
          <cell r="A22" t="str">
            <v>HAF</v>
          </cell>
          <cell r="B22">
            <v>53.323542224475418</v>
          </cell>
          <cell r="C22">
            <v>25.119349157002475</v>
          </cell>
          <cell r="E22">
            <v>0.14077671169382336</v>
          </cell>
          <cell r="F22">
            <v>25.119349157002475</v>
          </cell>
        </row>
        <row r="26">
          <cell r="A26" t="str">
            <v>Min</v>
          </cell>
          <cell r="B26">
            <v>53.323542224475418</v>
          </cell>
          <cell r="C26">
            <v>25.119349157002475</v>
          </cell>
          <cell r="E26">
            <v>0.22880287916443803</v>
          </cell>
          <cell r="F26" t="e">
            <v>#REF!</v>
          </cell>
        </row>
        <row r="27">
          <cell r="A27" t="str">
            <v>Max</v>
          </cell>
          <cell r="B27">
            <v>6.3</v>
          </cell>
          <cell r="C27">
            <v>8.6495556085053966</v>
          </cell>
          <cell r="E27">
            <v>8.2988432731047682E-2</v>
          </cell>
          <cell r="F27" t="e">
            <v>#REF!</v>
          </cell>
        </row>
        <row r="29">
          <cell r="A29" t="str">
            <v>Slope</v>
          </cell>
          <cell r="B29">
            <v>0.32462031737547359</v>
          </cell>
        </row>
        <row r="30">
          <cell r="A30" t="str">
            <v>Intercept</v>
          </cell>
          <cell r="B30">
            <v>7.8094439565087965</v>
          </cell>
        </row>
        <row r="36">
          <cell r="AJ36">
            <v>18.146000000000001</v>
          </cell>
        </row>
        <row r="37">
          <cell r="AJ37">
            <v>0.64119999999999999</v>
          </cell>
        </row>
        <row r="39">
          <cell r="AE39" t="str">
            <v>LT</v>
          </cell>
          <cell r="AF39" t="str">
            <v>2006E</v>
          </cell>
          <cell r="AJ39" t="str">
            <v>Implied</v>
          </cell>
        </row>
        <row r="40">
          <cell r="AE40" t="str">
            <v>Growth</v>
          </cell>
          <cell r="AF40" t="str">
            <v>P/E</v>
          </cell>
          <cell r="AI40" t="str">
            <v>2007E</v>
          </cell>
          <cell r="AJ40" t="str">
            <v>Price /</v>
          </cell>
        </row>
        <row r="41">
          <cell r="AE41">
            <v>7</v>
          </cell>
          <cell r="AF41">
            <v>10.081786178137111</v>
          </cell>
          <cell r="AI41" t="str">
            <v>ROAE</v>
          </cell>
          <cell r="AJ41" t="str">
            <v>Book</v>
          </cell>
        </row>
        <row r="42">
          <cell r="AE42">
            <v>8</v>
          </cell>
          <cell r="AF42">
            <v>10.406406495512584</v>
          </cell>
          <cell r="AI42">
            <v>0.12</v>
          </cell>
          <cell r="AJ42">
            <v>1.5363199999999999</v>
          </cell>
        </row>
        <row r="43">
          <cell r="AE43">
            <v>53.323542224475418</v>
          </cell>
          <cell r="AF43">
            <v>25.119349157002475</v>
          </cell>
          <cell r="AI43">
            <v>0.13</v>
          </cell>
          <cell r="AJ43">
            <v>1.7177800000000003</v>
          </cell>
        </row>
        <row r="44">
          <cell r="AE44">
            <v>9</v>
          </cell>
          <cell r="AF44">
            <v>10.731026812888059</v>
          </cell>
          <cell r="AI44">
            <v>0.14000000000000001</v>
          </cell>
          <cell r="AJ44">
            <v>1.8992400000000003</v>
          </cell>
        </row>
        <row r="45">
          <cell r="AE45">
            <v>10</v>
          </cell>
          <cell r="AF45">
            <v>11.055647130263532</v>
          </cell>
          <cell r="AI45">
            <v>0.14077671169382336</v>
          </cell>
          <cell r="AJ45">
            <v>1.9133342103961186</v>
          </cell>
          <cell r="AK45" t="str">
            <v>Republic</v>
          </cell>
        </row>
        <row r="46">
          <cell r="AI46">
            <v>0.15</v>
          </cell>
          <cell r="AJ46">
            <v>2.0807000000000002</v>
          </cell>
        </row>
        <row r="47">
          <cell r="AI47">
            <v>0.16</v>
          </cell>
          <cell r="AJ47">
            <v>2.2621600000000002</v>
          </cell>
        </row>
        <row r="48">
          <cell r="AI48">
            <v>0.17</v>
          </cell>
          <cell r="AJ48">
            <v>2.4436200000000006</v>
          </cell>
        </row>
        <row r="49">
          <cell r="AI49">
            <v>0.18000000000000002</v>
          </cell>
          <cell r="AJ49">
            <v>2.6250800000000005</v>
          </cell>
        </row>
        <row r="50">
          <cell r="AI50">
            <v>0.19000000000000003</v>
          </cell>
          <cell r="AJ50">
            <v>2.8065400000000009</v>
          </cell>
        </row>
      </sheetData>
      <sheetData sheetId="20" refreshError="1"/>
      <sheetData sheetId="21">
        <row r="2">
          <cell r="B2" t="str">
            <v>LT</v>
          </cell>
          <cell r="C2" t="str">
            <v>2007E</v>
          </cell>
          <cell r="E2" t="str">
            <v>2007E</v>
          </cell>
          <cell r="F2" t="str">
            <v>Price /</v>
          </cell>
        </row>
        <row r="3">
          <cell r="B3" t="str">
            <v>Growth</v>
          </cell>
          <cell r="C3" t="str">
            <v>P/E</v>
          </cell>
          <cell r="E3" t="str">
            <v>ROE</v>
          </cell>
          <cell r="F3" t="str">
            <v>Book</v>
          </cell>
        </row>
        <row r="5">
          <cell r="A5" t="str">
            <v>BER</v>
          </cell>
          <cell r="B5">
            <v>12.3</v>
          </cell>
          <cell r="C5">
            <v>10.906231474416407</v>
          </cell>
          <cell r="E5">
            <v>0.19622585438992679</v>
          </cell>
          <cell r="F5">
            <v>10.906231474416407</v>
          </cell>
        </row>
        <row r="6">
          <cell r="A6" t="str">
            <v>MKL</v>
          </cell>
          <cell r="B6">
            <v>13.3</v>
          </cell>
          <cell r="C6">
            <v>12.621973256234188</v>
          </cell>
          <cell r="E6">
            <v>0.13347802555788427</v>
          </cell>
          <cell r="F6">
            <v>12.621973256234188</v>
          </cell>
        </row>
        <row r="7">
          <cell r="A7" t="str">
            <v>RLI</v>
          </cell>
          <cell r="B7">
            <v>12.3</v>
          </cell>
          <cell r="C7">
            <v>12.857142116524074</v>
          </cell>
          <cell r="E7">
            <v>0.12556785192318973</v>
          </cell>
          <cell r="F7">
            <v>12.857142116524074</v>
          </cell>
        </row>
        <row r="8">
          <cell r="A8" t="str">
            <v>AGII</v>
          </cell>
          <cell r="B8">
            <v>14.3</v>
          </cell>
          <cell r="C8">
            <v>12.016722870956924</v>
          </cell>
          <cell r="E8">
            <v>0.11379327611425803</v>
          </cell>
          <cell r="F8">
            <v>12.016722870956924</v>
          </cell>
        </row>
        <row r="9">
          <cell r="A9" t="str">
            <v>INDM</v>
          </cell>
          <cell r="B9">
            <v>12</v>
          </cell>
          <cell r="C9">
            <v>10.555555555555555</v>
          </cell>
          <cell r="E9">
            <v>0.10835973932276355</v>
          </cell>
          <cell r="F9">
            <v>10.555555555555555</v>
          </cell>
        </row>
        <row r="10">
          <cell r="A10" t="str">
            <v>TWGP</v>
          </cell>
          <cell r="B10">
            <v>20</v>
          </cell>
          <cell r="C10">
            <v>11.464285714285714</v>
          </cell>
          <cell r="E10">
            <v>0.22880287916443803</v>
          </cell>
          <cell r="F10">
            <v>11.464285714285714</v>
          </cell>
        </row>
        <row r="11">
          <cell r="A11" t="str">
            <v>JRVR</v>
          </cell>
          <cell r="B11">
            <v>12.5</v>
          </cell>
          <cell r="C11">
            <v>11.531383494486573</v>
          </cell>
          <cell r="E11">
            <v>0.13542066855139392</v>
          </cell>
          <cell r="F11">
            <v>11.531383494486573</v>
          </cell>
        </row>
        <row r="12">
          <cell r="A12" t="str">
            <v>RUTX</v>
          </cell>
          <cell r="B12">
            <v>6.3</v>
          </cell>
          <cell r="C12">
            <v>8.9262613195342819</v>
          </cell>
          <cell r="E12">
            <v>0.14244020722478673</v>
          </cell>
          <cell r="F12">
            <v>8.9262613195342819</v>
          </cell>
        </row>
        <row r="13">
          <cell r="A13" t="str">
            <v>PROS</v>
          </cell>
          <cell r="B13">
            <v>14.3</v>
          </cell>
          <cell r="C13">
            <v>8.3125</v>
          </cell>
          <cell r="E13">
            <v>8.2988432731047682E-2</v>
          </cell>
          <cell r="F13">
            <v>8.3125</v>
          </cell>
        </row>
        <row r="14">
          <cell r="A14" t="str">
            <v>NPTE</v>
          </cell>
          <cell r="B14">
            <v>15</v>
          </cell>
          <cell r="C14">
            <v>7.1735766653987776</v>
          </cell>
        </row>
        <row r="22">
          <cell r="A22" t="str">
            <v>HAF</v>
          </cell>
          <cell r="B22">
            <v>53.323542224475418</v>
          </cell>
          <cell r="C22">
            <v>13.587755408597676</v>
          </cell>
          <cell r="E22">
            <v>0.14077671169382336</v>
          </cell>
          <cell r="F22">
            <v>13.587755408597676</v>
          </cell>
        </row>
        <row r="26">
          <cell r="A26" t="str">
            <v>Min</v>
          </cell>
          <cell r="B26">
            <v>53.323542224475418</v>
          </cell>
          <cell r="C26">
            <v>13.587755408597676</v>
          </cell>
          <cell r="E26">
            <v>0.22880287916443803</v>
          </cell>
          <cell r="F26">
            <v>13.587755408597676</v>
          </cell>
        </row>
        <row r="27">
          <cell r="A27" t="str">
            <v>Max</v>
          </cell>
          <cell r="B27">
            <v>6.3</v>
          </cell>
          <cell r="C27">
            <v>7.1735766653987776</v>
          </cell>
          <cell r="E27">
            <v>8.2988432731047682E-2</v>
          </cell>
          <cell r="F27">
            <v>8.3125</v>
          </cell>
        </row>
        <row r="29">
          <cell r="A29" t="str">
            <v>Slope</v>
          </cell>
          <cell r="B29">
            <v>7.3607668420398301E-2</v>
          </cell>
        </row>
        <row r="30">
          <cell r="A30" t="str">
            <v>Intercept</v>
          </cell>
          <cell r="B30">
            <v>9.6627337935373809</v>
          </cell>
        </row>
        <row r="36">
          <cell r="AJ36">
            <v>18.146000000000001</v>
          </cell>
        </row>
        <row r="37">
          <cell r="AJ37">
            <v>0.64119999999999999</v>
          </cell>
        </row>
        <row r="39">
          <cell r="AE39" t="str">
            <v>LT</v>
          </cell>
          <cell r="AF39" t="str">
            <v>2007E</v>
          </cell>
          <cell r="AJ39" t="str">
            <v>Implied</v>
          </cell>
        </row>
        <row r="40">
          <cell r="AE40" t="str">
            <v>Growth</v>
          </cell>
          <cell r="AF40" t="str">
            <v>P/E</v>
          </cell>
          <cell r="AI40" t="str">
            <v>2007E</v>
          </cell>
          <cell r="AJ40" t="str">
            <v>Price /</v>
          </cell>
        </row>
        <row r="41">
          <cell r="AE41">
            <v>7</v>
          </cell>
          <cell r="AF41">
            <v>10.177987472480169</v>
          </cell>
          <cell r="AI41" t="str">
            <v>ROAE</v>
          </cell>
          <cell r="AJ41" t="str">
            <v>Book</v>
          </cell>
        </row>
        <row r="42">
          <cell r="AE42">
            <v>8</v>
          </cell>
          <cell r="AF42">
            <v>10.251595140900568</v>
          </cell>
          <cell r="AI42">
            <v>0.12</v>
          </cell>
          <cell r="AJ42">
            <v>1.5363199999999999</v>
          </cell>
        </row>
        <row r="43">
          <cell r="AE43">
            <v>53.323542224475418</v>
          </cell>
          <cell r="AF43">
            <v>13.587755408597676</v>
          </cell>
          <cell r="AI43">
            <v>0.13</v>
          </cell>
          <cell r="AJ43">
            <v>1.7177800000000003</v>
          </cell>
        </row>
        <row r="44">
          <cell r="AE44">
            <v>9</v>
          </cell>
          <cell r="AF44">
            <v>10.325202809320965</v>
          </cell>
          <cell r="AI44">
            <v>0.14000000000000001</v>
          </cell>
          <cell r="AJ44">
            <v>1.8992400000000003</v>
          </cell>
        </row>
        <row r="45">
          <cell r="AE45">
            <v>10</v>
          </cell>
          <cell r="AF45">
            <v>10.398810477741364</v>
          </cell>
          <cell r="AI45">
            <v>0.14077671169382336</v>
          </cell>
          <cell r="AJ45">
            <v>1.9133342103961186</v>
          </cell>
          <cell r="AK45" t="str">
            <v>Republic</v>
          </cell>
        </row>
        <row r="46">
          <cell r="AI46">
            <v>0.15</v>
          </cell>
          <cell r="AJ46">
            <v>2.0807000000000002</v>
          </cell>
        </row>
        <row r="47">
          <cell r="AI47">
            <v>0.16</v>
          </cell>
          <cell r="AJ47">
            <v>2.2621600000000002</v>
          </cell>
        </row>
        <row r="48">
          <cell r="AI48">
            <v>0.17</v>
          </cell>
          <cell r="AJ48">
            <v>2.4436200000000006</v>
          </cell>
        </row>
        <row r="49">
          <cell r="AI49">
            <v>0.18000000000000002</v>
          </cell>
          <cell r="AJ49">
            <v>2.6250800000000005</v>
          </cell>
        </row>
        <row r="50">
          <cell r="AI50">
            <v>0.19000000000000003</v>
          </cell>
          <cell r="AJ50">
            <v>2.8065400000000009</v>
          </cell>
        </row>
      </sheetData>
      <sheetData sheetId="22">
        <row r="2">
          <cell r="B2" t="str">
            <v>Long Term</v>
          </cell>
          <cell r="C2" t="str">
            <v>2006E</v>
          </cell>
          <cell r="E2" t="str">
            <v>2007E</v>
          </cell>
          <cell r="F2" t="str">
            <v>Price /</v>
          </cell>
        </row>
        <row r="3">
          <cell r="B3" t="str">
            <v>EPS Growth</v>
          </cell>
          <cell r="C3" t="str">
            <v>P/E</v>
          </cell>
          <cell r="E3" t="str">
            <v>ROE</v>
          </cell>
          <cell r="F3" t="str">
            <v>Book</v>
          </cell>
        </row>
        <row r="5">
          <cell r="A5" t="str">
            <v>BER</v>
          </cell>
          <cell r="B5">
            <v>11.724706890160929</v>
          </cell>
          <cell r="C5">
            <v>0.12300000000000001</v>
          </cell>
          <cell r="E5">
            <v>0.19622585438992679</v>
          </cell>
          <cell r="F5">
            <v>0.12300000000000001</v>
          </cell>
        </row>
        <row r="6">
          <cell r="A6" t="str">
            <v>MKL</v>
          </cell>
          <cell r="B6">
            <v>13.542595680328821</v>
          </cell>
          <cell r="C6">
            <v>0.13300000000000001</v>
          </cell>
          <cell r="E6">
            <v>0.13347802555788427</v>
          </cell>
          <cell r="F6">
            <v>0.13300000000000001</v>
          </cell>
        </row>
        <row r="7">
          <cell r="A7" t="str">
            <v>RLI</v>
          </cell>
          <cell r="B7">
            <v>13.803336956709284</v>
          </cell>
          <cell r="C7">
            <v>0.12300000000000001</v>
          </cell>
          <cell r="E7">
            <v>0.12556785192318973</v>
          </cell>
          <cell r="F7">
            <v>0.12300000000000001</v>
          </cell>
        </row>
        <row r="8">
          <cell r="A8" t="str">
            <v>AGII</v>
          </cell>
          <cell r="B8">
            <v>13.817874866275439</v>
          </cell>
          <cell r="C8">
            <v>0.14300000000000002</v>
          </cell>
          <cell r="E8">
            <v>0.11379327611425803</v>
          </cell>
          <cell r="F8">
            <v>0.14300000000000002</v>
          </cell>
        </row>
        <row r="9">
          <cell r="A9" t="str">
            <v>INDM</v>
          </cell>
          <cell r="B9">
            <v>11.046511627906977</v>
          </cell>
          <cell r="C9">
            <v>0.12</v>
          </cell>
          <cell r="E9">
            <v>0.10835973932276355</v>
          </cell>
          <cell r="F9">
            <v>0.12</v>
          </cell>
        </row>
        <row r="10">
          <cell r="A10" t="str">
            <v>TWGP</v>
          </cell>
          <cell r="B10">
            <v>15.595138543494222</v>
          </cell>
          <cell r="C10">
            <v>0.2</v>
          </cell>
          <cell r="E10">
            <v>0.22880287916443803</v>
          </cell>
          <cell r="F10">
            <v>0.2</v>
          </cell>
        </row>
        <row r="11">
          <cell r="A11" t="str">
            <v>JRVR</v>
          </cell>
          <cell r="B11">
            <v>13.502564102564104</v>
          </cell>
          <cell r="C11">
            <v>0.125</v>
          </cell>
          <cell r="E11">
            <v>0.13542066855139392</v>
          </cell>
          <cell r="F11">
            <v>0.125</v>
          </cell>
        </row>
        <row r="12">
          <cell r="A12" t="str">
            <v>RUTX</v>
          </cell>
          <cell r="B12">
            <v>9.5700416088765596</v>
          </cell>
          <cell r="C12">
            <v>6.3E-2</v>
          </cell>
          <cell r="E12">
            <v>0.14244020722478673</v>
          </cell>
          <cell r="F12">
            <v>6.3E-2</v>
          </cell>
        </row>
        <row r="13">
          <cell r="A13" t="str">
            <v>PROS</v>
          </cell>
          <cell r="B13">
            <v>9.6202531645569618</v>
          </cell>
          <cell r="C13">
            <v>0.14300000000000002</v>
          </cell>
          <cell r="E13">
            <v>8.2988432731047682E-2</v>
          </cell>
          <cell r="F13">
            <v>0.14300000000000002</v>
          </cell>
        </row>
        <row r="14">
          <cell r="A14" t="str">
            <v>NPTE</v>
          </cell>
          <cell r="B14">
            <v>8.6495556085053966</v>
          </cell>
          <cell r="C14">
            <v>0.15</v>
          </cell>
        </row>
        <row r="22">
          <cell r="A22" t="str">
            <v>HAF</v>
          </cell>
          <cell r="B22">
            <v>10.590918868604682</v>
          </cell>
          <cell r="C22">
            <v>0.12184589991742346</v>
          </cell>
          <cell r="E22">
            <v>0.14077671169382336</v>
          </cell>
          <cell r="F22">
            <v>0.12184589991742346</v>
          </cell>
        </row>
        <row r="26">
          <cell r="A26" t="str">
            <v>Min</v>
          </cell>
          <cell r="B26">
            <v>15.595138543494222</v>
          </cell>
          <cell r="C26">
            <v>0.2</v>
          </cell>
          <cell r="E26">
            <v>0.22880287916443803</v>
          </cell>
          <cell r="F26">
            <v>0.2</v>
          </cell>
        </row>
        <row r="27">
          <cell r="A27" t="str">
            <v>Max</v>
          </cell>
          <cell r="B27">
            <v>8.6495556085053966</v>
          </cell>
          <cell r="C27">
            <v>6.3E-2</v>
          </cell>
          <cell r="E27">
            <v>8.2988432731047682E-2</v>
          </cell>
          <cell r="F27">
            <v>6.3E-2</v>
          </cell>
        </row>
        <row r="29">
          <cell r="A29" t="str">
            <v>Slope</v>
          </cell>
          <cell r="B29">
            <v>6.9864514850822533E-3</v>
          </cell>
        </row>
        <row r="30">
          <cell r="A30" t="str">
            <v>Intercept</v>
          </cell>
          <cell r="B30">
            <v>4.7852959059474634E-2</v>
          </cell>
        </row>
        <row r="36">
          <cell r="AJ36">
            <v>18.146000000000001</v>
          </cell>
        </row>
        <row r="37">
          <cell r="AJ37">
            <v>0.64119999999999999</v>
          </cell>
        </row>
        <row r="39">
          <cell r="AE39" t="str">
            <v>Long Term</v>
          </cell>
          <cell r="AF39" t="str">
            <v>2006E</v>
          </cell>
          <cell r="AJ39" t="str">
            <v>Implied</v>
          </cell>
        </row>
        <row r="40">
          <cell r="AE40" t="str">
            <v>EPS Growth</v>
          </cell>
          <cell r="AF40" t="str">
            <v>P/E</v>
          </cell>
          <cell r="AI40" t="str">
            <v>2007E</v>
          </cell>
          <cell r="AJ40" t="str">
            <v>Price /</v>
          </cell>
        </row>
        <row r="41">
          <cell r="AE41">
            <v>7</v>
          </cell>
          <cell r="AF41">
            <v>9.6758119455050404E-2</v>
          </cell>
          <cell r="AI41" t="str">
            <v>ROAE</v>
          </cell>
          <cell r="AJ41" t="str">
            <v>Book</v>
          </cell>
        </row>
        <row r="42">
          <cell r="AE42">
            <v>8</v>
          </cell>
          <cell r="AF42">
            <v>0.10374457094013266</v>
          </cell>
          <cell r="AI42">
            <v>0.12</v>
          </cell>
          <cell r="AJ42">
            <v>1.5363199999999999</v>
          </cell>
        </row>
        <row r="43">
          <cell r="AE43">
            <v>10.590918868604682</v>
          </cell>
          <cell r="AF43">
            <v>0.12184589991742346</v>
          </cell>
          <cell r="AI43">
            <v>0.13</v>
          </cell>
          <cell r="AJ43">
            <v>1.7177800000000003</v>
          </cell>
        </row>
        <row r="44">
          <cell r="AE44">
            <v>9</v>
          </cell>
          <cell r="AF44">
            <v>0.11073102242521492</v>
          </cell>
          <cell r="AI44">
            <v>0.14000000000000001</v>
          </cell>
          <cell r="AJ44">
            <v>1.8992400000000003</v>
          </cell>
        </row>
        <row r="45">
          <cell r="AE45">
            <v>10</v>
          </cell>
          <cell r="AF45">
            <v>0.11771747391029717</v>
          </cell>
          <cell r="AI45">
            <v>0.14077671169382336</v>
          </cell>
          <cell r="AJ45">
            <v>1.9133342103961186</v>
          </cell>
          <cell r="AK45" t="str">
            <v>Republic</v>
          </cell>
        </row>
        <row r="46">
          <cell r="AI46">
            <v>0.15</v>
          </cell>
          <cell r="AJ46">
            <v>2.0807000000000002</v>
          </cell>
        </row>
        <row r="47">
          <cell r="AI47">
            <v>0.16</v>
          </cell>
          <cell r="AJ47">
            <v>2.2621600000000002</v>
          </cell>
        </row>
        <row r="48">
          <cell r="AI48">
            <v>0.17</v>
          </cell>
          <cell r="AJ48">
            <v>2.4436200000000006</v>
          </cell>
        </row>
        <row r="49">
          <cell r="AI49">
            <v>0.18000000000000002</v>
          </cell>
          <cell r="AJ49">
            <v>2.6250800000000005</v>
          </cell>
        </row>
        <row r="50">
          <cell r="AI50">
            <v>0.19000000000000003</v>
          </cell>
          <cell r="AJ50">
            <v>2.8065400000000009</v>
          </cell>
        </row>
      </sheetData>
      <sheetData sheetId="23" refreshError="1"/>
      <sheetData sheetId="24" refreshError="1"/>
      <sheetData sheetId="25" refreshError="1"/>
      <sheetData sheetId="26" refreshError="1"/>
      <sheetData sheetId="27"/>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s>
    <sheetDataSet>
      <sheetData sheetId="0">
        <row r="1">
          <cell r="A1" t="str">
            <v>Stephens Inc.</v>
          </cell>
        </row>
        <row r="2">
          <cell r="A2" t="str">
            <v>Vertical Bar Chart</v>
          </cell>
        </row>
        <row r="3">
          <cell r="A3" t="str">
            <v>(Dollars in Millions, Except per Share)</v>
          </cell>
        </row>
        <row r="6">
          <cell r="C6" t="str">
            <v>Internet Retailers
 Tradings Comps</v>
          </cell>
          <cell r="E6" t="str">
            <v>2009 EBITDA</v>
          </cell>
        </row>
        <row r="7">
          <cell r="E7" t="str">
            <v>Multiple of:</v>
          </cell>
        </row>
        <row r="8">
          <cell r="E8" t="str">
            <v>9.5x - 11.0x</v>
          </cell>
        </row>
        <row r="9">
          <cell r="C9" t="str">
            <v>Auto Parts 
Trading Comps</v>
          </cell>
          <cell r="E9" t="str">
            <v>2009 EBITDA</v>
          </cell>
        </row>
        <row r="10">
          <cell r="E10" t="str">
            <v>Multiple of:</v>
          </cell>
        </row>
        <row r="11">
          <cell r="E11" t="str">
            <v>7.5x - 8.5x</v>
          </cell>
        </row>
        <row r="12">
          <cell r="C12" t="str">
            <v>Internet Retailing
 Transaction Comparables</v>
          </cell>
          <cell r="E12" t="str">
            <v>2009 EBITDA</v>
          </cell>
        </row>
        <row r="13">
          <cell r="E13" t="str">
            <v>Multiple of:</v>
          </cell>
        </row>
        <row r="14">
          <cell r="E14" t="str">
            <v>12.0x - 14.0x</v>
          </cell>
        </row>
        <row r="15">
          <cell r="C15" t="str">
            <v>Auto Parts
 Transaction Comparables</v>
          </cell>
          <cell r="E15" t="str">
            <v>2009 EBITDA</v>
          </cell>
        </row>
        <row r="16">
          <cell r="E16" t="str">
            <v>Multiple of:</v>
          </cell>
        </row>
        <row r="17">
          <cell r="E17" t="str">
            <v>9.0x - 10.0x</v>
          </cell>
        </row>
        <row r="18">
          <cell r="C18" t="str">
            <v>Discounted Cash Flow</v>
          </cell>
        </row>
        <row r="19">
          <cell r="C19" t="str">
            <v>10.0% - 14.0% Discount Rate</v>
          </cell>
        </row>
        <row r="20">
          <cell r="C20" t="str">
            <v>With a Terminal Multiple of:</v>
          </cell>
        </row>
        <row r="21">
          <cell r="C21" t="str">
            <v>9.5x - 12.0x 2014 EBITDA</v>
          </cell>
        </row>
        <row r="22">
          <cell r="C22" t="str">
            <v>Leveraged Buyout Analysis
Assuming IRR to New Equity Investors 
between: 25.0% - 35.0% (b)</v>
          </cell>
          <cell r="E22" t="str">
            <v>Assuming 2014E Exit</v>
          </cell>
        </row>
        <row r="23">
          <cell r="E23" t="str">
            <v>Multiple of:</v>
          </cell>
        </row>
        <row r="24">
          <cell r="E24" t="str">
            <v>6.0x - 7.3x</v>
          </cell>
        </row>
        <row r="28">
          <cell r="Q28">
            <v>40178</v>
          </cell>
        </row>
        <row r="29">
          <cell r="P29" t="str">
            <v>EBITDA</v>
          </cell>
          <cell r="Q29">
            <v>102</v>
          </cell>
        </row>
        <row r="32">
          <cell r="P32" t="str">
            <v>Internet Ret</v>
          </cell>
          <cell r="Q32" t="str">
            <v>Auto Parts</v>
          </cell>
          <cell r="R32" t="str">
            <v>Internet Retail Transaction Comps</v>
          </cell>
          <cell r="S32" t="str">
            <v>Auto Parts Transaction Comps</v>
          </cell>
          <cell r="T32" t="str">
            <v>Terminal DCF</v>
          </cell>
          <cell r="U32" t="str">
            <v>LBO</v>
          </cell>
        </row>
        <row r="33">
          <cell r="P33" t="str">
            <v>EBITDA</v>
          </cell>
          <cell r="Q33" t="str">
            <v>EBITDA</v>
          </cell>
          <cell r="R33" t="str">
            <v>EBITDA</v>
          </cell>
          <cell r="S33" t="str">
            <v>EBITDA</v>
          </cell>
          <cell r="T33" t="str">
            <v>EBITDA</v>
          </cell>
          <cell r="U33" t="str">
            <v>EBITDA</v>
          </cell>
        </row>
        <row r="34">
          <cell r="P34">
            <v>2009</v>
          </cell>
          <cell r="Q34">
            <v>2009</v>
          </cell>
          <cell r="R34">
            <v>2009</v>
          </cell>
          <cell r="S34">
            <v>2009</v>
          </cell>
          <cell r="T34">
            <v>40178</v>
          </cell>
          <cell r="U34">
            <v>40178</v>
          </cell>
        </row>
        <row r="37">
          <cell r="O37" t="str">
            <v>Metric</v>
          </cell>
          <cell r="P37">
            <v>102</v>
          </cell>
          <cell r="Q37">
            <v>102</v>
          </cell>
          <cell r="R37">
            <v>102</v>
          </cell>
          <cell r="S37">
            <v>102</v>
          </cell>
          <cell r="T37">
            <v>102</v>
          </cell>
          <cell r="U37">
            <v>102</v>
          </cell>
        </row>
        <row r="39">
          <cell r="O39" t="str">
            <v>High</v>
          </cell>
          <cell r="P39">
            <v>11</v>
          </cell>
          <cell r="Q39">
            <v>8.5</v>
          </cell>
          <cell r="R39">
            <v>14</v>
          </cell>
          <cell r="S39">
            <v>10</v>
          </cell>
          <cell r="T39">
            <v>14.634831068185884</v>
          </cell>
          <cell r="U39">
            <v>7.3</v>
          </cell>
        </row>
        <row r="40">
          <cell r="O40" t="str">
            <v>Difference</v>
          </cell>
          <cell r="P40">
            <v>1.5</v>
          </cell>
          <cell r="Q40">
            <v>1</v>
          </cell>
          <cell r="R40">
            <v>2</v>
          </cell>
          <cell r="S40">
            <v>1</v>
          </cell>
          <cell r="T40">
            <v>3.8128265086298505</v>
          </cell>
          <cell r="U40">
            <v>1.2999999999999998</v>
          </cell>
        </row>
        <row r="41">
          <cell r="O41" t="str">
            <v>Low</v>
          </cell>
          <cell r="P41">
            <v>9.5</v>
          </cell>
          <cell r="Q41">
            <v>7.5</v>
          </cell>
          <cell r="R41">
            <v>12</v>
          </cell>
          <cell r="S41">
            <v>9</v>
          </cell>
          <cell r="T41">
            <v>10.822004559556033</v>
          </cell>
          <cell r="U41">
            <v>6</v>
          </cell>
        </row>
        <row r="43">
          <cell r="O43" t="str">
            <v>Discount Rate</v>
          </cell>
        </row>
        <row r="44">
          <cell r="O44" t="str">
            <v>High</v>
          </cell>
          <cell r="T44">
            <v>0.14000000000000001</v>
          </cell>
          <cell r="U44">
            <v>0.3</v>
          </cell>
        </row>
        <row r="45">
          <cell r="O45" t="str">
            <v>Low</v>
          </cell>
          <cell r="T45">
            <v>0.1</v>
          </cell>
          <cell r="U45">
            <v>0.2</v>
          </cell>
        </row>
        <row r="47">
          <cell r="O47" t="str">
            <v>Ent. Value</v>
          </cell>
        </row>
        <row r="48">
          <cell r="O48" t="str">
            <v>High</v>
          </cell>
          <cell r="P48">
            <v>1122</v>
          </cell>
          <cell r="Q48">
            <v>867</v>
          </cell>
          <cell r="R48">
            <v>1428</v>
          </cell>
          <cell r="S48">
            <v>1020</v>
          </cell>
          <cell r="T48">
            <v>1492.7527689549602</v>
          </cell>
        </row>
        <row r="49">
          <cell r="O49" t="str">
            <v>Difference</v>
          </cell>
          <cell r="P49">
            <v>153</v>
          </cell>
          <cell r="Q49">
            <v>102</v>
          </cell>
          <cell r="R49">
            <v>204</v>
          </cell>
          <cell r="S49">
            <v>102</v>
          </cell>
          <cell r="T49">
            <v>388.90830388024483</v>
          </cell>
        </row>
        <row r="50">
          <cell r="O50" t="str">
            <v>Low</v>
          </cell>
          <cell r="P50">
            <v>969</v>
          </cell>
          <cell r="Q50">
            <v>765</v>
          </cell>
          <cell r="R50">
            <v>1224</v>
          </cell>
          <cell r="S50">
            <v>918</v>
          </cell>
          <cell r="T50">
            <v>1103.8444650747153</v>
          </cell>
        </row>
        <row r="52">
          <cell r="O52" t="str">
            <v>Ent. Value</v>
          </cell>
        </row>
        <row r="53">
          <cell r="O53" t="str">
            <v>High</v>
          </cell>
          <cell r="P53">
            <v>1.1220000000000001</v>
          </cell>
          <cell r="Q53">
            <v>0.86699999999999999</v>
          </cell>
          <cell r="R53">
            <v>1.4279999999999999</v>
          </cell>
          <cell r="S53">
            <v>1.02</v>
          </cell>
          <cell r="T53">
            <v>1.4927527689549602</v>
          </cell>
        </row>
        <row r="54">
          <cell r="O54" t="str">
            <v>Difference</v>
          </cell>
          <cell r="P54">
            <v>0.153</v>
          </cell>
          <cell r="Q54">
            <v>0.10199999999999999</v>
          </cell>
          <cell r="R54">
            <v>0.20399999999999999</v>
          </cell>
          <cell r="S54">
            <v>0.10199999999999999</v>
          </cell>
          <cell r="T54">
            <v>0.38890830388024483</v>
          </cell>
        </row>
        <row r="55">
          <cell r="O55" t="str">
            <v>Low</v>
          </cell>
          <cell r="P55">
            <v>0.96899999999999997</v>
          </cell>
          <cell r="Q55">
            <v>0.76500000000000001</v>
          </cell>
          <cell r="R55">
            <v>1.224</v>
          </cell>
          <cell r="S55">
            <v>0.91800000000000004</v>
          </cell>
          <cell r="T55">
            <v>1.1038444650747155</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quisition Opportunities"/>
      <sheetName val="Conventional Trading"/>
      <sheetName val="Conventional Operating"/>
      <sheetName val="Alternative Trading"/>
      <sheetName val="Alternative Operating"/>
      <sheetName val="Aquiror Analytics ---&gt;"/>
      <sheetName val="KR Model Inputs"/>
      <sheetName val="KR DCF"/>
      <sheetName val="Kroger SQ and PF Proj"/>
      <sheetName val="Kroger PV FSP"/>
      <sheetName val="KR Valuation Summary"/>
      <sheetName val="Pro Forma Analytics ---&gt;"/>
      <sheetName val="Transaction Analytics"/>
      <sheetName val="New Pro Forma Model"/>
      <sheetName val="SVU Post Transaction"/>
      <sheetName val="PV VSP"/>
      <sheetName val="PF KR PV FSP"/>
      <sheetName val="Transaction Output"/>
      <sheetName val="Analysis of VSP"/>
      <sheetName val="Target Analytics ---&gt;"/>
      <sheetName val="SVU Projections Output"/>
      <sheetName val="SQ Valuation Summary"/>
      <sheetName val="SVU SQ and PF Projections"/>
      <sheetName val="SVU PV FSP"/>
      <sheetName val="Consolidated SVU Standalone"/>
      <sheetName val="Consolidated SVU Margins"/>
      <sheetName val="Jewel"/>
      <sheetName val="Cub Foods"/>
      <sheetName val="Shaws"/>
      <sheetName val="Acme"/>
      <sheetName val="Remaining Albertsons Markets"/>
      <sheetName val="Selected Albertsons Markets"/>
      <sheetName val="Save-A-Lot"/>
      <sheetName val="Supervalu Distribution"/>
      <sheetName val="Other"/>
      <sheetName val="FY08 SOTP data"/>
      <sheetName val="FY08E Sum of the Parts"/>
      <sheetName val="SQ SVU DCF w Syn"/>
      <sheetName val="SQ SVU DCF wo Syn"/>
      <sheetName val="PF SVU DCF w Syn"/>
      <sheetName val="PF SVU DCF wo Syn"/>
      <sheetName val="SVU SQ Football Field"/>
      <sheetName val="SVU PF Football Field"/>
      <sheetName val="SVU Cap Structure"/>
      <sheetName val="SVU Liquidity"/>
      <sheetName val="Albertsons Markets"/>
      <sheetName val="Select Albertsons Markets"/>
      <sheetName val="Valuation Charts - Kr Stndalone"/>
      <sheetName val="Acquire Jewel &amp; Acme"/>
      <sheetName val="Scenario 2 - Sensitivity"/>
      <sheetName val="Fin Sum Outputs"/>
      <sheetName val="Valuation Comparison"/>
      <sheetName val="LBO Output - Sensitivities"/>
      <sheetName val="SVU Projections"/>
      <sheetName val="Scenario 3 - Sensitivity"/>
      <sheetName val="LBO Output - Overview"/>
      <sheetName val="Scenario 2 - Combination Data"/>
      <sheetName val="Transaction Sum Outputs"/>
      <sheetName val="Valuation Charts - Acq SVU"/>
      <sheetName val="DCF Output - Kroger Standalone"/>
      <sheetName val="Acquisition Model"/>
      <sheetName val="Football Field Charts"/>
      <sheetName val="Returns Comparison"/>
      <sheetName val="Status Quo"/>
      <sheetName val="Valuation Summary"/>
      <sheetName val="Scenario 3"/>
      <sheetName val="LBO Output - Cred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2">
          <cell r="B2" t="str">
            <v>Date</v>
          </cell>
          <cell r="E2">
            <v>39905</v>
          </cell>
          <cell r="O2" t="str">
            <v>PV FSP</v>
          </cell>
        </row>
        <row r="3">
          <cell r="B3" t="str">
            <v>Current Share Price</v>
          </cell>
          <cell r="E3">
            <v>14.83</v>
          </cell>
          <cell r="O3" t="str">
            <v>Current
 (April 2009)</v>
          </cell>
          <cell r="P3">
            <v>2009</v>
          </cell>
          <cell r="Q3">
            <v>2010</v>
          </cell>
          <cell r="R3">
            <v>2011</v>
          </cell>
        </row>
        <row r="4">
          <cell r="B4" t="str">
            <v>Current LTM Multiple</v>
          </cell>
          <cell r="E4">
            <v>4.4000000000000004</v>
          </cell>
          <cell r="N4" t="str">
            <v>5.4x LTM EBITDA</v>
          </cell>
          <cell r="O4">
            <v>14.83</v>
          </cell>
          <cell r="P4">
            <v>4.815709809053299</v>
          </cell>
          <cell r="Q4">
            <v>3.5230115930909935</v>
          </cell>
          <cell r="R4">
            <v>2.3712496299521044</v>
          </cell>
        </row>
        <row r="5">
          <cell r="B5" t="str">
            <v>Discount Rate</v>
          </cell>
          <cell r="E5">
            <v>0.12</v>
          </cell>
          <cell r="N5" t="str">
            <v>4.4x LTM EBITDA</v>
          </cell>
          <cell r="O5">
            <v>14.83</v>
          </cell>
          <cell r="P5">
            <v>3.8632457656254826</v>
          </cell>
          <cell r="Q5">
            <v>2.7501824118832712</v>
          </cell>
          <cell r="R5">
            <v>1.7505014163367936</v>
          </cell>
        </row>
        <row r="6">
          <cell r="B6" t="str">
            <v>Next FYE</v>
          </cell>
          <cell r="E6">
            <v>39872</v>
          </cell>
          <cell r="N6" t="str">
            <v>3.4x LTM EBITDA</v>
          </cell>
          <cell r="O6">
            <v>14.83</v>
          </cell>
          <cell r="P6">
            <v>2.9107817221976666</v>
          </cell>
          <cell r="Q6">
            <v>1.9773532306755472</v>
          </cell>
          <cell r="R6">
            <v>1.1297532027214836</v>
          </cell>
        </row>
        <row r="7">
          <cell r="B7" t="str">
            <v>Multiple Step</v>
          </cell>
          <cell r="E7">
            <v>1</v>
          </cell>
        </row>
        <row r="9">
          <cell r="E9">
            <v>-9.034907597535935E-2</v>
          </cell>
          <cell r="G9">
            <v>0.90965092402464065</v>
          </cell>
          <cell r="I9">
            <v>1.9096509240246407</v>
          </cell>
          <cell r="K9">
            <v>2.9096509240246409</v>
          </cell>
        </row>
        <row r="10">
          <cell r="E10">
            <v>39872</v>
          </cell>
          <cell r="G10">
            <v>40237.25</v>
          </cell>
          <cell r="I10">
            <v>40602.5</v>
          </cell>
          <cell r="K10">
            <v>40967.75</v>
          </cell>
        </row>
        <row r="11">
          <cell r="B11" t="str">
            <v>($ in millions, except per share data)</v>
          </cell>
          <cell r="G11" t="str">
            <v>FYE February of the Following Year,</v>
          </cell>
        </row>
        <row r="12">
          <cell r="B12">
            <v>1</v>
          </cell>
          <cell r="E12">
            <v>2008</v>
          </cell>
          <cell r="G12">
            <v>2009</v>
          </cell>
          <cell r="I12">
            <v>2010</v>
          </cell>
          <cell r="K12">
            <v>2011</v>
          </cell>
        </row>
        <row r="13">
          <cell r="B13" t="str">
            <v>EBITDA</v>
          </cell>
          <cell r="E13">
            <v>257.22821576763488</v>
          </cell>
          <cell r="G13">
            <v>223.5875881742738</v>
          </cell>
          <cell r="I13">
            <v>203.18920756742733</v>
          </cell>
          <cell r="K13">
            <v>182.78923929533713</v>
          </cell>
        </row>
        <row r="14">
          <cell r="B14" t="str">
            <v>Future Firm Value @ 5.4x</v>
          </cell>
          <cell r="E14">
            <v>1389.0323651452284</v>
          </cell>
          <cell r="G14">
            <v>1207.3729761410787</v>
          </cell>
          <cell r="I14">
            <v>1097.2217208641077</v>
          </cell>
          <cell r="K14">
            <v>987.06189219482053</v>
          </cell>
        </row>
        <row r="15">
          <cell r="B15" t="str">
            <v>Net Debt</v>
          </cell>
          <cell r="E15">
            <v>0</v>
          </cell>
          <cell r="G15">
            <v>76.902016126280401</v>
          </cell>
          <cell r="I15">
            <v>170.96537436803254</v>
          </cell>
          <cell r="K15">
            <v>288.8095146102026</v>
          </cell>
        </row>
        <row r="16">
          <cell r="B16" t="str">
            <v>Future Equity Value @ 5.4x</v>
          </cell>
          <cell r="E16">
            <v>1389.0323651452284</v>
          </cell>
          <cell r="G16">
            <v>1130.4709600147983</v>
          </cell>
          <cell r="I16">
            <v>926.25634649607514</v>
          </cell>
          <cell r="K16">
            <v>698.25237758461799</v>
          </cell>
        </row>
        <row r="17">
          <cell r="B17" t="str">
            <v>FD Shares Outstanding</v>
          </cell>
          <cell r="E17">
            <v>211.75217599999999</v>
          </cell>
          <cell r="G17">
            <v>211.75217599999999</v>
          </cell>
          <cell r="I17">
            <v>211.75217599999999</v>
          </cell>
          <cell r="K17">
            <v>211.75217599999999</v>
          </cell>
        </row>
        <row r="18">
          <cell r="B18" t="str">
            <v>Future Stock Price @ 5.4x</v>
          </cell>
          <cell r="E18">
            <v>6.5597076326867514</v>
          </cell>
          <cell r="G18">
            <v>5.3386509710048902</v>
          </cell>
          <cell r="I18">
            <v>4.3742471222400807</v>
          </cell>
          <cell r="K18">
            <v>3.2974980034425623</v>
          </cell>
        </row>
        <row r="20">
          <cell r="B20" t="str">
            <v>PV FSP</v>
          </cell>
          <cell r="E20">
            <v>6.6272184471992048</v>
          </cell>
          <cell r="G20">
            <v>4.815709809053299</v>
          </cell>
          <cell r="I20">
            <v>3.5230115930909935</v>
          </cell>
          <cell r="K20">
            <v>2.3712496299521044</v>
          </cell>
        </row>
        <row r="21">
          <cell r="B21" t="str">
            <v>Base Case</v>
          </cell>
          <cell r="E21">
            <v>6.6272184471992048</v>
          </cell>
          <cell r="G21">
            <v>4.815709809053299</v>
          </cell>
          <cell r="I21">
            <v>3.5230115930909935</v>
          </cell>
          <cell r="K21">
            <v>2.3712496299521044</v>
          </cell>
        </row>
        <row r="23">
          <cell r="B23" t="str">
            <v>($ in millions, except per share data)</v>
          </cell>
          <cell r="G23" t="str">
            <v>FYE February of the Following Year,</v>
          </cell>
        </row>
        <row r="24">
          <cell r="B24">
            <v>0</v>
          </cell>
          <cell r="E24">
            <v>2008</v>
          </cell>
          <cell r="G24">
            <v>2009</v>
          </cell>
          <cell r="I24">
            <v>2010</v>
          </cell>
          <cell r="K24">
            <v>2011</v>
          </cell>
        </row>
        <row r="25">
          <cell r="B25" t="str">
            <v>EBITDA</v>
          </cell>
          <cell r="E25">
            <v>257.22821576763488</v>
          </cell>
          <cell r="G25">
            <v>223.5875881742738</v>
          </cell>
          <cell r="I25">
            <v>203.18920756742733</v>
          </cell>
          <cell r="K25">
            <v>182.78923929533713</v>
          </cell>
        </row>
        <row r="26">
          <cell r="B26" t="str">
            <v>Future Firm Value @ 4.4x</v>
          </cell>
          <cell r="E26">
            <v>1131.8041493775936</v>
          </cell>
          <cell r="G26">
            <v>983.78538796680482</v>
          </cell>
          <cell r="I26">
            <v>894.03251329668035</v>
          </cell>
          <cell r="K26">
            <v>804.27265289948343</v>
          </cell>
        </row>
        <row r="27">
          <cell r="B27" t="str">
            <v>Net Debt</v>
          </cell>
          <cell r="E27">
            <v>0</v>
          </cell>
          <cell r="G27">
            <v>76.902016126280401</v>
          </cell>
          <cell r="I27">
            <v>170.96537436803254</v>
          </cell>
          <cell r="K27">
            <v>288.8095146102026</v>
          </cell>
        </row>
        <row r="28">
          <cell r="B28" t="str">
            <v>Future Equity Value @ 4.4x</v>
          </cell>
          <cell r="E28">
            <v>1131.8041493775936</v>
          </cell>
          <cell r="G28">
            <v>906.88337184052443</v>
          </cell>
          <cell r="I28">
            <v>723.06713892864786</v>
          </cell>
          <cell r="K28">
            <v>515.46313828928078</v>
          </cell>
        </row>
        <row r="29">
          <cell r="B29" t="str">
            <v>FD Shares Outstanding</v>
          </cell>
          <cell r="E29">
            <v>211.75217599999999</v>
          </cell>
          <cell r="G29">
            <v>211.75217599999999</v>
          </cell>
          <cell r="I29">
            <v>211.75217599999999</v>
          </cell>
          <cell r="K29">
            <v>211.75217599999999</v>
          </cell>
        </row>
        <row r="30">
          <cell r="B30" t="str">
            <v>Future Stock Price @ 4.4x</v>
          </cell>
          <cell r="E30">
            <v>5.3449469599669834</v>
          </cell>
          <cell r="G30">
            <v>4.2827582175142531</v>
          </cell>
          <cell r="I30">
            <v>3.4146857547695184</v>
          </cell>
          <cell r="K30">
            <v>2.4342755197438009</v>
          </cell>
        </row>
        <row r="32">
          <cell r="B32" t="str">
            <v>PV FSP</v>
          </cell>
          <cell r="E32">
            <v>5.3999557717919453</v>
          </cell>
          <cell r="G32">
            <v>3.8632457656254826</v>
          </cell>
          <cell r="I32">
            <v>2.7501824118832712</v>
          </cell>
          <cell r="K32">
            <v>1.7505014163367936</v>
          </cell>
        </row>
        <row r="33">
          <cell r="B33" t="str">
            <v>Base Case</v>
          </cell>
          <cell r="E33">
            <v>5.3999557717919453</v>
          </cell>
          <cell r="G33">
            <v>3.8632457656254826</v>
          </cell>
          <cell r="I33">
            <v>2.7501824118832712</v>
          </cell>
          <cell r="K33">
            <v>1.7505014163367936</v>
          </cell>
        </row>
        <row r="35">
          <cell r="B35" t="str">
            <v>($ in millions, except per share data)</v>
          </cell>
          <cell r="G35" t="str">
            <v>FYE February of the Following Year,</v>
          </cell>
        </row>
        <row r="36">
          <cell r="B36">
            <v>-1</v>
          </cell>
          <cell r="E36">
            <v>2008</v>
          </cell>
          <cell r="G36">
            <v>2009</v>
          </cell>
          <cell r="I36">
            <v>2010</v>
          </cell>
          <cell r="K36">
            <v>2011</v>
          </cell>
        </row>
        <row r="37">
          <cell r="B37" t="str">
            <v>EBITDA</v>
          </cell>
          <cell r="E37">
            <v>257.22821576763488</v>
          </cell>
          <cell r="G37">
            <v>223.5875881742738</v>
          </cell>
          <cell r="I37">
            <v>203.18920756742733</v>
          </cell>
          <cell r="K37">
            <v>182.78923929533713</v>
          </cell>
        </row>
        <row r="38">
          <cell r="B38" t="str">
            <v>Future Firm Value @ 3.4x</v>
          </cell>
          <cell r="E38">
            <v>874.57593360995872</v>
          </cell>
          <cell r="G38">
            <v>760.19779979253099</v>
          </cell>
          <cell r="I38">
            <v>690.84330572925296</v>
          </cell>
          <cell r="K38">
            <v>621.48341360414634</v>
          </cell>
        </row>
        <row r="39">
          <cell r="B39" t="str">
            <v>Net Debt</v>
          </cell>
          <cell r="E39">
            <v>0</v>
          </cell>
          <cell r="G39">
            <v>76.902016126280401</v>
          </cell>
          <cell r="I39">
            <v>170.96537436803254</v>
          </cell>
          <cell r="K39">
            <v>288.8095146102026</v>
          </cell>
        </row>
        <row r="40">
          <cell r="B40" t="str">
            <v>Future Equity Value @ 3.4x</v>
          </cell>
          <cell r="E40">
            <v>874.57593360995872</v>
          </cell>
          <cell r="G40">
            <v>683.2957836662506</v>
          </cell>
          <cell r="I40">
            <v>519.87793136122036</v>
          </cell>
          <cell r="K40">
            <v>332.67389899394374</v>
          </cell>
        </row>
        <row r="41">
          <cell r="B41" t="str">
            <v>FD Shares Outstanding</v>
          </cell>
          <cell r="E41">
            <v>211.75217599999999</v>
          </cell>
          <cell r="G41">
            <v>211.75217599999999</v>
          </cell>
          <cell r="I41">
            <v>211.75217599999999</v>
          </cell>
          <cell r="K41">
            <v>211.75217599999999</v>
          </cell>
        </row>
        <row r="42">
          <cell r="B42" t="str">
            <v>Future Stock Price @ 3.4x</v>
          </cell>
          <cell r="E42">
            <v>4.1301862872472146</v>
          </cell>
          <cell r="G42">
            <v>3.226865464023617</v>
          </cell>
          <cell r="I42">
            <v>2.4551243872989543</v>
          </cell>
          <cell r="K42">
            <v>1.5710530360450405</v>
          </cell>
        </row>
        <row r="44">
          <cell r="B44" t="str">
            <v>PV FSP</v>
          </cell>
          <cell r="E44">
            <v>4.1726930963846858</v>
          </cell>
          <cell r="G44">
            <v>2.9107817221976666</v>
          </cell>
          <cell r="I44">
            <v>1.9773532306755472</v>
          </cell>
          <cell r="K44">
            <v>1.1297532027214836</v>
          </cell>
        </row>
        <row r="45">
          <cell r="B45" t="str">
            <v>Base Case</v>
          </cell>
          <cell r="E45">
            <v>4.1726930963846858</v>
          </cell>
          <cell r="G45">
            <v>2.9107817221976666</v>
          </cell>
          <cell r="I45">
            <v>1.9773532306755472</v>
          </cell>
          <cell r="K45">
            <v>1.1297532027214836</v>
          </cell>
        </row>
        <row r="47">
          <cell r="B47" t="str">
            <v>Discount to Base Case</v>
          </cell>
        </row>
        <row r="48">
          <cell r="E48">
            <v>2008</v>
          </cell>
          <cell r="G48">
            <v>2009</v>
          </cell>
          <cell r="I48">
            <v>2010</v>
          </cell>
          <cell r="K48">
            <v>2011</v>
          </cell>
        </row>
        <row r="49">
          <cell r="B49" t="str">
            <v>@ 5.4x</v>
          </cell>
          <cell r="E49" t="str">
            <v>--</v>
          </cell>
          <cell r="G49">
            <v>0</v>
          </cell>
          <cell r="I49">
            <v>0</v>
          </cell>
          <cell r="K49">
            <v>0</v>
          </cell>
        </row>
        <row r="50">
          <cell r="B50" t="str">
            <v>@ 4.4x</v>
          </cell>
          <cell r="E50" t="str">
            <v>--</v>
          </cell>
          <cell r="G50">
            <v>0</v>
          </cell>
          <cell r="I50">
            <v>0</v>
          </cell>
          <cell r="K50">
            <v>0</v>
          </cell>
        </row>
        <row r="51">
          <cell r="B51" t="str">
            <v>@ 3.4x</v>
          </cell>
          <cell r="E51" t="str">
            <v>--</v>
          </cell>
          <cell r="G51">
            <v>0</v>
          </cell>
          <cell r="I51">
            <v>0</v>
          </cell>
          <cell r="K51">
            <v>0</v>
          </cell>
        </row>
      </sheetData>
      <sheetData sheetId="24" refreshError="1">
        <row r="1">
          <cell r="D1" t="str">
            <v>Global Case</v>
          </cell>
        </row>
        <row r="2">
          <cell r="D2">
            <v>4</v>
          </cell>
        </row>
        <row r="4">
          <cell r="D4" t="str">
            <v>Operating Inputs and Assumptions:</v>
          </cell>
        </row>
        <row r="5">
          <cell r="K5" t="str">
            <v>Downside Case Assumptions</v>
          </cell>
        </row>
        <row r="6">
          <cell r="I6" t="str">
            <v>Segments</v>
          </cell>
          <cell r="K6" t="str">
            <v>Downside 
Case?</v>
          </cell>
          <cell r="L6" t="str">
            <v xml:space="preserve">∆ Rev. 
Gwth Rate </v>
          </cell>
          <cell r="M6" t="str">
            <v xml:space="preserve">∆ Gross 
Margin </v>
          </cell>
          <cell r="N6" t="str">
            <v>Acquired 
Segments</v>
          </cell>
        </row>
        <row r="7">
          <cell r="D7" t="str">
            <v>Circ Breaker On? (1=yes)</v>
          </cell>
          <cell r="G7">
            <v>0</v>
          </cell>
          <cell r="I7" t="str">
            <v>Jewel</v>
          </cell>
          <cell r="K7">
            <v>0</v>
          </cell>
          <cell r="L7">
            <v>-1.4999999999999999E-2</v>
          </cell>
          <cell r="M7">
            <v>-1.4999999999999999E-2</v>
          </cell>
          <cell r="N7">
            <v>0</v>
          </cell>
        </row>
        <row r="8">
          <cell r="D8" t="str">
            <v>Tax Rate</v>
          </cell>
          <cell r="G8">
            <v>0.35</v>
          </cell>
          <cell r="I8" t="str">
            <v>Cub Foods</v>
          </cell>
          <cell r="K8">
            <v>0</v>
          </cell>
          <cell r="L8">
            <v>-1.4999999999999999E-2</v>
          </cell>
          <cell r="M8">
            <v>-1.4999999999999999E-2</v>
          </cell>
          <cell r="N8">
            <v>0</v>
          </cell>
        </row>
        <row r="9">
          <cell r="D9" t="str">
            <v>Annual Dividend</v>
          </cell>
          <cell r="G9">
            <v>0.68</v>
          </cell>
          <cell r="I9" t="str">
            <v>Shaws</v>
          </cell>
          <cell r="K9">
            <v>0</v>
          </cell>
          <cell r="L9">
            <v>-1.4999999999999999E-2</v>
          </cell>
          <cell r="M9">
            <v>-1.4999999999999999E-2</v>
          </cell>
          <cell r="N9">
            <v>0</v>
          </cell>
        </row>
        <row r="10">
          <cell r="D10" t="str">
            <v>Share Repurchase</v>
          </cell>
          <cell r="G10">
            <v>0</v>
          </cell>
          <cell r="I10" t="str">
            <v>Acme</v>
          </cell>
          <cell r="K10">
            <v>0</v>
          </cell>
          <cell r="L10">
            <v>-1.4999999999999999E-2</v>
          </cell>
          <cell r="M10">
            <v>-1.4999999999999999E-2</v>
          </cell>
          <cell r="N10">
            <v>0</v>
          </cell>
        </row>
        <row r="11">
          <cell r="D11" t="str">
            <v>Min Cash Balance</v>
          </cell>
          <cell r="G11">
            <v>0</v>
          </cell>
          <cell r="I11" t="str">
            <v>Remaining Alb. W. Coast</v>
          </cell>
          <cell r="K11">
            <v>0</v>
          </cell>
          <cell r="L11">
            <v>-1.4999999999999999E-2</v>
          </cell>
          <cell r="M11">
            <v>-1.4999999999999999E-2</v>
          </cell>
          <cell r="N11">
            <v>0</v>
          </cell>
        </row>
        <row r="12">
          <cell r="D12" t="str">
            <v>Current Cash Balance</v>
          </cell>
          <cell r="G12">
            <v>0</v>
          </cell>
          <cell r="I12" t="str">
            <v>Selected Alb. W. Coast</v>
          </cell>
          <cell r="K12">
            <v>0</v>
          </cell>
          <cell r="L12">
            <v>-1.4999999999999999E-2</v>
          </cell>
          <cell r="M12">
            <v>-1.4999999999999999E-2</v>
          </cell>
          <cell r="N12">
            <v>1</v>
          </cell>
        </row>
        <row r="13">
          <cell r="D13" t="str">
            <v>Forward P/E Multiple</v>
          </cell>
          <cell r="G13">
            <v>10</v>
          </cell>
          <cell r="I13" t="str">
            <v>Save-A-Lot</v>
          </cell>
          <cell r="K13">
            <v>0</v>
          </cell>
          <cell r="L13">
            <v>-1.4999999999999999E-2</v>
          </cell>
          <cell r="M13">
            <v>-1.4999999999999999E-2</v>
          </cell>
          <cell r="N13">
            <v>0</v>
          </cell>
        </row>
        <row r="14">
          <cell r="D14" t="str">
            <v>Deposit Rate</v>
          </cell>
          <cell r="G14">
            <v>0.02</v>
          </cell>
          <cell r="I14" t="str">
            <v>Supervalu Distribution</v>
          </cell>
          <cell r="K14">
            <v>0</v>
          </cell>
          <cell r="L14">
            <v>-1.4999999999999999E-2</v>
          </cell>
          <cell r="M14">
            <v>-1.4999999999999999E-2</v>
          </cell>
          <cell r="N14">
            <v>0</v>
          </cell>
        </row>
        <row r="15">
          <cell r="D15" t="str">
            <v>Debt Inclusion Threshold (% EBITDA)</v>
          </cell>
          <cell r="G15">
            <v>0.2</v>
          </cell>
          <cell r="I15" t="str">
            <v>Other</v>
          </cell>
          <cell r="K15">
            <v>0</v>
          </cell>
          <cell r="L15">
            <v>-1.4999999999999999E-2</v>
          </cell>
          <cell r="M15">
            <v>-1.4999999999999999E-2</v>
          </cell>
          <cell r="N15">
            <v>0</v>
          </cell>
        </row>
        <row r="16">
          <cell r="D16" t="str">
            <v>Downside Case?</v>
          </cell>
          <cell r="G16">
            <v>0</v>
          </cell>
          <cell r="I16" t="str">
            <v>Revolver</v>
          </cell>
          <cell r="M16" t="str">
            <v>Term Loan A</v>
          </cell>
        </row>
        <row r="17">
          <cell r="D17" t="str">
            <v>Increase in Working Capital</v>
          </cell>
          <cell r="G17">
            <v>1E-3</v>
          </cell>
          <cell r="I17" t="str">
            <v>- Drawn Interest?</v>
          </cell>
          <cell r="K17">
            <v>1</v>
          </cell>
          <cell r="M17" t="str">
            <v>Mandatory Amort.</v>
          </cell>
          <cell r="O17">
            <v>0</v>
          </cell>
        </row>
        <row r="18">
          <cell r="D18" t="str">
            <v>Selected Albert. (% of Rev)</v>
          </cell>
          <cell r="G18">
            <v>0.42531120331950206</v>
          </cell>
          <cell r="I18" t="str">
            <v xml:space="preserve">      - Rate</v>
          </cell>
          <cell r="K18">
            <v>8.7500000000000008E-3</v>
          </cell>
          <cell r="M18" t="str">
            <v>Disc. Paydown</v>
          </cell>
          <cell r="O18">
            <v>1</v>
          </cell>
        </row>
        <row r="19">
          <cell r="D19" t="str">
            <v>Total Albert Revenue</v>
          </cell>
          <cell r="G19">
            <v>10500</v>
          </cell>
          <cell r="I19" t="str">
            <v>- Undrawn Interest?</v>
          </cell>
          <cell r="K19">
            <v>1</v>
          </cell>
          <cell r="M19" t="str">
            <v>Interest Rate</v>
          </cell>
          <cell r="O19">
            <v>8.7500000000000008E-3</v>
          </cell>
        </row>
        <row r="20">
          <cell r="I20" t="str">
            <v xml:space="preserve">      - Rate</v>
          </cell>
          <cell r="K20">
            <v>2.5000000000000001E-3</v>
          </cell>
          <cell r="M20" t="str">
            <v>LIBOR-Based Interest?</v>
          </cell>
          <cell r="O20">
            <v>1</v>
          </cell>
        </row>
        <row r="21">
          <cell r="I21" t="str">
            <v>LIBOR-Based Interest?</v>
          </cell>
          <cell r="K21">
            <v>1</v>
          </cell>
        </row>
        <row r="23">
          <cell r="I23" t="str">
            <v>Other Debt</v>
          </cell>
          <cell r="M23" t="str">
            <v>Term Loan B</v>
          </cell>
        </row>
        <row r="24">
          <cell r="I24" t="str">
            <v>Mandatory Amort.</v>
          </cell>
          <cell r="K24">
            <v>0</v>
          </cell>
          <cell r="M24" t="str">
            <v>Mandatory Amort.</v>
          </cell>
          <cell r="O24">
            <v>0</v>
          </cell>
        </row>
        <row r="25">
          <cell r="I25" t="str">
            <v>Disc. Paydown</v>
          </cell>
          <cell r="K25">
            <v>1</v>
          </cell>
          <cell r="M25" t="str">
            <v>Disc. Paydown</v>
          </cell>
          <cell r="O25">
            <v>1</v>
          </cell>
        </row>
        <row r="26">
          <cell r="I26" t="str">
            <v>Interest Rate</v>
          </cell>
          <cell r="K26">
            <v>8.2500000000000004E-2</v>
          </cell>
          <cell r="M26" t="str">
            <v>Interest Rate</v>
          </cell>
          <cell r="O26">
            <v>0.01</v>
          </cell>
        </row>
        <row r="27">
          <cell r="I27" t="str">
            <v>LIBOR-Based Interest?</v>
          </cell>
          <cell r="K27">
            <v>0</v>
          </cell>
          <cell r="M27" t="str">
            <v>LIBOR-Based Interest?</v>
          </cell>
          <cell r="O27">
            <v>1</v>
          </cell>
        </row>
        <row r="29">
          <cell r="D29" t="str">
            <v>SUPERVALU Segment Summary</v>
          </cell>
        </row>
        <row r="30">
          <cell r="D30" t="str">
            <v>$ in millions</v>
          </cell>
        </row>
        <row r="31">
          <cell r="D31" t="str">
            <v>FYE February of the Following Year,</v>
          </cell>
        </row>
        <row r="32">
          <cell r="G32">
            <v>2005</v>
          </cell>
          <cell r="H32">
            <v>2006</v>
          </cell>
          <cell r="I32">
            <v>2007</v>
          </cell>
          <cell r="J32">
            <v>2008</v>
          </cell>
          <cell r="K32">
            <v>2009</v>
          </cell>
          <cell r="L32">
            <v>2010</v>
          </cell>
          <cell r="M32">
            <v>2011</v>
          </cell>
          <cell r="N32">
            <v>2012</v>
          </cell>
          <cell r="O32">
            <v>2013</v>
          </cell>
        </row>
        <row r="33">
          <cell r="J33" t="str">
            <v>(53 Weeks)</v>
          </cell>
        </row>
        <row r="34">
          <cell r="D34" t="str">
            <v>Revenue</v>
          </cell>
        </row>
        <row r="35">
          <cell r="D35" t="str">
            <v>Jewel</v>
          </cell>
          <cell r="J35">
            <v>0</v>
          </cell>
          <cell r="K35">
            <v>0</v>
          </cell>
          <cell r="L35">
            <v>0</v>
          </cell>
          <cell r="M35">
            <v>0</v>
          </cell>
          <cell r="N35">
            <v>0</v>
          </cell>
          <cell r="O35">
            <v>0</v>
          </cell>
        </row>
        <row r="36">
          <cell r="D36" t="str">
            <v>Cub Foods</v>
          </cell>
          <cell r="J36">
            <v>0</v>
          </cell>
          <cell r="K36">
            <v>0</v>
          </cell>
          <cell r="L36">
            <v>0</v>
          </cell>
          <cell r="M36">
            <v>0</v>
          </cell>
          <cell r="N36">
            <v>0</v>
          </cell>
          <cell r="O36">
            <v>0</v>
          </cell>
        </row>
        <row r="37">
          <cell r="D37" t="str">
            <v>Shaws</v>
          </cell>
          <cell r="J37">
            <v>0</v>
          </cell>
          <cell r="K37">
            <v>0</v>
          </cell>
          <cell r="L37">
            <v>0</v>
          </cell>
          <cell r="M37">
            <v>0</v>
          </cell>
          <cell r="N37">
            <v>0</v>
          </cell>
          <cell r="O37">
            <v>0</v>
          </cell>
        </row>
        <row r="38">
          <cell r="D38" t="str">
            <v>Acme</v>
          </cell>
          <cell r="J38">
            <v>0</v>
          </cell>
          <cell r="K38">
            <v>0</v>
          </cell>
          <cell r="L38">
            <v>0</v>
          </cell>
          <cell r="M38">
            <v>0</v>
          </cell>
          <cell r="N38">
            <v>0</v>
          </cell>
          <cell r="O38">
            <v>0</v>
          </cell>
        </row>
        <row r="39">
          <cell r="D39" t="str">
            <v>Remaining Alb. W. Coast</v>
          </cell>
          <cell r="J39">
            <v>0</v>
          </cell>
          <cell r="K39">
            <v>0</v>
          </cell>
          <cell r="L39">
            <v>0</v>
          </cell>
          <cell r="M39">
            <v>0</v>
          </cell>
          <cell r="N39">
            <v>0</v>
          </cell>
          <cell r="O39">
            <v>0</v>
          </cell>
        </row>
        <row r="40">
          <cell r="D40" t="str">
            <v>Selected Alb. W. Coast</v>
          </cell>
          <cell r="J40">
            <v>4465.767634854772</v>
          </cell>
          <cell r="K40">
            <v>4331.7946058091284</v>
          </cell>
          <cell r="L40">
            <v>4284.1448651452283</v>
          </cell>
          <cell r="M40">
            <v>4237.019271628631</v>
          </cell>
          <cell r="N40">
            <v>4190.4120596407156</v>
          </cell>
          <cell r="O40">
            <v>4144.3175269846679</v>
          </cell>
        </row>
        <row r="41">
          <cell r="D41" t="str">
            <v>Save-A-Lot</v>
          </cell>
          <cell r="J41">
            <v>0</v>
          </cell>
          <cell r="K41">
            <v>0</v>
          </cell>
          <cell r="L41">
            <v>0</v>
          </cell>
          <cell r="M41">
            <v>0</v>
          </cell>
          <cell r="N41">
            <v>0</v>
          </cell>
          <cell r="O41">
            <v>0</v>
          </cell>
        </row>
        <row r="42">
          <cell r="D42" t="str">
            <v>Supervalu Distribution</v>
          </cell>
          <cell r="J42">
            <v>0</v>
          </cell>
          <cell r="K42">
            <v>0</v>
          </cell>
          <cell r="L42">
            <v>0</v>
          </cell>
          <cell r="M42">
            <v>0</v>
          </cell>
          <cell r="N42">
            <v>0</v>
          </cell>
          <cell r="O42">
            <v>0</v>
          </cell>
        </row>
        <row r="43">
          <cell r="D43" t="str">
            <v>Other</v>
          </cell>
          <cell r="J43">
            <v>0</v>
          </cell>
          <cell r="K43">
            <v>0</v>
          </cell>
          <cell r="L43">
            <v>0</v>
          </cell>
          <cell r="M43">
            <v>0</v>
          </cell>
          <cell r="N43">
            <v>0</v>
          </cell>
          <cell r="O43">
            <v>0</v>
          </cell>
        </row>
        <row r="44">
          <cell r="D44" t="str">
            <v>Total Revenue</v>
          </cell>
          <cell r="G44">
            <v>0</v>
          </cell>
          <cell r="H44">
            <v>0</v>
          </cell>
          <cell r="I44">
            <v>0</v>
          </cell>
          <cell r="J44">
            <v>4465.767634854772</v>
          </cell>
          <cell r="K44">
            <v>4331.7946058091284</v>
          </cell>
          <cell r="L44">
            <v>4284.1448651452283</v>
          </cell>
          <cell r="M44">
            <v>4237.019271628631</v>
          </cell>
          <cell r="N44">
            <v>4190.4120596407156</v>
          </cell>
          <cell r="O44">
            <v>4144.3175269846679</v>
          </cell>
        </row>
        <row r="45">
          <cell r="D45" t="str">
            <v>% Growth</v>
          </cell>
          <cell r="K45">
            <v>-3.0000000000000138E-2</v>
          </cell>
          <cell r="L45">
            <v>-1.0999999999999899E-2</v>
          </cell>
          <cell r="M45">
            <v>-1.0999999999999899E-2</v>
          </cell>
          <cell r="N45">
            <v>-1.1000000000000121E-2</v>
          </cell>
          <cell r="O45">
            <v>-1.100000000000001E-2</v>
          </cell>
        </row>
        <row r="47">
          <cell r="D47" t="str">
            <v>Gross Profit</v>
          </cell>
        </row>
        <row r="48">
          <cell r="D48" t="str">
            <v>Jewel</v>
          </cell>
          <cell r="J48">
            <v>0</v>
          </cell>
          <cell r="K48">
            <v>0</v>
          </cell>
          <cell r="L48">
            <v>0</v>
          </cell>
          <cell r="M48">
            <v>0</v>
          </cell>
          <cell r="N48">
            <v>0</v>
          </cell>
          <cell r="O48">
            <v>0</v>
          </cell>
        </row>
        <row r="49">
          <cell r="D49" t="str">
            <v>Cub Foods</v>
          </cell>
          <cell r="J49">
            <v>0</v>
          </cell>
          <cell r="K49">
            <v>0</v>
          </cell>
          <cell r="L49">
            <v>0</v>
          </cell>
          <cell r="M49">
            <v>0</v>
          </cell>
          <cell r="N49">
            <v>0</v>
          </cell>
          <cell r="O49">
            <v>0</v>
          </cell>
        </row>
        <row r="50">
          <cell r="D50" t="str">
            <v>Shaws</v>
          </cell>
          <cell r="J50">
            <v>0</v>
          </cell>
          <cell r="K50">
            <v>0</v>
          </cell>
          <cell r="L50">
            <v>0</v>
          </cell>
          <cell r="M50">
            <v>0</v>
          </cell>
          <cell r="N50">
            <v>0</v>
          </cell>
          <cell r="O50">
            <v>0</v>
          </cell>
        </row>
        <row r="51">
          <cell r="D51" t="str">
            <v>Acme</v>
          </cell>
          <cell r="J51">
            <v>0</v>
          </cell>
          <cell r="K51">
            <v>0</v>
          </cell>
          <cell r="L51">
            <v>0</v>
          </cell>
          <cell r="M51">
            <v>0</v>
          </cell>
          <cell r="N51">
            <v>0</v>
          </cell>
          <cell r="O51">
            <v>0</v>
          </cell>
        </row>
        <row r="52">
          <cell r="D52" t="str">
            <v>Remaining Alb. W. Coast</v>
          </cell>
          <cell r="J52">
            <v>0</v>
          </cell>
          <cell r="K52">
            <v>0</v>
          </cell>
          <cell r="L52">
            <v>0</v>
          </cell>
          <cell r="M52">
            <v>0</v>
          </cell>
          <cell r="N52">
            <v>0</v>
          </cell>
          <cell r="O52">
            <v>0</v>
          </cell>
        </row>
        <row r="53">
          <cell r="D53" t="str">
            <v>Selected Alb. W. Coast</v>
          </cell>
          <cell r="J53">
            <v>1161.0995850622407</v>
          </cell>
          <cell r="K53">
            <v>1121.9348029045643</v>
          </cell>
          <cell r="L53">
            <v>1105.309375207469</v>
          </cell>
          <cell r="M53">
            <v>1088.9139528085582</v>
          </cell>
          <cell r="N53">
            <v>1072.7454872680232</v>
          </cell>
          <cell r="O53">
            <v>1056.8009693810902</v>
          </cell>
        </row>
        <row r="54">
          <cell r="D54" t="str">
            <v>Save-A-Lot</v>
          </cell>
          <cell r="J54">
            <v>0</v>
          </cell>
          <cell r="K54">
            <v>0</v>
          </cell>
          <cell r="L54">
            <v>0</v>
          </cell>
          <cell r="M54">
            <v>0</v>
          </cell>
          <cell r="N54">
            <v>0</v>
          </cell>
          <cell r="O54">
            <v>0</v>
          </cell>
        </row>
        <row r="55">
          <cell r="D55" t="str">
            <v>Supervalu Distribution</v>
          </cell>
          <cell r="J55">
            <v>0</v>
          </cell>
          <cell r="K55">
            <v>0</v>
          </cell>
          <cell r="L55">
            <v>0</v>
          </cell>
          <cell r="M55">
            <v>0</v>
          </cell>
          <cell r="N55">
            <v>0</v>
          </cell>
          <cell r="O55">
            <v>0</v>
          </cell>
        </row>
        <row r="56">
          <cell r="D56" t="str">
            <v>Other</v>
          </cell>
          <cell r="J56">
            <v>0</v>
          </cell>
          <cell r="K56">
            <v>0</v>
          </cell>
          <cell r="L56">
            <v>0</v>
          </cell>
          <cell r="M56">
            <v>0</v>
          </cell>
          <cell r="N56">
            <v>0</v>
          </cell>
          <cell r="O56">
            <v>0</v>
          </cell>
        </row>
        <row r="57">
          <cell r="D57" t="str">
            <v>Total Gross Profit</v>
          </cell>
          <cell r="G57">
            <v>0</v>
          </cell>
          <cell r="H57">
            <v>0</v>
          </cell>
          <cell r="I57">
            <v>0</v>
          </cell>
          <cell r="J57">
            <v>1161.0995850622407</v>
          </cell>
          <cell r="K57">
            <v>1121.9348029045643</v>
          </cell>
          <cell r="L57">
            <v>1105.309375207469</v>
          </cell>
          <cell r="M57">
            <v>1088.9139528085582</v>
          </cell>
          <cell r="N57">
            <v>1072.7454872680232</v>
          </cell>
          <cell r="O57">
            <v>1056.8009693810902</v>
          </cell>
        </row>
        <row r="58">
          <cell r="D58" t="str">
            <v>% Margin</v>
          </cell>
          <cell r="J58">
            <v>0.26</v>
          </cell>
          <cell r="K58">
            <v>0.25900000000000001</v>
          </cell>
          <cell r="L58">
            <v>0.25800000000000001</v>
          </cell>
          <cell r="M58">
            <v>0.25700000000000001</v>
          </cell>
          <cell r="N58">
            <v>0.25600000000000001</v>
          </cell>
          <cell r="O58">
            <v>0.255</v>
          </cell>
        </row>
        <row r="60">
          <cell r="D60" t="str">
            <v>EBITDAR</v>
          </cell>
        </row>
        <row r="61">
          <cell r="D61" t="str">
            <v>Jewel</v>
          </cell>
          <cell r="J61">
            <v>0</v>
          </cell>
          <cell r="K61">
            <v>0</v>
          </cell>
          <cell r="L61">
            <v>0</v>
          </cell>
          <cell r="M61">
            <v>0</v>
          </cell>
          <cell r="N61">
            <v>0</v>
          </cell>
          <cell r="O61">
            <v>0</v>
          </cell>
        </row>
        <row r="62">
          <cell r="D62" t="str">
            <v>Cub Foods</v>
          </cell>
          <cell r="J62">
            <v>0</v>
          </cell>
          <cell r="K62">
            <v>0</v>
          </cell>
          <cell r="L62">
            <v>0</v>
          </cell>
          <cell r="M62">
            <v>0</v>
          </cell>
          <cell r="N62">
            <v>0</v>
          </cell>
          <cell r="O62">
            <v>0</v>
          </cell>
        </row>
        <row r="63">
          <cell r="D63" t="str">
            <v>Shaws</v>
          </cell>
          <cell r="J63">
            <v>0</v>
          </cell>
          <cell r="K63">
            <v>0</v>
          </cell>
          <cell r="L63">
            <v>0</v>
          </cell>
          <cell r="M63">
            <v>0</v>
          </cell>
          <cell r="N63">
            <v>0</v>
          </cell>
          <cell r="O63">
            <v>0</v>
          </cell>
        </row>
        <row r="64">
          <cell r="D64" t="str">
            <v>Acme</v>
          </cell>
          <cell r="J64">
            <v>0</v>
          </cell>
          <cell r="K64">
            <v>0</v>
          </cell>
          <cell r="L64">
            <v>0</v>
          </cell>
          <cell r="M64">
            <v>0</v>
          </cell>
          <cell r="N64">
            <v>0</v>
          </cell>
          <cell r="O64">
            <v>0</v>
          </cell>
        </row>
        <row r="65">
          <cell r="D65" t="str">
            <v>Remaining Alb. W. Coast</v>
          </cell>
          <cell r="J65">
            <v>0</v>
          </cell>
          <cell r="K65">
            <v>0</v>
          </cell>
          <cell r="L65">
            <v>0</v>
          </cell>
          <cell r="M65">
            <v>0</v>
          </cell>
          <cell r="N65">
            <v>0</v>
          </cell>
          <cell r="O65">
            <v>0</v>
          </cell>
        </row>
        <row r="66">
          <cell r="D66" t="str">
            <v>Selected Alb. W. Coast</v>
          </cell>
          <cell r="J66">
            <v>297.42012448132783</v>
          </cell>
          <cell r="K66">
            <v>262.57373962655595</v>
          </cell>
          <cell r="L66">
            <v>241.74651135373438</v>
          </cell>
          <cell r="M66">
            <v>220.9224127399948</v>
          </cell>
          <cell r="N66">
            <v>200.09542906864976</v>
          </cell>
          <cell r="O66">
            <v>179.25950824891413</v>
          </cell>
        </row>
        <row r="67">
          <cell r="D67" t="str">
            <v>Save-A-Lot</v>
          </cell>
          <cell r="J67">
            <v>0</v>
          </cell>
          <cell r="K67">
            <v>0</v>
          </cell>
          <cell r="L67">
            <v>0</v>
          </cell>
          <cell r="M67">
            <v>0</v>
          </cell>
          <cell r="N67">
            <v>0</v>
          </cell>
          <cell r="O67">
            <v>0</v>
          </cell>
        </row>
        <row r="68">
          <cell r="D68" t="str">
            <v>Supervalu Distribution</v>
          </cell>
          <cell r="J68">
            <v>0</v>
          </cell>
          <cell r="K68">
            <v>0</v>
          </cell>
          <cell r="L68">
            <v>0</v>
          </cell>
          <cell r="M68">
            <v>0</v>
          </cell>
          <cell r="N68">
            <v>0</v>
          </cell>
          <cell r="O68">
            <v>0</v>
          </cell>
        </row>
        <row r="69">
          <cell r="D69" t="str">
            <v>Other</v>
          </cell>
          <cell r="J69">
            <v>0</v>
          </cell>
          <cell r="K69">
            <v>0</v>
          </cell>
          <cell r="L69">
            <v>0</v>
          </cell>
          <cell r="M69">
            <v>0</v>
          </cell>
          <cell r="N69">
            <v>0</v>
          </cell>
          <cell r="O69">
            <v>0</v>
          </cell>
        </row>
        <row r="70">
          <cell r="D70" t="str">
            <v>Total EBITDAR</v>
          </cell>
          <cell r="G70">
            <v>0</v>
          </cell>
          <cell r="H70">
            <v>0</v>
          </cell>
          <cell r="I70">
            <v>0</v>
          </cell>
          <cell r="J70">
            <v>297.42012448132783</v>
          </cell>
          <cell r="K70">
            <v>262.57373962655595</v>
          </cell>
          <cell r="L70">
            <v>241.74651135373438</v>
          </cell>
          <cell r="M70">
            <v>220.9224127399948</v>
          </cell>
          <cell r="N70">
            <v>200.09542906864976</v>
          </cell>
          <cell r="O70">
            <v>179.25950824891413</v>
          </cell>
        </row>
        <row r="71">
          <cell r="D71" t="str">
            <v>% Margin</v>
          </cell>
          <cell r="J71">
            <v>6.6600000000000006E-2</v>
          </cell>
          <cell r="K71">
            <v>6.0615463917525758E-2</v>
          </cell>
          <cell r="L71">
            <v>5.6428183211199467E-2</v>
          </cell>
          <cell r="M71">
            <v>5.2140997851793193E-2</v>
          </cell>
          <cell r="N71">
            <v>4.7750776348664356E-2</v>
          </cell>
          <cell r="O71">
            <v>4.3254289055245289E-2</v>
          </cell>
        </row>
        <row r="72">
          <cell r="D72" t="str">
            <v>FYE February of the Following Year,</v>
          </cell>
          <cell r="G72">
            <v>2005</v>
          </cell>
          <cell r="H72">
            <v>2006</v>
          </cell>
          <cell r="I72">
            <v>2007</v>
          </cell>
          <cell r="J72">
            <v>2008</v>
          </cell>
          <cell r="K72">
            <v>2009</v>
          </cell>
          <cell r="L72">
            <v>2010</v>
          </cell>
          <cell r="M72">
            <v>2011</v>
          </cell>
          <cell r="N72">
            <v>2012</v>
          </cell>
          <cell r="O72">
            <v>2013</v>
          </cell>
        </row>
        <row r="73">
          <cell r="D73" t="str">
            <v>EBITDA</v>
          </cell>
        </row>
        <row r="74">
          <cell r="D74" t="str">
            <v>Jewel</v>
          </cell>
          <cell r="J74">
            <v>0</v>
          </cell>
          <cell r="K74">
            <v>0</v>
          </cell>
          <cell r="L74">
            <v>0</v>
          </cell>
          <cell r="M74">
            <v>0</v>
          </cell>
          <cell r="N74">
            <v>0</v>
          </cell>
          <cell r="O74">
            <v>0</v>
          </cell>
        </row>
        <row r="75">
          <cell r="D75" t="str">
            <v>Cub Foods</v>
          </cell>
          <cell r="J75">
            <v>0</v>
          </cell>
          <cell r="K75">
            <v>0</v>
          </cell>
          <cell r="L75">
            <v>0</v>
          </cell>
          <cell r="M75">
            <v>0</v>
          </cell>
          <cell r="N75">
            <v>0</v>
          </cell>
          <cell r="O75">
            <v>0</v>
          </cell>
        </row>
        <row r="76">
          <cell r="D76" t="str">
            <v>Shaws</v>
          </cell>
          <cell r="J76">
            <v>0</v>
          </cell>
          <cell r="K76">
            <v>0</v>
          </cell>
          <cell r="L76">
            <v>0</v>
          </cell>
          <cell r="M76">
            <v>0</v>
          </cell>
          <cell r="N76">
            <v>0</v>
          </cell>
          <cell r="O76">
            <v>0</v>
          </cell>
        </row>
        <row r="77">
          <cell r="D77" t="str">
            <v>Acme</v>
          </cell>
          <cell r="J77">
            <v>0</v>
          </cell>
          <cell r="K77">
            <v>0</v>
          </cell>
          <cell r="L77">
            <v>0</v>
          </cell>
          <cell r="M77">
            <v>0</v>
          </cell>
          <cell r="N77">
            <v>0</v>
          </cell>
          <cell r="O77">
            <v>0</v>
          </cell>
        </row>
        <row r="78">
          <cell r="D78" t="str">
            <v>Remaining Alb. W. Coast</v>
          </cell>
          <cell r="J78">
            <v>0</v>
          </cell>
          <cell r="K78">
            <v>0</v>
          </cell>
          <cell r="L78">
            <v>0</v>
          </cell>
          <cell r="M78">
            <v>0</v>
          </cell>
          <cell r="N78">
            <v>0</v>
          </cell>
          <cell r="O78">
            <v>0</v>
          </cell>
        </row>
        <row r="79">
          <cell r="D79" t="str">
            <v>Selected Alb. W. Coast</v>
          </cell>
          <cell r="J79">
            <v>257.22821576763488</v>
          </cell>
          <cell r="K79">
            <v>223.5875881742738</v>
          </cell>
          <cell r="L79">
            <v>203.18920756742733</v>
          </cell>
          <cell r="M79">
            <v>182.78923929533713</v>
          </cell>
          <cell r="N79">
            <v>162.38172053188333</v>
          </cell>
          <cell r="O79">
            <v>141.96065050605213</v>
          </cell>
        </row>
        <row r="80">
          <cell r="D80" t="str">
            <v>Save-A-Lot</v>
          </cell>
          <cell r="J80">
            <v>0</v>
          </cell>
          <cell r="K80">
            <v>0</v>
          </cell>
          <cell r="L80">
            <v>0</v>
          </cell>
          <cell r="M80">
            <v>0</v>
          </cell>
          <cell r="N80">
            <v>0</v>
          </cell>
          <cell r="O80">
            <v>0</v>
          </cell>
        </row>
        <row r="81">
          <cell r="D81" t="str">
            <v>Supervalu Distribution</v>
          </cell>
          <cell r="J81">
            <v>0</v>
          </cell>
          <cell r="K81">
            <v>0</v>
          </cell>
          <cell r="L81">
            <v>0</v>
          </cell>
          <cell r="M81">
            <v>0</v>
          </cell>
          <cell r="N81">
            <v>0</v>
          </cell>
          <cell r="O81">
            <v>0</v>
          </cell>
        </row>
        <row r="82">
          <cell r="D82" t="str">
            <v>Other</v>
          </cell>
          <cell r="J82">
            <v>0</v>
          </cell>
          <cell r="K82">
            <v>0</v>
          </cell>
          <cell r="L82">
            <v>0</v>
          </cell>
          <cell r="M82">
            <v>0</v>
          </cell>
          <cell r="N82">
            <v>0</v>
          </cell>
          <cell r="O82">
            <v>0</v>
          </cell>
        </row>
        <row r="83">
          <cell r="D83" t="str">
            <v>Total EBITDA</v>
          </cell>
          <cell r="G83">
            <v>0</v>
          </cell>
          <cell r="H83">
            <v>0</v>
          </cell>
          <cell r="I83">
            <v>0</v>
          </cell>
          <cell r="J83">
            <v>257.22821576763488</v>
          </cell>
          <cell r="K83">
            <v>223.5875881742738</v>
          </cell>
          <cell r="L83">
            <v>203.18920756742733</v>
          </cell>
          <cell r="M83">
            <v>182.78923929533713</v>
          </cell>
          <cell r="N83">
            <v>162.38172053188333</v>
          </cell>
          <cell r="O83">
            <v>141.96065050605213</v>
          </cell>
        </row>
        <row r="84">
          <cell r="D84" t="str">
            <v>% Margin</v>
          </cell>
          <cell r="J84">
            <v>5.7600000000000005E-2</v>
          </cell>
          <cell r="K84">
            <v>5.1615463917525764E-2</v>
          </cell>
          <cell r="L84">
            <v>4.7428183211199466E-2</v>
          </cell>
          <cell r="M84">
            <v>4.3140997851793192E-2</v>
          </cell>
          <cell r="N84">
            <v>3.8750776348664355E-2</v>
          </cell>
          <cell r="O84">
            <v>3.4254289055245288E-2</v>
          </cell>
        </row>
        <row r="86">
          <cell r="D86" t="str">
            <v>FYE February of the Following Year,</v>
          </cell>
          <cell r="G86">
            <v>2005</v>
          </cell>
          <cell r="H86">
            <v>2006</v>
          </cell>
          <cell r="I86">
            <v>2007</v>
          </cell>
          <cell r="J86">
            <v>2008</v>
          </cell>
          <cell r="K86">
            <v>2009</v>
          </cell>
          <cell r="L86">
            <v>2010</v>
          </cell>
          <cell r="M86">
            <v>2011</v>
          </cell>
          <cell r="N86">
            <v>2012</v>
          </cell>
          <cell r="O86">
            <v>2013</v>
          </cell>
        </row>
        <row r="87">
          <cell r="D87" t="str">
            <v>EBIT</v>
          </cell>
        </row>
        <row r="88">
          <cell r="D88" t="str">
            <v>Jewel</v>
          </cell>
          <cell r="J88">
            <v>0</v>
          </cell>
          <cell r="K88">
            <v>0</v>
          </cell>
          <cell r="L88">
            <v>0</v>
          </cell>
          <cell r="M88">
            <v>0</v>
          </cell>
          <cell r="N88">
            <v>0</v>
          </cell>
          <cell r="O88">
            <v>0</v>
          </cell>
        </row>
        <row r="89">
          <cell r="D89" t="str">
            <v>Cub Foods</v>
          </cell>
          <cell r="J89">
            <v>0</v>
          </cell>
          <cell r="K89">
            <v>0</v>
          </cell>
          <cell r="L89">
            <v>0</v>
          </cell>
          <cell r="M89">
            <v>0</v>
          </cell>
          <cell r="N89">
            <v>0</v>
          </cell>
          <cell r="O89">
            <v>0</v>
          </cell>
        </row>
        <row r="90">
          <cell r="D90" t="str">
            <v>Shaws</v>
          </cell>
          <cell r="J90">
            <v>0</v>
          </cell>
          <cell r="K90">
            <v>0</v>
          </cell>
          <cell r="L90">
            <v>0</v>
          </cell>
          <cell r="M90">
            <v>0</v>
          </cell>
          <cell r="N90">
            <v>0</v>
          </cell>
          <cell r="O90">
            <v>0</v>
          </cell>
        </row>
        <row r="91">
          <cell r="D91" t="str">
            <v>Acme</v>
          </cell>
          <cell r="J91">
            <v>0</v>
          </cell>
          <cell r="K91">
            <v>0</v>
          </cell>
          <cell r="L91">
            <v>0</v>
          </cell>
          <cell r="M91">
            <v>0</v>
          </cell>
          <cell r="N91">
            <v>0</v>
          </cell>
          <cell r="O91">
            <v>0</v>
          </cell>
        </row>
        <row r="92">
          <cell r="D92" t="str">
            <v>Remaining Alb. W. Coast</v>
          </cell>
          <cell r="J92">
            <v>0</v>
          </cell>
          <cell r="K92">
            <v>0</v>
          </cell>
          <cell r="L92">
            <v>0</v>
          </cell>
          <cell r="M92">
            <v>0</v>
          </cell>
          <cell r="N92">
            <v>0</v>
          </cell>
          <cell r="O92">
            <v>0</v>
          </cell>
        </row>
        <row r="93">
          <cell r="D93" t="str">
            <v>Selected Alb. W. Coast</v>
          </cell>
          <cell r="J93">
            <v>156.74844398340252</v>
          </cell>
          <cell r="K93">
            <v>126.12220954356842</v>
          </cell>
          <cell r="L93">
            <v>106.7959481016597</v>
          </cell>
          <cell r="M93">
            <v>87.456305683692932</v>
          </cell>
          <cell r="N93">
            <v>68.097449189967236</v>
          </cell>
          <cell r="O93">
            <v>48.71350614889711</v>
          </cell>
        </row>
        <row r="94">
          <cell r="D94" t="str">
            <v>Save-A-Lot</v>
          </cell>
          <cell r="J94">
            <v>0</v>
          </cell>
          <cell r="K94">
            <v>0</v>
          </cell>
          <cell r="L94">
            <v>0</v>
          </cell>
          <cell r="M94">
            <v>0</v>
          </cell>
          <cell r="N94">
            <v>0</v>
          </cell>
          <cell r="O94">
            <v>0</v>
          </cell>
        </row>
        <row r="95">
          <cell r="D95" t="str">
            <v>Supervalu Distribution</v>
          </cell>
          <cell r="J95">
            <v>0</v>
          </cell>
          <cell r="K95">
            <v>0</v>
          </cell>
          <cell r="L95">
            <v>0</v>
          </cell>
          <cell r="M95">
            <v>0</v>
          </cell>
          <cell r="N95">
            <v>0</v>
          </cell>
          <cell r="O95">
            <v>0</v>
          </cell>
        </row>
        <row r="96">
          <cell r="D96" t="str">
            <v>Other</v>
          </cell>
          <cell r="J96">
            <v>0</v>
          </cell>
          <cell r="K96">
            <v>0</v>
          </cell>
          <cell r="L96">
            <v>0</v>
          </cell>
          <cell r="M96">
            <v>0</v>
          </cell>
          <cell r="N96">
            <v>0</v>
          </cell>
          <cell r="O96">
            <v>0</v>
          </cell>
        </row>
        <row r="97">
          <cell r="D97" t="str">
            <v>Total EBIT</v>
          </cell>
          <cell r="G97">
            <v>0</v>
          </cell>
          <cell r="H97">
            <v>0</v>
          </cell>
          <cell r="I97">
            <v>0</v>
          </cell>
          <cell r="J97">
            <v>156.74844398340252</v>
          </cell>
          <cell r="K97">
            <v>126.12220954356842</v>
          </cell>
          <cell r="L97">
            <v>106.7959481016597</v>
          </cell>
          <cell r="M97">
            <v>87.456305683692932</v>
          </cell>
          <cell r="N97">
            <v>68.097449189967236</v>
          </cell>
          <cell r="O97">
            <v>48.71350614889711</v>
          </cell>
        </row>
        <row r="98">
          <cell r="D98" t="str">
            <v>% Margin</v>
          </cell>
          <cell r="J98">
            <v>3.5100000000000006E-2</v>
          </cell>
          <cell r="K98">
            <v>2.9115463917525765E-2</v>
          </cell>
          <cell r="L98">
            <v>2.4928183211199471E-2</v>
          </cell>
          <cell r="M98">
            <v>2.0640997851793193E-2</v>
          </cell>
          <cell r="N98">
            <v>1.6250776348664356E-2</v>
          </cell>
          <cell r="O98">
            <v>1.175428905524529E-2</v>
          </cell>
        </row>
        <row r="100">
          <cell r="D100" t="str">
            <v>Interest Expense</v>
          </cell>
          <cell r="J100">
            <v>0</v>
          </cell>
          <cell r="K100">
            <v>-32.933214784399922</v>
          </cell>
          <cell r="L100">
            <v>-39.894869914824731</v>
          </cell>
          <cell r="M100">
            <v>-57.028007404026241</v>
          </cell>
          <cell r="N100">
            <v>-74.758433281145898</v>
          </cell>
          <cell r="O100">
            <v>-89.240649597797287</v>
          </cell>
        </row>
        <row r="101">
          <cell r="D101" t="str">
            <v>Interest Income</v>
          </cell>
          <cell r="J101">
            <v>0</v>
          </cell>
          <cell r="K101">
            <v>0</v>
          </cell>
          <cell r="L101">
            <v>0</v>
          </cell>
          <cell r="M101">
            <v>0</v>
          </cell>
          <cell r="N101">
            <v>0</v>
          </cell>
          <cell r="O101">
            <v>0</v>
          </cell>
        </row>
        <row r="102">
          <cell r="D102" t="str">
            <v>Other Income/(Expense)</v>
          </cell>
          <cell r="J102">
            <v>0</v>
          </cell>
          <cell r="K102">
            <v>0</v>
          </cell>
          <cell r="L102">
            <v>0</v>
          </cell>
          <cell r="M102">
            <v>0</v>
          </cell>
          <cell r="N102">
            <v>0</v>
          </cell>
          <cell r="O102">
            <v>0</v>
          </cell>
        </row>
        <row r="103">
          <cell r="D103" t="str">
            <v>EBT</v>
          </cell>
          <cell r="G103">
            <v>0</v>
          </cell>
          <cell r="H103">
            <v>0</v>
          </cell>
          <cell r="I103">
            <v>0</v>
          </cell>
          <cell r="J103">
            <v>156.78354398340252</v>
          </cell>
          <cell r="K103">
            <v>93.218110223086015</v>
          </cell>
          <cell r="L103">
            <v>66.926006370046167</v>
          </cell>
          <cell r="M103">
            <v>30.448939277518491</v>
          </cell>
          <cell r="N103">
            <v>-6.6447333148299919</v>
          </cell>
          <cell r="O103">
            <v>-40.515389159844929</v>
          </cell>
        </row>
        <row r="104">
          <cell r="D104" t="str">
            <v>Taxes</v>
          </cell>
          <cell r="J104">
            <v>-54.874240394190878</v>
          </cell>
          <cell r="K104">
            <v>-32.626338578080102</v>
          </cell>
          <cell r="L104">
            <v>-23.424102229516159</v>
          </cell>
          <cell r="M104">
            <v>-10.657128747131472</v>
          </cell>
          <cell r="N104">
            <v>2.3256566601904969</v>
          </cell>
          <cell r="O104">
            <v>14.180386205945725</v>
          </cell>
        </row>
        <row r="105">
          <cell r="D105" t="str">
            <v>Net Income</v>
          </cell>
          <cell r="G105">
            <v>0</v>
          </cell>
          <cell r="H105">
            <v>0</v>
          </cell>
          <cell r="I105">
            <v>0</v>
          </cell>
          <cell r="J105">
            <v>101.90930358921165</v>
          </cell>
          <cell r="K105">
            <v>60.591771645005913</v>
          </cell>
          <cell r="L105">
            <v>43.501904140530009</v>
          </cell>
          <cell r="M105">
            <v>19.791810530387018</v>
          </cell>
          <cell r="N105">
            <v>-4.3190766546394954</v>
          </cell>
          <cell r="O105">
            <v>-26.335002953899206</v>
          </cell>
        </row>
        <row r="107">
          <cell r="D107" t="str">
            <v>Diluted Share Count</v>
          </cell>
        </row>
        <row r="108">
          <cell r="D108" t="str">
            <v>Beginning of Period</v>
          </cell>
          <cell r="K108">
            <v>211.75217599999999</v>
          </cell>
          <cell r="L108">
            <v>211.75217599999999</v>
          </cell>
          <cell r="M108">
            <v>211.75217599999999</v>
          </cell>
          <cell r="N108">
            <v>211.75217599999999</v>
          </cell>
          <cell r="O108">
            <v>211.75217599999999</v>
          </cell>
        </row>
        <row r="109">
          <cell r="D109" t="str">
            <v>Share Issuance (Repurchase)</v>
          </cell>
          <cell r="K109">
            <v>0</v>
          </cell>
          <cell r="L109">
            <v>0</v>
          </cell>
          <cell r="M109">
            <v>0</v>
          </cell>
          <cell r="N109">
            <v>0</v>
          </cell>
          <cell r="O109">
            <v>0</v>
          </cell>
        </row>
        <row r="110">
          <cell r="D110" t="str">
            <v>End of Period</v>
          </cell>
          <cell r="J110">
            <v>211.75217599999999</v>
          </cell>
          <cell r="K110">
            <v>211.75217599999999</v>
          </cell>
          <cell r="L110">
            <v>211.75217599999999</v>
          </cell>
          <cell r="M110">
            <v>211.75217599999999</v>
          </cell>
          <cell r="N110">
            <v>211.75217599999999</v>
          </cell>
          <cell r="O110">
            <v>211.75217599999999</v>
          </cell>
        </row>
        <row r="111">
          <cell r="D111" t="str">
            <v>Average</v>
          </cell>
          <cell r="G111" t="str">
            <v>NA</v>
          </cell>
          <cell r="H111" t="str">
            <v>NA</v>
          </cell>
          <cell r="I111" t="str">
            <v>NA</v>
          </cell>
          <cell r="J111">
            <v>211.75217599999999</v>
          </cell>
          <cell r="K111">
            <v>211.75217599999999</v>
          </cell>
          <cell r="L111">
            <v>211.75217599999999</v>
          </cell>
          <cell r="M111">
            <v>211.75217599999999</v>
          </cell>
          <cell r="N111">
            <v>211.75217599999999</v>
          </cell>
          <cell r="O111">
            <v>211.75217599999999</v>
          </cell>
        </row>
        <row r="113">
          <cell r="D113" t="str">
            <v>Share Repurchase Price</v>
          </cell>
          <cell r="K113">
            <v>2.0543781396858001</v>
          </cell>
          <cell r="L113">
            <v>0.93466857834731387</v>
          </cell>
          <cell r="M113">
            <v>-0.20396846616770992</v>
          </cell>
          <cell r="N113">
            <v>-1.2436709483400636</v>
          </cell>
          <cell r="O113">
            <v>-1.2436709483400636</v>
          </cell>
        </row>
        <row r="115">
          <cell r="D115" t="str">
            <v>Diluted EPS</v>
          </cell>
          <cell r="G115" t="str">
            <v>NA</v>
          </cell>
          <cell r="H115" t="str">
            <v>NA</v>
          </cell>
          <cell r="I115" t="str">
            <v>NA</v>
          </cell>
          <cell r="J115">
            <v>0.48126685408518138</v>
          </cell>
          <cell r="K115">
            <v>0.28614474141227203</v>
          </cell>
          <cell r="L115">
            <v>0.20543781396857999</v>
          </cell>
          <cell r="M115">
            <v>9.3466857834731382E-2</v>
          </cell>
          <cell r="N115">
            <v>-2.0396846616770992E-2</v>
          </cell>
          <cell r="O115">
            <v>-0.12436709483400636</v>
          </cell>
        </row>
        <row r="117">
          <cell r="D117" t="str">
            <v>Total CapEx</v>
          </cell>
        </row>
        <row r="118">
          <cell r="D118" t="str">
            <v>Jewel</v>
          </cell>
          <cell r="J118">
            <v>0</v>
          </cell>
          <cell r="K118">
            <v>0</v>
          </cell>
          <cell r="L118">
            <v>0</v>
          </cell>
          <cell r="M118">
            <v>0</v>
          </cell>
          <cell r="N118">
            <v>0</v>
          </cell>
          <cell r="O118">
            <v>0</v>
          </cell>
        </row>
        <row r="119">
          <cell r="D119" t="str">
            <v>Cub Foods</v>
          </cell>
          <cell r="J119">
            <v>0</v>
          </cell>
          <cell r="K119">
            <v>0</v>
          </cell>
          <cell r="L119">
            <v>0</v>
          </cell>
          <cell r="M119">
            <v>0</v>
          </cell>
          <cell r="N119">
            <v>0</v>
          </cell>
          <cell r="O119">
            <v>0</v>
          </cell>
        </row>
        <row r="120">
          <cell r="D120" t="str">
            <v>Shaws</v>
          </cell>
          <cell r="J120">
            <v>0</v>
          </cell>
          <cell r="K120">
            <v>0</v>
          </cell>
          <cell r="L120">
            <v>0</v>
          </cell>
          <cell r="M120">
            <v>0</v>
          </cell>
          <cell r="N120">
            <v>0</v>
          </cell>
          <cell r="O120">
            <v>0</v>
          </cell>
        </row>
        <row r="121">
          <cell r="D121" t="str">
            <v>Acme</v>
          </cell>
          <cell r="J121">
            <v>0</v>
          </cell>
          <cell r="K121">
            <v>0</v>
          </cell>
          <cell r="L121">
            <v>0</v>
          </cell>
          <cell r="M121">
            <v>0</v>
          </cell>
          <cell r="N121">
            <v>0</v>
          </cell>
          <cell r="O121">
            <v>0</v>
          </cell>
        </row>
        <row r="122">
          <cell r="D122" t="str">
            <v>Remaining Alb. W. Coast</v>
          </cell>
          <cell r="J122">
            <v>0</v>
          </cell>
          <cell r="K122">
            <v>0</v>
          </cell>
          <cell r="L122">
            <v>0</v>
          </cell>
          <cell r="M122">
            <v>0</v>
          </cell>
          <cell r="N122">
            <v>0</v>
          </cell>
          <cell r="O122">
            <v>0</v>
          </cell>
        </row>
        <row r="123">
          <cell r="D123" t="str">
            <v>Selected Alb. W. Coast</v>
          </cell>
          <cell r="J123">
            <v>-122.80860995850624</v>
          </cell>
          <cell r="K123">
            <v>-86.635892116182575</v>
          </cell>
          <cell r="L123">
            <v>-85.682897302904564</v>
          </cell>
          <cell r="M123">
            <v>-84.740385432572623</v>
          </cell>
          <cell r="N123">
            <v>-83.808241192814307</v>
          </cell>
          <cell r="O123">
            <v>-82.886350539693353</v>
          </cell>
        </row>
        <row r="124">
          <cell r="D124" t="str">
            <v>Save-A-Lot</v>
          </cell>
          <cell r="J124">
            <v>0</v>
          </cell>
          <cell r="K124">
            <v>0</v>
          </cell>
          <cell r="L124">
            <v>0</v>
          </cell>
          <cell r="M124">
            <v>0</v>
          </cell>
          <cell r="N124">
            <v>0</v>
          </cell>
          <cell r="O124">
            <v>0</v>
          </cell>
        </row>
        <row r="125">
          <cell r="D125" t="str">
            <v>Supervalu Distribution</v>
          </cell>
          <cell r="J125">
            <v>0</v>
          </cell>
          <cell r="K125">
            <v>0</v>
          </cell>
          <cell r="L125">
            <v>0</v>
          </cell>
          <cell r="M125">
            <v>0</v>
          </cell>
          <cell r="N125">
            <v>0</v>
          </cell>
          <cell r="O125">
            <v>0</v>
          </cell>
        </row>
        <row r="126">
          <cell r="D126" t="str">
            <v>Other</v>
          </cell>
          <cell r="J126">
            <v>0</v>
          </cell>
          <cell r="K126">
            <v>0</v>
          </cell>
          <cell r="L126">
            <v>0</v>
          </cell>
          <cell r="M126">
            <v>0</v>
          </cell>
          <cell r="N126">
            <v>0</v>
          </cell>
          <cell r="O126">
            <v>0</v>
          </cell>
        </row>
        <row r="127">
          <cell r="D127" t="str">
            <v>Total CapEx</v>
          </cell>
          <cell r="G127">
            <v>0</v>
          </cell>
          <cell r="H127">
            <v>0</v>
          </cell>
          <cell r="I127">
            <v>0</v>
          </cell>
          <cell r="J127">
            <v>-122.80860995850624</v>
          </cell>
          <cell r="K127">
            <v>-86.635892116182575</v>
          </cell>
          <cell r="L127">
            <v>-85.682897302904564</v>
          </cell>
          <cell r="M127">
            <v>-84.740385432572623</v>
          </cell>
          <cell r="N127">
            <v>-83.808241192814307</v>
          </cell>
          <cell r="O127">
            <v>-82.886350539693353</v>
          </cell>
        </row>
        <row r="128">
          <cell r="D128" t="str">
            <v>% of Sales</v>
          </cell>
          <cell r="J128">
            <v>2.75E-2</v>
          </cell>
          <cell r="K128">
            <v>0.02</v>
          </cell>
          <cell r="L128">
            <v>0.02</v>
          </cell>
          <cell r="M128">
            <v>0.02</v>
          </cell>
          <cell r="N128">
            <v>0.02</v>
          </cell>
          <cell r="O128">
            <v>0.02</v>
          </cell>
        </row>
        <row r="130">
          <cell r="D130" t="str">
            <v>Cash Flow Calculation</v>
          </cell>
        </row>
        <row r="132">
          <cell r="G132">
            <v>2005</v>
          </cell>
          <cell r="H132">
            <v>2006</v>
          </cell>
          <cell r="I132">
            <v>2007</v>
          </cell>
          <cell r="J132">
            <v>2008</v>
          </cell>
          <cell r="K132">
            <v>2009</v>
          </cell>
          <cell r="L132">
            <v>2010</v>
          </cell>
          <cell r="M132">
            <v>2011</v>
          </cell>
          <cell r="N132">
            <v>2012</v>
          </cell>
          <cell r="O132">
            <v>2013</v>
          </cell>
        </row>
        <row r="134">
          <cell r="D134" t="str">
            <v>Net Income</v>
          </cell>
          <cell r="K134">
            <v>60.591771645005913</v>
          </cell>
          <cell r="L134">
            <v>43.501904140530009</v>
          </cell>
          <cell r="M134">
            <v>19.791810530387018</v>
          </cell>
          <cell r="N134">
            <v>-4.3190766546394954</v>
          </cell>
          <cell r="O134">
            <v>-26.335002953899206</v>
          </cell>
        </row>
        <row r="135">
          <cell r="D135" t="str">
            <v>Plus: D&amp;A</v>
          </cell>
          <cell r="K135">
            <v>97.465378630705388</v>
          </cell>
          <cell r="L135">
            <v>96.393259465767628</v>
          </cell>
          <cell r="M135">
            <v>95.332933611644194</v>
          </cell>
          <cell r="N135">
            <v>94.284271341916096</v>
          </cell>
          <cell r="O135">
            <v>93.247144357155022</v>
          </cell>
        </row>
        <row r="136">
          <cell r="D136" t="str">
            <v>Less: (Increase)/Decrease in NWC</v>
          </cell>
          <cell r="J136">
            <v>-22</v>
          </cell>
          <cell r="K136">
            <v>-4.3317946058091286</v>
          </cell>
          <cell r="L136">
            <v>-4.2841448651452287</v>
          </cell>
          <cell r="M136">
            <v>-4.2370192716286308</v>
          </cell>
          <cell r="N136">
            <v>-4.1904120596407157</v>
          </cell>
          <cell r="O136">
            <v>-4.1443175269846684</v>
          </cell>
        </row>
        <row r="137">
          <cell r="D137" t="str">
            <v>Operating Cash Flow</v>
          </cell>
          <cell r="K137">
            <v>153.72535566990217</v>
          </cell>
          <cell r="L137">
            <v>135.61101874115241</v>
          </cell>
          <cell r="M137">
            <v>110.88772487040258</v>
          </cell>
          <cell r="N137">
            <v>85.774782627635886</v>
          </cell>
          <cell r="O137">
            <v>62.767823876271152</v>
          </cell>
        </row>
        <row r="138">
          <cell r="D138" t="str">
            <v>Less: Capital Expenditures</v>
          </cell>
          <cell r="K138">
            <v>-86.635892116182575</v>
          </cell>
          <cell r="L138">
            <v>-85.682897302904564</v>
          </cell>
          <cell r="M138">
            <v>-84.740385432572623</v>
          </cell>
          <cell r="N138">
            <v>-83.808241192814307</v>
          </cell>
          <cell r="O138">
            <v>-82.886350539693353</v>
          </cell>
        </row>
        <row r="139">
          <cell r="D139" t="str">
            <v>Free Cash Flow</v>
          </cell>
          <cell r="K139">
            <v>67.089463553719597</v>
          </cell>
          <cell r="L139">
            <v>49.928121438247842</v>
          </cell>
          <cell r="M139">
            <v>26.147339437829956</v>
          </cell>
          <cell r="N139">
            <v>1.9665414348215791</v>
          </cell>
          <cell r="O139">
            <v>-20.118526663422202</v>
          </cell>
        </row>
        <row r="140">
          <cell r="D140" t="str">
            <v>Mandatory Amortization</v>
          </cell>
          <cell r="K140">
            <v>0</v>
          </cell>
          <cell r="L140">
            <v>0</v>
          </cell>
          <cell r="M140">
            <v>0</v>
          </cell>
          <cell r="N140">
            <v>0</v>
          </cell>
          <cell r="O140">
            <v>0</v>
          </cell>
        </row>
        <row r="141">
          <cell r="D141" t="str">
            <v>Less: Dividends</v>
          </cell>
          <cell r="K141">
            <v>-143.99147968</v>
          </cell>
          <cell r="L141">
            <v>-143.99147968</v>
          </cell>
          <cell r="M141">
            <v>-143.99147968</v>
          </cell>
          <cell r="N141">
            <v>-143.99147968</v>
          </cell>
          <cell r="O141">
            <v>-143.99147968</v>
          </cell>
        </row>
        <row r="142">
          <cell r="D142" t="str">
            <v>Plus: Beginning Cash Balance</v>
          </cell>
          <cell r="K142">
            <v>0</v>
          </cell>
          <cell r="L142">
            <v>0</v>
          </cell>
          <cell r="M142">
            <v>0</v>
          </cell>
          <cell r="N142">
            <v>0</v>
          </cell>
          <cell r="O142">
            <v>0</v>
          </cell>
        </row>
        <row r="143">
          <cell r="D143" t="str">
            <v>Less: Minimum Cash Balance Required</v>
          </cell>
          <cell r="K143">
            <v>0</v>
          </cell>
          <cell r="L143">
            <v>0</v>
          </cell>
          <cell r="M143">
            <v>0</v>
          </cell>
          <cell r="N143">
            <v>0</v>
          </cell>
          <cell r="O143">
            <v>0</v>
          </cell>
        </row>
        <row r="144">
          <cell r="D144" t="str">
            <v>Cash Available for Share Repurchases</v>
          </cell>
          <cell r="K144">
            <v>-76.902016126280401</v>
          </cell>
          <cell r="L144">
            <v>-94.063358241752155</v>
          </cell>
          <cell r="M144">
            <v>-117.84414024217004</v>
          </cell>
          <cell r="N144">
            <v>-142.02493824517842</v>
          </cell>
          <cell r="O144">
            <v>-164.11000634342219</v>
          </cell>
        </row>
        <row r="145">
          <cell r="D145" t="str">
            <v>Less: Share Repurchases</v>
          </cell>
          <cell r="K145">
            <v>0</v>
          </cell>
          <cell r="L145">
            <v>0</v>
          </cell>
          <cell r="M145">
            <v>0</v>
          </cell>
          <cell r="N145">
            <v>0</v>
          </cell>
          <cell r="O145">
            <v>0</v>
          </cell>
        </row>
        <row r="146">
          <cell r="D146" t="str">
            <v>Cash Available for Discretionary Debt Paydown</v>
          </cell>
          <cell r="K146">
            <v>-76.902016126280401</v>
          </cell>
          <cell r="L146">
            <v>-94.063358241752155</v>
          </cell>
          <cell r="M146">
            <v>-117.84414024217004</v>
          </cell>
          <cell r="N146">
            <v>-142.02493824517842</v>
          </cell>
          <cell r="O146">
            <v>-164.11000634342219</v>
          </cell>
        </row>
        <row r="147">
          <cell r="D147" t="str">
            <v>Debt Raised/(Discretionary Debt Paydown)</v>
          </cell>
          <cell r="K147">
            <v>76.902016126280401</v>
          </cell>
          <cell r="L147">
            <v>94.063358241752155</v>
          </cell>
          <cell r="M147">
            <v>117.84414024217004</v>
          </cell>
          <cell r="N147">
            <v>142.02493824517842</v>
          </cell>
          <cell r="O147">
            <v>164.11000634342219</v>
          </cell>
        </row>
        <row r="148">
          <cell r="D148" t="str">
            <v>Ending Cash Balance</v>
          </cell>
          <cell r="K148">
            <v>0</v>
          </cell>
          <cell r="L148">
            <v>0</v>
          </cell>
          <cell r="M148">
            <v>0</v>
          </cell>
          <cell r="N148">
            <v>0</v>
          </cell>
          <cell r="O148">
            <v>0</v>
          </cell>
        </row>
        <row r="150">
          <cell r="D150" t="str">
            <v>Total Cash</v>
          </cell>
          <cell r="J150">
            <v>0</v>
          </cell>
          <cell r="K150">
            <v>0</v>
          </cell>
          <cell r="L150">
            <v>0</v>
          </cell>
          <cell r="M150">
            <v>0</v>
          </cell>
          <cell r="N150">
            <v>0</v>
          </cell>
          <cell r="O150">
            <v>0</v>
          </cell>
        </row>
        <row r="151">
          <cell r="D151" t="str">
            <v>Total Debt</v>
          </cell>
          <cell r="J151">
            <v>0</v>
          </cell>
          <cell r="K151">
            <v>76.902016126280401</v>
          </cell>
          <cell r="L151">
            <v>170.96537436803254</v>
          </cell>
          <cell r="M151">
            <v>288.8095146102026</v>
          </cell>
          <cell r="N151">
            <v>430.83445285538102</v>
          </cell>
          <cell r="O151">
            <v>594.9444591988032</v>
          </cell>
        </row>
        <row r="153">
          <cell r="D153" t="str">
            <v>Debt Schedule</v>
          </cell>
        </row>
        <row r="155">
          <cell r="K155">
            <v>2009</v>
          </cell>
          <cell r="L155">
            <v>2010</v>
          </cell>
          <cell r="M155">
            <v>2011</v>
          </cell>
          <cell r="N155">
            <v>2012</v>
          </cell>
          <cell r="O155">
            <v>2013</v>
          </cell>
        </row>
        <row r="156">
          <cell r="D156" t="str">
            <v>Revolver</v>
          </cell>
        </row>
        <row r="157">
          <cell r="D157" t="str">
            <v>Beginning Balance</v>
          </cell>
          <cell r="G157" t="str">
            <v>Facility Size</v>
          </cell>
          <cell r="K157">
            <v>0</v>
          </cell>
          <cell r="L157">
            <v>76.902016126280401</v>
          </cell>
          <cell r="M157">
            <v>170.96537436803254</v>
          </cell>
          <cell r="N157">
            <v>288.8095146102026</v>
          </cell>
          <cell r="O157">
            <v>430.83445285538102</v>
          </cell>
        </row>
        <row r="158">
          <cell r="D158" t="str">
            <v>Drawdown/(Repayment)</v>
          </cell>
          <cell r="G158">
            <v>2000</v>
          </cell>
          <cell r="K158">
            <v>76.902016126280401</v>
          </cell>
          <cell r="L158">
            <v>94.063358241752155</v>
          </cell>
          <cell r="M158">
            <v>117.84414024217004</v>
          </cell>
          <cell r="N158">
            <v>142.02493824517842</v>
          </cell>
          <cell r="O158">
            <v>164.11000634342219</v>
          </cell>
        </row>
        <row r="159">
          <cell r="D159" t="str">
            <v>Ending Balance</v>
          </cell>
          <cell r="J159">
            <v>0</v>
          </cell>
          <cell r="K159">
            <v>76.902016126280401</v>
          </cell>
          <cell r="L159">
            <v>170.96537436803254</v>
          </cell>
          <cell r="M159">
            <v>288.8095146102026</v>
          </cell>
          <cell r="N159">
            <v>430.83445285538102</v>
          </cell>
          <cell r="O159">
            <v>594.9444591988032</v>
          </cell>
        </row>
        <row r="160">
          <cell r="D160" t="str">
            <v xml:space="preserve">   Drawn Interest</v>
          </cell>
          <cell r="K160">
            <v>0.86899278222696863</v>
          </cell>
          <cell r="L160">
            <v>3.1107357507036273</v>
          </cell>
          <cell r="M160">
            <v>7.3334094792028504</v>
          </cell>
          <cell r="N160">
            <v>13.68223093143941</v>
          </cell>
          <cell r="O160">
            <v>21.438779261932453</v>
          </cell>
        </row>
        <row r="161">
          <cell r="D161" t="str">
            <v xml:space="preserve">   Undrawn Interest</v>
          </cell>
          <cell r="K161">
            <v>32.064222002172954</v>
          </cell>
          <cell r="L161">
            <v>36.784134164121106</v>
          </cell>
          <cell r="M161">
            <v>49.694597924823391</v>
          </cell>
          <cell r="N161">
            <v>61.076202349706492</v>
          </cell>
          <cell r="O161">
            <v>67.801870335864834</v>
          </cell>
        </row>
        <row r="163">
          <cell r="D163" t="str">
            <v>Cash Available</v>
          </cell>
          <cell r="K163">
            <v>0</v>
          </cell>
          <cell r="L163">
            <v>0</v>
          </cell>
          <cell r="M163">
            <v>0</v>
          </cell>
          <cell r="N163">
            <v>0</v>
          </cell>
          <cell r="O163">
            <v>0</v>
          </cell>
        </row>
        <row r="165">
          <cell r="D165" t="str">
            <v>Term Loan A</v>
          </cell>
        </row>
        <row r="166">
          <cell r="D166" t="str">
            <v>Beginning Balance</v>
          </cell>
          <cell r="K166">
            <v>0</v>
          </cell>
          <cell r="L166">
            <v>0</v>
          </cell>
          <cell r="M166">
            <v>0</v>
          </cell>
          <cell r="N166">
            <v>0</v>
          </cell>
          <cell r="O166">
            <v>0</v>
          </cell>
        </row>
        <row r="167">
          <cell r="D167" t="str">
            <v>Mandatory Amortization</v>
          </cell>
          <cell r="K167">
            <v>0</v>
          </cell>
          <cell r="L167">
            <v>0</v>
          </cell>
          <cell r="M167">
            <v>0</v>
          </cell>
          <cell r="N167">
            <v>0</v>
          </cell>
          <cell r="O167">
            <v>0</v>
          </cell>
        </row>
        <row r="168">
          <cell r="D168" t="str">
            <v>Discretionary Paydown</v>
          </cell>
          <cell r="K168">
            <v>0</v>
          </cell>
          <cell r="L168">
            <v>0</v>
          </cell>
          <cell r="M168">
            <v>0</v>
          </cell>
          <cell r="N168">
            <v>0</v>
          </cell>
          <cell r="O168">
            <v>0</v>
          </cell>
        </row>
        <row r="169">
          <cell r="D169" t="str">
            <v>Ending Balance</v>
          </cell>
          <cell r="J169">
            <v>0</v>
          </cell>
          <cell r="K169">
            <v>0</v>
          </cell>
          <cell r="L169">
            <v>0</v>
          </cell>
          <cell r="M169">
            <v>0</v>
          </cell>
          <cell r="N169">
            <v>0</v>
          </cell>
          <cell r="O169">
            <v>0</v>
          </cell>
        </row>
        <row r="170">
          <cell r="D170" t="str">
            <v>Interest Expense</v>
          </cell>
          <cell r="K170">
            <v>0</v>
          </cell>
          <cell r="L170">
            <v>0</v>
          </cell>
          <cell r="M170">
            <v>0</v>
          </cell>
          <cell r="N170">
            <v>0</v>
          </cell>
          <cell r="O170">
            <v>0</v>
          </cell>
        </row>
        <row r="172">
          <cell r="D172" t="str">
            <v>Cash Available</v>
          </cell>
          <cell r="K172">
            <v>0</v>
          </cell>
          <cell r="L172">
            <v>0</v>
          </cell>
          <cell r="M172">
            <v>0</v>
          </cell>
          <cell r="N172">
            <v>0</v>
          </cell>
          <cell r="O172">
            <v>0</v>
          </cell>
        </row>
        <row r="174">
          <cell r="D174" t="str">
            <v>Term Loan B</v>
          </cell>
        </row>
        <row r="175">
          <cell r="D175" t="str">
            <v>Beginning Balance</v>
          </cell>
          <cell r="K175">
            <v>0</v>
          </cell>
          <cell r="L175">
            <v>0</v>
          </cell>
          <cell r="M175">
            <v>0</v>
          </cell>
          <cell r="N175">
            <v>0</v>
          </cell>
          <cell r="O175">
            <v>0</v>
          </cell>
        </row>
        <row r="176">
          <cell r="D176" t="str">
            <v>Mandatory Amortization</v>
          </cell>
          <cell r="K176">
            <v>0</v>
          </cell>
          <cell r="L176">
            <v>0</v>
          </cell>
          <cell r="M176">
            <v>0</v>
          </cell>
          <cell r="N176">
            <v>0</v>
          </cell>
          <cell r="O176">
            <v>0</v>
          </cell>
        </row>
        <row r="177">
          <cell r="D177" t="str">
            <v>Discretionary Paydown</v>
          </cell>
          <cell r="K177">
            <v>0</v>
          </cell>
          <cell r="L177">
            <v>0</v>
          </cell>
          <cell r="M177">
            <v>0</v>
          </cell>
          <cell r="N177">
            <v>0</v>
          </cell>
          <cell r="O177">
            <v>0</v>
          </cell>
        </row>
        <row r="178">
          <cell r="D178" t="str">
            <v>Ending Balance</v>
          </cell>
          <cell r="J178">
            <v>0</v>
          </cell>
          <cell r="K178">
            <v>0</v>
          </cell>
          <cell r="L178">
            <v>0</v>
          </cell>
          <cell r="M178">
            <v>0</v>
          </cell>
          <cell r="N178">
            <v>0</v>
          </cell>
          <cell r="O178">
            <v>0</v>
          </cell>
        </row>
        <row r="179">
          <cell r="D179" t="str">
            <v>Interest Expense</v>
          </cell>
          <cell r="K179">
            <v>0</v>
          </cell>
          <cell r="L179">
            <v>0</v>
          </cell>
          <cell r="M179">
            <v>0</v>
          </cell>
          <cell r="N179">
            <v>0</v>
          </cell>
          <cell r="O179">
            <v>0</v>
          </cell>
        </row>
        <row r="181">
          <cell r="D181" t="str">
            <v>Cash Available</v>
          </cell>
          <cell r="K181">
            <v>0</v>
          </cell>
          <cell r="L181">
            <v>0</v>
          </cell>
          <cell r="M181">
            <v>0</v>
          </cell>
          <cell r="N181">
            <v>0</v>
          </cell>
          <cell r="O181">
            <v>0</v>
          </cell>
        </row>
        <row r="183">
          <cell r="D183" t="str">
            <v>Other Debt</v>
          </cell>
        </row>
        <row r="184">
          <cell r="D184" t="str">
            <v>Beginning Balance</v>
          </cell>
          <cell r="K184">
            <v>0</v>
          </cell>
          <cell r="L184">
            <v>0</v>
          </cell>
          <cell r="M184">
            <v>0</v>
          </cell>
          <cell r="N184">
            <v>0</v>
          </cell>
          <cell r="O184">
            <v>0</v>
          </cell>
        </row>
        <row r="185">
          <cell r="D185" t="str">
            <v>Mandatory Amortization</v>
          </cell>
          <cell r="K185">
            <v>0</v>
          </cell>
          <cell r="L185">
            <v>0</v>
          </cell>
          <cell r="M185">
            <v>0</v>
          </cell>
          <cell r="N185">
            <v>0</v>
          </cell>
          <cell r="O185">
            <v>0</v>
          </cell>
        </row>
        <row r="186">
          <cell r="D186" t="str">
            <v>Discretionary Paydown</v>
          </cell>
          <cell r="K186">
            <v>0</v>
          </cell>
          <cell r="L186">
            <v>0</v>
          </cell>
          <cell r="M186">
            <v>0</v>
          </cell>
          <cell r="N186">
            <v>0</v>
          </cell>
          <cell r="O186">
            <v>0</v>
          </cell>
        </row>
        <row r="187">
          <cell r="D187" t="str">
            <v>Ending Balance</v>
          </cell>
          <cell r="J187">
            <v>0</v>
          </cell>
          <cell r="K187">
            <v>0</v>
          </cell>
          <cell r="L187">
            <v>0</v>
          </cell>
          <cell r="M187">
            <v>0</v>
          </cell>
          <cell r="N187">
            <v>0</v>
          </cell>
          <cell r="O187">
            <v>0</v>
          </cell>
        </row>
        <row r="188">
          <cell r="D188" t="str">
            <v>Interest Expense</v>
          </cell>
          <cell r="K188">
            <v>0</v>
          </cell>
          <cell r="L188">
            <v>0</v>
          </cell>
          <cell r="M188">
            <v>0</v>
          </cell>
          <cell r="N188">
            <v>0</v>
          </cell>
          <cell r="O188">
            <v>0</v>
          </cell>
        </row>
        <row r="190">
          <cell r="D190" t="str">
            <v>Cash Available</v>
          </cell>
          <cell r="K190">
            <v>0</v>
          </cell>
          <cell r="L190">
            <v>0</v>
          </cell>
          <cell r="M190">
            <v>0</v>
          </cell>
          <cell r="N190">
            <v>0</v>
          </cell>
          <cell r="O190">
            <v>0</v>
          </cell>
        </row>
        <row r="192">
          <cell r="D192" t="str">
            <v>Interest Income</v>
          </cell>
        </row>
        <row r="193">
          <cell r="D193" t="str">
            <v>Beginning Cash Balance</v>
          </cell>
          <cell r="K193">
            <v>0</v>
          </cell>
          <cell r="L193">
            <v>0</v>
          </cell>
          <cell r="M193">
            <v>0</v>
          </cell>
          <cell r="N193">
            <v>0</v>
          </cell>
          <cell r="O193">
            <v>0</v>
          </cell>
        </row>
        <row r="194">
          <cell r="D194" t="str">
            <v>Ending Cash Balance</v>
          </cell>
          <cell r="K194">
            <v>0</v>
          </cell>
          <cell r="L194">
            <v>0</v>
          </cell>
          <cell r="M194">
            <v>0</v>
          </cell>
          <cell r="N194">
            <v>0</v>
          </cell>
          <cell r="O194">
            <v>0</v>
          </cell>
        </row>
        <row r="195">
          <cell r="D195" t="str">
            <v>Interest Income</v>
          </cell>
          <cell r="K195">
            <v>0</v>
          </cell>
          <cell r="L195">
            <v>0</v>
          </cell>
          <cell r="M195">
            <v>0</v>
          </cell>
          <cell r="N195">
            <v>0</v>
          </cell>
          <cell r="O195">
            <v>0</v>
          </cell>
        </row>
        <row r="197">
          <cell r="D197" t="str">
            <v>Average LIBOR</v>
          </cell>
          <cell r="K197">
            <v>1.3850000000000001E-2</v>
          </cell>
          <cell r="L197">
            <v>1.635E-2</v>
          </cell>
          <cell r="M197">
            <v>2.315E-2</v>
          </cell>
          <cell r="N197">
            <v>2.9275000000000002E-2</v>
          </cell>
          <cell r="O197">
            <v>3.3050000000000003E-2</v>
          </cell>
        </row>
        <row r="198">
          <cell r="D198" t="str">
            <v>LIBOR Curve</v>
          </cell>
          <cell r="J198">
            <v>1.435E-2</v>
          </cell>
          <cell r="K198">
            <v>1.3350000000000001E-2</v>
          </cell>
          <cell r="L198">
            <v>1.9349999999999999E-2</v>
          </cell>
          <cell r="M198">
            <v>2.6950000000000002E-2</v>
          </cell>
          <cell r="N198">
            <v>3.1600000000000003E-2</v>
          </cell>
          <cell r="O198">
            <v>3.4500000000000003E-2</v>
          </cell>
        </row>
      </sheetData>
      <sheetData sheetId="25" refreshError="1">
        <row r="29">
          <cell r="D29" t="str">
            <v>SUPERVALU Segment Summary - Growth Rates and Margins</v>
          </cell>
        </row>
        <row r="30">
          <cell r="D30" t="str">
            <v>$ in millions</v>
          </cell>
        </row>
        <row r="31">
          <cell r="D31" t="str">
            <v>FYE February of the Following Year,</v>
          </cell>
          <cell r="G31">
            <v>2005</v>
          </cell>
          <cell r="H31">
            <v>2006</v>
          </cell>
          <cell r="I31">
            <v>2007</v>
          </cell>
        </row>
        <row r="32">
          <cell r="J32">
            <v>2008</v>
          </cell>
          <cell r="K32">
            <v>2009</v>
          </cell>
          <cell r="L32">
            <v>2010</v>
          </cell>
          <cell r="M32">
            <v>2011</v>
          </cell>
          <cell r="N32">
            <v>2012</v>
          </cell>
          <cell r="O32">
            <v>2013</v>
          </cell>
        </row>
        <row r="33">
          <cell r="J33" t="str">
            <v>(53 Weeks)</v>
          </cell>
        </row>
        <row r="34">
          <cell r="D34" t="str">
            <v>Revenue Growth</v>
          </cell>
        </row>
        <row r="35">
          <cell r="D35" t="str">
            <v>Jewel</v>
          </cell>
          <cell r="J35" t="str">
            <v>--</v>
          </cell>
          <cell r="K35" t="e">
            <v>#DIV/0!</v>
          </cell>
          <cell r="L35" t="e">
            <v>#DIV/0!</v>
          </cell>
          <cell r="M35" t="e">
            <v>#DIV/0!</v>
          </cell>
          <cell r="N35" t="e">
            <v>#DIV/0!</v>
          </cell>
          <cell r="O35" t="e">
            <v>#DIV/0!</v>
          </cell>
        </row>
        <row r="36">
          <cell r="D36" t="str">
            <v>Cub Foods</v>
          </cell>
          <cell r="J36" t="str">
            <v>--</v>
          </cell>
          <cell r="K36" t="e">
            <v>#DIV/0!</v>
          </cell>
          <cell r="L36" t="e">
            <v>#DIV/0!</v>
          </cell>
          <cell r="M36" t="e">
            <v>#DIV/0!</v>
          </cell>
          <cell r="N36" t="e">
            <v>#DIV/0!</v>
          </cell>
          <cell r="O36" t="e">
            <v>#DIV/0!</v>
          </cell>
        </row>
        <row r="37">
          <cell r="D37" t="str">
            <v>Shaws</v>
          </cell>
          <cell r="J37" t="str">
            <v>--</v>
          </cell>
          <cell r="K37" t="e">
            <v>#DIV/0!</v>
          </cell>
          <cell r="L37" t="e">
            <v>#DIV/0!</v>
          </cell>
          <cell r="M37" t="e">
            <v>#DIV/0!</v>
          </cell>
          <cell r="N37" t="e">
            <v>#DIV/0!</v>
          </cell>
          <cell r="O37" t="e">
            <v>#DIV/0!</v>
          </cell>
        </row>
        <row r="38">
          <cell r="D38" t="str">
            <v>Acme</v>
          </cell>
          <cell r="J38" t="str">
            <v>--</v>
          </cell>
          <cell r="K38" t="e">
            <v>#DIV/0!</v>
          </cell>
          <cell r="L38" t="e">
            <v>#DIV/0!</v>
          </cell>
          <cell r="M38" t="e">
            <v>#DIV/0!</v>
          </cell>
          <cell r="N38" t="e">
            <v>#DIV/0!</v>
          </cell>
          <cell r="O38" t="e">
            <v>#DIV/0!</v>
          </cell>
        </row>
        <row r="39">
          <cell r="D39" t="str">
            <v>Remaining Alb. W. Coast</v>
          </cell>
          <cell r="J39" t="str">
            <v>--</v>
          </cell>
          <cell r="K39" t="e">
            <v>#DIV/0!</v>
          </cell>
          <cell r="L39" t="e">
            <v>#DIV/0!</v>
          </cell>
          <cell r="M39" t="e">
            <v>#DIV/0!</v>
          </cell>
          <cell r="N39" t="e">
            <v>#DIV/0!</v>
          </cell>
          <cell r="O39" t="e">
            <v>#DIV/0!</v>
          </cell>
        </row>
        <row r="40">
          <cell r="D40" t="str">
            <v>Selected Alb. W. Coast</v>
          </cell>
          <cell r="J40" t="str">
            <v>--</v>
          </cell>
          <cell r="K40">
            <v>-3.0000000000000138E-2</v>
          </cell>
          <cell r="L40">
            <v>-1.0999999999999899E-2</v>
          </cell>
          <cell r="M40">
            <v>-1.0999999999999899E-2</v>
          </cell>
          <cell r="N40">
            <v>-1.1000000000000121E-2</v>
          </cell>
          <cell r="O40">
            <v>-1.100000000000001E-2</v>
          </cell>
        </row>
        <row r="41">
          <cell r="D41" t="str">
            <v>Save-A-Lot</v>
          </cell>
          <cell r="J41" t="str">
            <v>--</v>
          </cell>
          <cell r="K41" t="e">
            <v>#DIV/0!</v>
          </cell>
          <cell r="L41" t="e">
            <v>#DIV/0!</v>
          </cell>
          <cell r="M41" t="e">
            <v>#DIV/0!</v>
          </cell>
          <cell r="N41" t="e">
            <v>#DIV/0!</v>
          </cell>
          <cell r="O41" t="e">
            <v>#DIV/0!</v>
          </cell>
        </row>
        <row r="42">
          <cell r="D42" t="str">
            <v>Supervalu Distribution</v>
          </cell>
          <cell r="J42" t="str">
            <v>--</v>
          </cell>
          <cell r="K42" t="e">
            <v>#DIV/0!</v>
          </cell>
          <cell r="L42" t="e">
            <v>#DIV/0!</v>
          </cell>
          <cell r="M42" t="e">
            <v>#DIV/0!</v>
          </cell>
          <cell r="N42" t="e">
            <v>#DIV/0!</v>
          </cell>
          <cell r="O42" t="e">
            <v>#DIV/0!</v>
          </cell>
        </row>
        <row r="43">
          <cell r="D43" t="str">
            <v>Other</v>
          </cell>
          <cell r="J43" t="str">
            <v>--</v>
          </cell>
          <cell r="K43" t="e">
            <v>#DIV/0!</v>
          </cell>
          <cell r="L43" t="e">
            <v>#DIV/0!</v>
          </cell>
          <cell r="M43" t="e">
            <v>#DIV/0!</v>
          </cell>
          <cell r="N43" t="e">
            <v>#DIV/0!</v>
          </cell>
          <cell r="O43" t="e">
            <v>#DIV/0!</v>
          </cell>
        </row>
        <row r="44">
          <cell r="D44" t="str">
            <v>Total Revenue ($mm)</v>
          </cell>
          <cell r="G44">
            <v>0</v>
          </cell>
          <cell r="H44">
            <v>0</v>
          </cell>
          <cell r="I44">
            <v>0</v>
          </cell>
          <cell r="J44">
            <v>4465.767634854772</v>
          </cell>
          <cell r="K44">
            <v>4331.7946058091284</v>
          </cell>
          <cell r="L44">
            <v>4284.1448651452283</v>
          </cell>
          <cell r="M44">
            <v>4237.019271628631</v>
          </cell>
          <cell r="N44">
            <v>4190.4120596407156</v>
          </cell>
          <cell r="O44">
            <v>4144.3175269846679</v>
          </cell>
        </row>
        <row r="45">
          <cell r="D45" t="str">
            <v>% Growth</v>
          </cell>
          <cell r="K45">
            <v>-3.0000000000000138E-2</v>
          </cell>
          <cell r="L45">
            <v>-1.0999999999999899E-2</v>
          </cell>
          <cell r="M45">
            <v>-1.0999999999999899E-2</v>
          </cell>
          <cell r="N45">
            <v>-1.1000000000000121E-2</v>
          </cell>
          <cell r="O45">
            <v>-1.100000000000001E-2</v>
          </cell>
        </row>
        <row r="47">
          <cell r="D47" t="str">
            <v>Gross Margin</v>
          </cell>
        </row>
        <row r="48">
          <cell r="D48" t="str">
            <v>Jewel</v>
          </cell>
          <cell r="J48" t="e">
            <v>#DIV/0!</v>
          </cell>
          <cell r="K48" t="e">
            <v>#DIV/0!</v>
          </cell>
          <cell r="L48" t="e">
            <v>#DIV/0!</v>
          </cell>
          <cell r="M48" t="e">
            <v>#DIV/0!</v>
          </cell>
          <cell r="N48" t="e">
            <v>#DIV/0!</v>
          </cell>
          <cell r="O48" t="e">
            <v>#DIV/0!</v>
          </cell>
        </row>
        <row r="49">
          <cell r="D49" t="str">
            <v>Cub Foods</v>
          </cell>
          <cell r="J49" t="e">
            <v>#DIV/0!</v>
          </cell>
          <cell r="K49" t="e">
            <v>#DIV/0!</v>
          </cell>
          <cell r="L49" t="e">
            <v>#DIV/0!</v>
          </cell>
          <cell r="M49" t="e">
            <v>#DIV/0!</v>
          </cell>
          <cell r="N49" t="e">
            <v>#DIV/0!</v>
          </cell>
          <cell r="O49" t="e">
            <v>#DIV/0!</v>
          </cell>
        </row>
        <row r="50">
          <cell r="D50" t="str">
            <v>Shaws</v>
          </cell>
          <cell r="J50" t="e">
            <v>#DIV/0!</v>
          </cell>
          <cell r="K50" t="e">
            <v>#DIV/0!</v>
          </cell>
          <cell r="L50" t="e">
            <v>#DIV/0!</v>
          </cell>
          <cell r="M50" t="e">
            <v>#DIV/0!</v>
          </cell>
          <cell r="N50" t="e">
            <v>#DIV/0!</v>
          </cell>
          <cell r="O50" t="e">
            <v>#DIV/0!</v>
          </cell>
        </row>
        <row r="51">
          <cell r="D51" t="str">
            <v>Acme</v>
          </cell>
          <cell r="J51" t="e">
            <v>#DIV/0!</v>
          </cell>
          <cell r="K51" t="e">
            <v>#DIV/0!</v>
          </cell>
          <cell r="L51" t="e">
            <v>#DIV/0!</v>
          </cell>
          <cell r="M51" t="e">
            <v>#DIV/0!</v>
          </cell>
          <cell r="N51" t="e">
            <v>#DIV/0!</v>
          </cell>
          <cell r="O51" t="e">
            <v>#DIV/0!</v>
          </cell>
        </row>
        <row r="52">
          <cell r="D52" t="str">
            <v>Remaining Alb. W. Coast</v>
          </cell>
          <cell r="J52" t="e">
            <v>#DIV/0!</v>
          </cell>
          <cell r="K52" t="e">
            <v>#DIV/0!</v>
          </cell>
          <cell r="L52" t="e">
            <v>#DIV/0!</v>
          </cell>
          <cell r="M52" t="e">
            <v>#DIV/0!</v>
          </cell>
          <cell r="N52" t="e">
            <v>#DIV/0!</v>
          </cell>
          <cell r="O52" t="e">
            <v>#DIV/0!</v>
          </cell>
        </row>
        <row r="53">
          <cell r="D53" t="str">
            <v>Selected Alb. W. Coast</v>
          </cell>
          <cell r="J53">
            <v>0.26</v>
          </cell>
          <cell r="K53">
            <v>0.25900000000000001</v>
          </cell>
          <cell r="L53">
            <v>0.25800000000000001</v>
          </cell>
          <cell r="M53">
            <v>0.25700000000000001</v>
          </cell>
          <cell r="N53">
            <v>0.25600000000000001</v>
          </cell>
          <cell r="O53">
            <v>0.255</v>
          </cell>
        </row>
        <row r="54">
          <cell r="D54" t="str">
            <v>Save-A-Lot</v>
          </cell>
          <cell r="J54" t="e">
            <v>#DIV/0!</v>
          </cell>
          <cell r="K54" t="e">
            <v>#DIV/0!</v>
          </cell>
          <cell r="L54" t="e">
            <v>#DIV/0!</v>
          </cell>
          <cell r="M54" t="e">
            <v>#DIV/0!</v>
          </cell>
          <cell r="N54" t="e">
            <v>#DIV/0!</v>
          </cell>
          <cell r="O54" t="e">
            <v>#DIV/0!</v>
          </cell>
        </row>
        <row r="55">
          <cell r="D55" t="str">
            <v>Supervalu Distribution</v>
          </cell>
          <cell r="J55" t="e">
            <v>#DIV/0!</v>
          </cell>
          <cell r="K55" t="e">
            <v>#DIV/0!</v>
          </cell>
          <cell r="L55" t="e">
            <v>#DIV/0!</v>
          </cell>
          <cell r="M55" t="e">
            <v>#DIV/0!</v>
          </cell>
          <cell r="N55" t="e">
            <v>#DIV/0!</v>
          </cell>
          <cell r="O55" t="e">
            <v>#DIV/0!</v>
          </cell>
        </row>
        <row r="56">
          <cell r="D56" t="str">
            <v>Other</v>
          </cell>
          <cell r="J56" t="e">
            <v>#DIV/0!</v>
          </cell>
          <cell r="K56" t="e">
            <v>#DIV/0!</v>
          </cell>
          <cell r="L56" t="e">
            <v>#DIV/0!</v>
          </cell>
          <cell r="M56" t="e">
            <v>#DIV/0!</v>
          </cell>
          <cell r="N56" t="e">
            <v>#DIV/0!</v>
          </cell>
          <cell r="O56" t="e">
            <v>#DIV/0!</v>
          </cell>
        </row>
        <row r="57">
          <cell r="D57" t="str">
            <v>Total Gross Profit ($mm)</v>
          </cell>
          <cell r="G57">
            <v>0</v>
          </cell>
          <cell r="H57">
            <v>0</v>
          </cell>
          <cell r="I57">
            <v>0</v>
          </cell>
          <cell r="J57">
            <v>1161.0995850622407</v>
          </cell>
          <cell r="K57">
            <v>1121.9348029045643</v>
          </cell>
          <cell r="L57">
            <v>1105.309375207469</v>
          </cell>
          <cell r="M57">
            <v>1088.9139528085582</v>
          </cell>
          <cell r="N57">
            <v>1072.7454872680232</v>
          </cell>
          <cell r="O57">
            <v>1056.8009693810902</v>
          </cell>
        </row>
        <row r="58">
          <cell r="D58" t="str">
            <v>% Margin</v>
          </cell>
          <cell r="J58">
            <v>0.26</v>
          </cell>
          <cell r="K58">
            <v>0.25900000000000001</v>
          </cell>
          <cell r="L58">
            <v>0.25800000000000001</v>
          </cell>
          <cell r="M58">
            <v>0.25700000000000001</v>
          </cell>
          <cell r="N58">
            <v>0.25600000000000001</v>
          </cell>
          <cell r="O58">
            <v>0.255</v>
          </cell>
        </row>
        <row r="60">
          <cell r="D60" t="str">
            <v>EBITDAR Margin</v>
          </cell>
        </row>
        <row r="61">
          <cell r="D61" t="str">
            <v>Jewel</v>
          </cell>
        </row>
        <row r="62">
          <cell r="D62" t="str">
            <v>Cub Foods</v>
          </cell>
        </row>
        <row r="63">
          <cell r="D63" t="str">
            <v>Shaws</v>
          </cell>
        </row>
        <row r="64">
          <cell r="D64" t="str">
            <v>Acme</v>
          </cell>
        </row>
        <row r="65">
          <cell r="D65" t="str">
            <v>Remaining Alb. W. Coast</v>
          </cell>
        </row>
        <row r="66">
          <cell r="D66" t="str">
            <v>Selected Alb. W. Coast</v>
          </cell>
        </row>
        <row r="67">
          <cell r="D67" t="str">
            <v>Save-A-Lot</v>
          </cell>
        </row>
        <row r="68">
          <cell r="D68" t="str">
            <v>Supervalu Distribution</v>
          </cell>
        </row>
        <row r="69">
          <cell r="D69" t="str">
            <v>Other</v>
          </cell>
        </row>
        <row r="70">
          <cell r="D70" t="str">
            <v>Total EBITDAR ($mm)</v>
          </cell>
          <cell r="G70">
            <v>0</v>
          </cell>
          <cell r="H70">
            <v>0</v>
          </cell>
          <cell r="I70">
            <v>0</v>
          </cell>
          <cell r="J70">
            <v>297.42012448132783</v>
          </cell>
          <cell r="K70">
            <v>262.57373962655595</v>
          </cell>
          <cell r="L70">
            <v>241.74651135373438</v>
          </cell>
          <cell r="M70">
            <v>220.9224127399948</v>
          </cell>
          <cell r="N70">
            <v>200.09542906864976</v>
          </cell>
          <cell r="O70">
            <v>179.25950824891413</v>
          </cell>
        </row>
        <row r="71">
          <cell r="D71" t="str">
            <v>% Margin</v>
          </cell>
          <cell r="J71">
            <v>6.6600000000000006E-2</v>
          </cell>
          <cell r="K71">
            <v>6.0615463917525758E-2</v>
          </cell>
          <cell r="L71">
            <v>5.6428183211199467E-2</v>
          </cell>
          <cell r="M71">
            <v>5.2140997851793193E-2</v>
          </cell>
          <cell r="N71">
            <v>4.7750776348664356E-2</v>
          </cell>
          <cell r="O71">
            <v>4.3254289055245289E-2</v>
          </cell>
        </row>
        <row r="72">
          <cell r="D72" t="str">
            <v>FYE February of the Following Year,</v>
          </cell>
          <cell r="G72">
            <v>2005</v>
          </cell>
          <cell r="H72">
            <v>0</v>
          </cell>
          <cell r="I72">
            <v>0</v>
          </cell>
          <cell r="J72">
            <v>2008</v>
          </cell>
          <cell r="K72">
            <v>2009</v>
          </cell>
          <cell r="L72">
            <v>2010</v>
          </cell>
          <cell r="M72">
            <v>2011</v>
          </cell>
          <cell r="N72">
            <v>2012</v>
          </cell>
          <cell r="O72">
            <v>2013</v>
          </cell>
        </row>
        <row r="73">
          <cell r="D73" t="str">
            <v>EBITDA Margin</v>
          </cell>
        </row>
        <row r="74">
          <cell r="D74" t="str">
            <v>Jewel</v>
          </cell>
          <cell r="J74" t="e">
            <v>#DIV/0!</v>
          </cell>
          <cell r="K74" t="e">
            <v>#DIV/0!</v>
          </cell>
          <cell r="L74" t="e">
            <v>#DIV/0!</v>
          </cell>
          <cell r="M74" t="e">
            <v>#DIV/0!</v>
          </cell>
          <cell r="N74" t="e">
            <v>#DIV/0!</v>
          </cell>
          <cell r="O74" t="e">
            <v>#DIV/0!</v>
          </cell>
        </row>
        <row r="75">
          <cell r="D75" t="str">
            <v>Cub Foods</v>
          </cell>
          <cell r="J75" t="e">
            <v>#DIV/0!</v>
          </cell>
          <cell r="K75" t="e">
            <v>#DIV/0!</v>
          </cell>
          <cell r="L75" t="e">
            <v>#DIV/0!</v>
          </cell>
          <cell r="M75" t="e">
            <v>#DIV/0!</v>
          </cell>
          <cell r="N75" t="e">
            <v>#DIV/0!</v>
          </cell>
          <cell r="O75" t="e">
            <v>#DIV/0!</v>
          </cell>
        </row>
        <row r="76">
          <cell r="D76" t="str">
            <v>Shaws</v>
          </cell>
          <cell r="J76" t="e">
            <v>#DIV/0!</v>
          </cell>
          <cell r="K76" t="e">
            <v>#DIV/0!</v>
          </cell>
          <cell r="L76" t="e">
            <v>#DIV/0!</v>
          </cell>
          <cell r="M76" t="e">
            <v>#DIV/0!</v>
          </cell>
          <cell r="N76" t="e">
            <v>#DIV/0!</v>
          </cell>
          <cell r="O76" t="e">
            <v>#DIV/0!</v>
          </cell>
        </row>
        <row r="77">
          <cell r="D77" t="str">
            <v>Acme</v>
          </cell>
          <cell r="J77" t="e">
            <v>#DIV/0!</v>
          </cell>
          <cell r="K77" t="e">
            <v>#DIV/0!</v>
          </cell>
          <cell r="L77" t="e">
            <v>#DIV/0!</v>
          </cell>
          <cell r="M77" t="e">
            <v>#DIV/0!</v>
          </cell>
          <cell r="N77" t="e">
            <v>#DIV/0!</v>
          </cell>
          <cell r="O77" t="e">
            <v>#DIV/0!</v>
          </cell>
        </row>
        <row r="78">
          <cell r="D78" t="str">
            <v>Remaining Alb. W. Coast</v>
          </cell>
          <cell r="J78" t="e">
            <v>#DIV/0!</v>
          </cell>
          <cell r="K78" t="e">
            <v>#DIV/0!</v>
          </cell>
          <cell r="L78" t="e">
            <v>#DIV/0!</v>
          </cell>
          <cell r="M78" t="e">
            <v>#DIV/0!</v>
          </cell>
          <cell r="N78" t="e">
            <v>#DIV/0!</v>
          </cell>
          <cell r="O78" t="e">
            <v>#DIV/0!</v>
          </cell>
        </row>
        <row r="79">
          <cell r="D79" t="str">
            <v>Selected Alb. W. Coast</v>
          </cell>
          <cell r="J79">
            <v>5.7600000000000005E-2</v>
          </cell>
          <cell r="K79">
            <v>5.1615463917525764E-2</v>
          </cell>
          <cell r="L79">
            <v>4.7428183211199466E-2</v>
          </cell>
          <cell r="M79">
            <v>4.3140997851793192E-2</v>
          </cell>
          <cell r="N79">
            <v>3.8750776348664355E-2</v>
          </cell>
          <cell r="O79">
            <v>3.4254289055245288E-2</v>
          </cell>
        </row>
        <row r="80">
          <cell r="D80" t="str">
            <v>Save-A-Lot</v>
          </cell>
          <cell r="J80" t="e">
            <v>#DIV/0!</v>
          </cell>
          <cell r="K80" t="e">
            <v>#DIV/0!</v>
          </cell>
          <cell r="L80" t="e">
            <v>#DIV/0!</v>
          </cell>
          <cell r="M80" t="e">
            <v>#DIV/0!</v>
          </cell>
          <cell r="N80" t="e">
            <v>#DIV/0!</v>
          </cell>
          <cell r="O80" t="e">
            <v>#DIV/0!</v>
          </cell>
        </row>
        <row r="81">
          <cell r="D81" t="str">
            <v>Supervalu Distribution</v>
          </cell>
          <cell r="J81" t="e">
            <v>#DIV/0!</v>
          </cell>
          <cell r="K81" t="e">
            <v>#DIV/0!</v>
          </cell>
          <cell r="L81" t="e">
            <v>#DIV/0!</v>
          </cell>
          <cell r="M81" t="e">
            <v>#DIV/0!</v>
          </cell>
          <cell r="N81" t="e">
            <v>#DIV/0!</v>
          </cell>
          <cell r="O81" t="e">
            <v>#DIV/0!</v>
          </cell>
        </row>
        <row r="82">
          <cell r="D82" t="str">
            <v>Other</v>
          </cell>
          <cell r="J82" t="e">
            <v>#DIV/0!</v>
          </cell>
          <cell r="K82" t="e">
            <v>#DIV/0!</v>
          </cell>
          <cell r="L82" t="e">
            <v>#DIV/0!</v>
          </cell>
          <cell r="M82" t="e">
            <v>#DIV/0!</v>
          </cell>
          <cell r="N82" t="e">
            <v>#DIV/0!</v>
          </cell>
          <cell r="O82" t="e">
            <v>#DIV/0!</v>
          </cell>
        </row>
        <row r="83">
          <cell r="D83" t="str">
            <v>Total EBITDA ($mm)</v>
          </cell>
          <cell r="G83">
            <v>0</v>
          </cell>
          <cell r="H83">
            <v>0</v>
          </cell>
          <cell r="I83">
            <v>0</v>
          </cell>
          <cell r="J83">
            <v>257.22821576763488</v>
          </cell>
          <cell r="K83">
            <v>223.5875881742738</v>
          </cell>
          <cell r="L83">
            <v>203.18920756742733</v>
          </cell>
          <cell r="M83">
            <v>182.78923929533713</v>
          </cell>
          <cell r="N83">
            <v>162.38172053188333</v>
          </cell>
          <cell r="O83">
            <v>141.96065050605213</v>
          </cell>
        </row>
        <row r="84">
          <cell r="D84" t="str">
            <v>% Margin</v>
          </cell>
          <cell r="J84">
            <v>5.7600000000000005E-2</v>
          </cell>
          <cell r="K84">
            <v>5.1615463917525764E-2</v>
          </cell>
          <cell r="L84">
            <v>4.7428183211199466E-2</v>
          </cell>
          <cell r="M84">
            <v>4.3140997851793192E-2</v>
          </cell>
          <cell r="N84">
            <v>3.8750776348664355E-2</v>
          </cell>
          <cell r="O84">
            <v>3.4254289055245288E-2</v>
          </cell>
        </row>
        <row r="86">
          <cell r="D86" t="str">
            <v>FYE February of the Following Year,</v>
          </cell>
          <cell r="G86">
            <v>2005</v>
          </cell>
          <cell r="H86">
            <v>2006</v>
          </cell>
          <cell r="I86">
            <v>2007</v>
          </cell>
          <cell r="J86">
            <v>2008</v>
          </cell>
          <cell r="K86">
            <v>2009</v>
          </cell>
          <cell r="L86">
            <v>2010</v>
          </cell>
          <cell r="M86">
            <v>2011</v>
          </cell>
          <cell r="N86">
            <v>2012</v>
          </cell>
          <cell r="O86">
            <v>2013</v>
          </cell>
        </row>
        <row r="87">
          <cell r="D87" t="str">
            <v>EBIT</v>
          </cell>
        </row>
        <row r="88">
          <cell r="D88" t="str">
            <v>Jewel</v>
          </cell>
        </row>
        <row r="89">
          <cell r="D89" t="str">
            <v>Cub Foods</v>
          </cell>
        </row>
        <row r="90">
          <cell r="D90" t="str">
            <v>Shaws</v>
          </cell>
        </row>
        <row r="91">
          <cell r="D91" t="str">
            <v>Acme</v>
          </cell>
        </row>
        <row r="92">
          <cell r="D92" t="str">
            <v>Remaining Alb. W. Coast</v>
          </cell>
        </row>
        <row r="93">
          <cell r="D93" t="str">
            <v>Selected Alb. W. Coast</v>
          </cell>
        </row>
        <row r="94">
          <cell r="D94" t="str">
            <v>Save-A-Lot</v>
          </cell>
        </row>
        <row r="95">
          <cell r="D95" t="str">
            <v>Supervalu Distribution</v>
          </cell>
        </row>
        <row r="96">
          <cell r="D96" t="str">
            <v>Other</v>
          </cell>
        </row>
        <row r="97">
          <cell r="D97" t="str">
            <v>Total EBIT</v>
          </cell>
          <cell r="G97">
            <v>0</v>
          </cell>
          <cell r="H97">
            <v>0</v>
          </cell>
          <cell r="I97">
            <v>0</v>
          </cell>
        </row>
        <row r="98">
          <cell r="D98" t="str">
            <v>% Margin</v>
          </cell>
        </row>
        <row r="100">
          <cell r="D100" t="str">
            <v>Interest Expense</v>
          </cell>
        </row>
        <row r="101">
          <cell r="D101" t="str">
            <v>Interest Income</v>
          </cell>
        </row>
        <row r="102">
          <cell r="D102" t="str">
            <v>Other Income/(Expense)</v>
          </cell>
        </row>
        <row r="103">
          <cell r="D103" t="str">
            <v>EBT</v>
          </cell>
          <cell r="G103">
            <v>0</v>
          </cell>
          <cell r="H103">
            <v>0</v>
          </cell>
          <cell r="I103">
            <v>0</v>
          </cell>
        </row>
        <row r="104">
          <cell r="D104" t="str">
            <v>Taxes</v>
          </cell>
        </row>
        <row r="105">
          <cell r="D105" t="str">
            <v>Net Income</v>
          </cell>
          <cell r="G105">
            <v>0</v>
          </cell>
          <cell r="H105">
            <v>0</v>
          </cell>
          <cell r="I105">
            <v>0</v>
          </cell>
        </row>
        <row r="107">
          <cell r="D107" t="str">
            <v>Diluted Share Count</v>
          </cell>
        </row>
        <row r="108">
          <cell r="D108" t="str">
            <v>Beginning of Period</v>
          </cell>
        </row>
        <row r="109">
          <cell r="D109" t="str">
            <v>Share Issuance (Repurchase)</v>
          </cell>
        </row>
        <row r="110">
          <cell r="D110" t="str">
            <v>End of Period</v>
          </cell>
        </row>
        <row r="111">
          <cell r="D111" t="str">
            <v>Average</v>
          </cell>
          <cell r="G111" t="str">
            <v>NA</v>
          </cell>
          <cell r="H111" t="str">
            <v>NA</v>
          </cell>
          <cell r="I111" t="str">
            <v>NA</v>
          </cell>
        </row>
        <row r="113">
          <cell r="D113" t="str">
            <v>Share Repurchase Price</v>
          </cell>
        </row>
        <row r="115">
          <cell r="D115" t="str">
            <v>Diluted EPS</v>
          </cell>
          <cell r="G115" t="str">
            <v>NA</v>
          </cell>
          <cell r="H115" t="str">
            <v>NA</v>
          </cell>
          <cell r="I115" t="str">
            <v>NA</v>
          </cell>
        </row>
        <row r="117">
          <cell r="D117" t="str">
            <v>CapEx as a % of Sales</v>
          </cell>
        </row>
        <row r="118">
          <cell r="D118" t="str">
            <v>Jewel</v>
          </cell>
        </row>
        <row r="119">
          <cell r="D119" t="str">
            <v>Cub Foods</v>
          </cell>
        </row>
        <row r="120">
          <cell r="D120" t="str">
            <v>Shaws</v>
          </cell>
        </row>
        <row r="121">
          <cell r="D121" t="str">
            <v>Acme</v>
          </cell>
        </row>
        <row r="122">
          <cell r="D122" t="str">
            <v>Remaining Alb. W. Coast</v>
          </cell>
        </row>
        <row r="123">
          <cell r="D123" t="str">
            <v>Selected Alb. W. Coast</v>
          </cell>
        </row>
        <row r="124">
          <cell r="D124" t="str">
            <v>Save-A-Lot</v>
          </cell>
        </row>
        <row r="125">
          <cell r="D125" t="str">
            <v>Supervalu Distribution</v>
          </cell>
        </row>
        <row r="126">
          <cell r="D126" t="str">
            <v>Other</v>
          </cell>
        </row>
        <row r="127">
          <cell r="D127" t="str">
            <v>Total CapEx ($mm)</v>
          </cell>
          <cell r="G127">
            <v>0</v>
          </cell>
          <cell r="H127">
            <v>0</v>
          </cell>
          <cell r="I127">
            <v>0</v>
          </cell>
          <cell r="J127">
            <v>-122.80860995850624</v>
          </cell>
          <cell r="K127">
            <v>-86.635892116182575</v>
          </cell>
          <cell r="L127">
            <v>-85.682897302904564</v>
          </cell>
          <cell r="M127">
            <v>-84.740385432572623</v>
          </cell>
          <cell r="N127">
            <v>-83.808241192814307</v>
          </cell>
          <cell r="O127">
            <v>-82.886350539693353</v>
          </cell>
        </row>
        <row r="128">
          <cell r="D128" t="str">
            <v>% of Sales</v>
          </cell>
          <cell r="J128">
            <v>2.75E-2</v>
          </cell>
          <cell r="K128">
            <v>0.02</v>
          </cell>
          <cell r="L128">
            <v>0.02</v>
          </cell>
          <cell r="M128">
            <v>0.02</v>
          </cell>
          <cell r="N128">
            <v>0.02</v>
          </cell>
          <cell r="O128">
            <v>0.02</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1">
          <cell r="D1" t="str">
            <v>Global Case</v>
          </cell>
        </row>
        <row r="2">
          <cell r="D2">
            <v>4</v>
          </cell>
        </row>
        <row r="4">
          <cell r="D4" t="str">
            <v>Other</v>
          </cell>
        </row>
        <row r="5">
          <cell r="D5" t="str">
            <v>$ in millions</v>
          </cell>
        </row>
        <row r="7">
          <cell r="D7" t="str">
            <v>FYE February of the Following Year,</v>
          </cell>
        </row>
        <row r="8">
          <cell r="G8">
            <v>2005</v>
          </cell>
          <cell r="H8">
            <v>2006</v>
          </cell>
          <cell r="I8">
            <v>2007</v>
          </cell>
          <cell r="J8">
            <v>2008</v>
          </cell>
          <cell r="K8">
            <v>2009</v>
          </cell>
          <cell r="L8">
            <v>2010</v>
          </cell>
          <cell r="M8">
            <v>2011</v>
          </cell>
          <cell r="N8">
            <v>2012</v>
          </cell>
          <cell r="O8">
            <v>2013</v>
          </cell>
        </row>
        <row r="9">
          <cell r="J9" t="str">
            <v>(53 Weeks)</v>
          </cell>
        </row>
        <row r="10">
          <cell r="D10" t="str">
            <v>Revenue</v>
          </cell>
          <cell r="J10">
            <v>5400</v>
          </cell>
          <cell r="K10">
            <v>5238</v>
          </cell>
          <cell r="L10">
            <v>5180.3819999999996</v>
          </cell>
          <cell r="M10">
            <v>5123.397798</v>
          </cell>
          <cell r="N10">
            <v>5067.0404222219995</v>
          </cell>
          <cell r="O10">
            <v>5011.3029775775576</v>
          </cell>
        </row>
        <row r="11">
          <cell r="D11" t="str">
            <v>% Growth</v>
          </cell>
          <cell r="J11" t="str">
            <v>--</v>
          </cell>
          <cell r="K11">
            <v>-3.0000000000000027E-2</v>
          </cell>
          <cell r="L11">
            <v>-1.1000000000000121E-2</v>
          </cell>
          <cell r="M11">
            <v>-1.0999999999999899E-2</v>
          </cell>
          <cell r="N11">
            <v>-1.1000000000000121E-2</v>
          </cell>
          <cell r="O11">
            <v>-1.100000000000001E-2</v>
          </cell>
        </row>
        <row r="12">
          <cell r="D12" t="str">
            <v>COGS</v>
          </cell>
          <cell r="J12">
            <v>3996</v>
          </cell>
          <cell r="K12">
            <v>3881.3580000000002</v>
          </cell>
          <cell r="L12">
            <v>3843.8434439999996</v>
          </cell>
          <cell r="M12">
            <v>3806.6845639140001</v>
          </cell>
          <cell r="N12">
            <v>3769.8780741331675</v>
          </cell>
          <cell r="O12">
            <v>3733.4207182952805</v>
          </cell>
        </row>
        <row r="13">
          <cell r="D13" t="str">
            <v>% Margin</v>
          </cell>
          <cell r="J13">
            <v>0.74</v>
          </cell>
          <cell r="K13">
            <v>0.74099999999999999</v>
          </cell>
          <cell r="L13">
            <v>0.74199999999999999</v>
          </cell>
          <cell r="M13">
            <v>0.74299999999999999</v>
          </cell>
          <cell r="N13">
            <v>0.74399999999999999</v>
          </cell>
          <cell r="O13">
            <v>0.745</v>
          </cell>
        </row>
        <row r="14">
          <cell r="D14" t="str">
            <v>Gross Profit</v>
          </cell>
          <cell r="J14">
            <v>1404</v>
          </cell>
          <cell r="K14">
            <v>1356.6420000000001</v>
          </cell>
          <cell r="L14">
            <v>1336.538556</v>
          </cell>
          <cell r="M14">
            <v>1316.7132340860001</v>
          </cell>
          <cell r="N14">
            <v>1297.162348088832</v>
          </cell>
          <cell r="O14">
            <v>1277.8822592822771</v>
          </cell>
        </row>
        <row r="15">
          <cell r="D15" t="str">
            <v>% Margin</v>
          </cell>
          <cell r="J15">
            <v>0.26</v>
          </cell>
          <cell r="K15">
            <v>0.25900000000000001</v>
          </cell>
          <cell r="L15">
            <v>0.25800000000000001</v>
          </cell>
          <cell r="M15">
            <v>0.25700000000000001</v>
          </cell>
          <cell r="N15">
            <v>0.25600000000000001</v>
          </cell>
          <cell r="O15">
            <v>0.255</v>
          </cell>
        </row>
        <row r="16">
          <cell r="D16" t="str">
            <v>Variable SG&amp;A</v>
          </cell>
          <cell r="J16">
            <v>531.9</v>
          </cell>
          <cell r="K16">
            <v>515.94299999999998</v>
          </cell>
          <cell r="L16">
            <v>510.26762699999989</v>
          </cell>
          <cell r="M16">
            <v>504.65468310299997</v>
          </cell>
          <cell r="N16">
            <v>499.10348158886688</v>
          </cell>
          <cell r="O16">
            <v>493.61334329138936</v>
          </cell>
        </row>
        <row r="17">
          <cell r="D17" t="str">
            <v>% Growth</v>
          </cell>
          <cell r="J17">
            <v>9.849999999999999E-2</v>
          </cell>
          <cell r="K17">
            <v>9.849999999999999E-2</v>
          </cell>
          <cell r="L17">
            <v>9.849999999999999E-2</v>
          </cell>
          <cell r="M17">
            <v>9.849999999999999E-2</v>
          </cell>
          <cell r="N17">
            <v>9.849999999999999E-2</v>
          </cell>
          <cell r="O17">
            <v>9.849999999999999E-2</v>
          </cell>
        </row>
        <row r="18">
          <cell r="D18" t="str">
            <v>Fixed SG&amp;A</v>
          </cell>
          <cell r="J18">
            <v>531.9</v>
          </cell>
          <cell r="K18">
            <v>542.53800000000001</v>
          </cell>
          <cell r="L18">
            <v>553.38876000000005</v>
          </cell>
          <cell r="M18">
            <v>564.45653520000008</v>
          </cell>
          <cell r="N18">
            <v>575.74566590400013</v>
          </cell>
          <cell r="O18">
            <v>587.2605792220802</v>
          </cell>
        </row>
        <row r="19">
          <cell r="D19" t="str">
            <v>% Growth</v>
          </cell>
          <cell r="J19">
            <v>9.849999999999999E-2</v>
          </cell>
          <cell r="K19">
            <v>0.10357731958762886</v>
          </cell>
          <cell r="L19">
            <v>0.10682392920058793</v>
          </cell>
          <cell r="M19">
            <v>0.11017230311890767</v>
          </cell>
          <cell r="N19">
            <v>0.11362563112364595</v>
          </cell>
          <cell r="O19">
            <v>0.11718720297888663</v>
          </cell>
        </row>
        <row r="20">
          <cell r="D20" t="str">
            <v>Total SG&amp;A</v>
          </cell>
          <cell r="J20">
            <v>1063.8</v>
          </cell>
          <cell r="K20">
            <v>1058.481</v>
          </cell>
          <cell r="L20">
            <v>1063.656387</v>
          </cell>
          <cell r="M20">
            <v>1069.111218303</v>
          </cell>
          <cell r="N20">
            <v>1074.8491474928669</v>
          </cell>
          <cell r="O20">
            <v>1080.8739225134696</v>
          </cell>
        </row>
        <row r="21">
          <cell r="D21" t="str">
            <v>% Margin</v>
          </cell>
          <cell r="J21">
            <v>0.19699999999999998</v>
          </cell>
          <cell r="K21">
            <v>0.20207731958762887</v>
          </cell>
          <cell r="L21">
            <v>0.20532392920058792</v>
          </cell>
          <cell r="M21">
            <v>0.20867230311890766</v>
          </cell>
          <cell r="N21">
            <v>0.21212563112364591</v>
          </cell>
          <cell r="O21">
            <v>0.21568720297888661</v>
          </cell>
        </row>
        <row r="22">
          <cell r="D22" t="str">
            <v>EBITDAR</v>
          </cell>
          <cell r="J22">
            <v>340.20000000000005</v>
          </cell>
          <cell r="K22">
            <v>298.16100000000006</v>
          </cell>
          <cell r="L22">
            <v>272.88216899999998</v>
          </cell>
          <cell r="M22">
            <v>247.60201578300007</v>
          </cell>
          <cell r="N22">
            <v>222.3132005959651</v>
          </cell>
          <cell r="O22">
            <v>197.00833676880757</v>
          </cell>
        </row>
        <row r="23">
          <cell r="D23" t="str">
            <v>% Margin</v>
          </cell>
          <cell r="J23">
            <v>6.3000000000000014E-2</v>
          </cell>
          <cell r="K23">
            <v>5.6922680412371147E-2</v>
          </cell>
          <cell r="L23">
            <v>5.2676070799412091E-2</v>
          </cell>
          <cell r="M23">
            <v>4.8327696881092362E-2</v>
          </cell>
          <cell r="N23">
            <v>4.3874368876354111E-2</v>
          </cell>
          <cell r="O23">
            <v>3.9312797021113371E-2</v>
          </cell>
        </row>
        <row r="24">
          <cell r="D24" t="str">
            <v>Rent</v>
          </cell>
          <cell r="J24">
            <v>48.599999999999994</v>
          </cell>
          <cell r="K24">
            <v>47.141999999999996</v>
          </cell>
          <cell r="L24">
            <v>46.623437999999993</v>
          </cell>
          <cell r="M24">
            <v>46.110580182</v>
          </cell>
          <cell r="N24">
            <v>45.603363799997993</v>
          </cell>
          <cell r="O24">
            <v>45.101726798198015</v>
          </cell>
        </row>
        <row r="25">
          <cell r="D25" t="str">
            <v>EBITDA</v>
          </cell>
          <cell r="J25">
            <v>291.60000000000002</v>
          </cell>
          <cell r="K25">
            <v>251.01900000000006</v>
          </cell>
          <cell r="L25">
            <v>226.25873099999998</v>
          </cell>
          <cell r="M25">
            <v>201.49143560100006</v>
          </cell>
          <cell r="N25">
            <v>176.70983679596711</v>
          </cell>
          <cell r="O25">
            <v>151.90660997060957</v>
          </cell>
        </row>
        <row r="26">
          <cell r="D26" t="str">
            <v>% Margin</v>
          </cell>
          <cell r="J26">
            <v>5.3999999999999999E-2</v>
          </cell>
          <cell r="K26">
            <v>4.7922680412371146E-2</v>
          </cell>
          <cell r="L26">
            <v>4.3676070799412089E-2</v>
          </cell>
          <cell r="M26">
            <v>3.9327696881092361E-2</v>
          </cell>
          <cell r="N26">
            <v>3.4874368876354117E-2</v>
          </cell>
          <cell r="O26">
            <v>3.0312797021113374E-2</v>
          </cell>
        </row>
        <row r="27">
          <cell r="D27" t="str">
            <v>D&amp;A</v>
          </cell>
          <cell r="J27">
            <v>121.5</v>
          </cell>
          <cell r="K27">
            <v>117.85499999999999</v>
          </cell>
          <cell r="L27">
            <v>116.55859499999998</v>
          </cell>
          <cell r="M27">
            <v>115.27645045499999</v>
          </cell>
          <cell r="N27">
            <v>114.00840949999498</v>
          </cell>
          <cell r="O27">
            <v>112.75431699549505</v>
          </cell>
        </row>
        <row r="28">
          <cell r="D28" t="str">
            <v>EBIT</v>
          </cell>
          <cell r="J28">
            <v>170.10000000000002</v>
          </cell>
          <cell r="K28">
            <v>133.16400000000007</v>
          </cell>
          <cell r="L28">
            <v>109.700136</v>
          </cell>
          <cell r="M28">
            <v>86.214985146000075</v>
          </cell>
          <cell r="N28">
            <v>62.701427295972124</v>
          </cell>
          <cell r="O28">
            <v>39.15229297511452</v>
          </cell>
        </row>
        <row r="29">
          <cell r="D29" t="str">
            <v>% Margin</v>
          </cell>
          <cell r="J29">
            <v>3.1500000000000007E-2</v>
          </cell>
          <cell r="K29">
            <v>2.5422680412371147E-2</v>
          </cell>
          <cell r="L29">
            <v>2.117607079941209E-2</v>
          </cell>
          <cell r="M29">
            <v>1.6827696881092362E-2</v>
          </cell>
          <cell r="N29">
            <v>1.2374368876354114E-2</v>
          </cell>
          <cell r="O29">
            <v>7.812797021113373E-3</v>
          </cell>
        </row>
        <row r="31">
          <cell r="D31" t="str">
            <v>CapEx</v>
          </cell>
          <cell r="J31">
            <v>-148.5</v>
          </cell>
          <cell r="K31">
            <v>-104.76</v>
          </cell>
          <cell r="L31">
            <v>-103.60763999999999</v>
          </cell>
          <cell r="M31">
            <v>-102.46795596</v>
          </cell>
          <cell r="N31">
            <v>-101.34080844443999</v>
          </cell>
          <cell r="O31">
            <v>-100.22605955155116</v>
          </cell>
        </row>
        <row r="33">
          <cell r="D33" t="str">
            <v>Base Case Assumptions</v>
          </cell>
          <cell r="G33">
            <v>2005</v>
          </cell>
          <cell r="H33">
            <v>2006</v>
          </cell>
          <cell r="I33">
            <v>2007</v>
          </cell>
          <cell r="J33">
            <v>2008</v>
          </cell>
          <cell r="K33">
            <v>2009</v>
          </cell>
          <cell r="L33">
            <v>2010</v>
          </cell>
          <cell r="M33">
            <v>2011</v>
          </cell>
          <cell r="N33">
            <v>2012</v>
          </cell>
          <cell r="O33">
            <v>2013</v>
          </cell>
          <cell r="Q33" t="str">
            <v>Step</v>
          </cell>
        </row>
        <row r="34">
          <cell r="D34" t="str">
            <v>Revenue Growth Rate</v>
          </cell>
          <cell r="J34" t="str">
            <v>--</v>
          </cell>
          <cell r="K34">
            <v>-0.03</v>
          </cell>
          <cell r="L34">
            <v>-1.0999999999999999E-2</v>
          </cell>
          <cell r="M34">
            <v>-1.0999999999999999E-2</v>
          </cell>
          <cell r="N34">
            <v>-1.0999999999999999E-2</v>
          </cell>
          <cell r="O34">
            <v>-1.0999999999999999E-2</v>
          </cell>
        </row>
        <row r="35">
          <cell r="D35" t="str">
            <v>Gross Margin</v>
          </cell>
          <cell r="J35">
            <v>0.26</v>
          </cell>
          <cell r="K35">
            <v>0.25900000000000001</v>
          </cell>
          <cell r="L35">
            <v>0.25800000000000001</v>
          </cell>
          <cell r="M35">
            <v>0.25700000000000001</v>
          </cell>
          <cell r="N35">
            <v>0.25600000000000001</v>
          </cell>
          <cell r="O35">
            <v>0.255</v>
          </cell>
          <cell r="Q35">
            <v>-1E-3</v>
          </cell>
        </row>
        <row r="36">
          <cell r="D36" t="str">
            <v>Hist. SG&amp;A % Variable</v>
          </cell>
          <cell r="J36">
            <v>0.5</v>
          </cell>
        </row>
        <row r="37">
          <cell r="D37" t="str">
            <v>Hist. SG&amp;A % Fixed</v>
          </cell>
          <cell r="J37">
            <v>0.5</v>
          </cell>
        </row>
        <row r="38">
          <cell r="D38" t="str">
            <v>Variable SG&amp;A % Sales</v>
          </cell>
          <cell r="J38">
            <v>9.849999999999999E-2</v>
          </cell>
          <cell r="K38">
            <v>9.849999999999999E-2</v>
          </cell>
          <cell r="L38">
            <v>9.849999999999999E-2</v>
          </cell>
          <cell r="M38">
            <v>9.849999999999999E-2</v>
          </cell>
          <cell r="N38">
            <v>9.849999999999999E-2</v>
          </cell>
          <cell r="O38">
            <v>9.849999999999999E-2</v>
          </cell>
        </row>
        <row r="39">
          <cell r="D39" t="str">
            <v>Fixed SG&amp;A Growth Rate</v>
          </cell>
          <cell r="J39" t="str">
            <v>--</v>
          </cell>
          <cell r="K39">
            <v>0.02</v>
          </cell>
          <cell r="L39">
            <v>0.02</v>
          </cell>
          <cell r="M39">
            <v>0.02</v>
          </cell>
          <cell r="N39">
            <v>0.02</v>
          </cell>
          <cell r="O39">
            <v>0.02</v>
          </cell>
        </row>
        <row r="40">
          <cell r="D40" t="str">
            <v>Rent % Sales</v>
          </cell>
          <cell r="J40">
            <v>8.9999999999999993E-3</v>
          </cell>
          <cell r="K40">
            <v>8.9999999999999993E-3</v>
          </cell>
          <cell r="L40">
            <v>8.9999999999999993E-3</v>
          </cell>
          <cell r="M40">
            <v>8.9999999999999993E-3</v>
          </cell>
          <cell r="N40">
            <v>8.9999999999999993E-3</v>
          </cell>
          <cell r="O40">
            <v>8.9999999999999993E-3</v>
          </cell>
        </row>
        <row r="41">
          <cell r="D41" t="str">
            <v>D&amp;A % Sales</v>
          </cell>
          <cell r="J41">
            <v>2.2499999999999999E-2</v>
          </cell>
          <cell r="K41">
            <v>2.2499999999999999E-2</v>
          </cell>
          <cell r="L41">
            <v>2.2499999999999999E-2</v>
          </cell>
          <cell r="M41">
            <v>2.2499999999999999E-2</v>
          </cell>
          <cell r="N41">
            <v>2.2499999999999999E-2</v>
          </cell>
          <cell r="O41">
            <v>2.2499999999999999E-2</v>
          </cell>
        </row>
        <row r="42">
          <cell r="D42" t="str">
            <v>CapEx % Sales</v>
          </cell>
          <cell r="J42">
            <v>-2.75E-2</v>
          </cell>
          <cell r="K42">
            <v>-0.02</v>
          </cell>
          <cell r="L42">
            <v>-0.02</v>
          </cell>
          <cell r="M42">
            <v>-0.02</v>
          </cell>
          <cell r="N42">
            <v>-0.02</v>
          </cell>
          <cell r="O42">
            <v>-0.02</v>
          </cell>
        </row>
      </sheetData>
      <sheetData sheetId="35" refreshError="1">
        <row r="1">
          <cell r="B1" t="str">
            <v>Stack 1</v>
          </cell>
          <cell r="C1" t="str">
            <v>Invisible</v>
          </cell>
          <cell r="D1" t="str">
            <v>Stack 2</v>
          </cell>
          <cell r="E1" t="str">
            <v>Stack 3</v>
          </cell>
          <cell r="F1" t="str">
            <v>Stack 4</v>
          </cell>
        </row>
        <row r="2">
          <cell r="A2" t="str">
            <v>Save-A-Lot</v>
          </cell>
          <cell r="B2">
            <v>1.5840000000000001</v>
          </cell>
        </row>
        <row r="3">
          <cell r="A3" t="str">
            <v>Albertsons</v>
          </cell>
          <cell r="C3">
            <v>1.5840000000000001</v>
          </cell>
          <cell r="F3">
            <v>-4.1260165975103735</v>
          </cell>
        </row>
        <row r="4">
          <cell r="A4" t="str">
            <v>SVU Heritage Retail</v>
          </cell>
          <cell r="C4">
            <v>-2.5420165975103735</v>
          </cell>
          <cell r="D4">
            <v>2.1059999999999999</v>
          </cell>
        </row>
        <row r="5">
          <cell r="A5" t="str">
            <v>Wholesale Distribution</v>
          </cell>
          <cell r="C5">
            <v>-0.43601659751037358</v>
          </cell>
          <cell r="D5">
            <v>2.2295000000000003</v>
          </cell>
        </row>
        <row r="6">
          <cell r="A6" t="str">
            <v>Total</v>
          </cell>
          <cell r="B6">
            <v>1.7934834024896267</v>
          </cell>
        </row>
        <row r="7">
          <cell r="A7" t="str">
            <v>Current Value</v>
          </cell>
          <cell r="E7">
            <v>11.62028477008</v>
          </cell>
          <cell r="H7">
            <v>11.62028477008</v>
          </cell>
        </row>
        <row r="8">
          <cell r="H8">
            <v>5.4791705091607117</v>
          </cell>
          <cell r="I8">
            <v>5.4791705091607117</v>
          </cell>
        </row>
        <row r="11">
          <cell r="C11" t="str">
            <v>Save a Lot</v>
          </cell>
          <cell r="F11" t="str">
            <v>Albertsons</v>
          </cell>
          <cell r="I11" t="str">
            <v>SVU Heritage Retail</v>
          </cell>
          <cell r="L11" t="str">
            <v>Wholesale Distribution</v>
          </cell>
          <cell r="O11" t="str">
            <v>Total</v>
          </cell>
        </row>
        <row r="12">
          <cell r="A12" t="str">
            <v>EBITDA</v>
          </cell>
          <cell r="C12">
            <v>198</v>
          </cell>
          <cell r="D12">
            <v>198</v>
          </cell>
          <cell r="F12">
            <v>-634.77178423236523</v>
          </cell>
          <cell r="G12">
            <v>-634.77178423236523</v>
          </cell>
          <cell r="I12">
            <v>351</v>
          </cell>
          <cell r="J12">
            <v>351</v>
          </cell>
          <cell r="L12">
            <v>343.00000000000006</v>
          </cell>
          <cell r="M12">
            <v>343.00000000000006</v>
          </cell>
          <cell r="O12">
            <v>257.22821576763488</v>
          </cell>
          <cell r="P12">
            <v>257.22821576763488</v>
          </cell>
          <cell r="R12">
            <v>5.4791705091607108</v>
          </cell>
          <cell r="S12" t="str">
            <v>DISCOUNT</v>
          </cell>
        </row>
        <row r="13">
          <cell r="A13" t="str">
            <v>Multiple</v>
          </cell>
          <cell r="C13">
            <v>7</v>
          </cell>
          <cell r="D13">
            <v>9</v>
          </cell>
          <cell r="F13">
            <v>5.5</v>
          </cell>
          <cell r="G13">
            <v>7.5</v>
          </cell>
          <cell r="I13">
            <v>5</v>
          </cell>
          <cell r="J13">
            <v>7</v>
          </cell>
          <cell r="L13">
            <v>5.5</v>
          </cell>
          <cell r="M13">
            <v>7.5</v>
          </cell>
          <cell r="O13">
            <v>6.972343205574913</v>
          </cell>
          <cell r="P13">
            <v>45.175000477308032</v>
          </cell>
        </row>
        <row r="14">
          <cell r="A14" t="str">
            <v>Value Range</v>
          </cell>
          <cell r="C14">
            <v>1386</v>
          </cell>
          <cell r="D14">
            <v>1782</v>
          </cell>
          <cell r="F14">
            <v>-3491.2448132780087</v>
          </cell>
          <cell r="G14">
            <v>-4760.7883817427391</v>
          </cell>
          <cell r="I14">
            <v>1755</v>
          </cell>
          <cell r="J14">
            <v>2457</v>
          </cell>
          <cell r="L14">
            <v>1886.5000000000002</v>
          </cell>
          <cell r="M14">
            <v>2572.5000000000005</v>
          </cell>
          <cell r="P14">
            <v>11620.284770079999</v>
          </cell>
        </row>
        <row r="15">
          <cell r="A15" t="str">
            <v>Avg Value</v>
          </cell>
          <cell r="C15">
            <v>1584</v>
          </cell>
          <cell r="F15">
            <v>-4126.0165975103737</v>
          </cell>
          <cell r="I15">
            <v>2106</v>
          </cell>
          <cell r="L15">
            <v>2229.5000000000005</v>
          </cell>
          <cell r="O15">
            <v>1793.4834024896268</v>
          </cell>
        </row>
        <row r="16">
          <cell r="A16" t="str">
            <v>Avg Value (bn)</v>
          </cell>
          <cell r="C16">
            <v>1.5840000000000001</v>
          </cell>
          <cell r="F16">
            <v>-4.1260165975103735</v>
          </cell>
          <cell r="I16">
            <v>2.1059999999999999</v>
          </cell>
          <cell r="L16">
            <v>2.2295000000000003</v>
          </cell>
          <cell r="O16">
            <v>1.7934834024896267</v>
          </cell>
        </row>
        <row r="20">
          <cell r="C20">
            <v>3350</v>
          </cell>
        </row>
        <row r="21">
          <cell r="C21">
            <v>2800</v>
          </cell>
        </row>
        <row r="22">
          <cell r="C22">
            <v>1550</v>
          </cell>
        </row>
        <row r="23">
          <cell r="C23">
            <v>200</v>
          </cell>
        </row>
        <row r="24">
          <cell r="C24">
            <v>3750</v>
          </cell>
        </row>
        <row r="25">
          <cell r="C25">
            <v>1400</v>
          </cell>
          <cell r="D25" t="str">
            <v>SAL</v>
          </cell>
        </row>
        <row r="26">
          <cell r="C26">
            <v>225</v>
          </cell>
        </row>
        <row r="27">
          <cell r="C27">
            <v>2400</v>
          </cell>
          <cell r="D27" t="str">
            <v>DIS</v>
          </cell>
        </row>
        <row r="28">
          <cell r="C28">
            <v>15675</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Input"/>
      <sheetName val="Valuation Stats"/>
      <sheetName val="Operating Stats"/>
      <sheetName val="Chart Data"/>
      <sheetName val="Charts"/>
      <sheetName val="Operating Metrics Charts"/>
      <sheetName val="Valuation Metrics Charts"/>
      <sheetName val="WACC"/>
      <sheetName val="CAGR-CIQ Linked"/>
      <sheetName val="P &amp; P Companies"/>
      <sheetName val="Sheet1"/>
      <sheetName val="Output (2)"/>
      <sheetName val="Output (3)"/>
      <sheetName val="GDI Multiples Template"/>
      <sheetName val="NAS IS Template"/>
      <sheetName val="Charts - 500"/>
      <sheetName val="NAS Multiples Template"/>
      <sheetName val="Acquisition Scenarios - 500"/>
      <sheetName val="NAS Cap Table"/>
      <sheetName val="PF Amortization"/>
      <sheetName val="GDI Cap Table"/>
      <sheetName val="Earnings Table"/>
      <sheetName val="GDI IS Template"/>
      <sheetName val="Profi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 Summary"/>
      <sheetName val="Cap Table"/>
      <sheetName val="Histogram - 8360416667"/>
      <sheetName val="Ownership Overview"/>
      <sheetName val="Factset Ownership"/>
      <sheetName val="__FDSCACHE__"/>
      <sheetName val="Side-by-Side"/>
      <sheetName val="Implied Multiples Analysis"/>
    </sheetNames>
    <sheetDataSet>
      <sheetData sheetId="0" refreshError="1"/>
      <sheetData sheetId="1" refreshError="1">
        <row r="2">
          <cell r="D2" t="str">
            <v>Actual</v>
          </cell>
          <cell r="F2" t="str">
            <v>Actual</v>
          </cell>
        </row>
        <row r="3">
          <cell r="B3" t="str">
            <v>(Dollars in Millions)</v>
          </cell>
          <cell r="D3">
            <v>38868</v>
          </cell>
          <cell r="F3">
            <v>39051</v>
          </cell>
        </row>
        <row r="4">
          <cell r="B4" t="str">
            <v>Cash and Cash Equivalents</v>
          </cell>
          <cell r="D4">
            <v>58.389000000000003</v>
          </cell>
          <cell r="F4">
            <v>22.527000000000001</v>
          </cell>
        </row>
        <row r="6">
          <cell r="B6" t="str">
            <v>Debt</v>
          </cell>
        </row>
        <row r="7">
          <cell r="B7" t="str">
            <v>Floating Rate Notes</v>
          </cell>
          <cell r="D7">
            <v>145</v>
          </cell>
          <cell r="F7">
            <v>145</v>
          </cell>
        </row>
        <row r="8">
          <cell r="B8" t="str">
            <v>6.70% Senior Notes, due December 2009</v>
          </cell>
          <cell r="D8">
            <v>100</v>
          </cell>
          <cell r="F8">
            <v>100</v>
          </cell>
        </row>
        <row r="9">
          <cell r="B9" t="str">
            <v>Notes Payable, Other</v>
          </cell>
          <cell r="D9">
            <v>7.6840000000000002</v>
          </cell>
          <cell r="F9">
            <v>203.5</v>
          </cell>
        </row>
        <row r="10">
          <cell r="B10" t="str">
            <v>Total Debt</v>
          </cell>
          <cell r="D10">
            <v>252.684</v>
          </cell>
          <cell r="F10">
            <v>448.5</v>
          </cell>
          <cell r="G10">
            <v>252.684</v>
          </cell>
          <cell r="H10">
            <v>448.5</v>
          </cell>
        </row>
        <row r="11">
          <cell r="B11" t="str">
            <v>Shareholders' Equity</v>
          </cell>
          <cell r="D11">
            <v>945.30600000000004</v>
          </cell>
          <cell r="F11">
            <v>923.76599999999996</v>
          </cell>
          <cell r="G11">
            <v>0</v>
          </cell>
          <cell r="H11">
            <v>0</v>
          </cell>
        </row>
        <row r="12">
          <cell r="B12" t="str">
            <v>Total Capitalization</v>
          </cell>
          <cell r="D12">
            <v>1197.99</v>
          </cell>
          <cell r="F12">
            <v>1372.2660000000001</v>
          </cell>
        </row>
        <row r="14">
          <cell r="B14" t="str">
            <v>LTM EBITDA</v>
          </cell>
          <cell r="D14">
            <v>216.72000000000003</v>
          </cell>
          <cell r="F14">
            <v>225.31799999999984</v>
          </cell>
        </row>
        <row r="15">
          <cell r="B15" t="str">
            <v>LTM Interest Expense</v>
          </cell>
          <cell r="D15">
            <v>26.279</v>
          </cell>
          <cell r="F15">
            <v>23.364000000000001</v>
          </cell>
        </row>
        <row r="16">
          <cell r="B16" t="str">
            <v>LTM Capital Expenditures</v>
          </cell>
          <cell r="D16">
            <v>60.128</v>
          </cell>
          <cell r="F16">
            <v>68.621999999999986</v>
          </cell>
        </row>
        <row r="17">
          <cell r="B17" t="str">
            <v>Credit Ratings</v>
          </cell>
        </row>
        <row r="18">
          <cell r="B18" t="str">
            <v>S&amp;P Rating</v>
          </cell>
          <cell r="C18" t="str">
            <v>BBB / Stable</v>
          </cell>
        </row>
        <row r="19">
          <cell r="B19" t="str">
            <v>Moody's Rating</v>
          </cell>
          <cell r="C19" t="str">
            <v>Baa2 / Stable</v>
          </cell>
        </row>
        <row r="20">
          <cell r="B20" t="str">
            <v>Moody's Rating</v>
          </cell>
          <cell r="C20" t="str">
            <v>Baa2 / Stable</v>
          </cell>
        </row>
        <row r="21">
          <cell r="B21" t="str">
            <v>Credit Statistics</v>
          </cell>
        </row>
        <row r="22">
          <cell r="B22" t="str">
            <v>Total Debt / Total Capitalization (book)</v>
          </cell>
          <cell r="D22">
            <v>21.092329652167383</v>
          </cell>
          <cell r="F22">
            <v>32.68316784063731</v>
          </cell>
        </row>
        <row r="23">
          <cell r="B23" t="str">
            <v>Total Debt / LTM EBITDA</v>
          </cell>
          <cell r="D23">
            <v>1.1659468438538205</v>
          </cell>
          <cell r="F23">
            <v>1.9905200649748369</v>
          </cell>
        </row>
        <row r="24">
          <cell r="B24" t="str">
            <v>LTM EBITDA / Interest Expense</v>
          </cell>
          <cell r="D24">
            <v>8.2468891510331446</v>
          </cell>
          <cell r="F24">
            <v>9.6438109912686105</v>
          </cell>
        </row>
        <row r="25">
          <cell r="B25" t="str">
            <v>LTM EBITDA / Interest Expense</v>
          </cell>
          <cell r="D25">
            <v>8.2468891510331446</v>
          </cell>
          <cell r="F25">
            <v>9.6438109912686105</v>
          </cell>
        </row>
        <row r="26">
          <cell r="B26" t="str">
            <v>Source: Company filings.</v>
          </cell>
          <cell r="D26">
            <v>5.9588264393622303</v>
          </cell>
          <cell r="F26">
            <v>6.7067282999486322</v>
          </cell>
        </row>
        <row r="28">
          <cell r="B28" t="str">
            <v>Source: Company filings.</v>
          </cell>
        </row>
        <row r="30">
          <cell r="B30" t="str">
            <v>WOR</v>
          </cell>
          <cell r="D30">
            <v>38868</v>
          </cell>
        </row>
        <row r="31">
          <cell r="B31" t="str">
            <v>Shares outstanding at 12/31/2005</v>
          </cell>
          <cell r="D31">
            <v>88.691199999999995</v>
          </cell>
        </row>
        <row r="32">
          <cell r="B32" t="str">
            <v>Price at 12/31/2005</v>
          </cell>
          <cell r="D32">
            <v>17.03</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icorp and Gloria - Dairy"/>
      <sheetName val="Alicorp Stock Price"/>
      <sheetName val="Lima Stock Exchange"/>
      <sheetName val="Gloria Cost Breakdown"/>
      <sheetName val="Gloria - Consolidated"/>
      <sheetName val="Gloria Sales and EBITDA Adj."/>
      <sheetName val="Contribution Analysis"/>
      <sheetName val="Molinos"/>
      <sheetName val="Molinos Stock Price"/>
      <sheetName val="__FDSCACHE__"/>
      <sheetName val="Nac. de Chocolates"/>
      <sheetName val="Nac. de Choc. Stock Price"/>
      <sheetName val="Carozzi"/>
      <sheetName val="Carozzi Stock Price"/>
      <sheetName val="Alpina"/>
      <sheetName val="Confiteca"/>
      <sheetName val="Quala"/>
      <sheetName val="Acc. D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idend History"/>
      <sheetName val="Dividends"/>
      <sheetName val="Shareholder Returns"/>
      <sheetName val="Post Tax Free Cash Flow"/>
      <sheetName val="Pre Tax Free Cash Flow"/>
      <sheetName val="Ownership"/>
      <sheetName val="Pres. Spreads"/>
      <sheetName val="Rev._EBITDA by biz seg."/>
    </sheetNames>
    <sheetDataSet>
      <sheetData sheetId="0" refreshError="1"/>
      <sheetData sheetId="1" refreshError="1"/>
      <sheetData sheetId="2" refreshError="1"/>
      <sheetData sheetId="3" refreshError="1">
        <row r="1">
          <cell r="B1" t="str">
            <v>Post Tax FCF Worksheet</v>
          </cell>
        </row>
        <row r="2">
          <cell r="C2">
            <v>2003</v>
          </cell>
          <cell r="D2">
            <v>2004</v>
          </cell>
          <cell r="E2">
            <v>2005</v>
          </cell>
          <cell r="F2" t="str">
            <v>2006LE</v>
          </cell>
          <cell r="G2" t="str">
            <v>2007FL</v>
          </cell>
          <cell r="H2" t="str">
            <v>2007 w/ CAN</v>
          </cell>
        </row>
        <row r="3">
          <cell r="B3" t="str">
            <v>Revenue</v>
          </cell>
          <cell r="C3">
            <v>7108</v>
          </cell>
          <cell r="D3">
            <v>7749</v>
          </cell>
          <cell r="E3">
            <v>8383</v>
          </cell>
          <cell r="F3">
            <v>8929</v>
          </cell>
          <cell r="G3">
            <v>9497</v>
          </cell>
        </row>
        <row r="5">
          <cell r="B5" t="str">
            <v>Leonardo Revenue</v>
          </cell>
          <cell r="C5">
            <v>1911</v>
          </cell>
          <cell r="D5">
            <v>2030</v>
          </cell>
          <cell r="E5">
            <v>2177</v>
          </cell>
          <cell r="F5">
            <v>2280</v>
          </cell>
          <cell r="G5">
            <v>2416.8000000000002</v>
          </cell>
          <cell r="H5">
            <v>2416.8000000000002</v>
          </cell>
        </row>
        <row r="6">
          <cell r="K6" t="str">
            <v>Per First Look Deck</v>
          </cell>
        </row>
        <row r="7">
          <cell r="B7" t="str">
            <v>Canaletto Revenue</v>
          </cell>
          <cell r="H7">
            <v>1048.3</v>
          </cell>
          <cell r="K7" t="str">
            <v>2006 FCF LE</v>
          </cell>
          <cell r="L7">
            <v>393.3</v>
          </cell>
        </row>
        <row r="8">
          <cell r="K8" t="str">
            <v>2007 FL</v>
          </cell>
          <cell r="L8">
            <v>459</v>
          </cell>
        </row>
        <row r="9">
          <cell r="B9" t="str">
            <v>Revenue Other DiscOps</v>
          </cell>
          <cell r="F9">
            <v>350</v>
          </cell>
          <cell r="K9" t="str">
            <v>Growth</v>
          </cell>
          <cell r="L9">
            <v>0.16704805491990848</v>
          </cell>
        </row>
        <row r="11">
          <cell r="B11" t="str">
            <v>TL Adjusted Operating Income</v>
          </cell>
          <cell r="C11">
            <v>329</v>
          </cell>
          <cell r="D11">
            <v>316</v>
          </cell>
          <cell r="E11">
            <v>339</v>
          </cell>
          <cell r="F11">
            <v>334.1</v>
          </cell>
          <cell r="G11">
            <v>450</v>
          </cell>
          <cell r="H11">
            <v>450</v>
          </cell>
          <cell r="K11" t="str">
            <v>Per First Look Deck</v>
          </cell>
        </row>
        <row r="12">
          <cell r="B12" t="str">
            <v>Amortization</v>
          </cell>
          <cell r="C12">
            <v>-55</v>
          </cell>
          <cell r="D12">
            <v>-55</v>
          </cell>
          <cell r="E12">
            <v>-55</v>
          </cell>
          <cell r="F12">
            <v>-55</v>
          </cell>
          <cell r="G12">
            <v>-57.4</v>
          </cell>
          <cell r="H12">
            <v>-57.4</v>
          </cell>
          <cell r="K12" t="str">
            <v>2006 OI LE</v>
          </cell>
          <cell r="L12">
            <v>344</v>
          </cell>
        </row>
        <row r="13">
          <cell r="B13" t="str">
            <v>TL Operating Income</v>
          </cell>
          <cell r="C13">
            <v>274</v>
          </cell>
          <cell r="D13">
            <v>261</v>
          </cell>
          <cell r="E13">
            <v>284</v>
          </cell>
          <cell r="F13">
            <v>279.10000000000002</v>
          </cell>
          <cell r="G13">
            <v>392.6</v>
          </cell>
          <cell r="H13">
            <v>392.6</v>
          </cell>
          <cell r="K13" t="str">
            <v>2007 FL</v>
          </cell>
          <cell r="L13">
            <v>401.9</v>
          </cell>
        </row>
        <row r="14">
          <cell r="B14" t="str">
            <v>FCF Adjustment (24.7% tax rate)</v>
          </cell>
          <cell r="C14">
            <v>65.759999999999991</v>
          </cell>
          <cell r="D14">
            <v>62.64</v>
          </cell>
          <cell r="E14">
            <v>68.16</v>
          </cell>
          <cell r="F14">
            <v>66.984000000000009</v>
          </cell>
          <cell r="G14">
            <v>94.224000000000004</v>
          </cell>
          <cell r="H14">
            <v>94.224000000000004</v>
          </cell>
          <cell r="K14" t="str">
            <v>Growth</v>
          </cell>
          <cell r="L14">
            <v>0.16831395348837197</v>
          </cell>
        </row>
        <row r="16">
          <cell r="B16" t="str">
            <v>FCF</v>
          </cell>
          <cell r="C16">
            <v>983</v>
          </cell>
          <cell r="D16">
            <v>1123</v>
          </cell>
          <cell r="E16">
            <v>1194</v>
          </cell>
          <cell r="F16">
            <v>1350</v>
          </cell>
          <cell r="G16">
            <v>1538</v>
          </cell>
          <cell r="H16">
            <v>1538</v>
          </cell>
        </row>
        <row r="17">
          <cell r="B17" t="str">
            <v>Growth</v>
          </cell>
          <cell r="D17">
            <v>0.14242115971515767</v>
          </cell>
          <cell r="E17">
            <v>6.3223508459483435E-2</v>
          </cell>
          <cell r="F17">
            <v>0.13065326633165819</v>
          </cell>
          <cell r="G17">
            <v>0.13925925925925919</v>
          </cell>
          <cell r="H17">
            <v>0</v>
          </cell>
        </row>
        <row r="18">
          <cell r="B18" t="str">
            <v>Margin</v>
          </cell>
          <cell r="C18">
            <v>0.13829487900956669</v>
          </cell>
          <cell r="D18">
            <v>0.14492192540973028</v>
          </cell>
          <cell r="E18">
            <v>0.1424311105809376</v>
          </cell>
          <cell r="F18">
            <v>0.15119274274834807</v>
          </cell>
          <cell r="G18">
            <v>0.16194587764557228</v>
          </cell>
        </row>
        <row r="20">
          <cell r="B20" t="str">
            <v>Leonardo FCF</v>
          </cell>
          <cell r="C20">
            <v>278.39400000000001</v>
          </cell>
          <cell r="D20">
            <v>345.8</v>
          </cell>
          <cell r="E20">
            <v>354.1</v>
          </cell>
          <cell r="F20">
            <v>350.4</v>
          </cell>
          <cell r="G20">
            <v>459</v>
          </cell>
          <cell r="H20">
            <v>459</v>
          </cell>
        </row>
        <row r="21">
          <cell r="B21" t="str">
            <v>Leonardo FCF w/ Tax Benefit</v>
          </cell>
          <cell r="C21">
            <v>212.63400000000001</v>
          </cell>
          <cell r="D21">
            <v>283.16000000000003</v>
          </cell>
          <cell r="E21">
            <v>285.94000000000005</v>
          </cell>
          <cell r="F21">
            <v>283.41599999999994</v>
          </cell>
          <cell r="G21">
            <v>364.77600000000001</v>
          </cell>
          <cell r="H21">
            <v>364.77600000000001</v>
          </cell>
        </row>
        <row r="22">
          <cell r="B22" t="str">
            <v>Growth</v>
          </cell>
          <cell r="D22">
            <v>0.3316779066376967</v>
          </cell>
          <cell r="E22">
            <v>9.8177708715920797E-3</v>
          </cell>
          <cell r="F22">
            <v>-8.8270266489477445E-3</v>
          </cell>
          <cell r="G22">
            <v>0.28706918452028152</v>
          </cell>
          <cell r="H22">
            <v>0</v>
          </cell>
        </row>
        <row r="23">
          <cell r="B23" t="str">
            <v>Margin</v>
          </cell>
          <cell r="C23">
            <v>0.11126844583987441</v>
          </cell>
          <cell r="D23">
            <v>0.13948768472906406</v>
          </cell>
          <cell r="E23">
            <v>0.13134588883785028</v>
          </cell>
          <cell r="F23">
            <v>0.12430526315789471</v>
          </cell>
          <cell r="G23">
            <v>0.15093346573982125</v>
          </cell>
        </row>
        <row r="24">
          <cell r="B24" t="str">
            <v>Canaletto FCF</v>
          </cell>
          <cell r="H24">
            <v>279.8</v>
          </cell>
        </row>
        <row r="26">
          <cell r="B26" t="str">
            <v>Other DiscOps FCF</v>
          </cell>
          <cell r="F26">
            <v>70</v>
          </cell>
        </row>
        <row r="28">
          <cell r="A28" t="str">
            <v>Chart 1</v>
          </cell>
          <cell r="B28" t="str">
            <v>Existing FCF</v>
          </cell>
          <cell r="C28">
            <v>983</v>
          </cell>
          <cell r="D28">
            <v>1123</v>
          </cell>
          <cell r="E28">
            <v>1194</v>
          </cell>
          <cell r="F28">
            <v>1350</v>
          </cell>
        </row>
        <row r="29">
          <cell r="A29" t="str">
            <v>Chart 2</v>
          </cell>
          <cell r="B29" t="str">
            <v>Existing FCF</v>
          </cell>
          <cell r="C29">
            <v>983</v>
          </cell>
          <cell r="D29">
            <v>1123</v>
          </cell>
          <cell r="E29">
            <v>1194</v>
          </cell>
          <cell r="F29">
            <v>1066.5840000000001</v>
          </cell>
        </row>
        <row r="30">
          <cell r="B30" t="str">
            <v>TL</v>
          </cell>
          <cell r="F30">
            <v>283.41599999999994</v>
          </cell>
        </row>
        <row r="31">
          <cell r="B31" t="str">
            <v>Effect of other Disc Ops</v>
          </cell>
          <cell r="C31">
            <v>983</v>
          </cell>
          <cell r="D31">
            <v>1123</v>
          </cell>
          <cell r="E31">
            <v>1194</v>
          </cell>
          <cell r="F31">
            <v>996.58400000000006</v>
          </cell>
        </row>
        <row r="32">
          <cell r="A32" t="str">
            <v>Chart 3</v>
          </cell>
          <cell r="B32" t="str">
            <v>TL</v>
          </cell>
          <cell r="F32">
            <v>283.41599999999994</v>
          </cell>
        </row>
        <row r="33">
          <cell r="B33" t="str">
            <v>Remaining DiscOps</v>
          </cell>
          <cell r="F33">
            <v>70</v>
          </cell>
        </row>
        <row r="34">
          <cell r="B34" t="str">
            <v>Adjusted FCF (Leo)</v>
          </cell>
          <cell r="C34">
            <v>770.36599999999999</v>
          </cell>
          <cell r="D34">
            <v>839.83999999999992</v>
          </cell>
          <cell r="E34">
            <v>908.06</v>
          </cell>
          <cell r="F34">
            <v>1066.5840000000001</v>
          </cell>
          <cell r="G34">
            <v>1173.2239999999999</v>
          </cell>
        </row>
        <row r="35">
          <cell r="C35">
            <v>212.63400000000001</v>
          </cell>
          <cell r="D35">
            <v>283.16000000000003</v>
          </cell>
          <cell r="E35">
            <v>285.94000000000005</v>
          </cell>
          <cell r="F35">
            <v>283.41599999999994</v>
          </cell>
          <cell r="G35">
            <v>364.77600000000001</v>
          </cell>
        </row>
        <row r="36">
          <cell r="A36" t="str">
            <v>Chart 4</v>
          </cell>
          <cell r="B36" t="str">
            <v>% of Revenue</v>
          </cell>
          <cell r="C36">
            <v>0.14823282663074849</v>
          </cell>
          <cell r="D36">
            <v>0.14685084805035845</v>
          </cell>
          <cell r="E36">
            <v>0.14631969062197872</v>
          </cell>
          <cell r="F36">
            <v>0.16041269363814109</v>
          </cell>
          <cell r="G36">
            <v>0.1657049235897291</v>
          </cell>
        </row>
      </sheetData>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Aquiror Analytics ---&gt;"/>
      <sheetName val="BBY PMO"/>
      <sheetName val="BBY Model Inputs"/>
      <sheetName val="BBY PV FSP"/>
      <sheetName val="BBY SQ and PF Proj"/>
      <sheetName val="BBY DCF"/>
      <sheetName val="BBY Val Summary"/>
      <sheetName val="BBY Valuation Summary"/>
      <sheetName val="BBY Share Price"/>
      <sheetName val="BBY WACC"/>
      <sheetName val="Pro Forma Analytics ---&gt;"/>
      <sheetName val="Transaction Analytics"/>
      <sheetName val="Transaction Output"/>
      <sheetName val="Pro Forma Model"/>
      <sheetName val="PF PV FSP"/>
      <sheetName val="Analysis of VSP"/>
      <sheetName val="PV VSP"/>
      <sheetName val="Target Analytics ---&gt;"/>
      <sheetName val="GME Model Inputs"/>
      <sheetName val="GME PMO"/>
      <sheetName val="GME Fin. Sum and PMO"/>
      <sheetName val="GME DCF w Syn"/>
      <sheetName val="GME DCF wo Syn"/>
      <sheetName val="GME SQ Football Field"/>
      <sheetName val="GME Share Price"/>
      <sheetName val="RSH PMO"/>
      <sheetName val="RSH Model Inputs"/>
      <sheetName val="RSH Fin. Sum and PMO"/>
      <sheetName val="RSH DCF w Syn"/>
      <sheetName val="RSH DCF wo Syn"/>
      <sheetName val="RSH SQ Football Field"/>
      <sheetName val="RSH Share Price "/>
      <sheetName val="SVU Cap Structure"/>
      <sheetName val="SVU Liquidity"/>
      <sheetName val="RAD JCU Divestiture Chart"/>
      <sheetName val="RAD JCU PF Valuation Summary"/>
      <sheetName val="Duane Reade Stock Swap"/>
      <sheetName val="SQ Valuation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F3">
            <v>5</v>
          </cell>
          <cell r="G3">
            <v>8</v>
          </cell>
        </row>
        <row r="4">
          <cell r="F4">
            <v>7</v>
          </cell>
          <cell r="G4">
            <v>10</v>
          </cell>
        </row>
        <row r="5">
          <cell r="E5" t="str">
            <v>52 Wk</v>
          </cell>
          <cell r="F5" t="str">
            <v>Public Comps</v>
          </cell>
          <cell r="G5" t="str">
            <v>M&amp;A Prec.</v>
          </cell>
          <cell r="H5" t="str">
            <v>DCF</v>
          </cell>
        </row>
        <row r="7">
          <cell r="E7">
            <v>1</v>
          </cell>
          <cell r="F7">
            <v>1</v>
          </cell>
          <cell r="G7">
            <v>2</v>
          </cell>
          <cell r="H7">
            <v>2</v>
          </cell>
        </row>
        <row r="8">
          <cell r="E8" t="str">
            <v>SQ Base Case</v>
          </cell>
          <cell r="G8" t="str">
            <v>SQ Downside Case</v>
          </cell>
          <cell r="I8" t="str">
            <v>Acquire RadioShack</v>
          </cell>
        </row>
        <row r="9">
          <cell r="E9" t="str">
            <v>2010E</v>
          </cell>
          <cell r="F9" t="str">
            <v>2011E</v>
          </cell>
          <cell r="G9" t="str">
            <v>2010E</v>
          </cell>
          <cell r="H9" t="str">
            <v>2011E</v>
          </cell>
          <cell r="I9" t="str">
            <v>2010E</v>
          </cell>
          <cell r="J9" t="str">
            <v>2011E</v>
          </cell>
          <cell r="L9" t="str">
            <v>LTM EBITDA</v>
          </cell>
          <cell r="N9">
            <v>2664</v>
          </cell>
        </row>
        <row r="10">
          <cell r="D10" t="str">
            <v>Bottom</v>
          </cell>
          <cell r="E10">
            <v>40.090951940016851</v>
          </cell>
          <cell r="F10">
            <v>40.140283566378038</v>
          </cell>
          <cell r="G10">
            <v>32.085096194622714</v>
          </cell>
          <cell r="H10">
            <v>30.910593675289274</v>
          </cell>
          <cell r="I10" t="e">
            <v>#VALUE!</v>
          </cell>
          <cell r="J10" t="e">
            <v>#VALUE!</v>
          </cell>
          <cell r="L10" t="str">
            <v>Current Net Debt</v>
          </cell>
          <cell r="N10">
            <v>1967</v>
          </cell>
        </row>
        <row r="11">
          <cell r="D11" t="str">
            <v>Range</v>
          </cell>
          <cell r="E11">
            <v>13.976256546553294</v>
          </cell>
          <cell r="F11">
            <v>13.591955161928709</v>
          </cell>
          <cell r="G11">
            <v>11.461893235839106</v>
          </cell>
          <cell r="H11">
            <v>10.76575406284309</v>
          </cell>
          <cell r="I11" t="e">
            <v>#VALUE!</v>
          </cell>
          <cell r="J11" t="e">
            <v>#VALUE!</v>
          </cell>
          <cell r="L11" t="str">
            <v>Current FD Shares</v>
          </cell>
          <cell r="N11">
            <v>416.92840308196719</v>
          </cell>
        </row>
        <row r="12">
          <cell r="D12" t="str">
            <v>Top</v>
          </cell>
          <cell r="E12">
            <v>54.067208486570145</v>
          </cell>
          <cell r="F12">
            <v>53.732238728306747</v>
          </cell>
          <cell r="G12">
            <v>43.546989430461821</v>
          </cell>
          <cell r="H12">
            <v>41.676347738132364</v>
          </cell>
          <cell r="I12" t="e">
            <v>#VALUE!</v>
          </cell>
          <cell r="J12" t="e">
            <v>#VALUE!</v>
          </cell>
        </row>
        <row r="15">
          <cell r="E15" t="str">
            <v>52 Wk</v>
          </cell>
          <cell r="F15" t="str">
            <v>Analyst</v>
          </cell>
          <cell r="G15" t="str">
            <v>Public Comps</v>
          </cell>
          <cell r="H15" t="str">
            <v>M&amp;A Prec.</v>
          </cell>
          <cell r="I15" t="str">
            <v>DCF</v>
          </cell>
        </row>
        <row r="17">
          <cell r="D17" t="str">
            <v>Bottom</v>
          </cell>
          <cell r="E17">
            <v>17.420000000000002</v>
          </cell>
          <cell r="F17">
            <v>30</v>
          </cell>
          <cell r="G17">
            <v>27.230094942147719</v>
          </cell>
          <cell r="H17">
            <v>46.398853752827236</v>
          </cell>
          <cell r="I17">
            <v>41.906501772217261</v>
          </cell>
        </row>
        <row r="18">
          <cell r="D18" t="str">
            <v>Range</v>
          </cell>
          <cell r="E18">
            <v>30.1</v>
          </cell>
          <cell r="F18">
            <v>15</v>
          </cell>
          <cell r="G18">
            <v>12.779172540453008</v>
          </cell>
          <cell r="H18">
            <v>12.779172540453011</v>
          </cell>
          <cell r="I18">
            <v>36.129437389608022</v>
          </cell>
        </row>
        <row r="19">
          <cell r="D19" t="str">
            <v>Top</v>
          </cell>
          <cell r="E19">
            <v>47.52</v>
          </cell>
          <cell r="F19">
            <v>45</v>
          </cell>
          <cell r="G19">
            <v>40.009267482600727</v>
          </cell>
          <cell r="H19">
            <v>59.178026293280247</v>
          </cell>
          <cell r="I19">
            <v>78.035939161825283</v>
          </cell>
        </row>
        <row r="28">
          <cell r="V28" t="str">
            <v>RadioShack Acquisition - Premium to Base Case</v>
          </cell>
        </row>
        <row r="29">
          <cell r="V29" t="str">
            <v>Best Buy PF Multiple</v>
          </cell>
          <cell r="W29" t="str">
            <v>2010E</v>
          </cell>
          <cell r="X29" t="str">
            <v>2011E</v>
          </cell>
        </row>
        <row r="30">
          <cell r="V30" t="str">
            <v>@ 7.8x</v>
          </cell>
          <cell r="W30" t="e">
            <v>#VALUE!</v>
          </cell>
          <cell r="X30" t="e">
            <v>#VALUE!</v>
          </cell>
        </row>
        <row r="31">
          <cell r="V31" t="str">
            <v>@ 6.8x</v>
          </cell>
          <cell r="W31" t="e">
            <v>#VALUE!</v>
          </cell>
          <cell r="X31" t="e">
            <v>#VALUE!</v>
          </cell>
        </row>
        <row r="32">
          <cell r="V32" t="str">
            <v>@ 5.8x</v>
          </cell>
          <cell r="W32" t="e">
            <v>#VALUE!</v>
          </cell>
          <cell r="X32" t="e">
            <v>#VALUE!</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G1" t="str">
            <v>Need Shift+F9 to calc page</v>
          </cell>
          <cell r="M1" t="str">
            <v>Year</v>
          </cell>
          <cell r="N1">
            <v>1</v>
          </cell>
          <cell r="O1" t="str">
            <v>1 = 2010</v>
          </cell>
        </row>
        <row r="2">
          <cell r="G2" t="str">
            <v>Premium to Current Share Price</v>
          </cell>
          <cell r="O2" t="str">
            <v>2 = 2011</v>
          </cell>
        </row>
        <row r="3">
          <cell r="B3" t="str">
            <v>($USD in millions)</v>
          </cell>
          <cell r="G3">
            <v>0.1</v>
          </cell>
          <cell r="H3">
            <v>0.15000000000000002</v>
          </cell>
          <cell r="I3">
            <v>0.2</v>
          </cell>
          <cell r="J3">
            <v>0.25</v>
          </cell>
          <cell r="K3">
            <v>0.3</v>
          </cell>
          <cell r="O3" t="str">
            <v>3 = 2012</v>
          </cell>
        </row>
        <row r="4">
          <cell r="N4">
            <v>1</v>
          </cell>
        </row>
        <row r="5">
          <cell r="B5" t="str">
            <v>FY2010E Implied Firm Value</v>
          </cell>
          <cell r="M5">
            <v>3589.0969080600044</v>
          </cell>
        </row>
        <row r="6">
          <cell r="B6" t="str">
            <v>@ 7.8x</v>
          </cell>
          <cell r="G6">
            <v>28168.327662121883</v>
          </cell>
          <cell r="H6">
            <v>28168.327662121883</v>
          </cell>
          <cell r="I6">
            <v>28168.327662121883</v>
          </cell>
          <cell r="J6">
            <v>28168.327662121883</v>
          </cell>
          <cell r="K6">
            <v>28168.327662121883</v>
          </cell>
          <cell r="M6">
            <v>7.8483051262462462</v>
          </cell>
        </row>
        <row r="7">
          <cell r="B7" t="str">
            <v>@ 6.8x</v>
          </cell>
          <cell r="G7">
            <v>24579.230754061879</v>
          </cell>
          <cell r="H7">
            <v>24579.230754061879</v>
          </cell>
          <cell r="I7">
            <v>24579.230754061879</v>
          </cell>
          <cell r="J7">
            <v>24579.230754061879</v>
          </cell>
          <cell r="K7">
            <v>24579.230754061879</v>
          </cell>
          <cell r="M7">
            <v>6.8483051262462462</v>
          </cell>
        </row>
        <row r="8">
          <cell r="B8" t="str">
            <v>@ 5.8x</v>
          </cell>
          <cell r="G8">
            <v>20990.133846001874</v>
          </cell>
          <cell r="H8">
            <v>20990.133846001874</v>
          </cell>
          <cell r="I8">
            <v>20990.133846001874</v>
          </cell>
          <cell r="J8">
            <v>20990.133846001874</v>
          </cell>
          <cell r="K8">
            <v>20990.133846001874</v>
          </cell>
          <cell r="M8">
            <v>5.8483051262462462</v>
          </cell>
        </row>
        <row r="10">
          <cell r="B10" t="str">
            <v>FY2010E Implied Equity Value</v>
          </cell>
          <cell r="G10" t="e">
            <v>#VALUE!</v>
          </cell>
          <cell r="H10" t="e">
            <v>#VALUE!</v>
          </cell>
          <cell r="I10" t="e">
            <v>#VALUE!</v>
          </cell>
          <cell r="J10" t="e">
            <v>#VALUE!</v>
          </cell>
          <cell r="K10" t="e">
            <v>#VALUE!</v>
          </cell>
        </row>
        <row r="11">
          <cell r="B11" t="str">
            <v>@ 7.8x</v>
          </cell>
          <cell r="G11" t="e">
            <v>#VALUE!</v>
          </cell>
          <cell r="H11" t="e">
            <v>#VALUE!</v>
          </cell>
          <cell r="I11" t="e">
            <v>#VALUE!</v>
          </cell>
          <cell r="J11" t="e">
            <v>#VALUE!</v>
          </cell>
          <cell r="K11" t="e">
            <v>#VALUE!</v>
          </cell>
        </row>
        <row r="12">
          <cell r="B12" t="str">
            <v>@ 6.8x</v>
          </cell>
          <cell r="G12" t="e">
            <v>#VALUE!</v>
          </cell>
          <cell r="H12" t="e">
            <v>#VALUE!</v>
          </cell>
          <cell r="I12" t="e">
            <v>#VALUE!</v>
          </cell>
          <cell r="J12" t="e">
            <v>#VALUE!</v>
          </cell>
          <cell r="K12" t="e">
            <v>#VALUE!</v>
          </cell>
        </row>
        <row r="13">
          <cell r="B13" t="str">
            <v>@ 5.8x</v>
          </cell>
          <cell r="G13" t="e">
            <v>#VALUE!</v>
          </cell>
          <cell r="H13" t="e">
            <v>#VALUE!</v>
          </cell>
          <cell r="I13" t="e">
            <v>#VALUE!</v>
          </cell>
          <cell r="J13" t="e">
            <v>#VALUE!</v>
          </cell>
          <cell r="K13" t="e">
            <v>#VALUE!</v>
          </cell>
        </row>
        <row r="15">
          <cell r="B15" t="str">
            <v>Diluted Shares Outstanding</v>
          </cell>
          <cell r="G15" t="e">
            <v>#VALUE!</v>
          </cell>
          <cell r="H15" t="e">
            <v>#VALUE!</v>
          </cell>
          <cell r="I15" t="e">
            <v>#VALUE!</v>
          </cell>
          <cell r="J15" t="e">
            <v>#VALUE!</v>
          </cell>
          <cell r="K15" t="e">
            <v>#VALUE!</v>
          </cell>
        </row>
        <row r="17">
          <cell r="B17" t="str">
            <v>FY2010E Implied Future Value of Stock Price</v>
          </cell>
        </row>
        <row r="18">
          <cell r="B18" t="str">
            <v>@ 7.8x</v>
          </cell>
          <cell r="G18" t="e">
            <v>#VALUE!</v>
          </cell>
          <cell r="H18" t="e">
            <v>#VALUE!</v>
          </cell>
          <cell r="I18" t="e">
            <v>#VALUE!</v>
          </cell>
          <cell r="J18" t="e">
            <v>#VALUE!</v>
          </cell>
          <cell r="K18" t="e">
            <v>#VALUE!</v>
          </cell>
        </row>
        <row r="19">
          <cell r="B19" t="str">
            <v>@ 6.8x</v>
          </cell>
          <cell r="G19" t="e">
            <v>#VALUE!</v>
          </cell>
          <cell r="H19" t="e">
            <v>#VALUE!</v>
          </cell>
          <cell r="I19" t="e">
            <v>#VALUE!</v>
          </cell>
          <cell r="J19" t="e">
            <v>#VALUE!</v>
          </cell>
          <cell r="K19" t="e">
            <v>#VALUE!</v>
          </cell>
        </row>
        <row r="20">
          <cell r="B20" t="str">
            <v>@ 5.8x</v>
          </cell>
          <cell r="G20" t="e">
            <v>#VALUE!</v>
          </cell>
          <cell r="H20" t="e">
            <v>#VALUE!</v>
          </cell>
          <cell r="I20" t="e">
            <v>#VALUE!</v>
          </cell>
          <cell r="J20" t="e">
            <v>#VALUE!</v>
          </cell>
          <cell r="K20" t="e">
            <v>#VALUE!</v>
          </cell>
        </row>
        <row r="22">
          <cell r="B22" t="str">
            <v>Present Value of Implied Future Stock Price</v>
          </cell>
        </row>
        <row r="23">
          <cell r="B23" t="str">
            <v>@ 7.8x</v>
          </cell>
          <cell r="G23" t="e">
            <v>#VALUE!</v>
          </cell>
          <cell r="H23" t="e">
            <v>#VALUE!</v>
          </cell>
          <cell r="I23" t="e">
            <v>#VALUE!</v>
          </cell>
          <cell r="J23" t="e">
            <v>#VALUE!</v>
          </cell>
          <cell r="K23" t="e">
            <v>#VALUE!</v>
          </cell>
          <cell r="M23">
            <v>0.11</v>
          </cell>
          <cell r="N23" t="str">
            <v>Discount Rate</v>
          </cell>
        </row>
        <row r="24">
          <cell r="B24" t="str">
            <v>@ 6.8x</v>
          </cell>
          <cell r="G24" t="e">
            <v>#VALUE!</v>
          </cell>
          <cell r="H24" t="e">
            <v>#VALUE!</v>
          </cell>
          <cell r="I24" t="e">
            <v>#VALUE!</v>
          </cell>
          <cell r="J24" t="e">
            <v>#VALUE!</v>
          </cell>
          <cell r="K24" t="e">
            <v>#VALUE!</v>
          </cell>
          <cell r="M24">
            <v>0.81438356164383563</v>
          </cell>
          <cell r="N24" t="str">
            <v>Discount Period</v>
          </cell>
        </row>
        <row r="25">
          <cell r="B25" t="str">
            <v>@ 5.8x</v>
          </cell>
          <cell r="G25" t="e">
            <v>#VALUE!</v>
          </cell>
          <cell r="H25" t="e">
            <v>#VALUE!</v>
          </cell>
          <cell r="I25" t="e">
            <v>#VALUE!</v>
          </cell>
          <cell r="J25" t="e">
            <v>#VALUE!</v>
          </cell>
          <cell r="K25" t="e">
            <v>#VALUE!</v>
          </cell>
        </row>
        <row r="27">
          <cell r="B27" t="str">
            <v>Premium / (Discount) to Base Case</v>
          </cell>
        </row>
        <row r="28">
          <cell r="B28" t="str">
            <v>@ 7.8x</v>
          </cell>
          <cell r="G28" t="e">
            <v>#VALUE!</v>
          </cell>
          <cell r="H28" t="e">
            <v>#VALUE!</v>
          </cell>
          <cell r="I28" t="e">
            <v>#VALUE!</v>
          </cell>
          <cell r="J28" t="e">
            <v>#VALUE!</v>
          </cell>
          <cell r="K28" t="e">
            <v>#VALUE!</v>
          </cell>
          <cell r="M28">
            <v>54.067208486570145</v>
          </cell>
        </row>
        <row r="29">
          <cell r="B29" t="str">
            <v>@ 6.8x</v>
          </cell>
          <cell r="G29" t="e">
            <v>#VALUE!</v>
          </cell>
          <cell r="H29" t="e">
            <v>#VALUE!</v>
          </cell>
          <cell r="I29" t="e">
            <v>#VALUE!</v>
          </cell>
          <cell r="J29" t="e">
            <v>#VALUE!</v>
          </cell>
          <cell r="K29" t="e">
            <v>#VALUE!</v>
          </cell>
          <cell r="M29">
            <v>47.079080213293494</v>
          </cell>
        </row>
        <row r="30">
          <cell r="B30" t="str">
            <v>@ 5.8x</v>
          </cell>
          <cell r="G30" t="e">
            <v>#VALUE!</v>
          </cell>
          <cell r="H30" t="e">
            <v>#VALUE!</v>
          </cell>
          <cell r="I30" t="e">
            <v>#VALUE!</v>
          </cell>
          <cell r="J30" t="e">
            <v>#VALUE!</v>
          </cell>
          <cell r="K30" t="e">
            <v>#VALUE!</v>
          </cell>
          <cell r="M30">
            <v>40.090951940016851</v>
          </cell>
        </row>
        <row r="32">
          <cell r="B32" t="str">
            <v>Equity Value Creation at Current LTM EBITDA Multiple (6.8x)</v>
          </cell>
        </row>
        <row r="33">
          <cell r="B33" t="str">
            <v>0% Run-Rate Synergies</v>
          </cell>
          <cell r="G33" t="e">
            <v>#VALUE!</v>
          </cell>
          <cell r="H33" t="e">
            <v>#VALUE!</v>
          </cell>
          <cell r="I33" t="e">
            <v>#VALUE!</v>
          </cell>
          <cell r="J33" t="e">
            <v>#VALUE!</v>
          </cell>
          <cell r="K33" t="e">
            <v>#VALUE!</v>
          </cell>
        </row>
        <row r="34">
          <cell r="B34" t="str">
            <v>1% Run-Rate Synergies</v>
          </cell>
          <cell r="G34" t="e">
            <v>#VALUE!</v>
          </cell>
          <cell r="H34" t="e">
            <v>#VALUE!</v>
          </cell>
          <cell r="I34" t="e">
            <v>#VALUE!</v>
          </cell>
          <cell r="J34" t="e">
            <v>#VALUE!</v>
          </cell>
          <cell r="K34" t="e">
            <v>#VALUE!</v>
          </cell>
        </row>
        <row r="35">
          <cell r="B35" t="str">
            <v>2% Run-Rate Synergies</v>
          </cell>
          <cell r="G35" t="e">
            <v>#VALUE!</v>
          </cell>
          <cell r="H35" t="e">
            <v>#VALUE!</v>
          </cell>
          <cell r="I35" t="e">
            <v>#VALUE!</v>
          </cell>
          <cell r="J35" t="e">
            <v>#VALUE!</v>
          </cell>
          <cell r="K35" t="e">
            <v>#VALUE!</v>
          </cell>
        </row>
        <row r="36">
          <cell r="B36" t="str">
            <v>3% Run-Rate Synergies</v>
          </cell>
          <cell r="G36" t="e">
            <v>#VALUE!</v>
          </cell>
          <cell r="H36" t="e">
            <v>#VALUE!</v>
          </cell>
          <cell r="I36" t="e">
            <v>#VALUE!</v>
          </cell>
          <cell r="J36" t="e">
            <v>#VALUE!</v>
          </cell>
          <cell r="K36" t="e">
            <v>#VALUE!</v>
          </cell>
        </row>
        <row r="37">
          <cell r="B37" t="str">
            <v>4% Run-Rate Synergies</v>
          </cell>
          <cell r="G37" t="e">
            <v>#VALUE!</v>
          </cell>
          <cell r="H37" t="e">
            <v>#VALUE!</v>
          </cell>
          <cell r="I37" t="e">
            <v>#VALUE!</v>
          </cell>
          <cell r="J37" t="e">
            <v>#VALUE!</v>
          </cell>
          <cell r="K37" t="e">
            <v>#VALUE!</v>
          </cell>
        </row>
        <row r="39">
          <cell r="B39" t="str">
            <v>Accretion / (Dilution) - $</v>
          </cell>
          <cell r="G39" t="e">
            <v>#VALUE!</v>
          </cell>
          <cell r="H39" t="e">
            <v>#VALUE!</v>
          </cell>
          <cell r="I39" t="e">
            <v>#VALUE!</v>
          </cell>
          <cell r="J39" t="e">
            <v>#VALUE!</v>
          </cell>
          <cell r="K39" t="e">
            <v>#VALUE!</v>
          </cell>
        </row>
        <row r="40">
          <cell r="B40" t="str">
            <v>Accretion / (Dilution) - %</v>
          </cell>
          <cell r="G40" t="e">
            <v>#VALUE!</v>
          </cell>
          <cell r="H40" t="e">
            <v>#VALUE!</v>
          </cell>
          <cell r="I40" t="e">
            <v>#VALUE!</v>
          </cell>
          <cell r="J40" t="e">
            <v>#VALUE!</v>
          </cell>
          <cell r="K40" t="e">
            <v>#VALUE!</v>
          </cell>
        </row>
        <row r="44">
          <cell r="G44" t="str">
            <v>Premium to Current Share Price</v>
          </cell>
        </row>
        <row r="45">
          <cell r="G45">
            <v>0.1</v>
          </cell>
          <cell r="H45">
            <v>0.15000000000000002</v>
          </cell>
          <cell r="I45">
            <v>0.2</v>
          </cell>
          <cell r="J45">
            <v>0.25</v>
          </cell>
          <cell r="K45">
            <v>0.3</v>
          </cell>
        </row>
        <row r="46">
          <cell r="N46">
            <v>1</v>
          </cell>
        </row>
        <row r="47">
          <cell r="B47" t="str">
            <v>FY2010E Value Creation - %</v>
          </cell>
        </row>
        <row r="48">
          <cell r="B48" t="str">
            <v>7.8x PF Best Buy EV / EBITDA Multiple</v>
          </cell>
        </row>
        <row r="49">
          <cell r="B49" t="str">
            <v>100% Cash</v>
          </cell>
          <cell r="G49" t="e">
            <v>#VALUE!</v>
          </cell>
          <cell r="H49" t="e">
            <v>#VALUE!</v>
          </cell>
          <cell r="I49" t="e">
            <v>#VALUE!</v>
          </cell>
          <cell r="J49" t="e">
            <v>#VALUE!</v>
          </cell>
          <cell r="K49" t="e">
            <v>#VALUE!</v>
          </cell>
          <cell r="M49">
            <v>1</v>
          </cell>
        </row>
        <row r="50">
          <cell r="B50" t="str">
            <v>50% Cash / 50% Stock</v>
          </cell>
          <cell r="G50" t="e">
            <v>#VALUE!</v>
          </cell>
          <cell r="H50" t="e">
            <v>#VALUE!</v>
          </cell>
          <cell r="I50" t="e">
            <v>#VALUE!</v>
          </cell>
          <cell r="J50" t="e">
            <v>#VALUE!</v>
          </cell>
          <cell r="K50" t="e">
            <v>#VALUE!</v>
          </cell>
          <cell r="M50">
            <v>2</v>
          </cell>
        </row>
        <row r="51">
          <cell r="B51" t="str">
            <v>100% Stock</v>
          </cell>
          <cell r="G51" t="e">
            <v>#VALUE!</v>
          </cell>
          <cell r="H51" t="e">
            <v>#VALUE!</v>
          </cell>
          <cell r="I51" t="e">
            <v>#VALUE!</v>
          </cell>
          <cell r="J51" t="e">
            <v>#VALUE!</v>
          </cell>
          <cell r="K51" t="e">
            <v>#VALUE!</v>
          </cell>
          <cell r="M51">
            <v>3</v>
          </cell>
        </row>
        <row r="53">
          <cell r="B53" t="str">
            <v>6.8x PF Best Buy EV / EBITDA Multiple</v>
          </cell>
        </row>
        <row r="54">
          <cell r="B54" t="str">
            <v>100% Cash</v>
          </cell>
          <cell r="G54" t="e">
            <v>#VALUE!</v>
          </cell>
          <cell r="H54" t="e">
            <v>#VALUE!</v>
          </cell>
          <cell r="I54" t="e">
            <v>#VALUE!</v>
          </cell>
          <cell r="J54" t="e">
            <v>#VALUE!</v>
          </cell>
          <cell r="K54" t="e">
            <v>#VALUE!</v>
          </cell>
          <cell r="M54">
            <v>1</v>
          </cell>
        </row>
        <row r="55">
          <cell r="B55" t="str">
            <v>50% Cash / 50% Stock</v>
          </cell>
          <cell r="G55" t="e">
            <v>#VALUE!</v>
          </cell>
          <cell r="H55" t="e">
            <v>#VALUE!</v>
          </cell>
          <cell r="I55" t="e">
            <v>#VALUE!</v>
          </cell>
          <cell r="J55" t="e">
            <v>#VALUE!</v>
          </cell>
          <cell r="K55" t="e">
            <v>#VALUE!</v>
          </cell>
          <cell r="M55">
            <v>2</v>
          </cell>
        </row>
        <row r="56">
          <cell r="B56" t="str">
            <v>100% Stock</v>
          </cell>
          <cell r="G56" t="e">
            <v>#VALUE!</v>
          </cell>
          <cell r="H56" t="e">
            <v>#VALUE!</v>
          </cell>
          <cell r="I56" t="e">
            <v>#VALUE!</v>
          </cell>
          <cell r="J56" t="e">
            <v>#VALUE!</v>
          </cell>
          <cell r="K56" t="e">
            <v>#VALUE!</v>
          </cell>
          <cell r="M56">
            <v>3</v>
          </cell>
        </row>
        <row r="58">
          <cell r="B58" t="str">
            <v>5.8x PF Best Buy EV / EBITDA Multiple</v>
          </cell>
        </row>
        <row r="59">
          <cell r="B59" t="str">
            <v>100% Cash</v>
          </cell>
          <cell r="G59" t="e">
            <v>#VALUE!</v>
          </cell>
          <cell r="H59" t="e">
            <v>#VALUE!</v>
          </cell>
          <cell r="I59" t="e">
            <v>#VALUE!</v>
          </cell>
          <cell r="J59" t="e">
            <v>#VALUE!</v>
          </cell>
          <cell r="K59" t="e">
            <v>#VALUE!</v>
          </cell>
          <cell r="M59">
            <v>1</v>
          </cell>
        </row>
        <row r="60">
          <cell r="B60" t="str">
            <v>50% Cash / 50% Stock</v>
          </cell>
          <cell r="G60" t="e">
            <v>#VALUE!</v>
          </cell>
          <cell r="H60" t="e">
            <v>#VALUE!</v>
          </cell>
          <cell r="I60" t="e">
            <v>#VALUE!</v>
          </cell>
          <cell r="J60" t="e">
            <v>#VALUE!</v>
          </cell>
          <cell r="K60" t="e">
            <v>#VALUE!</v>
          </cell>
          <cell r="M60">
            <v>2</v>
          </cell>
        </row>
        <row r="61">
          <cell r="B61" t="str">
            <v>100% Stock</v>
          </cell>
          <cell r="G61" t="e">
            <v>#VALUE!</v>
          </cell>
          <cell r="H61" t="e">
            <v>#VALUE!</v>
          </cell>
          <cell r="I61" t="e">
            <v>#VALUE!</v>
          </cell>
          <cell r="J61" t="e">
            <v>#VALUE!</v>
          </cell>
          <cell r="K61" t="e">
            <v>#VALUE!</v>
          </cell>
          <cell r="M61">
            <v>3</v>
          </cell>
        </row>
        <row r="63">
          <cell r="B63" t="str">
            <v>FY2010E Accretion / (Dilution) - %</v>
          </cell>
        </row>
        <row r="64">
          <cell r="B64" t="str">
            <v>100% Cash</v>
          </cell>
          <cell r="G64" t="e">
            <v>#VALUE!</v>
          </cell>
          <cell r="H64" t="e">
            <v>#VALUE!</v>
          </cell>
          <cell r="I64" t="e">
            <v>#VALUE!</v>
          </cell>
          <cell r="J64" t="e">
            <v>#VALUE!</v>
          </cell>
          <cell r="K64" t="e">
            <v>#VALUE!</v>
          </cell>
          <cell r="M64">
            <v>1</v>
          </cell>
        </row>
        <row r="65">
          <cell r="B65" t="str">
            <v>50% Cash / 50% Stock</v>
          </cell>
          <cell r="G65" t="e">
            <v>#VALUE!</v>
          </cell>
          <cell r="H65" t="e">
            <v>#VALUE!</v>
          </cell>
          <cell r="I65" t="e">
            <v>#VALUE!</v>
          </cell>
          <cell r="J65" t="e">
            <v>#VALUE!</v>
          </cell>
          <cell r="K65" t="e">
            <v>#VALUE!</v>
          </cell>
          <cell r="M65">
            <v>2</v>
          </cell>
        </row>
        <row r="66">
          <cell r="B66" t="str">
            <v>100% Stock</v>
          </cell>
          <cell r="G66" t="e">
            <v>#VALUE!</v>
          </cell>
          <cell r="H66" t="e">
            <v>#VALUE!</v>
          </cell>
          <cell r="I66" t="e">
            <v>#VALUE!</v>
          </cell>
          <cell r="J66" t="e">
            <v>#VALUE!</v>
          </cell>
          <cell r="K66" t="e">
            <v>#VALUE!</v>
          </cell>
          <cell r="M66">
            <v>3</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3">
          <cell r="E3" t="str">
            <v>Numbers come from C. Eline RSH model that has March 090 LTM numbers</v>
          </cell>
          <cell r="M3" t="str">
            <v># of</v>
          </cell>
          <cell r="N3" t="str">
            <v>WA Ex.</v>
          </cell>
          <cell r="O3" t="str">
            <v>Conv.</v>
          </cell>
        </row>
        <row r="4">
          <cell r="B4" t="str">
            <v>General</v>
          </cell>
          <cell r="E4" t="str">
            <v>LTM Stats</v>
          </cell>
          <cell r="H4" t="str">
            <v>EPS Stats</v>
          </cell>
          <cell r="M4" t="str">
            <v>Options</v>
          </cell>
          <cell r="N4" t="str">
            <v>Price</v>
          </cell>
          <cell r="O4" t="str">
            <v>Options</v>
          </cell>
          <cell r="P4" t="str">
            <v>Proceeds</v>
          </cell>
        </row>
        <row r="5">
          <cell r="B5" t="str">
            <v>Ticker</v>
          </cell>
          <cell r="C5" t="str">
            <v>RSH</v>
          </cell>
          <cell r="E5" t="str">
            <v>Rent</v>
          </cell>
          <cell r="F5">
            <v>304.42267159321614</v>
          </cell>
          <cell r="H5" t="str">
            <v>2009A</v>
          </cell>
          <cell r="I5">
            <v>1.5429999999999999</v>
          </cell>
          <cell r="L5">
            <v>1</v>
          </cell>
          <cell r="M5">
            <v>4.0000000000000001E-3</v>
          </cell>
          <cell r="N5">
            <v>13.82</v>
          </cell>
          <cell r="O5">
            <v>0</v>
          </cell>
          <cell r="P5">
            <v>0</v>
          </cell>
        </row>
        <row r="6">
          <cell r="B6" t="str">
            <v>Date</v>
          </cell>
          <cell r="C6">
            <v>39940</v>
          </cell>
          <cell r="E6" t="str">
            <v>Interest</v>
          </cell>
          <cell r="F6">
            <v>21.8</v>
          </cell>
          <cell r="H6" t="str">
            <v>2010E</v>
          </cell>
          <cell r="I6">
            <v>1.49</v>
          </cell>
          <cell r="L6">
            <v>2</v>
          </cell>
          <cell r="M6">
            <v>2.7109999999999999E-3</v>
          </cell>
          <cell r="N6">
            <v>20.89</v>
          </cell>
          <cell r="O6">
            <v>0</v>
          </cell>
          <cell r="P6">
            <v>0</v>
          </cell>
        </row>
        <row r="7">
          <cell r="H7" t="str">
            <v>2011E</v>
          </cell>
          <cell r="I7">
            <v>2.12</v>
          </cell>
          <cell r="L7">
            <v>3</v>
          </cell>
          <cell r="M7">
            <v>1.8140000000000001E-3</v>
          </cell>
          <cell r="N7">
            <v>31.34</v>
          </cell>
          <cell r="O7">
            <v>0</v>
          </cell>
          <cell r="P7">
            <v>0</v>
          </cell>
        </row>
        <row r="8">
          <cell r="L8">
            <v>4</v>
          </cell>
          <cell r="M8">
            <v>1.8600000000000001E-3</v>
          </cell>
          <cell r="N8">
            <v>38.35</v>
          </cell>
          <cell r="O8">
            <v>0</v>
          </cell>
          <cell r="P8">
            <v>0</v>
          </cell>
        </row>
        <row r="9">
          <cell r="L9">
            <v>5</v>
          </cell>
          <cell r="M9">
            <v>2.3400000000000001E-3</v>
          </cell>
          <cell r="N9">
            <v>47.44</v>
          </cell>
          <cell r="O9">
            <v>0</v>
          </cell>
          <cell r="P9">
            <v>0</v>
          </cell>
        </row>
        <row r="10">
          <cell r="B10" t="str">
            <v>Share Price as of May 7, 2009</v>
          </cell>
          <cell r="I10">
            <v>13.47</v>
          </cell>
          <cell r="O10">
            <v>0</v>
          </cell>
          <cell r="P10">
            <v>0</v>
          </cell>
        </row>
        <row r="11">
          <cell r="B11" t="str">
            <v>Basic Shares Outstanding</v>
          </cell>
          <cell r="I11">
            <v>125.082669</v>
          </cell>
        </row>
        <row r="12">
          <cell r="B12" t="str">
            <v>Plus: Converted Options</v>
          </cell>
          <cell r="I12">
            <v>0</v>
          </cell>
        </row>
        <row r="13">
          <cell r="B13" t="str">
            <v>Less: Repurchased Shares</v>
          </cell>
          <cell r="I13">
            <v>0</v>
          </cell>
        </row>
        <row r="14">
          <cell r="B14" t="str">
            <v xml:space="preserve">x Diluted Shares Outstanding </v>
          </cell>
          <cell r="I14">
            <v>125.082669</v>
          </cell>
        </row>
        <row r="15">
          <cell r="B15" t="str">
            <v>Equity Value</v>
          </cell>
          <cell r="I15">
            <v>1684.8635514299999</v>
          </cell>
        </row>
        <row r="16">
          <cell r="B16" t="str">
            <v xml:space="preserve">Plus: Debt </v>
          </cell>
          <cell r="I16">
            <v>700.2</v>
          </cell>
        </row>
        <row r="17">
          <cell r="B17" t="str">
            <v>Plus: Minority Interest</v>
          </cell>
          <cell r="I17">
            <v>0</v>
          </cell>
        </row>
        <row r="18">
          <cell r="B18" t="str">
            <v>Plus: Preferred Stock</v>
          </cell>
          <cell r="I18">
            <v>0</v>
          </cell>
        </row>
        <row r="19">
          <cell r="B19" t="str">
            <v xml:space="preserve">Less: Cash </v>
          </cell>
          <cell r="I19">
            <v>-873.2</v>
          </cell>
        </row>
        <row r="20">
          <cell r="B20" t="str">
            <v>Total Enterprise Value</v>
          </cell>
          <cell r="I20">
            <v>1511.8635514300001</v>
          </cell>
        </row>
        <row r="23">
          <cell r="B23" t="str">
            <v xml:space="preserve">Long-Term EPS Growth Rate </v>
          </cell>
          <cell r="I23">
            <v>12</v>
          </cell>
        </row>
        <row r="26">
          <cell r="B26" t="str">
            <v>Valuation Multiples</v>
          </cell>
          <cell r="G26" t="str">
            <v>2009A</v>
          </cell>
          <cell r="H26" t="str">
            <v>2010E</v>
          </cell>
          <cell r="I26" t="str">
            <v>2011E</v>
          </cell>
          <cell r="K26" t="str">
            <v>Numbers come from C. Eline RSH model that has March 090 LTM numbers</v>
          </cell>
        </row>
        <row r="28">
          <cell r="B28" t="str">
            <v>TEV/Revenue</v>
          </cell>
          <cell r="G28">
            <v>0.3534373366911352</v>
          </cell>
          <cell r="H28">
            <v>0.35414562794702925</v>
          </cell>
          <cell r="I28">
            <v>0.36472258284966974</v>
          </cell>
          <cell r="K28">
            <v>4277.6000000000004</v>
          </cell>
          <cell r="L28" t="str">
            <v>Revenue</v>
          </cell>
          <cell r="M28">
            <v>98.4</v>
          </cell>
          <cell r="N28" t="str">
            <v>D&amp;A</v>
          </cell>
        </row>
        <row r="29">
          <cell r="B29" t="str">
            <v>TEV/EBITDA</v>
          </cell>
          <cell r="G29">
            <v>3.4651926459546187</v>
          </cell>
          <cell r="H29">
            <v>3.6246954756840033</v>
          </cell>
          <cell r="I29">
            <v>3.6434529093347399</v>
          </cell>
          <cell r="K29">
            <v>436.3</v>
          </cell>
          <cell r="L29" t="str">
            <v>EBITDA</v>
          </cell>
        </row>
        <row r="30">
          <cell r="B30" t="str">
            <v xml:space="preserve">P/E </v>
          </cell>
          <cell r="G30">
            <v>8.7297472456254059</v>
          </cell>
          <cell r="H30">
            <v>9.0402684563758395</v>
          </cell>
          <cell r="I30">
            <v>6.3537735849056602</v>
          </cell>
          <cell r="K30">
            <v>740.72267159321621</v>
          </cell>
          <cell r="L30" t="str">
            <v>EBITDAR</v>
          </cell>
          <cell r="Q30">
            <v>2111.6920000000005</v>
          </cell>
        </row>
        <row r="31">
          <cell r="B31" t="str">
            <v>P/E/G</v>
          </cell>
          <cell r="G31">
            <v>0.72747893713545053</v>
          </cell>
          <cell r="H31">
            <v>0.75335570469798663</v>
          </cell>
          <cell r="I31">
            <v>0.52948113207547165</v>
          </cell>
          <cell r="K31">
            <v>97.7</v>
          </cell>
          <cell r="L31" t="str">
            <v>CapEx</v>
          </cell>
          <cell r="Q31">
            <v>3006.107</v>
          </cell>
        </row>
        <row r="33">
          <cell r="B33" t="str">
            <v>Credit Statistics</v>
          </cell>
        </row>
        <row r="35">
          <cell r="B35" t="str">
            <v>Debt/EBITDA</v>
          </cell>
          <cell r="G35">
            <v>1.6048590419436168</v>
          </cell>
          <cell r="H35" t="e">
            <v>#VALUE!</v>
          </cell>
          <cell r="I35" t="e">
            <v>#VALUE!</v>
          </cell>
        </row>
        <row r="36">
          <cell r="B36" t="str">
            <v xml:space="preserve">Adjusted Debt/EBITDAR </v>
          </cell>
          <cell r="G36">
            <v>4.2331381136227746</v>
          </cell>
          <cell r="H36" t="e">
            <v>#VALUE!</v>
          </cell>
          <cell r="I36" t="e">
            <v>#VALUE!</v>
          </cell>
        </row>
        <row r="37">
          <cell r="B37" t="str">
            <v xml:space="preserve">EBITDA/Interest </v>
          </cell>
          <cell r="G37">
            <v>20.013761467889907</v>
          </cell>
          <cell r="H37" t="e">
            <v>#VALUE!</v>
          </cell>
          <cell r="I37" t="e">
            <v>#VALUE!</v>
          </cell>
        </row>
        <row r="38">
          <cell r="B38" t="str">
            <v xml:space="preserve">(EBITDA-CapEX)/Interest </v>
          </cell>
          <cell r="G38">
            <v>15.532110091743119</v>
          </cell>
          <cell r="H38" t="e">
            <v>#VALUE!</v>
          </cell>
          <cell r="I38" t="e">
            <v>#VALUE!</v>
          </cell>
        </row>
        <row r="43">
          <cell r="B43" t="str">
            <v>Share Price as of May 7, 2009</v>
          </cell>
          <cell r="I43">
            <v>13.47</v>
          </cell>
        </row>
        <row r="44">
          <cell r="B44" t="str">
            <v>Basic Shares Outstanding</v>
          </cell>
          <cell r="I44">
            <v>125.082669</v>
          </cell>
        </row>
        <row r="45">
          <cell r="B45" t="str">
            <v>Plus: Converted Options</v>
          </cell>
          <cell r="I45">
            <v>0</v>
          </cell>
        </row>
        <row r="46">
          <cell r="B46" t="str">
            <v>Less: Repurchased Shares</v>
          </cell>
          <cell r="I46">
            <v>0</v>
          </cell>
        </row>
        <row r="47">
          <cell r="B47" t="str">
            <v xml:space="preserve">x Diluted Shares Outstanding </v>
          </cell>
          <cell r="I47">
            <v>125.082669</v>
          </cell>
        </row>
        <row r="48">
          <cell r="B48" t="str">
            <v>Equity Value</v>
          </cell>
          <cell r="I48">
            <v>1684.8635514299999</v>
          </cell>
        </row>
        <row r="49">
          <cell r="B49" t="str">
            <v xml:space="preserve">Plus: Debt </v>
          </cell>
          <cell r="I49">
            <v>700.2</v>
          </cell>
        </row>
        <row r="50">
          <cell r="B50" t="str">
            <v>Plus: Minority Interest</v>
          </cell>
          <cell r="I50">
            <v>0</v>
          </cell>
        </row>
        <row r="51">
          <cell r="B51" t="str">
            <v>Plus: Preferred Stock</v>
          </cell>
          <cell r="I51">
            <v>0</v>
          </cell>
        </row>
        <row r="52">
          <cell r="B52" t="str">
            <v xml:space="preserve">Less: Cash </v>
          </cell>
          <cell r="I52">
            <v>-873.2</v>
          </cell>
        </row>
        <row r="53">
          <cell r="B53" t="str">
            <v>Total Enterprise Value</v>
          </cell>
          <cell r="I53">
            <v>1511.8635514300001</v>
          </cell>
        </row>
        <row r="56">
          <cell r="B56" t="str">
            <v xml:space="preserve">Long-Term EPS Growth Rate </v>
          </cell>
          <cell r="I56">
            <v>12</v>
          </cell>
        </row>
        <row r="59">
          <cell r="B59" t="str">
            <v>Valuation Multiples</v>
          </cell>
          <cell r="I59" t="str">
            <v>2009A</v>
          </cell>
        </row>
        <row r="61">
          <cell r="B61" t="str">
            <v>TEV/Revenue</v>
          </cell>
          <cell r="I61">
            <v>0.3534373366911352</v>
          </cell>
        </row>
        <row r="62">
          <cell r="B62" t="str">
            <v>TEV/EBITDA</v>
          </cell>
          <cell r="I62">
            <v>3.4651926459546187</v>
          </cell>
        </row>
        <row r="63">
          <cell r="B63" t="str">
            <v xml:space="preserve">P/E </v>
          </cell>
          <cell r="I63">
            <v>8.7297472456254059</v>
          </cell>
        </row>
        <row r="64">
          <cell r="B64" t="str">
            <v>P/E/G</v>
          </cell>
          <cell r="I64">
            <v>0.72747893713545053</v>
          </cell>
        </row>
        <row r="66">
          <cell r="B66" t="str">
            <v>Credit Statistics</v>
          </cell>
        </row>
        <row r="68">
          <cell r="B68" t="str">
            <v>Debt/EBITDA</v>
          </cell>
          <cell r="I68">
            <v>1.6048590419436168</v>
          </cell>
        </row>
        <row r="69">
          <cell r="B69" t="str">
            <v xml:space="preserve">Adjusted Debt/EBITDAR </v>
          </cell>
          <cell r="I69">
            <v>4.2331381136227746</v>
          </cell>
        </row>
        <row r="70">
          <cell r="B70" t="str">
            <v xml:space="preserve">EBITDA/Interest </v>
          </cell>
          <cell r="I70">
            <v>20.013761467889907</v>
          </cell>
        </row>
        <row r="71">
          <cell r="B71" t="str">
            <v xml:space="preserve">(EBITDA-CapEX)/Interest </v>
          </cell>
          <cell r="I71">
            <v>15.532110091743119</v>
          </cell>
        </row>
      </sheetData>
      <sheetData sheetId="27" refreshError="1"/>
      <sheetData sheetId="28" refreshError="1">
        <row r="3">
          <cell r="B3" t="str">
            <v>$USD in millions</v>
          </cell>
        </row>
        <row r="5">
          <cell r="B5" t="str">
            <v>Adjusted Fiscal Year</v>
          </cell>
        </row>
        <row r="6">
          <cell r="B6" t="str">
            <v>Ending March (1)</v>
          </cell>
          <cell r="E6">
            <v>2007</v>
          </cell>
          <cell r="F6">
            <v>2008</v>
          </cell>
          <cell r="G6">
            <v>2009</v>
          </cell>
          <cell r="H6">
            <v>2010</v>
          </cell>
          <cell r="I6">
            <v>2011</v>
          </cell>
          <cell r="J6">
            <v>2012</v>
          </cell>
          <cell r="K6">
            <v>2013</v>
          </cell>
          <cell r="L6">
            <v>2014</v>
          </cell>
        </row>
        <row r="8">
          <cell r="B8" t="str">
            <v>Total Sales (2)</v>
          </cell>
          <cell r="E8">
            <v>4646.5</v>
          </cell>
          <cell r="F8">
            <v>4245.25</v>
          </cell>
          <cell r="G8">
            <v>4277.6000000000004</v>
          </cell>
          <cell r="H8">
            <v>4269.0448000000006</v>
          </cell>
          <cell r="I8">
            <v>4145.2425008</v>
          </cell>
          <cell r="J8">
            <v>4095.4995907903999</v>
          </cell>
          <cell r="K8">
            <v>4054.5445948824959</v>
          </cell>
          <cell r="L8">
            <v>4034.2718719080835</v>
          </cell>
        </row>
        <row r="9">
          <cell r="B9" t="str">
            <v xml:space="preserve">   % Growth</v>
          </cell>
          <cell r="E9" t="str">
            <v>--</v>
          </cell>
          <cell r="F9">
            <v>-8.6355321209512503E-2</v>
          </cell>
          <cell r="G9">
            <v>7.6202814910784067E-3</v>
          </cell>
          <cell r="H9">
            <v>-2.0000000000000018E-3</v>
          </cell>
          <cell r="I9">
            <v>-2.9000000000000137E-2</v>
          </cell>
          <cell r="J9">
            <v>-1.2000000000000011E-2</v>
          </cell>
          <cell r="K9">
            <v>-1.0000000000000009E-2</v>
          </cell>
          <cell r="L9">
            <v>-5.0000000000000044E-3</v>
          </cell>
        </row>
        <row r="11">
          <cell r="B11" t="str">
            <v>Gross Profit (3)</v>
          </cell>
          <cell r="E11">
            <v>2103.25</v>
          </cell>
          <cell r="F11">
            <v>2000.25</v>
          </cell>
          <cell r="G11">
            <v>1940.7</v>
          </cell>
          <cell r="H11">
            <v>1924.0584913600003</v>
          </cell>
          <cell r="I11">
            <v>1894.7903471156801</v>
          </cell>
          <cell r="J11">
            <v>1858.6591929307751</v>
          </cell>
          <cell r="K11">
            <v>1840.2627280785989</v>
          </cell>
          <cell r="L11">
            <v>1835.3331083612838</v>
          </cell>
        </row>
        <row r="12">
          <cell r="B12" t="str">
            <v xml:space="preserve">   % Margin</v>
          </cell>
          <cell r="E12">
            <v>0.45265253416550094</v>
          </cell>
          <cell r="F12">
            <v>0.47117366468405864</v>
          </cell>
          <cell r="G12">
            <v>0.45368898447727696</v>
          </cell>
          <cell r="H12">
            <v>0.45069999999999999</v>
          </cell>
          <cell r="I12">
            <v>0.45710000000000001</v>
          </cell>
          <cell r="J12">
            <v>0.45382966149242571</v>
          </cell>
          <cell r="K12">
            <v>0.45387655383080855</v>
          </cell>
          <cell r="L12">
            <v>0.45493540510774477</v>
          </cell>
        </row>
        <row r="14">
          <cell r="B14" t="str">
            <v>EBITDAR (4)</v>
          </cell>
          <cell r="E14">
            <v>647.5</v>
          </cell>
          <cell r="F14">
            <v>779.75</v>
          </cell>
          <cell r="G14">
            <v>740.72267159321609</v>
          </cell>
          <cell r="H14">
            <v>720.91467281002986</v>
          </cell>
          <cell r="I14">
            <v>709.95672930045885</v>
          </cell>
          <cell r="J14">
            <v>688.04357852933651</v>
          </cell>
          <cell r="K14">
            <v>677.29872522629216</v>
          </cell>
          <cell r="L14">
            <v>674.1496536513306</v>
          </cell>
        </row>
        <row r="15">
          <cell r="B15" t="str">
            <v xml:space="preserve">   % Margin</v>
          </cell>
          <cell r="E15">
            <v>0.13935220058108252</v>
          </cell>
          <cell r="F15">
            <v>0.18367587303456806</v>
          </cell>
          <cell r="G15">
            <v>0.1731631455940752</v>
          </cell>
          <cell r="H15">
            <v>0.1688702523829288</v>
          </cell>
          <cell r="I15">
            <v>0.17127025238292878</v>
          </cell>
          <cell r="J15">
            <v>0.16799991387535443</v>
          </cell>
          <cell r="K15">
            <v>0.16704680621373727</v>
          </cell>
          <cell r="L15">
            <v>0.16710565749067355</v>
          </cell>
        </row>
        <row r="17">
          <cell r="B17" t="str">
            <v>EBITDA (5)</v>
          </cell>
          <cell r="E17">
            <v>337.5</v>
          </cell>
          <cell r="F17">
            <v>476.5</v>
          </cell>
          <cell r="G17">
            <v>436.3</v>
          </cell>
          <cell r="H17">
            <v>417.10084656000015</v>
          </cell>
          <cell r="I17">
            <v>414.95350401168002</v>
          </cell>
          <cell r="J17">
            <v>396.58039194402306</v>
          </cell>
          <cell r="K17">
            <v>388.75017050683186</v>
          </cell>
          <cell r="L17">
            <v>387.04384170546757</v>
          </cell>
        </row>
        <row r="18">
          <cell r="B18" t="str">
            <v xml:space="preserve">   % Margin</v>
          </cell>
          <cell r="E18">
            <v>7.2635316905197464E-2</v>
          </cell>
          <cell r="F18">
            <v>0.11224309522407397</v>
          </cell>
          <cell r="G18">
            <v>0.10199644660557321</v>
          </cell>
          <cell r="H18">
            <v>9.7703553394426809E-2</v>
          </cell>
          <cell r="I18">
            <v>0.10010355339442678</v>
          </cell>
          <cell r="J18">
            <v>9.6833214886852453E-2</v>
          </cell>
          <cell r="K18">
            <v>9.5880107225235281E-2</v>
          </cell>
          <cell r="L18">
            <v>9.5938958502171545E-2</v>
          </cell>
        </row>
        <row r="20">
          <cell r="B20" t="str">
            <v>EBIT</v>
          </cell>
          <cell r="E20">
            <v>213.25</v>
          </cell>
          <cell r="F20">
            <v>367</v>
          </cell>
          <cell r="G20">
            <v>337.9</v>
          </cell>
          <cell r="H20">
            <v>318.89764656000011</v>
          </cell>
          <cell r="I20">
            <v>319.59819681168005</v>
          </cell>
          <cell r="J20">
            <v>302.36934843042309</v>
          </cell>
          <cell r="K20">
            <v>295.48123742836788</v>
          </cell>
          <cell r="L20">
            <v>294.24125329239587</v>
          </cell>
        </row>
        <row r="21">
          <cell r="B21" t="str">
            <v xml:space="preserve">   % Margin</v>
          </cell>
          <cell r="E21">
            <v>4.5894759496395134E-2</v>
          </cell>
          <cell r="F21">
            <v>8.6449561274365469E-2</v>
          </cell>
          <cell r="G21">
            <v>7.8992893211146428E-2</v>
          </cell>
          <cell r="H21">
            <v>7.4700000000000016E-2</v>
          </cell>
          <cell r="I21">
            <v>7.7100000000000016E-2</v>
          </cell>
          <cell r="J21">
            <v>7.3829661492425674E-2</v>
          </cell>
          <cell r="K21">
            <v>7.2876553830808502E-2</v>
          </cell>
          <cell r="L21">
            <v>7.2935405107744766E-2</v>
          </cell>
        </row>
        <row r="23">
          <cell r="B23" t="str">
            <v>CapEx (6)</v>
          </cell>
          <cell r="E23">
            <v>79.5</v>
          </cell>
          <cell r="F23">
            <v>55.25</v>
          </cell>
          <cell r="G23">
            <v>97.7</v>
          </cell>
          <cell r="H23">
            <v>97.504600000000011</v>
          </cell>
          <cell r="I23">
            <v>94.6769666</v>
          </cell>
          <cell r="J23">
            <v>93.540843000799995</v>
          </cell>
          <cell r="K23">
            <v>92.605434570791999</v>
          </cell>
          <cell r="L23">
            <v>92.142407397938044</v>
          </cell>
        </row>
        <row r="24">
          <cell r="B24" t="str">
            <v>% Sales</v>
          </cell>
          <cell r="E24">
            <v>1.7109652426557626E-2</v>
          </cell>
          <cell r="F24">
            <v>1.3014545668688534E-2</v>
          </cell>
          <cell r="G24">
            <v>2.2839910230035534E-2</v>
          </cell>
          <cell r="H24">
            <v>2.2839910230035534E-2</v>
          </cell>
          <cell r="I24">
            <v>2.2839910230035534E-2</v>
          </cell>
          <cell r="J24">
            <v>2.2839910230035534E-2</v>
          </cell>
          <cell r="K24">
            <v>2.2839910230035534E-2</v>
          </cell>
          <cell r="L24">
            <v>2.2839910230035534E-2</v>
          </cell>
        </row>
        <row r="26">
          <cell r="B26" t="str">
            <v>EBITDA less CapEx (6)</v>
          </cell>
          <cell r="E26">
            <v>258</v>
          </cell>
          <cell r="F26">
            <v>421.25</v>
          </cell>
          <cell r="G26">
            <v>338.6</v>
          </cell>
          <cell r="H26">
            <v>319.59624656000017</v>
          </cell>
          <cell r="I26">
            <v>320.27653741168001</v>
          </cell>
          <cell r="J26">
            <v>303.03954894322305</v>
          </cell>
          <cell r="K26">
            <v>296.14473593603987</v>
          </cell>
          <cell r="L26">
            <v>294.90143430752954</v>
          </cell>
        </row>
        <row r="27">
          <cell r="B27" t="str">
            <v>% Sales</v>
          </cell>
          <cell r="E27">
            <v>5.5525664478639838E-2</v>
          </cell>
          <cell r="F27">
            <v>9.9228549555385431E-2</v>
          </cell>
          <cell r="G27">
            <v>7.9156536375537684E-2</v>
          </cell>
          <cell r="H27">
            <v>7.4863643164391272E-2</v>
          </cell>
          <cell r="I27">
            <v>7.7263643164391244E-2</v>
          </cell>
          <cell r="J27">
            <v>7.3993304656816916E-2</v>
          </cell>
          <cell r="K27">
            <v>7.3040196995199758E-2</v>
          </cell>
          <cell r="L27">
            <v>7.3099048272136022E-2</v>
          </cell>
        </row>
        <row r="30">
          <cell r="G30" t="str">
            <v>Current Radio Shack Stock Price</v>
          </cell>
          <cell r="L30">
            <v>13.47</v>
          </cell>
        </row>
        <row r="31">
          <cell r="G31" t="str">
            <v>x Diluted Shares Outstanding</v>
          </cell>
          <cell r="L31">
            <v>125.082669</v>
          </cell>
        </row>
        <row r="32">
          <cell r="G32" t="str">
            <v>Radio Shack Equity Value</v>
          </cell>
          <cell r="L32">
            <v>1684.8635514299999</v>
          </cell>
        </row>
        <row r="34">
          <cell r="G34" t="str">
            <v>Current Best Buy Equity Value</v>
          </cell>
          <cell r="L34">
            <v>387.74115</v>
          </cell>
        </row>
        <row r="35">
          <cell r="G35" t="str">
            <v>x Radio Shack % Ownership</v>
          </cell>
          <cell r="L35">
            <v>0.29799999999999999</v>
          </cell>
        </row>
        <row r="36">
          <cell r="G36" t="str">
            <v>Radio Shack Equity Value in Best Buy</v>
          </cell>
          <cell r="L36">
            <v>115.54686269999999</v>
          </cell>
        </row>
        <row r="38">
          <cell r="G38" t="str">
            <v>Radio Shack Equity Value</v>
          </cell>
          <cell r="L38">
            <v>1684.8635514299999</v>
          </cell>
        </row>
        <row r="39">
          <cell r="G39" t="str">
            <v>Less: Radio Shack Equity Value in Best Buy</v>
          </cell>
          <cell r="L39">
            <v>-115.54686269999999</v>
          </cell>
        </row>
        <row r="40">
          <cell r="G40" t="str">
            <v>Implied Radio Shack Equity Value</v>
          </cell>
          <cell r="L40">
            <v>1569.3166887299999</v>
          </cell>
        </row>
        <row r="41">
          <cell r="G41" t="str">
            <v>/ Diluted Shares Outstanding</v>
          </cell>
          <cell r="L41">
            <v>125.082669</v>
          </cell>
        </row>
        <row r="42">
          <cell r="G42" t="str">
            <v>Radio Shack Implied Stock Price</v>
          </cell>
          <cell r="L42">
            <v>12.546236031548064</v>
          </cell>
        </row>
        <row r="44">
          <cell r="G44" t="str">
            <v>Implied Radio Shack Equity Value</v>
          </cell>
          <cell r="L44">
            <v>1569.3166887299999</v>
          </cell>
        </row>
        <row r="45">
          <cell r="G45" t="str">
            <v>Plus: Net Debt</v>
          </cell>
          <cell r="L45">
            <v>700.2</v>
          </cell>
        </row>
        <row r="46">
          <cell r="G46" t="str">
            <v>Implied Radio Shack Firm Value</v>
          </cell>
          <cell r="L46">
            <v>2269.5166887300002</v>
          </cell>
        </row>
        <row r="48">
          <cell r="G48" t="str">
            <v>Implied Radio Shack FV/EBITDA</v>
          </cell>
          <cell r="L48">
            <v>2.7518766323558621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8 PE"/>
      <sheetName val="MKT CAPS"/>
      <sheetName val="2008E Revenue"/>
      <sheetName val="2008E EBIT"/>
      <sheetName val="Revenue Growth"/>
      <sheetName val="EBITDA Margin"/>
      <sheetName val="EV 2007E Revenue"/>
      <sheetName val="EV 2008E Revenue"/>
      <sheetName val="07 PE"/>
      <sheetName val="08 PE (small)"/>
      <sheetName val="IPO Analysis"/>
      <sheetName val="Market Summary"/>
      <sheetName val="Output Pages"/>
      <sheetName val="CERN"/>
      <sheetName val="CPSI"/>
      <sheetName val="ECLP"/>
      <sheetName val="QSII"/>
      <sheetName val="MDRX"/>
      <sheetName val="ATHN"/>
      <sheetName val="OMCL"/>
      <sheetName val="__FDSCACHE__"/>
      <sheetName val="EICU"/>
      <sheetName val="MDAS"/>
      <sheetName val="MEDE"/>
      <sheetName val="VTAL"/>
      <sheetName val="AMCS"/>
      <sheetName val="TZIX"/>
      <sheetName val="SXCI"/>
      <sheetName val="RX"/>
      <sheetName val="PFWD"/>
      <sheetName val="HLTH"/>
      <sheetName val="MCK"/>
      <sheetName val="MMM"/>
      <sheetName val="HMSY"/>
      <sheetName val="ERES"/>
      <sheetName val="Checked------&g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A1" t="str">
            <v>Column Chart</v>
          </cell>
        </row>
        <row r="2">
          <cell r="C2" t="str">
            <v>Median</v>
          </cell>
          <cell r="D2" t="str">
            <v>Median 2</v>
          </cell>
          <cell r="E2" t="str">
            <v>Mean 3</v>
          </cell>
        </row>
        <row r="3">
          <cell r="A3" t="str">
            <v>ATHN</v>
          </cell>
          <cell r="B3">
            <v>72</v>
          </cell>
          <cell r="C3">
            <v>28.970149253731343</v>
          </cell>
          <cell r="F3">
            <v>100.02380952380952</v>
          </cell>
        </row>
        <row r="4">
          <cell r="A4" t="str">
            <v>MDRX</v>
          </cell>
          <cell r="B4">
            <v>28.970149253731343</v>
          </cell>
          <cell r="C4">
            <v>28.970149253731343</v>
          </cell>
        </row>
        <row r="5">
          <cell r="A5" t="str">
            <v>QSII</v>
          </cell>
          <cell r="B5">
            <v>18.806153846153848</v>
          </cell>
          <cell r="C5">
            <v>28.970149253731343</v>
          </cell>
        </row>
        <row r="7">
          <cell r="A7" t="str">
            <v>VTAL</v>
          </cell>
          <cell r="B7">
            <v>68.153846153846146</v>
          </cell>
          <cell r="D7">
            <v>28.591153958263369</v>
          </cell>
        </row>
        <row r="8">
          <cell r="A8" t="str">
            <v>EICU</v>
          </cell>
          <cell r="B8">
            <v>30.428571428571423</v>
          </cell>
          <cell r="D8">
            <v>28.591153958263369</v>
          </cell>
        </row>
        <row r="9">
          <cell r="A9" t="str">
            <v>OMCL</v>
          </cell>
          <cell r="B9">
            <v>28.651685393258425</v>
          </cell>
          <cell r="D9">
            <v>28.591153958263369</v>
          </cell>
        </row>
        <row r="10">
          <cell r="A10" t="str">
            <v>CERN</v>
          </cell>
          <cell r="B10">
            <v>28.53062252326831</v>
          </cell>
          <cell r="D10">
            <v>28.591153958263369</v>
          </cell>
        </row>
        <row r="11">
          <cell r="A11" t="str">
            <v>ECLP</v>
          </cell>
          <cell r="B11">
            <v>24.06930693069307</v>
          </cell>
          <cell r="D11">
            <v>28.591153958263369</v>
          </cell>
        </row>
        <row r="12">
          <cell r="A12" t="str">
            <v>CPSI</v>
          </cell>
          <cell r="B12">
            <v>15.970149253731345</v>
          </cell>
          <cell r="D12">
            <v>28.591153958263369</v>
          </cell>
        </row>
        <row r="13">
          <cell r="A13" t="str">
            <v>MDAS</v>
          </cell>
          <cell r="B13" t="str">
            <v>NA</v>
          </cell>
          <cell r="D13">
            <v>28.591153958263369</v>
          </cell>
        </row>
        <row r="15">
          <cell r="A15" t="str">
            <v>MEDE</v>
          </cell>
          <cell r="B15">
            <v>39.166666666666671</v>
          </cell>
        </row>
        <row r="19">
          <cell r="I19" t="str">
            <v>Physician</v>
          </cell>
          <cell r="K19" t="str">
            <v>Hospital</v>
          </cell>
          <cell r="M19" t="str">
            <v>Payor</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Football Field"/>
      <sheetName val="Valuation"/>
      <sheetName val="P&amp;L"/>
      <sheetName val="BS "/>
      <sheetName val="Charts"/>
      <sheetName val="&lt;&lt;&lt; PPM Charts"/>
      <sheetName val="Summery Operating Model"/>
      <sheetName val="Assumptions"/>
      <sheetName val="Operating Expenses"/>
      <sheetName val="Labor &amp; Benefits"/>
    </sheetNames>
    <sheetDataSet>
      <sheetData sheetId="0">
        <row r="3">
          <cell r="D3" t="str">
            <v>December 31,</v>
          </cell>
        </row>
      </sheetData>
      <sheetData sheetId="1"/>
      <sheetData sheetId="2"/>
      <sheetData sheetId="3">
        <row r="2">
          <cell r="V2">
            <v>1000</v>
          </cell>
        </row>
      </sheetData>
      <sheetData sheetId="4">
        <row r="3">
          <cell r="B3" t="str">
            <v>($ in millions)</v>
          </cell>
        </row>
      </sheetData>
      <sheetData sheetId="5">
        <row r="2">
          <cell r="C2">
            <v>2009</v>
          </cell>
        </row>
      </sheetData>
      <sheetData sheetId="6"/>
      <sheetData sheetId="7">
        <row r="3">
          <cell r="D3" t="str">
            <v>2008 Actual</v>
          </cell>
        </row>
      </sheetData>
      <sheetData sheetId="8">
        <row r="3">
          <cell r="D3" t="str">
            <v>2010 Estimate</v>
          </cell>
        </row>
      </sheetData>
      <sheetData sheetId="9">
        <row r="3">
          <cell r="D3" t="str">
            <v>2010 Estimate</v>
          </cell>
          <cell r="H3" t="str">
            <v>Projected</v>
          </cell>
        </row>
        <row r="4">
          <cell r="D4" t="str">
            <v>Oct</v>
          </cell>
          <cell r="E4" t="str">
            <v>Nov</v>
          </cell>
          <cell r="F4" t="str">
            <v>Dec</v>
          </cell>
          <cell r="H4">
            <v>2011</v>
          </cell>
          <cell r="I4">
            <v>2012</v>
          </cell>
          <cell r="J4">
            <v>2013</v>
          </cell>
          <cell r="K4">
            <v>2014</v>
          </cell>
        </row>
        <row r="5">
          <cell r="B5" t="str">
            <v>OPERATING EXPENSES:</v>
          </cell>
        </row>
        <row r="7">
          <cell r="B7" t="str">
            <v>Labor and Benefits</v>
          </cell>
          <cell r="H7">
            <v>0.21131857164624246</v>
          </cell>
          <cell r="I7">
            <v>0.46270270270270264</v>
          </cell>
          <cell r="J7">
            <v>0.51773835920177391</v>
          </cell>
          <cell r="K7">
            <v>0.45267226686145601</v>
          </cell>
        </row>
        <row r="8">
          <cell r="B8" t="str">
            <v>Professional Services</v>
          </cell>
          <cell r="H8">
            <v>0.1</v>
          </cell>
          <cell r="I8">
            <v>0.2</v>
          </cell>
          <cell r="J8">
            <v>0.3</v>
          </cell>
          <cell r="K8">
            <v>0.4</v>
          </cell>
        </row>
        <row r="9">
          <cell r="B9" t="str">
            <v>Clinical Expenses</v>
          </cell>
          <cell r="H9">
            <v>3.3418258884915799</v>
          </cell>
          <cell r="I9">
            <v>1.8327252938791667</v>
          </cell>
          <cell r="J9">
            <v>0.82371703659889906</v>
          </cell>
          <cell r="K9">
            <v>-0.55382341136205782</v>
          </cell>
        </row>
        <row r="10">
          <cell r="B10" t="str">
            <v>R&amp;D Expenses</v>
          </cell>
          <cell r="H10">
            <v>0.05</v>
          </cell>
          <cell r="I10">
            <v>0.1</v>
          </cell>
          <cell r="J10">
            <v>0.2</v>
          </cell>
          <cell r="K10">
            <v>0.3</v>
          </cell>
        </row>
        <row r="11">
          <cell r="B11" t="str">
            <v>Quality &amp; Regulatory</v>
          </cell>
          <cell r="H11">
            <v>0.05</v>
          </cell>
          <cell r="I11">
            <v>0.1</v>
          </cell>
          <cell r="J11">
            <v>0.2</v>
          </cell>
          <cell r="K11">
            <v>0.3</v>
          </cell>
        </row>
        <row r="12">
          <cell r="B12" t="str">
            <v>Travel Expenses</v>
          </cell>
          <cell r="H12">
            <v>0.5</v>
          </cell>
          <cell r="I12">
            <v>0.5</v>
          </cell>
          <cell r="J12">
            <v>0.5</v>
          </cell>
          <cell r="K12">
            <v>0.5</v>
          </cell>
        </row>
        <row r="13">
          <cell r="B13" t="str">
            <v>Facility and Insurance</v>
          </cell>
          <cell r="H13">
            <v>0.1</v>
          </cell>
          <cell r="I13">
            <v>0.2</v>
          </cell>
          <cell r="J13">
            <v>0.3</v>
          </cell>
          <cell r="K13">
            <v>0.4</v>
          </cell>
        </row>
        <row r="14">
          <cell r="B14" t="str">
            <v>Overhead Absorption</v>
          </cell>
          <cell r="H14">
            <v>0</v>
          </cell>
          <cell r="I14">
            <v>0</v>
          </cell>
          <cell r="J14">
            <v>0</v>
          </cell>
          <cell r="K14">
            <v>0</v>
          </cell>
        </row>
        <row r="15">
          <cell r="B15" t="str">
            <v>Marketing Expenses</v>
          </cell>
          <cell r="H15">
            <v>0.5</v>
          </cell>
          <cell r="I15">
            <v>0.6</v>
          </cell>
          <cell r="J15">
            <v>0.7</v>
          </cell>
          <cell r="K15">
            <v>0.8</v>
          </cell>
        </row>
        <row r="16">
          <cell r="B16" t="str">
            <v>Office Expenses</v>
          </cell>
          <cell r="H16">
            <v>0.1</v>
          </cell>
          <cell r="I16">
            <v>0.2</v>
          </cell>
          <cell r="J16">
            <v>0.3</v>
          </cell>
          <cell r="K16">
            <v>0.4</v>
          </cell>
        </row>
        <row r="17">
          <cell r="B17" t="str">
            <v>Other Administrative</v>
          </cell>
          <cell r="H17">
            <v>0.1</v>
          </cell>
          <cell r="I17">
            <v>0.2</v>
          </cell>
          <cell r="J17">
            <v>0.3</v>
          </cell>
          <cell r="K17">
            <v>0.4</v>
          </cell>
        </row>
        <row r="18">
          <cell r="B18" t="str">
            <v>Operations</v>
          </cell>
          <cell r="H18">
            <v>0.1</v>
          </cell>
          <cell r="I18">
            <v>0.2</v>
          </cell>
          <cell r="J18">
            <v>0.3</v>
          </cell>
          <cell r="K18">
            <v>0.4</v>
          </cell>
        </row>
        <row r="19">
          <cell r="B19" t="str">
            <v>Depreciation &amp; Amortization</v>
          </cell>
          <cell r="H19">
            <v>0.1</v>
          </cell>
          <cell r="I19">
            <v>0.2</v>
          </cell>
          <cell r="J19">
            <v>0.3</v>
          </cell>
          <cell r="K19">
            <v>0.4</v>
          </cell>
        </row>
        <row r="21">
          <cell r="B21" t="str">
            <v>Labor and Benefits</v>
          </cell>
          <cell r="D21">
            <v>349092.25</v>
          </cell>
          <cell r="E21">
            <v>330342.25</v>
          </cell>
          <cell r="F21">
            <v>328542.25</v>
          </cell>
          <cell r="H21">
            <v>6660000</v>
          </cell>
          <cell r="I21">
            <v>9741600</v>
          </cell>
          <cell r="J21">
            <v>14785200</v>
          </cell>
          <cell r="K21">
            <v>21478050</v>
          </cell>
        </row>
        <row r="22">
          <cell r="B22" t="str">
            <v>Professional Services</v>
          </cell>
          <cell r="D22">
            <v>39700</v>
          </cell>
          <cell r="E22">
            <v>55700</v>
          </cell>
          <cell r="F22">
            <v>40100</v>
          </cell>
          <cell r="H22">
            <v>867435.8</v>
          </cell>
          <cell r="I22">
            <v>1040922.96</v>
          </cell>
          <cell r="J22">
            <v>1353199.848</v>
          </cell>
          <cell r="K22">
            <v>1894479.7871999999</v>
          </cell>
        </row>
        <row r="23">
          <cell r="B23" t="str">
            <v>Clinical Expenses</v>
          </cell>
          <cell r="D23">
            <v>90284.374999999985</v>
          </cell>
          <cell r="E23">
            <v>92534.374999999985</v>
          </cell>
          <cell r="F23">
            <v>93951.874999999985</v>
          </cell>
          <cell r="H23">
            <v>2390021.5595238092</v>
          </cell>
          <cell r="I23">
            <v>6770274.5245796265</v>
          </cell>
          <cell r="J23">
            <v>12347064.992927376</v>
          </cell>
          <cell r="K23">
            <v>5508971.3382352944</v>
          </cell>
        </row>
        <row r="24">
          <cell r="B24" t="str">
            <v>R&amp;D Expenses</v>
          </cell>
          <cell r="D24">
            <v>25000</v>
          </cell>
          <cell r="E24">
            <v>77000</v>
          </cell>
          <cell r="F24">
            <v>43750</v>
          </cell>
          <cell r="H24">
            <v>695403.45000000007</v>
          </cell>
          <cell r="I24">
            <v>764943.79500000016</v>
          </cell>
          <cell r="J24">
            <v>917932.55400000012</v>
          </cell>
          <cell r="K24">
            <v>1193312.3202000002</v>
          </cell>
        </row>
        <row r="25">
          <cell r="B25" t="str">
            <v>Quality &amp; Regulatory</v>
          </cell>
          <cell r="D25">
            <v>27500</v>
          </cell>
          <cell r="E25">
            <v>21500</v>
          </cell>
          <cell r="F25">
            <v>1500</v>
          </cell>
          <cell r="H25">
            <v>92935.5</v>
          </cell>
          <cell r="I25">
            <v>102229.05</v>
          </cell>
          <cell r="J25">
            <v>122674.86</v>
          </cell>
          <cell r="K25">
            <v>159477.318</v>
          </cell>
        </row>
        <row r="26">
          <cell r="B26" t="str">
            <v>Travel Expenses</v>
          </cell>
          <cell r="D26">
            <v>35483.333333333336</v>
          </cell>
          <cell r="E26">
            <v>37483.333333333336</v>
          </cell>
          <cell r="F26">
            <v>25983.333333333336</v>
          </cell>
          <cell r="H26">
            <v>1285939.5</v>
          </cell>
          <cell r="I26">
            <v>1928909.25</v>
          </cell>
          <cell r="J26">
            <v>2893363.875</v>
          </cell>
          <cell r="K26">
            <v>4340045.8125</v>
          </cell>
        </row>
        <row r="27">
          <cell r="B27" t="str">
            <v>Facility and Insurance</v>
          </cell>
          <cell r="D27">
            <v>40850</v>
          </cell>
          <cell r="E27">
            <v>40850</v>
          </cell>
          <cell r="F27">
            <v>40850</v>
          </cell>
          <cell r="H27">
            <v>599011.60000000009</v>
          </cell>
          <cell r="I27">
            <v>718813.92</v>
          </cell>
          <cell r="J27">
            <v>934458.09600000014</v>
          </cell>
          <cell r="K27">
            <v>1308241.3344000001</v>
          </cell>
        </row>
        <row r="28">
          <cell r="B28" t="str">
            <v>Overhead Absorption</v>
          </cell>
          <cell r="D28">
            <v>-53625</v>
          </cell>
          <cell r="E28">
            <v>-53625</v>
          </cell>
          <cell r="F28">
            <v>-53625</v>
          </cell>
          <cell r="H28">
            <v>-247763</v>
          </cell>
          <cell r="I28">
            <v>-247763</v>
          </cell>
          <cell r="J28">
            <v>-247763</v>
          </cell>
          <cell r="K28">
            <v>-247763</v>
          </cell>
        </row>
        <row r="29">
          <cell r="B29" t="str">
            <v>Marketing Expenses</v>
          </cell>
          <cell r="D29">
            <v>93645.833333333328</v>
          </cell>
          <cell r="E29">
            <v>8645.8333333333321</v>
          </cell>
          <cell r="F29">
            <v>6645.833333333333</v>
          </cell>
          <cell r="H29">
            <v>762378.75</v>
          </cell>
          <cell r="I29">
            <v>1219806</v>
          </cell>
          <cell r="J29">
            <v>2073670.2</v>
          </cell>
          <cell r="K29">
            <v>3732606.36</v>
          </cell>
        </row>
        <row r="30">
          <cell r="B30" t="str">
            <v>Office Expenses</v>
          </cell>
          <cell r="D30">
            <v>6400</v>
          </cell>
          <cell r="E30">
            <v>6400</v>
          </cell>
          <cell r="F30">
            <v>6400</v>
          </cell>
          <cell r="H30">
            <v>62774.8</v>
          </cell>
          <cell r="I30">
            <v>75329.759999999995</v>
          </cell>
          <cell r="J30">
            <v>97928.687999999995</v>
          </cell>
          <cell r="K30">
            <v>137100.16319999998</v>
          </cell>
        </row>
        <row r="31">
          <cell r="B31" t="str">
            <v>Other Administrative</v>
          </cell>
          <cell r="D31">
            <v>6116.666666666667</v>
          </cell>
          <cell r="E31">
            <v>6116.666666666667</v>
          </cell>
          <cell r="F31">
            <v>6116.666666666667</v>
          </cell>
          <cell r="H31">
            <v>179963.30000000002</v>
          </cell>
          <cell r="I31">
            <v>215955.96000000002</v>
          </cell>
          <cell r="J31">
            <v>280742.74800000002</v>
          </cell>
          <cell r="K31">
            <v>393039.84720000002</v>
          </cell>
        </row>
        <row r="32">
          <cell r="B32" t="str">
            <v>Operations</v>
          </cell>
          <cell r="D32">
            <v>2560</v>
          </cell>
          <cell r="E32">
            <v>2560</v>
          </cell>
          <cell r="F32">
            <v>2560</v>
          </cell>
          <cell r="H32">
            <v>32157.4</v>
          </cell>
          <cell r="I32">
            <v>38588.879999999997</v>
          </cell>
          <cell r="J32">
            <v>50165.544000000002</v>
          </cell>
          <cell r="K32">
            <v>70231.761599999998</v>
          </cell>
        </row>
        <row r="33">
          <cell r="B33" t="str">
            <v>Depreciation &amp; Amortization</v>
          </cell>
          <cell r="D33">
            <v>31000</v>
          </cell>
          <cell r="E33">
            <v>31000</v>
          </cell>
          <cell r="F33">
            <v>31000</v>
          </cell>
          <cell r="H33">
            <v>397152.80000000005</v>
          </cell>
          <cell r="I33">
            <v>476583.36000000004</v>
          </cell>
          <cell r="J33">
            <v>619558.36800000013</v>
          </cell>
          <cell r="K33">
            <v>867381.71520000009</v>
          </cell>
        </row>
        <row r="37">
          <cell r="B37" t="str">
            <v>Clinical Expenses:</v>
          </cell>
        </row>
        <row r="38">
          <cell r="B38" t="str">
            <v>WaveCrest I</v>
          </cell>
          <cell r="H38">
            <v>1810633.5595238092</v>
          </cell>
          <cell r="I38">
            <v>205633.23809523808</v>
          </cell>
          <cell r="J38">
            <v>0</v>
          </cell>
          <cell r="K38">
            <v>0</v>
          </cell>
        </row>
        <row r="39">
          <cell r="B39" t="str">
            <v>WaveCrest II</v>
          </cell>
          <cell r="H39">
            <v>0</v>
          </cell>
          <cell r="I39">
            <v>4207489.2864843886</v>
          </cell>
          <cell r="J39">
            <v>5623827.9929273752</v>
          </cell>
          <cell r="K39">
            <v>1740089.338235294</v>
          </cell>
        </row>
        <row r="40">
          <cell r="B40" t="str">
            <v>IDE Clinical</v>
          </cell>
          <cell r="H40">
            <v>579388</v>
          </cell>
          <cell r="I40">
            <v>2357152</v>
          </cell>
          <cell r="J40">
            <v>6723237</v>
          </cell>
          <cell r="K40">
            <v>3768882</v>
          </cell>
        </row>
        <row r="41">
          <cell r="B41" t="str">
            <v>Total Clinical Expenses</v>
          </cell>
          <cell r="H41">
            <v>2390021.5595238092</v>
          </cell>
          <cell r="I41">
            <v>6770274.5245796265</v>
          </cell>
          <cell r="J41">
            <v>12347064.992927376</v>
          </cell>
          <cell r="K41">
            <v>5508971.3382352944</v>
          </cell>
        </row>
      </sheetData>
      <sheetData sheetId="10"/>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s Uses Capitalization OLD"/>
      <sheetName val="Sources Uses Capitalization"/>
      <sheetName val="Combination"/>
      <sheetName val="HL&amp;CAC Revenue and EBITDA"/>
      <sheetName val="Summary Financials"/>
      <sheetName val="HL&amp;CAC"/>
      <sheetName val="Merger BS"/>
      <sheetName val="Bridge"/>
      <sheetName val="EBITDA Bridge"/>
      <sheetName val="Top 10"/>
      <sheetName val="BARR Report"/>
      <sheetName val="IS CAC"/>
      <sheetName val="IS HL"/>
    </sheetNames>
    <sheetDataSet>
      <sheetData sheetId="0"/>
      <sheetData sheetId="1"/>
      <sheetData sheetId="2"/>
      <sheetData sheetId="3"/>
      <sheetData sheetId="4"/>
      <sheetData sheetId="5">
        <row r="2">
          <cell r="A2" t="str">
            <v>($ in millions)</v>
          </cell>
        </row>
        <row r="4">
          <cell r="C4" t="str">
            <v>Fiscal Years Ended December 31,</v>
          </cell>
          <cell r="F4" t="str">
            <v>Fiscal Years Ending December 31,</v>
          </cell>
        </row>
        <row r="5">
          <cell r="C5" t="str">
            <v>2005</v>
          </cell>
          <cell r="D5" t="str">
            <v>2006</v>
          </cell>
          <cell r="E5" t="str">
            <v>2007</v>
          </cell>
          <cell r="F5" t="str">
            <v>2008E</v>
          </cell>
          <cell r="G5" t="str">
            <v>2009E</v>
          </cell>
          <cell r="H5" t="str">
            <v>2010E</v>
          </cell>
          <cell r="I5" t="str">
            <v>2011E</v>
          </cell>
          <cell r="J5" t="str">
            <v>2012E</v>
          </cell>
          <cell r="K5" t="str">
            <v>2013E</v>
          </cell>
        </row>
        <row r="6">
          <cell r="B6" t="str">
            <v>Net Revenue</v>
          </cell>
          <cell r="C6">
            <v>77288</v>
          </cell>
          <cell r="D6">
            <v>104967.432</v>
          </cell>
          <cell r="E6">
            <v>128659.683</v>
          </cell>
          <cell r="F6">
            <v>192470.99999999994</v>
          </cell>
          <cell r="G6">
            <v>233754.5</v>
          </cell>
          <cell r="H6">
            <v>253572.05999999997</v>
          </cell>
          <cell r="I6">
            <v>272754.53100000002</v>
          </cell>
          <cell r="J6">
            <v>290684.81043000007</v>
          </cell>
          <cell r="K6">
            <v>306764.36998830002</v>
          </cell>
        </row>
        <row r="7">
          <cell r="B7" t="str">
            <v>% growth</v>
          </cell>
          <cell r="C7" t="str">
            <v xml:space="preserve">--  </v>
          </cell>
          <cell r="D7">
            <v>0.35813363005900012</v>
          </cell>
          <cell r="E7">
            <v>0.22571049466085835</v>
          </cell>
          <cell r="F7">
            <v>0.49596979809129427</v>
          </cell>
          <cell r="G7">
            <v>0.21449205334829702</v>
          </cell>
          <cell r="H7">
            <v>8.4779373231317345E-2</v>
          </cell>
          <cell r="I7">
            <v>7.5648993031803391E-2</v>
          </cell>
          <cell r="J7">
            <v>6.5737787615341325E-2</v>
          </cell>
          <cell r="K7">
            <v>5.5316132736739965E-2</v>
          </cell>
        </row>
        <row r="8">
          <cell r="B8" t="str">
            <v>Gross Profit</v>
          </cell>
          <cell r="C8">
            <v>18956</v>
          </cell>
          <cell r="D8">
            <v>29649.675000000003</v>
          </cell>
          <cell r="E8">
            <v>48449.342000000019</v>
          </cell>
          <cell r="F8">
            <v>92164.999999999956</v>
          </cell>
          <cell r="G8">
            <v>98990.63</v>
          </cell>
          <cell r="H8">
            <v>107395.01232960433</v>
          </cell>
          <cell r="I8">
            <v>116138.38218920928</v>
          </cell>
          <cell r="J8">
            <v>124356.78710247763</v>
          </cell>
          <cell r="K8">
            <v>131268.47470512462</v>
          </cell>
        </row>
        <row r="9">
          <cell r="B9" t="str">
            <v>% margin</v>
          </cell>
          <cell r="C9">
            <v>0.24526446537625504</v>
          </cell>
          <cell r="D9">
            <v>0.28246546986116611</v>
          </cell>
          <cell r="E9">
            <v>0.37656972930673255</v>
          </cell>
          <cell r="F9">
            <v>0.47885135942557572</v>
          </cell>
          <cell r="G9">
            <v>0.42348117362446502</v>
          </cell>
          <cell r="H9">
            <v>0.42352857144278572</v>
          </cell>
          <cell r="I9">
            <v>0.42579817744332643</v>
          </cell>
          <cell r="J9">
            <v>0.42780627896765883</v>
          </cell>
          <cell r="K9">
            <v>0.42791304188987528</v>
          </cell>
        </row>
        <row r="10">
          <cell r="B10" t="str">
            <v>EBITDA</v>
          </cell>
          <cell r="C10">
            <v>10152</v>
          </cell>
          <cell r="D10">
            <v>19420.279000000002</v>
          </cell>
          <cell r="E10">
            <v>34747.779000000024</v>
          </cell>
          <cell r="F10">
            <v>76165.999999999956</v>
          </cell>
          <cell r="G10">
            <v>81383.877500000002</v>
          </cell>
          <cell r="H10">
            <v>88515.243045396186</v>
          </cell>
          <cell r="I10">
            <v>96179.276713218249</v>
          </cell>
          <cell r="J10">
            <v>103551.92049497266</v>
          </cell>
          <cell r="K10">
            <v>108073.58845187919</v>
          </cell>
        </row>
        <row r="11">
          <cell r="B11" t="str">
            <v>% margin</v>
          </cell>
          <cell r="C11">
            <v>0.13135286202256496</v>
          </cell>
          <cell r="D11">
            <v>0.18501242366298912</v>
          </cell>
          <cell r="E11">
            <v>0.2700751174709487</v>
          </cell>
          <cell r="F11">
            <v>0.39572714850548901</v>
          </cell>
          <cell r="G11">
            <v>0.34815961831750836</v>
          </cell>
          <cell r="H11">
            <v>0.34907332868375246</v>
          </cell>
          <cell r="I11">
            <v>0.35262210442699571</v>
          </cell>
          <cell r="J11">
            <v>0.35623437062910807</v>
          </cell>
          <cell r="K11">
            <v>0.35230163286564575</v>
          </cell>
        </row>
        <row r="13">
          <cell r="B13" t="str">
            <v>Free Cash Flow</v>
          </cell>
        </row>
        <row r="14">
          <cell r="B14" t="str">
            <v>EBITDA</v>
          </cell>
          <cell r="F14">
            <v>76165.999999999956</v>
          </cell>
          <cell r="G14">
            <v>81383.877500000002</v>
          </cell>
          <cell r="H14">
            <v>88515.243045396186</v>
          </cell>
          <cell r="I14">
            <v>96179.276713218249</v>
          </cell>
          <cell r="J14">
            <v>103551.92049497266</v>
          </cell>
          <cell r="K14">
            <v>108073.58845187919</v>
          </cell>
        </row>
        <row r="15">
          <cell r="B15" t="str">
            <v>Less: Capital Expenditures</v>
          </cell>
          <cell r="F15">
            <v>-11320.000000000004</v>
          </cell>
          <cell r="G15">
            <v>-8650</v>
          </cell>
          <cell r="H15">
            <v>-10000</v>
          </cell>
          <cell r="I15">
            <v>-7760</v>
          </cell>
          <cell r="J15">
            <v>-7936</v>
          </cell>
          <cell r="K15">
            <v>-7936</v>
          </cell>
        </row>
        <row r="16">
          <cell r="B16" t="str">
            <v>Less: Taxes</v>
          </cell>
          <cell r="F16">
            <v>-22690.497646457723</v>
          </cell>
          <cell r="G16">
            <v>-18842.765002877131</v>
          </cell>
          <cell r="H16">
            <v>-22076.823673951643</v>
          </cell>
          <cell r="I16">
            <v>-27609.741614665782</v>
          </cell>
          <cell r="J16">
            <v>-31383.391525598057</v>
          </cell>
          <cell r="K16">
            <v>-34487.786477505237</v>
          </cell>
        </row>
        <row r="17">
          <cell r="B17" t="str">
            <v>Less: (Increase) / Decrease in Working Capital</v>
          </cell>
          <cell r="F17">
            <v>-3407.8709353493814</v>
          </cell>
          <cell r="G17">
            <v>-1878.2007055325303</v>
          </cell>
          <cell r="H17">
            <v>-1797.872931157377</v>
          </cell>
          <cell r="I17">
            <v>-3461.3433686857097</v>
          </cell>
          <cell r="J17">
            <v>-3541.0823228767767</v>
          </cell>
          <cell r="K17">
            <v>-2590.7302052741579</v>
          </cell>
        </row>
        <row r="18">
          <cell r="B18" t="str">
            <v>Operating Free Cash Flow</v>
          </cell>
          <cell r="F18">
            <v>38747.631418192854</v>
          </cell>
          <cell r="G18">
            <v>52012.911791590341</v>
          </cell>
          <cell r="H18">
            <v>54640.546440287166</v>
          </cell>
          <cell r="I18">
            <v>57348.191729866761</v>
          </cell>
          <cell r="J18">
            <v>60691.446646497825</v>
          </cell>
          <cell r="K18">
            <v>63059.071769099799</v>
          </cell>
        </row>
        <row r="19">
          <cell r="B19" t="str">
            <v>Less: Interest Payments</v>
          </cell>
          <cell r="F19">
            <v>-16236.665015342849</v>
          </cell>
          <cell r="G19">
            <v>-16597.688915784445</v>
          </cell>
          <cell r="H19">
            <v>-14363.087256838662</v>
          </cell>
          <cell r="I19">
            <v>-11611.524063372366</v>
          </cell>
          <cell r="J19">
            <v>-8198.2236937907128</v>
          </cell>
          <cell r="K19">
            <v>-3695.1447599535518</v>
          </cell>
        </row>
        <row r="20">
          <cell r="B20" t="str">
            <v>Less: Principal Payments</v>
          </cell>
          <cell r="F20">
            <v>-1808.3333333333335</v>
          </cell>
          <cell r="G20">
            <v>-1749.9999999999982</v>
          </cell>
          <cell r="H20">
            <v>-1750</v>
          </cell>
          <cell r="I20">
            <v>-1750</v>
          </cell>
          <cell r="J20">
            <v>-1750</v>
          </cell>
          <cell r="K20">
            <v>-1750</v>
          </cell>
        </row>
        <row r="21">
          <cell r="B21" t="str">
            <v>Free Cash Flow after Debt Service</v>
          </cell>
          <cell r="F21">
            <v>20702.633069516673</v>
          </cell>
          <cell r="G21">
            <v>33665.222875805892</v>
          </cell>
          <cell r="H21">
            <v>38527.459183448504</v>
          </cell>
          <cell r="I21">
            <v>43986.667666494395</v>
          </cell>
          <cell r="J21">
            <v>50743.22295270711</v>
          </cell>
          <cell r="K21">
            <v>57613.927009146246</v>
          </cell>
        </row>
        <row r="23">
          <cell r="B23" t="str">
            <v>Debt</v>
          </cell>
        </row>
        <row r="24">
          <cell r="B24" t="str">
            <v>Revolver</v>
          </cell>
          <cell r="F24">
            <v>602.58095210624674</v>
          </cell>
          <cell r="G24">
            <v>0</v>
          </cell>
          <cell r="H24">
            <v>0</v>
          </cell>
          <cell r="I24">
            <v>0</v>
          </cell>
          <cell r="J24">
            <v>0</v>
          </cell>
          <cell r="K24">
            <v>0</v>
          </cell>
        </row>
        <row r="25">
          <cell r="B25" t="str">
            <v>Senior Debt</v>
          </cell>
          <cell r="F25">
            <v>174211.15816562623</v>
          </cell>
          <cell r="G25">
            <v>157140.03919795642</v>
          </cell>
          <cell r="H25">
            <v>130121.7059388168</v>
          </cell>
          <cell r="I25">
            <v>102108.77532863048</v>
          </cell>
          <cell r="J25">
            <v>61855.698547183762</v>
          </cell>
          <cell r="K25">
            <v>12047.19665188728</v>
          </cell>
        </row>
        <row r="26">
          <cell r="B26" t="str">
            <v>Total Debt</v>
          </cell>
          <cell r="F26">
            <v>174813.73911773248</v>
          </cell>
          <cell r="G26">
            <v>157140.03919795642</v>
          </cell>
          <cell r="H26">
            <v>130121.7059388168</v>
          </cell>
          <cell r="I26">
            <v>102108.77532863048</v>
          </cell>
          <cell r="J26">
            <v>61855.698547183762</v>
          </cell>
          <cell r="K26">
            <v>12047.19665188728</v>
          </cell>
        </row>
        <row r="28">
          <cell r="B28" t="str">
            <v>Credit Statistics</v>
          </cell>
        </row>
        <row r="29">
          <cell r="B29" t="str">
            <v>Total Debt/EBITDA</v>
          </cell>
          <cell r="F29">
            <v>2.2951676485273294</v>
          </cell>
          <cell r="G29">
            <v>1.9308497459826293</v>
          </cell>
          <cell r="H29">
            <v>1.4700485640883594</v>
          </cell>
          <cell r="I29">
            <v>1.0616504804157809</v>
          </cell>
          <cell r="J29">
            <v>0.59733994552217695</v>
          </cell>
          <cell r="K29">
            <v>0.11147216285180916</v>
          </cell>
        </row>
        <row r="30">
          <cell r="B30" t="str">
            <v>Total Debt/(EBITDA-CapEx)</v>
          </cell>
          <cell r="F30">
            <v>2.6958291817187274</v>
          </cell>
          <cell r="G30">
            <v>2.1604793336909118</v>
          </cell>
          <cell r="H30">
            <v>1.6572795407839804</v>
          </cell>
          <cell r="I30">
            <v>1.1548248201555997</v>
          </cell>
          <cell r="J30">
            <v>0.64691840257330413</v>
          </cell>
          <cell r="K30">
            <v>0.12030643875228254</v>
          </cell>
        </row>
        <row r="31">
          <cell r="B31" t="str">
            <v>EBITDA/Cash Interest</v>
          </cell>
          <cell r="F31">
            <v>4.690987953993436</v>
          </cell>
          <cell r="G31">
            <v>4.9033258734355316</v>
          </cell>
          <cell r="H31">
            <v>6.1626892229072574</v>
          </cell>
          <cell r="I31">
            <v>8.2830880931994244</v>
          </cell>
          <cell r="J31">
            <v>12.63101915277114</v>
          </cell>
          <cell r="K31">
            <v>29.247457264228448</v>
          </cell>
        </row>
        <row r="32">
          <cell r="B32" t="str">
            <v>(EBITDA-CapEx)/Cash Interest</v>
          </cell>
          <cell r="F32">
            <v>3.9938004472423172</v>
          </cell>
          <cell r="G32">
            <v>4.3821689796119685</v>
          </cell>
          <cell r="H32">
            <v>5.4664600751494365</v>
          </cell>
          <cell r="I32">
            <v>7.614786502671933</v>
          </cell>
          <cell r="J32">
            <v>11.663004580783957</v>
          </cell>
          <cell r="K32">
            <v>27.099774151510623</v>
          </cell>
        </row>
        <row r="33">
          <cell r="B33" t="str">
            <v>Fixed Charge Coverage Ratio</v>
          </cell>
          <cell r="F33">
            <v>1.5918794755253796</v>
          </cell>
          <cell r="G33">
            <v>1.9557136263804329</v>
          </cell>
          <cell r="H33">
            <v>2.0559158461428595</v>
          </cell>
          <cell r="I33">
            <v>2.1580801874181224</v>
          </cell>
          <cell r="J33">
            <v>2.3133845601591436</v>
          </cell>
          <cell r="K33">
            <v>2.5076443263435135</v>
          </cell>
        </row>
        <row r="34">
          <cell r="B34" t="str">
            <v>% Outstanding Debt</v>
          </cell>
          <cell r="F34">
            <v>0.99549233237500701</v>
          </cell>
          <cell r="G34">
            <v>0.8979430811311796</v>
          </cell>
          <cell r="H34">
            <v>0.7435526053646675</v>
          </cell>
          <cell r="I34">
            <v>0.58347871616360281</v>
          </cell>
          <cell r="J34">
            <v>0.35346113455533579</v>
          </cell>
          <cell r="K34">
            <v>6.884112372507023E-2</v>
          </cell>
        </row>
      </sheetData>
      <sheetData sheetId="6"/>
      <sheetData sheetId="7"/>
      <sheetData sheetId="8"/>
      <sheetData sheetId="9"/>
      <sheetData sheetId="10"/>
      <sheetData sheetId="11"/>
      <sheetData sheetId="12"/>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uction Profile"/>
      <sheetName val="Institutional Ownership Raw"/>
      <sheetName val="Insider Raw"/>
      <sheetName val="Ownership Summary"/>
      <sheetName val="__FDSCACHE__"/>
      <sheetName val="Exchange Ratio"/>
      <sheetName val="Situation Overview"/>
      <sheetName val="Comps For Presentation"/>
      <sheetName val="Comparable Companies"/>
      <sheetName val="Jubilee Comp"/>
      <sheetName val="Premium"/>
      <sheetName val="Valuation Summary"/>
      <sheetName val="Valuation Summary 07"/>
      <sheetName val="WAvg12"/>
      <sheetName val="Price analysis"/>
      <sheetName val="Analyst Recommendations"/>
      <sheetName val="Football Field"/>
      <sheetName val="Implied Valuation"/>
      <sheetName val="Ni-LIM Regression"/>
      <sheetName val="Exchange Ratio Comparison"/>
      <sheetName val="Institutional FM Raw"/>
      <sheetName val="Cross Ownership"/>
      <sheetName val="Research Targets"/>
      <sheetName val="Alamos Situation Overview"/>
      <sheetName val="Peers - Extracted Cost"/>
      <sheetName val="Contribution"/>
      <sheetName val="Pro Forma"/>
      <sheetName val="Peer Group P-NAV"/>
      <sheetName val="Market Values"/>
      <sheetName val="Aurizon Situation Overview"/>
    </sheetNames>
    <sheetDataSet>
      <sheetData sheetId="0" refreshError="1">
        <row r="3">
          <cell r="C3">
            <v>2004</v>
          </cell>
          <cell r="D3">
            <v>2005</v>
          </cell>
          <cell r="E3" t="str">
            <v>2006E</v>
          </cell>
          <cell r="F3" t="str">
            <v>2007E</v>
          </cell>
        </row>
        <row r="4">
          <cell r="B4" t="str">
            <v>Lake Johnston</v>
          </cell>
          <cell r="C4">
            <v>7706</v>
          </cell>
          <cell r="D4">
            <v>11329</v>
          </cell>
          <cell r="E4">
            <v>9500</v>
          </cell>
        </row>
        <row r="5">
          <cell r="B5" t="str">
            <v>Black Swan</v>
          </cell>
          <cell r="D5">
            <v>6195</v>
          </cell>
          <cell r="E5">
            <v>6800</v>
          </cell>
        </row>
        <row r="6">
          <cell r="B6" t="str">
            <v>Tati Nickel</v>
          </cell>
          <cell r="C6">
            <v>9729</v>
          </cell>
          <cell r="D6">
            <v>7294</v>
          </cell>
          <cell r="E6">
            <v>11475</v>
          </cell>
        </row>
        <row r="7">
          <cell r="B7" t="str">
            <v>Nkomati Nickel</v>
          </cell>
          <cell r="D7">
            <v>1503</v>
          </cell>
          <cell r="E7">
            <v>2400</v>
          </cell>
        </row>
        <row r="8">
          <cell r="B8" t="str">
            <v>Total</v>
          </cell>
          <cell r="F8">
            <v>44397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LionOre</v>
          </cell>
        </row>
        <row r="2">
          <cell r="B2" t="str">
            <v>Premium and Implied Multiples Analysis</v>
          </cell>
        </row>
        <row r="3">
          <cell r="B3" t="str">
            <v>Base Case</v>
          </cell>
        </row>
        <row r="5">
          <cell r="G5" t="str">
            <v>Market</v>
          </cell>
          <cell r="H5" t="str">
            <v>Assumed Price per Share (C$)</v>
          </cell>
          <cell r="R5" t="str">
            <v>First Quantum</v>
          </cell>
        </row>
        <row r="6">
          <cell r="G6">
            <v>9.3800000000000008</v>
          </cell>
          <cell r="H6">
            <v>9.849000000000002</v>
          </cell>
          <cell r="I6">
            <v>10.318000000000001</v>
          </cell>
          <cell r="J6">
            <v>10.787000000000001</v>
          </cell>
          <cell r="K6">
            <v>11.256</v>
          </cell>
          <cell r="L6">
            <v>11.725000000000001</v>
          </cell>
          <cell r="M6">
            <v>12.194000000000001</v>
          </cell>
          <cell r="N6">
            <v>12.663000000000002</v>
          </cell>
          <cell r="O6">
            <v>13.132</v>
          </cell>
          <cell r="Q6" t="str">
            <v>*FM</v>
          </cell>
          <cell r="R6">
            <v>59.45</v>
          </cell>
        </row>
        <row r="7">
          <cell r="B7" t="str">
            <v>Market Prices</v>
          </cell>
          <cell r="G7" t="str">
            <v xml:space="preserve">     Premium (Discount) to Market</v>
          </cell>
        </row>
        <row r="8">
          <cell r="B8" t="str">
            <v>Current Price (11/2/06)</v>
          </cell>
          <cell r="E8">
            <v>9.3800000000000008</v>
          </cell>
          <cell r="G8">
            <v>0</v>
          </cell>
          <cell r="H8">
            <v>5</v>
          </cell>
          <cell r="I8">
            <v>10</v>
          </cell>
          <cell r="J8">
            <v>15</v>
          </cell>
          <cell r="K8">
            <v>20</v>
          </cell>
          <cell r="L8">
            <v>25</v>
          </cell>
          <cell r="M8">
            <v>30</v>
          </cell>
          <cell r="N8">
            <v>35</v>
          </cell>
          <cell r="O8">
            <v>40</v>
          </cell>
          <cell r="Q8">
            <v>59.45</v>
          </cell>
          <cell r="R8">
            <v>0</v>
          </cell>
        </row>
        <row r="9">
          <cell r="B9" t="str">
            <v>US$ Equivalent</v>
          </cell>
          <cell r="E9">
            <v>8.2552255225522568</v>
          </cell>
          <cell r="R9">
            <v>52.321232123212326</v>
          </cell>
        </row>
        <row r="10">
          <cell r="B10" t="str">
            <v>52-Week High</v>
          </cell>
          <cell r="E10">
            <v>9.5</v>
          </cell>
          <cell r="G10">
            <v>-1.2631578947368327</v>
          </cell>
          <cell r="H10">
            <v>3.6736842105263401</v>
          </cell>
          <cell r="I10">
            <v>8.6105263157894907</v>
          </cell>
          <cell r="J10">
            <v>13.547368421052642</v>
          </cell>
          <cell r="K10">
            <v>18.484210526315792</v>
          </cell>
          <cell r="L10">
            <v>23.421052631578966</v>
          </cell>
          <cell r="M10">
            <v>28.357894736842116</v>
          </cell>
          <cell r="N10">
            <v>33.294736842105287</v>
          </cell>
          <cell r="O10">
            <v>38.231578947368419</v>
          </cell>
          <cell r="Q10">
            <v>69.19</v>
          </cell>
          <cell r="R10">
            <v>-14.077178783061129</v>
          </cell>
        </row>
        <row r="11">
          <cell r="B11" t="str">
            <v>52-Week Low</v>
          </cell>
          <cell r="E11">
            <v>4.62</v>
          </cell>
          <cell r="G11">
            <v>103.03030303030303</v>
          </cell>
          <cell r="H11">
            <v>113.18181818181823</v>
          </cell>
          <cell r="I11">
            <v>123.33333333333334</v>
          </cell>
          <cell r="J11">
            <v>133.4848484848485</v>
          </cell>
          <cell r="K11">
            <v>143.63636363636365</v>
          </cell>
          <cell r="L11">
            <v>153.78787878787881</v>
          </cell>
          <cell r="M11">
            <v>163.93939393939397</v>
          </cell>
          <cell r="N11">
            <v>174.09090909090912</v>
          </cell>
          <cell r="O11">
            <v>184.24242424242422</v>
          </cell>
          <cell r="Q11">
            <v>27.35</v>
          </cell>
          <cell r="R11">
            <v>117.36745886654481</v>
          </cell>
        </row>
        <row r="12">
          <cell r="F12" t="str">
            <v>S/O</v>
          </cell>
          <cell r="G12">
            <v>246.60592273246328</v>
          </cell>
          <cell r="H12">
            <v>246.60592273246328</v>
          </cell>
          <cell r="I12">
            <v>246.60592273246328</v>
          </cell>
          <cell r="J12">
            <v>246.60592273246328</v>
          </cell>
          <cell r="K12">
            <v>246.60592273246328</v>
          </cell>
          <cell r="L12">
            <v>246.60592273246328</v>
          </cell>
          <cell r="M12">
            <v>246.60592273246328</v>
          </cell>
          <cell r="N12">
            <v>246.60592273246328</v>
          </cell>
          <cell r="O12">
            <v>246.60592273246328</v>
          </cell>
          <cell r="R12">
            <v>69.100819999999999</v>
          </cell>
        </row>
        <row r="15">
          <cell r="B15" t="str">
            <v>FD Equity Value (US$ mm)</v>
          </cell>
          <cell r="G15">
            <v>2035.7875073535804</v>
          </cell>
          <cell r="H15">
            <v>2137.5768827212596</v>
          </cell>
          <cell r="I15">
            <v>2239.3662580889386</v>
          </cell>
          <cell r="J15">
            <v>2341.1556334566176</v>
          </cell>
          <cell r="K15">
            <v>2442.9450088242966</v>
          </cell>
          <cell r="L15">
            <v>2544.7343841919756</v>
          </cell>
          <cell r="M15">
            <v>2646.5237595596545</v>
          </cell>
          <cell r="N15">
            <v>2748.313134927334</v>
          </cell>
          <cell r="O15">
            <v>2850.1025102950125</v>
          </cell>
          <cell r="R15">
            <v>3744.9765616983636</v>
          </cell>
        </row>
        <row r="16">
          <cell r="B16" t="str">
            <v>Net Debt (b)</v>
          </cell>
          <cell r="G16">
            <v>-106.37800000000001</v>
          </cell>
          <cell r="H16">
            <v>-106.37800000000001</v>
          </cell>
          <cell r="I16">
            <v>-106.37800000000001</v>
          </cell>
          <cell r="J16">
            <v>-106.37800000000001</v>
          </cell>
          <cell r="K16">
            <v>-106.37800000000001</v>
          </cell>
          <cell r="L16">
            <v>-106.37800000000001</v>
          </cell>
          <cell r="M16">
            <v>-106.37800000000001</v>
          </cell>
          <cell r="N16">
            <v>-106.37800000000001</v>
          </cell>
          <cell r="O16">
            <v>-106.37800000000001</v>
          </cell>
          <cell r="R16">
            <v>-1644.8844884488449</v>
          </cell>
        </row>
        <row r="17">
          <cell r="B17" t="str">
            <v>Firm Value (US$ mm)</v>
          </cell>
          <cell r="G17">
            <v>1944.5029253953849</v>
          </cell>
          <cell r="H17">
            <v>2046.2923007630638</v>
          </cell>
          <cell r="I17">
            <v>2148.0816761307428</v>
          </cell>
          <cell r="J17">
            <v>2249.8710514984223</v>
          </cell>
          <cell r="K17">
            <v>2351.6604268661013</v>
          </cell>
          <cell r="L17">
            <v>2453.4498022337798</v>
          </cell>
          <cell r="M17">
            <v>2555.2391776014597</v>
          </cell>
          <cell r="N17">
            <v>2657.0285529691382</v>
          </cell>
          <cell r="O17">
            <v>2758.8179283368177</v>
          </cell>
          <cell r="R17">
            <v>4018.10275807165</v>
          </cell>
        </row>
        <row r="19">
          <cell r="B19" t="str">
            <v>Valuation (US$ in millions, except per share amounts)</v>
          </cell>
        </row>
        <row r="20">
          <cell r="B20" t="str">
            <v xml:space="preserve">FV / EBITDA </v>
          </cell>
          <cell r="G20" t="str">
            <v xml:space="preserve">     Firm Value / EBITDA</v>
          </cell>
        </row>
        <row r="22">
          <cell r="B22" t="str">
            <v>2006E</v>
          </cell>
          <cell r="E22">
            <v>436.14</v>
          </cell>
          <cell r="G22">
            <v>4.4584374865762939</v>
          </cell>
          <cell r="H22">
            <v>4.6918244159285178</v>
          </cell>
          <cell r="I22">
            <v>4.9252113452807418</v>
          </cell>
          <cell r="J22">
            <v>5.1585982746329675</v>
          </cell>
          <cell r="K22">
            <v>5.3919852039851914</v>
          </cell>
          <cell r="L22">
            <v>5.6253721333374145</v>
          </cell>
          <cell r="M22">
            <v>5.8587590626896402</v>
          </cell>
          <cell r="N22">
            <v>6.0921459920418632</v>
          </cell>
          <cell r="O22">
            <v>6.3255329213940881</v>
          </cell>
          <cell r="Q22">
            <v>788.00000000000011</v>
          </cell>
          <cell r="R22">
            <v>5.099115175217829</v>
          </cell>
        </row>
        <row r="23">
          <cell r="B23" t="str">
            <v>2007E</v>
          </cell>
          <cell r="E23">
            <v>484.53999999999996</v>
          </cell>
          <cell r="G23">
            <v>4.0130906125302035</v>
          </cell>
          <cell r="H23">
            <v>4.2231648589653359</v>
          </cell>
          <cell r="I23">
            <v>4.4332391054004683</v>
          </cell>
          <cell r="J23">
            <v>4.6433133518356016</v>
          </cell>
          <cell r="K23">
            <v>4.853387598270734</v>
          </cell>
          <cell r="L23">
            <v>5.0634618447058655</v>
          </cell>
          <cell r="M23">
            <v>5.2735360911409996</v>
          </cell>
          <cell r="N23">
            <v>5.4836103375761311</v>
          </cell>
          <cell r="O23">
            <v>5.6936845840112644</v>
          </cell>
          <cell r="Q23">
            <v>952.60000000000014</v>
          </cell>
          <cell r="R23">
            <v>4.2180377472933541</v>
          </cell>
        </row>
        <row r="24">
          <cell r="B24" t="str">
            <v>Price / Earnings</v>
          </cell>
          <cell r="G24" t="str">
            <v xml:space="preserve">     Price / Earnings</v>
          </cell>
        </row>
        <row r="26">
          <cell r="B26" t="str">
            <v>2006E</v>
          </cell>
          <cell r="E26">
            <v>1.01</v>
          </cell>
          <cell r="G26">
            <v>8.1734906163883725</v>
          </cell>
          <cell r="H26">
            <v>8.5821651472077924</v>
          </cell>
          <cell r="I26">
            <v>8.9908396780272106</v>
          </cell>
          <cell r="J26">
            <v>9.399514208846627</v>
          </cell>
          <cell r="K26">
            <v>9.808188739666047</v>
          </cell>
          <cell r="L26">
            <v>10.216863270485465</v>
          </cell>
          <cell r="M26">
            <v>10.625537801304883</v>
          </cell>
          <cell r="N26">
            <v>11.034212332124305</v>
          </cell>
          <cell r="O26">
            <v>11.44288686294372</v>
          </cell>
          <cell r="Q26">
            <v>8.5458878013831505</v>
          </cell>
          <cell r="R26">
            <v>6.9565621947877707</v>
          </cell>
        </row>
        <row r="27">
          <cell r="B27" t="str">
            <v>2007E</v>
          </cell>
          <cell r="E27">
            <v>1.0980000000000001</v>
          </cell>
          <cell r="G27">
            <v>7.5184203301933117</v>
          </cell>
          <cell r="H27">
            <v>7.8943413467029773</v>
          </cell>
          <cell r="I27">
            <v>8.2702623632126429</v>
          </cell>
          <cell r="J27">
            <v>8.6461833797223075</v>
          </cell>
          <cell r="K27">
            <v>9.0221043962319722</v>
          </cell>
          <cell r="L27">
            <v>9.3980254127416387</v>
          </cell>
          <cell r="M27">
            <v>9.7739464292513034</v>
          </cell>
          <cell r="N27">
            <v>10.149867445760972</v>
          </cell>
          <cell r="O27">
            <v>10.525788462270635</v>
          </cell>
          <cell r="Q27">
            <v>10.457666287134234</v>
          </cell>
          <cell r="R27">
            <v>5.6848247369625504</v>
          </cell>
        </row>
        <row r="28">
          <cell r="B28" t="str">
            <v>Price / Cash Flow</v>
          </cell>
          <cell r="G28" t="str">
            <v>Price / Cash Flow</v>
          </cell>
        </row>
        <row r="30">
          <cell r="B30" t="str">
            <v>2006E</v>
          </cell>
          <cell r="E30">
            <v>1.6719999999999999</v>
          </cell>
          <cell r="G30">
            <v>4.9373358388470434</v>
          </cell>
          <cell r="H30">
            <v>5.1842026307893958</v>
          </cell>
          <cell r="I30">
            <v>5.4310694227317482</v>
          </cell>
          <cell r="J30">
            <v>5.6779362146740997</v>
          </cell>
          <cell r="K30">
            <v>5.9248030066164521</v>
          </cell>
          <cell r="L30">
            <v>6.1716697985588036</v>
          </cell>
          <cell r="M30">
            <v>6.418536590501156</v>
          </cell>
          <cell r="N30">
            <v>6.6654033824435093</v>
          </cell>
          <cell r="O30">
            <v>6.9122701743858599</v>
          </cell>
          <cell r="Q30">
            <v>12.01608344555312</v>
          </cell>
          <cell r="R30">
            <v>4.9475355484487</v>
          </cell>
        </row>
        <row r="31">
          <cell r="B31" t="str">
            <v>2007E</v>
          </cell>
          <cell r="E31">
            <v>1.9179999999999999</v>
          </cell>
          <cell r="G31">
            <v>4.3040800430408011</v>
          </cell>
          <cell r="H31">
            <v>4.5192840451928413</v>
          </cell>
          <cell r="I31">
            <v>4.7344880473448816</v>
          </cell>
          <cell r="J31">
            <v>4.949692049496921</v>
          </cell>
          <cell r="K31">
            <v>5.1648960516489613</v>
          </cell>
          <cell r="L31">
            <v>5.3801000538010015</v>
          </cell>
          <cell r="M31">
            <v>5.5953040559530409</v>
          </cell>
          <cell r="N31">
            <v>5.8105080581050821</v>
          </cell>
          <cell r="O31">
            <v>6.0257120602571206</v>
          </cell>
          <cell r="Q31">
            <v>14.6603455087842</v>
          </cell>
          <cell r="R31">
            <v>4.0551568149862973</v>
          </cell>
        </row>
        <row r="32">
          <cell r="B32" t="str">
            <v xml:space="preserve">P / NAV </v>
          </cell>
          <cell r="G32" t="str">
            <v>P / NAV</v>
          </cell>
        </row>
        <row r="34">
          <cell r="B34" t="str">
            <v xml:space="preserve">NAV / Share </v>
          </cell>
          <cell r="E34">
            <v>7.0055005500550056</v>
          </cell>
          <cell r="G34">
            <v>1.1783919597989951</v>
          </cell>
          <cell r="H34">
            <v>1.2373115577889449</v>
          </cell>
          <cell r="I34">
            <v>1.2962311557788948</v>
          </cell>
          <cell r="J34">
            <v>1.3551507537688443</v>
          </cell>
          <cell r="K34">
            <v>1.414070351758794</v>
          </cell>
          <cell r="L34">
            <v>1.4729899497487438</v>
          </cell>
          <cell r="M34">
            <v>1.5319095477386935</v>
          </cell>
          <cell r="N34">
            <v>1.5908291457286436</v>
          </cell>
          <cell r="O34">
            <v>1.6497487437185929</v>
          </cell>
          <cell r="Q34">
            <v>42.856196996675656</v>
          </cell>
          <cell r="R34">
            <v>1.3871972822182874</v>
          </cell>
        </row>
        <row r="37">
          <cell r="B37" t="str">
            <v>Source: Reuters Global Consensus Estimates and Wall Street Research.</v>
          </cell>
        </row>
        <row r="41">
          <cell r="B41" t="str">
            <v>*LIM</v>
          </cell>
        </row>
        <row r="42">
          <cell r="B42" t="str">
            <v>C$/US$</v>
          </cell>
        </row>
        <row r="43">
          <cell r="B43">
            <v>1.13625</v>
          </cell>
        </row>
      </sheetData>
      <sheetData sheetId="11" refreshError="1"/>
      <sheetData sheetId="12" refreshError="1"/>
      <sheetData sheetId="13" refreshError="1"/>
      <sheetData sheetId="14" refreshError="1"/>
      <sheetData sheetId="15" refreshError="1">
        <row r="2">
          <cell r="B2" t="str">
            <v>Date</v>
          </cell>
          <cell r="C2" t="str">
            <v>Firm</v>
          </cell>
          <cell r="D2" t="str">
            <v>Rating</v>
          </cell>
          <cell r="E2" t="str">
            <v>Target (C$)</v>
          </cell>
          <cell r="F2" t="str">
            <v>NAV (C$)</v>
          </cell>
        </row>
        <row r="3">
          <cell r="B3">
            <v>39015</v>
          </cell>
          <cell r="C3" t="str">
            <v>GMP</v>
          </cell>
          <cell r="D3" t="str">
            <v>Buy</v>
          </cell>
          <cell r="E3">
            <v>12</v>
          </cell>
          <cell r="F3">
            <v>15.25</v>
          </cell>
        </row>
        <row r="4">
          <cell r="B4">
            <v>38910</v>
          </cell>
          <cell r="C4" t="str">
            <v>Numis</v>
          </cell>
          <cell r="D4" t="str">
            <v>Buy</v>
          </cell>
          <cell r="E4">
            <v>11.11</v>
          </cell>
          <cell r="F4" t="str">
            <v>--</v>
          </cell>
        </row>
        <row r="5">
          <cell r="B5">
            <v>39010</v>
          </cell>
          <cell r="C5" t="str">
            <v>TD</v>
          </cell>
          <cell r="D5" t="str">
            <v>Buy</v>
          </cell>
          <cell r="E5">
            <v>11</v>
          </cell>
          <cell r="F5">
            <v>8</v>
          </cell>
        </row>
        <row r="6">
          <cell r="B6">
            <v>39013</v>
          </cell>
          <cell r="C6" t="str">
            <v>Desjardins</v>
          </cell>
          <cell r="D6" t="str">
            <v>Hold</v>
          </cell>
          <cell r="E6">
            <v>10.65</v>
          </cell>
          <cell r="F6">
            <v>8.875</v>
          </cell>
        </row>
        <row r="7">
          <cell r="B7">
            <v>39006</v>
          </cell>
          <cell r="C7" t="str">
            <v>Cannacord</v>
          </cell>
          <cell r="D7" t="str">
            <v>Buy</v>
          </cell>
          <cell r="E7">
            <v>10.25</v>
          </cell>
          <cell r="F7">
            <v>9.43</v>
          </cell>
        </row>
        <row r="8">
          <cell r="B8">
            <v>38980</v>
          </cell>
          <cell r="C8" t="str">
            <v>BMO</v>
          </cell>
          <cell r="D8" t="str">
            <v>Outperform</v>
          </cell>
          <cell r="E8">
            <v>9.25</v>
          </cell>
          <cell r="F8">
            <v>7.96</v>
          </cell>
        </row>
        <row r="9">
          <cell r="B9">
            <v>38940</v>
          </cell>
          <cell r="C9" t="str">
            <v>Paradigm</v>
          </cell>
          <cell r="D9" t="str">
            <v>Buy</v>
          </cell>
          <cell r="E9">
            <v>9</v>
          </cell>
          <cell r="F9">
            <v>8.82</v>
          </cell>
        </row>
        <row r="10">
          <cell r="B10">
            <v>39013</v>
          </cell>
          <cell r="C10" t="str">
            <v>CIBC</v>
          </cell>
          <cell r="D10" t="str">
            <v>Sector Perform</v>
          </cell>
          <cell r="E10">
            <v>9</v>
          </cell>
          <cell r="F10">
            <v>7.31</v>
          </cell>
        </row>
        <row r="11">
          <cell r="B11">
            <v>38966</v>
          </cell>
          <cell r="C11" t="str">
            <v>Blackmont</v>
          </cell>
          <cell r="D11" t="str">
            <v>Buy</v>
          </cell>
          <cell r="E11">
            <v>8.75</v>
          </cell>
          <cell r="F11">
            <v>7.8</v>
          </cell>
        </row>
        <row r="12">
          <cell r="B12">
            <v>38953</v>
          </cell>
          <cell r="C12" t="str">
            <v>Salman Partners</v>
          </cell>
          <cell r="D12" t="str">
            <v>Buy</v>
          </cell>
          <cell r="E12">
            <v>8.75</v>
          </cell>
          <cell r="F12">
            <v>8.8800000000000008</v>
          </cell>
        </row>
        <row r="13">
          <cell r="B13">
            <v>39003</v>
          </cell>
          <cell r="C13" t="str">
            <v>Haywood</v>
          </cell>
          <cell r="D13" t="str">
            <v>Sector Outperform</v>
          </cell>
          <cell r="E13">
            <v>8.5</v>
          </cell>
          <cell r="F13">
            <v>5.0999999999999996</v>
          </cell>
        </row>
        <row r="14">
          <cell r="B14">
            <v>38972</v>
          </cell>
          <cell r="C14" t="str">
            <v>RBC</v>
          </cell>
          <cell r="D14" t="str">
            <v>Sector Perform</v>
          </cell>
          <cell r="E14">
            <v>8.5</v>
          </cell>
          <cell r="F14">
            <v>5.56</v>
          </cell>
        </row>
        <row r="15">
          <cell r="B15">
            <v>38943</v>
          </cell>
          <cell r="C15" t="str">
            <v>Research Capital</v>
          </cell>
          <cell r="D15" t="str">
            <v>Buy</v>
          </cell>
          <cell r="E15">
            <v>8.25</v>
          </cell>
          <cell r="F15">
            <v>8.25</v>
          </cell>
        </row>
        <row r="16">
          <cell r="B16">
            <v>38981</v>
          </cell>
          <cell r="C16" t="str">
            <v>Scotia</v>
          </cell>
          <cell r="D16" t="str">
            <v>Sector Outperform</v>
          </cell>
          <cell r="E16">
            <v>8</v>
          </cell>
          <cell r="F16">
            <v>6.12</v>
          </cell>
        </row>
        <row r="17">
          <cell r="B17">
            <v>38972</v>
          </cell>
          <cell r="C17" t="str">
            <v>Credit Suisse</v>
          </cell>
          <cell r="D17" t="str">
            <v>Neutral</v>
          </cell>
          <cell r="E17">
            <v>8</v>
          </cell>
          <cell r="F17">
            <v>5.43</v>
          </cell>
        </row>
        <row r="18">
          <cell r="B18">
            <v>38939</v>
          </cell>
          <cell r="C18" t="str">
            <v>Evolution</v>
          </cell>
          <cell r="D18" t="str">
            <v>Buy</v>
          </cell>
          <cell r="E18">
            <v>7.86</v>
          </cell>
          <cell r="F18" t="str">
            <v>--</v>
          </cell>
        </row>
        <row r="19">
          <cell r="B19">
            <v>38940</v>
          </cell>
          <cell r="C19" t="str">
            <v>NBF</v>
          </cell>
          <cell r="D19" t="str">
            <v>Sector Perform</v>
          </cell>
          <cell r="E19">
            <v>7.5</v>
          </cell>
          <cell r="F19">
            <v>7.6</v>
          </cell>
        </row>
        <row r="21">
          <cell r="D21" t="str">
            <v>Median</v>
          </cell>
          <cell r="E21">
            <v>8.75</v>
          </cell>
          <cell r="F21">
            <v>7.96</v>
          </cell>
        </row>
        <row r="25">
          <cell r="C25" t="str">
            <v>Median</v>
          </cell>
          <cell r="E25">
            <v>8.75</v>
          </cell>
        </row>
        <row r="29">
          <cell r="C29" t="str">
            <v>Buy</v>
          </cell>
          <cell r="E29">
            <v>11</v>
          </cell>
        </row>
        <row r="30">
          <cell r="C30" t="str">
            <v>Hold</v>
          </cell>
          <cell r="E30">
            <v>5</v>
          </cell>
        </row>
        <row r="31">
          <cell r="C31" t="str">
            <v>Sell</v>
          </cell>
          <cell r="E3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TSX_FINANCIAL"/>
      <sheetName val="RTSX"/>
      <sheetName val="ST performance"/>
      <sheetName val="Rebased ST"/>
      <sheetName val="Valuation Stats"/>
      <sheetName val="%%TOBA_CACHE%%"/>
      <sheetName val="Trading Stats"/>
      <sheetName val="EV_LTM EBITDA"/>
      <sheetName val="NOT USED-----&gt;"/>
      <sheetName val="Output Pages"/>
      <sheetName val="Sheet1"/>
      <sheetName val="ReturnOfCap"/>
      <sheetName val="Maturity"/>
      <sheetName val="S&amp;U Cases 2&amp;3"/>
      <sheetName val="S&amp;U"/>
      <sheetName val="__FDSCACHE__"/>
      <sheetName val="Model"/>
      <sheetName val="Scenarios Summary"/>
      <sheetName val="Maintain"/>
      <sheetName val="Moderate"/>
      <sheetName val="Significant"/>
      <sheetName val="EPSCases4,5"/>
      <sheetName val="EPS Share Repurchase"/>
      <sheetName val="StockP"/>
      <sheetName val="LBO"/>
      <sheetName val="IS"/>
      <sheetName val="LBOSum"/>
      <sheetName val="AVP"/>
      <sheetName val="ReturnsAnalysis"/>
      <sheetName val="ValAnalysis"/>
      <sheetName val="LPNT"/>
      <sheetName val="CYH"/>
      <sheetName val="Sheet5"/>
      <sheetName val="Growth"/>
      <sheetName val="Sheet3"/>
      <sheetName val="Sheet2"/>
      <sheetName val="Revenue"/>
      <sheetName val="Eclipse - Output for CIM Ex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
          <cell r="B1" t="str">
            <v>SCENARIO 3</v>
          </cell>
        </row>
        <row r="3">
          <cell r="B3" t="str">
            <v>($ in millions)</v>
          </cell>
        </row>
        <row r="4">
          <cell r="B4" t="str">
            <v>Sources</v>
          </cell>
          <cell r="E4" t="str">
            <v>Uses</v>
          </cell>
        </row>
        <row r="6">
          <cell r="B6" t="str">
            <v xml:space="preserve">Revolver </v>
          </cell>
          <cell r="C6">
            <v>19.769999999999982</v>
          </cell>
          <cell r="E6" t="str">
            <v>One Time Special Dividend ($10.00) per share</v>
          </cell>
          <cell r="F6">
            <v>538.77</v>
          </cell>
        </row>
        <row r="7">
          <cell r="B7" t="str">
            <v>Term Loan A</v>
          </cell>
          <cell r="C7">
            <v>875</v>
          </cell>
          <cell r="E7" t="str">
            <v>Share Repurchase</v>
          </cell>
          <cell r="F7">
            <v>540</v>
          </cell>
        </row>
        <row r="8">
          <cell r="B8" t="str">
            <v>Term Loan B</v>
          </cell>
          <cell r="C8">
            <v>625</v>
          </cell>
          <cell r="E8" t="str">
            <v>Paydown Existing Revolver</v>
          </cell>
          <cell r="F8">
            <v>413</v>
          </cell>
        </row>
        <row r="9">
          <cell r="E9" t="str">
            <v>Estimated Transaction Expense</v>
          </cell>
          <cell r="F9">
            <v>28</v>
          </cell>
        </row>
        <row r="10">
          <cell r="B10" t="str">
            <v>Total Sources</v>
          </cell>
          <cell r="C10">
            <v>1519.77</v>
          </cell>
          <cell r="E10" t="str">
            <v>Total Uses</v>
          </cell>
          <cell r="F10">
            <v>1519.77</v>
          </cell>
        </row>
        <row r="15">
          <cell r="B15" t="str">
            <v>Term Loan A</v>
          </cell>
          <cell r="T15" t="str">
            <v>x</v>
          </cell>
        </row>
        <row r="16">
          <cell r="B16" t="str">
            <v>Term Loan B</v>
          </cell>
          <cell r="H16" t="str">
            <v>($ in millions)</v>
          </cell>
          <cell r="M16" t="str">
            <v>Existing</v>
          </cell>
          <cell r="Q16" t="str">
            <v>Pro Forma</v>
          </cell>
        </row>
        <row r="17">
          <cell r="T17">
            <v>38990</v>
          </cell>
          <cell r="W17" t="str">
            <v>12/31/2006E</v>
          </cell>
        </row>
        <row r="19">
          <cell r="H19" t="str">
            <v>Capitalization Chart</v>
          </cell>
          <cell r="J19" t="str">
            <v>Indicative Pricing</v>
          </cell>
          <cell r="K19" t="str">
            <v>Maturity</v>
          </cell>
          <cell r="M19" t="str">
            <v>Amount</v>
          </cell>
          <cell r="O19" t="str">
            <v>EBITDA - MI Multiple</v>
          </cell>
          <cell r="Q19" t="str">
            <v>Amount</v>
          </cell>
          <cell r="S19" t="str">
            <v>%</v>
          </cell>
          <cell r="T19" t="str">
            <v>EBITDA Multiple (b)</v>
          </cell>
          <cell r="U19" t="str">
            <v>EBITDAR Multiple (c)</v>
          </cell>
          <cell r="W19" t="str">
            <v>EBITDA - MI
   Multiple (a)</v>
          </cell>
          <cell r="X19" t="str">
            <v>EBITDAR - MI
  Multiple (b)</v>
          </cell>
        </row>
        <row r="21">
          <cell r="H21" t="str">
            <v>Cash and Cash Equivalents</v>
          </cell>
          <cell r="M21">
            <v>14.939</v>
          </cell>
          <cell r="Q21">
            <v>14.939</v>
          </cell>
        </row>
        <row r="23">
          <cell r="H23" t="str">
            <v xml:space="preserve">Revolver </v>
          </cell>
          <cell r="J23">
            <v>118.75</v>
          </cell>
          <cell r="K23">
            <v>2013</v>
          </cell>
          <cell r="M23">
            <v>413</v>
          </cell>
          <cell r="O23">
            <v>0.90809146877748359</v>
          </cell>
          <cell r="Q23">
            <v>19.769999999999982</v>
          </cell>
          <cell r="S23" t="e">
            <v>#REF!</v>
          </cell>
          <cell r="T23" t="e">
            <v>#REF!</v>
          </cell>
          <cell r="W23">
            <v>4.3469656992084341E-2</v>
          </cell>
        </row>
        <row r="24">
          <cell r="H24" t="str">
            <v>Term Loan A</v>
          </cell>
          <cell r="K24">
            <v>2013</v>
          </cell>
          <cell r="M24">
            <v>0</v>
          </cell>
          <cell r="O24">
            <v>0</v>
          </cell>
          <cell r="Q24">
            <v>875</v>
          </cell>
          <cell r="W24">
            <v>1.9239226033421262</v>
          </cell>
        </row>
        <row r="25">
          <cell r="H25" t="str">
            <v>Term Loan B</v>
          </cell>
          <cell r="J25">
            <v>150</v>
          </cell>
          <cell r="K25">
            <v>2014</v>
          </cell>
          <cell r="M25">
            <v>0</v>
          </cell>
          <cell r="O25">
            <v>0</v>
          </cell>
          <cell r="Q25">
            <v>625</v>
          </cell>
          <cell r="S25" t="e">
            <v>#REF!</v>
          </cell>
          <cell r="T25" t="e">
            <v>#REF!</v>
          </cell>
          <cell r="W25">
            <v>1.3742304309586615</v>
          </cell>
        </row>
        <row r="26">
          <cell r="H26" t="str">
            <v>7.13% Senior Notes</v>
          </cell>
          <cell r="K26">
            <v>2016</v>
          </cell>
          <cell r="M26">
            <v>248.71299999999999</v>
          </cell>
          <cell r="O26">
            <v>0.5468623570800345</v>
          </cell>
          <cell r="Q26">
            <v>248.71299999999999</v>
          </cell>
          <cell r="W26">
            <v>0.5468623570800345</v>
          </cell>
        </row>
        <row r="27">
          <cell r="H27" t="str">
            <v>6.75% Senior Notes</v>
          </cell>
          <cell r="K27">
            <v>2011</v>
          </cell>
          <cell r="M27">
            <v>202.94800000000001</v>
          </cell>
          <cell r="O27">
            <v>0.44623570800351753</v>
          </cell>
          <cell r="Q27">
            <v>202.94800000000001</v>
          </cell>
          <cell r="W27">
            <v>0.44623570800351753</v>
          </cell>
        </row>
        <row r="28">
          <cell r="H28" t="str">
            <v>Other Debt</v>
          </cell>
          <cell r="M28">
            <v>33.639999999999972</v>
          </cell>
          <cell r="O28">
            <v>7.396657871591894E-2</v>
          </cell>
          <cell r="Q28">
            <v>33.6400000000001</v>
          </cell>
          <cell r="W28">
            <v>7.3966578715919218E-2</v>
          </cell>
        </row>
        <row r="29">
          <cell r="H29" t="str">
            <v>Total Senior Debt</v>
          </cell>
          <cell r="M29">
            <v>898.30099999999993</v>
          </cell>
          <cell r="O29">
            <v>1.9751561125769546</v>
          </cell>
          <cell r="Q29">
            <v>2005.0710000000001</v>
          </cell>
          <cell r="W29">
            <v>4.4086873350923437</v>
          </cell>
          <cell r="X29">
            <v>4.8523241472345298</v>
          </cell>
        </row>
        <row r="30">
          <cell r="H30" t="str">
            <v>Term Loan A (Cases 2,3)</v>
          </cell>
          <cell r="Q30">
            <v>0</v>
          </cell>
          <cell r="W30">
            <v>0</v>
          </cell>
          <cell r="X30">
            <v>0.98824436307573604</v>
          </cell>
        </row>
        <row r="31">
          <cell r="H31" t="str">
            <v>Total Debt</v>
          </cell>
          <cell r="M31">
            <v>898.30099999999993</v>
          </cell>
          <cell r="O31">
            <v>1.9751561125769546</v>
          </cell>
          <cell r="Q31">
            <v>2005.0710000000001</v>
          </cell>
          <cell r="W31">
            <v>4.4086873350923437</v>
          </cell>
          <cell r="X31">
            <v>4.8523241472345298</v>
          </cell>
        </row>
        <row r="32">
          <cell r="H32" t="str">
            <v>Shareholders' Equity</v>
          </cell>
          <cell r="Q32">
            <v>1402.4639999999999</v>
          </cell>
        </row>
        <row r="33">
          <cell r="H33" t="str">
            <v>Dividend</v>
          </cell>
          <cell r="Q33">
            <v>-538.77</v>
          </cell>
        </row>
        <row r="34">
          <cell r="H34" t="str">
            <v>Share Repurchase</v>
          </cell>
          <cell r="Q34">
            <v>-540</v>
          </cell>
        </row>
        <row r="35">
          <cell r="H35" t="str">
            <v>PF Shareholders' Equity</v>
          </cell>
          <cell r="Q35">
            <v>323.69399999999996</v>
          </cell>
        </row>
        <row r="37">
          <cell r="H37" t="str">
            <v>Total Capitalization</v>
          </cell>
          <cell r="Q37">
            <v>2328.7650000000003</v>
          </cell>
        </row>
        <row r="40">
          <cell r="H40" t="str">
            <v>(a) Based on 12/30/06 Adjusted EBITDA of $490.8 million</v>
          </cell>
          <cell r="Q40">
            <v>822.59099999999876</v>
          </cell>
        </row>
        <row r="42">
          <cell r="Q42">
            <v>1182.4800000000014</v>
          </cell>
          <cell r="X42">
            <v>1409.8800000000017</v>
          </cell>
        </row>
        <row r="43">
          <cell r="H43" t="str">
            <v>EBITDA</v>
          </cell>
          <cell r="I43">
            <v>454.80000000000052</v>
          </cell>
          <cell r="M43">
            <v>518.90000000000055</v>
          </cell>
          <cell r="X43">
            <v>595.19099999999844</v>
          </cell>
        </row>
        <row r="44">
          <cell r="H44" t="str">
            <v>Rent</v>
          </cell>
          <cell r="I44">
            <v>64.099999999999994</v>
          </cell>
        </row>
        <row r="45">
          <cell r="H45" t="str">
            <v>Mutiplication</v>
          </cell>
          <cell r="I45">
            <v>8</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2">
          <cell r="B2" t="str">
            <v>STANDALONE COMPANY PROJECTIONS</v>
          </cell>
          <cell r="J2" t="str">
            <v>'07-'11</v>
          </cell>
        </row>
        <row r="4">
          <cell r="B4" t="str">
            <v>($ in millions)</v>
          </cell>
          <cell r="C4" t="str">
            <v>2006E</v>
          </cell>
          <cell r="D4" t="str">
            <v>2007P</v>
          </cell>
          <cell r="E4" t="str">
            <v>2008P</v>
          </cell>
          <cell r="F4" t="str">
            <v>2009P</v>
          </cell>
          <cell r="G4" t="str">
            <v>2010P</v>
          </cell>
          <cell r="H4" t="str">
            <v>2011P</v>
          </cell>
          <cell r="J4" t="str">
            <v>CAGR</v>
          </cell>
        </row>
        <row r="6">
          <cell r="C6">
            <v>2006</v>
          </cell>
          <cell r="D6">
            <v>2007</v>
          </cell>
          <cell r="E6">
            <v>2008</v>
          </cell>
          <cell r="F6">
            <v>2009</v>
          </cell>
          <cell r="G6">
            <v>2010</v>
          </cell>
          <cell r="H6">
            <v>2011</v>
          </cell>
        </row>
        <row r="7">
          <cell r="B7" t="str">
            <v>Total Revenue</v>
          </cell>
          <cell r="C7">
            <v>4181.3</v>
          </cell>
          <cell r="D7">
            <v>4752.5</v>
          </cell>
          <cell r="E7">
            <v>5092.8</v>
          </cell>
          <cell r="F7">
            <v>5473.3</v>
          </cell>
          <cell r="G7">
            <v>5856.4310000000005</v>
          </cell>
          <cell r="H7">
            <v>6266.3811700000006</v>
          </cell>
          <cell r="J7">
            <v>7.1577708816509322E-2</v>
          </cell>
        </row>
        <row r="9">
          <cell r="B9" t="str">
            <v>EBITDA</v>
          </cell>
          <cell r="C9">
            <v>490.80000000000052</v>
          </cell>
          <cell r="D9">
            <v>545.80000000000052</v>
          </cell>
          <cell r="E9">
            <v>598.50000000000057</v>
          </cell>
          <cell r="F9">
            <v>643.79999999999995</v>
          </cell>
          <cell r="G9">
            <v>687.71700000000055</v>
          </cell>
          <cell r="H9">
            <v>730.57919000000152</v>
          </cell>
          <cell r="J9">
            <v>7.5618941643061988E-2</v>
          </cell>
        </row>
        <row r="10">
          <cell r="B10" t="str">
            <v>EBITDA (post minority interest)</v>
          </cell>
          <cell r="C10">
            <v>444.60000000000053</v>
          </cell>
          <cell r="D10">
            <v>509.80000000000052</v>
          </cell>
          <cell r="E10">
            <v>561.40000000000055</v>
          </cell>
          <cell r="F10">
            <v>605.59999999999991</v>
          </cell>
          <cell r="G10">
            <v>649.51700000000051</v>
          </cell>
          <cell r="H10">
            <v>692.37919000000147</v>
          </cell>
          <cell r="J10">
            <v>7.953330096652321E-2</v>
          </cell>
        </row>
        <row r="11">
          <cell r="B11" t="str">
            <v>Depreciation and Amortization</v>
          </cell>
          <cell r="C11">
            <v>-163.69999999999999</v>
          </cell>
          <cell r="D11">
            <v>-186.2</v>
          </cell>
          <cell r="E11">
            <v>-201.2</v>
          </cell>
          <cell r="F11">
            <v>-212.7</v>
          </cell>
          <cell r="G11">
            <v>-227.589</v>
          </cell>
          <cell r="H11">
            <v>-243.52023</v>
          </cell>
        </row>
        <row r="12">
          <cell r="B12" t="str">
            <v>EBIT</v>
          </cell>
          <cell r="C12">
            <v>320.70000000000056</v>
          </cell>
          <cell r="D12">
            <v>353.20000000000056</v>
          </cell>
          <cell r="E12">
            <v>390.9000000000006</v>
          </cell>
          <cell r="F12">
            <v>424.7</v>
          </cell>
          <cell r="G12">
            <v>453.72800000000058</v>
          </cell>
          <cell r="H12">
            <v>480.65896000000157</v>
          </cell>
        </row>
        <row r="13">
          <cell r="B13" t="str">
            <v>Interest Expense (Net)</v>
          </cell>
          <cell r="C13" t="e">
            <v>#NAME?</v>
          </cell>
          <cell r="D13" t="e">
            <v>#NAME?</v>
          </cell>
          <cell r="E13" t="e">
            <v>#NAME?</v>
          </cell>
          <cell r="F13" t="e">
            <v>#NAME?</v>
          </cell>
          <cell r="G13" t="e">
            <v>#NAME?</v>
          </cell>
          <cell r="H13" t="e">
            <v>#NAME?</v>
          </cell>
        </row>
        <row r="14">
          <cell r="B14" t="str">
            <v>Pre-Tax Income</v>
          </cell>
          <cell r="C14" t="e">
            <v>#NAME?</v>
          </cell>
          <cell r="D14" t="e">
            <v>#NAME?</v>
          </cell>
          <cell r="E14" t="e">
            <v>#NAME?</v>
          </cell>
          <cell r="F14" t="e">
            <v>#NAME?</v>
          </cell>
          <cell r="G14" t="e">
            <v>#NAME?</v>
          </cell>
          <cell r="H14" t="e">
            <v>#NAME?</v>
          </cell>
          <cell r="J14" t="e">
            <v>#NAME?</v>
          </cell>
        </row>
        <row r="15">
          <cell r="B15" t="str">
            <v>Income Taxes</v>
          </cell>
          <cell r="C15" t="e">
            <v>#NAME?</v>
          </cell>
          <cell r="D15" t="e">
            <v>#NAME?</v>
          </cell>
          <cell r="E15" t="e">
            <v>#NAME?</v>
          </cell>
          <cell r="F15" t="e">
            <v>#NAME?</v>
          </cell>
          <cell r="G15" t="e">
            <v>#NAME?</v>
          </cell>
          <cell r="H15" t="e">
            <v>#NAME?</v>
          </cell>
        </row>
        <row r="16">
          <cell r="B16" t="str">
            <v>Effective Income Tax Rate</v>
          </cell>
          <cell r="C16" t="e">
            <v>#NAME?</v>
          </cell>
          <cell r="D16" t="e">
            <v>#NAME?</v>
          </cell>
          <cell r="E16" t="e">
            <v>#NAME?</v>
          </cell>
          <cell r="F16" t="e">
            <v>#NAME?</v>
          </cell>
          <cell r="G16" t="e">
            <v>#NAME?</v>
          </cell>
          <cell r="H16" t="e">
            <v>#NAME?</v>
          </cell>
        </row>
        <row r="18">
          <cell r="B18" t="str">
            <v>Net Income</v>
          </cell>
          <cell r="C18" t="e">
            <v>#NAME?</v>
          </cell>
          <cell r="D18" t="e">
            <v>#NAME?</v>
          </cell>
          <cell r="E18" t="e">
            <v>#NAME?</v>
          </cell>
          <cell r="F18" t="e">
            <v>#NAME?</v>
          </cell>
          <cell r="G18" t="e">
            <v>#NAME?</v>
          </cell>
          <cell r="H18" t="e">
            <v>#NAME?</v>
          </cell>
          <cell r="J18" t="e">
            <v>#NAME?</v>
          </cell>
        </row>
        <row r="20">
          <cell r="B20" t="str">
            <v>Cash</v>
          </cell>
          <cell r="C20">
            <v>14.939</v>
          </cell>
          <cell r="D20" t="e">
            <v>#NAME?</v>
          </cell>
          <cell r="E20" t="e">
            <v>#NAME?</v>
          </cell>
          <cell r="F20" t="e">
            <v>#NAME?</v>
          </cell>
          <cell r="G20" t="e">
            <v>#NAME?</v>
          </cell>
          <cell r="H20" t="e">
            <v>#NAME?</v>
          </cell>
        </row>
        <row r="21">
          <cell r="B21" t="str">
            <v>Senior Secured Debt</v>
          </cell>
          <cell r="C21">
            <v>823.30100000000004</v>
          </cell>
          <cell r="D21" t="e">
            <v>#NAME?</v>
          </cell>
          <cell r="E21" t="e">
            <v>#NAME?</v>
          </cell>
          <cell r="F21" t="e">
            <v>#NAME?</v>
          </cell>
          <cell r="G21" t="e">
            <v>#NAME?</v>
          </cell>
          <cell r="H21" t="e">
            <v>#NAME?</v>
          </cell>
        </row>
        <row r="22">
          <cell r="B22" t="str">
            <v>Debt</v>
          </cell>
          <cell r="C22">
            <v>823.30100000000004</v>
          </cell>
          <cell r="D22" t="e">
            <v>#NAME?</v>
          </cell>
          <cell r="E22" t="e">
            <v>#NAME?</v>
          </cell>
          <cell r="F22" t="e">
            <v>#NAME?</v>
          </cell>
          <cell r="G22" t="e">
            <v>#NAME?</v>
          </cell>
          <cell r="H22" t="e">
            <v>#NAME?</v>
          </cell>
        </row>
        <row r="23">
          <cell r="B23" t="str">
            <v>Maintainence Capital Expenditure</v>
          </cell>
          <cell r="D23">
            <v>434.99632500000001</v>
          </cell>
          <cell r="E23">
            <v>385.01568000000003</v>
          </cell>
          <cell r="F23">
            <v>325.00455400000004</v>
          </cell>
          <cell r="G23">
            <v>250.01103939000001</v>
          </cell>
          <cell r="H23">
            <v>250.02860868300002</v>
          </cell>
        </row>
        <row r="24">
          <cell r="B24" t="str">
            <v>Acquisitions</v>
          </cell>
          <cell r="D24">
            <v>0</v>
          </cell>
          <cell r="E24">
            <v>0</v>
          </cell>
          <cell r="F24">
            <v>0</v>
          </cell>
          <cell r="G24">
            <v>0</v>
          </cell>
          <cell r="H24">
            <v>0</v>
          </cell>
        </row>
        <row r="26">
          <cell r="B26" t="str">
            <v>Growth</v>
          </cell>
        </row>
        <row r="27">
          <cell r="B27" t="str">
            <v>Revenue</v>
          </cell>
          <cell r="D27">
            <v>0.13660823188960358</v>
          </cell>
          <cell r="E27">
            <v>7.1604418726985752E-2</v>
          </cell>
          <cell r="F27">
            <v>7.4713320766572444E-2</v>
          </cell>
          <cell r="G27">
            <v>7.0000000000000062E-2</v>
          </cell>
          <cell r="H27">
            <v>7.0000000000000062E-2</v>
          </cell>
        </row>
        <row r="28">
          <cell r="B28" t="str">
            <v>EBITDA</v>
          </cell>
          <cell r="D28">
            <v>0.11206193969030154</v>
          </cell>
          <cell r="E28">
            <v>9.6555514840600987E-2</v>
          </cell>
          <cell r="F28">
            <v>7.5689223057642918E-2</v>
          </cell>
          <cell r="G28">
            <v>6.821528424976786E-2</v>
          </cell>
          <cell r="H28">
            <v>6.232533149536934E-2</v>
          </cell>
        </row>
        <row r="29">
          <cell r="B29" t="str">
            <v>EBITDA (post minority interest)</v>
          </cell>
          <cell r="D29">
            <v>0.14664867296446227</v>
          </cell>
          <cell r="E29">
            <v>0.10121616320125537</v>
          </cell>
          <cell r="F29">
            <v>7.8731742073386846E-2</v>
          </cell>
          <cell r="G29">
            <v>7.2518163804492497E-2</v>
          </cell>
          <cell r="H29">
            <v>6.5990867059678049E-2</v>
          </cell>
        </row>
        <row r="30">
          <cell r="B30" t="str">
            <v>Operating Income</v>
          </cell>
          <cell r="D30">
            <v>0.10134081696289354</v>
          </cell>
          <cell r="E30">
            <v>0.10673839184597966</v>
          </cell>
          <cell r="F30">
            <v>8.6467127142489941E-2</v>
          </cell>
          <cell r="G30">
            <v>6.8349423122205266E-2</v>
          </cell>
          <cell r="H30">
            <v>5.935485577262356E-2</v>
          </cell>
        </row>
        <row r="31">
          <cell r="B31" t="str">
            <v>Net Income</v>
          </cell>
          <cell r="D31" t="e">
            <v>#NAME?</v>
          </cell>
          <cell r="E31" t="e">
            <v>#NAME?</v>
          </cell>
          <cell r="F31" t="e">
            <v>#NAME?</v>
          </cell>
          <cell r="G31" t="e">
            <v>#NAME?</v>
          </cell>
          <cell r="H31" t="e">
            <v>#NAME?</v>
          </cell>
        </row>
        <row r="33">
          <cell r="B33" t="str">
            <v>Margins</v>
          </cell>
        </row>
        <row r="34">
          <cell r="B34" t="str">
            <v>EBITDA</v>
          </cell>
          <cell r="D34">
            <v>0.11484481851657033</v>
          </cell>
          <cell r="E34">
            <v>0.11751885014137617</v>
          </cell>
          <cell r="F34">
            <v>0.11762556410209561</v>
          </cell>
          <cell r="G34">
            <v>0.1174293695255695</v>
          </cell>
          <cell r="H34">
            <v>0.1165870971107877</v>
          </cell>
        </row>
        <row r="35">
          <cell r="B35" t="str">
            <v>EBITDA (post minority interest)</v>
          </cell>
          <cell r="D35">
            <v>0.10726985796948985</v>
          </cell>
          <cell r="E35">
            <v>0.11023405592208618</v>
          </cell>
          <cell r="F35">
            <v>0.11064622805254598</v>
          </cell>
          <cell r="G35">
            <v>0.11090662555402778</v>
          </cell>
          <cell r="H35">
            <v>0.11049107470747768</v>
          </cell>
        </row>
        <row r="36">
          <cell r="B36" t="str">
            <v>Operating Income</v>
          </cell>
          <cell r="D36">
            <v>7.4318779589689757E-2</v>
          </cell>
          <cell r="E36">
            <v>7.6755419415645731E-2</v>
          </cell>
          <cell r="F36">
            <v>7.7594869639888181E-2</v>
          </cell>
          <cell r="G36">
            <v>7.7475172165436687E-2</v>
          </cell>
          <cell r="H36">
            <v>7.670439236941623E-2</v>
          </cell>
        </row>
        <row r="37">
          <cell r="B37" t="str">
            <v>Net Income</v>
          </cell>
          <cell r="D37" t="e">
            <v>#NAME?</v>
          </cell>
          <cell r="E37" t="e">
            <v>#NAME?</v>
          </cell>
          <cell r="F37" t="e">
            <v>#NAME?</v>
          </cell>
          <cell r="G37" t="e">
            <v>#NAME?</v>
          </cell>
          <cell r="H37" t="e">
            <v>#NAME?</v>
          </cell>
        </row>
        <row r="38">
          <cell r="B38" t="str">
            <v>Capital Expenditures</v>
          </cell>
          <cell r="D38">
            <v>9.153E-2</v>
          </cell>
          <cell r="E38">
            <v>7.5600000000000001E-2</v>
          </cell>
          <cell r="F38">
            <v>5.9380000000000002E-2</v>
          </cell>
          <cell r="G38">
            <v>4.2689999999999999E-2</v>
          </cell>
          <cell r="H38">
            <v>3.9899999999999998E-2</v>
          </cell>
        </row>
        <row r="40">
          <cell r="B40" t="str">
            <v>Leverage</v>
          </cell>
        </row>
        <row r="41">
          <cell r="B41" t="str">
            <v>Senior Secured Debt / EBITDA (post minority interest)</v>
          </cell>
          <cell r="D41" t="e">
            <v>#NAME?</v>
          </cell>
          <cell r="E41" t="e">
            <v>#NAME?</v>
          </cell>
          <cell r="F41" t="e">
            <v>#NAME?</v>
          </cell>
          <cell r="G41" t="e">
            <v>#NAME?</v>
          </cell>
          <cell r="H41" t="e">
            <v>#NAME?</v>
          </cell>
        </row>
        <row r="42">
          <cell r="B42" t="str">
            <v>Total Debt / EBITDA (post minority interest)</v>
          </cell>
          <cell r="D42" t="e">
            <v>#NAME?</v>
          </cell>
          <cell r="E42" t="e">
            <v>#NAME?</v>
          </cell>
          <cell r="F42" t="e">
            <v>#NAME?</v>
          </cell>
          <cell r="G42" t="e">
            <v>#NAME?</v>
          </cell>
          <cell r="H42" t="e">
            <v>#NAME?</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stions - To Do"/>
      <sheetName val="Checks"/>
      <sheetName val="TRECAP Assumptions"/>
      <sheetName val="RJ Assumptions"/>
      <sheetName val="Case Summaries"/>
      <sheetName val="Geographic Diversification"/>
      <sheetName val="Q2 Marks Summary"/>
      <sheetName val="CIM"/>
      <sheetName val="Fees For Book"/>
      <sheetName val="Cover Page"/>
      <sheetName val="Assumptions"/>
      <sheetName val="Sources and Uses"/>
      <sheetName val="Income Statement"/>
      <sheetName val="Joint Venture Structure"/>
      <sheetName val="G&amp;A"/>
      <sheetName val="Expense Summary"/>
      <sheetName val="Property Detail"/>
      <sheetName val="Debt Summary"/>
      <sheetName val="Debt Schedule"/>
      <sheetName val="NOI for Debt Refi"/>
      <sheetName val="Output for Financials"/>
      <sheetName val="Total Portfolio Roll Up"/>
      <sheetName val="APIGFI Roll Up"/>
      <sheetName val="CRPII Roll Up"/>
      <sheetName val="Riata Roll Up"/>
      <sheetName val="Begin Portfolio"/>
      <sheetName val="Begin APIGFI"/>
      <sheetName val="1260 Veterans Apts"/>
      <sheetName val="Boondocker"/>
      <sheetName val="Cypress Creek"/>
      <sheetName val="Las Fuentes (Serena)"/>
      <sheetName val="Totem Lake"/>
      <sheetName val="Waterstone (Mountain Vista)"/>
      <sheetName val="Waterstone at Cheviot (SV Apts)"/>
      <sheetName val="Waterstone at WR (PPC WR)"/>
      <sheetName val="End APIGFI"/>
      <sheetName val="Begin CRPII"/>
      <sheetName val="AG Pheasant Run"/>
      <sheetName val="Carlyle Apts"/>
      <sheetName val="CEI SIC Arbors"/>
      <sheetName val="DAV A North"/>
      <sheetName val="DAV C Bacara"/>
      <sheetName val="Fairfield Ashford"/>
      <sheetName val="FSC Quadrangle"/>
      <sheetName val="FSC Shadow Creek"/>
      <sheetName val="Highlander Park"/>
      <sheetName val="Ironhorse Trail"/>
      <sheetName val="Miramonte"/>
      <sheetName val="PPC Espana"/>
      <sheetName val="Vantage Park"/>
      <sheetName val="Village Park Palatine (VGC)"/>
      <sheetName val="Waterstone (PPC Raintree)"/>
      <sheetName val="Whispering Pine (New Forest)"/>
      <sheetName val="End CRPII"/>
      <sheetName val="Begin Riata"/>
      <sheetName val="Arrow Wood"/>
      <sheetName val="Buena Vista"/>
      <sheetName val="Dominion"/>
      <sheetName val="Enclave"/>
      <sheetName val="Grey Moss"/>
      <sheetName val="Myles Mark"/>
      <sheetName val="Rock Creek"/>
      <sheetName val="Wood Trail"/>
      <sheetName val="Town Center"/>
      <sheetName val="End Riata"/>
      <sheetName val="Cinnabar"/>
      <sheetName val="Pu'uloa"/>
      <sheetName val="End Portfolio"/>
      <sheetName val="Milwood Land"/>
      <sheetName val="Graveyard&gt;&gt;&gt;"/>
      <sheetName val="Original List"/>
      <sheetName val="Powerpoint Financials"/>
      <sheetName val="Mountain Vista Adjustments"/>
      <sheetName val="GAV Comparison"/>
      <sheetName val="Cases"/>
    </sheetNames>
    <sheetDataSet>
      <sheetData sheetId="0"/>
      <sheetData sheetId="1"/>
      <sheetData sheetId="2">
        <row r="11">
          <cell r="D11" t="str">
            <v>Waterton Apartments</v>
          </cell>
        </row>
      </sheetData>
      <sheetData sheetId="3">
        <row r="5">
          <cell r="I5">
            <v>1</v>
          </cell>
        </row>
      </sheetData>
      <sheetData sheetId="4"/>
      <sheetData sheetId="5"/>
      <sheetData sheetId="6"/>
      <sheetData sheetId="7"/>
      <sheetData sheetId="8"/>
      <sheetData sheetId="9"/>
      <sheetData sheetId="10"/>
      <sheetData sheetId="11"/>
      <sheetData sheetId="12">
        <row r="1">
          <cell r="A1">
            <v>0</v>
          </cell>
          <cell r="B1">
            <v>0</v>
          </cell>
          <cell r="C1" t="str">
            <v>Project Redwood</v>
          </cell>
          <cell r="D1">
            <v>0</v>
          </cell>
          <cell r="E1">
            <v>0</v>
          </cell>
          <cell r="F1">
            <v>0</v>
          </cell>
          <cell r="G1">
            <v>0</v>
          </cell>
          <cell r="H1">
            <v>0</v>
          </cell>
          <cell r="I1">
            <v>0</v>
          </cell>
          <cell r="J1">
            <v>0</v>
          </cell>
          <cell r="K1">
            <v>0</v>
          </cell>
          <cell r="L1">
            <v>0</v>
          </cell>
          <cell r="M1">
            <v>0</v>
          </cell>
          <cell r="N1">
            <v>0</v>
          </cell>
          <cell r="O1">
            <v>0</v>
          </cell>
          <cell r="P1">
            <v>0</v>
          </cell>
          <cell r="Q1">
            <v>0</v>
          </cell>
          <cell r="R1">
            <v>0</v>
          </cell>
          <cell r="S1">
            <v>0</v>
          </cell>
          <cell r="T1">
            <v>0</v>
          </cell>
          <cell r="U1">
            <v>0</v>
          </cell>
          <cell r="V1">
            <v>0</v>
          </cell>
          <cell r="W1">
            <v>0</v>
          </cell>
          <cell r="X1">
            <v>0</v>
          </cell>
          <cell r="Y1">
            <v>0</v>
          </cell>
          <cell r="Z1">
            <v>0</v>
          </cell>
          <cell r="AA1">
            <v>0</v>
          </cell>
          <cell r="AB1">
            <v>0</v>
          </cell>
          <cell r="AC1">
            <v>0</v>
          </cell>
          <cell r="AD1">
            <v>0</v>
          </cell>
          <cell r="AE1">
            <v>0</v>
          </cell>
          <cell r="AF1">
            <v>0</v>
          </cell>
          <cell r="AG1">
            <v>0</v>
          </cell>
          <cell r="AH1">
            <v>0</v>
          </cell>
          <cell r="AI1">
            <v>0</v>
          </cell>
          <cell r="AJ1">
            <v>0</v>
          </cell>
        </row>
        <row r="2">
          <cell r="A2">
            <v>0</v>
          </cell>
          <cell r="B2">
            <v>0</v>
          </cell>
          <cell r="C2" t="str">
            <v>Income Statement - Case 1</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row>
        <row r="3">
          <cell r="A3">
            <v>0</v>
          </cell>
          <cell r="B3">
            <v>0</v>
          </cell>
          <cell r="C3" t="str">
            <v>$ in thousands</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cell r="AJ3">
            <v>0</v>
          </cell>
        </row>
        <row r="4">
          <cell r="A4">
            <v>0</v>
          </cell>
          <cell r="B4">
            <v>0</v>
          </cell>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row>
        <row r="5">
          <cell r="A5">
            <v>0</v>
          </cell>
          <cell r="B5">
            <v>0</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0</v>
          </cell>
          <cell r="B6">
            <v>0</v>
          </cell>
          <cell r="C6">
            <v>0</v>
          </cell>
          <cell r="D6">
            <v>0</v>
          </cell>
          <cell r="E6">
            <v>0</v>
          </cell>
          <cell r="F6">
            <v>0</v>
          </cell>
          <cell r="G6">
            <v>0</v>
          </cell>
          <cell r="H6">
            <v>1</v>
          </cell>
          <cell r="I6">
            <v>2</v>
          </cell>
          <cell r="J6">
            <v>3</v>
          </cell>
          <cell r="K6">
            <v>4</v>
          </cell>
          <cell r="L6">
            <v>5</v>
          </cell>
          <cell r="M6">
            <v>6</v>
          </cell>
          <cell r="N6">
            <v>7</v>
          </cell>
          <cell r="O6">
            <v>8</v>
          </cell>
          <cell r="P6">
            <v>9</v>
          </cell>
          <cell r="Q6">
            <v>10</v>
          </cell>
          <cell r="R6">
            <v>0</v>
          </cell>
          <cell r="S6">
            <v>0</v>
          </cell>
          <cell r="T6">
            <v>0</v>
          </cell>
          <cell r="U6">
            <v>0</v>
          </cell>
          <cell r="V6">
            <v>1</v>
          </cell>
          <cell r="W6">
            <v>2</v>
          </cell>
          <cell r="X6">
            <v>3</v>
          </cell>
          <cell r="Y6">
            <v>4</v>
          </cell>
          <cell r="Z6">
            <v>5</v>
          </cell>
          <cell r="AA6">
            <v>6</v>
          </cell>
          <cell r="AB6">
            <v>7</v>
          </cell>
          <cell r="AC6">
            <v>8</v>
          </cell>
          <cell r="AD6">
            <v>9</v>
          </cell>
          <cell r="AE6">
            <v>10</v>
          </cell>
          <cell r="AF6">
            <v>0</v>
          </cell>
          <cell r="AG6">
            <v>0</v>
          </cell>
          <cell r="AH6">
            <v>0</v>
          </cell>
          <cell r="AI6">
            <v>0</v>
          </cell>
          <cell r="AJ6">
            <v>0</v>
          </cell>
        </row>
        <row r="7">
          <cell r="A7">
            <v>0</v>
          </cell>
          <cell r="B7">
            <v>0</v>
          </cell>
          <cell r="C7" t="str">
            <v>Year Ended</v>
          </cell>
          <cell r="D7">
            <v>0</v>
          </cell>
          <cell r="E7">
            <v>0</v>
          </cell>
          <cell r="F7">
            <v>0</v>
          </cell>
          <cell r="G7">
            <v>40816</v>
          </cell>
          <cell r="H7">
            <v>41182</v>
          </cell>
          <cell r="I7">
            <v>41547</v>
          </cell>
          <cell r="J7">
            <v>41912</v>
          </cell>
          <cell r="K7">
            <v>42277</v>
          </cell>
          <cell r="L7">
            <v>42643</v>
          </cell>
          <cell r="M7">
            <v>43008</v>
          </cell>
          <cell r="N7">
            <v>43373</v>
          </cell>
          <cell r="O7">
            <v>43738</v>
          </cell>
          <cell r="P7">
            <v>44104</v>
          </cell>
          <cell r="Q7">
            <v>44469</v>
          </cell>
          <cell r="R7">
            <v>0</v>
          </cell>
          <cell r="S7">
            <v>0</v>
          </cell>
          <cell r="T7">
            <v>0</v>
          </cell>
          <cell r="U7">
            <v>0</v>
          </cell>
          <cell r="V7">
            <v>41182</v>
          </cell>
          <cell r="W7">
            <v>41547</v>
          </cell>
          <cell r="X7">
            <v>41912</v>
          </cell>
          <cell r="Y7">
            <v>42277</v>
          </cell>
          <cell r="Z7">
            <v>42643</v>
          </cell>
          <cell r="AA7">
            <v>43008</v>
          </cell>
          <cell r="AB7">
            <v>43373</v>
          </cell>
          <cell r="AC7">
            <v>43738</v>
          </cell>
          <cell r="AD7">
            <v>44104</v>
          </cell>
          <cell r="AE7">
            <v>44469</v>
          </cell>
          <cell r="AF7">
            <v>0</v>
          </cell>
          <cell r="AG7">
            <v>0</v>
          </cell>
          <cell r="AH7">
            <v>0</v>
          </cell>
          <cell r="AI7">
            <v>0</v>
          </cell>
          <cell r="AJ7">
            <v>0</v>
          </cell>
        </row>
        <row r="8">
          <cell r="A8">
            <v>0</v>
          </cell>
          <cell r="B8">
            <v>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0</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0</v>
          </cell>
          <cell r="B10">
            <v>0</v>
          </cell>
          <cell r="C10" t="str">
            <v>Properties</v>
          </cell>
          <cell r="D10">
            <v>0</v>
          </cell>
          <cell r="E10">
            <v>0</v>
          </cell>
          <cell r="F10">
            <v>0</v>
          </cell>
          <cell r="G10">
            <v>9</v>
          </cell>
          <cell r="H10">
            <v>9</v>
          </cell>
          <cell r="I10">
            <v>9</v>
          </cell>
          <cell r="J10">
            <v>9</v>
          </cell>
          <cell r="K10">
            <v>9</v>
          </cell>
          <cell r="L10">
            <v>9</v>
          </cell>
          <cell r="M10">
            <v>0</v>
          </cell>
          <cell r="N10">
            <v>0</v>
          </cell>
          <cell r="O10">
            <v>0</v>
          </cell>
          <cell r="P10">
            <v>0</v>
          </cell>
          <cell r="Q10">
            <v>0</v>
          </cell>
          <cell r="R10">
            <v>0</v>
          </cell>
          <cell r="S10">
            <v>5</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row>
        <row r="11">
          <cell r="A11">
            <v>0</v>
          </cell>
          <cell r="B11">
            <v>0</v>
          </cell>
          <cell r="C11" t="str">
            <v>Units</v>
          </cell>
          <cell r="D11">
            <v>0</v>
          </cell>
          <cell r="E11">
            <v>0</v>
          </cell>
          <cell r="F11">
            <v>0</v>
          </cell>
          <cell r="G11">
            <v>3969</v>
          </cell>
          <cell r="H11">
            <v>3969</v>
          </cell>
          <cell r="I11">
            <v>3969</v>
          </cell>
          <cell r="J11">
            <v>3969</v>
          </cell>
          <cell r="K11">
            <v>3969</v>
          </cell>
          <cell r="L11">
            <v>3969</v>
          </cell>
          <cell r="M11">
            <v>0</v>
          </cell>
          <cell r="N11">
            <v>0</v>
          </cell>
          <cell r="O11">
            <v>0</v>
          </cell>
          <cell r="P11">
            <v>0</v>
          </cell>
          <cell r="Q11">
            <v>0</v>
          </cell>
          <cell r="R11">
            <v>0</v>
          </cell>
          <cell r="S11" t="str">
            <v>CAGR (2)</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row>
        <row r="12">
          <cell r="A12">
            <v>0</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0</v>
          </cell>
          <cell r="B13">
            <v>0</v>
          </cell>
          <cell r="C13" t="str">
            <v>Operating Cash Flow</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0</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0</v>
          </cell>
          <cell r="B15">
            <v>0</v>
          </cell>
          <cell r="C15" t="str">
            <v>Net Rental Revenue</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A16">
            <v>0</v>
          </cell>
          <cell r="B16">
            <v>0</v>
          </cell>
          <cell r="C16" t="str">
            <v>Net rental revenue - APIFGI</v>
          </cell>
          <cell r="D16">
            <v>0</v>
          </cell>
          <cell r="E16">
            <v>0</v>
          </cell>
          <cell r="F16">
            <v>0</v>
          </cell>
          <cell r="G16">
            <v>23836.394090000002</v>
          </cell>
          <cell r="H16">
            <v>25060.281999999999</v>
          </cell>
          <cell r="I16">
            <v>25727.421999999999</v>
          </cell>
          <cell r="J16">
            <v>26966.152999999998</v>
          </cell>
          <cell r="K16">
            <v>28199.234</v>
          </cell>
          <cell r="L16">
            <v>29323.651000000005</v>
          </cell>
          <cell r="M16">
            <v>0</v>
          </cell>
          <cell r="N16">
            <v>0</v>
          </cell>
          <cell r="O16">
            <v>0</v>
          </cell>
          <cell r="P16">
            <v>0</v>
          </cell>
          <cell r="Q16">
            <v>0</v>
          </cell>
          <cell r="R16">
            <v>0</v>
          </cell>
          <cell r="S16">
            <v>0</v>
          </cell>
          <cell r="T16">
            <v>0</v>
          </cell>
          <cell r="U16">
            <v>0</v>
          </cell>
          <cell r="V16">
            <v>0</v>
          </cell>
          <cell r="W16">
            <v>2.6621408330520735E-2</v>
          </cell>
          <cell r="X16">
            <v>4.8148275408239405E-2</v>
          </cell>
          <cell r="Y16">
            <v>4.5726989682213892E-2</v>
          </cell>
          <cell r="Z16">
            <v>3.9874026365397164E-2</v>
          </cell>
          <cell r="AA16" t="str">
            <v>NA</v>
          </cell>
          <cell r="AB16" t="str">
            <v>NA</v>
          </cell>
          <cell r="AC16" t="str">
            <v>NA</v>
          </cell>
          <cell r="AD16" t="str">
            <v>NA</v>
          </cell>
          <cell r="AE16" t="str">
            <v>NA</v>
          </cell>
          <cell r="AF16">
            <v>0</v>
          </cell>
          <cell r="AG16">
            <v>0</v>
          </cell>
          <cell r="AH16">
            <v>0</v>
          </cell>
          <cell r="AI16">
            <v>0</v>
          </cell>
          <cell r="AJ16">
            <v>0</v>
          </cell>
        </row>
        <row r="17">
          <cell r="A17">
            <v>0</v>
          </cell>
          <cell r="B17">
            <v>0</v>
          </cell>
          <cell r="C17" t="str">
            <v>Net rental revenue - Riata</v>
          </cell>
          <cell r="D17">
            <v>0</v>
          </cell>
          <cell r="E17">
            <v>0</v>
          </cell>
          <cell r="F17">
            <v>0</v>
          </cell>
          <cell r="G17">
            <v>22078.545999999998</v>
          </cell>
          <cell r="H17">
            <v>23396.857</v>
          </cell>
          <cell r="I17">
            <v>24376.260999999999</v>
          </cell>
          <cell r="J17">
            <v>25580.669000000002</v>
          </cell>
          <cell r="K17">
            <v>26528.643</v>
          </cell>
          <cell r="L17">
            <v>27237.406999999999</v>
          </cell>
          <cell r="M17">
            <v>0</v>
          </cell>
          <cell r="N17">
            <v>0</v>
          </cell>
          <cell r="O17">
            <v>0</v>
          </cell>
          <cell r="P17">
            <v>0</v>
          </cell>
          <cell r="Q17">
            <v>0</v>
          </cell>
          <cell r="R17">
            <v>0</v>
          </cell>
          <cell r="S17">
            <v>0</v>
          </cell>
          <cell r="T17">
            <v>0</v>
          </cell>
          <cell r="U17">
            <v>0</v>
          </cell>
          <cell r="V17">
            <v>0</v>
          </cell>
          <cell r="W17">
            <v>4.1860494339047261E-2</v>
          </cell>
          <cell r="X17">
            <v>4.940905416134167E-2</v>
          </cell>
          <cell r="Y17">
            <v>3.7058217672102156E-2</v>
          </cell>
          <cell r="Z17">
            <v>2.6716933843921042E-2</v>
          </cell>
          <cell r="AA17" t="str">
            <v>NA</v>
          </cell>
          <cell r="AB17" t="str">
            <v>NA</v>
          </cell>
          <cell r="AC17" t="str">
            <v>NA</v>
          </cell>
          <cell r="AD17" t="str">
            <v>NA</v>
          </cell>
          <cell r="AE17" t="str">
            <v>NA</v>
          </cell>
          <cell r="AF17">
            <v>0</v>
          </cell>
          <cell r="AG17">
            <v>0</v>
          </cell>
          <cell r="AH17">
            <v>0</v>
          </cell>
          <cell r="AI17">
            <v>0</v>
          </cell>
          <cell r="AJ17">
            <v>0</v>
          </cell>
        </row>
        <row r="18">
          <cell r="A18">
            <v>0</v>
          </cell>
          <cell r="B18">
            <v>0</v>
          </cell>
          <cell r="C18" t="str">
            <v>Net rental revenue - CRPII</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t="str">
            <v>NA</v>
          </cell>
          <cell r="X18" t="str">
            <v>NA</v>
          </cell>
          <cell r="Y18" t="str">
            <v>NA</v>
          </cell>
          <cell r="Z18" t="str">
            <v>NA</v>
          </cell>
          <cell r="AA18" t="str">
            <v>NA</v>
          </cell>
          <cell r="AB18" t="str">
            <v>NA</v>
          </cell>
          <cell r="AC18" t="str">
            <v>NA</v>
          </cell>
          <cell r="AD18" t="str">
            <v>NA</v>
          </cell>
          <cell r="AE18" t="str">
            <v>NA</v>
          </cell>
          <cell r="AF18">
            <v>0</v>
          </cell>
          <cell r="AG18">
            <v>0</v>
          </cell>
          <cell r="AH18">
            <v>0</v>
          </cell>
          <cell r="AI18">
            <v>0</v>
          </cell>
          <cell r="AJ18">
            <v>0</v>
          </cell>
        </row>
        <row r="19">
          <cell r="A19">
            <v>0</v>
          </cell>
          <cell r="B19">
            <v>0</v>
          </cell>
          <cell r="C19" t="str">
            <v>Net rental revenue - Cinnabar</v>
          </cell>
          <cell r="D19">
            <v>0</v>
          </cell>
          <cell r="E19">
            <v>0</v>
          </cell>
          <cell r="F19">
            <v>0</v>
          </cell>
          <cell r="G19">
            <v>2327.8440000000001</v>
          </cell>
          <cell r="H19">
            <v>2244.4225957786548</v>
          </cell>
          <cell r="I19">
            <v>2409.7373783106059</v>
          </cell>
          <cell r="J19">
            <v>2731.3231516332257</v>
          </cell>
          <cell r="K19">
            <v>2912.2465674060031</v>
          </cell>
          <cell r="L19">
            <v>3105.1125469199674</v>
          </cell>
          <cell r="M19">
            <v>0</v>
          </cell>
          <cell r="N19">
            <v>0</v>
          </cell>
          <cell r="O19">
            <v>0</v>
          </cell>
          <cell r="P19">
            <v>0</v>
          </cell>
          <cell r="Q19">
            <v>0</v>
          </cell>
          <cell r="R19">
            <v>0</v>
          </cell>
          <cell r="S19">
            <v>0</v>
          </cell>
          <cell r="T19">
            <v>0</v>
          </cell>
          <cell r="U19">
            <v>0</v>
          </cell>
          <cell r="V19">
            <v>0</v>
          </cell>
          <cell r="W19">
            <v>7.3655818134640727E-2</v>
          </cell>
          <cell r="X19">
            <v>0.13345262277006875</v>
          </cell>
          <cell r="Y19">
            <v>6.6240208766433328E-2</v>
          </cell>
          <cell r="Z19">
            <v>6.6225841476655445E-2</v>
          </cell>
          <cell r="AA19" t="str">
            <v>NA</v>
          </cell>
          <cell r="AB19" t="str">
            <v>NA</v>
          </cell>
          <cell r="AC19" t="str">
            <v>NA</v>
          </cell>
          <cell r="AD19" t="str">
            <v>NA</v>
          </cell>
          <cell r="AE19" t="str">
            <v>NA</v>
          </cell>
          <cell r="AF19">
            <v>0</v>
          </cell>
          <cell r="AG19">
            <v>0</v>
          </cell>
          <cell r="AH19">
            <v>0</v>
          </cell>
          <cell r="AI19">
            <v>0</v>
          </cell>
          <cell r="AJ19">
            <v>0</v>
          </cell>
        </row>
        <row r="20">
          <cell r="A20">
            <v>0</v>
          </cell>
          <cell r="B20">
            <v>0</v>
          </cell>
          <cell r="C20" t="str">
            <v>Net rental revenue - Pu'uloa</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t="str">
            <v>NA</v>
          </cell>
          <cell r="X20" t="str">
            <v>NA</v>
          </cell>
          <cell r="Y20" t="str">
            <v>NA</v>
          </cell>
          <cell r="Z20" t="str">
            <v>NA</v>
          </cell>
          <cell r="AA20" t="str">
            <v>NA</v>
          </cell>
          <cell r="AB20" t="str">
            <v>NA</v>
          </cell>
          <cell r="AC20" t="str">
            <v>NA</v>
          </cell>
          <cell r="AD20" t="str">
            <v>NA</v>
          </cell>
          <cell r="AE20" t="str">
            <v>NA</v>
          </cell>
          <cell r="AF20">
            <v>0</v>
          </cell>
          <cell r="AG20">
            <v>0</v>
          </cell>
          <cell r="AH20">
            <v>0</v>
          </cell>
          <cell r="AI20">
            <v>0</v>
          </cell>
          <cell r="AJ20">
            <v>0</v>
          </cell>
        </row>
        <row r="21">
          <cell r="A21">
            <v>0</v>
          </cell>
          <cell r="B21">
            <v>0</v>
          </cell>
          <cell r="C21" t="str">
            <v>Net Rental Revenue</v>
          </cell>
          <cell r="D21">
            <v>0</v>
          </cell>
          <cell r="E21">
            <v>0</v>
          </cell>
          <cell r="F21">
            <v>0</v>
          </cell>
          <cell r="G21">
            <v>48242.784090000001</v>
          </cell>
          <cell r="H21">
            <v>50701.56159577865</v>
          </cell>
          <cell r="I21">
            <v>52513.420378310606</v>
          </cell>
          <cell r="J21">
            <v>55278.145151633224</v>
          </cell>
          <cell r="K21">
            <v>57640.123567406001</v>
          </cell>
          <cell r="L21">
            <v>59666.170546919973</v>
          </cell>
          <cell r="M21">
            <v>0</v>
          </cell>
          <cell r="N21">
            <v>0</v>
          </cell>
          <cell r="O21">
            <v>0</v>
          </cell>
          <cell r="P21">
            <v>0</v>
          </cell>
          <cell r="Q21">
            <v>0</v>
          </cell>
          <cell r="R21">
            <v>0</v>
          </cell>
          <cell r="S21">
            <v>4.0053578960681291E-2</v>
          </cell>
          <cell r="T21">
            <v>0</v>
          </cell>
          <cell r="U21">
            <v>0</v>
          </cell>
          <cell r="V21">
            <v>0</v>
          </cell>
          <cell r="W21">
            <v>3.573575892942138E-2</v>
          </cell>
          <cell r="X21">
            <v>5.264796605144606E-2</v>
          </cell>
          <cell r="Y21">
            <v>4.2728973797757641E-2</v>
          </cell>
          <cell r="Z21">
            <v>3.5149941639952553E-2</v>
          </cell>
          <cell r="AA21" t="str">
            <v>NA</v>
          </cell>
          <cell r="AB21" t="str">
            <v>NA</v>
          </cell>
          <cell r="AC21" t="str">
            <v>NA</v>
          </cell>
          <cell r="AD21" t="str">
            <v>NA</v>
          </cell>
          <cell r="AE21" t="str">
            <v>NA</v>
          </cell>
          <cell r="AF21">
            <v>0</v>
          </cell>
          <cell r="AG21">
            <v>0</v>
          </cell>
          <cell r="AH21">
            <v>0</v>
          </cell>
          <cell r="AI21">
            <v>0</v>
          </cell>
          <cell r="AJ21">
            <v>0</v>
          </cell>
        </row>
        <row r="22">
          <cell r="A22">
            <v>0</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row>
        <row r="23">
          <cell r="A23">
            <v>0</v>
          </cell>
          <cell r="B23">
            <v>0</v>
          </cell>
          <cell r="C23" t="str">
            <v>Other Income</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row>
        <row r="24">
          <cell r="A24">
            <v>0</v>
          </cell>
          <cell r="B24">
            <v>0</v>
          </cell>
          <cell r="C24" t="str">
            <v>Other income - APIFGI</v>
          </cell>
          <cell r="D24">
            <v>0</v>
          </cell>
          <cell r="E24">
            <v>0</v>
          </cell>
          <cell r="F24">
            <v>0</v>
          </cell>
          <cell r="G24">
            <v>2021.1616299999998</v>
          </cell>
          <cell r="H24">
            <v>2005.0360000000001</v>
          </cell>
          <cell r="I24">
            <v>2065.1860000000001</v>
          </cell>
          <cell r="J24">
            <v>2128.8420000000001</v>
          </cell>
          <cell r="K24">
            <v>2197.105</v>
          </cell>
          <cell r="L24">
            <v>2267.6030000000001</v>
          </cell>
          <cell r="M24">
            <v>0</v>
          </cell>
          <cell r="N24">
            <v>0</v>
          </cell>
          <cell r="O24">
            <v>0</v>
          </cell>
          <cell r="P24">
            <v>0</v>
          </cell>
          <cell r="Q24">
            <v>0</v>
          </cell>
          <cell r="R24">
            <v>0</v>
          </cell>
          <cell r="S24">
            <v>0</v>
          </cell>
          <cell r="T24">
            <v>0</v>
          </cell>
          <cell r="U24">
            <v>0</v>
          </cell>
          <cell r="V24">
            <v>0</v>
          </cell>
          <cell r="W24">
            <v>2.9999461356304824E-2</v>
          </cell>
          <cell r="X24">
            <v>3.0823373778439356E-2</v>
          </cell>
          <cell r="Y24">
            <v>3.2065789757999896E-2</v>
          </cell>
          <cell r="Z24">
            <v>3.2086768725208881E-2</v>
          </cell>
          <cell r="AA24" t="str">
            <v>NA</v>
          </cell>
          <cell r="AB24" t="str">
            <v>NA</v>
          </cell>
          <cell r="AC24" t="str">
            <v>NA</v>
          </cell>
          <cell r="AD24" t="str">
            <v>NA</v>
          </cell>
          <cell r="AE24" t="str">
            <v>NA</v>
          </cell>
          <cell r="AF24">
            <v>0</v>
          </cell>
          <cell r="AG24">
            <v>0</v>
          </cell>
          <cell r="AH24">
            <v>0</v>
          </cell>
          <cell r="AI24">
            <v>0</v>
          </cell>
          <cell r="AJ24">
            <v>0</v>
          </cell>
        </row>
        <row r="25">
          <cell r="A25">
            <v>0</v>
          </cell>
          <cell r="B25">
            <v>0</v>
          </cell>
          <cell r="C25" t="str">
            <v>Other income - Riata</v>
          </cell>
          <cell r="D25">
            <v>0</v>
          </cell>
          <cell r="E25">
            <v>0</v>
          </cell>
          <cell r="F25">
            <v>0</v>
          </cell>
          <cell r="G25">
            <v>2136.357</v>
          </cell>
          <cell r="H25">
            <v>2042.989</v>
          </cell>
          <cell r="I25">
            <v>2151.5129999999999</v>
          </cell>
          <cell r="J25">
            <v>2242.0279999999998</v>
          </cell>
          <cell r="K25">
            <v>2307.165</v>
          </cell>
          <cell r="L25">
            <v>2368.6669999999999</v>
          </cell>
          <cell r="M25">
            <v>0</v>
          </cell>
          <cell r="N25">
            <v>0</v>
          </cell>
          <cell r="O25">
            <v>0</v>
          </cell>
          <cell r="P25">
            <v>0</v>
          </cell>
          <cell r="Q25">
            <v>0</v>
          </cell>
          <cell r="R25">
            <v>0</v>
          </cell>
          <cell r="S25">
            <v>0</v>
          </cell>
          <cell r="T25">
            <v>0</v>
          </cell>
          <cell r="U25">
            <v>0</v>
          </cell>
          <cell r="V25">
            <v>0</v>
          </cell>
          <cell r="W25">
            <v>5.3120207695685151E-2</v>
          </cell>
          <cell r="X25">
            <v>4.2070394183070237E-2</v>
          </cell>
          <cell r="Y25">
            <v>2.9052714774302713E-2</v>
          </cell>
          <cell r="Z25">
            <v>2.6656957781519663E-2</v>
          </cell>
          <cell r="AA25" t="str">
            <v>NA</v>
          </cell>
          <cell r="AB25" t="str">
            <v>NA</v>
          </cell>
          <cell r="AC25" t="str">
            <v>NA</v>
          </cell>
          <cell r="AD25" t="str">
            <v>NA</v>
          </cell>
          <cell r="AE25" t="str">
            <v>NA</v>
          </cell>
          <cell r="AF25">
            <v>0</v>
          </cell>
          <cell r="AG25">
            <v>0</v>
          </cell>
          <cell r="AH25">
            <v>0</v>
          </cell>
          <cell r="AI25">
            <v>0</v>
          </cell>
          <cell r="AJ25">
            <v>0</v>
          </cell>
        </row>
        <row r="26">
          <cell r="A26">
            <v>0</v>
          </cell>
          <cell r="B26">
            <v>0</v>
          </cell>
          <cell r="C26" t="str">
            <v>Other income - CRPII</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t="str">
            <v>NA</v>
          </cell>
          <cell r="X26" t="str">
            <v>NA</v>
          </cell>
          <cell r="Y26" t="str">
            <v>NA</v>
          </cell>
          <cell r="Z26" t="str">
            <v>NA</v>
          </cell>
          <cell r="AA26" t="str">
            <v>NA</v>
          </cell>
          <cell r="AB26" t="str">
            <v>NA</v>
          </cell>
          <cell r="AC26" t="str">
            <v>NA</v>
          </cell>
          <cell r="AD26" t="str">
            <v>NA</v>
          </cell>
          <cell r="AE26" t="str">
            <v>NA</v>
          </cell>
          <cell r="AF26">
            <v>0</v>
          </cell>
          <cell r="AG26">
            <v>0</v>
          </cell>
          <cell r="AH26">
            <v>0</v>
          </cell>
          <cell r="AI26">
            <v>0</v>
          </cell>
          <cell r="AJ26">
            <v>0</v>
          </cell>
        </row>
        <row r="27">
          <cell r="A27">
            <v>0</v>
          </cell>
          <cell r="B27">
            <v>0</v>
          </cell>
          <cell r="C27" t="str">
            <v>Other income - Cinnabar</v>
          </cell>
          <cell r="D27">
            <v>0</v>
          </cell>
          <cell r="E27">
            <v>0</v>
          </cell>
          <cell r="F27">
            <v>0</v>
          </cell>
          <cell r="G27">
            <v>19.388000000000002</v>
          </cell>
          <cell r="H27">
            <v>70.856999999999999</v>
          </cell>
          <cell r="I27">
            <v>105.85414</v>
          </cell>
          <cell r="J27">
            <v>126.87122279999998</v>
          </cell>
          <cell r="K27">
            <v>129.40864725599999</v>
          </cell>
          <cell r="L27">
            <v>131.99682020111999</v>
          </cell>
          <cell r="M27">
            <v>0</v>
          </cell>
          <cell r="N27">
            <v>0</v>
          </cell>
          <cell r="O27">
            <v>0</v>
          </cell>
          <cell r="P27">
            <v>0</v>
          </cell>
          <cell r="Q27">
            <v>0</v>
          </cell>
          <cell r="R27">
            <v>0</v>
          </cell>
          <cell r="S27">
            <v>0</v>
          </cell>
          <cell r="T27">
            <v>0</v>
          </cell>
          <cell r="U27">
            <v>0</v>
          </cell>
          <cell r="V27">
            <v>0</v>
          </cell>
          <cell r="W27">
            <v>0.49391224579081805</v>
          </cell>
          <cell r="X27">
            <v>0.19854757499328768</v>
          </cell>
          <cell r="Y27">
            <v>2.0000000000000018E-2</v>
          </cell>
          <cell r="Z27">
            <v>2.0000000000000018E-2</v>
          </cell>
          <cell r="AA27" t="str">
            <v>NA</v>
          </cell>
          <cell r="AB27" t="str">
            <v>NA</v>
          </cell>
          <cell r="AC27" t="str">
            <v>NA</v>
          </cell>
          <cell r="AD27" t="str">
            <v>NA</v>
          </cell>
          <cell r="AE27" t="str">
            <v>NA</v>
          </cell>
          <cell r="AF27">
            <v>0</v>
          </cell>
          <cell r="AG27">
            <v>0</v>
          </cell>
          <cell r="AH27">
            <v>0</v>
          </cell>
          <cell r="AI27">
            <v>0</v>
          </cell>
          <cell r="AJ27">
            <v>0</v>
          </cell>
        </row>
        <row r="28">
          <cell r="A28">
            <v>0</v>
          </cell>
          <cell r="B28">
            <v>0</v>
          </cell>
          <cell r="C28" t="str">
            <v>Other income - Pu'uloa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t="str">
            <v>NA</v>
          </cell>
          <cell r="X28" t="str">
            <v>NA</v>
          </cell>
          <cell r="Y28" t="str">
            <v>NA</v>
          </cell>
          <cell r="Z28" t="str">
            <v>NA</v>
          </cell>
          <cell r="AA28" t="str">
            <v>NA</v>
          </cell>
          <cell r="AB28" t="str">
            <v>NA</v>
          </cell>
          <cell r="AC28" t="str">
            <v>NA</v>
          </cell>
          <cell r="AD28" t="str">
            <v>NA</v>
          </cell>
          <cell r="AE28" t="str">
            <v>NA</v>
          </cell>
          <cell r="AF28">
            <v>0</v>
          </cell>
          <cell r="AG28">
            <v>0</v>
          </cell>
          <cell r="AH28">
            <v>0</v>
          </cell>
          <cell r="AI28">
            <v>0</v>
          </cell>
          <cell r="AJ28">
            <v>0</v>
          </cell>
        </row>
        <row r="29">
          <cell r="A29">
            <v>0</v>
          </cell>
          <cell r="B29">
            <v>0</v>
          </cell>
          <cell r="C29" t="str">
            <v>Other Income</v>
          </cell>
          <cell r="D29">
            <v>0</v>
          </cell>
          <cell r="E29">
            <v>0</v>
          </cell>
          <cell r="F29">
            <v>0</v>
          </cell>
          <cell r="G29">
            <v>4176.9066299999995</v>
          </cell>
          <cell r="H29">
            <v>4118.8820000000005</v>
          </cell>
          <cell r="I29">
            <v>4322.5531400000009</v>
          </cell>
          <cell r="J29">
            <v>4497.7412228000003</v>
          </cell>
          <cell r="K29">
            <v>4633.6786472560007</v>
          </cell>
          <cell r="L29">
            <v>4768.26682020112</v>
          </cell>
          <cell r="M29">
            <v>0</v>
          </cell>
          <cell r="N29">
            <v>0</v>
          </cell>
          <cell r="O29">
            <v>0</v>
          </cell>
          <cell r="P29">
            <v>0</v>
          </cell>
          <cell r="Q29">
            <v>0</v>
          </cell>
          <cell r="R29">
            <v>0</v>
          </cell>
          <cell r="S29">
            <v>3.5549040718888314E-2</v>
          </cell>
          <cell r="T29">
            <v>0</v>
          </cell>
          <cell r="U29">
            <v>0</v>
          </cell>
          <cell r="V29">
            <v>0</v>
          </cell>
          <cell r="W29">
            <v>4.9448160932991092E-2</v>
          </cell>
          <cell r="X29">
            <v>4.0528844209882786E-2</v>
          </cell>
          <cell r="Y29">
            <v>3.0223487239973812E-2</v>
          </cell>
          <cell r="Z29">
            <v>2.9045642391455129E-2</v>
          </cell>
          <cell r="AA29" t="str">
            <v>NA</v>
          </cell>
          <cell r="AB29" t="str">
            <v>NA</v>
          </cell>
          <cell r="AC29" t="str">
            <v>NA</v>
          </cell>
          <cell r="AD29" t="str">
            <v>NA</v>
          </cell>
          <cell r="AE29" t="str">
            <v>NA</v>
          </cell>
          <cell r="AF29">
            <v>0</v>
          </cell>
          <cell r="AG29">
            <v>0</v>
          </cell>
          <cell r="AH29">
            <v>0</v>
          </cell>
          <cell r="AI29">
            <v>0</v>
          </cell>
          <cell r="AJ29">
            <v>0</v>
          </cell>
        </row>
        <row r="30">
          <cell r="A30">
            <v>0</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0</v>
          </cell>
          <cell r="B31">
            <v>0</v>
          </cell>
          <cell r="C31" t="str">
            <v>Total Revenue</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row>
        <row r="32">
          <cell r="A32">
            <v>0</v>
          </cell>
          <cell r="B32">
            <v>0</v>
          </cell>
          <cell r="C32" t="str">
            <v>Total revenue - APIFGI</v>
          </cell>
          <cell r="D32">
            <v>0</v>
          </cell>
          <cell r="E32">
            <v>0</v>
          </cell>
          <cell r="F32">
            <v>0</v>
          </cell>
          <cell r="G32">
            <v>25857.55572</v>
          </cell>
          <cell r="H32">
            <v>27065.317999999999</v>
          </cell>
          <cell r="I32">
            <v>27792.608</v>
          </cell>
          <cell r="J32">
            <v>29094.994999999999</v>
          </cell>
          <cell r="K32">
            <v>30396.339</v>
          </cell>
          <cell r="L32">
            <v>31591.254000000004</v>
          </cell>
          <cell r="M32">
            <v>0</v>
          </cell>
          <cell r="N32">
            <v>0</v>
          </cell>
          <cell r="O32">
            <v>0</v>
          </cell>
          <cell r="P32">
            <v>0</v>
          </cell>
          <cell r="Q32">
            <v>0</v>
          </cell>
          <cell r="R32">
            <v>0</v>
          </cell>
          <cell r="S32">
            <v>0</v>
          </cell>
          <cell r="T32">
            <v>0</v>
          </cell>
          <cell r="U32">
            <v>0</v>
          </cell>
          <cell r="V32">
            <v>0</v>
          </cell>
          <cell r="W32">
            <v>2.6871659146957105E-2</v>
          </cell>
          <cell r="X32">
            <v>4.6860913520602177E-2</v>
          </cell>
          <cell r="Y32">
            <v>4.4727417894383503E-2</v>
          </cell>
          <cell r="Z32">
            <v>3.9311148622207526E-2</v>
          </cell>
          <cell r="AA32" t="str">
            <v>NA</v>
          </cell>
          <cell r="AB32" t="str">
            <v>NA</v>
          </cell>
          <cell r="AC32" t="str">
            <v>NA</v>
          </cell>
          <cell r="AD32" t="str">
            <v>NA</v>
          </cell>
          <cell r="AE32" t="str">
            <v>NA</v>
          </cell>
          <cell r="AF32">
            <v>0</v>
          </cell>
          <cell r="AG32">
            <v>0</v>
          </cell>
          <cell r="AH32">
            <v>0</v>
          </cell>
          <cell r="AI32">
            <v>0</v>
          </cell>
          <cell r="AJ32">
            <v>0</v>
          </cell>
        </row>
        <row r="33">
          <cell r="A33">
            <v>0</v>
          </cell>
          <cell r="B33">
            <v>0</v>
          </cell>
          <cell r="C33" t="str">
            <v>Total revenue - Riata</v>
          </cell>
          <cell r="D33">
            <v>0</v>
          </cell>
          <cell r="E33">
            <v>0</v>
          </cell>
          <cell r="F33">
            <v>0</v>
          </cell>
          <cell r="G33">
            <v>24214.902999999998</v>
          </cell>
          <cell r="H33">
            <v>25439.846000000001</v>
          </cell>
          <cell r="I33">
            <v>26527.773999999998</v>
          </cell>
          <cell r="J33">
            <v>27822.697</v>
          </cell>
          <cell r="K33">
            <v>28835.808000000001</v>
          </cell>
          <cell r="L33">
            <v>29606.074000000001</v>
          </cell>
          <cell r="M33">
            <v>0</v>
          </cell>
          <cell r="N33">
            <v>0</v>
          </cell>
          <cell r="O33">
            <v>0</v>
          </cell>
          <cell r="P33">
            <v>0</v>
          </cell>
          <cell r="Q33">
            <v>0</v>
          </cell>
          <cell r="R33">
            <v>0</v>
          </cell>
          <cell r="S33">
            <v>0</v>
          </cell>
          <cell r="T33">
            <v>0</v>
          </cell>
          <cell r="U33">
            <v>0</v>
          </cell>
          <cell r="V33">
            <v>0</v>
          </cell>
          <cell r="W33">
            <v>4.2764724283315125E-2</v>
          </cell>
          <cell r="X33">
            <v>4.8813858260402965E-2</v>
          </cell>
          <cell r="Y33">
            <v>3.6413112646843659E-2</v>
          </cell>
          <cell r="Z33">
            <v>2.671213513420545E-2</v>
          </cell>
          <cell r="AA33" t="str">
            <v>NA</v>
          </cell>
          <cell r="AB33" t="str">
            <v>NA</v>
          </cell>
          <cell r="AC33" t="str">
            <v>NA</v>
          </cell>
          <cell r="AD33" t="str">
            <v>NA</v>
          </cell>
          <cell r="AE33" t="str">
            <v>NA</v>
          </cell>
          <cell r="AF33">
            <v>0</v>
          </cell>
          <cell r="AG33">
            <v>0</v>
          </cell>
          <cell r="AH33">
            <v>0</v>
          </cell>
          <cell r="AI33">
            <v>0</v>
          </cell>
          <cell r="AJ33">
            <v>0</v>
          </cell>
        </row>
        <row r="34">
          <cell r="A34">
            <v>0</v>
          </cell>
          <cell r="B34">
            <v>0</v>
          </cell>
          <cell r="C34" t="str">
            <v>Total revenue - CRPII</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t="str">
            <v>NA</v>
          </cell>
          <cell r="X34" t="str">
            <v>NA</v>
          </cell>
          <cell r="Y34" t="str">
            <v>NA</v>
          </cell>
          <cell r="Z34" t="str">
            <v>NA</v>
          </cell>
          <cell r="AA34" t="str">
            <v>NA</v>
          </cell>
          <cell r="AB34" t="str">
            <v>NA</v>
          </cell>
          <cell r="AC34" t="str">
            <v>NA</v>
          </cell>
          <cell r="AD34" t="str">
            <v>NA</v>
          </cell>
          <cell r="AE34" t="str">
            <v>NA</v>
          </cell>
          <cell r="AF34">
            <v>0</v>
          </cell>
          <cell r="AG34">
            <v>0</v>
          </cell>
          <cell r="AH34">
            <v>0</v>
          </cell>
          <cell r="AI34">
            <v>0</v>
          </cell>
          <cell r="AJ34">
            <v>0</v>
          </cell>
        </row>
        <row r="35">
          <cell r="A35">
            <v>0</v>
          </cell>
          <cell r="B35">
            <v>0</v>
          </cell>
          <cell r="C35" t="str">
            <v>Total revenue - Cinnabar</v>
          </cell>
          <cell r="D35">
            <v>0</v>
          </cell>
          <cell r="E35">
            <v>0</v>
          </cell>
          <cell r="F35">
            <v>0</v>
          </cell>
          <cell r="G35">
            <v>2347.232</v>
          </cell>
          <cell r="H35">
            <v>2315.2795957786548</v>
          </cell>
          <cell r="I35">
            <v>2515.5915183106058</v>
          </cell>
          <cell r="J35">
            <v>2858.1943744332257</v>
          </cell>
          <cell r="K35">
            <v>3041.6552146620033</v>
          </cell>
          <cell r="L35">
            <v>3237.1093671210874</v>
          </cell>
          <cell r="M35">
            <v>0</v>
          </cell>
          <cell r="N35">
            <v>0</v>
          </cell>
          <cell r="O35">
            <v>0</v>
          </cell>
          <cell r="P35">
            <v>0</v>
          </cell>
          <cell r="Q35">
            <v>0</v>
          </cell>
          <cell r="R35">
            <v>0</v>
          </cell>
          <cell r="S35">
            <v>0</v>
          </cell>
          <cell r="T35">
            <v>0</v>
          </cell>
          <cell r="U35">
            <v>0</v>
          </cell>
          <cell r="V35">
            <v>0</v>
          </cell>
          <cell r="W35">
            <v>8.6517379109275039E-2</v>
          </cell>
          <cell r="X35">
            <v>0.13619176787203569</v>
          </cell>
          <cell r="Y35">
            <v>6.418767102400369E-2</v>
          </cell>
          <cell r="Z35">
            <v>6.4259141377009499E-2</v>
          </cell>
          <cell r="AA35" t="str">
            <v>NA</v>
          </cell>
          <cell r="AB35" t="str">
            <v>NA</v>
          </cell>
          <cell r="AC35" t="str">
            <v>NA</v>
          </cell>
          <cell r="AD35" t="str">
            <v>NA</v>
          </cell>
          <cell r="AE35" t="str">
            <v>NA</v>
          </cell>
          <cell r="AF35">
            <v>0</v>
          </cell>
          <cell r="AG35">
            <v>0</v>
          </cell>
          <cell r="AH35">
            <v>0</v>
          </cell>
          <cell r="AI35">
            <v>0</v>
          </cell>
          <cell r="AJ35">
            <v>0</v>
          </cell>
        </row>
        <row r="36">
          <cell r="A36">
            <v>0</v>
          </cell>
          <cell r="B36">
            <v>0</v>
          </cell>
          <cell r="C36" t="str">
            <v>Total revenue - Pu'uloa</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t="str">
            <v>NA</v>
          </cell>
          <cell r="X36" t="str">
            <v>NA</v>
          </cell>
          <cell r="Y36" t="str">
            <v>NA</v>
          </cell>
          <cell r="Z36" t="str">
            <v>NA</v>
          </cell>
          <cell r="AA36" t="str">
            <v>NA</v>
          </cell>
          <cell r="AB36" t="str">
            <v>NA</v>
          </cell>
          <cell r="AC36" t="str">
            <v>NA</v>
          </cell>
          <cell r="AD36" t="str">
            <v>NA</v>
          </cell>
          <cell r="AE36" t="str">
            <v>NA</v>
          </cell>
          <cell r="AF36">
            <v>0</v>
          </cell>
          <cell r="AG36">
            <v>0</v>
          </cell>
          <cell r="AH36">
            <v>0</v>
          </cell>
          <cell r="AI36">
            <v>0</v>
          </cell>
          <cell r="AJ36">
            <v>0</v>
          </cell>
        </row>
        <row r="37">
          <cell r="A37">
            <v>0</v>
          </cell>
          <cell r="B37">
            <v>0</v>
          </cell>
          <cell r="C37" t="str">
            <v>Total Revenue</v>
          </cell>
          <cell r="D37">
            <v>0</v>
          </cell>
          <cell r="E37">
            <v>0</v>
          </cell>
          <cell r="F37">
            <v>0</v>
          </cell>
          <cell r="G37">
            <v>52419.690719999999</v>
          </cell>
          <cell r="H37">
            <v>54820.443595778663</v>
          </cell>
          <cell r="I37">
            <v>56835.973518310602</v>
          </cell>
          <cell r="J37">
            <v>59775.886374433219</v>
          </cell>
          <cell r="K37">
            <v>62273.802214661999</v>
          </cell>
          <cell r="L37">
            <v>64434.437367121092</v>
          </cell>
          <cell r="M37">
            <v>0</v>
          </cell>
          <cell r="N37">
            <v>0</v>
          </cell>
          <cell r="O37">
            <v>0</v>
          </cell>
          <cell r="P37">
            <v>0</v>
          </cell>
          <cell r="Q37">
            <v>0</v>
          </cell>
          <cell r="R37">
            <v>0</v>
          </cell>
          <cell r="S37">
            <v>0</v>
          </cell>
          <cell r="T37">
            <v>0</v>
          </cell>
          <cell r="U37">
            <v>0</v>
          </cell>
          <cell r="V37">
            <v>0</v>
          </cell>
          <cell r="W37">
            <v>3.6766027239647059E-2</v>
          </cell>
          <cell r="X37">
            <v>5.1726269018256055E-2</v>
          </cell>
          <cell r="Y37">
            <v>4.1788018408994487E-2</v>
          </cell>
          <cell r="Z37">
            <v>3.4695732003182211E-2</v>
          </cell>
          <cell r="AA37" t="str">
            <v>NA</v>
          </cell>
          <cell r="AB37" t="str">
            <v>NA</v>
          </cell>
          <cell r="AC37" t="str">
            <v>NA</v>
          </cell>
          <cell r="AD37" t="str">
            <v>NA</v>
          </cell>
          <cell r="AE37" t="str">
            <v>NA</v>
          </cell>
          <cell r="AF37">
            <v>0</v>
          </cell>
          <cell r="AG37">
            <v>0</v>
          </cell>
          <cell r="AH37">
            <v>0</v>
          </cell>
          <cell r="AI37">
            <v>0</v>
          </cell>
          <cell r="AJ37">
            <v>0</v>
          </cell>
        </row>
        <row r="38">
          <cell r="A38">
            <v>0</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A39">
            <v>0</v>
          </cell>
          <cell r="B39">
            <v>0</v>
          </cell>
          <cell r="C39" t="str">
            <v>Operating expenses</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A40">
            <v>0</v>
          </cell>
          <cell r="B40">
            <v>0</v>
          </cell>
          <cell r="C40" t="str">
            <v>Less: Operating expenses - APIFGI</v>
          </cell>
          <cell r="D40">
            <v>0</v>
          </cell>
          <cell r="E40">
            <v>0</v>
          </cell>
          <cell r="F40">
            <v>0</v>
          </cell>
          <cell r="G40">
            <v>-10244.173369999999</v>
          </cell>
          <cell r="H40">
            <v>-10640.703</v>
          </cell>
          <cell r="I40">
            <v>-10926.642</v>
          </cell>
          <cell r="J40">
            <v>-11250.144</v>
          </cell>
          <cell r="K40">
            <v>-11579.117</v>
          </cell>
          <cell r="L40">
            <v>-11903.366</v>
          </cell>
          <cell r="M40">
            <v>0</v>
          </cell>
          <cell r="N40">
            <v>0</v>
          </cell>
          <cell r="O40">
            <v>0</v>
          </cell>
          <cell r="P40">
            <v>0</v>
          </cell>
          <cell r="Q40">
            <v>0</v>
          </cell>
          <cell r="R40">
            <v>0</v>
          </cell>
          <cell r="S40">
            <v>0</v>
          </cell>
          <cell r="T40">
            <v>0</v>
          </cell>
          <cell r="U40">
            <v>0</v>
          </cell>
          <cell r="V40">
            <v>0</v>
          </cell>
          <cell r="W40">
            <v>2.6872190681386465E-2</v>
          </cell>
          <cell r="X40">
            <v>2.9606717232979696E-2</v>
          </cell>
          <cell r="Y40">
            <v>2.924167015106649E-2</v>
          </cell>
          <cell r="Z40">
            <v>2.8002912484604847E-2</v>
          </cell>
          <cell r="AA40" t="str">
            <v>NA</v>
          </cell>
          <cell r="AB40" t="str">
            <v>NA</v>
          </cell>
          <cell r="AC40" t="str">
            <v>NA</v>
          </cell>
          <cell r="AD40" t="str">
            <v>NA</v>
          </cell>
          <cell r="AE40" t="str">
            <v>NA</v>
          </cell>
          <cell r="AF40">
            <v>0</v>
          </cell>
          <cell r="AG40">
            <v>0</v>
          </cell>
          <cell r="AH40">
            <v>0</v>
          </cell>
          <cell r="AI40">
            <v>0</v>
          </cell>
          <cell r="AJ40">
            <v>0</v>
          </cell>
        </row>
        <row r="41">
          <cell r="A41">
            <v>0</v>
          </cell>
          <cell r="B41">
            <v>0</v>
          </cell>
          <cell r="C41" t="str">
            <v>Less: Operating expenses - Riata</v>
          </cell>
          <cell r="D41">
            <v>0</v>
          </cell>
          <cell r="E41">
            <v>0</v>
          </cell>
          <cell r="F41">
            <v>0</v>
          </cell>
          <cell r="G41">
            <v>-12076.752</v>
          </cell>
          <cell r="H41">
            <v>-12569.663</v>
          </cell>
          <cell r="I41">
            <v>-12973.575999999999</v>
          </cell>
          <cell r="J41">
            <v>-13400.915000000001</v>
          </cell>
          <cell r="K41">
            <v>-13809.316000000001</v>
          </cell>
          <cell r="L41">
            <v>-14219.201999999999</v>
          </cell>
          <cell r="M41">
            <v>0</v>
          </cell>
          <cell r="N41">
            <v>0</v>
          </cell>
          <cell r="O41">
            <v>0</v>
          </cell>
          <cell r="P41">
            <v>0</v>
          </cell>
          <cell r="Q41">
            <v>0</v>
          </cell>
          <cell r="R41">
            <v>0</v>
          </cell>
          <cell r="S41">
            <v>0</v>
          </cell>
          <cell r="T41">
            <v>0</v>
          </cell>
          <cell r="U41">
            <v>0</v>
          </cell>
          <cell r="V41">
            <v>0</v>
          </cell>
          <cell r="W41">
            <v>3.2133956176867873E-2</v>
          </cell>
          <cell r="X41">
            <v>3.2939183460289012E-2</v>
          </cell>
          <cell r="Y41">
            <v>3.0475605583648591E-2</v>
          </cell>
          <cell r="Z41">
            <v>2.9681846660616573E-2</v>
          </cell>
          <cell r="AA41" t="str">
            <v>NA</v>
          </cell>
          <cell r="AB41" t="str">
            <v>NA</v>
          </cell>
          <cell r="AC41" t="str">
            <v>NA</v>
          </cell>
          <cell r="AD41" t="str">
            <v>NA</v>
          </cell>
          <cell r="AE41" t="str">
            <v>NA</v>
          </cell>
          <cell r="AF41">
            <v>0</v>
          </cell>
          <cell r="AG41">
            <v>0</v>
          </cell>
          <cell r="AH41">
            <v>0</v>
          </cell>
          <cell r="AI41">
            <v>0</v>
          </cell>
          <cell r="AJ41">
            <v>0</v>
          </cell>
        </row>
        <row r="42">
          <cell r="A42">
            <v>0</v>
          </cell>
          <cell r="B42">
            <v>0</v>
          </cell>
          <cell r="C42" t="str">
            <v>Less: Operating expenses - CRPII</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t="str">
            <v>NA</v>
          </cell>
          <cell r="X42" t="str">
            <v>NA</v>
          </cell>
          <cell r="Y42" t="str">
            <v>NA</v>
          </cell>
          <cell r="Z42" t="str">
            <v>NA</v>
          </cell>
          <cell r="AA42" t="str">
            <v>NA</v>
          </cell>
          <cell r="AB42" t="str">
            <v>NA</v>
          </cell>
          <cell r="AC42" t="str">
            <v>NA</v>
          </cell>
          <cell r="AD42" t="str">
            <v>NA</v>
          </cell>
          <cell r="AE42" t="str">
            <v>NA</v>
          </cell>
          <cell r="AF42">
            <v>0</v>
          </cell>
          <cell r="AG42">
            <v>0</v>
          </cell>
          <cell r="AH42">
            <v>0</v>
          </cell>
          <cell r="AI42">
            <v>0</v>
          </cell>
          <cell r="AJ42">
            <v>0</v>
          </cell>
        </row>
        <row r="43">
          <cell r="A43">
            <v>0</v>
          </cell>
          <cell r="B43">
            <v>0</v>
          </cell>
          <cell r="C43" t="str">
            <v>Less: Operating expenses - Cinnabar</v>
          </cell>
          <cell r="D43">
            <v>0</v>
          </cell>
          <cell r="E43">
            <v>0</v>
          </cell>
          <cell r="F43">
            <v>0</v>
          </cell>
          <cell r="G43">
            <v>-972.01907999999992</v>
          </cell>
          <cell r="H43">
            <v>-1030.2839758311461</v>
          </cell>
          <cell r="I43">
            <v>-1062.8811385724239</v>
          </cell>
          <cell r="J43">
            <v>-1101.836569274129</v>
          </cell>
          <cell r="K43">
            <v>-1135.111530676216</v>
          </cell>
          <cell r="L43">
            <v>-1169.5705456805847</v>
          </cell>
          <cell r="M43">
            <v>0</v>
          </cell>
          <cell r="N43">
            <v>0</v>
          </cell>
          <cell r="O43">
            <v>0</v>
          </cell>
          <cell r="P43">
            <v>0</v>
          </cell>
          <cell r="Q43">
            <v>0</v>
          </cell>
          <cell r="R43">
            <v>0</v>
          </cell>
          <cell r="S43">
            <v>0</v>
          </cell>
          <cell r="T43">
            <v>0</v>
          </cell>
          <cell r="U43">
            <v>0</v>
          </cell>
          <cell r="V43">
            <v>0</v>
          </cell>
          <cell r="W43">
            <v>3.1639007793925034E-2</v>
          </cell>
          <cell r="X43">
            <v>3.6650787456842915E-2</v>
          </cell>
          <cell r="Y43">
            <v>3.0199543498549808E-2</v>
          </cell>
          <cell r="Z43">
            <v>3.0357382577058667E-2</v>
          </cell>
          <cell r="AA43" t="str">
            <v>NA</v>
          </cell>
          <cell r="AB43" t="str">
            <v>NA</v>
          </cell>
          <cell r="AC43" t="str">
            <v>NA</v>
          </cell>
          <cell r="AD43" t="str">
            <v>NA</v>
          </cell>
          <cell r="AE43" t="str">
            <v>NA</v>
          </cell>
          <cell r="AF43">
            <v>0</v>
          </cell>
          <cell r="AG43">
            <v>0</v>
          </cell>
          <cell r="AH43">
            <v>0</v>
          </cell>
          <cell r="AI43">
            <v>0</v>
          </cell>
          <cell r="AJ43">
            <v>0</v>
          </cell>
        </row>
        <row r="44">
          <cell r="A44">
            <v>0</v>
          </cell>
          <cell r="B44">
            <v>0</v>
          </cell>
          <cell r="C44" t="str">
            <v>Less: Operating expenses - Pu'uloa</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t="str">
            <v>NA</v>
          </cell>
          <cell r="X44" t="str">
            <v>NA</v>
          </cell>
          <cell r="Y44" t="str">
            <v>NA</v>
          </cell>
          <cell r="Z44" t="str">
            <v>NA</v>
          </cell>
          <cell r="AA44" t="str">
            <v>NA</v>
          </cell>
          <cell r="AB44" t="str">
            <v>NA</v>
          </cell>
          <cell r="AC44" t="str">
            <v>NA</v>
          </cell>
          <cell r="AD44" t="str">
            <v>NA</v>
          </cell>
          <cell r="AE44" t="str">
            <v>NA</v>
          </cell>
          <cell r="AF44">
            <v>0</v>
          </cell>
          <cell r="AG44">
            <v>0</v>
          </cell>
          <cell r="AH44">
            <v>0</v>
          </cell>
          <cell r="AI44">
            <v>0</v>
          </cell>
          <cell r="AJ44">
            <v>0</v>
          </cell>
        </row>
        <row r="45">
          <cell r="A45">
            <v>0</v>
          </cell>
          <cell r="B45">
            <v>0</v>
          </cell>
          <cell r="C45" t="str">
            <v>Less: Operating Expenses</v>
          </cell>
          <cell r="D45">
            <v>0</v>
          </cell>
          <cell r="E45">
            <v>0</v>
          </cell>
          <cell r="F45">
            <v>0</v>
          </cell>
          <cell r="G45">
            <v>-23292.944449999995</v>
          </cell>
          <cell r="H45">
            <v>-24240.649975831147</v>
          </cell>
          <cell r="I45">
            <v>-24963.099138572426</v>
          </cell>
          <cell r="J45">
            <v>-25752.895569274129</v>
          </cell>
          <cell r="K45">
            <v>-26523.544530676216</v>
          </cell>
          <cell r="L45">
            <v>-27292.138545680584</v>
          </cell>
          <cell r="M45">
            <v>0</v>
          </cell>
          <cell r="N45">
            <v>0</v>
          </cell>
          <cell r="O45">
            <v>0</v>
          </cell>
          <cell r="P45">
            <v>0</v>
          </cell>
          <cell r="Q45">
            <v>0</v>
          </cell>
          <cell r="R45">
            <v>0</v>
          </cell>
          <cell r="S45">
            <v>2.9805219963823237E-2</v>
          </cell>
          <cell r="T45">
            <v>0</v>
          </cell>
          <cell r="U45">
            <v>0</v>
          </cell>
          <cell r="V45">
            <v>0</v>
          </cell>
          <cell r="W45">
            <v>2.9803209215164994E-2</v>
          </cell>
          <cell r="X45">
            <v>3.1638556828119446E-2</v>
          </cell>
          <cell r="Y45">
            <v>2.9924749988950783E-2</v>
          </cell>
          <cell r="Z45">
            <v>2.8977801745744713E-2</v>
          </cell>
          <cell r="AA45" t="str">
            <v>NA</v>
          </cell>
          <cell r="AB45" t="str">
            <v>NA</v>
          </cell>
          <cell r="AC45" t="str">
            <v>NA</v>
          </cell>
          <cell r="AD45" t="str">
            <v>NA</v>
          </cell>
          <cell r="AE45" t="str">
            <v>NA</v>
          </cell>
          <cell r="AF45">
            <v>0</v>
          </cell>
          <cell r="AG45">
            <v>0</v>
          </cell>
          <cell r="AH45">
            <v>0</v>
          </cell>
          <cell r="AI45">
            <v>0</v>
          </cell>
          <cell r="AJ45">
            <v>0</v>
          </cell>
        </row>
        <row r="46">
          <cell r="A46">
            <v>0</v>
          </cell>
          <cell r="B46">
            <v>0</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A47">
            <v>0</v>
          </cell>
          <cell r="B47">
            <v>0</v>
          </cell>
          <cell r="C47" t="str">
            <v>Net operating income</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0</v>
          </cell>
          <cell r="B48">
            <v>0</v>
          </cell>
          <cell r="C48" t="str">
            <v>Net operating income - APIFGI</v>
          </cell>
          <cell r="D48">
            <v>0</v>
          </cell>
          <cell r="E48">
            <v>0</v>
          </cell>
          <cell r="F48">
            <v>0</v>
          </cell>
          <cell r="G48">
            <v>15613.382350000002</v>
          </cell>
          <cell r="H48">
            <v>16424.614999999998</v>
          </cell>
          <cell r="I48">
            <v>16865.966</v>
          </cell>
          <cell r="J48">
            <v>17844.850999999999</v>
          </cell>
          <cell r="K48">
            <v>18817.222000000002</v>
          </cell>
          <cell r="L48">
            <v>19687.888000000006</v>
          </cell>
          <cell r="M48">
            <v>0</v>
          </cell>
          <cell r="N48">
            <v>0</v>
          </cell>
          <cell r="O48">
            <v>0</v>
          </cell>
          <cell r="P48">
            <v>0</v>
          </cell>
          <cell r="Q48">
            <v>0</v>
          </cell>
          <cell r="R48">
            <v>0</v>
          </cell>
          <cell r="S48">
            <v>0</v>
          </cell>
          <cell r="T48">
            <v>0</v>
          </cell>
          <cell r="U48">
            <v>0</v>
          </cell>
          <cell r="V48">
            <v>0</v>
          </cell>
          <cell r="W48">
            <v>2.6871314791853784E-2</v>
          </cell>
          <cell r="X48">
            <v>5.8039071109238449E-2</v>
          </cell>
          <cell r="Y48">
            <v>5.4490284060091154E-2</v>
          </cell>
          <cell r="Z48">
            <v>4.626963533724604E-2</v>
          </cell>
          <cell r="AA48" t="str">
            <v>NA</v>
          </cell>
          <cell r="AB48" t="str">
            <v>NA</v>
          </cell>
          <cell r="AC48" t="str">
            <v>NA</v>
          </cell>
          <cell r="AD48" t="str">
            <v>NA</v>
          </cell>
          <cell r="AE48" t="str">
            <v>NA</v>
          </cell>
          <cell r="AF48">
            <v>0</v>
          </cell>
          <cell r="AG48">
            <v>0</v>
          </cell>
          <cell r="AH48">
            <v>0</v>
          </cell>
          <cell r="AI48">
            <v>0</v>
          </cell>
          <cell r="AJ48">
            <v>0</v>
          </cell>
        </row>
        <row r="49">
          <cell r="A49">
            <v>0</v>
          </cell>
          <cell r="B49">
            <v>0</v>
          </cell>
          <cell r="C49" t="str">
            <v>Net operating income - Riata</v>
          </cell>
          <cell r="D49">
            <v>0</v>
          </cell>
          <cell r="E49">
            <v>0</v>
          </cell>
          <cell r="F49">
            <v>0</v>
          </cell>
          <cell r="G49">
            <v>12138.150999999998</v>
          </cell>
          <cell r="H49">
            <v>12870.183000000001</v>
          </cell>
          <cell r="I49">
            <v>13554.197999999999</v>
          </cell>
          <cell r="J49">
            <v>14421.781999999999</v>
          </cell>
          <cell r="K49">
            <v>15026.492</v>
          </cell>
          <cell r="L49">
            <v>15386.872000000001</v>
          </cell>
          <cell r="M49">
            <v>0</v>
          </cell>
          <cell r="N49">
            <v>0</v>
          </cell>
          <cell r="O49">
            <v>0</v>
          </cell>
          <cell r="P49">
            <v>0</v>
          </cell>
          <cell r="Q49">
            <v>0</v>
          </cell>
          <cell r="R49">
            <v>0</v>
          </cell>
          <cell r="S49">
            <v>0</v>
          </cell>
          <cell r="T49">
            <v>0</v>
          </cell>
          <cell r="U49">
            <v>0</v>
          </cell>
          <cell r="V49">
            <v>0</v>
          </cell>
          <cell r="W49">
            <v>5.3147262941016349E-2</v>
          </cell>
          <cell r="X49">
            <v>6.4008508655399643E-2</v>
          </cell>
          <cell r="Y49">
            <v>4.1930324560446097E-2</v>
          </cell>
          <cell r="Z49">
            <v>2.3982976199634631E-2</v>
          </cell>
          <cell r="AA49" t="str">
            <v>NA</v>
          </cell>
          <cell r="AB49" t="str">
            <v>NA</v>
          </cell>
          <cell r="AC49" t="str">
            <v>NA</v>
          </cell>
          <cell r="AD49" t="str">
            <v>NA</v>
          </cell>
          <cell r="AE49" t="str">
            <v>NA</v>
          </cell>
          <cell r="AF49">
            <v>0</v>
          </cell>
          <cell r="AG49">
            <v>0</v>
          </cell>
          <cell r="AH49">
            <v>0</v>
          </cell>
          <cell r="AI49">
            <v>0</v>
          </cell>
          <cell r="AJ49">
            <v>0</v>
          </cell>
        </row>
        <row r="50">
          <cell r="A50">
            <v>0</v>
          </cell>
          <cell r="B50">
            <v>0</v>
          </cell>
          <cell r="C50" t="str">
            <v>Net operating income - CRPII</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t="str">
            <v>NA</v>
          </cell>
          <cell r="X50" t="str">
            <v>NA</v>
          </cell>
          <cell r="Y50" t="str">
            <v>NA</v>
          </cell>
          <cell r="Z50" t="str">
            <v>NA</v>
          </cell>
          <cell r="AA50" t="str">
            <v>NA</v>
          </cell>
          <cell r="AB50" t="str">
            <v>NA</v>
          </cell>
          <cell r="AC50" t="str">
            <v>NA</v>
          </cell>
          <cell r="AD50" t="str">
            <v>NA</v>
          </cell>
          <cell r="AE50" t="str">
            <v>NA</v>
          </cell>
          <cell r="AF50">
            <v>0</v>
          </cell>
          <cell r="AG50">
            <v>0</v>
          </cell>
          <cell r="AH50">
            <v>0</v>
          </cell>
          <cell r="AI50">
            <v>0</v>
          </cell>
          <cell r="AJ50">
            <v>0</v>
          </cell>
        </row>
        <row r="51">
          <cell r="A51">
            <v>0</v>
          </cell>
          <cell r="B51">
            <v>0</v>
          </cell>
          <cell r="C51" t="str">
            <v>Net operating income - Cinnabar</v>
          </cell>
          <cell r="D51">
            <v>0</v>
          </cell>
          <cell r="E51">
            <v>0</v>
          </cell>
          <cell r="F51">
            <v>0</v>
          </cell>
          <cell r="G51">
            <v>1375.2129199999999</v>
          </cell>
          <cell r="H51">
            <v>1284.9956199475087</v>
          </cell>
          <cell r="I51">
            <v>1452.7103797381819</v>
          </cell>
          <cell r="J51">
            <v>1756.3578051590966</v>
          </cell>
          <cell r="K51">
            <v>1906.5436839857873</v>
          </cell>
          <cell r="L51">
            <v>2067.5388214405029</v>
          </cell>
          <cell r="M51">
            <v>0</v>
          </cell>
          <cell r="N51">
            <v>0</v>
          </cell>
          <cell r="O51">
            <v>0</v>
          </cell>
          <cell r="P51">
            <v>0</v>
          </cell>
          <cell r="Q51">
            <v>0</v>
          </cell>
          <cell r="R51">
            <v>0</v>
          </cell>
          <cell r="S51">
            <v>0</v>
          </cell>
          <cell r="T51">
            <v>0</v>
          </cell>
          <cell r="U51">
            <v>0</v>
          </cell>
          <cell r="V51">
            <v>0</v>
          </cell>
          <cell r="W51">
            <v>0.1305177676773126</v>
          </cell>
          <cell r="X51">
            <v>0.2090213091721973</v>
          </cell>
          <cell r="Y51">
            <v>8.5509842234615885E-2</v>
          </cell>
          <cell r="Z51">
            <v>8.4443455876207274E-2</v>
          </cell>
          <cell r="AA51" t="str">
            <v>NA</v>
          </cell>
          <cell r="AB51" t="str">
            <v>NA</v>
          </cell>
          <cell r="AC51" t="str">
            <v>NA</v>
          </cell>
          <cell r="AD51" t="str">
            <v>NA</v>
          </cell>
          <cell r="AE51" t="str">
            <v>NA</v>
          </cell>
          <cell r="AF51">
            <v>0</v>
          </cell>
          <cell r="AG51">
            <v>0</v>
          </cell>
          <cell r="AH51">
            <v>0</v>
          </cell>
          <cell r="AI51">
            <v>0</v>
          </cell>
          <cell r="AJ51">
            <v>0</v>
          </cell>
        </row>
        <row r="52">
          <cell r="A52">
            <v>0</v>
          </cell>
          <cell r="B52">
            <v>0</v>
          </cell>
          <cell r="C52" t="str">
            <v>Net operating income - Pu'uloa</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t="str">
            <v>NA</v>
          </cell>
          <cell r="X52" t="str">
            <v>NA</v>
          </cell>
          <cell r="Y52" t="str">
            <v>NA</v>
          </cell>
          <cell r="Z52" t="str">
            <v>NA</v>
          </cell>
          <cell r="AA52" t="str">
            <v>NA</v>
          </cell>
          <cell r="AB52" t="str">
            <v>NA</v>
          </cell>
          <cell r="AC52" t="str">
            <v>NA</v>
          </cell>
          <cell r="AD52" t="str">
            <v>NA</v>
          </cell>
          <cell r="AE52" t="str">
            <v>NA</v>
          </cell>
          <cell r="AF52">
            <v>0</v>
          </cell>
          <cell r="AG52">
            <v>0</v>
          </cell>
          <cell r="AH52">
            <v>0</v>
          </cell>
          <cell r="AI52">
            <v>0</v>
          </cell>
          <cell r="AJ52">
            <v>0</v>
          </cell>
        </row>
        <row r="53">
          <cell r="A53">
            <v>0</v>
          </cell>
          <cell r="B53">
            <v>0</v>
          </cell>
          <cell r="C53" t="str">
            <v>Net Operating Income</v>
          </cell>
          <cell r="D53">
            <v>0</v>
          </cell>
          <cell r="E53">
            <v>0</v>
          </cell>
          <cell r="F53">
            <v>0</v>
          </cell>
          <cell r="G53">
            <v>29126.746269999996</v>
          </cell>
          <cell r="H53">
            <v>30579.793619947508</v>
          </cell>
          <cell r="I53">
            <v>31872.874379738179</v>
          </cell>
          <cell r="J53">
            <v>34022.990805159097</v>
          </cell>
          <cell r="K53">
            <v>35750.257683985787</v>
          </cell>
          <cell r="L53">
            <v>37142.298821440512</v>
          </cell>
          <cell r="M53">
            <v>0</v>
          </cell>
          <cell r="N53">
            <v>0</v>
          </cell>
          <cell r="O53">
            <v>0</v>
          </cell>
          <cell r="P53">
            <v>0</v>
          </cell>
          <cell r="Q53">
            <v>0</v>
          </cell>
          <cell r="R53">
            <v>0</v>
          </cell>
          <cell r="S53">
            <v>4.7285593363185052E-2</v>
          </cell>
          <cell r="T53">
            <v>0</v>
          </cell>
          <cell r="U53">
            <v>0</v>
          </cell>
          <cell r="V53">
            <v>0</v>
          </cell>
          <cell r="W53">
            <v>4.2285463919782051E-2</v>
          </cell>
          <cell r="X53">
            <v>6.7459131542518369E-2</v>
          </cell>
          <cell r="Y53">
            <v>5.0767637939836074E-2</v>
          </cell>
          <cell r="Z53">
            <v>3.8937932972670231E-2</v>
          </cell>
          <cell r="AA53" t="str">
            <v>NA</v>
          </cell>
          <cell r="AB53" t="str">
            <v>NA</v>
          </cell>
          <cell r="AC53" t="str">
            <v>NA</v>
          </cell>
          <cell r="AD53" t="str">
            <v>NA</v>
          </cell>
          <cell r="AE53" t="str">
            <v>NA</v>
          </cell>
          <cell r="AF53">
            <v>0</v>
          </cell>
          <cell r="AG53">
            <v>0</v>
          </cell>
          <cell r="AH53">
            <v>0</v>
          </cell>
          <cell r="AI53">
            <v>0</v>
          </cell>
          <cell r="AJ53">
            <v>0</v>
          </cell>
        </row>
        <row r="54">
          <cell r="A54">
            <v>0</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0</v>
          </cell>
          <cell r="B55">
            <v>0</v>
          </cell>
          <cell r="C55" t="str">
            <v>Less: G&amp;A Expense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0</v>
          </cell>
          <cell r="B56">
            <v>0</v>
          </cell>
          <cell r="C56" t="str">
            <v>EBITDA</v>
          </cell>
          <cell r="D56">
            <v>0</v>
          </cell>
          <cell r="E56">
            <v>0</v>
          </cell>
          <cell r="F56">
            <v>0</v>
          </cell>
          <cell r="G56">
            <v>0</v>
          </cell>
          <cell r="H56">
            <v>30579.793619947508</v>
          </cell>
          <cell r="I56">
            <v>31872.874379738179</v>
          </cell>
          <cell r="J56">
            <v>34022.990805159097</v>
          </cell>
          <cell r="K56">
            <v>35750.257683985787</v>
          </cell>
          <cell r="L56">
            <v>37142.298821440512</v>
          </cell>
          <cell r="M56">
            <v>0</v>
          </cell>
          <cell r="N56">
            <v>0</v>
          </cell>
          <cell r="O56">
            <v>0</v>
          </cell>
          <cell r="P56">
            <v>0</v>
          </cell>
          <cell r="Q56">
            <v>0</v>
          </cell>
          <cell r="R56">
            <v>0</v>
          </cell>
          <cell r="S56">
            <v>0</v>
          </cell>
          <cell r="T56">
            <v>0</v>
          </cell>
          <cell r="U56">
            <v>0</v>
          </cell>
          <cell r="V56">
            <v>0</v>
          </cell>
          <cell r="W56">
            <v>4.2285463919782051E-2</v>
          </cell>
          <cell r="X56">
            <v>6.7459131542518369E-2</v>
          </cell>
          <cell r="Y56">
            <v>5.0767637939836074E-2</v>
          </cell>
          <cell r="Z56">
            <v>3.8937932972670231E-2</v>
          </cell>
          <cell r="AA56" t="str">
            <v>NA</v>
          </cell>
          <cell r="AB56" t="str">
            <v>NA</v>
          </cell>
          <cell r="AC56" t="str">
            <v>NA</v>
          </cell>
          <cell r="AD56" t="str">
            <v>NA</v>
          </cell>
          <cell r="AE56" t="str">
            <v>NA</v>
          </cell>
          <cell r="AF56">
            <v>0</v>
          </cell>
          <cell r="AG56">
            <v>0</v>
          </cell>
          <cell r="AH56">
            <v>0</v>
          </cell>
          <cell r="AI56">
            <v>0</v>
          </cell>
          <cell r="AJ56">
            <v>0</v>
          </cell>
        </row>
        <row r="57">
          <cell r="A57">
            <v>0</v>
          </cell>
          <cell r="B57">
            <v>0</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0</v>
          </cell>
          <cell r="B58">
            <v>0</v>
          </cell>
          <cell r="C58" t="str">
            <v>Interest Expense</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0</v>
          </cell>
          <cell r="B59">
            <v>0</v>
          </cell>
          <cell r="C59" t="str">
            <v>Less: Interest expense - APIGFI</v>
          </cell>
          <cell r="D59">
            <v>0</v>
          </cell>
          <cell r="E59">
            <v>0</v>
          </cell>
          <cell r="F59">
            <v>0</v>
          </cell>
          <cell r="G59">
            <v>0</v>
          </cell>
          <cell r="H59">
            <v>-10349.692682166864</v>
          </cell>
          <cell r="I59">
            <v>-8736.3995019631293</v>
          </cell>
          <cell r="J59">
            <v>-8646.6885743850653</v>
          </cell>
          <cell r="K59">
            <v>-8568.9804148160001</v>
          </cell>
          <cell r="L59">
            <v>-8668.2474565159318</v>
          </cell>
          <cell r="M59">
            <v>0</v>
          </cell>
          <cell r="N59">
            <v>0</v>
          </cell>
          <cell r="O59">
            <v>0</v>
          </cell>
          <cell r="P59">
            <v>0</v>
          </cell>
          <cell r="Q59">
            <v>0</v>
          </cell>
          <cell r="R59">
            <v>0</v>
          </cell>
          <cell r="S59">
            <v>0</v>
          </cell>
          <cell r="T59">
            <v>0</v>
          </cell>
          <cell r="U59">
            <v>0</v>
          </cell>
          <cell r="V59">
            <v>0</v>
          </cell>
          <cell r="W59">
            <v>-0.15587836564302382</v>
          </cell>
          <cell r="X59">
            <v>-1.0268638419969833E-2</v>
          </cell>
          <cell r="Y59">
            <v>-8.9870427158978972E-3</v>
          </cell>
          <cell r="Z59">
            <v>1.1584463599461081E-2</v>
          </cell>
          <cell r="AA59" t="str">
            <v>NA</v>
          </cell>
          <cell r="AB59" t="str">
            <v>NA</v>
          </cell>
          <cell r="AC59" t="str">
            <v>NA</v>
          </cell>
          <cell r="AD59" t="str">
            <v>NA</v>
          </cell>
          <cell r="AE59" t="str">
            <v>NA</v>
          </cell>
          <cell r="AF59">
            <v>0</v>
          </cell>
          <cell r="AG59">
            <v>0</v>
          </cell>
          <cell r="AH59">
            <v>0</v>
          </cell>
          <cell r="AI59">
            <v>0</v>
          </cell>
          <cell r="AJ59">
            <v>0</v>
          </cell>
        </row>
        <row r="60">
          <cell r="A60">
            <v>0</v>
          </cell>
          <cell r="B60">
            <v>0</v>
          </cell>
          <cell r="C60" t="str">
            <v>Less: Interest expense - Riata</v>
          </cell>
          <cell r="D60">
            <v>0</v>
          </cell>
          <cell r="E60">
            <v>0</v>
          </cell>
          <cell r="F60">
            <v>0</v>
          </cell>
          <cell r="G60">
            <v>0</v>
          </cell>
          <cell r="H60">
            <v>-6855.0146682178438</v>
          </cell>
          <cell r="I60">
            <v>-6931.9547443610172</v>
          </cell>
          <cell r="J60">
            <v>-6952.907877100557</v>
          </cell>
          <cell r="K60">
            <v>-6018.2564543127182</v>
          </cell>
          <cell r="L60">
            <v>-5788.8825782990061</v>
          </cell>
          <cell r="M60">
            <v>0</v>
          </cell>
          <cell r="N60">
            <v>0</v>
          </cell>
          <cell r="O60">
            <v>0</v>
          </cell>
          <cell r="P60">
            <v>0</v>
          </cell>
          <cell r="Q60">
            <v>0</v>
          </cell>
          <cell r="R60">
            <v>0</v>
          </cell>
          <cell r="S60">
            <v>0</v>
          </cell>
          <cell r="T60">
            <v>0</v>
          </cell>
          <cell r="U60">
            <v>0</v>
          </cell>
          <cell r="V60">
            <v>0</v>
          </cell>
          <cell r="W60">
            <v>1.1223911233902095E-2</v>
          </cell>
          <cell r="X60">
            <v>3.0226874687235838E-3</v>
          </cell>
          <cell r="Y60">
            <v>-0.13442597533416467</v>
          </cell>
          <cell r="Z60">
            <v>-3.8113011260818119E-2</v>
          </cell>
          <cell r="AA60" t="str">
            <v>NA</v>
          </cell>
          <cell r="AB60" t="str">
            <v>NA</v>
          </cell>
          <cell r="AC60" t="str">
            <v>NA</v>
          </cell>
          <cell r="AD60" t="str">
            <v>NA</v>
          </cell>
          <cell r="AE60" t="str">
            <v>NA</v>
          </cell>
          <cell r="AF60">
            <v>0</v>
          </cell>
          <cell r="AG60">
            <v>0</v>
          </cell>
          <cell r="AH60">
            <v>0</v>
          </cell>
          <cell r="AI60">
            <v>0</v>
          </cell>
          <cell r="AJ60">
            <v>0</v>
          </cell>
        </row>
        <row r="61">
          <cell r="A61">
            <v>0</v>
          </cell>
          <cell r="B61">
            <v>0</v>
          </cell>
          <cell r="C61" t="str">
            <v>Less: Interest expense - CRPII</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t="str">
            <v>NA</v>
          </cell>
          <cell r="X61" t="str">
            <v>NA</v>
          </cell>
          <cell r="Y61" t="str">
            <v>NA</v>
          </cell>
          <cell r="Z61" t="str">
            <v>NA</v>
          </cell>
          <cell r="AA61" t="str">
            <v>NA</v>
          </cell>
          <cell r="AB61" t="str">
            <v>NA</v>
          </cell>
          <cell r="AC61" t="str">
            <v>NA</v>
          </cell>
          <cell r="AD61" t="str">
            <v>NA</v>
          </cell>
          <cell r="AE61" t="str">
            <v>NA</v>
          </cell>
          <cell r="AF61">
            <v>0</v>
          </cell>
          <cell r="AG61">
            <v>0</v>
          </cell>
          <cell r="AH61">
            <v>0</v>
          </cell>
          <cell r="AI61">
            <v>0</v>
          </cell>
          <cell r="AJ61">
            <v>0</v>
          </cell>
        </row>
        <row r="62">
          <cell r="A62">
            <v>0</v>
          </cell>
          <cell r="B62">
            <v>0</v>
          </cell>
          <cell r="C62" t="str">
            <v>Less: Interest expense - Cinnabar</v>
          </cell>
          <cell r="D62">
            <v>0</v>
          </cell>
          <cell r="E62">
            <v>0</v>
          </cell>
          <cell r="F62">
            <v>0</v>
          </cell>
          <cell r="G62">
            <v>0</v>
          </cell>
          <cell r="H62">
            <v>-754.88300000000004</v>
          </cell>
          <cell r="I62">
            <v>-754.88300000000004</v>
          </cell>
          <cell r="J62">
            <v>-748.9966633006394</v>
          </cell>
          <cell r="K62">
            <v>-737.65466098131469</v>
          </cell>
          <cell r="L62">
            <v>-725.70065911361462</v>
          </cell>
          <cell r="M62">
            <v>0</v>
          </cell>
          <cell r="N62">
            <v>0</v>
          </cell>
          <cell r="O62">
            <v>0</v>
          </cell>
          <cell r="P62">
            <v>0</v>
          </cell>
          <cell r="Q62">
            <v>0</v>
          </cell>
          <cell r="R62">
            <v>0</v>
          </cell>
          <cell r="S62">
            <v>0</v>
          </cell>
          <cell r="T62">
            <v>0</v>
          </cell>
          <cell r="U62">
            <v>0</v>
          </cell>
          <cell r="V62">
            <v>0</v>
          </cell>
          <cell r="W62">
            <v>0</v>
          </cell>
          <cell r="X62">
            <v>-7.7976808318118707E-3</v>
          </cell>
          <cell r="Y62">
            <v>-1.5142927699228093E-2</v>
          </cell>
          <cell r="Z62">
            <v>-1.6205417656817156E-2</v>
          </cell>
          <cell r="AA62" t="str">
            <v>NA</v>
          </cell>
          <cell r="AB62" t="str">
            <v>NA</v>
          </cell>
          <cell r="AC62" t="str">
            <v>NA</v>
          </cell>
          <cell r="AD62" t="str">
            <v>NA</v>
          </cell>
          <cell r="AE62" t="str">
            <v>NA</v>
          </cell>
          <cell r="AF62">
            <v>0</v>
          </cell>
          <cell r="AG62">
            <v>0</v>
          </cell>
          <cell r="AH62">
            <v>0</v>
          </cell>
          <cell r="AI62">
            <v>0</v>
          </cell>
          <cell r="AJ62">
            <v>0</v>
          </cell>
        </row>
        <row r="63">
          <cell r="A63">
            <v>0</v>
          </cell>
          <cell r="B63">
            <v>0</v>
          </cell>
          <cell r="C63" t="str">
            <v>Less: Interest expense - Pu'uloa</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t="str">
            <v>NA</v>
          </cell>
          <cell r="X63" t="str">
            <v>NA</v>
          </cell>
          <cell r="Y63" t="str">
            <v>NA</v>
          </cell>
          <cell r="Z63" t="str">
            <v>NA</v>
          </cell>
          <cell r="AA63" t="str">
            <v>NA</v>
          </cell>
          <cell r="AB63" t="str">
            <v>NA</v>
          </cell>
          <cell r="AC63" t="str">
            <v>NA</v>
          </cell>
          <cell r="AD63" t="str">
            <v>NA</v>
          </cell>
          <cell r="AE63" t="str">
            <v>NA</v>
          </cell>
          <cell r="AF63">
            <v>0</v>
          </cell>
          <cell r="AG63">
            <v>0</v>
          </cell>
          <cell r="AH63">
            <v>0</v>
          </cell>
          <cell r="AI63">
            <v>0</v>
          </cell>
          <cell r="AJ63">
            <v>0</v>
          </cell>
        </row>
        <row r="64">
          <cell r="A64">
            <v>0</v>
          </cell>
          <cell r="B64">
            <v>0</v>
          </cell>
          <cell r="C64" t="str">
            <v>Less: Interest Expense</v>
          </cell>
          <cell r="D64">
            <v>0</v>
          </cell>
          <cell r="E64">
            <v>0</v>
          </cell>
          <cell r="F64">
            <v>0</v>
          </cell>
          <cell r="G64">
            <v>0</v>
          </cell>
          <cell r="H64">
            <v>-17959.590350384708</v>
          </cell>
          <cell r="I64">
            <v>-16423.237246324148</v>
          </cell>
          <cell r="J64">
            <v>-16348.593114786261</v>
          </cell>
          <cell r="K64">
            <v>-15324.891530110033</v>
          </cell>
          <cell r="L64">
            <v>-15182.830693928552</v>
          </cell>
          <cell r="M64">
            <v>0</v>
          </cell>
          <cell r="N64">
            <v>0</v>
          </cell>
          <cell r="O64">
            <v>0</v>
          </cell>
          <cell r="P64">
            <v>0</v>
          </cell>
          <cell r="Q64">
            <v>0</v>
          </cell>
          <cell r="R64">
            <v>0</v>
          </cell>
          <cell r="S64">
            <v>0</v>
          </cell>
          <cell r="T64">
            <v>0</v>
          </cell>
          <cell r="U64">
            <v>0</v>
          </cell>
          <cell r="V64">
            <v>0</v>
          </cell>
          <cell r="W64">
            <v>-8.5544997078825347E-2</v>
          </cell>
          <cell r="X64">
            <v>-4.5450315561016419E-3</v>
          </cell>
          <cell r="Y64">
            <v>-6.2617105795504502E-2</v>
          </cell>
          <cell r="Z64">
            <v>-9.2699407302402337E-3</v>
          </cell>
          <cell r="AA64" t="str">
            <v>NA</v>
          </cell>
          <cell r="AB64" t="str">
            <v>NA</v>
          </cell>
          <cell r="AC64" t="str">
            <v>NA</v>
          </cell>
          <cell r="AD64" t="str">
            <v>NA</v>
          </cell>
          <cell r="AE64" t="str">
            <v>NA</v>
          </cell>
          <cell r="AF64">
            <v>0</v>
          </cell>
          <cell r="AG64">
            <v>0</v>
          </cell>
          <cell r="AH64">
            <v>0</v>
          </cell>
          <cell r="AI64">
            <v>0</v>
          </cell>
          <cell r="AJ64">
            <v>0</v>
          </cell>
        </row>
        <row r="65">
          <cell r="A65">
            <v>0</v>
          </cell>
          <cell r="B65">
            <v>0</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row>
        <row r="66">
          <cell r="A66">
            <v>0</v>
          </cell>
          <cell r="B66">
            <v>0</v>
          </cell>
          <cell r="C66" t="str">
            <v>Less: Income Tax and Misc Exp</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A67">
            <v>0</v>
          </cell>
          <cell r="B67">
            <v>0</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A68">
            <v>0</v>
          </cell>
          <cell r="B68">
            <v>0</v>
          </cell>
          <cell r="C68" t="str">
            <v>FFO</v>
          </cell>
          <cell r="D68">
            <v>0</v>
          </cell>
          <cell r="E68">
            <v>0</v>
          </cell>
          <cell r="F68">
            <v>0</v>
          </cell>
          <cell r="G68">
            <v>0</v>
          </cell>
          <cell r="H68">
            <v>12620.2032695628</v>
          </cell>
          <cell r="I68">
            <v>15449.637133414031</v>
          </cell>
          <cell r="J68">
            <v>17674.397690372836</v>
          </cell>
          <cell r="K68">
            <v>20425.366153875751</v>
          </cell>
          <cell r="L68">
            <v>21959.468127511958</v>
          </cell>
          <cell r="M68">
            <v>0</v>
          </cell>
          <cell r="N68">
            <v>0</v>
          </cell>
          <cell r="O68">
            <v>0</v>
          </cell>
          <cell r="P68">
            <v>0</v>
          </cell>
          <cell r="Q68">
            <v>0</v>
          </cell>
          <cell r="R68">
            <v>0</v>
          </cell>
          <cell r="S68">
            <v>0</v>
          </cell>
          <cell r="T68">
            <v>0</v>
          </cell>
          <cell r="U68">
            <v>0</v>
          </cell>
          <cell r="V68">
            <v>0</v>
          </cell>
          <cell r="W68">
            <v>0.22419875523520405</v>
          </cell>
          <cell r="X68">
            <v>0.14400082912932355</v>
          </cell>
          <cell r="Y68">
            <v>0.15564708408713446</v>
          </cell>
          <cell r="Z68">
            <v>7.5107685320251028E-2</v>
          </cell>
          <cell r="AA68" t="str">
            <v>NA</v>
          </cell>
          <cell r="AB68" t="str">
            <v>NA</v>
          </cell>
          <cell r="AC68" t="str">
            <v>NA</v>
          </cell>
          <cell r="AD68" t="str">
            <v>NA</v>
          </cell>
          <cell r="AE68" t="str">
            <v>NA</v>
          </cell>
          <cell r="AF68">
            <v>0</v>
          </cell>
          <cell r="AG68">
            <v>0</v>
          </cell>
          <cell r="AH68">
            <v>0</v>
          </cell>
          <cell r="AI68">
            <v>0</v>
          </cell>
          <cell r="AJ68">
            <v>0</v>
          </cell>
        </row>
        <row r="69">
          <cell r="A69">
            <v>0</v>
          </cell>
          <cell r="B69">
            <v>0</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0</v>
          </cell>
          <cell r="B70">
            <v>0</v>
          </cell>
          <cell r="C70" t="str">
            <v>Capital expenditures</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0</v>
          </cell>
          <cell r="B71">
            <v>0</v>
          </cell>
          <cell r="C71" t="str">
            <v>Capital reserves - APIGFI</v>
          </cell>
          <cell r="D71">
            <v>0</v>
          </cell>
          <cell r="E71">
            <v>0</v>
          </cell>
          <cell r="F71">
            <v>0</v>
          </cell>
          <cell r="G71">
            <v>0</v>
          </cell>
          <cell r="H71">
            <v>-458.4</v>
          </cell>
          <cell r="I71">
            <v>-469.64</v>
          </cell>
          <cell r="J71">
            <v>-481.21600000000001</v>
          </cell>
          <cell r="K71">
            <v>-493.14</v>
          </cell>
          <cell r="L71">
            <v>-505.42200000000003</v>
          </cell>
          <cell r="M71">
            <v>0</v>
          </cell>
          <cell r="N71">
            <v>0</v>
          </cell>
          <cell r="O71">
            <v>0</v>
          </cell>
          <cell r="P71">
            <v>0</v>
          </cell>
          <cell r="Q71">
            <v>0</v>
          </cell>
          <cell r="R71">
            <v>0</v>
          </cell>
          <cell r="S71">
            <v>0</v>
          </cell>
          <cell r="T71">
            <v>0</v>
          </cell>
          <cell r="U71">
            <v>0</v>
          </cell>
          <cell r="V71">
            <v>0</v>
          </cell>
          <cell r="W71">
            <v>2.45200698080279E-2</v>
          </cell>
          <cell r="X71">
            <v>2.4648667064134377E-2</v>
          </cell>
          <cell r="Y71">
            <v>2.4778893469876273E-2</v>
          </cell>
          <cell r="Z71">
            <v>2.4905706290303087E-2</v>
          </cell>
          <cell r="AA71" t="str">
            <v>NA</v>
          </cell>
          <cell r="AB71" t="str">
            <v>NA</v>
          </cell>
          <cell r="AC71" t="str">
            <v>NA</v>
          </cell>
          <cell r="AD71" t="str">
            <v>NA</v>
          </cell>
          <cell r="AE71" t="str">
            <v>NA</v>
          </cell>
          <cell r="AF71">
            <v>0</v>
          </cell>
          <cell r="AG71">
            <v>0</v>
          </cell>
          <cell r="AH71">
            <v>0</v>
          </cell>
          <cell r="AI71">
            <v>0</v>
          </cell>
          <cell r="AJ71">
            <v>0</v>
          </cell>
        </row>
        <row r="72">
          <cell r="A72">
            <v>0</v>
          </cell>
          <cell r="B72">
            <v>0</v>
          </cell>
          <cell r="C72" t="str">
            <v>Capital reserves - Riata</v>
          </cell>
          <cell r="D72">
            <v>0</v>
          </cell>
          <cell r="E72">
            <v>0</v>
          </cell>
          <cell r="F72">
            <v>0</v>
          </cell>
          <cell r="G72">
            <v>0</v>
          </cell>
          <cell r="H72">
            <v>-511</v>
          </cell>
          <cell r="I72">
            <v>-527.53099999999995</v>
          </cell>
          <cell r="J72">
            <v>-544.60400000000004</v>
          </cell>
          <cell r="K72">
            <v>-561.07299999999998</v>
          </cell>
          <cell r="L72">
            <v>-577.90300000000002</v>
          </cell>
          <cell r="M72">
            <v>0</v>
          </cell>
          <cell r="N72">
            <v>0</v>
          </cell>
          <cell r="O72">
            <v>0</v>
          </cell>
          <cell r="P72">
            <v>0</v>
          </cell>
          <cell r="Q72">
            <v>0</v>
          </cell>
          <cell r="R72">
            <v>0</v>
          </cell>
          <cell r="S72">
            <v>0</v>
          </cell>
          <cell r="T72">
            <v>0</v>
          </cell>
          <cell r="U72">
            <v>0</v>
          </cell>
          <cell r="V72">
            <v>0</v>
          </cell>
          <cell r="W72">
            <v>3.2350293542074304E-2</v>
          </cell>
          <cell r="X72">
            <v>3.2363974818541585E-2</v>
          </cell>
          <cell r="Y72">
            <v>3.0240321407848603E-2</v>
          </cell>
          <cell r="Z72">
            <v>2.999609676459225E-2</v>
          </cell>
          <cell r="AA72" t="str">
            <v>NA</v>
          </cell>
          <cell r="AB72" t="str">
            <v>NA</v>
          </cell>
          <cell r="AC72" t="str">
            <v>NA</v>
          </cell>
          <cell r="AD72" t="str">
            <v>NA</v>
          </cell>
          <cell r="AE72" t="str">
            <v>NA</v>
          </cell>
          <cell r="AF72">
            <v>0</v>
          </cell>
          <cell r="AG72">
            <v>0</v>
          </cell>
          <cell r="AH72">
            <v>0</v>
          </cell>
          <cell r="AI72">
            <v>0</v>
          </cell>
          <cell r="AJ72">
            <v>0</v>
          </cell>
        </row>
        <row r="73">
          <cell r="A73">
            <v>0</v>
          </cell>
          <cell r="B73">
            <v>0</v>
          </cell>
          <cell r="C73" t="str">
            <v>Capital reserves - CRPII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t="str">
            <v>NA</v>
          </cell>
          <cell r="X73" t="str">
            <v>NA</v>
          </cell>
          <cell r="Y73" t="str">
            <v>NA</v>
          </cell>
          <cell r="Z73" t="str">
            <v>NA</v>
          </cell>
          <cell r="AA73" t="str">
            <v>NA</v>
          </cell>
          <cell r="AB73" t="str">
            <v>NA</v>
          </cell>
          <cell r="AC73" t="str">
            <v>NA</v>
          </cell>
          <cell r="AD73" t="str">
            <v>NA</v>
          </cell>
          <cell r="AE73" t="str">
            <v>NA</v>
          </cell>
          <cell r="AF73">
            <v>0</v>
          </cell>
          <cell r="AG73">
            <v>0</v>
          </cell>
          <cell r="AH73">
            <v>0</v>
          </cell>
          <cell r="AI73">
            <v>0</v>
          </cell>
          <cell r="AJ73">
            <v>0</v>
          </cell>
        </row>
        <row r="74">
          <cell r="A74">
            <v>0</v>
          </cell>
          <cell r="B74">
            <v>0</v>
          </cell>
          <cell r="C74" t="str">
            <v>Capital reserves - Cinnabar</v>
          </cell>
          <cell r="D74">
            <v>0</v>
          </cell>
          <cell r="E74">
            <v>0</v>
          </cell>
          <cell r="F74">
            <v>0</v>
          </cell>
          <cell r="G74">
            <v>0</v>
          </cell>
          <cell r="H74">
            <v>-57.6</v>
          </cell>
          <cell r="I74">
            <v>-57.6</v>
          </cell>
          <cell r="J74">
            <v>-59.71108535751415</v>
          </cell>
          <cell r="K74">
            <v>-61.514332877114022</v>
          </cell>
          <cell r="L74">
            <v>-63.381747014237106</v>
          </cell>
          <cell r="M74">
            <v>0</v>
          </cell>
          <cell r="N74">
            <v>0</v>
          </cell>
          <cell r="O74">
            <v>0</v>
          </cell>
          <cell r="P74">
            <v>0</v>
          </cell>
          <cell r="Q74">
            <v>0</v>
          </cell>
          <cell r="R74">
            <v>0</v>
          </cell>
          <cell r="S74">
            <v>0</v>
          </cell>
          <cell r="T74">
            <v>0</v>
          </cell>
          <cell r="U74">
            <v>0</v>
          </cell>
          <cell r="V74">
            <v>0</v>
          </cell>
          <cell r="W74">
            <v>0</v>
          </cell>
          <cell r="X74">
            <v>3.6650787456842915E-2</v>
          </cell>
          <cell r="Y74">
            <v>3.0199543498549808E-2</v>
          </cell>
          <cell r="Z74">
            <v>3.0357382577058667E-2</v>
          </cell>
          <cell r="AA74" t="str">
            <v>NA</v>
          </cell>
          <cell r="AB74" t="str">
            <v>NA</v>
          </cell>
          <cell r="AC74" t="str">
            <v>NA</v>
          </cell>
          <cell r="AD74" t="str">
            <v>NA</v>
          </cell>
          <cell r="AE74" t="str">
            <v>NA</v>
          </cell>
          <cell r="AF74">
            <v>0</v>
          </cell>
          <cell r="AG74">
            <v>0</v>
          </cell>
          <cell r="AH74">
            <v>0</v>
          </cell>
          <cell r="AI74">
            <v>0</v>
          </cell>
          <cell r="AJ74">
            <v>0</v>
          </cell>
        </row>
        <row r="75">
          <cell r="A75">
            <v>0</v>
          </cell>
          <cell r="B75">
            <v>0</v>
          </cell>
          <cell r="C75" t="str">
            <v>Capital reserves - Pu'uloa</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t="str">
            <v>NA</v>
          </cell>
          <cell r="X75" t="str">
            <v>NA</v>
          </cell>
          <cell r="Y75" t="str">
            <v>NA</v>
          </cell>
          <cell r="Z75" t="str">
            <v>NA</v>
          </cell>
          <cell r="AA75" t="str">
            <v>NA</v>
          </cell>
          <cell r="AB75" t="str">
            <v>NA</v>
          </cell>
          <cell r="AC75" t="str">
            <v>NA</v>
          </cell>
          <cell r="AD75" t="str">
            <v>NA</v>
          </cell>
          <cell r="AE75" t="str">
            <v>NA</v>
          </cell>
          <cell r="AF75">
            <v>0</v>
          </cell>
          <cell r="AG75">
            <v>0</v>
          </cell>
          <cell r="AH75">
            <v>0</v>
          </cell>
          <cell r="AI75">
            <v>0</v>
          </cell>
          <cell r="AJ75">
            <v>0</v>
          </cell>
        </row>
        <row r="76">
          <cell r="A76">
            <v>0</v>
          </cell>
          <cell r="B76">
            <v>0</v>
          </cell>
          <cell r="C76" t="str">
            <v>Less: Capital Reserves</v>
          </cell>
          <cell r="D76">
            <v>0</v>
          </cell>
          <cell r="E76">
            <v>0</v>
          </cell>
          <cell r="F76">
            <v>0</v>
          </cell>
          <cell r="G76">
            <v>0</v>
          </cell>
          <cell r="H76">
            <v>-1027</v>
          </cell>
          <cell r="I76">
            <v>-1054.771</v>
          </cell>
          <cell r="J76">
            <v>-1085.5310853575143</v>
          </cell>
          <cell r="K76">
            <v>-1115.7273328771139</v>
          </cell>
          <cell r="L76">
            <v>-1146.7067470142372</v>
          </cell>
          <cell r="M76">
            <v>0</v>
          </cell>
          <cell r="N76">
            <v>0</v>
          </cell>
          <cell r="O76">
            <v>0</v>
          </cell>
          <cell r="P76">
            <v>0</v>
          </cell>
          <cell r="Q76">
            <v>0</v>
          </cell>
          <cell r="R76">
            <v>0</v>
          </cell>
          <cell r="S76">
            <v>0</v>
          </cell>
          <cell r="T76">
            <v>0</v>
          </cell>
          <cell r="U76">
            <v>0</v>
          </cell>
          <cell r="V76">
            <v>0</v>
          </cell>
          <cell r="W76">
            <v>2.7040895813047694E-2</v>
          </cell>
          <cell r="X76">
            <v>2.9162809138205681E-2</v>
          </cell>
          <cell r="Y76">
            <v>2.7817027008171458E-2</v>
          </cell>
          <cell r="Z76">
            <v>2.7766115630811994E-2</v>
          </cell>
          <cell r="AA76" t="str">
            <v>NA</v>
          </cell>
          <cell r="AB76" t="str">
            <v>NA</v>
          </cell>
          <cell r="AC76" t="str">
            <v>NA</v>
          </cell>
          <cell r="AD76" t="str">
            <v>NA</v>
          </cell>
          <cell r="AE76" t="str">
            <v>NA</v>
          </cell>
          <cell r="AF76">
            <v>0</v>
          </cell>
          <cell r="AG76">
            <v>0</v>
          </cell>
          <cell r="AH76">
            <v>0</v>
          </cell>
          <cell r="AI76">
            <v>0</v>
          </cell>
          <cell r="AJ76">
            <v>0</v>
          </cell>
        </row>
        <row r="77">
          <cell r="A77">
            <v>0</v>
          </cell>
          <cell r="B77">
            <v>0</v>
          </cell>
          <cell r="C77" t="str">
            <v>AFFO</v>
          </cell>
          <cell r="D77">
            <v>0</v>
          </cell>
          <cell r="E77">
            <v>0</v>
          </cell>
          <cell r="F77">
            <v>0</v>
          </cell>
          <cell r="G77">
            <v>0</v>
          </cell>
          <cell r="H77">
            <v>11593.2032695628</v>
          </cell>
          <cell r="I77">
            <v>14394.866133414031</v>
          </cell>
          <cell r="J77">
            <v>16588.866605015322</v>
          </cell>
          <cell r="K77">
            <v>19309.638820998636</v>
          </cell>
          <cell r="L77">
            <v>20812.761380497723</v>
          </cell>
          <cell r="M77">
            <v>0</v>
          </cell>
          <cell r="N77">
            <v>0</v>
          </cell>
          <cell r="O77">
            <v>0</v>
          </cell>
          <cell r="P77">
            <v>0</v>
          </cell>
          <cell r="Q77">
            <v>0</v>
          </cell>
          <cell r="R77">
            <v>0</v>
          </cell>
          <cell r="S77">
            <v>0</v>
          </cell>
          <cell r="T77">
            <v>0</v>
          </cell>
          <cell r="U77">
            <v>0</v>
          </cell>
          <cell r="V77">
            <v>0</v>
          </cell>
          <cell r="W77">
            <v>0.24166425781619938</v>
          </cell>
          <cell r="X77">
            <v>0.15241548280247463</v>
          </cell>
          <cell r="Y77">
            <v>0.16401194130771657</v>
          </cell>
          <cell r="Z77">
            <v>7.7843121429308493E-2</v>
          </cell>
          <cell r="AA77" t="str">
            <v>NA</v>
          </cell>
          <cell r="AB77" t="str">
            <v>NA</v>
          </cell>
          <cell r="AC77" t="str">
            <v>NA</v>
          </cell>
          <cell r="AD77" t="str">
            <v>NA</v>
          </cell>
          <cell r="AE77" t="str">
            <v>NA</v>
          </cell>
          <cell r="AF77">
            <v>0</v>
          </cell>
          <cell r="AG77">
            <v>0</v>
          </cell>
          <cell r="AH77">
            <v>0</v>
          </cell>
          <cell r="AI77">
            <v>0</v>
          </cell>
          <cell r="AJ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0</v>
          </cell>
          <cell r="B79">
            <v>0</v>
          </cell>
          <cell r="C79" t="str">
            <v>Plus: G&amp;A Expense</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0</v>
          </cell>
          <cell r="B80">
            <v>0</v>
          </cell>
          <cell r="C80" t="str">
            <v>Principal amortization</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0</v>
          </cell>
          <cell r="B81">
            <v>0</v>
          </cell>
          <cell r="C81" t="str">
            <v>Principal amortization - APIGFI</v>
          </cell>
          <cell r="D81">
            <v>0</v>
          </cell>
          <cell r="E81">
            <v>0</v>
          </cell>
          <cell r="F81">
            <v>0</v>
          </cell>
          <cell r="G81">
            <v>0</v>
          </cell>
          <cell r="H81">
            <v>-1613.0321708940176</v>
          </cell>
          <cell r="I81">
            <v>-2226.4492025802715</v>
          </cell>
          <cell r="J81">
            <v>-1947.0425260241425</v>
          </cell>
          <cell r="K81">
            <v>-2308.8332291456518</v>
          </cell>
          <cell r="L81">
            <v>-2280.7599135884898</v>
          </cell>
          <cell r="M81">
            <v>0</v>
          </cell>
          <cell r="N81">
            <v>0</v>
          </cell>
          <cell r="O81">
            <v>0</v>
          </cell>
          <cell r="P81">
            <v>0</v>
          </cell>
          <cell r="Q81">
            <v>0</v>
          </cell>
          <cell r="R81">
            <v>0</v>
          </cell>
          <cell r="S81">
            <v>0</v>
          </cell>
          <cell r="T81">
            <v>0</v>
          </cell>
          <cell r="U81">
            <v>0</v>
          </cell>
          <cell r="V81">
            <v>0</v>
          </cell>
          <cell r="W81">
            <v>0.38028815714584896</v>
          </cell>
          <cell r="X81">
            <v>-0.12549429658324096</v>
          </cell>
          <cell r="Y81">
            <v>0.18581551162125121</v>
          </cell>
          <cell r="Z81">
            <v>-1.2159091961592261E-2</v>
          </cell>
          <cell r="AA81" t="str">
            <v>NA</v>
          </cell>
          <cell r="AB81" t="str">
            <v>NA</v>
          </cell>
          <cell r="AC81" t="str">
            <v>NA</v>
          </cell>
          <cell r="AD81" t="str">
            <v>NA</v>
          </cell>
          <cell r="AE81" t="str">
            <v>NA</v>
          </cell>
          <cell r="AF81">
            <v>0</v>
          </cell>
          <cell r="AG81">
            <v>0</v>
          </cell>
          <cell r="AH81">
            <v>0</v>
          </cell>
          <cell r="AI81">
            <v>0</v>
          </cell>
          <cell r="AJ81">
            <v>0</v>
          </cell>
        </row>
        <row r="82">
          <cell r="A82">
            <v>0</v>
          </cell>
          <cell r="B82">
            <v>0</v>
          </cell>
          <cell r="C82" t="str">
            <v>Principal amortization - Riata</v>
          </cell>
          <cell r="D82">
            <v>0</v>
          </cell>
          <cell r="E82">
            <v>0</v>
          </cell>
          <cell r="F82">
            <v>0</v>
          </cell>
          <cell r="G82">
            <v>0</v>
          </cell>
          <cell r="H82">
            <v>-216.50093359348446</v>
          </cell>
          <cell r="I82">
            <v>-227.57559425218628</v>
          </cell>
          <cell r="J82">
            <v>-1333.755494257194</v>
          </cell>
          <cell r="K82">
            <v>-2060.619968113298</v>
          </cell>
          <cell r="L82">
            <v>-2397.397867927999</v>
          </cell>
          <cell r="M82">
            <v>0</v>
          </cell>
          <cell r="N82">
            <v>0</v>
          </cell>
          <cell r="O82">
            <v>0</v>
          </cell>
          <cell r="P82">
            <v>0</v>
          </cell>
          <cell r="Q82">
            <v>0</v>
          </cell>
          <cell r="R82">
            <v>0</v>
          </cell>
          <cell r="S82">
            <v>0</v>
          </cell>
          <cell r="T82">
            <v>0</v>
          </cell>
          <cell r="U82">
            <v>0</v>
          </cell>
          <cell r="V82">
            <v>0</v>
          </cell>
          <cell r="W82">
            <v>5.1152946432537316E-2</v>
          </cell>
          <cell r="X82">
            <v>4.8607141009119035</v>
          </cell>
          <cell r="Y82">
            <v>0.54497580477515895</v>
          </cell>
          <cell r="Z82">
            <v>0.16343523067140553</v>
          </cell>
          <cell r="AA82" t="str">
            <v>NA</v>
          </cell>
          <cell r="AB82" t="str">
            <v>NA</v>
          </cell>
          <cell r="AC82" t="str">
            <v>NA</v>
          </cell>
          <cell r="AD82" t="str">
            <v>NA</v>
          </cell>
          <cell r="AE82" t="str">
            <v>NA</v>
          </cell>
          <cell r="AF82">
            <v>0</v>
          </cell>
          <cell r="AG82">
            <v>0</v>
          </cell>
          <cell r="AH82">
            <v>0</v>
          </cell>
          <cell r="AI82">
            <v>0</v>
          </cell>
          <cell r="AJ82">
            <v>0</v>
          </cell>
        </row>
        <row r="83">
          <cell r="A83">
            <v>0</v>
          </cell>
          <cell r="B83">
            <v>0</v>
          </cell>
          <cell r="C83" t="str">
            <v>Principal amortization - CRPII</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t="str">
            <v>NA</v>
          </cell>
          <cell r="X83" t="str">
            <v>NA</v>
          </cell>
          <cell r="Y83" t="str">
            <v>NA</v>
          </cell>
          <cell r="Z83" t="str">
            <v>NA</v>
          </cell>
          <cell r="AA83" t="str">
            <v>NA</v>
          </cell>
          <cell r="AB83" t="str">
            <v>NA</v>
          </cell>
          <cell r="AC83" t="str">
            <v>NA</v>
          </cell>
          <cell r="AD83" t="str">
            <v>NA</v>
          </cell>
          <cell r="AE83" t="str">
            <v>NA</v>
          </cell>
          <cell r="AF83">
            <v>0</v>
          </cell>
          <cell r="AG83">
            <v>0</v>
          </cell>
          <cell r="AH83">
            <v>0</v>
          </cell>
          <cell r="AI83">
            <v>0</v>
          </cell>
          <cell r="AJ83">
            <v>0</v>
          </cell>
        </row>
        <row r="84">
          <cell r="A84">
            <v>0</v>
          </cell>
          <cell r="B84">
            <v>0</v>
          </cell>
          <cell r="C84" t="str">
            <v>Principal amortization - Cinnabar</v>
          </cell>
          <cell r="D84">
            <v>0</v>
          </cell>
          <cell r="E84">
            <v>0</v>
          </cell>
          <cell r="F84">
            <v>0</v>
          </cell>
          <cell r="G84">
            <v>0</v>
          </cell>
          <cell r="H84">
            <v>0</v>
          </cell>
          <cell r="I84">
            <v>-33.311667061513361</v>
          </cell>
          <cell r="J84">
            <v>-210.19789467664256</v>
          </cell>
          <cell r="K84">
            <v>-221.53989699596724</v>
          </cell>
          <cell r="L84">
            <v>-233.49389886366731</v>
          </cell>
          <cell r="M84">
            <v>0</v>
          </cell>
          <cell r="N84">
            <v>0</v>
          </cell>
          <cell r="O84">
            <v>0</v>
          </cell>
          <cell r="P84">
            <v>0</v>
          </cell>
          <cell r="Q84">
            <v>0</v>
          </cell>
          <cell r="R84">
            <v>0</v>
          </cell>
          <cell r="S84">
            <v>0</v>
          </cell>
          <cell r="T84">
            <v>0</v>
          </cell>
          <cell r="U84">
            <v>0</v>
          </cell>
          <cell r="V84">
            <v>0</v>
          </cell>
          <cell r="W84" t="str">
            <v>NA</v>
          </cell>
          <cell r="X84">
            <v>5.3100382904431322</v>
          </cell>
          <cell r="Y84">
            <v>5.3958686583291504E-2</v>
          </cell>
          <cell r="Z84">
            <v>5.3958686583291504E-2</v>
          </cell>
          <cell r="AA84" t="str">
            <v>NA</v>
          </cell>
          <cell r="AB84" t="str">
            <v>NA</v>
          </cell>
          <cell r="AC84" t="str">
            <v>NA</v>
          </cell>
          <cell r="AD84" t="str">
            <v>NA</v>
          </cell>
          <cell r="AE84" t="str">
            <v>NA</v>
          </cell>
          <cell r="AF84">
            <v>0</v>
          </cell>
          <cell r="AG84">
            <v>0</v>
          </cell>
          <cell r="AH84">
            <v>0</v>
          </cell>
          <cell r="AI84">
            <v>0</v>
          </cell>
          <cell r="AJ84">
            <v>0</v>
          </cell>
        </row>
        <row r="85">
          <cell r="A85">
            <v>0</v>
          </cell>
          <cell r="B85">
            <v>0</v>
          </cell>
          <cell r="C85" t="str">
            <v>Principal amortization - Pu'uloa</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t="str">
            <v>NA</v>
          </cell>
          <cell r="X85" t="str">
            <v>NA</v>
          </cell>
          <cell r="Y85" t="str">
            <v>NA</v>
          </cell>
          <cell r="Z85" t="str">
            <v>NA</v>
          </cell>
          <cell r="AA85" t="str">
            <v>NA</v>
          </cell>
          <cell r="AB85" t="str">
            <v>NA</v>
          </cell>
          <cell r="AC85" t="str">
            <v>NA</v>
          </cell>
          <cell r="AD85" t="str">
            <v>NA</v>
          </cell>
          <cell r="AE85" t="str">
            <v>NA</v>
          </cell>
          <cell r="AF85">
            <v>0</v>
          </cell>
          <cell r="AG85">
            <v>0</v>
          </cell>
          <cell r="AH85">
            <v>0</v>
          </cell>
          <cell r="AI85">
            <v>0</v>
          </cell>
          <cell r="AJ85">
            <v>0</v>
          </cell>
        </row>
        <row r="86">
          <cell r="A86">
            <v>0</v>
          </cell>
          <cell r="B86">
            <v>0</v>
          </cell>
          <cell r="C86" t="str">
            <v>Less: Principal Amortization</v>
          </cell>
          <cell r="D86">
            <v>0</v>
          </cell>
          <cell r="E86">
            <v>0</v>
          </cell>
          <cell r="F86">
            <v>0</v>
          </cell>
          <cell r="G86">
            <v>0</v>
          </cell>
          <cell r="H86">
            <v>-1829.533104487502</v>
          </cell>
          <cell r="I86">
            <v>-2487.3364638939711</v>
          </cell>
          <cell r="J86">
            <v>-3490.995914957979</v>
          </cell>
          <cell r="K86">
            <v>-4590.9930942549172</v>
          </cell>
          <cell r="L86">
            <v>-4911.6516803801569</v>
          </cell>
          <cell r="M86">
            <v>0</v>
          </cell>
          <cell r="N86">
            <v>0</v>
          </cell>
          <cell r="O86">
            <v>0</v>
          </cell>
          <cell r="P86">
            <v>0</v>
          </cell>
          <cell r="Q86">
            <v>0</v>
          </cell>
          <cell r="R86">
            <v>0</v>
          </cell>
          <cell r="S86">
            <v>0</v>
          </cell>
          <cell r="T86">
            <v>0</v>
          </cell>
          <cell r="U86">
            <v>0</v>
          </cell>
          <cell r="V86">
            <v>0</v>
          </cell>
          <cell r="W86">
            <v>0.35954712040629411</v>
          </cell>
          <cell r="X86">
            <v>0.40350771422888254</v>
          </cell>
          <cell r="Y86">
            <v>0.31509552176321542</v>
          </cell>
          <cell r="Z86">
            <v>6.9845146690920901E-2</v>
          </cell>
          <cell r="AA86" t="str">
            <v>NA</v>
          </cell>
          <cell r="AB86" t="str">
            <v>NA</v>
          </cell>
          <cell r="AC86" t="str">
            <v>NA</v>
          </cell>
          <cell r="AD86" t="str">
            <v>NA</v>
          </cell>
          <cell r="AE86" t="str">
            <v>NA</v>
          </cell>
          <cell r="AF86">
            <v>0</v>
          </cell>
          <cell r="AG86">
            <v>0</v>
          </cell>
          <cell r="AH86">
            <v>0</v>
          </cell>
          <cell r="AI86">
            <v>0</v>
          </cell>
          <cell r="AJ86">
            <v>0</v>
          </cell>
        </row>
        <row r="87">
          <cell r="A87">
            <v>0</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row>
        <row r="88">
          <cell r="A88">
            <v>0</v>
          </cell>
          <cell r="B88">
            <v>0</v>
          </cell>
          <cell r="C88" t="str">
            <v>Capital Improvements</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A89">
            <v>0</v>
          </cell>
          <cell r="B89">
            <v>0</v>
          </cell>
          <cell r="C89" t="str">
            <v>Capital improvements - APIGFI</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t="str">
            <v>NA</v>
          </cell>
          <cell r="X89" t="str">
            <v>NA</v>
          </cell>
          <cell r="Y89" t="str">
            <v>NA</v>
          </cell>
          <cell r="Z89" t="str">
            <v>NA</v>
          </cell>
          <cell r="AA89" t="str">
            <v>NA</v>
          </cell>
          <cell r="AB89" t="str">
            <v>NA</v>
          </cell>
          <cell r="AC89" t="str">
            <v>NA</v>
          </cell>
          <cell r="AD89" t="str">
            <v>NA</v>
          </cell>
          <cell r="AE89" t="str">
            <v>NA</v>
          </cell>
          <cell r="AF89">
            <v>0</v>
          </cell>
          <cell r="AG89">
            <v>0</v>
          </cell>
          <cell r="AH89">
            <v>0</v>
          </cell>
          <cell r="AI89">
            <v>0</v>
          </cell>
          <cell r="AJ89">
            <v>0</v>
          </cell>
        </row>
        <row r="90">
          <cell r="A90">
            <v>0</v>
          </cell>
          <cell r="B90">
            <v>0</v>
          </cell>
          <cell r="C90" t="str">
            <v>Capital improvements - Riata</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t="str">
            <v>NA</v>
          </cell>
          <cell r="X90" t="str">
            <v>NA</v>
          </cell>
          <cell r="Y90" t="str">
            <v>NA</v>
          </cell>
          <cell r="Z90" t="str">
            <v>NA</v>
          </cell>
          <cell r="AA90" t="str">
            <v>NA</v>
          </cell>
          <cell r="AB90" t="str">
            <v>NA</v>
          </cell>
          <cell r="AC90" t="str">
            <v>NA</v>
          </cell>
          <cell r="AD90" t="str">
            <v>NA</v>
          </cell>
          <cell r="AE90" t="str">
            <v>NA</v>
          </cell>
          <cell r="AF90">
            <v>0</v>
          </cell>
          <cell r="AG90">
            <v>0</v>
          </cell>
          <cell r="AH90">
            <v>0</v>
          </cell>
          <cell r="AI90">
            <v>0</v>
          </cell>
          <cell r="AJ90">
            <v>0</v>
          </cell>
        </row>
        <row r="91">
          <cell r="A91">
            <v>0</v>
          </cell>
          <cell r="B91">
            <v>0</v>
          </cell>
          <cell r="C91" t="str">
            <v>Capital improvements - CRPII</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t="str">
            <v>NA</v>
          </cell>
          <cell r="X91" t="str">
            <v>NA</v>
          </cell>
          <cell r="Y91" t="str">
            <v>NA</v>
          </cell>
          <cell r="Z91" t="str">
            <v>NA</v>
          </cell>
          <cell r="AA91" t="str">
            <v>NA</v>
          </cell>
          <cell r="AB91" t="str">
            <v>NA</v>
          </cell>
          <cell r="AC91" t="str">
            <v>NA</v>
          </cell>
          <cell r="AD91" t="str">
            <v>NA</v>
          </cell>
          <cell r="AE91" t="str">
            <v>NA</v>
          </cell>
          <cell r="AF91">
            <v>0</v>
          </cell>
          <cell r="AG91">
            <v>0</v>
          </cell>
          <cell r="AH91">
            <v>0</v>
          </cell>
          <cell r="AI91">
            <v>0</v>
          </cell>
          <cell r="AJ91">
            <v>0</v>
          </cell>
        </row>
        <row r="92">
          <cell r="A92">
            <v>0</v>
          </cell>
          <cell r="B92">
            <v>0</v>
          </cell>
          <cell r="C92" t="str">
            <v>Capital improvements - Cinnabar</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t="str">
            <v>NA</v>
          </cell>
          <cell r="X92" t="str">
            <v>NA</v>
          </cell>
          <cell r="Y92" t="str">
            <v>NA</v>
          </cell>
          <cell r="Z92" t="str">
            <v>NA</v>
          </cell>
          <cell r="AA92" t="str">
            <v>NA</v>
          </cell>
          <cell r="AB92" t="str">
            <v>NA</v>
          </cell>
          <cell r="AC92" t="str">
            <v>NA</v>
          </cell>
          <cell r="AD92" t="str">
            <v>NA</v>
          </cell>
          <cell r="AE92" t="str">
            <v>NA</v>
          </cell>
          <cell r="AF92">
            <v>0</v>
          </cell>
          <cell r="AG92">
            <v>0</v>
          </cell>
          <cell r="AH92">
            <v>0</v>
          </cell>
          <cell r="AI92">
            <v>0</v>
          </cell>
          <cell r="AJ92">
            <v>0</v>
          </cell>
        </row>
        <row r="93">
          <cell r="A93">
            <v>0</v>
          </cell>
          <cell r="B93">
            <v>0</v>
          </cell>
          <cell r="C93" t="str">
            <v>Capital improvements - Pu'uloa</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t="str">
            <v>NA</v>
          </cell>
          <cell r="X93" t="str">
            <v>NA</v>
          </cell>
          <cell r="Y93" t="str">
            <v>NA</v>
          </cell>
          <cell r="Z93" t="str">
            <v>NA</v>
          </cell>
          <cell r="AA93" t="str">
            <v>NA</v>
          </cell>
          <cell r="AB93" t="str">
            <v>NA</v>
          </cell>
          <cell r="AC93" t="str">
            <v>NA</v>
          </cell>
          <cell r="AD93" t="str">
            <v>NA</v>
          </cell>
          <cell r="AE93" t="str">
            <v>NA</v>
          </cell>
          <cell r="AF93">
            <v>0</v>
          </cell>
          <cell r="AG93">
            <v>0</v>
          </cell>
          <cell r="AH93">
            <v>0</v>
          </cell>
          <cell r="AI93">
            <v>0</v>
          </cell>
          <cell r="AJ93">
            <v>0</v>
          </cell>
        </row>
        <row r="94">
          <cell r="A94">
            <v>0</v>
          </cell>
          <cell r="B94">
            <v>0</v>
          </cell>
          <cell r="C94" t="str">
            <v>Less: Capital Improvements</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t="str">
            <v>NA</v>
          </cell>
          <cell r="X94" t="str">
            <v>NA</v>
          </cell>
          <cell r="Y94" t="str">
            <v>NA</v>
          </cell>
          <cell r="Z94" t="str">
            <v>NA</v>
          </cell>
          <cell r="AA94" t="str">
            <v>NA</v>
          </cell>
          <cell r="AB94" t="str">
            <v>NA</v>
          </cell>
          <cell r="AC94" t="str">
            <v>NA</v>
          </cell>
          <cell r="AD94" t="str">
            <v>NA</v>
          </cell>
          <cell r="AE94" t="str">
            <v>NA</v>
          </cell>
          <cell r="AF94">
            <v>0</v>
          </cell>
          <cell r="AG94">
            <v>0</v>
          </cell>
          <cell r="AH94">
            <v>0</v>
          </cell>
          <cell r="AI94">
            <v>0</v>
          </cell>
          <cell r="AJ94">
            <v>0</v>
          </cell>
        </row>
        <row r="95">
          <cell r="A95">
            <v>0</v>
          </cell>
          <cell r="B95">
            <v>0</v>
          </cell>
          <cell r="C95" t="str">
            <v>CAD Before Fees</v>
          </cell>
          <cell r="D95">
            <v>0</v>
          </cell>
          <cell r="E95">
            <v>0</v>
          </cell>
          <cell r="F95">
            <v>0</v>
          </cell>
          <cell r="G95">
            <v>0</v>
          </cell>
          <cell r="H95">
            <v>9763.6701650752984</v>
          </cell>
          <cell r="I95">
            <v>11907.52966952006</v>
          </cell>
          <cell r="J95">
            <v>13097.870690057343</v>
          </cell>
          <cell r="K95">
            <v>14718.645726743718</v>
          </cell>
          <cell r="L95">
            <v>15901.109700117566</v>
          </cell>
          <cell r="M95">
            <v>0</v>
          </cell>
          <cell r="N95">
            <v>0</v>
          </cell>
          <cell r="O95">
            <v>0</v>
          </cell>
          <cell r="P95">
            <v>0</v>
          </cell>
          <cell r="Q95">
            <v>0</v>
          </cell>
          <cell r="R95">
            <v>0</v>
          </cell>
          <cell r="S95">
            <v>0</v>
          </cell>
          <cell r="T95">
            <v>0</v>
          </cell>
          <cell r="U95">
            <v>0</v>
          </cell>
          <cell r="V95">
            <v>0</v>
          </cell>
          <cell r="W95">
            <v>0.21957516673528765</v>
          </cell>
          <cell r="X95">
            <v>9.9965404544338332E-2</v>
          </cell>
          <cell r="Y95">
            <v>0.12374339883479779</v>
          </cell>
          <cell r="Z95">
            <v>8.0337824235100275E-2</v>
          </cell>
          <cell r="AA95" t="str">
            <v>NA</v>
          </cell>
          <cell r="AB95" t="str">
            <v>NA</v>
          </cell>
          <cell r="AC95" t="str">
            <v>NA</v>
          </cell>
          <cell r="AD95" t="str">
            <v>NA</v>
          </cell>
          <cell r="AE95" t="str">
            <v>NA</v>
          </cell>
          <cell r="AF95">
            <v>0</v>
          </cell>
          <cell r="AG95">
            <v>0</v>
          </cell>
          <cell r="AH95">
            <v>0</v>
          </cell>
          <cell r="AI95">
            <v>0</v>
          </cell>
          <cell r="AJ95">
            <v>0</v>
          </cell>
        </row>
        <row r="96">
          <cell r="A96">
            <v>0</v>
          </cell>
          <cell r="B96">
            <v>0</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0</v>
          </cell>
          <cell r="B97">
            <v>0</v>
          </cell>
          <cell r="C97" t="str">
            <v>Less: Asset Management Fee - % of Contributed Equity</v>
          </cell>
          <cell r="D97">
            <v>0</v>
          </cell>
          <cell r="E97">
            <v>0</v>
          </cell>
          <cell r="F97">
            <v>0</v>
          </cell>
          <cell r="G97">
            <v>0</v>
          </cell>
          <cell r="H97">
            <v>-1729.5913143565981</v>
          </cell>
          <cell r="I97">
            <v>-1841.7591318185284</v>
          </cell>
          <cell r="J97">
            <v>-1908.2069157626993</v>
          </cell>
          <cell r="K97">
            <v>-1932.156713316265</v>
          </cell>
          <cell r="L97">
            <v>-1917.4397301277838</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0</v>
          </cell>
          <cell r="B98">
            <v>0</v>
          </cell>
          <cell r="C98" t="str">
            <v>Less: Asset Management Fee - % of NOI</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0</v>
          </cell>
          <cell r="B99">
            <v>0</v>
          </cell>
          <cell r="C99" t="str">
            <v>Less: Asset Management Fee - % of Net Fair Value</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0</v>
          </cell>
          <cell r="B100">
            <v>0</v>
          </cell>
          <cell r="C100" t="str">
            <v>Less: Asset Management Fee</v>
          </cell>
          <cell r="D100">
            <v>0</v>
          </cell>
          <cell r="E100">
            <v>0</v>
          </cell>
          <cell r="F100">
            <v>0</v>
          </cell>
          <cell r="G100">
            <v>0</v>
          </cell>
          <cell r="H100">
            <v>-1729.5913143565981</v>
          </cell>
          <cell r="I100">
            <v>-1841.7591318185284</v>
          </cell>
          <cell r="J100">
            <v>-1908.2069157626993</v>
          </cell>
          <cell r="K100">
            <v>-1932.156713316265</v>
          </cell>
          <cell r="L100">
            <v>-1917.4397301277838</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0</v>
          </cell>
          <cell r="B101">
            <v>0</v>
          </cell>
          <cell r="C101" t="str">
            <v>Less: Disposition Fee - % of Gross Proceeds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0</v>
          </cell>
          <cell r="B102">
            <v>0</v>
          </cell>
          <cell r="C102" t="str">
            <v>Less: Disposition Fee - % of Net Proceeds</v>
          </cell>
          <cell r="D102">
            <v>0</v>
          </cell>
          <cell r="E102">
            <v>0</v>
          </cell>
          <cell r="F102">
            <v>0</v>
          </cell>
          <cell r="G102">
            <v>0</v>
          </cell>
          <cell r="H102">
            <v>0</v>
          </cell>
          <cell r="I102">
            <v>0</v>
          </cell>
          <cell r="J102">
            <v>0</v>
          </cell>
          <cell r="K102">
            <v>0</v>
          </cell>
          <cell r="L102">
            <v>-640.79637692104097</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row>
        <row r="103">
          <cell r="A103">
            <v>0</v>
          </cell>
          <cell r="B103">
            <v>0</v>
          </cell>
          <cell r="C103" t="str">
            <v>Less: Refinancing Fee</v>
          </cell>
          <cell r="D103">
            <v>0</v>
          </cell>
          <cell r="E103">
            <v>0</v>
          </cell>
          <cell r="F103">
            <v>0</v>
          </cell>
          <cell r="G103">
            <v>0</v>
          </cell>
          <cell r="H103">
            <v>-175</v>
          </cell>
          <cell r="I103">
            <v>-289.39145300000001</v>
          </cell>
          <cell r="J103">
            <v>-298.14782399999996</v>
          </cell>
          <cell r="K103">
            <v>-693.91082222222235</v>
          </cell>
          <cell r="L103">
            <v>-147.67423478260864</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0</v>
          </cell>
          <cell r="B104">
            <v>0</v>
          </cell>
          <cell r="C104" t="str">
            <v>Less: Total Fees</v>
          </cell>
          <cell r="D104">
            <v>0</v>
          </cell>
          <cell r="E104">
            <v>0</v>
          </cell>
          <cell r="F104">
            <v>0</v>
          </cell>
          <cell r="G104">
            <v>0</v>
          </cell>
          <cell r="H104">
            <v>-1904.5913143565981</v>
          </cell>
          <cell r="I104">
            <v>-2131.1505848185284</v>
          </cell>
          <cell r="J104">
            <v>-2206.3547397626994</v>
          </cell>
          <cell r="K104">
            <v>-2626.0675355384874</v>
          </cell>
          <cell r="L104">
            <v>-2705.9103418314335</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0</v>
          </cell>
          <cell r="B105">
            <v>0</v>
          </cell>
          <cell r="C105" t="str">
            <v>CAD After Fees</v>
          </cell>
          <cell r="D105">
            <v>0</v>
          </cell>
          <cell r="E105">
            <v>0</v>
          </cell>
          <cell r="F105">
            <v>0</v>
          </cell>
          <cell r="G105">
            <v>0</v>
          </cell>
          <cell r="H105">
            <v>7859.0788507187008</v>
          </cell>
          <cell r="I105">
            <v>9776.3790847015316</v>
          </cell>
          <cell r="J105">
            <v>10891.515950294644</v>
          </cell>
          <cell r="K105">
            <v>12092.57819120523</v>
          </cell>
          <cell r="L105">
            <v>13195.199358286132</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row r="106">
          <cell r="A106">
            <v>0</v>
          </cell>
          <cell r="B106">
            <v>0</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A107">
            <v>0</v>
          </cell>
          <cell r="B107">
            <v>0</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row>
        <row r="108">
          <cell r="A108">
            <v>0</v>
          </cell>
          <cell r="B108">
            <v>0</v>
          </cell>
          <cell r="C108" t="str">
            <v>Capital Events</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A109">
            <v>0</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row>
        <row r="110">
          <cell r="A110">
            <v>0</v>
          </cell>
          <cell r="B110">
            <v>0</v>
          </cell>
          <cell r="C110" t="str">
            <v>Net Proceeds from Sale</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A111">
            <v>0</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A112">
            <v>0</v>
          </cell>
          <cell r="B112">
            <v>0</v>
          </cell>
          <cell r="C112" t="str">
            <v>Net proceeds from sale - APIFGI</v>
          </cell>
          <cell r="D112">
            <v>0</v>
          </cell>
          <cell r="E112">
            <v>0</v>
          </cell>
          <cell r="F112">
            <v>0</v>
          </cell>
          <cell r="G112">
            <v>0</v>
          </cell>
          <cell r="H112">
            <v>0</v>
          </cell>
          <cell r="I112">
            <v>0</v>
          </cell>
          <cell r="J112">
            <v>0</v>
          </cell>
          <cell r="K112">
            <v>0</v>
          </cell>
          <cell r="L112">
            <v>132650.33101414138</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row>
        <row r="113">
          <cell r="A113">
            <v>0</v>
          </cell>
          <cell r="B113">
            <v>0</v>
          </cell>
          <cell r="C113" t="str">
            <v>Net proceeds from sale - Riata</v>
          </cell>
          <cell r="D113">
            <v>0</v>
          </cell>
          <cell r="E113">
            <v>0</v>
          </cell>
          <cell r="F113">
            <v>0</v>
          </cell>
          <cell r="G113">
            <v>0</v>
          </cell>
          <cell r="H113">
            <v>0</v>
          </cell>
          <cell r="I113">
            <v>0</v>
          </cell>
          <cell r="J113">
            <v>0</v>
          </cell>
          <cell r="K113">
            <v>0</v>
          </cell>
          <cell r="L113">
            <v>101324.94671794523</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row>
        <row r="114">
          <cell r="A114">
            <v>0</v>
          </cell>
          <cell r="B114">
            <v>0</v>
          </cell>
          <cell r="C114" t="str">
            <v>Net proceeds from sale - CRPII</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row>
        <row r="115">
          <cell r="A115">
            <v>0</v>
          </cell>
          <cell r="B115">
            <v>0</v>
          </cell>
          <cell r="C115" t="str">
            <v>Net proceeds from sale - Cinnabar</v>
          </cell>
          <cell r="D115">
            <v>0</v>
          </cell>
          <cell r="E115">
            <v>0</v>
          </cell>
          <cell r="F115">
            <v>0</v>
          </cell>
          <cell r="G115">
            <v>0</v>
          </cell>
          <cell r="H115">
            <v>0</v>
          </cell>
          <cell r="I115">
            <v>0</v>
          </cell>
          <cell r="J115">
            <v>0</v>
          </cell>
          <cell r="K115">
            <v>0</v>
          </cell>
          <cell r="L115">
            <v>22343.273036329789</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row>
        <row r="116">
          <cell r="A116">
            <v>0</v>
          </cell>
          <cell r="B116">
            <v>0</v>
          </cell>
          <cell r="C116" t="str">
            <v>Net proceeds from sale - Pu'uloa</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row>
        <row r="117">
          <cell r="A117">
            <v>0</v>
          </cell>
          <cell r="B117">
            <v>0</v>
          </cell>
          <cell r="C117" t="str">
            <v>Net Proceeds from Sale (1)</v>
          </cell>
          <cell r="D117">
            <v>0</v>
          </cell>
          <cell r="E117">
            <v>0</v>
          </cell>
          <cell r="F117">
            <v>0</v>
          </cell>
          <cell r="G117">
            <v>0</v>
          </cell>
          <cell r="H117">
            <v>0</v>
          </cell>
          <cell r="I117">
            <v>0</v>
          </cell>
          <cell r="J117">
            <v>0</v>
          </cell>
          <cell r="K117">
            <v>0</v>
          </cell>
          <cell r="L117">
            <v>256318.55076841637</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row>
        <row r="118">
          <cell r="A118">
            <v>0</v>
          </cell>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row>
        <row r="119">
          <cell r="A119">
            <v>0</v>
          </cell>
          <cell r="B119">
            <v>0</v>
          </cell>
          <cell r="C119" t="str">
            <v>Total Distributable Cash Flow</v>
          </cell>
          <cell r="D119">
            <v>0</v>
          </cell>
          <cell r="E119">
            <v>0</v>
          </cell>
          <cell r="F119">
            <v>0</v>
          </cell>
          <cell r="G119">
            <v>0</v>
          </cell>
          <cell r="H119">
            <v>7859.0788507187008</v>
          </cell>
          <cell r="I119">
            <v>9776.3790847015316</v>
          </cell>
          <cell r="J119">
            <v>10891.515950294644</v>
          </cell>
          <cell r="K119">
            <v>12092.57819120523</v>
          </cell>
          <cell r="L119">
            <v>269513.75012670248</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row>
        <row r="120">
          <cell r="A120">
            <v>0</v>
          </cell>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A121">
            <v>0</v>
          </cell>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row>
        <row r="122">
          <cell r="A122">
            <v>0</v>
          </cell>
          <cell r="B122">
            <v>0</v>
          </cell>
          <cell r="C122" t="str">
            <v>Refinancing</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row>
        <row r="123">
          <cell r="A123">
            <v>0</v>
          </cell>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row>
        <row r="124">
          <cell r="A124">
            <v>0</v>
          </cell>
          <cell r="B124">
            <v>0</v>
          </cell>
          <cell r="C124" t="str">
            <v>Refinancing - APIFGI</v>
          </cell>
          <cell r="D124">
            <v>0</v>
          </cell>
          <cell r="E124">
            <v>0</v>
          </cell>
          <cell r="F124">
            <v>0</v>
          </cell>
          <cell r="G124">
            <v>0</v>
          </cell>
          <cell r="H124">
            <v>0</v>
          </cell>
          <cell r="I124">
            <v>0</v>
          </cell>
          <cell r="J124">
            <v>0</v>
          </cell>
          <cell r="K124">
            <v>0</v>
          </cell>
          <cell r="L124">
            <v>1471.6983188481342</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row>
        <row r="125">
          <cell r="A125">
            <v>0</v>
          </cell>
          <cell r="B125">
            <v>0</v>
          </cell>
          <cell r="C125" t="str">
            <v>Refinancing - Riata</v>
          </cell>
          <cell r="D125">
            <v>0</v>
          </cell>
          <cell r="E125">
            <v>0</v>
          </cell>
          <cell r="F125">
            <v>0</v>
          </cell>
          <cell r="G125">
            <v>0</v>
          </cell>
          <cell r="H125">
            <v>0</v>
          </cell>
          <cell r="I125">
            <v>0</v>
          </cell>
          <cell r="J125">
            <v>0</v>
          </cell>
          <cell r="K125">
            <v>5932.4574446433853</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row>
        <row r="126">
          <cell r="A126">
            <v>0</v>
          </cell>
          <cell r="B126">
            <v>0</v>
          </cell>
          <cell r="C126" t="str">
            <v>Refinancing - CRPII</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A127">
            <v>0</v>
          </cell>
          <cell r="B127">
            <v>0</v>
          </cell>
          <cell r="C127" t="str">
            <v>Refinancing - Cinnabar</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row>
        <row r="128">
          <cell r="A128">
            <v>0</v>
          </cell>
          <cell r="B128">
            <v>0</v>
          </cell>
          <cell r="C128" t="str">
            <v>Refinancing - Pu'uloa</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A129">
            <v>0</v>
          </cell>
          <cell r="B129">
            <v>0</v>
          </cell>
          <cell r="C129" t="str">
            <v>Return from Refinancing</v>
          </cell>
          <cell r="D129">
            <v>0</v>
          </cell>
          <cell r="E129">
            <v>0</v>
          </cell>
          <cell r="F129">
            <v>0</v>
          </cell>
          <cell r="G129">
            <v>0</v>
          </cell>
          <cell r="H129">
            <v>0</v>
          </cell>
          <cell r="I129">
            <v>0</v>
          </cell>
          <cell r="J129">
            <v>0</v>
          </cell>
          <cell r="K129">
            <v>5932.4574446433853</v>
          </cell>
          <cell r="L129">
            <v>1471.6983188481342</v>
          </cell>
          <cell r="M129">
            <v>0</v>
          </cell>
          <cell r="N129">
            <v>0</v>
          </cell>
          <cell r="O129">
            <v>0</v>
          </cell>
          <cell r="P129">
            <v>0</v>
          </cell>
          <cell r="Q129">
            <v>0</v>
          </cell>
          <cell r="R129">
            <v>0</v>
          </cell>
          <cell r="S129">
            <v>0</v>
          </cell>
          <cell r="T129">
            <v>0</v>
          </cell>
          <cell r="U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A130">
            <v>0</v>
          </cell>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row>
        <row r="131">
          <cell r="A131">
            <v>0</v>
          </cell>
          <cell r="B131">
            <v>0</v>
          </cell>
          <cell r="C131" t="str">
            <v>Capital Calls:</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row>
        <row r="132">
          <cell r="A132">
            <v>0</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row>
        <row r="133">
          <cell r="A133">
            <v>0</v>
          </cell>
          <cell r="B133">
            <v>0</v>
          </cell>
          <cell r="C133" t="str">
            <v>Refinancing</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A134">
            <v>0</v>
          </cell>
          <cell r="B134">
            <v>0</v>
          </cell>
          <cell r="C134" t="str">
            <v>Refinancing - APIFGI</v>
          </cell>
          <cell r="D134">
            <v>0</v>
          </cell>
          <cell r="E134">
            <v>0</v>
          </cell>
          <cell r="F134">
            <v>0</v>
          </cell>
          <cell r="G134">
            <v>0</v>
          </cell>
          <cell r="H134">
            <v>-3675</v>
          </cell>
          <cell r="I134">
            <v>-10290.246152999998</v>
          </cell>
          <cell r="J134">
            <v>-6644.7783944170769</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A135">
            <v>0</v>
          </cell>
          <cell r="B135">
            <v>0</v>
          </cell>
          <cell r="C135" t="str">
            <v>Refinancing - Riata</v>
          </cell>
          <cell r="D135">
            <v>0</v>
          </cell>
          <cell r="E135">
            <v>0</v>
          </cell>
          <cell r="F135">
            <v>0</v>
          </cell>
          <cell r="G135">
            <v>0</v>
          </cell>
          <cell r="H135">
            <v>0</v>
          </cell>
          <cell r="I135">
            <v>0</v>
          </cell>
          <cell r="J135">
            <v>0</v>
          </cell>
          <cell r="K135">
            <v>-8327.437199999993</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A136">
            <v>0</v>
          </cell>
          <cell r="B136">
            <v>0</v>
          </cell>
          <cell r="C136" t="str">
            <v>Refinancing - CRPII</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A137">
            <v>0</v>
          </cell>
          <cell r="B137">
            <v>0</v>
          </cell>
          <cell r="C137" t="str">
            <v>Refinancing - Cinnabar</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A138">
            <v>0</v>
          </cell>
          <cell r="B138">
            <v>0</v>
          </cell>
          <cell r="C138" t="str">
            <v>Refinancing - Pu'uloa</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A139">
            <v>0</v>
          </cell>
          <cell r="B139">
            <v>0</v>
          </cell>
          <cell r="C139" t="str">
            <v>Call for Refinancing</v>
          </cell>
          <cell r="D139">
            <v>0</v>
          </cell>
          <cell r="E139">
            <v>0</v>
          </cell>
          <cell r="F139">
            <v>0</v>
          </cell>
          <cell r="G139">
            <v>0</v>
          </cell>
          <cell r="H139">
            <v>-3675</v>
          </cell>
          <cell r="I139">
            <v>-10290.246152999998</v>
          </cell>
          <cell r="J139">
            <v>-6644.7783944170769</v>
          </cell>
          <cell r="K139">
            <v>-8327.437199999993</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A140">
            <v>0</v>
          </cell>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A141">
            <v>0</v>
          </cell>
          <cell r="B141">
            <v>0</v>
          </cell>
          <cell r="C141" t="str">
            <v>Capital Improvements</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row>
        <row r="142">
          <cell r="A142">
            <v>0</v>
          </cell>
          <cell r="B142">
            <v>0</v>
          </cell>
          <cell r="C142" t="str">
            <v>Capital improvements - APIFGI</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row>
        <row r="143">
          <cell r="A143">
            <v>0</v>
          </cell>
          <cell r="B143">
            <v>0</v>
          </cell>
          <cell r="C143" t="str">
            <v>Capital improvements - Riata</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row>
        <row r="144">
          <cell r="A144">
            <v>0</v>
          </cell>
          <cell r="B144">
            <v>0</v>
          </cell>
          <cell r="C144" t="str">
            <v>Capital improvements - CRPII</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v>0</v>
          </cell>
        </row>
        <row r="145">
          <cell r="A145">
            <v>0</v>
          </cell>
          <cell r="B145">
            <v>0</v>
          </cell>
          <cell r="C145" t="str">
            <v>Capital improvements - Cinnabar</v>
          </cell>
          <cell r="D145">
            <v>0</v>
          </cell>
          <cell r="E145">
            <v>0</v>
          </cell>
          <cell r="F145">
            <v>0</v>
          </cell>
          <cell r="G145">
            <v>0</v>
          </cell>
          <cell r="H145">
            <v>-849.32440680694424</v>
          </cell>
          <cell r="I145">
            <v>-926.53559319305566</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A146">
            <v>0</v>
          </cell>
          <cell r="B146">
            <v>0</v>
          </cell>
          <cell r="C146" t="str">
            <v>Capital improvements - Pu'uloa</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A147">
            <v>0</v>
          </cell>
          <cell r="B147">
            <v>0</v>
          </cell>
          <cell r="C147" t="str">
            <v>Capital Improvements</v>
          </cell>
          <cell r="D147">
            <v>0</v>
          </cell>
          <cell r="E147">
            <v>0</v>
          </cell>
          <cell r="F147">
            <v>0</v>
          </cell>
          <cell r="G147">
            <v>0</v>
          </cell>
          <cell r="H147">
            <v>-849.32440680694424</v>
          </cell>
          <cell r="I147">
            <v>-926.53559319305566</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row>
        <row r="148">
          <cell r="A148">
            <v>0</v>
          </cell>
          <cell r="B148">
            <v>0</v>
          </cell>
          <cell r="C148" t="str">
            <v>Total Capital Call</v>
          </cell>
          <cell r="D148">
            <v>0</v>
          </cell>
          <cell r="E148">
            <v>0</v>
          </cell>
          <cell r="F148">
            <v>0</v>
          </cell>
          <cell r="G148">
            <v>0</v>
          </cell>
          <cell r="H148">
            <v>-4524.3244068069444</v>
          </cell>
          <cell r="I148">
            <v>-11216.781746193054</v>
          </cell>
          <cell r="J148">
            <v>-6644.7783944170769</v>
          </cell>
          <cell r="K148">
            <v>-8327.437199999993</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A149">
            <v>0</v>
          </cell>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A150">
            <v>0</v>
          </cell>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A151">
            <v>0</v>
          </cell>
          <cell r="B151">
            <v>0</v>
          </cell>
          <cell r="C151" t="str">
            <v>Debt</v>
          </cell>
          <cell r="D151">
            <v>0</v>
          </cell>
          <cell r="E151">
            <v>0</v>
          </cell>
          <cell r="F151">
            <v>0</v>
          </cell>
          <cell r="G151">
            <v>0</v>
          </cell>
          <cell r="H151">
            <v>358612</v>
          </cell>
          <cell r="I151">
            <v>342522</v>
          </cell>
          <cell r="J151">
            <v>332684</v>
          </cell>
          <cell r="K151">
            <v>326392</v>
          </cell>
          <cell r="L151">
            <v>336247.86075673497</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A152">
            <v>0</v>
          </cell>
          <cell r="B152">
            <v>0</v>
          </cell>
          <cell r="C152" t="str">
            <v>Debt / Initial GAV</v>
          </cell>
          <cell r="D152">
            <v>0</v>
          </cell>
          <cell r="E152">
            <v>0</v>
          </cell>
          <cell r="F152">
            <v>0</v>
          </cell>
          <cell r="G152">
            <v>0</v>
          </cell>
          <cell r="H152">
            <v>0.68321512129050721</v>
          </cell>
          <cell r="I152">
            <v>0.65256101238850661</v>
          </cell>
          <cell r="J152">
            <v>0.63381799664096883</v>
          </cell>
          <cell r="K152">
            <v>0.62183069687643255</v>
          </cell>
          <cell r="L152">
            <v>0.64060774031707324</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A153">
            <v>0</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row>
        <row r="154">
          <cell r="A154">
            <v>0</v>
          </cell>
          <cell r="B154">
            <v>0</v>
          </cell>
          <cell r="C154" t="str">
            <v>Implied Cap Rate Before Cap-Ex - Gross Investment</v>
          </cell>
          <cell r="D154">
            <v>0</v>
          </cell>
          <cell r="E154">
            <v>0</v>
          </cell>
          <cell r="F154">
            <v>0</v>
          </cell>
          <cell r="G154">
            <v>5.4710811686714933E-2</v>
          </cell>
          <cell r="H154">
            <v>5.7527190269640927E-2</v>
          </cell>
          <cell r="I154">
            <v>6.0514525655113893E-2</v>
          </cell>
          <cell r="J154">
            <v>6.4990804003524874E-2</v>
          </cell>
          <cell r="K154">
            <v>6.8802405461733621E-2</v>
          </cell>
          <cell r="L154">
            <v>7.0346350920371267E-2</v>
          </cell>
          <cell r="M154" t="str">
            <v>-</v>
          </cell>
          <cell r="N154" t="str">
            <v>-</v>
          </cell>
          <cell r="O154" t="str">
            <v>-</v>
          </cell>
          <cell r="P154" t="str">
            <v>-</v>
          </cell>
          <cell r="Q154" t="str">
            <v>-</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row>
        <row r="155">
          <cell r="A155">
            <v>0</v>
          </cell>
          <cell r="B155">
            <v>0</v>
          </cell>
          <cell r="C155" t="str">
            <v>Implied Cap Rate After Cap-Ex - Gross Investment</v>
          </cell>
          <cell r="D155">
            <v>0</v>
          </cell>
          <cell r="E155">
            <v>0</v>
          </cell>
          <cell r="F155">
            <v>0</v>
          </cell>
          <cell r="G155">
            <v>0</v>
          </cell>
          <cell r="H155">
            <v>5.5595181664835222E-2</v>
          </cell>
          <cell r="I155">
            <v>5.8511914720834717E-2</v>
          </cell>
          <cell r="J155">
            <v>6.2917219749506093E-2</v>
          </cell>
          <cell r="K155">
            <v>6.6655155922446072E-2</v>
          </cell>
          <cell r="L155">
            <v>6.8174524248682977E-2</v>
          </cell>
          <cell r="M155" t="str">
            <v>-</v>
          </cell>
          <cell r="N155" t="str">
            <v>-</v>
          </cell>
          <cell r="O155" t="str">
            <v>-</v>
          </cell>
          <cell r="P155" t="str">
            <v>-</v>
          </cell>
          <cell r="Q155" t="str">
            <v>-</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row>
        <row r="156">
          <cell r="A156">
            <v>0</v>
          </cell>
          <cell r="B156">
            <v>0</v>
          </cell>
          <cell r="C156" t="str">
            <v>Leveraged Yield Before Fees - Gross Equity</v>
          </cell>
          <cell r="D156">
            <v>0</v>
          </cell>
          <cell r="E156">
            <v>0</v>
          </cell>
          <cell r="F156">
            <v>0</v>
          </cell>
          <cell r="G156">
            <v>0</v>
          </cell>
          <cell r="H156">
            <v>5.6450735408019495E-2</v>
          </cell>
          <cell r="I156">
            <v>6.4653023643557142E-2</v>
          </cell>
          <cell r="J156">
            <v>6.8639677290039586E-2</v>
          </cell>
          <cell r="K156">
            <v>7.6177287407921013E-2</v>
          </cell>
          <cell r="L156">
            <v>8.2928863162013797E-2</v>
          </cell>
          <cell r="M156" t="str">
            <v>-</v>
          </cell>
          <cell r="N156" t="str">
            <v>-</v>
          </cell>
          <cell r="O156" t="str">
            <v>-</v>
          </cell>
          <cell r="P156" t="str">
            <v>-</v>
          </cell>
          <cell r="Q156" t="str">
            <v>-</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row>
        <row r="157">
          <cell r="A157">
            <v>0</v>
          </cell>
          <cell r="B157">
            <v>0</v>
          </cell>
          <cell r="C157" t="str">
            <v>Leveraged Yield After Fees - Gross Equity</v>
          </cell>
          <cell r="D157">
            <v>0</v>
          </cell>
          <cell r="E157">
            <v>0</v>
          </cell>
          <cell r="F157">
            <v>0</v>
          </cell>
          <cell r="G157">
            <v>0</v>
          </cell>
          <cell r="H157">
            <v>4.5438935692402288E-2</v>
          </cell>
          <cell r="I157">
            <v>5.3081746227306416E-2</v>
          </cell>
          <cell r="J157">
            <v>5.7077227109521136E-2</v>
          </cell>
          <cell r="K157">
            <v>6.2585907798597157E-2</v>
          </cell>
          <cell r="L157">
            <v>6.8816762013201666E-2</v>
          </cell>
          <cell r="M157" t="str">
            <v>-</v>
          </cell>
          <cell r="N157" t="str">
            <v>-</v>
          </cell>
          <cell r="O157" t="str">
            <v>-</v>
          </cell>
          <cell r="P157" t="str">
            <v>-</v>
          </cell>
          <cell r="Q157" t="str">
            <v>-</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row>
        <row r="158">
          <cell r="A158">
            <v>0</v>
          </cell>
          <cell r="B158">
            <v>0</v>
          </cell>
          <cell r="C158" t="str">
            <v>Avg Int Rate</v>
          </cell>
          <cell r="D158">
            <v>0</v>
          </cell>
          <cell r="E158">
            <v>0</v>
          </cell>
          <cell r="F158">
            <v>0</v>
          </cell>
          <cell r="G158">
            <v>0</v>
          </cell>
          <cell r="H158">
            <v>4.9711434149643144E-2</v>
          </cell>
          <cell r="I158">
            <v>4.6847651086825891E-2</v>
          </cell>
          <cell r="J158">
            <v>4.8425502282320496E-2</v>
          </cell>
          <cell r="K158">
            <v>4.6504154151837222E-2</v>
          </cell>
          <cell r="L158">
            <v>4.6517152858574766E-2</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row>
        <row r="159">
          <cell r="A159">
            <v>0</v>
          </cell>
          <cell r="B159">
            <v>0</v>
          </cell>
          <cell r="C159" t="str">
            <v>Avg Debt Constant</v>
          </cell>
          <cell r="D159">
            <v>0</v>
          </cell>
          <cell r="E159">
            <v>0</v>
          </cell>
          <cell r="F159">
            <v>0</v>
          </cell>
          <cell r="G159">
            <v>0</v>
          </cell>
          <cell r="H159">
            <v>5.4775509257925022E-2</v>
          </cell>
          <cell r="I159">
            <v>5.394283390908737E-2</v>
          </cell>
          <cell r="J159">
            <v>5.8766039199498479E-2</v>
          </cell>
          <cell r="K159">
            <v>6.0435753611824912E-2</v>
          </cell>
          <cell r="L159">
            <v>6.1565470040672067E-2</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A161">
            <v>0</v>
          </cell>
          <cell r="B161">
            <v>0</v>
          </cell>
          <cell r="C161" t="str">
            <v>YOY Growth Rates</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row>
        <row r="162">
          <cell r="A162">
            <v>0</v>
          </cell>
          <cell r="B162">
            <v>0</v>
          </cell>
          <cell r="C162" t="str">
            <v>Net Rental Revenue</v>
          </cell>
          <cell r="D162">
            <v>0</v>
          </cell>
          <cell r="E162">
            <v>0</v>
          </cell>
          <cell r="F162">
            <v>0</v>
          </cell>
          <cell r="G162">
            <v>0</v>
          </cell>
          <cell r="H162">
            <v>5.0966741496337509E-2</v>
          </cell>
          <cell r="I162">
            <v>3.573575892942138E-2</v>
          </cell>
          <cell r="J162">
            <v>5.264796605144606E-2</v>
          </cell>
          <cell r="K162">
            <v>4.2728973797757641E-2</v>
          </cell>
          <cell r="L162">
            <v>3.5149941639952553E-2</v>
          </cell>
          <cell r="M162" t="str">
            <v>-</v>
          </cell>
          <cell r="N162" t="str">
            <v>-</v>
          </cell>
          <cell r="O162" t="str">
            <v>-</v>
          </cell>
          <cell r="P162" t="str">
            <v>-</v>
          </cell>
          <cell r="Q162" t="str">
            <v>-</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row>
        <row r="163">
          <cell r="A163">
            <v>0</v>
          </cell>
          <cell r="B163">
            <v>0</v>
          </cell>
          <cell r="C163" t="str">
            <v>Other Income</v>
          </cell>
          <cell r="D163">
            <v>0</v>
          </cell>
          <cell r="E163">
            <v>0</v>
          </cell>
          <cell r="F163">
            <v>0</v>
          </cell>
          <cell r="G163">
            <v>0</v>
          </cell>
          <cell r="H163">
            <v>-1.3891770906068635E-2</v>
          </cell>
          <cell r="I163">
            <v>4.9448160932991092E-2</v>
          </cell>
          <cell r="J163">
            <v>4.0528844209882786E-2</v>
          </cell>
          <cell r="K163">
            <v>3.0223487239973812E-2</v>
          </cell>
          <cell r="L163">
            <v>2.9045642391455129E-2</v>
          </cell>
          <cell r="M163" t="str">
            <v>-</v>
          </cell>
          <cell r="N163" t="str">
            <v>-</v>
          </cell>
          <cell r="O163" t="str">
            <v>-</v>
          </cell>
          <cell r="P163" t="str">
            <v>-</v>
          </cell>
          <cell r="Q163" t="str">
            <v>-</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row>
        <row r="164">
          <cell r="A164">
            <v>0</v>
          </cell>
          <cell r="B164">
            <v>0</v>
          </cell>
          <cell r="C164" t="str">
            <v>Operating Expenses</v>
          </cell>
          <cell r="D164">
            <v>0</v>
          </cell>
          <cell r="E164">
            <v>0</v>
          </cell>
          <cell r="F164">
            <v>0</v>
          </cell>
          <cell r="G164">
            <v>0</v>
          </cell>
          <cell r="H164">
            <v>4.0686377278985608E-2</v>
          </cell>
          <cell r="I164">
            <v>2.9803209215164994E-2</v>
          </cell>
          <cell r="J164">
            <v>3.1638556828119446E-2</v>
          </cell>
          <cell r="K164">
            <v>2.9924749988950783E-2</v>
          </cell>
          <cell r="L164">
            <v>2.8977801745744713E-2</v>
          </cell>
          <cell r="M164" t="str">
            <v>-</v>
          </cell>
          <cell r="N164" t="str">
            <v>-</v>
          </cell>
          <cell r="O164" t="str">
            <v>-</v>
          </cell>
          <cell r="P164" t="str">
            <v>-</v>
          </cell>
          <cell r="Q164" t="str">
            <v>-</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row>
        <row r="165">
          <cell r="A165">
            <v>0</v>
          </cell>
          <cell r="B165">
            <v>0</v>
          </cell>
          <cell r="C165" t="str">
            <v>Net Operating Income (Before Cap-Ex)</v>
          </cell>
          <cell r="D165">
            <v>0</v>
          </cell>
          <cell r="E165">
            <v>0</v>
          </cell>
          <cell r="F165">
            <v>0</v>
          </cell>
          <cell r="G165">
            <v>0</v>
          </cell>
          <cell r="H165">
            <v>4.9887046650456845E-2</v>
          </cell>
          <cell r="I165">
            <v>4.2285463919782051E-2</v>
          </cell>
          <cell r="J165">
            <v>6.7459131542518369E-2</v>
          </cell>
          <cell r="K165">
            <v>5.0767637939836074E-2</v>
          </cell>
          <cell r="L165">
            <v>3.8937932972670231E-2</v>
          </cell>
          <cell r="M165" t="str">
            <v>-</v>
          </cell>
          <cell r="N165" t="str">
            <v>-</v>
          </cell>
          <cell r="O165" t="str">
            <v>-</v>
          </cell>
          <cell r="P165" t="str">
            <v>-</v>
          </cell>
          <cell r="Q165" t="str">
            <v>-</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A168">
            <v>0</v>
          </cell>
          <cell r="B168">
            <v>0</v>
          </cell>
          <cell r="C168" t="str">
            <v>(1) Net proceeds from disposition of assets:</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A169">
            <v>0</v>
          </cell>
          <cell r="B169">
            <v>0</v>
          </cell>
          <cell r="C169" t="str">
            <v>Gross Proceeds from Sale</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A170">
            <v>0</v>
          </cell>
          <cell r="B170">
            <v>0</v>
          </cell>
          <cell r="C170" t="str">
            <v>Gross proceeds from sale - APIFGI</v>
          </cell>
          <cell r="D170">
            <v>0</v>
          </cell>
          <cell r="E170">
            <v>0</v>
          </cell>
          <cell r="F170">
            <v>0</v>
          </cell>
          <cell r="G170">
            <v>0</v>
          </cell>
          <cell r="H170">
            <v>0</v>
          </cell>
          <cell r="I170">
            <v>0</v>
          </cell>
          <cell r="J170">
            <v>0</v>
          </cell>
          <cell r="K170">
            <v>0</v>
          </cell>
          <cell r="L170">
            <v>317898.19708345836</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A171">
            <v>0</v>
          </cell>
          <cell r="B171">
            <v>0</v>
          </cell>
          <cell r="C171" t="str">
            <v>Gross proceeds from sale - Riata</v>
          </cell>
          <cell r="D171">
            <v>0</v>
          </cell>
          <cell r="E171">
            <v>0</v>
          </cell>
          <cell r="F171">
            <v>0</v>
          </cell>
          <cell r="G171">
            <v>0</v>
          </cell>
          <cell r="H171">
            <v>0</v>
          </cell>
          <cell r="I171">
            <v>0</v>
          </cell>
          <cell r="J171">
            <v>0</v>
          </cell>
          <cell r="K171">
            <v>0</v>
          </cell>
          <cell r="L171">
            <v>233468.72225925929</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row>
        <row r="172">
          <cell r="A172">
            <v>0</v>
          </cell>
          <cell r="B172">
            <v>0</v>
          </cell>
          <cell r="C172" t="str">
            <v>Gross proceeds from sale - CRPII</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A173">
            <v>0</v>
          </cell>
          <cell r="B173">
            <v>0</v>
          </cell>
          <cell r="C173" t="str">
            <v>Gross proceeds from sale - Cinnabar</v>
          </cell>
          <cell r="D173">
            <v>0</v>
          </cell>
          <cell r="E173">
            <v>0</v>
          </cell>
          <cell r="F173">
            <v>0</v>
          </cell>
          <cell r="G173">
            <v>0</v>
          </cell>
          <cell r="H173">
            <v>0</v>
          </cell>
          <cell r="I173">
            <v>0</v>
          </cell>
          <cell r="J173">
            <v>0</v>
          </cell>
          <cell r="K173">
            <v>0</v>
          </cell>
          <cell r="L173">
            <v>36369.346510108349</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row>
        <row r="174">
          <cell r="A174">
            <v>0</v>
          </cell>
          <cell r="B174">
            <v>0</v>
          </cell>
          <cell r="C174" t="str">
            <v>Gross proceeds from sale - Pu'uloa</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A175">
            <v>0</v>
          </cell>
          <cell r="B175">
            <v>0</v>
          </cell>
          <cell r="C175" t="str">
            <v>Gross Proceeds from Sale</v>
          </cell>
          <cell r="D175">
            <v>0</v>
          </cell>
          <cell r="E175">
            <v>0</v>
          </cell>
          <cell r="F175">
            <v>0</v>
          </cell>
          <cell r="G175">
            <v>0</v>
          </cell>
          <cell r="H175">
            <v>0</v>
          </cell>
          <cell r="I175">
            <v>0</v>
          </cell>
          <cell r="J175">
            <v>0</v>
          </cell>
          <cell r="K175">
            <v>0</v>
          </cell>
          <cell r="L175">
            <v>587736.26585282595</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A176">
            <v>0</v>
          </cell>
          <cell r="B176">
            <v>0</v>
          </cell>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A177">
            <v>0</v>
          </cell>
          <cell r="B177">
            <v>0</v>
          </cell>
          <cell r="C177" t="str">
            <v>Cost of Sale</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row>
        <row r="178">
          <cell r="A178">
            <v>0</v>
          </cell>
          <cell r="B178">
            <v>0</v>
          </cell>
          <cell r="C178" t="str">
            <v>Cost of sale - APIFGI</v>
          </cell>
          <cell r="D178">
            <v>0</v>
          </cell>
          <cell r="E178">
            <v>0</v>
          </cell>
          <cell r="F178">
            <v>0</v>
          </cell>
          <cell r="G178">
            <v>0</v>
          </cell>
          <cell r="H178">
            <v>0</v>
          </cell>
          <cell r="I178">
            <v>0</v>
          </cell>
          <cell r="J178">
            <v>0</v>
          </cell>
          <cell r="K178">
            <v>0</v>
          </cell>
          <cell r="L178">
            <v>-5561.1438283358329</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row>
        <row r="179">
          <cell r="A179">
            <v>0</v>
          </cell>
          <cell r="B179">
            <v>0</v>
          </cell>
          <cell r="C179" t="str">
            <v>Cost of sale - Riata</v>
          </cell>
          <cell r="D179">
            <v>0</v>
          </cell>
          <cell r="E179">
            <v>0</v>
          </cell>
          <cell r="F179">
            <v>0</v>
          </cell>
          <cell r="G179">
            <v>0</v>
          </cell>
          <cell r="H179">
            <v>0</v>
          </cell>
          <cell r="I179">
            <v>0</v>
          </cell>
          <cell r="J179">
            <v>0</v>
          </cell>
          <cell r="K179">
            <v>0</v>
          </cell>
          <cell r="L179">
            <v>-2302.1445925925923</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row>
        <row r="180">
          <cell r="A180">
            <v>0</v>
          </cell>
          <cell r="B180">
            <v>0</v>
          </cell>
          <cell r="C180" t="str">
            <v>Cost of sale - CRPII</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A181">
            <v>0</v>
          </cell>
          <cell r="B181">
            <v>0</v>
          </cell>
          <cell r="C181" t="str">
            <v>Cost of sale - Cinnabar</v>
          </cell>
          <cell r="D181">
            <v>0</v>
          </cell>
          <cell r="E181">
            <v>0</v>
          </cell>
          <cell r="F181">
            <v>0</v>
          </cell>
          <cell r="G181">
            <v>0</v>
          </cell>
          <cell r="H181">
            <v>0</v>
          </cell>
          <cell r="I181">
            <v>0</v>
          </cell>
          <cell r="J181">
            <v>0</v>
          </cell>
          <cell r="K181">
            <v>0</v>
          </cell>
          <cell r="L181">
            <v>-454.61683137635447</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row>
        <row r="182">
          <cell r="A182">
            <v>0</v>
          </cell>
          <cell r="B182">
            <v>0</v>
          </cell>
          <cell r="C182" t="str">
            <v>Cost of sale - Pu'uloa</v>
          </cell>
          <cell r="D182">
            <v>0</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row>
        <row r="183">
          <cell r="A183">
            <v>0</v>
          </cell>
          <cell r="B183">
            <v>0</v>
          </cell>
          <cell r="C183" t="str">
            <v>Less: Cost of Sale</v>
          </cell>
          <cell r="D183">
            <v>0</v>
          </cell>
          <cell r="E183">
            <v>0</v>
          </cell>
          <cell r="F183">
            <v>0</v>
          </cell>
          <cell r="G183">
            <v>0</v>
          </cell>
          <cell r="H183">
            <v>0</v>
          </cell>
          <cell r="I183">
            <v>0</v>
          </cell>
          <cell r="J183">
            <v>0</v>
          </cell>
          <cell r="K183">
            <v>0</v>
          </cell>
          <cell r="L183">
            <v>-8317.9052523047794</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row>
        <row r="184">
          <cell r="A184">
            <v>0</v>
          </cell>
          <cell r="B184">
            <v>0</v>
          </cell>
          <cell r="C184">
            <v>0</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row>
        <row r="185">
          <cell r="A185">
            <v>0</v>
          </cell>
          <cell r="B185">
            <v>0</v>
          </cell>
          <cell r="C185" t="str">
            <v>Debt Repayment Property Sale</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A186">
            <v>0</v>
          </cell>
          <cell r="B186">
            <v>0</v>
          </cell>
          <cell r="C186" t="str">
            <v>Debt repayment property sale - APIFGI</v>
          </cell>
          <cell r="D186">
            <v>0</v>
          </cell>
          <cell r="E186">
            <v>0</v>
          </cell>
          <cell r="F186">
            <v>0</v>
          </cell>
          <cell r="G186">
            <v>0</v>
          </cell>
          <cell r="H186">
            <v>0</v>
          </cell>
          <cell r="I186">
            <v>0</v>
          </cell>
          <cell r="J186">
            <v>0</v>
          </cell>
          <cell r="K186">
            <v>0</v>
          </cell>
          <cell r="L186">
            <v>-179686.72224098112</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A187">
            <v>0</v>
          </cell>
          <cell r="B187">
            <v>0</v>
          </cell>
          <cell r="C187" t="str">
            <v>Debt repayment property sale - Riata</v>
          </cell>
          <cell r="D187">
            <v>0</v>
          </cell>
          <cell r="E187">
            <v>0</v>
          </cell>
          <cell r="F187">
            <v>0</v>
          </cell>
          <cell r="G187">
            <v>0</v>
          </cell>
          <cell r="H187">
            <v>0</v>
          </cell>
          <cell r="I187">
            <v>0</v>
          </cell>
          <cell r="J187">
            <v>0</v>
          </cell>
          <cell r="K187">
            <v>0</v>
          </cell>
          <cell r="L187">
            <v>-129841.63094872147</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row>
        <row r="188">
          <cell r="A188">
            <v>0</v>
          </cell>
          <cell r="B188">
            <v>0</v>
          </cell>
          <cell r="C188" t="str">
            <v>Debt repayment property sale - CRPII</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A189">
            <v>0</v>
          </cell>
          <cell r="B189">
            <v>0</v>
          </cell>
          <cell r="C189" t="str">
            <v>Debt repayment property sale - Cinnabar</v>
          </cell>
          <cell r="D189">
            <v>0</v>
          </cell>
          <cell r="E189">
            <v>0</v>
          </cell>
          <cell r="F189">
            <v>0</v>
          </cell>
          <cell r="G189">
            <v>0</v>
          </cell>
          <cell r="H189">
            <v>0</v>
          </cell>
          <cell r="I189">
            <v>0</v>
          </cell>
          <cell r="J189">
            <v>0</v>
          </cell>
          <cell r="K189">
            <v>0</v>
          </cell>
          <cell r="L189">
            <v>-13571.456642402207</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row>
        <row r="190">
          <cell r="A190">
            <v>0</v>
          </cell>
          <cell r="B190">
            <v>0</v>
          </cell>
          <cell r="C190" t="str">
            <v>Debt repayment property sale - Pu'uloa</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row>
        <row r="191">
          <cell r="A191">
            <v>0</v>
          </cell>
          <cell r="B191">
            <v>0</v>
          </cell>
          <cell r="C191" t="str">
            <v>Less: Debt Repayment Property Sale</v>
          </cell>
          <cell r="D191">
            <v>0</v>
          </cell>
          <cell r="E191">
            <v>0</v>
          </cell>
          <cell r="F191">
            <v>0</v>
          </cell>
          <cell r="G191">
            <v>0</v>
          </cell>
          <cell r="H191">
            <v>0</v>
          </cell>
          <cell r="I191">
            <v>0</v>
          </cell>
          <cell r="J191">
            <v>0</v>
          </cell>
          <cell r="K191">
            <v>0</v>
          </cell>
          <cell r="L191">
            <v>-323099.80983210483</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2">
          <cell r="A192">
            <v>0</v>
          </cell>
          <cell r="B192">
            <v>0</v>
          </cell>
          <cell r="C192">
            <v>0</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row>
        <row r="193">
          <cell r="A193">
            <v>0</v>
          </cell>
          <cell r="B193">
            <v>0</v>
          </cell>
          <cell r="C193" t="str">
            <v>Net Proceeds from Sale</v>
          </cell>
          <cell r="D193">
            <v>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row>
        <row r="194">
          <cell r="A194">
            <v>0</v>
          </cell>
          <cell r="B194">
            <v>0</v>
          </cell>
          <cell r="C194" t="str">
            <v>Net proceeds from sale - APIFGI</v>
          </cell>
          <cell r="D194">
            <v>0</v>
          </cell>
          <cell r="E194">
            <v>0</v>
          </cell>
          <cell r="F194">
            <v>0</v>
          </cell>
          <cell r="G194">
            <v>0</v>
          </cell>
          <cell r="H194">
            <v>0</v>
          </cell>
          <cell r="I194">
            <v>0</v>
          </cell>
          <cell r="J194">
            <v>0</v>
          </cell>
          <cell r="K194">
            <v>0</v>
          </cell>
          <cell r="L194">
            <v>132650.33101414138</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row>
        <row r="195">
          <cell r="A195">
            <v>0</v>
          </cell>
          <cell r="B195">
            <v>0</v>
          </cell>
          <cell r="C195" t="str">
            <v>Net proceeds from sale - Riata</v>
          </cell>
          <cell r="D195">
            <v>0</v>
          </cell>
          <cell r="E195">
            <v>0</v>
          </cell>
          <cell r="F195">
            <v>0</v>
          </cell>
          <cell r="G195">
            <v>0</v>
          </cell>
          <cell r="H195">
            <v>0</v>
          </cell>
          <cell r="I195">
            <v>0</v>
          </cell>
          <cell r="J195">
            <v>0</v>
          </cell>
          <cell r="K195">
            <v>0</v>
          </cell>
          <cell r="L195">
            <v>101324.94671794523</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row>
        <row r="196">
          <cell r="A196">
            <v>0</v>
          </cell>
          <cell r="B196">
            <v>0</v>
          </cell>
          <cell r="C196" t="str">
            <v>Net proceeds from sale - CRPII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A197">
            <v>0</v>
          </cell>
          <cell r="B197">
            <v>0</v>
          </cell>
          <cell r="C197" t="str">
            <v>Net proceeds from sale - Cinnabar</v>
          </cell>
          <cell r="D197">
            <v>0</v>
          </cell>
          <cell r="E197">
            <v>0</v>
          </cell>
          <cell r="F197">
            <v>0</v>
          </cell>
          <cell r="G197">
            <v>0</v>
          </cell>
          <cell r="H197">
            <v>0</v>
          </cell>
          <cell r="I197">
            <v>0</v>
          </cell>
          <cell r="J197">
            <v>0</v>
          </cell>
          <cell r="K197">
            <v>0</v>
          </cell>
          <cell r="L197">
            <v>22343.273036329789</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A198">
            <v>0</v>
          </cell>
          <cell r="B198">
            <v>0</v>
          </cell>
          <cell r="C198" t="str">
            <v>Net proceeds from sale - Pu'uloa</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row>
        <row r="199">
          <cell r="A199">
            <v>0</v>
          </cell>
          <cell r="B199">
            <v>0</v>
          </cell>
          <cell r="C199" t="str">
            <v>Net Proceeds from Sale</v>
          </cell>
          <cell r="D199">
            <v>0</v>
          </cell>
          <cell r="E199">
            <v>0</v>
          </cell>
          <cell r="F199">
            <v>0</v>
          </cell>
          <cell r="G199">
            <v>0</v>
          </cell>
          <cell r="H199">
            <v>0</v>
          </cell>
          <cell r="I199">
            <v>0</v>
          </cell>
          <cell r="J199">
            <v>0</v>
          </cell>
          <cell r="K199">
            <v>0</v>
          </cell>
          <cell r="L199">
            <v>256318.55076841637</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A200">
            <v>0</v>
          </cell>
          <cell r="B200">
            <v>0</v>
          </cell>
          <cell r="C200">
            <v>0</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A201">
            <v>0</v>
          </cell>
          <cell r="B201">
            <v>0</v>
          </cell>
          <cell r="C201" t="str">
            <v>(2) Calculated from Year 1 through Year 6</v>
          </cell>
          <cell r="D201">
            <v>0</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row>
        <row r="202">
          <cell r="A202">
            <v>0</v>
          </cell>
          <cell r="B202">
            <v>0</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row>
        <row r="203">
          <cell r="A203">
            <v>0</v>
          </cell>
          <cell r="B203">
            <v>0</v>
          </cell>
          <cell r="C203">
            <v>0</v>
          </cell>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row>
        <row r="204">
          <cell r="A204">
            <v>0</v>
          </cell>
          <cell r="B204">
            <v>0</v>
          </cell>
          <cell r="C204" t="str">
            <v>Beginning Equity Balance</v>
          </cell>
          <cell r="D204">
            <v>0</v>
          </cell>
          <cell r="E204">
            <v>0</v>
          </cell>
          <cell r="F204">
            <v>0</v>
          </cell>
          <cell r="G204">
            <v>0</v>
          </cell>
          <cell r="H204">
            <v>168434.80702885287</v>
          </cell>
          <cell r="I204">
            <v>172959.1314356598</v>
          </cell>
          <cell r="J204">
            <v>184175.91318185284</v>
          </cell>
          <cell r="K204">
            <v>190820.69157626992</v>
          </cell>
          <cell r="L204">
            <v>193215.67133162651</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row>
        <row r="205">
          <cell r="A205">
            <v>0</v>
          </cell>
          <cell r="B205">
            <v>0</v>
          </cell>
          <cell r="C205" t="str">
            <v>Initial Investment</v>
          </cell>
          <cell r="D205">
            <v>0</v>
          </cell>
          <cell r="E205">
            <v>0</v>
          </cell>
          <cell r="F205">
            <v>0</v>
          </cell>
          <cell r="G205">
            <v>168434.80702885287</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row>
        <row r="206">
          <cell r="A206">
            <v>0</v>
          </cell>
          <cell r="B206">
            <v>0</v>
          </cell>
          <cell r="C206" t="str">
            <v>Capital Calls</v>
          </cell>
          <cell r="D206">
            <v>0</v>
          </cell>
          <cell r="E206">
            <v>0</v>
          </cell>
          <cell r="F206">
            <v>0</v>
          </cell>
          <cell r="G206">
            <v>0</v>
          </cell>
          <cell r="H206">
            <v>4524.3244068069444</v>
          </cell>
          <cell r="I206">
            <v>11216.781746193054</v>
          </cell>
          <cell r="J206">
            <v>6644.7783944170769</v>
          </cell>
          <cell r="K206">
            <v>8327.437199999993</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A207">
            <v>0</v>
          </cell>
          <cell r="B207">
            <v>0</v>
          </cell>
          <cell r="C207" t="str">
            <v>Return of Capital from Refinancings</v>
          </cell>
          <cell r="D207">
            <v>0</v>
          </cell>
          <cell r="E207">
            <v>0</v>
          </cell>
          <cell r="F207">
            <v>0</v>
          </cell>
          <cell r="G207">
            <v>0</v>
          </cell>
          <cell r="H207">
            <v>0</v>
          </cell>
          <cell r="I207">
            <v>0</v>
          </cell>
          <cell r="J207">
            <v>0</v>
          </cell>
          <cell r="K207">
            <v>-5932.4574446433853</v>
          </cell>
          <cell r="L207">
            <v>-1471.6983188481342</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row>
        <row r="208">
          <cell r="A208">
            <v>0</v>
          </cell>
          <cell r="B208">
            <v>0</v>
          </cell>
          <cell r="C208" t="str">
            <v>Ending Equity Balance</v>
          </cell>
          <cell r="D208">
            <v>0</v>
          </cell>
          <cell r="E208">
            <v>0</v>
          </cell>
          <cell r="F208">
            <v>0</v>
          </cell>
          <cell r="G208">
            <v>168434.80702885287</v>
          </cell>
          <cell r="H208">
            <v>172959.1314356598</v>
          </cell>
          <cell r="I208">
            <v>184175.91318185284</v>
          </cell>
          <cell r="J208">
            <v>190820.69157626992</v>
          </cell>
          <cell r="K208">
            <v>193215.67133162651</v>
          </cell>
          <cell r="L208">
            <v>191743.97301277838</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A209">
            <v>0</v>
          </cell>
          <cell r="B209">
            <v>0</v>
          </cell>
          <cell r="C209" t="str">
            <v>Debt</v>
          </cell>
          <cell r="D209">
            <v>0</v>
          </cell>
          <cell r="E209">
            <v>0</v>
          </cell>
          <cell r="F209">
            <v>0</v>
          </cell>
          <cell r="G209">
            <v>0</v>
          </cell>
          <cell r="H209">
            <v>358612</v>
          </cell>
          <cell r="I209">
            <v>342522</v>
          </cell>
          <cell r="J209">
            <v>332684</v>
          </cell>
          <cell r="K209">
            <v>326392</v>
          </cell>
          <cell r="L209">
            <v>336247.86075673497</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A210">
            <v>0</v>
          </cell>
          <cell r="B210">
            <v>0</v>
          </cell>
          <cell r="C210" t="str">
            <v>Total Real Estate Investment</v>
          </cell>
          <cell r="D210">
            <v>0</v>
          </cell>
          <cell r="E210">
            <v>0</v>
          </cell>
          <cell r="F210">
            <v>0</v>
          </cell>
          <cell r="G210">
            <v>0</v>
          </cell>
          <cell r="H210">
            <v>531571.13143565983</v>
          </cell>
          <cell r="I210">
            <v>526697.91318185278</v>
          </cell>
          <cell r="J210">
            <v>523504.69157626992</v>
          </cell>
          <cell r="K210">
            <v>519607.67133162648</v>
          </cell>
          <cell r="L210">
            <v>527991.83376951329</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A211">
            <v>0</v>
          </cell>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row>
        <row r="212">
          <cell r="A212">
            <v>0</v>
          </cell>
          <cell r="B212">
            <v>0</v>
          </cell>
          <cell r="C212" t="str">
            <v>Debt / Total RE Investment</v>
          </cell>
          <cell r="D212">
            <v>0</v>
          </cell>
          <cell r="E212">
            <v>0</v>
          </cell>
          <cell r="F212">
            <v>0</v>
          </cell>
          <cell r="G212">
            <v>0</v>
          </cell>
          <cell r="H212">
            <v>0.67462655285938078</v>
          </cell>
          <cell r="I212">
            <v>0.65031964514683305</v>
          </cell>
          <cell r="J212">
            <v>0.63549382718670622</v>
          </cell>
          <cell r="K212">
            <v>0.62815084920424225</v>
          </cell>
          <cell r="L212">
            <v>0.63684291924772229</v>
          </cell>
          <cell r="M212" t="str">
            <v>-</v>
          </cell>
          <cell r="N212" t="str">
            <v>-</v>
          </cell>
          <cell r="O212" t="str">
            <v>-</v>
          </cell>
          <cell r="P212" t="str">
            <v>-</v>
          </cell>
          <cell r="Q212" t="str">
            <v>-</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row>
        <row r="213">
          <cell r="A213">
            <v>0</v>
          </cell>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row>
        <row r="214">
          <cell r="H214">
            <v>0</v>
          </cell>
        </row>
        <row r="216">
          <cell r="C216" t="str">
            <v>OLD - not linked / driving anything:</v>
          </cell>
        </row>
        <row r="220">
          <cell r="A220">
            <v>0</v>
          </cell>
          <cell r="B220">
            <v>0</v>
          </cell>
          <cell r="C220" t="str">
            <v>Capital Distributions:</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row>
        <row r="221">
          <cell r="A221">
            <v>0</v>
          </cell>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row>
        <row r="222">
          <cell r="A222">
            <v>0</v>
          </cell>
          <cell r="B222">
            <v>0</v>
          </cell>
          <cell r="C222" t="str">
            <v>Proceeds from Refinancing</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row>
        <row r="223">
          <cell r="A223">
            <v>0</v>
          </cell>
          <cell r="B223">
            <v>0</v>
          </cell>
          <cell r="C223" t="str">
            <v>Proceeds from refinancing - APIFGI</v>
          </cell>
          <cell r="D223">
            <v>0</v>
          </cell>
          <cell r="E223">
            <v>0</v>
          </cell>
          <cell r="F223">
            <v>0</v>
          </cell>
          <cell r="G223">
            <v>0</v>
          </cell>
          <cell r="H223">
            <v>17500</v>
          </cell>
          <cell r="I223">
            <v>28939.145300000004</v>
          </cell>
          <cell r="J223">
            <v>29814.7824</v>
          </cell>
          <cell r="K223">
            <v>0</v>
          </cell>
          <cell r="L223">
            <v>14767.423478260864</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row>
        <row r="224">
          <cell r="A224">
            <v>0</v>
          </cell>
          <cell r="B224">
            <v>0</v>
          </cell>
          <cell r="C224" t="str">
            <v>Proceeds from refinancing - Riata</v>
          </cell>
          <cell r="D224">
            <v>0</v>
          </cell>
          <cell r="E224">
            <v>0</v>
          </cell>
          <cell r="F224">
            <v>0</v>
          </cell>
          <cell r="G224">
            <v>0</v>
          </cell>
          <cell r="H224">
            <v>0</v>
          </cell>
          <cell r="I224">
            <v>0</v>
          </cell>
          <cell r="J224">
            <v>0</v>
          </cell>
          <cell r="K224">
            <v>69391.08222222222</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row>
        <row r="225">
          <cell r="A225">
            <v>0</v>
          </cell>
          <cell r="B225">
            <v>0</v>
          </cell>
          <cell r="C225" t="str">
            <v>Proceeds from refinancing - CRPII</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row>
        <row r="226">
          <cell r="A226">
            <v>0</v>
          </cell>
          <cell r="B226">
            <v>0</v>
          </cell>
          <cell r="C226" t="str">
            <v>Proceeds from refinancing - Cinnabar</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A227">
            <v>0</v>
          </cell>
          <cell r="B227">
            <v>0</v>
          </cell>
          <cell r="C227" t="str">
            <v>Proceeds from refinancing - Pu'uloa</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row>
        <row r="228">
          <cell r="A228">
            <v>0</v>
          </cell>
          <cell r="B228">
            <v>0</v>
          </cell>
          <cell r="C228" t="str">
            <v>Proceeds from Refinancing</v>
          </cell>
          <cell r="D228">
            <v>0</v>
          </cell>
          <cell r="E228">
            <v>0</v>
          </cell>
          <cell r="F228">
            <v>0</v>
          </cell>
          <cell r="G228">
            <v>0</v>
          </cell>
          <cell r="H228">
            <v>17500</v>
          </cell>
          <cell r="I228">
            <v>28939.145300000004</v>
          </cell>
          <cell r="J228">
            <v>29814.7824</v>
          </cell>
          <cell r="K228">
            <v>69391.08222222222</v>
          </cell>
          <cell r="L228">
            <v>14767.423478260864</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A229">
            <v>0</v>
          </cell>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row>
        <row r="230">
          <cell r="A230">
            <v>0</v>
          </cell>
          <cell r="B230">
            <v>0</v>
          </cell>
          <cell r="C230" t="str">
            <v>Loan Costs</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A231">
            <v>0</v>
          </cell>
          <cell r="B231">
            <v>0</v>
          </cell>
          <cell r="C231" t="str">
            <v>Less: Loan costs - APIFGI</v>
          </cell>
          <cell r="D231">
            <v>0</v>
          </cell>
          <cell r="E231">
            <v>0</v>
          </cell>
          <cell r="F231">
            <v>0</v>
          </cell>
          <cell r="G231">
            <v>0</v>
          </cell>
          <cell r="H231">
            <v>-175</v>
          </cell>
          <cell r="I231">
            <v>-289.39145300000001</v>
          </cell>
          <cell r="J231">
            <v>-298.14782400000001</v>
          </cell>
          <cell r="K231">
            <v>0</v>
          </cell>
          <cell r="L231">
            <v>-147.67423478260864</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row>
        <row r="232">
          <cell r="A232">
            <v>0</v>
          </cell>
          <cell r="B232">
            <v>0</v>
          </cell>
          <cell r="C232" t="str">
            <v>Less: Loan costs - Riata</v>
          </cell>
          <cell r="D232">
            <v>0</v>
          </cell>
          <cell r="E232">
            <v>0</v>
          </cell>
          <cell r="F232">
            <v>0</v>
          </cell>
          <cell r="G232">
            <v>0</v>
          </cell>
          <cell r="H232">
            <v>0</v>
          </cell>
          <cell r="I232">
            <v>0</v>
          </cell>
          <cell r="J232">
            <v>0</v>
          </cell>
          <cell r="K232">
            <v>-693.91082222222235</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A233">
            <v>0</v>
          </cell>
          <cell r="B233">
            <v>0</v>
          </cell>
          <cell r="C233" t="str">
            <v>Less: Loan costs - CRPII</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row>
        <row r="234">
          <cell r="A234">
            <v>0</v>
          </cell>
          <cell r="B234">
            <v>0</v>
          </cell>
          <cell r="C234" t="str">
            <v>Less: Loan costs - Cinnabar</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A235">
            <v>0</v>
          </cell>
          <cell r="B235">
            <v>0</v>
          </cell>
          <cell r="C235" t="str">
            <v>Less: Loan costs - Pu'uloa</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row>
        <row r="236">
          <cell r="A236">
            <v>0</v>
          </cell>
          <cell r="B236">
            <v>0</v>
          </cell>
          <cell r="C236" t="str">
            <v>Less: Loan Costs</v>
          </cell>
          <cell r="D236">
            <v>0</v>
          </cell>
          <cell r="E236">
            <v>0</v>
          </cell>
          <cell r="F236">
            <v>0</v>
          </cell>
          <cell r="G236">
            <v>0</v>
          </cell>
          <cell r="H236">
            <v>-175</v>
          </cell>
          <cell r="I236">
            <v>-289.39145300000001</v>
          </cell>
          <cell r="J236">
            <v>-298.14782400000001</v>
          </cell>
          <cell r="K236">
            <v>-693.91082222222235</v>
          </cell>
          <cell r="L236">
            <v>-147.67423478260864</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row>
        <row r="237">
          <cell r="A237">
            <v>0</v>
          </cell>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row>
        <row r="238">
          <cell r="A238">
            <v>0</v>
          </cell>
          <cell r="B238">
            <v>0</v>
          </cell>
          <cell r="C238" t="str">
            <v>Net Proceeds from Refinancing</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row>
        <row r="239">
          <cell r="A239">
            <v>0</v>
          </cell>
          <cell r="B239">
            <v>0</v>
          </cell>
          <cell r="C239" t="str">
            <v>Net proceeds from refinancing - APIFGI</v>
          </cell>
          <cell r="D239">
            <v>0</v>
          </cell>
          <cell r="E239">
            <v>0</v>
          </cell>
          <cell r="F239">
            <v>0</v>
          </cell>
          <cell r="G239">
            <v>0</v>
          </cell>
          <cell r="H239">
            <v>17325</v>
          </cell>
          <cell r="I239">
            <v>28649.753847000004</v>
          </cell>
          <cell r="J239">
            <v>29516.634576</v>
          </cell>
          <cell r="K239">
            <v>0</v>
          </cell>
          <cell r="L239">
            <v>14619.749243478254</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row>
        <row r="240">
          <cell r="A240">
            <v>0</v>
          </cell>
          <cell r="B240">
            <v>0</v>
          </cell>
          <cell r="C240" t="str">
            <v>Net proceeds from refinancing - Riata</v>
          </cell>
          <cell r="D240">
            <v>0</v>
          </cell>
          <cell r="E240">
            <v>0</v>
          </cell>
          <cell r="F240">
            <v>0</v>
          </cell>
          <cell r="G240">
            <v>0</v>
          </cell>
          <cell r="H240">
            <v>0</v>
          </cell>
          <cell r="I240">
            <v>0</v>
          </cell>
          <cell r="J240">
            <v>0</v>
          </cell>
          <cell r="K240">
            <v>68697.171399999992</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A241">
            <v>0</v>
          </cell>
          <cell r="B241">
            <v>0</v>
          </cell>
          <cell r="C241" t="str">
            <v>Net proceeds from refinancing - CRPII</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row>
        <row r="242">
          <cell r="A242">
            <v>0</v>
          </cell>
          <cell r="B242">
            <v>0</v>
          </cell>
          <cell r="C242" t="str">
            <v>Net proceeds from refinancing - Cinnabar</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row>
        <row r="243">
          <cell r="A243">
            <v>0</v>
          </cell>
          <cell r="B243">
            <v>0</v>
          </cell>
          <cell r="C243" t="str">
            <v>Net proceeds from refinancing - Pu'uloa</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row>
        <row r="244">
          <cell r="A244">
            <v>0</v>
          </cell>
          <cell r="B244">
            <v>0</v>
          </cell>
          <cell r="C244" t="str">
            <v>Net Proceeds from Refinancing</v>
          </cell>
          <cell r="D244">
            <v>0</v>
          </cell>
          <cell r="E244">
            <v>0</v>
          </cell>
          <cell r="F244">
            <v>0</v>
          </cell>
          <cell r="G244">
            <v>0</v>
          </cell>
          <cell r="H244">
            <v>17325</v>
          </cell>
          <cell r="I244">
            <v>28649.753847000004</v>
          </cell>
          <cell r="J244">
            <v>29516.634576</v>
          </cell>
          <cell r="K244">
            <v>68697.171399999992</v>
          </cell>
          <cell r="L244">
            <v>14619.749243478254</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row>
        <row r="245">
          <cell r="A245">
            <v>0</v>
          </cell>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row>
        <row r="246">
          <cell r="A246">
            <v>0</v>
          </cell>
          <cell r="B246">
            <v>0</v>
          </cell>
          <cell r="C246" t="str">
            <v>Debt Repayment for Refinancing</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A247">
            <v>0</v>
          </cell>
          <cell r="B247">
            <v>0</v>
          </cell>
          <cell r="C247" t="str">
            <v>Less: Debt repayment for refinancing - APIFGI</v>
          </cell>
          <cell r="D247">
            <v>0</v>
          </cell>
          <cell r="E247">
            <v>0</v>
          </cell>
          <cell r="F247">
            <v>0</v>
          </cell>
          <cell r="G247">
            <v>0</v>
          </cell>
          <cell r="H247">
            <v>-21000</v>
          </cell>
          <cell r="I247">
            <v>-42542.11505</v>
          </cell>
          <cell r="J247">
            <v>-36161.412970417077</v>
          </cell>
          <cell r="K247">
            <v>0</v>
          </cell>
          <cell r="L247">
            <v>-13148.050924630121</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row>
        <row r="248">
          <cell r="A248">
            <v>0</v>
          </cell>
          <cell r="B248">
            <v>0</v>
          </cell>
          <cell r="C248" t="str">
            <v>Less: Debt repayment for refinancing - Riata</v>
          </cell>
          <cell r="D248">
            <v>0</v>
          </cell>
          <cell r="E248">
            <v>0</v>
          </cell>
          <cell r="F248">
            <v>0</v>
          </cell>
          <cell r="G248">
            <v>0</v>
          </cell>
          <cell r="H248">
            <v>0</v>
          </cell>
          <cell r="I248">
            <v>0</v>
          </cell>
          <cell r="J248">
            <v>0</v>
          </cell>
          <cell r="K248">
            <v>-71092.151155356609</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row>
        <row r="249">
          <cell r="A249">
            <v>0</v>
          </cell>
          <cell r="B249">
            <v>0</v>
          </cell>
          <cell r="C249" t="str">
            <v>Less: Debt repayment for refinancing - CRPII</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row>
        <row r="250">
          <cell r="A250">
            <v>0</v>
          </cell>
          <cell r="B250">
            <v>0</v>
          </cell>
          <cell r="C250" t="str">
            <v>Less: Debt repayment for refinancing - Cinnabar</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row>
        <row r="251">
          <cell r="A251">
            <v>0</v>
          </cell>
          <cell r="B251">
            <v>0</v>
          </cell>
          <cell r="C251" t="str">
            <v>Less: Debt repayment for refinancing - Pu'uloa</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row>
        <row r="252">
          <cell r="A252">
            <v>0</v>
          </cell>
          <cell r="B252">
            <v>0</v>
          </cell>
          <cell r="C252" t="str">
            <v>Less: Debt Repayment for Refinancing</v>
          </cell>
          <cell r="D252">
            <v>0</v>
          </cell>
          <cell r="E252">
            <v>0</v>
          </cell>
          <cell r="F252">
            <v>0</v>
          </cell>
          <cell r="G252">
            <v>0</v>
          </cell>
          <cell r="H252">
            <v>-21000</v>
          </cell>
          <cell r="I252">
            <v>-42542.11505</v>
          </cell>
          <cell r="J252">
            <v>-36161.412970417077</v>
          </cell>
          <cell r="K252">
            <v>-71092.151155356609</v>
          </cell>
          <cell r="L252">
            <v>-13148.050924630121</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row>
        <row r="253">
          <cell r="A253">
            <v>0</v>
          </cell>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row>
        <row r="254">
          <cell r="A254">
            <v>0</v>
          </cell>
          <cell r="B254">
            <v>0</v>
          </cell>
          <cell r="C254" t="str">
            <v>Capital Return (Call) for Refinancing</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row>
        <row r="255">
          <cell r="A255">
            <v>0</v>
          </cell>
          <cell r="B255">
            <v>0</v>
          </cell>
          <cell r="C255" t="str">
            <v>Capital return (call) for refinancing - APIFGI</v>
          </cell>
          <cell r="D255">
            <v>0</v>
          </cell>
          <cell r="E255">
            <v>0</v>
          </cell>
          <cell r="F255">
            <v>0</v>
          </cell>
          <cell r="G255">
            <v>0</v>
          </cell>
          <cell r="H255">
            <v>-3675</v>
          </cell>
          <cell r="I255">
            <v>-10290.246152999998</v>
          </cell>
          <cell r="J255">
            <v>-6644.7783944170769</v>
          </cell>
          <cell r="K255">
            <v>0</v>
          </cell>
          <cell r="L255">
            <v>1471.6983188481342</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row>
        <row r="256">
          <cell r="A256">
            <v>0</v>
          </cell>
          <cell r="B256">
            <v>0</v>
          </cell>
          <cell r="C256" t="str">
            <v>Capital return (call) for refinancing - Riata</v>
          </cell>
          <cell r="D256">
            <v>0</v>
          </cell>
          <cell r="E256">
            <v>0</v>
          </cell>
          <cell r="F256">
            <v>0</v>
          </cell>
          <cell r="G256">
            <v>0</v>
          </cell>
          <cell r="H256">
            <v>0</v>
          </cell>
          <cell r="I256">
            <v>0</v>
          </cell>
          <cell r="J256">
            <v>0</v>
          </cell>
          <cell r="K256">
            <v>-2394.9797553566082</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row>
        <row r="257">
          <cell r="A257">
            <v>0</v>
          </cell>
          <cell r="B257">
            <v>0</v>
          </cell>
          <cell r="C257" t="str">
            <v>Capital return (call) for refinancing - CRPII</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row>
        <row r="258">
          <cell r="A258">
            <v>0</v>
          </cell>
          <cell r="B258">
            <v>0</v>
          </cell>
          <cell r="C258" t="str">
            <v>Capital return (call) for refinancing - Cinnabar</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row>
        <row r="259">
          <cell r="A259">
            <v>0</v>
          </cell>
          <cell r="B259">
            <v>0</v>
          </cell>
          <cell r="C259" t="str">
            <v>Capital return (call) for refinancing - Pu'uloa</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A260">
            <v>0</v>
          </cell>
          <cell r="B260">
            <v>0</v>
          </cell>
          <cell r="C260" t="str">
            <v>Capital Return (Call) for Refinancing</v>
          </cell>
          <cell r="D260">
            <v>0</v>
          </cell>
          <cell r="E260">
            <v>0</v>
          </cell>
          <cell r="F260">
            <v>0</v>
          </cell>
          <cell r="G260">
            <v>0</v>
          </cell>
          <cell r="H260">
            <v>-3675</v>
          </cell>
          <cell r="I260">
            <v>-10290.246152999998</v>
          </cell>
          <cell r="J260">
            <v>-6644.7783944170769</v>
          </cell>
          <cell r="K260">
            <v>-2394.9797553566082</v>
          </cell>
          <cell r="L260">
            <v>1471.6983188481342</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A261">
            <v>0</v>
          </cell>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row>
        <row r="262">
          <cell r="A262">
            <v>0</v>
          </cell>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row>
        <row r="263">
          <cell r="A263">
            <v>0</v>
          </cell>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row>
        <row r="270">
          <cell r="H270">
            <v>64574.577755637962</v>
          </cell>
          <cell r="I270">
            <v>0.5454425512585126</v>
          </cell>
        </row>
        <row r="271">
          <cell r="H271">
            <v>53814.751435206243</v>
          </cell>
          <cell r="I271">
            <v>0.4545574487414874</v>
          </cell>
        </row>
        <row r="272">
          <cell r="H272">
            <v>118389.3291908442</v>
          </cell>
          <cell r="I272">
            <v>0</v>
          </cell>
        </row>
        <row r="274">
          <cell r="F274" t="str">
            <v>Cash flow from Dist</v>
          </cell>
          <cell r="H274">
            <v>53814.751435206243</v>
          </cell>
        </row>
        <row r="276">
          <cell r="F276" t="str">
            <v>Net Proceeds from Sale</v>
          </cell>
          <cell r="H276">
            <v>256318.55076841637</v>
          </cell>
        </row>
        <row r="277">
          <cell r="F277" t="str">
            <v>Return from Refi</v>
          </cell>
          <cell r="H277">
            <v>7404.1557634915198</v>
          </cell>
        </row>
        <row r="278">
          <cell r="F278" t="str">
            <v>Capital Call</v>
          </cell>
          <cell r="H278">
            <v>-30713.321747417067</v>
          </cell>
        </row>
        <row r="279">
          <cell r="F279" t="str">
            <v>Initial Investment</v>
          </cell>
          <cell r="H279">
            <v>-168434.80702885287</v>
          </cell>
        </row>
        <row r="280">
          <cell r="F280">
            <v>0</v>
          </cell>
          <cell r="H280">
            <v>0</v>
          </cell>
        </row>
        <row r="281">
          <cell r="F281" t="str">
            <v>Capital Events</v>
          </cell>
          <cell r="H281">
            <v>64574.577755637962</v>
          </cell>
        </row>
        <row r="282">
          <cell r="F282" t="str">
            <v>Total</v>
          </cell>
          <cell r="H282">
            <v>118389.3291908442</v>
          </cell>
        </row>
        <row r="284">
          <cell r="F284" t="str">
            <v>% CF</v>
          </cell>
          <cell r="H284">
            <v>0.4545574487414874</v>
          </cell>
        </row>
        <row r="285">
          <cell r="F285" t="str">
            <v>% Capital Events</v>
          </cell>
          <cell r="H285">
            <v>0.5454425512585126</v>
          </cell>
        </row>
        <row r="290">
          <cell r="E290">
            <v>0</v>
          </cell>
          <cell r="F290">
            <v>0</v>
          </cell>
          <cell r="G290">
            <v>0</v>
          </cell>
          <cell r="H290">
            <v>0</v>
          </cell>
          <cell r="I290">
            <v>0</v>
          </cell>
          <cell r="J290">
            <v>0</v>
          </cell>
          <cell r="K290">
            <v>0</v>
          </cell>
          <cell r="L290">
            <v>0</v>
          </cell>
        </row>
        <row r="291">
          <cell r="E291">
            <v>0</v>
          </cell>
          <cell r="F291">
            <v>0</v>
          </cell>
          <cell r="G291">
            <v>0</v>
          </cell>
          <cell r="H291" t="str">
            <v>Year 1</v>
          </cell>
          <cell r="I291" t="str">
            <v>Year 2</v>
          </cell>
          <cell r="J291" t="str">
            <v>Year 3</v>
          </cell>
          <cell r="K291" t="str">
            <v>Year 4</v>
          </cell>
          <cell r="L291" t="str">
            <v>Year 5</v>
          </cell>
        </row>
        <row r="292">
          <cell r="E292">
            <v>0</v>
          </cell>
          <cell r="G292">
            <v>0</v>
          </cell>
          <cell r="H292">
            <v>0</v>
          </cell>
          <cell r="I292">
            <v>0</v>
          </cell>
          <cell r="J292">
            <v>0</v>
          </cell>
          <cell r="K292">
            <v>0</v>
          </cell>
          <cell r="L292">
            <v>0</v>
          </cell>
        </row>
        <row r="293">
          <cell r="E293" t="str">
            <v>Net Rental Revenue</v>
          </cell>
          <cell r="G293">
            <v>0</v>
          </cell>
          <cell r="H293">
            <v>50701.56159577865</v>
          </cell>
          <cell r="I293">
            <v>52513.420378310606</v>
          </cell>
          <cell r="J293">
            <v>55278.145151633224</v>
          </cell>
          <cell r="K293">
            <v>57640.123567406001</v>
          </cell>
          <cell r="L293">
            <v>59666.170546919973</v>
          </cell>
        </row>
        <row r="294">
          <cell r="E294" t="str">
            <v>Other Income</v>
          </cell>
          <cell r="G294">
            <v>0</v>
          </cell>
          <cell r="H294">
            <v>4118.8820000000005</v>
          </cell>
          <cell r="I294">
            <v>4322.5531400000009</v>
          </cell>
          <cell r="J294">
            <v>4497.7412228000003</v>
          </cell>
          <cell r="K294">
            <v>4633.6786472560007</v>
          </cell>
          <cell r="L294">
            <v>4768.26682020112</v>
          </cell>
        </row>
        <row r="295">
          <cell r="E295" t="str">
            <v>Total Revenue</v>
          </cell>
          <cell r="G295">
            <v>0</v>
          </cell>
          <cell r="H295">
            <v>54820.443595778648</v>
          </cell>
          <cell r="I295">
            <v>56835.97351831061</v>
          </cell>
          <cell r="J295">
            <v>59775.886374433227</v>
          </cell>
          <cell r="K295">
            <v>62273.802214661999</v>
          </cell>
          <cell r="L295">
            <v>64434.437367121092</v>
          </cell>
        </row>
        <row r="296">
          <cell r="E296" t="str">
            <v>Less: Operating Expenses</v>
          </cell>
          <cell r="G296">
            <v>0</v>
          </cell>
          <cell r="H296">
            <v>-24240.649975831147</v>
          </cell>
          <cell r="I296">
            <v>-24963.099138572426</v>
          </cell>
          <cell r="J296">
            <v>-25752.895569274129</v>
          </cell>
          <cell r="K296">
            <v>-26523.544530676216</v>
          </cell>
          <cell r="L296">
            <v>-27292.138545680584</v>
          </cell>
        </row>
        <row r="297">
          <cell r="E297" t="str">
            <v>Net Operating Income</v>
          </cell>
          <cell r="G297">
            <v>0</v>
          </cell>
          <cell r="H297">
            <v>30579.793619947501</v>
          </cell>
          <cell r="I297">
            <v>31872.874379738183</v>
          </cell>
          <cell r="J297">
            <v>34022.990805159097</v>
          </cell>
          <cell r="K297">
            <v>35750.257683985779</v>
          </cell>
          <cell r="L297">
            <v>37142.298821440505</v>
          </cell>
        </row>
        <row r="298">
          <cell r="E298" t="str">
            <v>Less: Interest Expense</v>
          </cell>
          <cell r="G298">
            <v>0</v>
          </cell>
          <cell r="H298">
            <v>-17959.590350384708</v>
          </cell>
          <cell r="I298">
            <v>-16423.237246324148</v>
          </cell>
          <cell r="J298">
            <v>-16348.593114786261</v>
          </cell>
          <cell r="K298">
            <v>-15324.891530110033</v>
          </cell>
          <cell r="L298">
            <v>-15182.830693928552</v>
          </cell>
        </row>
        <row r="299">
          <cell r="E299" t="str">
            <v>Less: Principal Amortization</v>
          </cell>
          <cell r="G299">
            <v>0</v>
          </cell>
          <cell r="H299">
            <v>-1829.533104487502</v>
          </cell>
          <cell r="I299">
            <v>-2487.3364638939711</v>
          </cell>
          <cell r="J299">
            <v>-3490.995914957979</v>
          </cell>
          <cell r="K299">
            <v>-4590.9930942549172</v>
          </cell>
          <cell r="L299">
            <v>-4911.6516803801569</v>
          </cell>
        </row>
        <row r="300">
          <cell r="E300" t="str">
            <v>Cash Flow</v>
          </cell>
          <cell r="G300">
            <v>0</v>
          </cell>
          <cell r="H300">
            <v>10790.670165075291</v>
          </cell>
          <cell r="I300">
            <v>12962.300669520064</v>
          </cell>
          <cell r="J300">
            <v>14183.401775414859</v>
          </cell>
          <cell r="K300">
            <v>15834.37305962083</v>
          </cell>
          <cell r="L300">
            <v>17047.816447131794</v>
          </cell>
        </row>
        <row r="301">
          <cell r="L301">
            <v>0</v>
          </cell>
        </row>
      </sheetData>
      <sheetData sheetId="13"/>
      <sheetData sheetId="14"/>
      <sheetData sheetId="15"/>
      <sheetData sheetId="16"/>
      <sheetData sheetId="17"/>
      <sheetData sheetId="18"/>
      <sheetData sheetId="19">
        <row r="6">
          <cell r="G6">
            <v>2012</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1 Estimates"/>
      <sheetName val="Sheet1"/>
      <sheetName val="Output"/>
      <sheetName val="Benchmarks"/>
      <sheetName val="Trading Comparables"/>
      <sheetName val="Multiple Chart"/>
      <sheetName val="Margin Chart"/>
      <sheetName val="Options"/>
      <sheetName val="EV Sales"/>
      <sheetName val="EV EBITDA"/>
      <sheetName val="EV EBIT"/>
      <sheetName val="__FDSCACHE__"/>
      <sheetName val="Private Co Comparison"/>
      <sheetName val="Essential"/>
      <sheetName val="Bentonite"/>
      <sheetName val="NAS IS Template"/>
      <sheetName val="Charts - 500"/>
      <sheetName val="Earnings Table"/>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IBD Tracking"/>
      <sheetName val="Homebuilders Output"/>
      <sheetName val="Homebuilder Stats"/>
      <sheetName val="BZH"/>
      <sheetName val="CTX"/>
      <sheetName val="DHI"/>
      <sheetName val="HOV"/>
      <sheetName val="KBH"/>
      <sheetName val="LEN"/>
      <sheetName val="MDC"/>
      <sheetName val="MHO"/>
      <sheetName val="MTH"/>
      <sheetName val="NVR"/>
      <sheetName val="PHM"/>
      <sheetName val="RYL"/>
      <sheetName val="SPF"/>
      <sheetName val="WLS"/>
      <sheetName val="TOL"/>
      <sheetName val="Situational Overview"/>
      <sheetName val="Situational Overview LEH"/>
      <sheetName val="EV to EBITDA"/>
      <sheetName val="PE"/>
      <sheetName val="Price to BV"/>
      <sheetName val="Gross Margin"/>
      <sheetName val="EBITDA Margin"/>
      <sheetName val="EBIT Margin"/>
      <sheetName val="ROE"/>
      <sheetName val="ROIC"/>
      <sheetName val="Inventory Turnover"/>
      <sheetName val="PE to ROE Data"/>
      <sheetName val="PE to ROE Graph"/>
      <sheetName val="PE to ROIC Data"/>
      <sheetName val="PE to ROIC Graph"/>
      <sheetName val="Price BV to ROE Data"/>
      <sheetName val="Price BV to ROE Graph"/>
      <sheetName val="EV EBITDA to ROIC Data"/>
      <sheetName val="EV EBITDA to ROIC Graph"/>
      <sheetName val="Float vs Fixed Debt"/>
      <sheetName val="Average Cost of Debt"/>
      <sheetName val="Weight Avg Debt Maturity"/>
      <sheetName val="2003 to 2005 Debt Maturities"/>
      <sheetName val="Future Debt Issues Analysis"/>
      <sheetName val="PV of Stock Price_Standalone"/>
      <sheetName val="Sensitivity Output"/>
      <sheetName val="FDCC Segment Analysis"/>
      <sheetName val="Proj Segments"/>
      <sheetName val="Forecasted IS"/>
      <sheetName val="Pet"/>
      <sheetName val="Consumer"/>
      <sheetName val="Essential"/>
      <sheetName val="Private Co Comparison"/>
      <sheetName val="PF Income Statement"/>
      <sheetName val="MGAM"/>
      <sheetName val="IBD_Tracking"/>
      <sheetName val="Homebuilders_Output"/>
      <sheetName val="Homebuilder_Stats"/>
      <sheetName val="Situational_Overview"/>
      <sheetName val="Situational_Overview_LEH"/>
      <sheetName val="EV_to_EBITDA"/>
      <sheetName val="Price_to_BV"/>
      <sheetName val="Gross_Margin"/>
      <sheetName val="EBITDA_Margin"/>
      <sheetName val="EBIT_Margin"/>
      <sheetName val="Inventory_Turnover"/>
      <sheetName val="PE_to_ROE_Data"/>
      <sheetName val="PE_to_ROE_Graph"/>
      <sheetName val="PE_to_ROIC_Data"/>
      <sheetName val="PE_to_ROIC_Graph"/>
      <sheetName val="Price_BV_to_ROE_Data"/>
      <sheetName val="Price_BV_to_ROE_Graph"/>
      <sheetName val="EV_EBITDA_to_ROIC_Data"/>
      <sheetName val="EV_EBITDA_to_ROIC_Graph"/>
      <sheetName val="Float_vs_Fixed_Debt"/>
      <sheetName val="Average_Cost_of_Debt"/>
      <sheetName val="Weight_Avg_Debt_Maturity"/>
      <sheetName val="2003_to_2005_Debt_Maturities"/>
      <sheetName val="Future_Debt_Issues_Analysis"/>
      <sheetName val="IBD_Tracking1"/>
      <sheetName val="Homebuilders_Output1"/>
      <sheetName val="Homebuilder_Stats1"/>
      <sheetName val="Situational_Overview1"/>
      <sheetName val="Situational_Overview_LEH1"/>
      <sheetName val="EV_to_EBITDA1"/>
      <sheetName val="Price_to_BV1"/>
      <sheetName val="Gross_Margin1"/>
      <sheetName val="EBITDA_Margin1"/>
      <sheetName val="EBIT_Margin1"/>
      <sheetName val="Inventory_Turnover1"/>
      <sheetName val="PE_to_ROE_Data1"/>
      <sheetName val="PE_to_ROE_Graph1"/>
      <sheetName val="PE_to_ROIC_Data1"/>
      <sheetName val="PE_to_ROIC_Graph1"/>
      <sheetName val="Price_BV_to_ROE_Data1"/>
      <sheetName val="Price_BV_to_ROE_Graph1"/>
      <sheetName val="EV_EBITDA_to_ROIC_Data1"/>
      <sheetName val="EV_EBITDA_to_ROIC_Graph1"/>
      <sheetName val="Float_vs_Fixed_Debt1"/>
      <sheetName val="Average_Cost_of_Debt1"/>
      <sheetName val="Weight_Avg_Debt_Maturity1"/>
      <sheetName val="2003_to_2005_Debt_Maturities1"/>
      <sheetName val="Future_Debt_Issues_Analysis1"/>
      <sheetName val="IBD_Tracking2"/>
      <sheetName val="Homebuilders_Output2"/>
      <sheetName val="Homebuilder_Stats2"/>
      <sheetName val="Situational_Overview2"/>
      <sheetName val="Situational_Overview_LEH2"/>
      <sheetName val="EV_to_EBITDA2"/>
      <sheetName val="Price_to_BV2"/>
      <sheetName val="Gross_Margin2"/>
      <sheetName val="EBITDA_Margin2"/>
      <sheetName val="EBIT_Margin2"/>
      <sheetName val="Inventory_Turnover2"/>
      <sheetName val="PE_to_ROE_Data2"/>
      <sheetName val="PE_to_ROE_Graph2"/>
      <sheetName val="PE_to_ROIC_Data2"/>
      <sheetName val="PE_to_ROIC_Graph2"/>
      <sheetName val="Price_BV_to_ROE_Data2"/>
      <sheetName val="Price_BV_to_ROE_Graph2"/>
      <sheetName val="EV_EBITDA_to_ROIC_Data2"/>
      <sheetName val="EV_EBITDA_to_ROIC_Graph2"/>
      <sheetName val="Float_vs_Fixed_Debt2"/>
      <sheetName val="Average_Cost_of_Debt2"/>
      <sheetName val="Weight_Avg_Debt_Maturity2"/>
      <sheetName val="2003_to_2005_Debt_Maturities2"/>
      <sheetName val="Future_Debt_Issues_Analysis2"/>
      <sheetName val="PV_of_Stock_Price_Standalone"/>
      <sheetName val="Sensitivity_Output"/>
      <sheetName val="Proj_Segments"/>
      <sheetName val="Forecasted_IS"/>
      <sheetName val="FDCC_Segment_Analysis"/>
      <sheetName val="ALLOY SALES"/>
      <sheetName val="SUPPLIERS"/>
      <sheetName val="CUSTOMERS"/>
      <sheetName val="ENDMKTS"/>
      <sheetName val="Achievability Tables"/>
      <sheetName val="IS"/>
      <sheetName val="Bank Template"/>
      <sheetName val="CF"/>
      <sheetName val="Detailed CapexPAC"/>
      <sheetName val="Credit Stats"/>
      <sheetName val="New Tables"/>
      <sheetName val="YTD"/>
      <sheetName val="Segment IS"/>
      <sheetName val="Collateral"/>
      <sheetName val="Interest Rate Credit Stats"/>
      <sheetName val="Sensitivity Driver"/>
      <sheetName val="New Stores AUV"/>
      <sheetName val="EBITDA Chart"/>
      <sheetName val="Base vs Sensitivity"/>
      <sheetName val="BS"/>
      <sheetName val="Bridge Template"/>
      <sheetName val="Fees"/>
      <sheetName val="Sensitivity Credit Stats"/>
      <sheetName val="Capitalization"/>
      <sheetName val="Template"/>
      <sheetName val="S&amp;U"/>
      <sheetName val="Assumptions"/>
      <sheetName val="LBO"/>
    </sheetNames>
    <sheetDataSet>
      <sheetData sheetId="0">
        <row r="1">
          <cell r="A1" t="str">
            <v>ROW</v>
          </cell>
        </row>
      </sheetData>
      <sheetData sheetId="1">
        <row r="1">
          <cell r="A1" t="str">
            <v>G:\Ibd\Employees\Yoo_Tom\[Profile Inserts Template 4.xls]Trading Stats (Unlinked)</v>
          </cell>
        </row>
      </sheetData>
      <sheetData sheetId="2">
        <row r="1">
          <cell r="A1">
            <v>1</v>
          </cell>
        </row>
      </sheetData>
      <sheetData sheetId="3">
        <row r="1">
          <cell r="A1" t="str">
            <v>ROW</v>
          </cell>
        </row>
      </sheetData>
      <sheetData sheetId="4">
        <row r="1">
          <cell r="A1" t="str">
            <v>ROW</v>
          </cell>
        </row>
      </sheetData>
      <sheetData sheetId="5">
        <row r="1">
          <cell r="A1">
            <v>1</v>
          </cell>
        </row>
      </sheetData>
      <sheetData sheetId="6">
        <row r="1">
          <cell r="A1" t="str">
            <v>ROW</v>
          </cell>
        </row>
      </sheetData>
      <sheetData sheetId="7">
        <row r="1">
          <cell r="A1" t="str">
            <v>ROW</v>
          </cell>
        </row>
      </sheetData>
      <sheetData sheetId="8">
        <row r="1">
          <cell r="A1" t="str">
            <v>ROW</v>
          </cell>
        </row>
      </sheetData>
      <sheetData sheetId="9"/>
      <sheetData sheetId="10" refreshError="1"/>
      <sheetData sheetId="11"/>
      <sheetData sheetId="12">
        <row r="1">
          <cell r="A1" t="str">
            <v>ROW</v>
          </cell>
        </row>
      </sheetData>
      <sheetData sheetId="13"/>
      <sheetData sheetId="14">
        <row r="1">
          <cell r="A1" t="str">
            <v>ROW</v>
          </cell>
        </row>
      </sheetData>
      <sheetData sheetId="15">
        <row r="1">
          <cell r="A1" t="str">
            <v>ROW</v>
          </cell>
        </row>
      </sheetData>
      <sheetData sheetId="16">
        <row r="1">
          <cell r="A1" t="str">
            <v>ROW</v>
          </cell>
        </row>
      </sheetData>
      <sheetData sheetId="17">
        <row r="1">
          <cell r="A1" t="str">
            <v>ROW</v>
          </cell>
        </row>
      </sheetData>
      <sheetData sheetId="18"/>
      <sheetData sheetId="19">
        <row r="1">
          <cell r="A1" t="str">
            <v>ROW</v>
          </cell>
        </row>
      </sheetData>
      <sheetData sheetId="20"/>
      <sheetData sheetId="21" refreshError="1"/>
      <sheetData sheetId="22" refreshError="1"/>
      <sheetData sheetId="23" refreshError="1"/>
      <sheetData sheetId="24">
        <row r="1">
          <cell r="A1" t="str">
            <v>ROW</v>
          </cell>
        </row>
      </sheetData>
      <sheetData sheetId="25"/>
      <sheetData sheetId="26" refreshError="1"/>
      <sheetData sheetId="27"/>
      <sheetData sheetId="28" refreshError="1"/>
      <sheetData sheetId="29"/>
      <sheetData sheetId="30"/>
      <sheetData sheetId="31"/>
      <sheetData sheetId="32"/>
      <sheetData sheetId="33"/>
      <sheetData sheetId="34">
        <row r="1">
          <cell r="A1" t="str">
            <v>ROW</v>
          </cell>
        </row>
      </sheetData>
      <sheetData sheetId="35"/>
      <sheetData sheetId="36">
        <row r="1">
          <cell r="A1" t="str">
            <v>ROW</v>
          </cell>
        </row>
      </sheetData>
      <sheetData sheetId="37"/>
      <sheetData sheetId="38" refreshError="1"/>
      <sheetData sheetId="39">
        <row r="1">
          <cell r="A1" t="str">
            <v>G:\Ibd\Employees\Yoo_Tom\[Profile Inserts Template 4.xls]Trading Stats (Unlinked)</v>
          </cell>
        </row>
      </sheetData>
      <sheetData sheetId="40">
        <row r="1">
          <cell r="A1" t="str">
            <v>G:\Ibd\Employees\Yoo_Tom\[Profile Inserts Template 4.xls]Trading Stats (Unlinked)</v>
          </cell>
        </row>
      </sheetData>
      <sheetData sheetId="41" refreshError="1">
        <row r="1">
          <cell r="A1" t="str">
            <v>G:\Ibd\Employees\Yoo_Tom\[Profile Inserts Template 4.xls]Trading Stats (Unlinked)</v>
          </cell>
        </row>
        <row r="4">
          <cell r="B4">
            <v>2003</v>
          </cell>
          <cell r="C4">
            <v>2004</v>
          </cell>
          <cell r="D4">
            <v>2005</v>
          </cell>
        </row>
        <row r="5">
          <cell r="A5" t="str">
            <v>Beazer</v>
          </cell>
          <cell r="B5">
            <v>0</v>
          </cell>
          <cell r="C5">
            <v>100</v>
          </cell>
          <cell r="D5">
            <v>0</v>
          </cell>
        </row>
        <row r="6">
          <cell r="A6" t="str">
            <v>Centex</v>
          </cell>
          <cell r="B6">
            <v>198.43099999999998</v>
          </cell>
          <cell r="C6">
            <v>193.60499999999999</v>
          </cell>
          <cell r="D6">
            <v>0</v>
          </cell>
        </row>
        <row r="7">
          <cell r="A7" t="str">
            <v>DR Horton</v>
          </cell>
          <cell r="B7">
            <v>0</v>
          </cell>
          <cell r="C7">
            <v>149.14099999999999</v>
          </cell>
          <cell r="D7">
            <v>199.49799999999999</v>
          </cell>
        </row>
        <row r="8">
          <cell r="A8" t="str">
            <v>Hovnanian</v>
          </cell>
          <cell r="B8">
            <v>0</v>
          </cell>
          <cell r="C8">
            <v>0</v>
          </cell>
          <cell r="D8">
            <v>0</v>
          </cell>
        </row>
        <row r="9">
          <cell r="A9" t="str">
            <v>KB Home</v>
          </cell>
          <cell r="B9">
            <v>0</v>
          </cell>
          <cell r="C9">
            <v>175</v>
          </cell>
          <cell r="D9">
            <v>168</v>
          </cell>
        </row>
        <row r="10">
          <cell r="A10" t="str">
            <v>Lennar</v>
          </cell>
          <cell r="B10">
            <v>0</v>
          </cell>
          <cell r="C10">
            <v>0</v>
          </cell>
          <cell r="D10">
            <v>0</v>
          </cell>
        </row>
        <row r="11">
          <cell r="A11" t="str">
            <v>MDC</v>
          </cell>
          <cell r="B11">
            <v>0</v>
          </cell>
          <cell r="C11">
            <v>165</v>
          </cell>
          <cell r="D11">
            <v>0</v>
          </cell>
        </row>
        <row r="12">
          <cell r="A12" t="str">
            <v>Meritage</v>
          </cell>
          <cell r="B12">
            <v>0</v>
          </cell>
          <cell r="C12">
            <v>0</v>
          </cell>
          <cell r="D12">
            <v>0</v>
          </cell>
        </row>
        <row r="13">
          <cell r="A13" t="str">
            <v>NVR</v>
          </cell>
          <cell r="B13">
            <v>0</v>
          </cell>
          <cell r="C13">
            <v>0</v>
          </cell>
          <cell r="D13">
            <v>115</v>
          </cell>
        </row>
        <row r="14">
          <cell r="A14" t="str">
            <v>Pulte</v>
          </cell>
          <cell r="B14">
            <v>275</v>
          </cell>
          <cell r="C14">
            <v>112</v>
          </cell>
          <cell r="D14">
            <v>125</v>
          </cell>
        </row>
        <row r="15">
          <cell r="A15" t="str">
            <v>Ryland</v>
          </cell>
          <cell r="B15">
            <v>0</v>
          </cell>
          <cell r="C15">
            <v>0</v>
          </cell>
          <cell r="D15">
            <v>0</v>
          </cell>
        </row>
        <row r="16">
          <cell r="A16" t="str">
            <v>Standard Pacific</v>
          </cell>
          <cell r="B16">
            <v>0</v>
          </cell>
          <cell r="C16">
            <v>0</v>
          </cell>
          <cell r="D16">
            <v>0</v>
          </cell>
        </row>
        <row r="17">
          <cell r="A17" t="str">
            <v>Toll Brothers</v>
          </cell>
          <cell r="B17">
            <v>0</v>
          </cell>
          <cell r="C17">
            <v>0</v>
          </cell>
          <cell r="D17">
            <v>192.5</v>
          </cell>
        </row>
        <row r="18">
          <cell r="A18" t="str">
            <v>Total</v>
          </cell>
          <cell r="B18">
            <v>473.43099999999998</v>
          </cell>
          <cell r="C18">
            <v>894.74599999999998</v>
          </cell>
          <cell r="D18">
            <v>799.99800000000005</v>
          </cell>
        </row>
        <row r="22">
          <cell r="A22" t="str">
            <v>Centex</v>
          </cell>
        </row>
        <row r="23">
          <cell r="A23">
            <v>2003</v>
          </cell>
          <cell r="B23">
            <v>198.43099999999998</v>
          </cell>
        </row>
        <row r="24">
          <cell r="A24">
            <v>2004</v>
          </cell>
          <cell r="B24">
            <v>193.60499999999999</v>
          </cell>
        </row>
        <row r="25">
          <cell r="A25">
            <v>2005</v>
          </cell>
          <cell r="B25">
            <v>0</v>
          </cell>
        </row>
        <row r="27">
          <cell r="A27" t="str">
            <v>DR Horton</v>
          </cell>
        </row>
        <row r="28">
          <cell r="A28">
            <v>2003</v>
          </cell>
          <cell r="B28">
            <v>0</v>
          </cell>
        </row>
        <row r="29">
          <cell r="A29">
            <v>2004</v>
          </cell>
          <cell r="B29">
            <v>149.14099999999999</v>
          </cell>
        </row>
        <row r="30">
          <cell r="A30">
            <v>2005</v>
          </cell>
          <cell r="B30">
            <v>199.49799999999999</v>
          </cell>
        </row>
        <row r="32">
          <cell r="A32" t="str">
            <v>KB Home</v>
          </cell>
        </row>
        <row r="33">
          <cell r="A33">
            <v>2003</v>
          </cell>
          <cell r="B33">
            <v>0</v>
          </cell>
        </row>
        <row r="34">
          <cell r="A34">
            <v>2004</v>
          </cell>
          <cell r="B34">
            <v>175</v>
          </cell>
        </row>
        <row r="35">
          <cell r="A35">
            <v>2005</v>
          </cell>
          <cell r="B35">
            <v>168</v>
          </cell>
        </row>
        <row r="37">
          <cell r="A37" t="str">
            <v>Lennar</v>
          </cell>
        </row>
        <row r="38">
          <cell r="A38">
            <v>2003</v>
          </cell>
          <cell r="B38">
            <v>0</v>
          </cell>
        </row>
        <row r="39">
          <cell r="A39">
            <v>2004</v>
          </cell>
          <cell r="B39">
            <v>0</v>
          </cell>
        </row>
        <row r="40">
          <cell r="A40">
            <v>2005</v>
          </cell>
          <cell r="B40">
            <v>0</v>
          </cell>
        </row>
        <row r="42">
          <cell r="A42" t="str">
            <v>NVR</v>
          </cell>
        </row>
        <row r="43">
          <cell r="A43">
            <v>2003</v>
          </cell>
          <cell r="B43">
            <v>0</v>
          </cell>
        </row>
        <row r="44">
          <cell r="A44">
            <v>2004</v>
          </cell>
          <cell r="B44">
            <v>0</v>
          </cell>
        </row>
        <row r="45">
          <cell r="A45">
            <v>2005</v>
          </cell>
          <cell r="B45">
            <v>115</v>
          </cell>
        </row>
        <row r="47">
          <cell r="A47" t="str">
            <v>Toll Brothers</v>
          </cell>
        </row>
        <row r="48">
          <cell r="A48">
            <v>2003</v>
          </cell>
          <cell r="B48">
            <v>0</v>
          </cell>
        </row>
        <row r="49">
          <cell r="A49">
            <v>2004</v>
          </cell>
          <cell r="B49">
            <v>0</v>
          </cell>
        </row>
        <row r="50">
          <cell r="A50">
            <v>2005</v>
          </cell>
          <cell r="B50">
            <v>192.5</v>
          </cell>
        </row>
        <row r="52">
          <cell r="A52" t="str">
            <v>Beazer Homes</v>
          </cell>
        </row>
        <row r="53">
          <cell r="A53">
            <v>2003</v>
          </cell>
          <cell r="B53">
            <v>0</v>
          </cell>
        </row>
        <row r="54">
          <cell r="A54">
            <v>2004</v>
          </cell>
          <cell r="B54">
            <v>100</v>
          </cell>
        </row>
        <row r="55">
          <cell r="A55">
            <v>2005</v>
          </cell>
          <cell r="B55">
            <v>0</v>
          </cell>
        </row>
        <row r="57">
          <cell r="A57" t="str">
            <v>Hovnanian</v>
          </cell>
        </row>
        <row r="58">
          <cell r="A58">
            <v>2003</v>
          </cell>
          <cell r="B58">
            <v>0</v>
          </cell>
        </row>
        <row r="59">
          <cell r="A59">
            <v>2004</v>
          </cell>
          <cell r="B59">
            <v>0</v>
          </cell>
        </row>
        <row r="60">
          <cell r="A60">
            <v>2005</v>
          </cell>
          <cell r="B60">
            <v>0</v>
          </cell>
        </row>
        <row r="62">
          <cell r="A62" t="str">
            <v>MDC Holdings</v>
          </cell>
        </row>
        <row r="63">
          <cell r="A63">
            <v>2003</v>
          </cell>
          <cell r="B63">
            <v>0</v>
          </cell>
        </row>
        <row r="64">
          <cell r="A64">
            <v>2004</v>
          </cell>
          <cell r="B64">
            <v>165</v>
          </cell>
        </row>
        <row r="65">
          <cell r="A65">
            <v>2005</v>
          </cell>
          <cell r="B65">
            <v>0</v>
          </cell>
        </row>
        <row r="67">
          <cell r="A67" t="str">
            <v>Meritage</v>
          </cell>
        </row>
        <row r="68">
          <cell r="A68">
            <v>2003</v>
          </cell>
          <cell r="B68">
            <v>0</v>
          </cell>
        </row>
        <row r="69">
          <cell r="A69">
            <v>2004</v>
          </cell>
          <cell r="B69">
            <v>0</v>
          </cell>
        </row>
        <row r="70">
          <cell r="A70">
            <v>2005</v>
          </cell>
          <cell r="B70">
            <v>0</v>
          </cell>
        </row>
        <row r="72">
          <cell r="A72" t="str">
            <v>Ryland</v>
          </cell>
        </row>
        <row r="73">
          <cell r="A73">
            <v>2003</v>
          </cell>
          <cell r="B73">
            <v>0</v>
          </cell>
        </row>
        <row r="74">
          <cell r="A74">
            <v>2004</v>
          </cell>
          <cell r="B74">
            <v>0</v>
          </cell>
        </row>
        <row r="75">
          <cell r="A75">
            <v>2005</v>
          </cell>
          <cell r="B75">
            <v>0</v>
          </cell>
        </row>
        <row r="77">
          <cell r="A77" t="str">
            <v>Standard Pacific</v>
          </cell>
        </row>
        <row r="78">
          <cell r="A78">
            <v>2003</v>
          </cell>
          <cell r="B78">
            <v>0</v>
          </cell>
        </row>
        <row r="79">
          <cell r="A79">
            <v>2004</v>
          </cell>
          <cell r="B79">
            <v>0</v>
          </cell>
        </row>
        <row r="80">
          <cell r="A80">
            <v>2005</v>
          </cell>
          <cell r="B80">
            <v>0</v>
          </cell>
        </row>
        <row r="82">
          <cell r="A82" t="str">
            <v>Pulte Homes</v>
          </cell>
        </row>
        <row r="83">
          <cell r="A83">
            <v>2003</v>
          </cell>
          <cell r="B83">
            <v>275</v>
          </cell>
        </row>
        <row r="84">
          <cell r="A84">
            <v>2004</v>
          </cell>
          <cell r="B84">
            <v>112</v>
          </cell>
        </row>
        <row r="85">
          <cell r="A85">
            <v>2005</v>
          </cell>
          <cell r="B85">
            <v>125</v>
          </cell>
        </row>
      </sheetData>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row r="1">
          <cell r="A1" t="str">
            <v>ROW</v>
          </cell>
        </row>
      </sheetData>
      <sheetData sheetId="58"/>
      <sheetData sheetId="59">
        <row r="1">
          <cell r="A1" t="str">
            <v>ROW</v>
          </cell>
        </row>
      </sheetData>
      <sheetData sheetId="60">
        <row r="1">
          <cell r="A1" t="str">
            <v>ROW</v>
          </cell>
        </row>
      </sheetData>
      <sheetData sheetId="61">
        <row r="1">
          <cell r="A1" t="str">
            <v>ROW</v>
          </cell>
        </row>
      </sheetData>
      <sheetData sheetId="62"/>
      <sheetData sheetId="63">
        <row r="1">
          <cell r="A1" t="str">
            <v>ROW</v>
          </cell>
        </row>
      </sheetData>
      <sheetData sheetId="64"/>
      <sheetData sheetId="65"/>
      <sheetData sheetId="66"/>
      <sheetData sheetId="67"/>
      <sheetData sheetId="68"/>
      <sheetData sheetId="69"/>
      <sheetData sheetId="70"/>
      <sheetData sheetId="71">
        <row r="1">
          <cell r="A1" t="str">
            <v>ROW</v>
          </cell>
        </row>
      </sheetData>
      <sheetData sheetId="72"/>
      <sheetData sheetId="73">
        <row r="1">
          <cell r="A1" t="str">
            <v>ROW</v>
          </cell>
        </row>
      </sheetData>
      <sheetData sheetId="74"/>
      <sheetData sheetId="75">
        <row r="1">
          <cell r="A1" t="str">
            <v>G:\Ibd\Employees\Yoo_Tom\[Profile Inserts Template 4.xls]Trading Stats (Unlinked)</v>
          </cell>
        </row>
      </sheetData>
      <sheetData sheetId="76">
        <row r="1">
          <cell r="A1" t="str">
            <v>G:\Ibd\Employees\Yoo_Tom\[Profile Inserts Template 4.xls]Trading Stats (Unlinked)</v>
          </cell>
        </row>
      </sheetData>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 Capita Consumption"/>
      <sheetName val="__FDSCACHE__"/>
      <sheetName val="Market Cap"/>
      <sheetName val="Producers 1994"/>
      <sheetName val="Producers 2006"/>
      <sheetName val="Producers 2006 (ex China)"/>
      <sheetName val="M&amp;M Top 5"/>
      <sheetName val="Production Costs"/>
      <sheetName val="Sub Sets"/>
    </sheetNames>
    <sheetDataSet>
      <sheetData sheetId="0" refreshError="1">
        <row r="2">
          <cell r="B2" t="str">
            <v>Country</v>
          </cell>
          <cell r="C2" t="str">
            <v>Kg per Capita</v>
          </cell>
        </row>
        <row r="3">
          <cell r="B3" t="str">
            <v>India</v>
          </cell>
          <cell r="C3">
            <v>25</v>
          </cell>
        </row>
        <row r="4">
          <cell r="B4" t="str">
            <v>Brazil</v>
          </cell>
          <cell r="C4">
            <v>101</v>
          </cell>
        </row>
        <row r="5">
          <cell r="B5" t="str">
            <v>Russia</v>
          </cell>
          <cell r="C5">
            <v>264</v>
          </cell>
        </row>
        <row r="6">
          <cell r="B6" t="str">
            <v>China</v>
          </cell>
          <cell r="C6">
            <v>280</v>
          </cell>
        </row>
        <row r="7">
          <cell r="B7" t="str">
            <v>Japan</v>
          </cell>
          <cell r="C7">
            <v>700</v>
          </cell>
        </row>
        <row r="8">
          <cell r="B8" t="str">
            <v>Taiwan</v>
          </cell>
          <cell r="C8">
            <v>880</v>
          </cell>
        </row>
        <row r="23">
          <cell r="B23" t="str">
            <v>Consumption (million tonnes)</v>
          </cell>
          <cell r="C23">
            <v>2010</v>
          </cell>
          <cell r="D23">
            <v>2030</v>
          </cell>
          <cell r="E23">
            <v>2050</v>
          </cell>
        </row>
        <row r="24">
          <cell r="B24" t="str">
            <v>China</v>
          </cell>
          <cell r="C24">
            <v>356</v>
          </cell>
          <cell r="D24">
            <v>593</v>
          </cell>
          <cell r="E24">
            <v>610</v>
          </cell>
        </row>
        <row r="25">
          <cell r="B25" t="str">
            <v>India</v>
          </cell>
          <cell r="C25">
            <v>46</v>
          </cell>
          <cell r="D25">
            <v>293</v>
          </cell>
          <cell r="E25">
            <v>592</v>
          </cell>
        </row>
        <row r="26">
          <cell r="B26" t="str">
            <v>Russia</v>
          </cell>
          <cell r="C26">
            <v>28</v>
          </cell>
          <cell r="D26">
            <v>48</v>
          </cell>
          <cell r="E26">
            <v>52</v>
          </cell>
        </row>
        <row r="27">
          <cell r="B27" t="str">
            <v>Brazil</v>
          </cell>
          <cell r="C27">
            <v>20</v>
          </cell>
          <cell r="D27">
            <v>86</v>
          </cell>
          <cell r="E27">
            <v>96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
      <sheetName val="Momentum"/>
      <sheetName val="Momentum Data"/>
      <sheetName val="Holdings Style"/>
      <sheetName val="Copper Trading Multiples"/>
      <sheetName val="China Trading Multiples"/>
      <sheetName val="Financial Summaries"/>
      <sheetName val="__FDSCACHE__"/>
      <sheetName val="Exchange Ratios"/>
      <sheetName val="Comp Sheet"/>
      <sheetName val="Side-by-Sides TCM_CM"/>
      <sheetName val="Side-by-Sides Strats"/>
      <sheetName val="Revenue Pies"/>
      <sheetName val="Price Performance"/>
      <sheetName val="Leage Table Charts"/>
      <sheetName val="M&amp;A_AD01_589_DILG_345"/>
      <sheetName val="Search Criteria"/>
      <sheetName val="CM Liq. Bridge"/>
      <sheetName val="CM BS"/>
      <sheetName val="Comp Summary"/>
      <sheetName val="Charts"/>
      <sheetName val="Holding Style"/>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U2">
            <v>0.90355000000000008</v>
          </cell>
        </row>
        <row r="3">
          <cell r="G3" t="str">
            <v>Thompson</v>
          </cell>
          <cell r="K3" t="str">
            <v>Alpha Natural</v>
          </cell>
          <cell r="M3" t="str">
            <v>Century</v>
          </cell>
          <cell r="O3" t="str">
            <v>Cleveland</v>
          </cell>
        </row>
        <row r="4">
          <cell r="F4" t="str">
            <v>(USD in millions)</v>
          </cell>
          <cell r="G4" t="str">
            <v>Creek</v>
          </cell>
          <cell r="I4" t="str">
            <v>China Moly</v>
          </cell>
          <cell r="K4" t="str">
            <v>Resources</v>
          </cell>
          <cell r="M4" t="str">
            <v>Aluminum</v>
          </cell>
          <cell r="O4" t="str">
            <v>Cliffs</v>
          </cell>
          <cell r="Q4" t="str">
            <v>Oxiana</v>
          </cell>
          <cell r="S4" t="str">
            <v>Zijin</v>
          </cell>
          <cell r="U4" t="str">
            <v>Zinifex</v>
          </cell>
        </row>
        <row r="5">
          <cell r="F5" t="str">
            <v>Financial Summary</v>
          </cell>
        </row>
        <row r="6">
          <cell r="F6" t="str">
            <v>Domicile / Exchange</v>
          </cell>
          <cell r="G6" t="str">
            <v>Canada / TSE</v>
          </cell>
          <cell r="K6" t="str">
            <v>U.S. / NYSE</v>
          </cell>
          <cell r="M6" t="str">
            <v>U.S. / NASDAQ</v>
          </cell>
          <cell r="O6" t="str">
            <v>U.S. / NYSE</v>
          </cell>
          <cell r="Q6" t="str">
            <v>Australia / ASX</v>
          </cell>
          <cell r="S6" t="str">
            <v>Hong Kong / HKG</v>
          </cell>
          <cell r="U6" t="str">
            <v>Australia / ASX</v>
          </cell>
        </row>
        <row r="7">
          <cell r="F7" t="str">
            <v>Market Capitalization</v>
          </cell>
          <cell r="G7">
            <v>2775.2330000000002</v>
          </cell>
          <cell r="I7">
            <v>11219.2</v>
          </cell>
          <cell r="K7">
            <v>1711.836</v>
          </cell>
          <cell r="M7">
            <v>2317.817</v>
          </cell>
          <cell r="O7">
            <v>4249.9220000000005</v>
          </cell>
          <cell r="Q7">
            <v>4829.6930000000002</v>
          </cell>
          <cell r="S7">
            <v>21456.58</v>
          </cell>
          <cell r="U7">
            <v>8178.6459999999997</v>
          </cell>
        </row>
        <row r="8">
          <cell r="F8" t="str">
            <v>Firm Value (FV)</v>
          </cell>
          <cell r="G8">
            <v>2951.569</v>
          </cell>
          <cell r="I8">
            <v>11269.896000000001</v>
          </cell>
          <cell r="K8">
            <v>2160.36</v>
          </cell>
          <cell r="M8">
            <v>2495.86</v>
          </cell>
          <cell r="O8">
            <v>4538.4220000000005</v>
          </cell>
          <cell r="Q8">
            <v>4896.8130000000001</v>
          </cell>
          <cell r="S8">
            <v>22151.39</v>
          </cell>
          <cell r="U8">
            <v>8100.6790000000001</v>
          </cell>
        </row>
        <row r="9">
          <cell r="F9" t="str">
            <v>Cash</v>
          </cell>
          <cell r="G9">
            <v>94.352999999999994</v>
          </cell>
          <cell r="I9">
            <v>893.39877583800012</v>
          </cell>
          <cell r="K9">
            <v>8.6549999999999994</v>
          </cell>
          <cell r="M9">
            <v>311.42</v>
          </cell>
          <cell r="O9">
            <v>188.20000000000002</v>
          </cell>
          <cell r="Q9">
            <v>451.73014425000008</v>
          </cell>
          <cell r="S9">
            <v>298.815616998</v>
          </cell>
          <cell r="U9">
            <v>205.64798000000002</v>
          </cell>
        </row>
        <row r="10">
          <cell r="F10" t="str">
            <v>Total Debt</v>
          </cell>
          <cell r="G10">
            <v>270.68899999999996</v>
          </cell>
          <cell r="I10">
            <v>44.598281999999998</v>
          </cell>
          <cell r="K10">
            <v>445.13399999999996</v>
          </cell>
          <cell r="M10">
            <v>487.45100000000002</v>
          </cell>
          <cell r="O10">
            <v>622.5</v>
          </cell>
          <cell r="Q10">
            <v>380.73795375000009</v>
          </cell>
          <cell r="S10">
            <v>802.39652133449999</v>
          </cell>
          <cell r="U10">
            <v>122.611735</v>
          </cell>
        </row>
        <row r="11">
          <cell r="F11" t="str">
            <v>Total Debt / Capitalization</v>
          </cell>
          <cell r="G11">
            <v>8.8869314447316761</v>
          </cell>
          <cell r="I11">
            <v>0.39594354305216761</v>
          </cell>
          <cell r="K11">
            <v>20.63700468713056</v>
          </cell>
          <cell r="M11">
            <v>17.376272070975038</v>
          </cell>
          <cell r="O11">
            <v>12.775986973213731</v>
          </cell>
          <cell r="Q11">
            <v>7.3072257770919915</v>
          </cell>
          <cell r="S11">
            <v>3.6048221739459994</v>
          </cell>
          <cell r="U11">
            <v>1.4770259991210839</v>
          </cell>
        </row>
        <row r="13">
          <cell r="F13" t="str">
            <v>Estimates</v>
          </cell>
        </row>
        <row r="14">
          <cell r="F14" t="str">
            <v>Revenue</v>
          </cell>
        </row>
        <row r="15">
          <cell r="F15" t="str">
            <v>2007E</v>
          </cell>
          <cell r="G15">
            <v>1006.8231079140002</v>
          </cell>
          <cell r="I15">
            <v>773.59378662000006</v>
          </cell>
          <cell r="K15">
            <v>1747.2840000000001</v>
          </cell>
          <cell r="M15">
            <v>1782.2049999999999</v>
          </cell>
          <cell r="O15">
            <v>2264.2550000000001</v>
          </cell>
          <cell r="Q15">
            <v>1147.7208342500003</v>
          </cell>
          <cell r="S15">
            <v>1949.24471283</v>
          </cell>
          <cell r="U15">
            <v>4082.0581900000006</v>
          </cell>
        </row>
        <row r="16">
          <cell r="F16" t="str">
            <v>2008E</v>
          </cell>
          <cell r="G16">
            <v>1104.7935605200003</v>
          </cell>
          <cell r="I16">
            <v>927.33105645000001</v>
          </cell>
          <cell r="K16">
            <v>1931.1079999999999</v>
          </cell>
          <cell r="M16">
            <v>1783.21</v>
          </cell>
          <cell r="O16">
            <v>2890</v>
          </cell>
          <cell r="Q16">
            <v>1254.3984650000002</v>
          </cell>
          <cell r="S16">
            <v>2202.5522394</v>
          </cell>
          <cell r="U16">
            <v>3718.6052025000004</v>
          </cell>
        </row>
        <row r="17">
          <cell r="F17" t="str">
            <v>EBITDA</v>
          </cell>
        </row>
        <row r="18">
          <cell r="F18" t="str">
            <v>2007E</v>
          </cell>
          <cell r="G18">
            <v>459.00891306400007</v>
          </cell>
          <cell r="I18">
            <v>513.88483410000003</v>
          </cell>
          <cell r="K18">
            <v>230.81150000000002</v>
          </cell>
          <cell r="M18">
            <v>443.67350000000005</v>
          </cell>
          <cell r="O18">
            <v>561.30000000000007</v>
          </cell>
          <cell r="Q18">
            <v>671.61449772000014</v>
          </cell>
          <cell r="S18">
            <v>675.08340534000001</v>
          </cell>
          <cell r="U18">
            <v>1770.6417575000003</v>
          </cell>
        </row>
        <row r="19">
          <cell r="F19" t="str">
            <v>2008E</v>
          </cell>
          <cell r="G19">
            <v>614.58058116000018</v>
          </cell>
          <cell r="I19">
            <v>627.96782700000006</v>
          </cell>
          <cell r="K19">
            <v>298.69450000000001</v>
          </cell>
          <cell r="M19">
            <v>453.25880000000001</v>
          </cell>
          <cell r="O19">
            <v>839.80000000000007</v>
          </cell>
          <cell r="Q19">
            <v>711.56432848500003</v>
          </cell>
          <cell r="S19">
            <v>821.00934918000007</v>
          </cell>
          <cell r="U19">
            <v>1492.1224700000002</v>
          </cell>
        </row>
        <row r="21">
          <cell r="F21" t="str">
            <v>Multiples</v>
          </cell>
        </row>
        <row r="22">
          <cell r="F22" t="str">
            <v>EBITDA</v>
          </cell>
        </row>
        <row r="23">
          <cell r="F23" t="str">
            <v>FV / 2007E</v>
          </cell>
          <cell r="G23">
            <v>6.4303086846343218</v>
          </cell>
          <cell r="I23">
            <v>21.930781475070582</v>
          </cell>
          <cell r="K23">
            <v>9.3598455882830791</v>
          </cell>
          <cell r="M23">
            <v>5.625443034123065</v>
          </cell>
          <cell r="O23">
            <v>8.0855549616960634</v>
          </cell>
          <cell r="Q23">
            <v>7.2911067533886218</v>
          </cell>
          <cell r="S23">
            <v>32.812819608332163</v>
          </cell>
          <cell r="U23">
            <v>4.5749960237227709</v>
          </cell>
        </row>
        <row r="24">
          <cell r="F24" t="str">
            <v>FV / 2008E</v>
          </cell>
          <cell r="G24">
            <v>4.8025744556214462</v>
          </cell>
          <cell r="I24">
            <v>17.946613688538537</v>
          </cell>
          <cell r="K24">
            <v>7.2326741871711739</v>
          </cell>
          <cell r="M24">
            <v>5.5064788593183414</v>
          </cell>
          <cell r="O24">
            <v>5.4041700404858304</v>
          </cell>
          <cell r="Q24">
            <v>6.8817572831761566</v>
          </cell>
          <cell r="S24">
            <v>26.98067935782236</v>
          </cell>
          <cell r="U24">
            <v>5.428963883909609</v>
          </cell>
        </row>
        <row r="25">
          <cell r="F25" t="str">
            <v>Total Debt / 2007E EBITDA</v>
          </cell>
          <cell r="G25">
            <v>0.58972493190400754</v>
          </cell>
          <cell r="I25">
            <v>8.6786530834496944E-2</v>
          </cell>
          <cell r="K25">
            <v>1.9285607519555998</v>
          </cell>
          <cell r="M25">
            <v>1.0986705313704785</v>
          </cell>
          <cell r="O25">
            <v>1.109032602886157</v>
          </cell>
          <cell r="Q25">
            <v>0.56689954585931512</v>
          </cell>
          <cell r="S25">
            <v>1.1885887210194122</v>
          </cell>
          <cell r="U25">
            <v>6.9247059423876697E-2</v>
          </cell>
        </row>
        <row r="26">
          <cell r="F26" t="str">
            <v>Net Debt / 2007E EBITDA</v>
          </cell>
          <cell r="G26">
            <v>0.38416683201838664</v>
          </cell>
          <cell r="I26" t="str">
            <v>NM</v>
          </cell>
          <cell r="K26">
            <v>1.8910626203633698</v>
          </cell>
          <cell r="M26">
            <v>0.39675797630464743</v>
          </cell>
          <cell r="O26">
            <v>0.7737395332264384</v>
          </cell>
          <cell r="Q26" t="str">
            <v>NM</v>
          </cell>
          <cell r="S26">
            <v>0.74595361158800189</v>
          </cell>
          <cell r="U26" t="str">
            <v>NM</v>
          </cell>
        </row>
        <row r="28">
          <cell r="F28" t="str">
            <v>Revenue By Product</v>
          </cell>
        </row>
        <row r="29">
          <cell r="F29" t="str">
            <v>Reserves (000s tons)</v>
          </cell>
          <cell r="I29">
            <v>952000</v>
          </cell>
          <cell r="K29" t="str">
            <v>34% Met Coal</v>
          </cell>
          <cell r="M29" t="str">
            <v>100% Aluminum</v>
          </cell>
          <cell r="O29" t="str">
            <v>100% Iron Ore</v>
          </cell>
          <cell r="Q29" t="str">
            <v>46% Copper</v>
          </cell>
          <cell r="S29" t="str">
            <v>[ ]</v>
          </cell>
          <cell r="U29" t="str">
            <v>73% Zinc</v>
          </cell>
        </row>
        <row r="30">
          <cell r="F30" t="str">
            <v>Resources</v>
          </cell>
          <cell r="K30" t="str">
            <v>66% Steam Coal</v>
          </cell>
          <cell r="Q30" t="str">
            <v>37% Gold</v>
          </cell>
          <cell r="U30" t="str">
            <v>13% Lead</v>
          </cell>
        </row>
        <row r="31">
          <cell r="F31" t="str">
            <v>2007E Production</v>
          </cell>
          <cell r="Q31" t="str">
            <v>13% Zinc</v>
          </cell>
          <cell r="U31" t="str">
            <v xml:space="preserve">  5% Silver</v>
          </cell>
        </row>
        <row r="32">
          <cell r="F32" t="str">
            <v>Mine Life</v>
          </cell>
          <cell r="Q32" t="str">
            <v xml:space="preserve">  4% Other</v>
          </cell>
          <cell r="U32" t="str">
            <v xml:space="preserve">  2% Copper</v>
          </cell>
        </row>
        <row r="33">
          <cell r="U33" t="str">
            <v xml:space="preserve">  1% Gold</v>
          </cell>
        </row>
        <row r="39">
          <cell r="F39" t="str">
            <v>Thompson Creek</v>
          </cell>
        </row>
        <row r="41">
          <cell r="F41" t="str">
            <v>Moly</v>
          </cell>
          <cell r="G41">
            <v>1</v>
          </cell>
        </row>
        <row r="42">
          <cell r="F42" t="str">
            <v>Other</v>
          </cell>
          <cell r="G42">
            <v>0</v>
          </cell>
        </row>
        <row r="43">
          <cell r="F43" t="str">
            <v>ANR</v>
          </cell>
        </row>
        <row r="44">
          <cell r="F44" t="str">
            <v>Metallurgical Coal</v>
          </cell>
          <cell r="G44">
            <v>34</v>
          </cell>
        </row>
        <row r="45">
          <cell r="F45" t="str">
            <v>Steam Coal</v>
          </cell>
          <cell r="G45">
            <v>66</v>
          </cell>
        </row>
        <row r="47">
          <cell r="F47" t="str">
            <v>Century Aluminum</v>
          </cell>
        </row>
        <row r="51">
          <cell r="F51" t="str">
            <v>Cleveland Cliffs</v>
          </cell>
        </row>
        <row r="54">
          <cell r="F54" t="str">
            <v>Zinifex</v>
          </cell>
        </row>
        <row r="55">
          <cell r="F55" t="str">
            <v>Zinc</v>
          </cell>
          <cell r="G55">
            <v>73</v>
          </cell>
        </row>
        <row r="56">
          <cell r="F56" t="str">
            <v>Lead</v>
          </cell>
          <cell r="G56">
            <v>13</v>
          </cell>
        </row>
        <row r="57">
          <cell r="F57" t="str">
            <v>Silver</v>
          </cell>
          <cell r="G57">
            <v>5</v>
          </cell>
        </row>
        <row r="58">
          <cell r="F58" t="str">
            <v>Copper</v>
          </cell>
          <cell r="G58">
            <v>2</v>
          </cell>
        </row>
        <row r="59">
          <cell r="F59" t="str">
            <v>Gold</v>
          </cell>
          <cell r="G59">
            <v>1</v>
          </cell>
        </row>
        <row r="60">
          <cell r="F60" t="str">
            <v>Other</v>
          </cell>
          <cell r="G60">
            <v>6</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ditional CE Retailers"/>
      <sheetName val="Enplanements"/>
      <sheetName val="EBITDA per sq ft"/>
      <sheetName val="Loc by RevSq"/>
      <sheetName val="Loc by RevSq Analysis"/>
      <sheetName val="CIP Slide 8"/>
      <sheetName val="CIP Slide 2"/>
      <sheetName val="CIP Slide 3"/>
      <sheetName val="2013 Budget"/>
      <sheetName val="2013 Budget (New)"/>
      <sheetName val="6. Financial Performance Charts"/>
      <sheetName val="13. Horizon Competitors"/>
      <sheetName val="14. Competitors CAGR"/>
      <sheetName val="14. Competitors LTM EBITDA"/>
      <sheetName val="14. Airport Dwell Time"/>
      <sheetName val="14. Market Potential"/>
      <sheetName val="15. Industry Trends Bar Charts"/>
      <sheetName val="18. Breakdown"/>
      <sheetName val="19. SSS Chart"/>
      <sheetName val="19. Inventory"/>
      <sheetName val="19_28. FY 2012 Avg. Trans"/>
      <sheetName val="FY 2010 Avg. Trans"/>
      <sheetName val="FY 2011 Avg. Trans"/>
      <sheetName val="19. Shrink"/>
      <sheetName val="Sales Mix"/>
      <sheetName val="June 10 Balance Sheet"/>
      <sheetName val="20. Attractive Unit Economics"/>
      <sheetName val="ROIC Analysis - Sept 12 updated"/>
      <sheetName val="27. Top SKUs"/>
      <sheetName val="Combined companies locations"/>
      <sheetName val="27. Top List FY 2012"/>
      <sheetName val="29. Category Inv Turns"/>
      <sheetName val="31. Bus. Dev. Revenue"/>
      <sheetName val="33. Retail RFP Process"/>
      <sheetName val="Non Comp New Stores"/>
      <sheetName val="Replacement Stores"/>
      <sheetName val="35. Store Openings Summary"/>
      <sheetName val="35. Store Openings (New Capex)"/>
      <sheetName val="36. ATL Metrics"/>
      <sheetName val="Capex"/>
      <sheetName val="Leases"/>
      <sheetName val="2010 Lease Portfolio"/>
      <sheetName val="37. Lease Portfolio"/>
      <sheetName val="37. Expiring Leases"/>
      <sheetName val="37. Expiring Leases by FY"/>
      <sheetName val="38. Comparison to Competitors"/>
      <sheetName val="40. IT"/>
      <sheetName val="41. Employee Turnover"/>
      <sheetName val="41. Daily Staffing Chart"/>
      <sheetName val="45. 2007 IS"/>
      <sheetName val="45. 2009 IS"/>
      <sheetName val="45. 2010 IS"/>
      <sheetName val="45. 2011 IS"/>
      <sheetName val="45. 2012 IS"/>
      <sheetName val="45. August 2010"/>
      <sheetName val="45. August 2012 Store"/>
      <sheetName val="45. August 2012"/>
      <sheetName val="2008 SSS"/>
      <sheetName val="2009 SSS"/>
      <sheetName val="2011 SSS"/>
      <sheetName val="2012 SSS"/>
      <sheetName val="July 2012 SSS"/>
      <sheetName val="August 2012 SSS"/>
      <sheetName val="September 2012 SSS"/>
      <sheetName val="45. Historical Financials"/>
      <sheetName val="June 2008"/>
      <sheetName val="47. Sum. of FY2013 Performance"/>
      <sheetName val="July 10 Balance Sheet"/>
      <sheetName val="August 10 Balance Sheet"/>
      <sheetName val="Sept 10 Balance Sheet"/>
      <sheetName val="Oct 10 Balance Sheet"/>
      <sheetName val="Nov 10 Balance Sheet"/>
      <sheetName val="Dec 10 Balance Sheet"/>
      <sheetName val="Jan 11 Balance Sheet"/>
      <sheetName val="Feb 11 Balance Sheet"/>
      <sheetName val="Mar 11 Balance Sheet "/>
      <sheetName val="Apr 11 Balance Sheet "/>
      <sheetName val="May 11 Balance Sheet"/>
      <sheetName val="June 11 Balance Sheet"/>
      <sheetName val="July 11 Balance Sheet"/>
      <sheetName val="August 11 Balance Sheet"/>
      <sheetName val="September 11 Balance Sheet"/>
      <sheetName val="October 11 Balance Sheet"/>
      <sheetName val="November 11 Balance Sheet"/>
      <sheetName val="December 11 Balance Sheet "/>
      <sheetName val="January 12 Balance Sheet"/>
      <sheetName val="February 12 Balance Sheet"/>
      <sheetName val="March 12 Balance Sheet "/>
      <sheetName val="Apri 12 Balance Sheet "/>
      <sheetName val="May 12 Balance Sheet"/>
      <sheetName val="June 12 Balance Sheet"/>
      <sheetName val="3 Months FY2013 Perf."/>
      <sheetName val="September 2012"/>
      <sheetName val="September 2012 Stores"/>
      <sheetName val="September 2010"/>
      <sheetName val="48. Quarterly Working Capital"/>
      <sheetName val="Aug 12 Balance Sheet"/>
      <sheetName val="49. Balance Sheet"/>
      <sheetName val="50.Long-Term Growth Assumps."/>
      <sheetName val="Projected Financial Summary"/>
      <sheetName val="HL&amp;CA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
          <cell r="A1" t="str">
            <v>Item Category Code</v>
          </cell>
          <cell r="B1" t="str">
            <v>Amount</v>
          </cell>
          <cell r="C1" t="str">
            <v>Cost</v>
          </cell>
          <cell r="D1" t="str">
            <v>Profit</v>
          </cell>
          <cell r="E1" t="str">
            <v>Transactions</v>
          </cell>
          <cell r="F1" t="str">
            <v>Ave Trans</v>
          </cell>
          <cell r="G1" t="str">
            <v>Margin</v>
          </cell>
        </row>
        <row r="2">
          <cell r="A2" t="str">
            <v>FORMS</v>
          </cell>
          <cell r="B2">
            <v>4.51</v>
          </cell>
          <cell r="C2">
            <v>0</v>
          </cell>
          <cell r="D2">
            <v>4.51</v>
          </cell>
          <cell r="E2">
            <v>16</v>
          </cell>
          <cell r="F2">
            <v>0.28187499999999999</v>
          </cell>
        </row>
        <row r="3">
          <cell r="A3" t="str">
            <v>PRECASH</v>
          </cell>
          <cell r="B3">
            <v>11283.34</v>
          </cell>
          <cell r="C3">
            <v>0</v>
          </cell>
          <cell r="D3">
            <v>11283.34</v>
          </cell>
          <cell r="E3">
            <v>240</v>
          </cell>
          <cell r="F3">
            <v>47.013916666666667</v>
          </cell>
          <cell r="I3" t="str">
            <v>FY2012 Net Sales</v>
          </cell>
          <cell r="J3">
            <v>67515212.790111199</v>
          </cell>
          <cell r="Q3" t="str">
            <v>Total Profit</v>
          </cell>
          <cell r="R3">
            <v>33210062.147645019</v>
          </cell>
        </row>
        <row r="4">
          <cell r="A4" t="str">
            <v>STORE-ELEC</v>
          </cell>
          <cell r="B4">
            <v>0</v>
          </cell>
          <cell r="C4">
            <v>-2.69835</v>
          </cell>
          <cell r="D4">
            <v>-2.69835</v>
          </cell>
          <cell r="E4">
            <v>1</v>
          </cell>
          <cell r="F4">
            <v>0</v>
          </cell>
          <cell r="I4" t="str">
            <v>Sales by Category</v>
          </cell>
        </row>
        <row r="5">
          <cell r="A5" t="str">
            <v>SERVICE</v>
          </cell>
          <cell r="B5">
            <v>2926.9399999999996</v>
          </cell>
          <cell r="C5">
            <v>0</v>
          </cell>
          <cell r="D5">
            <v>2926.9399999999996</v>
          </cell>
          <cell r="E5">
            <v>202</v>
          </cell>
          <cell r="F5">
            <v>14.489801980198019</v>
          </cell>
          <cell r="G5">
            <v>1</v>
          </cell>
          <cell r="J5" t="str">
            <v>Headphones</v>
          </cell>
          <cell r="K5" t="str">
            <v>Portable Power</v>
          </cell>
          <cell r="L5" t="str">
            <v>Accessories</v>
          </cell>
          <cell r="M5" t="str">
            <v>Electronics</v>
          </cell>
          <cell r="N5" t="str">
            <v>Software</v>
          </cell>
          <cell r="O5" t="str">
            <v>Gaming Systems</v>
          </cell>
          <cell r="Q5" t="str">
            <v>Headphones</v>
          </cell>
          <cell r="R5" t="str">
            <v>Portable Power</v>
          </cell>
          <cell r="S5" t="str">
            <v>Accessories</v>
          </cell>
          <cell r="T5" t="str">
            <v>Electronics</v>
          </cell>
          <cell r="U5" t="str">
            <v>Software</v>
          </cell>
          <cell r="V5" t="str">
            <v>Gaming Systems</v>
          </cell>
        </row>
        <row r="6">
          <cell r="J6">
            <v>0.48919549054442624</v>
          </cell>
          <cell r="K6">
            <v>0.13170862924868007</v>
          </cell>
          <cell r="L6">
            <v>0.17918701030586484</v>
          </cell>
          <cell r="M6">
            <v>0.13254901866072985</v>
          </cell>
          <cell r="N6">
            <v>6.1246790302713433E-2</v>
          </cell>
          <cell r="O6">
            <v>5.9025189069442001E-3</v>
          </cell>
          <cell r="Q6">
            <v>0.49234433592914817</v>
          </cell>
          <cell r="R6">
            <v>0.16138553297240152</v>
          </cell>
          <cell r="S6">
            <v>0.22038653492437577</v>
          </cell>
          <cell r="T6">
            <v>7.484756936885284E-2</v>
          </cell>
          <cell r="U6">
            <v>4.8232254717532085E-2</v>
          </cell>
          <cell r="V6">
            <v>2.3758267382705117E-3</v>
          </cell>
        </row>
        <row r="8">
          <cell r="A8" t="str">
            <v>Headphones</v>
          </cell>
        </row>
        <row r="9">
          <cell r="A9" t="str">
            <v>BT HDSET</v>
          </cell>
          <cell r="B9">
            <v>699372.14999995392</v>
          </cell>
          <cell r="C9">
            <v>-447320.7947800032</v>
          </cell>
          <cell r="D9">
            <v>252051.35521999339</v>
          </cell>
          <cell r="E9">
            <v>7264</v>
          </cell>
          <cell r="F9">
            <v>96.279205671799829</v>
          </cell>
          <cell r="G9">
            <v>0.36039661462071371</v>
          </cell>
        </row>
        <row r="10">
          <cell r="A10" t="str">
            <v>EAR BUDS</v>
          </cell>
          <cell r="B10">
            <v>7110958.7900422765</v>
          </cell>
          <cell r="C10">
            <v>-2530418.6919080867</v>
          </cell>
          <cell r="D10">
            <v>4580540.0980963595</v>
          </cell>
          <cell r="E10">
            <v>279048</v>
          </cell>
          <cell r="F10">
            <v>25.482923332338078</v>
          </cell>
          <cell r="G10">
            <v>0.64415224913279623</v>
          </cell>
        </row>
        <row r="11">
          <cell r="A11" t="str">
            <v>ISOLATION</v>
          </cell>
          <cell r="B11">
            <v>11232221.290016312</v>
          </cell>
          <cell r="C11">
            <v>-5791683.2834094455</v>
          </cell>
          <cell r="D11">
            <v>5440538.0065921852</v>
          </cell>
          <cell r="E11">
            <v>97746</v>
          </cell>
          <cell r="F11">
            <v>114.91233697559299</v>
          </cell>
          <cell r="G11">
            <v>0.48436884086569526</v>
          </cell>
        </row>
        <row r="12">
          <cell r="A12" t="str">
            <v>PREM HDPHN</v>
          </cell>
          <cell r="B12">
            <v>13022970.710011492</v>
          </cell>
          <cell r="C12">
            <v>-7548257.2075088779</v>
          </cell>
          <cell r="D12">
            <v>5474713.5024895417</v>
          </cell>
          <cell r="E12">
            <v>63563</v>
          </cell>
          <cell r="F12">
            <v>204.88288328133493</v>
          </cell>
          <cell r="G12">
            <v>0.42038898991616563</v>
          </cell>
        </row>
        <row r="13">
          <cell r="A13" t="str">
            <v>STD HDPHN</v>
          </cell>
          <cell r="B13">
            <v>962614.69999973476</v>
          </cell>
          <cell r="C13">
            <v>-359671.66814997868</v>
          </cell>
          <cell r="D13">
            <v>602943.03184994822</v>
          </cell>
          <cell r="E13">
            <v>32898</v>
          </cell>
          <cell r="F13">
            <v>29.260584230036319</v>
          </cell>
          <cell r="G13">
            <v>0.62635967625480304</v>
          </cell>
        </row>
        <row r="14">
          <cell r="B14">
            <v>33028137.640069768</v>
          </cell>
          <cell r="D14">
            <v>16350785.994248027</v>
          </cell>
          <cell r="F14">
            <v>68.73430112039226</v>
          </cell>
          <cell r="G14">
            <v>0.50713327415803477</v>
          </cell>
        </row>
        <row r="15">
          <cell r="A15" t="str">
            <v>Portable Power</v>
          </cell>
        </row>
        <row r="16">
          <cell r="A16" t="str">
            <v>BATTERIES</v>
          </cell>
          <cell r="B16">
            <v>249286.85999987248</v>
          </cell>
          <cell r="C16">
            <v>-39274.99079999399</v>
          </cell>
          <cell r="D16">
            <v>210011.869200054</v>
          </cell>
          <cell r="E16">
            <v>40663</v>
          </cell>
          <cell r="F16">
            <v>6.1305575092804876</v>
          </cell>
          <cell r="G16">
            <v>0.84245061773477126</v>
          </cell>
        </row>
        <row r="17">
          <cell r="A17" t="str">
            <v>BATTPACK</v>
          </cell>
          <cell r="B17">
            <v>3404972.7100032452</v>
          </cell>
          <cell r="C17">
            <v>-1617476.7748597923</v>
          </cell>
          <cell r="D17">
            <v>1787495.9351400351</v>
          </cell>
          <cell r="E17">
            <v>44951</v>
          </cell>
          <cell r="F17">
            <v>75.748541967992821</v>
          </cell>
          <cell r="G17">
            <v>0.52496630292767643</v>
          </cell>
        </row>
        <row r="18">
          <cell r="A18" t="str">
            <v>CAR</v>
          </cell>
          <cell r="B18">
            <v>522137.95999986707</v>
          </cell>
          <cell r="C18">
            <v>-183162.41521999394</v>
          </cell>
          <cell r="D18">
            <v>338975.5447799422</v>
          </cell>
          <cell r="E18">
            <v>21311</v>
          </cell>
          <cell r="F18">
            <v>24.500866219317118</v>
          </cell>
          <cell r="G18">
            <v>0.64920685862416228</v>
          </cell>
        </row>
        <row r="19">
          <cell r="A19" t="str">
            <v>WALL</v>
          </cell>
          <cell r="B19">
            <v>4314902.8400155595</v>
          </cell>
          <cell r="C19">
            <v>-1526276.741220922</v>
          </cell>
          <cell r="D19">
            <v>2788626.0987842553</v>
          </cell>
          <cell r="E19">
            <v>142970</v>
          </cell>
          <cell r="F19">
            <v>30.180477303039513</v>
          </cell>
          <cell r="G19">
            <v>0.64627784267193367</v>
          </cell>
        </row>
        <row r="20">
          <cell r="A20" t="str">
            <v>COMBO</v>
          </cell>
          <cell r="B20">
            <v>401035.7599999542</v>
          </cell>
          <cell r="C20">
            <v>-166521.62816000028</v>
          </cell>
          <cell r="D20">
            <v>234514.13183998186</v>
          </cell>
          <cell r="E20">
            <v>8947</v>
          </cell>
          <cell r="F20">
            <v>44.82348943779526</v>
          </cell>
          <cell r="G20">
            <v>0.58477112325346903</v>
          </cell>
        </row>
        <row r="21">
          <cell r="B21">
            <v>8892336.1300184987</v>
          </cell>
          <cell r="D21">
            <v>5359623.5797442691</v>
          </cell>
          <cell r="G21">
            <v>0.64953454904240249</v>
          </cell>
        </row>
        <row r="22">
          <cell r="A22" t="str">
            <v>Accessories</v>
          </cell>
        </row>
        <row r="23">
          <cell r="A23" t="str">
            <v>ACC-GAMES</v>
          </cell>
          <cell r="B23">
            <v>27253.280000000443</v>
          </cell>
          <cell r="C23">
            <v>-14248.04682999997</v>
          </cell>
          <cell r="D23">
            <v>13005.23317000003</v>
          </cell>
          <cell r="E23">
            <v>1003</v>
          </cell>
          <cell r="F23">
            <v>27.171764705882794</v>
          </cell>
          <cell r="G23">
            <v>0.47719882414152787</v>
          </cell>
        </row>
        <row r="24">
          <cell r="A24" t="str">
            <v>ACC-MISC</v>
          </cell>
          <cell r="B24">
            <v>3225496.1700087939</v>
          </cell>
          <cell r="C24">
            <v>-1324581.554429377</v>
          </cell>
          <cell r="D24">
            <v>1900914.6155701044</v>
          </cell>
          <cell r="E24">
            <v>135597</v>
          </cell>
          <cell r="F24">
            <v>23.787371180843188</v>
          </cell>
          <cell r="G24">
            <v>0.589340217869464</v>
          </cell>
        </row>
        <row r="25">
          <cell r="A25" t="str">
            <v>CASES</v>
          </cell>
          <cell r="B25">
            <v>4468625.7400149805</v>
          </cell>
          <cell r="C25">
            <v>-1787975.7832196862</v>
          </cell>
          <cell r="D25">
            <v>2680649.9567820798</v>
          </cell>
          <cell r="E25">
            <v>135576</v>
          </cell>
          <cell r="F25">
            <v>32.960300790810912</v>
          </cell>
          <cell r="G25">
            <v>0.59988240518282765</v>
          </cell>
        </row>
        <row r="26">
          <cell r="A26" t="str">
            <v>ELEC-MISC</v>
          </cell>
          <cell r="B26">
            <v>54838.789999999775</v>
          </cell>
          <cell r="C26">
            <v>-39739.507989999998</v>
          </cell>
          <cell r="D26">
            <v>15099.28200999997</v>
          </cell>
          <cell r="E26">
            <v>516</v>
          </cell>
          <cell r="F26">
            <v>106.27672480620112</v>
          </cell>
          <cell r="G26">
            <v>0.27533944512634273</v>
          </cell>
        </row>
        <row r="27">
          <cell r="A27" t="str">
            <v>BTKEYBOARD</v>
          </cell>
          <cell r="B27">
            <v>738303.1499999488</v>
          </cell>
          <cell r="C27">
            <v>-325741.86817999824</v>
          </cell>
          <cell r="D27">
            <v>412561.28182001266</v>
          </cell>
          <cell r="E27">
            <v>7981</v>
          </cell>
          <cell r="F27">
            <v>92.507599298327122</v>
          </cell>
          <cell r="G27">
            <v>0.55879658893510242</v>
          </cell>
        </row>
        <row r="28">
          <cell r="A28" t="str">
            <v>LIGHT</v>
          </cell>
          <cell r="B28">
            <v>592.87</v>
          </cell>
          <cell r="C28">
            <v>-535.83000000000015</v>
          </cell>
          <cell r="D28">
            <v>57.039999999999978</v>
          </cell>
          <cell r="E28">
            <v>31</v>
          </cell>
          <cell r="F28">
            <v>19.12483870967742</v>
          </cell>
          <cell r="G28">
            <v>9.6209961711673689E-2</v>
          </cell>
        </row>
        <row r="29">
          <cell r="A29" t="str">
            <v>TAB DOCK</v>
          </cell>
          <cell r="B29">
            <v>5285.17</v>
          </cell>
          <cell r="C29">
            <v>-3994.1800000000007</v>
          </cell>
          <cell r="D29">
            <v>1290.9900000000002</v>
          </cell>
          <cell r="E29">
            <v>40</v>
          </cell>
          <cell r="F29">
            <v>132.12925000000001</v>
          </cell>
          <cell r="G29">
            <v>0.24426650419948653</v>
          </cell>
        </row>
        <row r="30">
          <cell r="A30" t="str">
            <v>PMP</v>
          </cell>
          <cell r="B30">
            <v>179921.70000000048</v>
          </cell>
          <cell r="C30">
            <v>-151621.71249999997</v>
          </cell>
          <cell r="D30">
            <v>28299.987500000145</v>
          </cell>
          <cell r="E30">
            <v>800</v>
          </cell>
          <cell r="F30">
            <v>224.90212500000061</v>
          </cell>
          <cell r="G30">
            <v>0.15729057417754538</v>
          </cell>
        </row>
        <row r="31">
          <cell r="A31" t="str">
            <v>ADAPTOR</v>
          </cell>
          <cell r="B31">
            <v>2273465.100001201</v>
          </cell>
          <cell r="C31">
            <v>-761853.38232961111</v>
          </cell>
          <cell r="D31">
            <v>1511611.7176702367</v>
          </cell>
          <cell r="E31">
            <v>103910</v>
          </cell>
          <cell r="F31">
            <v>21.879175247822165</v>
          </cell>
          <cell r="G31">
            <v>0.6648933021533685</v>
          </cell>
        </row>
        <row r="32">
          <cell r="A32" t="str">
            <v>AUDIO-ADAP</v>
          </cell>
          <cell r="B32">
            <v>1124067.159999389</v>
          </cell>
          <cell r="C32">
            <v>-368506.74317996047</v>
          </cell>
          <cell r="D32">
            <v>755560.41682022472</v>
          </cell>
          <cell r="E32">
            <v>74226</v>
          </cell>
          <cell r="F32">
            <v>15.143846630552488</v>
          </cell>
          <cell r="G32">
            <v>0.67216661397761623</v>
          </cell>
        </row>
        <row r="33">
          <cell r="B33">
            <v>12097849.130024314</v>
          </cell>
          <cell r="D33">
            <v>7319050.5213426584</v>
          </cell>
          <cell r="G33">
            <v>0.43353844374749551</v>
          </cell>
        </row>
        <row r="34">
          <cell r="A34" t="str">
            <v>Electronics</v>
          </cell>
        </row>
        <row r="35">
          <cell r="A35" t="str">
            <v>CABLES</v>
          </cell>
          <cell r="B35">
            <v>1077238.2699995823</v>
          </cell>
          <cell r="C35">
            <v>-340277.96689000138</v>
          </cell>
          <cell r="D35">
            <v>736960.30310979905</v>
          </cell>
          <cell r="E35">
            <v>55544</v>
          </cell>
          <cell r="F35">
            <v>19.394322879151346</v>
          </cell>
          <cell r="G35">
            <v>0.68412005369070739</v>
          </cell>
        </row>
        <row r="36">
          <cell r="A36" t="str">
            <v>CAMCORDER</v>
          </cell>
          <cell r="B36">
            <v>313228.85999999545</v>
          </cell>
          <cell r="C36">
            <v>-227312.73078000065</v>
          </cell>
          <cell r="D36">
            <v>85916.129219999726</v>
          </cell>
          <cell r="E36">
            <v>1399</v>
          </cell>
          <cell r="F36">
            <v>223.89482487490739</v>
          </cell>
          <cell r="G36">
            <v>0.27429186831635172</v>
          </cell>
          <cell r="M36" t="str">
            <v>Margin</v>
          </cell>
        </row>
        <row r="37">
          <cell r="A37" t="str">
            <v>CAMERA</v>
          </cell>
          <cell r="B37">
            <v>2454720.4400002309</v>
          </cell>
          <cell r="C37">
            <v>-1918090.9910700412</v>
          </cell>
          <cell r="D37">
            <v>536629.44892997283</v>
          </cell>
          <cell r="E37">
            <v>13491</v>
          </cell>
          <cell r="F37">
            <v>181.95244533394344</v>
          </cell>
          <cell r="G37">
            <v>0.218611227651619</v>
          </cell>
          <cell r="L37" t="str">
            <v>Headphones</v>
          </cell>
          <cell r="M37">
            <v>0.49505625089836242</v>
          </cell>
        </row>
        <row r="38">
          <cell r="A38" t="str">
            <v>CD-PLAYER</v>
          </cell>
          <cell r="B38">
            <v>52156.889999999563</v>
          </cell>
          <cell r="C38">
            <v>-37652.317919999943</v>
          </cell>
          <cell r="D38">
            <v>14504.572079999989</v>
          </cell>
          <cell r="E38">
            <v>1311</v>
          </cell>
          <cell r="F38">
            <v>39.784050343249092</v>
          </cell>
          <cell r="G38">
            <v>0.27809503365710858</v>
          </cell>
          <cell r="L38" t="str">
            <v>Portable Power</v>
          </cell>
          <cell r="M38">
            <v>0.60272390757378169</v>
          </cell>
        </row>
        <row r="39">
          <cell r="A39" t="str">
            <v>COMPUTERS</v>
          </cell>
          <cell r="B39">
            <v>306796.7499999975</v>
          </cell>
          <cell r="C39">
            <v>-242653.89947</v>
          </cell>
          <cell r="D39">
            <v>64142.85052999969</v>
          </cell>
          <cell r="E39">
            <v>817</v>
          </cell>
          <cell r="F39">
            <v>375.51621787025397</v>
          </cell>
          <cell r="G39">
            <v>0.209072783626294</v>
          </cell>
          <cell r="L39" t="str">
            <v>Accessories</v>
          </cell>
          <cell r="M39">
            <v>0.60498774969662306</v>
          </cell>
        </row>
        <row r="40">
          <cell r="A40" t="str">
            <v>DVD-PLAYER</v>
          </cell>
          <cell r="B40">
            <v>319486.73999999324</v>
          </cell>
          <cell r="C40">
            <v>-223839.2847900037</v>
          </cell>
          <cell r="D40">
            <v>95647.455210001222</v>
          </cell>
          <cell r="E40">
            <v>1980</v>
          </cell>
          <cell r="F40">
            <v>161.35693939393599</v>
          </cell>
          <cell r="G40">
            <v>0.29937848190508076</v>
          </cell>
          <cell r="L40" t="str">
            <v>Electronics</v>
          </cell>
          <cell r="M40">
            <v>0.27775969860437494</v>
          </cell>
        </row>
        <row r="41">
          <cell r="A41" t="str">
            <v>E-READERS</v>
          </cell>
          <cell r="B41">
            <v>4025.6400000000017</v>
          </cell>
          <cell r="C41">
            <v>-4806.0201100000004</v>
          </cell>
          <cell r="D41">
            <v>-780.38010999999983</v>
          </cell>
          <cell r="E41">
            <v>29</v>
          </cell>
          <cell r="F41">
            <v>138.81517241379316</v>
          </cell>
          <cell r="G41">
            <v>-0.19385243340189373</v>
          </cell>
          <cell r="L41" t="str">
            <v>Software</v>
          </cell>
          <cell r="M41">
            <v>0.38736669472764329</v>
          </cell>
        </row>
        <row r="42">
          <cell r="A42" t="str">
            <v>GPS</v>
          </cell>
          <cell r="B42">
            <v>9629.4599999999919</v>
          </cell>
          <cell r="C42">
            <v>-6642</v>
          </cell>
          <cell r="D42">
            <v>2987.4599999999973</v>
          </cell>
          <cell r="E42">
            <v>58</v>
          </cell>
          <cell r="F42">
            <v>166.02517241379297</v>
          </cell>
          <cell r="G42">
            <v>0.31024169579602595</v>
          </cell>
          <cell r="L42" t="str">
            <v>Gaming Systems</v>
          </cell>
          <cell r="M42">
            <v>0.19799098960723727</v>
          </cell>
        </row>
        <row r="43">
          <cell r="A43" t="str">
            <v>HARDDRIVE</v>
          </cell>
          <cell r="B43">
            <v>2919.3899999999994</v>
          </cell>
          <cell r="C43">
            <v>-1744.7600000000004</v>
          </cell>
          <cell r="D43">
            <v>1174.6300000000001</v>
          </cell>
          <cell r="E43">
            <v>17</v>
          </cell>
          <cell r="F43">
            <v>171.72882352941173</v>
          </cell>
          <cell r="G43">
            <v>0.40235460147496577</v>
          </cell>
        </row>
        <row r="44">
          <cell r="A44" t="str">
            <v>MP3-PLAYER</v>
          </cell>
          <cell r="B44">
            <v>107018.08000000239</v>
          </cell>
          <cell r="C44">
            <v>-61646.87130999966</v>
          </cell>
          <cell r="D44">
            <v>45371.208689999999</v>
          </cell>
          <cell r="E44">
            <v>1660</v>
          </cell>
          <cell r="F44">
            <v>64.468722891567708</v>
          </cell>
          <cell r="G44">
            <v>0.42395835068241727</v>
          </cell>
        </row>
        <row r="45">
          <cell r="A45" t="str">
            <v>SPEAKER</v>
          </cell>
          <cell r="B45">
            <v>1704259.0899998306</v>
          </cell>
          <cell r="C45">
            <v>-1059326.9507099343</v>
          </cell>
          <cell r="D45">
            <v>644932.13928999763</v>
          </cell>
          <cell r="E45">
            <v>17649</v>
          </cell>
          <cell r="F45">
            <v>96.564059720087855</v>
          </cell>
          <cell r="G45">
            <v>0.37842376377764353</v>
          </cell>
        </row>
        <row r="46">
          <cell r="A46" t="str">
            <v>TABLET</v>
          </cell>
          <cell r="B46">
            <v>1943946.8499999736</v>
          </cell>
          <cell r="C46">
            <v>-1813051.9111800021</v>
          </cell>
          <cell r="D46">
            <v>130894.9388200032</v>
          </cell>
          <cell r="E46">
            <v>4316</v>
          </cell>
          <cell r="F46">
            <v>450.4047381834971</v>
          </cell>
          <cell r="G46">
            <v>6.733462842361404E-2</v>
          </cell>
        </row>
        <row r="47">
          <cell r="A47" t="str">
            <v>RADIO</v>
          </cell>
          <cell r="B47">
            <v>139.16</v>
          </cell>
          <cell r="C47">
            <v>-105</v>
          </cell>
          <cell r="D47">
            <v>34.159999999999997</v>
          </cell>
          <cell r="E47">
            <v>6</v>
          </cell>
          <cell r="F47">
            <v>23.193333333333332</v>
          </cell>
          <cell r="G47">
            <v>0.24547283702213277</v>
          </cell>
        </row>
        <row r="48">
          <cell r="A48" t="str">
            <v>UNLOCKED</v>
          </cell>
          <cell r="B48">
            <v>193317.8199999982</v>
          </cell>
          <cell r="C48">
            <v>-101333.11816999997</v>
          </cell>
          <cell r="D48">
            <v>91984.701830001752</v>
          </cell>
          <cell r="E48">
            <v>2325</v>
          </cell>
          <cell r="F48">
            <v>83.147449462364818</v>
          </cell>
          <cell r="G48">
            <v>0.47582112104307095</v>
          </cell>
        </row>
        <row r="49">
          <cell r="A49" t="str">
            <v>PLAN</v>
          </cell>
          <cell r="B49">
            <v>444457.67999999516</v>
          </cell>
          <cell r="C49">
            <v>-415761.70392999996</v>
          </cell>
          <cell r="D49">
            <v>28695.976069999982</v>
          </cell>
          <cell r="E49">
            <v>1165</v>
          </cell>
          <cell r="F49">
            <v>381.50873819742071</v>
          </cell>
          <cell r="G49">
            <v>6.4564023440882592E-2</v>
          </cell>
        </row>
        <row r="50">
          <cell r="A50" t="str">
            <v>PREPAID</v>
          </cell>
          <cell r="B50">
            <v>15734.079999999964</v>
          </cell>
          <cell r="C50">
            <v>-9137.2433300000012</v>
          </cell>
          <cell r="D50">
            <v>6596.8366699999715</v>
          </cell>
          <cell r="E50">
            <v>217</v>
          </cell>
          <cell r="F50">
            <v>72.507281105990614</v>
          </cell>
          <cell r="G50">
            <v>0.419270568727246</v>
          </cell>
        </row>
        <row r="51">
          <cell r="B51">
            <v>8949075.1999995969</v>
          </cell>
          <cell r="D51">
            <v>2485692.4303397746</v>
          </cell>
          <cell r="G51">
            <v>0.33303984030061828</v>
          </cell>
        </row>
        <row r="52">
          <cell r="B52" t="str">
            <v>Software</v>
          </cell>
        </row>
        <row r="53">
          <cell r="A53" t="str">
            <v>AUDIO</v>
          </cell>
          <cell r="B53">
            <v>155892.6600000044</v>
          </cell>
          <cell r="C53">
            <v>-128740.04406000012</v>
          </cell>
          <cell r="D53">
            <v>27152.615939999989</v>
          </cell>
          <cell r="E53">
            <v>8431</v>
          </cell>
          <cell r="F53">
            <v>18.490411576325986</v>
          </cell>
          <cell r="G53">
            <v>0.17417507623514297</v>
          </cell>
        </row>
        <row r="54">
          <cell r="A54" t="str">
            <v>BOOKS</v>
          </cell>
          <cell r="B54">
            <v>21825.25000000032</v>
          </cell>
          <cell r="C54">
            <v>-13326.368850000079</v>
          </cell>
          <cell r="D54">
            <v>8498.8811499999665</v>
          </cell>
          <cell r="E54">
            <v>1656</v>
          </cell>
          <cell r="F54">
            <v>13.179498792270724</v>
          </cell>
          <cell r="G54">
            <v>0.38940590142151138</v>
          </cell>
        </row>
        <row r="55">
          <cell r="A55" t="str">
            <v>COMPUTER</v>
          </cell>
          <cell r="B55">
            <v>238034.65999997835</v>
          </cell>
          <cell r="C55">
            <v>-120833.5</v>
          </cell>
          <cell r="D55">
            <v>117201.16000001403</v>
          </cell>
          <cell r="E55">
            <v>7403</v>
          </cell>
          <cell r="F55">
            <v>32.153810617314377</v>
          </cell>
          <cell r="G55">
            <v>0.49237014475129248</v>
          </cell>
        </row>
        <row r="56">
          <cell r="A56" t="str">
            <v>GAMES</v>
          </cell>
          <cell r="B56">
            <v>331804.39999995916</v>
          </cell>
          <cell r="C56">
            <v>-268220.64541000966</v>
          </cell>
          <cell r="D56">
            <v>63583.754589999466</v>
          </cell>
          <cell r="E56">
            <v>8462</v>
          </cell>
          <cell r="F56">
            <v>39.211108484986902</v>
          </cell>
          <cell r="G56">
            <v>0.19163023332423346</v>
          </cell>
        </row>
        <row r="57">
          <cell r="A57" t="str">
            <v>MEDIA</v>
          </cell>
          <cell r="B57">
            <v>1377638.4799996587</v>
          </cell>
          <cell r="C57">
            <v>-504409.94638999499</v>
          </cell>
          <cell r="D57">
            <v>873228.53360994521</v>
          </cell>
          <cell r="E57">
            <v>39282</v>
          </cell>
          <cell r="F57">
            <v>35.070477063277295</v>
          </cell>
          <cell r="G57">
            <v>0.63385898861518564</v>
          </cell>
        </row>
        <row r="58">
          <cell r="A58" t="str">
            <v>VIDEO</v>
          </cell>
          <cell r="B58">
            <v>2009894.6299994159</v>
          </cell>
          <cell r="C58">
            <v>-1497763.3985990377</v>
          </cell>
          <cell r="D58">
            <v>512131.23140032642</v>
          </cell>
          <cell r="E58">
            <v>64057</v>
          </cell>
          <cell r="F58">
            <v>31.37665875703539</v>
          </cell>
          <cell r="G58">
            <v>0.25480501502731773</v>
          </cell>
        </row>
        <row r="59">
          <cell r="B59">
            <v>4135090.0799990166</v>
          </cell>
          <cell r="D59">
            <v>1601796.1766902851</v>
          </cell>
          <cell r="G59">
            <v>0.35604089322911392</v>
          </cell>
        </row>
        <row r="60">
          <cell r="A60" t="str">
            <v>Gaming Systems</v>
          </cell>
        </row>
        <row r="61">
          <cell r="A61" t="str">
            <v>GAMESYSTEM</v>
          </cell>
          <cell r="B61">
            <v>398509.81999999221</v>
          </cell>
          <cell r="C61">
            <v>-319608.46636999946</v>
          </cell>
          <cell r="D61">
            <v>78901.353630000449</v>
          </cell>
          <cell r="E61">
            <v>1534</v>
          </cell>
          <cell r="F61">
            <v>259.78475880051644</v>
          </cell>
          <cell r="G61">
            <v>0.19799098960723727</v>
          </cell>
        </row>
        <row r="62">
          <cell r="B62">
            <v>398509.81999999221</v>
          </cell>
          <cell r="D62">
            <v>78901.353630000449</v>
          </cell>
        </row>
        <row r="63">
          <cell r="A63" t="str">
            <v>Totals</v>
          </cell>
          <cell r="B63">
            <v>67515212.790111199</v>
          </cell>
          <cell r="C63">
            <v>-34305147.94401475</v>
          </cell>
          <cell r="D63">
            <v>33210062.147645019</v>
          </cell>
          <cell r="E63">
            <v>1432309</v>
          </cell>
          <cell r="F63">
            <v>47.137323573412722</v>
          </cell>
        </row>
        <row r="67">
          <cell r="I67" t="str">
            <v>Ticket Price</v>
          </cell>
        </row>
        <row r="68">
          <cell r="J68">
            <v>2010</v>
          </cell>
          <cell r="K68">
            <v>2011</v>
          </cell>
          <cell r="L68">
            <v>2012</v>
          </cell>
        </row>
        <row r="69">
          <cell r="I69" t="str">
            <v>Average</v>
          </cell>
          <cell r="J69">
            <v>45.2</v>
          </cell>
          <cell r="K69">
            <v>50.2</v>
          </cell>
          <cell r="L69">
            <v>54.5</v>
          </cell>
        </row>
        <row r="70">
          <cell r="I70" t="str">
            <v>Avg. Headphones</v>
          </cell>
          <cell r="J70">
            <v>50.721370606882935</v>
          </cell>
          <cell r="K70">
            <v>61.161368582656472</v>
          </cell>
          <cell r="L70">
            <v>68.73430112039226</v>
          </cell>
        </row>
        <row r="71">
          <cell r="I71" t="str">
            <v>Premium Headphones</v>
          </cell>
          <cell r="J71">
            <v>139.90711101551949</v>
          </cell>
          <cell r="K71">
            <v>178.49544716095281</v>
          </cell>
          <cell r="L71">
            <v>204.88288328133493</v>
          </cell>
        </row>
      </sheetData>
      <sheetData sheetId="21" refreshError="1"/>
      <sheetData sheetId="22" refreshError="1"/>
      <sheetData sheetId="23" refreshError="1">
        <row r="3">
          <cell r="B3" t="str">
            <v>Store Shrink</v>
          </cell>
        </row>
        <row r="4">
          <cell r="C4">
            <v>2010</v>
          </cell>
          <cell r="D4">
            <v>2011</v>
          </cell>
          <cell r="E4">
            <v>2012</v>
          </cell>
        </row>
        <row r="5">
          <cell r="B5" t="str">
            <v>Shrink</v>
          </cell>
          <cell r="C5">
            <v>87</v>
          </cell>
          <cell r="D5">
            <v>69</v>
          </cell>
          <cell r="E5">
            <v>52.7</v>
          </cell>
        </row>
        <row r="6">
          <cell r="B6" t="str">
            <v>Revenue</v>
          </cell>
          <cell r="C6">
            <v>49276</v>
          </cell>
          <cell r="D6">
            <v>60172.7</v>
          </cell>
          <cell r="E6">
            <v>67955.399999999994</v>
          </cell>
        </row>
        <row r="7">
          <cell r="B7" t="str">
            <v>% of Revenue</v>
          </cell>
          <cell r="C7">
            <v>1.7655653868008767E-3</v>
          </cell>
          <cell r="D7">
            <v>1.1466994168451807E-3</v>
          </cell>
          <cell r="E7">
            <v>7.7550864243312542E-4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4">
          <cell r="AA4" t="str">
            <v>Bidding against themselves</v>
          </cell>
        </row>
        <row r="7">
          <cell r="A7" t="str">
            <v>Count</v>
          </cell>
          <cell r="C7" t="str">
            <v>Airport</v>
          </cell>
          <cell r="E7" t="str">
            <v>Process</v>
          </cell>
          <cell r="G7" t="str">
            <v>Concept</v>
          </cell>
          <cell r="I7" t="str">
            <v>Date Open</v>
          </cell>
          <cell r="K7" t="str">
            <v>Sq.Ft.</v>
          </cell>
          <cell r="M7" t="str">
            <v>Year 1 Net Sales1</v>
          </cell>
          <cell r="O7" t="str">
            <v>Capex</v>
          </cell>
          <cell r="S7" t="str">
            <v>RFPs</v>
          </cell>
        </row>
        <row r="9">
          <cell r="A9">
            <v>1</v>
          </cell>
          <cell r="C9" t="str">
            <v>MEM-B</v>
          </cell>
          <cell r="E9" t="str">
            <v>RFP - Sub</v>
          </cell>
          <cell r="G9" t="str">
            <v>IME</v>
          </cell>
          <cell r="I9">
            <v>40360</v>
          </cell>
          <cell r="K9">
            <v>573</v>
          </cell>
          <cell r="M9">
            <v>699920</v>
          </cell>
          <cell r="O9">
            <v>177048.21</v>
          </cell>
          <cell r="S9">
            <v>2010</v>
          </cell>
          <cell r="T9" t="str">
            <v>Concept</v>
          </cell>
          <cell r="U9" t="str">
            <v>Partner</v>
          </cell>
          <cell r="V9" t="str">
            <v>Status</v>
          </cell>
          <cell r="X9">
            <v>2011</v>
          </cell>
          <cell r="Y9" t="str">
            <v>Concept</v>
          </cell>
          <cell r="Z9" t="str">
            <v>Partner</v>
          </cell>
          <cell r="AA9" t="str">
            <v>Status</v>
          </cell>
          <cell r="AD9">
            <v>2012</v>
          </cell>
          <cell r="AE9" t="str">
            <v>Concept</v>
          </cell>
          <cell r="AF9" t="str">
            <v>Partner</v>
          </cell>
          <cell r="AG9" t="str">
            <v>Status</v>
          </cell>
        </row>
        <row r="10">
          <cell r="A10">
            <v>2</v>
          </cell>
          <cell r="C10" t="str">
            <v>MIA-SB2</v>
          </cell>
          <cell r="E10" t="str">
            <v>Sub</v>
          </cell>
          <cell r="G10" t="str">
            <v>SB</v>
          </cell>
          <cell r="I10">
            <v>40391</v>
          </cell>
          <cell r="K10">
            <v>532</v>
          </cell>
          <cell r="M10">
            <v>838415</v>
          </cell>
          <cell r="O10">
            <v>490184.38999999996</v>
          </cell>
          <cell r="S10" t="str">
            <v>DFW-A</v>
          </cell>
          <cell r="T10" t="str">
            <v>SB</v>
          </cell>
          <cell r="V10" t="str">
            <v>W</v>
          </cell>
          <cell r="X10" t="str">
            <v>ATL-T</v>
          </cell>
          <cell r="Y10" t="str">
            <v>IME</v>
          </cell>
          <cell r="Z10" t="str">
            <v>BTS</v>
          </cell>
          <cell r="AA10" t="str">
            <v>W</v>
          </cell>
          <cell r="AD10" t="str">
            <v>IAH-B</v>
          </cell>
          <cell r="AE10" t="str">
            <v>SB</v>
          </cell>
          <cell r="AG10" t="str">
            <v>L</v>
          </cell>
        </row>
        <row r="11">
          <cell r="A11">
            <v>3</v>
          </cell>
          <cell r="C11" t="str">
            <v>MIA-D1</v>
          </cell>
          <cell r="E11" t="str">
            <v>RFP - Sub</v>
          </cell>
          <cell r="G11" t="str">
            <v>IME</v>
          </cell>
          <cell r="I11">
            <v>40391</v>
          </cell>
          <cell r="K11">
            <v>209</v>
          </cell>
          <cell r="M11">
            <v>640685</v>
          </cell>
          <cell r="O11">
            <v>223918.07999999996</v>
          </cell>
          <cell r="S11" t="str">
            <v>DFW-A</v>
          </cell>
          <cell r="T11" t="str">
            <v>IME</v>
          </cell>
          <cell r="V11" t="str">
            <v>W</v>
          </cell>
          <cell r="X11" t="str">
            <v>ATL-E2</v>
          </cell>
          <cell r="Y11" t="str">
            <v>IME</v>
          </cell>
          <cell r="Z11" t="str">
            <v>BTS</v>
          </cell>
          <cell r="AA11" t="str">
            <v>W</v>
          </cell>
          <cell r="AD11" t="str">
            <v>LAX-TBIT</v>
          </cell>
          <cell r="AE11" t="str">
            <v>SB</v>
          </cell>
          <cell r="AG11" t="str">
            <v>L</v>
          </cell>
        </row>
        <row r="12">
          <cell r="A12">
            <v>4</v>
          </cell>
          <cell r="C12" t="str">
            <v>BOS-BB1</v>
          </cell>
          <cell r="E12" t="str">
            <v>RFP</v>
          </cell>
          <cell r="G12" t="str">
            <v>BB</v>
          </cell>
          <cell r="I12">
            <v>40422</v>
          </cell>
          <cell r="K12">
            <v>835</v>
          </cell>
          <cell r="M12">
            <v>291002</v>
          </cell>
          <cell r="O12">
            <v>427761.72</v>
          </cell>
          <cell r="S12" t="str">
            <v>CLT</v>
          </cell>
          <cell r="T12" t="str">
            <v>BB</v>
          </cell>
          <cell r="U12" t="str">
            <v>Paradies</v>
          </cell>
          <cell r="V12" t="str">
            <v>W</v>
          </cell>
          <cell r="X12" t="str">
            <v>ATL-F</v>
          </cell>
          <cell r="Y12" t="str">
            <v>IME</v>
          </cell>
          <cell r="Z12" t="str">
            <v>BTS</v>
          </cell>
          <cell r="AA12" t="str">
            <v>W</v>
          </cell>
          <cell r="AD12" t="str">
            <v>DFW-E</v>
          </cell>
          <cell r="AE12" t="str">
            <v>IME</v>
          </cell>
          <cell r="AG12" t="str">
            <v>L</v>
          </cell>
        </row>
        <row r="13">
          <cell r="A13">
            <v>5</v>
          </cell>
          <cell r="C13" t="str">
            <v>MSP-BB1</v>
          </cell>
          <cell r="E13" t="str">
            <v>RFP</v>
          </cell>
          <cell r="G13" t="str">
            <v>BB</v>
          </cell>
          <cell r="I13">
            <v>40422</v>
          </cell>
          <cell r="K13">
            <v>760</v>
          </cell>
          <cell r="M13">
            <v>579559</v>
          </cell>
          <cell r="O13">
            <v>305431.06</v>
          </cell>
          <cell r="S13" t="str">
            <v>CLT</v>
          </cell>
          <cell r="T13" t="str">
            <v>IME</v>
          </cell>
          <cell r="U13" t="str">
            <v>Paradies</v>
          </cell>
          <cell r="V13" t="str">
            <v>W</v>
          </cell>
          <cell r="X13" t="str">
            <v>ATL-E</v>
          </cell>
          <cell r="Y13" t="str">
            <v>IME</v>
          </cell>
          <cell r="Z13" t="str">
            <v>Paradies</v>
          </cell>
          <cell r="AA13" t="str">
            <v>Change of Space</v>
          </cell>
          <cell r="AD13" t="str">
            <v>PHL-F</v>
          </cell>
          <cell r="AE13" t="str">
            <v>SB</v>
          </cell>
          <cell r="AG13" t="str">
            <v>W</v>
          </cell>
        </row>
        <row r="14">
          <cell r="A14">
            <v>6</v>
          </cell>
          <cell r="C14" t="str">
            <v>IAH-SB1</v>
          </cell>
          <cell r="E14" t="str">
            <v>RFP</v>
          </cell>
          <cell r="G14" t="str">
            <v>IME</v>
          </cell>
          <cell r="I14">
            <v>40452</v>
          </cell>
          <cell r="K14">
            <v>615</v>
          </cell>
          <cell r="M14">
            <v>1653610</v>
          </cell>
          <cell r="O14">
            <v>385905.75</v>
          </cell>
          <cell r="S14" t="str">
            <v>DTW</v>
          </cell>
          <cell r="T14" t="str">
            <v>BB</v>
          </cell>
          <cell r="V14" t="str">
            <v>RFP Discarded</v>
          </cell>
          <cell r="X14" t="str">
            <v>ATL-E&amp;F</v>
          </cell>
          <cell r="Y14" t="str">
            <v>IME</v>
          </cell>
          <cell r="Z14" t="str">
            <v>MRG</v>
          </cell>
          <cell r="AA14" t="str">
            <v>L</v>
          </cell>
          <cell r="AD14" t="str">
            <v>ORD-T5</v>
          </cell>
          <cell r="AE14" t="str">
            <v>IME</v>
          </cell>
          <cell r="AG14" t="str">
            <v>W</v>
          </cell>
        </row>
        <row r="15">
          <cell r="A15">
            <v>7</v>
          </cell>
          <cell r="C15" t="str">
            <v>SAT-2</v>
          </cell>
          <cell r="E15" t="str">
            <v>RFP</v>
          </cell>
          <cell r="G15" t="str">
            <v>IME</v>
          </cell>
          <cell r="I15">
            <v>40492</v>
          </cell>
          <cell r="K15">
            <v>457</v>
          </cell>
          <cell r="M15">
            <v>636746</v>
          </cell>
          <cell r="O15">
            <v>176917.31000000003</v>
          </cell>
          <cell r="S15" t="str">
            <v>IAH</v>
          </cell>
          <cell r="T15" t="str">
            <v>SB</v>
          </cell>
          <cell r="V15" t="str">
            <v>W</v>
          </cell>
          <cell r="X15" t="str">
            <v>MDW</v>
          </cell>
          <cell r="Y15" t="str">
            <v>IME</v>
          </cell>
          <cell r="AA15" t="str">
            <v>L</v>
          </cell>
          <cell r="AD15" t="str">
            <v>DFW-E</v>
          </cell>
          <cell r="AE15" t="str">
            <v>SB</v>
          </cell>
          <cell r="AG15" t="str">
            <v>Waiting</v>
          </cell>
        </row>
        <row r="16">
          <cell r="A16">
            <v>8</v>
          </cell>
          <cell r="C16" t="str">
            <v>EWR-B</v>
          </cell>
          <cell r="E16" t="str">
            <v>RFP</v>
          </cell>
          <cell r="G16" t="str">
            <v>IME</v>
          </cell>
          <cell r="I16">
            <v>40575</v>
          </cell>
          <cell r="K16">
            <v>406</v>
          </cell>
          <cell r="M16">
            <v>1161747</v>
          </cell>
          <cell r="O16">
            <v>322356.83</v>
          </cell>
          <cell r="S16" t="str">
            <v>IAH</v>
          </cell>
          <cell r="T16" t="str">
            <v>BB</v>
          </cell>
          <cell r="V16" t="str">
            <v>W</v>
          </cell>
          <cell r="X16" t="str">
            <v>MDW</v>
          </cell>
          <cell r="Y16" t="str">
            <v>IME</v>
          </cell>
          <cell r="Z16" t="str">
            <v>Stellar</v>
          </cell>
          <cell r="AA16" t="str">
            <v>L</v>
          </cell>
          <cell r="AD16" t="str">
            <v>RNO</v>
          </cell>
          <cell r="AE16" t="str">
            <v>IME</v>
          </cell>
          <cell r="AF16" t="str">
            <v>Paradies</v>
          </cell>
          <cell r="AG16" t="str">
            <v>W</v>
          </cell>
        </row>
        <row r="17">
          <cell r="A17">
            <v>9</v>
          </cell>
          <cell r="C17" t="str">
            <v>EWR-BB1</v>
          </cell>
          <cell r="E17" t="str">
            <v>RFP</v>
          </cell>
          <cell r="G17" t="str">
            <v>BB</v>
          </cell>
          <cell r="I17">
            <v>40603</v>
          </cell>
          <cell r="K17">
            <v>1128</v>
          </cell>
          <cell r="M17">
            <v>784091</v>
          </cell>
          <cell r="O17">
            <v>589890.82999999996</v>
          </cell>
          <cell r="S17" t="str">
            <v>IAH</v>
          </cell>
          <cell r="T17" t="str">
            <v>IME</v>
          </cell>
          <cell r="V17" t="str">
            <v>W</v>
          </cell>
          <cell r="X17" t="str">
            <v>MDW</v>
          </cell>
          <cell r="Y17" t="str">
            <v>SB</v>
          </cell>
          <cell r="AA17" t="str">
            <v>L</v>
          </cell>
          <cell r="AD17" t="str">
            <v>DTW</v>
          </cell>
          <cell r="AE17" t="str">
            <v>SB</v>
          </cell>
          <cell r="AF17" t="str">
            <v>Paradies</v>
          </cell>
          <cell r="AG17" t="str">
            <v>W</v>
          </cell>
        </row>
        <row r="18">
          <cell r="A18">
            <v>10</v>
          </cell>
          <cell r="C18" t="str">
            <v>SJC-A</v>
          </cell>
          <cell r="E18" t="str">
            <v>Sub</v>
          </cell>
          <cell r="G18" t="str">
            <v>IME</v>
          </cell>
          <cell r="I18">
            <v>40613</v>
          </cell>
          <cell r="K18">
            <v>260</v>
          </cell>
          <cell r="M18">
            <v>464327</v>
          </cell>
          <cell r="O18">
            <v>385606.02999999997</v>
          </cell>
          <cell r="S18" t="str">
            <v>LAX</v>
          </cell>
          <cell r="T18" t="str">
            <v>BB</v>
          </cell>
          <cell r="U18" t="str">
            <v>Paradies</v>
          </cell>
          <cell r="V18" t="str">
            <v>L</v>
          </cell>
          <cell r="X18" t="str">
            <v>ORD-1</v>
          </cell>
          <cell r="Y18" t="str">
            <v>IME</v>
          </cell>
          <cell r="AA18" t="str">
            <v>W</v>
          </cell>
          <cell r="AD18" t="str">
            <v>DTW</v>
          </cell>
          <cell r="AE18" t="str">
            <v>SB</v>
          </cell>
          <cell r="AF18" t="str">
            <v>Hudson</v>
          </cell>
          <cell r="AG18" t="str">
            <v>L</v>
          </cell>
        </row>
        <row r="19">
          <cell r="A19">
            <v>11</v>
          </cell>
          <cell r="C19" t="str">
            <v>SJC-SB1</v>
          </cell>
          <cell r="E19" t="str">
            <v>Sub</v>
          </cell>
          <cell r="G19" t="str">
            <v>SB</v>
          </cell>
          <cell r="I19">
            <v>40613</v>
          </cell>
          <cell r="K19">
            <v>453</v>
          </cell>
          <cell r="M19">
            <v>391411</v>
          </cell>
          <cell r="O19">
            <v>388463.58</v>
          </cell>
          <cell r="S19" t="str">
            <v>BOS-B</v>
          </cell>
          <cell r="T19" t="str">
            <v>BB</v>
          </cell>
          <cell r="V19" t="str">
            <v>W</v>
          </cell>
          <cell r="X19" t="str">
            <v>ORD-3</v>
          </cell>
          <cell r="Y19" t="str">
            <v>IME</v>
          </cell>
          <cell r="AA19" t="str">
            <v>W</v>
          </cell>
          <cell r="AD19" t="str">
            <v>ATL-SB1</v>
          </cell>
          <cell r="AE19" t="str">
            <v>SB</v>
          </cell>
          <cell r="AF19" t="str">
            <v>Paradies</v>
          </cell>
          <cell r="AG19" t="str">
            <v>W</v>
          </cell>
        </row>
        <row r="20">
          <cell r="A20">
            <v>12</v>
          </cell>
          <cell r="C20" t="str">
            <v>CLT-BB1</v>
          </cell>
          <cell r="E20" t="str">
            <v>RFP - Sub</v>
          </cell>
          <cell r="G20" t="str">
            <v>BB</v>
          </cell>
          <cell r="I20">
            <v>40664</v>
          </cell>
          <cell r="K20">
            <v>806</v>
          </cell>
          <cell r="M20">
            <v>626094</v>
          </cell>
          <cell r="O20">
            <v>287440.79000000004</v>
          </cell>
          <cell r="S20" t="str">
            <v>MSP</v>
          </cell>
          <cell r="T20" t="str">
            <v>BB</v>
          </cell>
          <cell r="V20" t="str">
            <v>W</v>
          </cell>
          <cell r="X20" t="str">
            <v>SNA</v>
          </cell>
          <cell r="Y20" t="str">
            <v>IME</v>
          </cell>
          <cell r="Z20" t="str">
            <v>Paradies</v>
          </cell>
          <cell r="AA20" t="str">
            <v>W</v>
          </cell>
        </row>
        <row r="21">
          <cell r="S21" t="str">
            <v>PHL</v>
          </cell>
          <cell r="T21" t="str">
            <v>BB</v>
          </cell>
          <cell r="V21" t="str">
            <v>W</v>
          </cell>
          <cell r="X21" t="str">
            <v>SLC</v>
          </cell>
          <cell r="Y21" t="str">
            <v>IME</v>
          </cell>
          <cell r="AA21" t="str">
            <v>W</v>
          </cell>
          <cell r="AD21" t="str">
            <v>Total</v>
          </cell>
          <cell r="AE21">
            <v>8</v>
          </cell>
        </row>
        <row r="22">
          <cell r="S22" t="str">
            <v>PHL-B</v>
          </cell>
          <cell r="T22" t="str">
            <v>IME</v>
          </cell>
          <cell r="V22" t="str">
            <v>W</v>
          </cell>
          <cell r="X22" t="str">
            <v>SLC</v>
          </cell>
          <cell r="Y22" t="str">
            <v>IME</v>
          </cell>
          <cell r="AA22" t="str">
            <v>L</v>
          </cell>
          <cell r="AD22" t="str">
            <v>Wins</v>
          </cell>
          <cell r="AE22">
            <v>5</v>
          </cell>
        </row>
        <row r="23">
          <cell r="S23" t="str">
            <v>MIA-D1</v>
          </cell>
          <cell r="T23" t="str">
            <v>IME</v>
          </cell>
          <cell r="U23" t="str">
            <v>Newslink</v>
          </cell>
          <cell r="V23" t="str">
            <v>W</v>
          </cell>
          <cell r="X23" t="str">
            <v>LAS-T3</v>
          </cell>
          <cell r="Y23" t="str">
            <v>IME</v>
          </cell>
          <cell r="AA23" t="str">
            <v>L</v>
          </cell>
          <cell r="AD23" t="str">
            <v>Losses</v>
          </cell>
          <cell r="AE23">
            <v>3</v>
          </cell>
        </row>
        <row r="24">
          <cell r="S24" t="str">
            <v>MIA-D2</v>
          </cell>
          <cell r="T24" t="str">
            <v>IME</v>
          </cell>
          <cell r="V24" t="str">
            <v>W</v>
          </cell>
          <cell r="X24" t="str">
            <v>DAL</v>
          </cell>
          <cell r="Y24" t="str">
            <v>IME</v>
          </cell>
          <cell r="AA24" t="str">
            <v>L</v>
          </cell>
        </row>
        <row r="25">
          <cell r="C25" t="str">
            <v>Airport</v>
          </cell>
          <cell r="E25" t="str">
            <v>Process</v>
          </cell>
          <cell r="G25" t="str">
            <v>Concept</v>
          </cell>
          <cell r="I25" t="str">
            <v>Date Open</v>
          </cell>
          <cell r="K25" t="str">
            <v>Sq.Ft.</v>
          </cell>
          <cell r="M25" t="str">
            <v>Year 1 Net Sales1</v>
          </cell>
          <cell r="O25" t="str">
            <v>Capex</v>
          </cell>
          <cell r="S25" t="str">
            <v>EWR-C</v>
          </cell>
          <cell r="T25" t="str">
            <v>BB</v>
          </cell>
          <cell r="V25" t="str">
            <v>W</v>
          </cell>
          <cell r="X25" t="str">
            <v>SAN</v>
          </cell>
          <cell r="Y25" t="str">
            <v>IME</v>
          </cell>
          <cell r="AA25" t="str">
            <v>W</v>
          </cell>
        </row>
        <row r="27">
          <cell r="A27">
            <v>1</v>
          </cell>
          <cell r="C27" t="str">
            <v>CLT-C1</v>
          </cell>
          <cell r="E27" t="str">
            <v>RFP - Sub</v>
          </cell>
          <cell r="G27" t="str">
            <v>IME</v>
          </cell>
          <cell r="I27">
            <v>40756</v>
          </cell>
          <cell r="K27">
            <v>672</v>
          </cell>
          <cell r="M27">
            <v>1467223</v>
          </cell>
          <cell r="O27">
            <v>217342.33000000002</v>
          </cell>
          <cell r="S27" t="str">
            <v>EWR-C</v>
          </cell>
          <cell r="T27" t="str">
            <v>IME</v>
          </cell>
          <cell r="V27" t="str">
            <v>W</v>
          </cell>
          <cell r="X27" t="str">
            <v>SAN</v>
          </cell>
          <cell r="Y27" t="str">
            <v>SB</v>
          </cell>
          <cell r="AA27" t="str">
            <v>W</v>
          </cell>
          <cell r="AD27" t="str">
            <v>Total RFP Processes</v>
          </cell>
          <cell r="AE27">
            <v>48</v>
          </cell>
        </row>
        <row r="28">
          <cell r="A28">
            <v>2</v>
          </cell>
          <cell r="C28" t="str">
            <v>MIA-D2</v>
          </cell>
          <cell r="E28" t="str">
            <v>RFP</v>
          </cell>
          <cell r="G28" t="str">
            <v>IME</v>
          </cell>
          <cell r="I28">
            <v>40827</v>
          </cell>
          <cell r="K28">
            <v>308</v>
          </cell>
          <cell r="M28">
            <v>2445990</v>
          </cell>
          <cell r="O28">
            <v>213700</v>
          </cell>
          <cell r="S28" t="str">
            <v>EWR-C</v>
          </cell>
          <cell r="T28" t="str">
            <v>SB</v>
          </cell>
          <cell r="V28" t="str">
            <v>L</v>
          </cell>
          <cell r="X28" t="str">
            <v>SAN</v>
          </cell>
          <cell r="Y28" t="str">
            <v>IME</v>
          </cell>
          <cell r="Z28" t="str">
            <v>Paradies</v>
          </cell>
          <cell r="AA28" t="str">
            <v>L</v>
          </cell>
          <cell r="AD28" t="str">
            <v>Total Wins</v>
          </cell>
          <cell r="AE28">
            <v>35</v>
          </cell>
          <cell r="AF28">
            <v>0.72916666666666663</v>
          </cell>
        </row>
        <row r="29">
          <cell r="A29">
            <v>3</v>
          </cell>
          <cell r="C29" t="str">
            <v>SMF-B1</v>
          </cell>
          <cell r="E29" t="str">
            <v>RFP</v>
          </cell>
          <cell r="G29" t="str">
            <v>IME</v>
          </cell>
          <cell r="I29">
            <v>40827</v>
          </cell>
          <cell r="K29">
            <v>717</v>
          </cell>
          <cell r="M29">
            <v>645052.80000000005</v>
          </cell>
          <cell r="O29">
            <v>87700</v>
          </cell>
          <cell r="S29" t="str">
            <v>EWR-B</v>
          </cell>
          <cell r="T29" t="str">
            <v>IME</v>
          </cell>
          <cell r="V29" t="str">
            <v>W</v>
          </cell>
          <cell r="X29" t="str">
            <v>BOS-C</v>
          </cell>
          <cell r="Y29" t="str">
            <v>SB</v>
          </cell>
          <cell r="AA29" t="str">
            <v>W</v>
          </cell>
          <cell r="AD29" t="str">
            <v>Total Losses</v>
          </cell>
          <cell r="AE29">
            <v>13</v>
          </cell>
          <cell r="AF29">
            <v>0.27083333333333331</v>
          </cell>
        </row>
        <row r="30">
          <cell r="A30">
            <v>4</v>
          </cell>
          <cell r="C30" t="str">
            <v>OKC-M1</v>
          </cell>
          <cell r="E30" t="str">
            <v>RFP - Sub</v>
          </cell>
          <cell r="G30" t="str">
            <v>IME</v>
          </cell>
          <cell r="I30">
            <v>40858</v>
          </cell>
          <cell r="K30">
            <v>515</v>
          </cell>
          <cell r="M30">
            <v>607712</v>
          </cell>
          <cell r="O30">
            <v>294700</v>
          </cell>
          <cell r="S30" t="str">
            <v>PHX-B</v>
          </cell>
          <cell r="T30" t="str">
            <v>IME</v>
          </cell>
          <cell r="V30" t="str">
            <v>W</v>
          </cell>
        </row>
        <row r="31">
          <cell r="A31">
            <v>5</v>
          </cell>
          <cell r="C31" t="str">
            <v>BOS-SB1</v>
          </cell>
          <cell r="E31" t="str">
            <v>RFP</v>
          </cell>
          <cell r="G31" t="str">
            <v>SB</v>
          </cell>
          <cell r="I31">
            <v>40878</v>
          </cell>
          <cell r="K31">
            <v>703</v>
          </cell>
          <cell r="M31">
            <v>1002178.5</v>
          </cell>
          <cell r="O31">
            <v>547600</v>
          </cell>
          <cell r="S31" t="str">
            <v>PHX-D</v>
          </cell>
          <cell r="T31" t="str">
            <v>IME</v>
          </cell>
          <cell r="V31" t="str">
            <v>W</v>
          </cell>
          <cell r="X31" t="str">
            <v>Total</v>
          </cell>
          <cell r="Y31">
            <v>13</v>
          </cell>
        </row>
        <row r="32">
          <cell r="A32">
            <v>6</v>
          </cell>
          <cell r="C32" t="str">
            <v>SLC-A</v>
          </cell>
          <cell r="E32" t="str">
            <v>RFP</v>
          </cell>
          <cell r="G32" t="str">
            <v>IME</v>
          </cell>
          <cell r="I32">
            <v>40888</v>
          </cell>
          <cell r="K32">
            <v>787</v>
          </cell>
          <cell r="M32">
            <v>1036198.5</v>
          </cell>
          <cell r="O32">
            <v>235100</v>
          </cell>
          <cell r="S32" t="str">
            <v>SMF-B</v>
          </cell>
          <cell r="T32" t="str">
            <v>IME</v>
          </cell>
          <cell r="V32" t="str">
            <v>W</v>
          </cell>
          <cell r="X32" t="str">
            <v>Wins</v>
          </cell>
          <cell r="Y32">
            <v>8</v>
          </cell>
          <cell r="Z32">
            <v>0.61538461538461542</v>
          </cell>
        </row>
        <row r="33">
          <cell r="A33">
            <v>7</v>
          </cell>
          <cell r="C33" t="str">
            <v>SNA-C1</v>
          </cell>
          <cell r="E33" t="str">
            <v>RFP - Sub</v>
          </cell>
          <cell r="G33" t="str">
            <v>IME</v>
          </cell>
          <cell r="I33">
            <v>40888</v>
          </cell>
          <cell r="K33">
            <v>638</v>
          </cell>
          <cell r="M33">
            <v>469896</v>
          </cell>
          <cell r="O33">
            <v>223900</v>
          </cell>
          <cell r="S33" t="str">
            <v>SAT-B</v>
          </cell>
          <cell r="T33" t="str">
            <v>IME</v>
          </cell>
          <cell r="V33" t="str">
            <v>W</v>
          </cell>
          <cell r="X33" t="str">
            <v>Losses</v>
          </cell>
          <cell r="Y33">
            <v>5</v>
          </cell>
          <cell r="Z33">
            <v>0.38461538461538464</v>
          </cell>
        </row>
        <row r="34">
          <cell r="A34">
            <v>8</v>
          </cell>
          <cell r="C34" t="str">
            <v>PDX-SB1</v>
          </cell>
          <cell r="E34" t="str">
            <v>Direct</v>
          </cell>
          <cell r="G34" t="str">
            <v>SB</v>
          </cell>
          <cell r="I34">
            <v>40920</v>
          </cell>
          <cell r="K34">
            <v>1261</v>
          </cell>
          <cell r="M34">
            <v>1599725.142857143</v>
          </cell>
          <cell r="O34">
            <v>422946</v>
          </cell>
          <cell r="S34" t="str">
            <v>SFO</v>
          </cell>
          <cell r="T34" t="str">
            <v>IME</v>
          </cell>
          <cell r="V34" t="str">
            <v>L</v>
          </cell>
        </row>
        <row r="35">
          <cell r="A35">
            <v>9</v>
          </cell>
          <cell r="C35" t="str">
            <v>CVG-3</v>
          </cell>
          <cell r="E35" t="str">
            <v>Direct</v>
          </cell>
          <cell r="G35" t="str">
            <v>IME</v>
          </cell>
          <cell r="I35">
            <v>41011</v>
          </cell>
          <cell r="K35">
            <v>905</v>
          </cell>
          <cell r="M35">
            <v>260244</v>
          </cell>
          <cell r="O35">
            <v>27457</v>
          </cell>
          <cell r="Q35">
            <v>0.41666666666666669</v>
          </cell>
          <cell r="S35" t="str">
            <v>SFO</v>
          </cell>
          <cell r="T35" t="str">
            <v>SB</v>
          </cell>
          <cell r="V35" t="str">
            <v>L</v>
          </cell>
        </row>
        <row r="36">
          <cell r="A36">
            <v>10</v>
          </cell>
          <cell r="C36" t="str">
            <v>CVG-A</v>
          </cell>
          <cell r="E36" t="str">
            <v>Direct</v>
          </cell>
          <cell r="G36" t="str">
            <v>IME</v>
          </cell>
          <cell r="I36">
            <v>41041</v>
          </cell>
          <cell r="K36">
            <v>779</v>
          </cell>
          <cell r="M36">
            <v>231954</v>
          </cell>
          <cell r="O36">
            <v>101504</v>
          </cell>
          <cell r="Q36">
            <v>0.33333333333333331</v>
          </cell>
          <cell r="S36" t="str">
            <v>SFO</v>
          </cell>
          <cell r="T36" t="str">
            <v>BB</v>
          </cell>
          <cell r="V36" t="str">
            <v>L</v>
          </cell>
        </row>
        <row r="37">
          <cell r="A37">
            <v>11</v>
          </cell>
          <cell r="C37" t="str">
            <v>ATL-F</v>
          </cell>
          <cell r="E37" t="str">
            <v>RFP - Sub</v>
          </cell>
          <cell r="G37" t="str">
            <v>IME</v>
          </cell>
          <cell r="I37">
            <v>41041</v>
          </cell>
          <cell r="K37">
            <v>676</v>
          </cell>
          <cell r="M37">
            <v>1306760</v>
          </cell>
          <cell r="O37">
            <v>368541</v>
          </cell>
          <cell r="S37" t="str">
            <v>OKC</v>
          </cell>
          <cell r="T37" t="str">
            <v>IME</v>
          </cell>
          <cell r="U37" t="str">
            <v>Paradies</v>
          </cell>
          <cell r="V37" t="str">
            <v>W</v>
          </cell>
        </row>
        <row r="38">
          <cell r="S38" t="str">
            <v>MEM-B</v>
          </cell>
          <cell r="T38" t="str">
            <v>IME</v>
          </cell>
          <cell r="U38" t="str">
            <v>Paradies</v>
          </cell>
          <cell r="V38" t="str">
            <v>W</v>
          </cell>
        </row>
        <row r="39">
          <cell r="C39" t="str">
            <v>Airport</v>
          </cell>
          <cell r="E39" t="str">
            <v>Process</v>
          </cell>
          <cell r="G39" t="str">
            <v>Concept</v>
          </cell>
          <cell r="I39" t="str">
            <v>Date Open</v>
          </cell>
          <cell r="K39" t="str">
            <v>Sq.Ft.</v>
          </cell>
          <cell r="M39" t="str">
            <v>Year 1 Net Sales2</v>
          </cell>
          <cell r="O39" t="str">
            <v>Capex3</v>
          </cell>
        </row>
        <row r="41">
          <cell r="A41">
            <v>1</v>
          </cell>
          <cell r="C41" t="str">
            <v>BOS-B1</v>
          </cell>
          <cell r="E41" t="str">
            <v>Direct</v>
          </cell>
          <cell r="G41" t="str">
            <v>IME</v>
          </cell>
          <cell r="I41">
            <v>41102</v>
          </cell>
          <cell r="K41">
            <v>835</v>
          </cell>
          <cell r="M41">
            <v>564000</v>
          </cell>
          <cell r="O41">
            <v>347827</v>
          </cell>
          <cell r="S41" t="str">
            <v>Total</v>
          </cell>
          <cell r="T41">
            <v>27</v>
          </cell>
        </row>
        <row r="42">
          <cell r="A42">
            <v>2</v>
          </cell>
          <cell r="C42" t="str">
            <v>ANC-B</v>
          </cell>
          <cell r="E42" t="str">
            <v>Direct</v>
          </cell>
          <cell r="G42" t="str">
            <v>IME</v>
          </cell>
          <cell r="I42">
            <v>41102</v>
          </cell>
          <cell r="K42">
            <v>200</v>
          </cell>
          <cell r="M42">
            <v>100000</v>
          </cell>
          <cell r="O42">
            <v>60000</v>
          </cell>
          <cell r="S42" t="str">
            <v>Wins</v>
          </cell>
          <cell r="T42">
            <v>22</v>
          </cell>
          <cell r="U42">
            <v>0.81481481481481477</v>
          </cell>
        </row>
        <row r="43">
          <cell r="A43">
            <v>3</v>
          </cell>
          <cell r="C43" t="str">
            <v>CLT-SB1</v>
          </cell>
          <cell r="E43" t="str">
            <v>Direct</v>
          </cell>
          <cell r="G43" t="str">
            <v>SB</v>
          </cell>
          <cell r="I43">
            <v>41122</v>
          </cell>
          <cell r="K43">
            <v>806</v>
          </cell>
          <cell r="M43">
            <v>1200000</v>
          </cell>
          <cell r="O43">
            <v>357000</v>
          </cell>
          <cell r="S43" t="str">
            <v>Losses</v>
          </cell>
          <cell r="T43">
            <v>5</v>
          </cell>
          <cell r="U43">
            <v>0.22727272727272727</v>
          </cell>
        </row>
        <row r="46">
          <cell r="A46">
            <v>4</v>
          </cell>
          <cell r="C46" t="str">
            <v>ATL-E2</v>
          </cell>
          <cell r="E46" t="str">
            <v>RFP - Sub</v>
          </cell>
          <cell r="G46" t="str">
            <v>IME</v>
          </cell>
          <cell r="I46" t="str">
            <v>FY2013</v>
          </cell>
          <cell r="K46">
            <v>145</v>
          </cell>
          <cell r="M46">
            <v>450000</v>
          </cell>
          <cell r="O46">
            <v>200000</v>
          </cell>
        </row>
        <row r="47">
          <cell r="A47">
            <v>1</v>
          </cell>
          <cell r="C47" t="str">
            <v>ATL-SB1</v>
          </cell>
          <cell r="E47" t="str">
            <v>RFP - Sub</v>
          </cell>
          <cell r="G47" t="str">
            <v>SB</v>
          </cell>
          <cell r="I47" t="str">
            <v>FY2013</v>
          </cell>
          <cell r="K47">
            <v>987</v>
          </cell>
          <cell r="M47">
            <v>1700000</v>
          </cell>
          <cell r="O47">
            <v>350000</v>
          </cell>
        </row>
        <row r="48">
          <cell r="A48">
            <v>1</v>
          </cell>
          <cell r="C48" t="str">
            <v>ATL-T</v>
          </cell>
          <cell r="E48" t="str">
            <v>RFP</v>
          </cell>
          <cell r="G48" t="str">
            <v>IME</v>
          </cell>
          <cell r="I48" t="str">
            <v>FY2013</v>
          </cell>
          <cell r="K48">
            <v>70</v>
          </cell>
          <cell r="M48">
            <v>360000</v>
          </cell>
          <cell r="O48">
            <v>75000</v>
          </cell>
        </row>
        <row r="49">
          <cell r="A49">
            <v>5</v>
          </cell>
          <cell r="C49" t="str">
            <v>DFW-SB1</v>
          </cell>
          <cell r="E49" t="str">
            <v>RFP</v>
          </cell>
          <cell r="G49" t="str">
            <v>SB</v>
          </cell>
          <cell r="I49" t="str">
            <v>FY2013</v>
          </cell>
          <cell r="K49">
            <v>827</v>
          </cell>
          <cell r="M49">
            <v>1300000</v>
          </cell>
          <cell r="O49">
            <v>300000</v>
          </cell>
        </row>
        <row r="50">
          <cell r="A50">
            <v>2</v>
          </cell>
          <cell r="C50" t="str">
            <v>RNO</v>
          </cell>
          <cell r="E50" t="str">
            <v>RFP - Sub</v>
          </cell>
          <cell r="G50" t="str">
            <v>IME</v>
          </cell>
          <cell r="I50" t="str">
            <v>FY2013</v>
          </cell>
          <cell r="K50">
            <v>606</v>
          </cell>
          <cell r="M50">
            <v>700000</v>
          </cell>
          <cell r="O50">
            <v>335000</v>
          </cell>
        </row>
        <row r="51">
          <cell r="A51">
            <v>2</v>
          </cell>
          <cell r="C51" t="str">
            <v>SAN-1</v>
          </cell>
          <cell r="E51" t="str">
            <v>RFP</v>
          </cell>
          <cell r="G51" t="str">
            <v>IME</v>
          </cell>
          <cell r="I51" t="str">
            <v>FY2013</v>
          </cell>
          <cell r="K51">
            <v>719</v>
          </cell>
          <cell r="M51">
            <v>850000</v>
          </cell>
          <cell r="O51">
            <v>280000</v>
          </cell>
        </row>
        <row r="54">
          <cell r="A54">
            <v>1</v>
          </cell>
          <cell r="C54" t="str">
            <v>PHL-SB1</v>
          </cell>
          <cell r="E54" t="str">
            <v>RFP</v>
          </cell>
          <cell r="G54" t="str">
            <v>SB</v>
          </cell>
          <cell r="I54" t="str">
            <v>FY2014</v>
          </cell>
          <cell r="K54">
            <v>527</v>
          </cell>
          <cell r="M54">
            <v>750000</v>
          </cell>
          <cell r="O54">
            <v>260000</v>
          </cell>
        </row>
        <row r="55">
          <cell r="A55">
            <v>2</v>
          </cell>
          <cell r="C55" t="str">
            <v>DFW-A1</v>
          </cell>
          <cell r="E55" t="str">
            <v>RFP</v>
          </cell>
          <cell r="G55" t="str">
            <v>IME</v>
          </cell>
          <cell r="I55" t="str">
            <v>FY2014</v>
          </cell>
          <cell r="K55">
            <v>654</v>
          </cell>
          <cell r="M55">
            <v>1100000</v>
          </cell>
          <cell r="O55">
            <v>300000</v>
          </cell>
        </row>
        <row r="56">
          <cell r="A56">
            <v>3</v>
          </cell>
          <cell r="C56" t="str">
            <v>DTW-SB</v>
          </cell>
          <cell r="E56" t="str">
            <v>RFP - Sub</v>
          </cell>
          <cell r="G56" t="str">
            <v>SB</v>
          </cell>
          <cell r="I56" t="str">
            <v>FY2014</v>
          </cell>
          <cell r="K56">
            <v>647</v>
          </cell>
          <cell r="M56">
            <v>1600000</v>
          </cell>
          <cell r="O56">
            <v>310000</v>
          </cell>
        </row>
        <row r="57">
          <cell r="A57">
            <v>4</v>
          </cell>
          <cell r="C57" t="str">
            <v>ORD-5</v>
          </cell>
          <cell r="E57" t="str">
            <v>RFP</v>
          </cell>
          <cell r="G57" t="str">
            <v>IME</v>
          </cell>
          <cell r="I57" t="str">
            <v>TBD</v>
          </cell>
          <cell r="K57">
            <v>150</v>
          </cell>
          <cell r="M57">
            <v>700000</v>
          </cell>
          <cell r="O57">
            <v>75000</v>
          </cell>
        </row>
        <row r="58">
          <cell r="C58" t="str">
            <v>SAN-SB1</v>
          </cell>
          <cell r="E58" t="str">
            <v>RFP</v>
          </cell>
          <cell r="G58" t="str">
            <v>SB</v>
          </cell>
          <cell r="I58" t="str">
            <v>TBD</v>
          </cell>
          <cell r="K58">
            <v>1123</v>
          </cell>
          <cell r="M58">
            <v>1500000</v>
          </cell>
          <cell r="O58">
            <v>415000</v>
          </cell>
        </row>
        <row r="60">
          <cell r="C60" t="str">
            <v>Total RFP</v>
          </cell>
          <cell r="E60">
            <v>28</v>
          </cell>
        </row>
      </sheetData>
      <sheetData sheetId="37" refreshError="1">
        <row r="4">
          <cell r="AA4" t="str">
            <v>Bidding against themselves</v>
          </cell>
        </row>
        <row r="7">
          <cell r="A7" t="str">
            <v>Count</v>
          </cell>
          <cell r="C7" t="str">
            <v>Airport</v>
          </cell>
          <cell r="E7" t="str">
            <v>Process</v>
          </cell>
          <cell r="G7" t="str">
            <v>Concept</v>
          </cell>
          <cell r="I7" t="str">
            <v>Date Open</v>
          </cell>
          <cell r="K7" t="str">
            <v>Sq.Ft.</v>
          </cell>
          <cell r="M7" t="str">
            <v>Year 1 Net Sales1</v>
          </cell>
          <cell r="O7" t="str">
            <v>Capex</v>
          </cell>
          <cell r="S7" t="str">
            <v>RFPs</v>
          </cell>
        </row>
        <row r="9">
          <cell r="A9">
            <v>1</v>
          </cell>
          <cell r="C9" t="str">
            <v>MEM-B</v>
          </cell>
          <cell r="E9" t="str">
            <v>RFP - Sub</v>
          </cell>
          <cell r="G9" t="str">
            <v>IME</v>
          </cell>
          <cell r="I9">
            <v>40360</v>
          </cell>
          <cell r="K9">
            <v>573</v>
          </cell>
          <cell r="M9">
            <v>699920</v>
          </cell>
          <cell r="O9">
            <v>177777.89</v>
          </cell>
          <cell r="S9">
            <v>2010</v>
          </cell>
          <cell r="T9" t="str">
            <v>Concept</v>
          </cell>
          <cell r="U9" t="str">
            <v>Partner</v>
          </cell>
          <cell r="V9" t="str">
            <v>Status</v>
          </cell>
          <cell r="X9">
            <v>2011</v>
          </cell>
          <cell r="Y9" t="str">
            <v>Concept</v>
          </cell>
          <cell r="Z9" t="str">
            <v>Partner</v>
          </cell>
          <cell r="AA9" t="str">
            <v>Status</v>
          </cell>
          <cell r="AD9">
            <v>2012</v>
          </cell>
          <cell r="AE9" t="str">
            <v>Concept</v>
          </cell>
          <cell r="AF9" t="str">
            <v>Partner</v>
          </cell>
          <cell r="AG9" t="str">
            <v>Status</v>
          </cell>
        </row>
        <row r="10">
          <cell r="A10">
            <v>2</v>
          </cell>
          <cell r="C10" t="str">
            <v>MIA-SB2</v>
          </cell>
          <cell r="E10" t="str">
            <v>Sub</v>
          </cell>
          <cell r="G10" t="str">
            <v>SB</v>
          </cell>
          <cell r="I10">
            <v>40391</v>
          </cell>
          <cell r="K10">
            <v>532</v>
          </cell>
          <cell r="M10">
            <v>838415</v>
          </cell>
          <cell r="O10">
            <v>492991.42</v>
          </cell>
          <cell r="S10" t="str">
            <v>DFW-A</v>
          </cell>
          <cell r="T10" t="str">
            <v>SB</v>
          </cell>
          <cell r="V10" t="str">
            <v>W</v>
          </cell>
          <cell r="X10" t="str">
            <v>ATL-T</v>
          </cell>
          <cell r="Y10" t="str">
            <v>IME</v>
          </cell>
          <cell r="Z10" t="str">
            <v>BTS</v>
          </cell>
          <cell r="AA10" t="str">
            <v>W</v>
          </cell>
          <cell r="AD10" t="str">
            <v>IAH-B</v>
          </cell>
          <cell r="AE10" t="str">
            <v>SB</v>
          </cell>
          <cell r="AG10" t="str">
            <v>L</v>
          </cell>
        </row>
        <row r="11">
          <cell r="A11">
            <v>3</v>
          </cell>
          <cell r="C11" t="str">
            <v>MIA-D1</v>
          </cell>
          <cell r="E11" t="str">
            <v>RFP - Sub</v>
          </cell>
          <cell r="G11" t="str">
            <v>IME</v>
          </cell>
          <cell r="I11">
            <v>40391</v>
          </cell>
          <cell r="K11">
            <v>209</v>
          </cell>
          <cell r="M11">
            <v>640685</v>
          </cell>
          <cell r="O11">
            <v>224023.27</v>
          </cell>
          <cell r="S11" t="str">
            <v>DFW-A</v>
          </cell>
          <cell r="T11" t="str">
            <v>IME</v>
          </cell>
          <cell r="V11" t="str">
            <v>W</v>
          </cell>
          <cell r="X11" t="str">
            <v>ATL-E2</v>
          </cell>
          <cell r="Y11" t="str">
            <v>IME</v>
          </cell>
          <cell r="Z11" t="str">
            <v>BTS</v>
          </cell>
          <cell r="AA11" t="str">
            <v>W</v>
          </cell>
          <cell r="AD11" t="str">
            <v>LAX-TBIT</v>
          </cell>
          <cell r="AE11" t="str">
            <v>SB</v>
          </cell>
          <cell r="AG11" t="str">
            <v>L</v>
          </cell>
        </row>
        <row r="12">
          <cell r="A12">
            <v>4</v>
          </cell>
          <cell r="C12" t="str">
            <v>BOS-BB1</v>
          </cell>
          <cell r="E12" t="str">
            <v>RFP</v>
          </cell>
          <cell r="G12" t="str">
            <v>BB</v>
          </cell>
          <cell r="I12">
            <v>40422</v>
          </cell>
          <cell r="K12">
            <v>835</v>
          </cell>
          <cell r="M12">
            <v>291002</v>
          </cell>
          <cell r="O12">
            <v>430815.24</v>
          </cell>
          <cell r="S12" t="str">
            <v>CLT</v>
          </cell>
          <cell r="T12" t="str">
            <v>BB</v>
          </cell>
          <cell r="U12" t="str">
            <v>Paradies</v>
          </cell>
          <cell r="V12" t="str">
            <v>W</v>
          </cell>
          <cell r="X12" t="str">
            <v>ATL-F</v>
          </cell>
          <cell r="Y12" t="str">
            <v>IME</v>
          </cell>
          <cell r="Z12" t="str">
            <v>BTS</v>
          </cell>
          <cell r="AA12" t="str">
            <v>W</v>
          </cell>
          <cell r="AD12" t="str">
            <v>DFW-E</v>
          </cell>
          <cell r="AE12" t="str">
            <v>IME</v>
          </cell>
          <cell r="AG12" t="str">
            <v>L</v>
          </cell>
        </row>
        <row r="13">
          <cell r="A13">
            <v>5</v>
          </cell>
          <cell r="C13" t="str">
            <v>MSP-BB1</v>
          </cell>
          <cell r="E13" t="str">
            <v>RFP</v>
          </cell>
          <cell r="G13" t="str">
            <v>BB</v>
          </cell>
          <cell r="I13">
            <v>40422</v>
          </cell>
          <cell r="K13">
            <v>760</v>
          </cell>
          <cell r="M13">
            <v>579559</v>
          </cell>
          <cell r="O13">
            <v>305516.06</v>
          </cell>
          <cell r="S13" t="str">
            <v>CLT</v>
          </cell>
          <cell r="T13" t="str">
            <v>IME</v>
          </cell>
          <cell r="U13" t="str">
            <v>Paradies</v>
          </cell>
          <cell r="V13" t="str">
            <v>W</v>
          </cell>
          <cell r="X13" t="str">
            <v>ATL-E</v>
          </cell>
          <cell r="Y13" t="str">
            <v>IME</v>
          </cell>
          <cell r="Z13" t="str">
            <v>Paradies</v>
          </cell>
          <cell r="AA13" t="str">
            <v>Change of Space</v>
          </cell>
          <cell r="AD13" t="str">
            <v>PHL-F</v>
          </cell>
          <cell r="AE13" t="str">
            <v>SB</v>
          </cell>
          <cell r="AG13" t="str">
            <v>W</v>
          </cell>
        </row>
        <row r="14">
          <cell r="A14">
            <v>6</v>
          </cell>
          <cell r="C14" t="str">
            <v>IAH-SB1</v>
          </cell>
          <cell r="E14" t="str">
            <v>RFP</v>
          </cell>
          <cell r="G14" t="str">
            <v>IME</v>
          </cell>
          <cell r="I14">
            <v>40452</v>
          </cell>
          <cell r="K14">
            <v>615</v>
          </cell>
          <cell r="M14">
            <v>1653610</v>
          </cell>
          <cell r="O14">
            <v>385905.75</v>
          </cell>
          <cell r="S14" t="str">
            <v>DTW</v>
          </cell>
          <cell r="T14" t="str">
            <v>BB</v>
          </cell>
          <cell r="V14" t="str">
            <v>RFP Discarded</v>
          </cell>
          <cell r="X14" t="str">
            <v>ATL-E&amp;F</v>
          </cell>
          <cell r="Y14" t="str">
            <v>IME</v>
          </cell>
          <cell r="Z14" t="str">
            <v>MRG</v>
          </cell>
          <cell r="AA14" t="str">
            <v>L</v>
          </cell>
          <cell r="AD14" t="str">
            <v>ORD-T5</v>
          </cell>
          <cell r="AE14" t="str">
            <v>IME</v>
          </cell>
          <cell r="AG14" t="str">
            <v>W</v>
          </cell>
        </row>
        <row r="15">
          <cell r="A15">
            <v>7</v>
          </cell>
          <cell r="C15" t="str">
            <v>SAT-2</v>
          </cell>
          <cell r="E15" t="str">
            <v>RFP</v>
          </cell>
          <cell r="G15" t="str">
            <v>IME</v>
          </cell>
          <cell r="I15">
            <v>40492</v>
          </cell>
          <cell r="K15">
            <v>457</v>
          </cell>
          <cell r="M15">
            <v>636746</v>
          </cell>
          <cell r="O15">
            <v>177310.04</v>
          </cell>
          <cell r="S15" t="str">
            <v>IAH</v>
          </cell>
          <cell r="T15" t="str">
            <v>SB</v>
          </cell>
          <cell r="V15" t="str">
            <v>W</v>
          </cell>
          <cell r="X15" t="str">
            <v>MDW</v>
          </cell>
          <cell r="Y15" t="str">
            <v>IME</v>
          </cell>
          <cell r="AA15" t="str">
            <v>L</v>
          </cell>
          <cell r="AD15" t="str">
            <v>DFW-E</v>
          </cell>
          <cell r="AE15" t="str">
            <v>SB</v>
          </cell>
          <cell r="AG15" t="str">
            <v>Waiting</v>
          </cell>
        </row>
        <row r="16">
          <cell r="A16">
            <v>8</v>
          </cell>
          <cell r="C16" t="str">
            <v>EWR-B</v>
          </cell>
          <cell r="E16" t="str">
            <v>RFP</v>
          </cell>
          <cell r="G16" t="str">
            <v>IME</v>
          </cell>
          <cell r="I16">
            <v>40575</v>
          </cell>
          <cell r="K16">
            <v>406</v>
          </cell>
          <cell r="M16">
            <v>1161747</v>
          </cell>
          <cell r="O16">
            <v>329503.18</v>
          </cell>
          <cell r="S16" t="str">
            <v>IAH</v>
          </cell>
          <cell r="T16" t="str">
            <v>BB</v>
          </cell>
          <cell r="V16" t="str">
            <v>W</v>
          </cell>
          <cell r="X16" t="str">
            <v>MDW</v>
          </cell>
          <cell r="Y16" t="str">
            <v>IME</v>
          </cell>
          <cell r="Z16" t="str">
            <v>Stellar</v>
          </cell>
          <cell r="AA16" t="str">
            <v>L</v>
          </cell>
          <cell r="AD16" t="str">
            <v>RNO</v>
          </cell>
          <cell r="AE16" t="str">
            <v>IME</v>
          </cell>
          <cell r="AF16" t="str">
            <v>Paradies</v>
          </cell>
          <cell r="AG16" t="str">
            <v>W</v>
          </cell>
        </row>
        <row r="17">
          <cell r="A17">
            <v>9</v>
          </cell>
          <cell r="C17" t="str">
            <v>EWR-BB1</v>
          </cell>
          <cell r="E17" t="str">
            <v>RFP</v>
          </cell>
          <cell r="G17" t="str">
            <v>BB</v>
          </cell>
          <cell r="I17">
            <v>40603</v>
          </cell>
          <cell r="K17">
            <v>1128</v>
          </cell>
          <cell r="M17">
            <v>784091</v>
          </cell>
          <cell r="O17">
            <v>452646</v>
          </cell>
          <cell r="S17" t="str">
            <v>IAH</v>
          </cell>
          <cell r="T17" t="str">
            <v>IME</v>
          </cell>
          <cell r="V17" t="str">
            <v>W</v>
          </cell>
          <cell r="X17" t="str">
            <v>MDW</v>
          </cell>
          <cell r="Y17" t="str">
            <v>SB</v>
          </cell>
          <cell r="AA17" t="str">
            <v>L</v>
          </cell>
          <cell r="AD17" t="str">
            <v>DTW</v>
          </cell>
          <cell r="AE17" t="str">
            <v>SB</v>
          </cell>
          <cell r="AF17" t="str">
            <v>Paradies</v>
          </cell>
          <cell r="AG17" t="str">
            <v>W</v>
          </cell>
        </row>
        <row r="18">
          <cell r="A18">
            <v>10</v>
          </cell>
          <cell r="C18" t="str">
            <v>SJC-A</v>
          </cell>
          <cell r="E18" t="str">
            <v>Sub</v>
          </cell>
          <cell r="G18" t="str">
            <v>IME</v>
          </cell>
          <cell r="I18">
            <v>40613</v>
          </cell>
          <cell r="K18">
            <v>260</v>
          </cell>
          <cell r="M18">
            <v>464327</v>
          </cell>
          <cell r="O18">
            <v>386276.36</v>
          </cell>
          <cell r="S18" t="str">
            <v>LAX</v>
          </cell>
          <cell r="T18" t="str">
            <v>BB</v>
          </cell>
          <cell r="U18" t="str">
            <v>Paradies</v>
          </cell>
          <cell r="V18" t="str">
            <v>L</v>
          </cell>
          <cell r="X18" t="str">
            <v>ORD-1</v>
          </cell>
          <cell r="Y18" t="str">
            <v>IME</v>
          </cell>
          <cell r="AA18" t="str">
            <v>W</v>
          </cell>
          <cell r="AD18" t="str">
            <v>DTW</v>
          </cell>
          <cell r="AE18" t="str">
            <v>SB</v>
          </cell>
          <cell r="AF18" t="str">
            <v>Hudson</v>
          </cell>
          <cell r="AG18" t="str">
            <v>L</v>
          </cell>
        </row>
        <row r="19">
          <cell r="A19">
            <v>11</v>
          </cell>
          <cell r="C19" t="str">
            <v>SJC-SB1</v>
          </cell>
          <cell r="E19" t="str">
            <v>Sub</v>
          </cell>
          <cell r="G19" t="str">
            <v>SB</v>
          </cell>
          <cell r="I19">
            <v>40613</v>
          </cell>
          <cell r="K19">
            <v>453</v>
          </cell>
          <cell r="M19">
            <v>391411</v>
          </cell>
          <cell r="O19">
            <v>388980.82</v>
          </cell>
          <cell r="S19" t="str">
            <v>BOS-B</v>
          </cell>
          <cell r="T19" t="str">
            <v>BB</v>
          </cell>
          <cell r="V19" t="str">
            <v>W</v>
          </cell>
          <cell r="X19" t="str">
            <v>ORD-3</v>
          </cell>
          <cell r="Y19" t="str">
            <v>IME</v>
          </cell>
          <cell r="AA19" t="str">
            <v>W</v>
          </cell>
          <cell r="AD19" t="str">
            <v>ATL-SB1</v>
          </cell>
          <cell r="AE19" t="str">
            <v>SB</v>
          </cell>
          <cell r="AF19" t="str">
            <v>Paradies</v>
          </cell>
          <cell r="AG19" t="str">
            <v>W</v>
          </cell>
        </row>
        <row r="20">
          <cell r="A20">
            <v>12</v>
          </cell>
          <cell r="C20" t="str">
            <v>CLT-BB1</v>
          </cell>
          <cell r="E20" t="str">
            <v>RFP - Sub</v>
          </cell>
          <cell r="G20" t="str">
            <v>BB</v>
          </cell>
          <cell r="I20">
            <v>40664</v>
          </cell>
          <cell r="K20">
            <v>806</v>
          </cell>
          <cell r="M20">
            <v>626094</v>
          </cell>
          <cell r="O20">
            <v>287440.78999999998</v>
          </cell>
          <cell r="S20" t="str">
            <v>MSP</v>
          </cell>
          <cell r="T20" t="str">
            <v>BB</v>
          </cell>
          <cell r="V20" t="str">
            <v>W</v>
          </cell>
          <cell r="X20" t="str">
            <v>SNA</v>
          </cell>
          <cell r="Y20" t="str">
            <v>IME</v>
          </cell>
          <cell r="Z20" t="str">
            <v>Paradies</v>
          </cell>
          <cell r="AA20" t="str">
            <v>W</v>
          </cell>
        </row>
        <row r="21">
          <cell r="S21" t="str">
            <v>PHL</v>
          </cell>
          <cell r="T21" t="str">
            <v>BB</v>
          </cell>
          <cell r="V21" t="str">
            <v>W</v>
          </cell>
          <cell r="X21" t="str">
            <v>SLC</v>
          </cell>
          <cell r="Y21" t="str">
            <v>IME</v>
          </cell>
          <cell r="AA21" t="str">
            <v>W</v>
          </cell>
          <cell r="AD21" t="str">
            <v>Total</v>
          </cell>
          <cell r="AE21">
            <v>8</v>
          </cell>
        </row>
        <row r="22">
          <cell r="S22" t="str">
            <v>PHL-B</v>
          </cell>
          <cell r="T22" t="str">
            <v>IME</v>
          </cell>
          <cell r="V22" t="str">
            <v>W</v>
          </cell>
          <cell r="X22" t="str">
            <v>SLC</v>
          </cell>
          <cell r="Y22" t="str">
            <v>IME</v>
          </cell>
          <cell r="AA22" t="str">
            <v>L</v>
          </cell>
          <cell r="AD22" t="str">
            <v>Wins</v>
          </cell>
          <cell r="AE22">
            <v>5</v>
          </cell>
        </row>
        <row r="23">
          <cell r="S23" t="str">
            <v>MIA-D1</v>
          </cell>
          <cell r="T23" t="str">
            <v>IME</v>
          </cell>
          <cell r="U23" t="str">
            <v>Newslink</v>
          </cell>
          <cell r="V23" t="str">
            <v>W</v>
          </cell>
          <cell r="X23" t="str">
            <v>LAS-T3</v>
          </cell>
          <cell r="Y23" t="str">
            <v>IME</v>
          </cell>
          <cell r="AA23" t="str">
            <v>L</v>
          </cell>
          <cell r="AD23" t="str">
            <v>Losses</v>
          </cell>
          <cell r="AE23">
            <v>3</v>
          </cell>
        </row>
        <row r="24">
          <cell r="S24" t="str">
            <v>MIA-D2</v>
          </cell>
          <cell r="T24" t="str">
            <v>IME</v>
          </cell>
          <cell r="V24" t="str">
            <v>W</v>
          </cell>
          <cell r="X24" t="str">
            <v>DAL</v>
          </cell>
          <cell r="Y24" t="str">
            <v>IME</v>
          </cell>
          <cell r="AA24" t="str">
            <v>L</v>
          </cell>
        </row>
        <row r="25">
          <cell r="C25" t="str">
            <v>Airport</v>
          </cell>
          <cell r="E25" t="str">
            <v>Process</v>
          </cell>
          <cell r="G25" t="str">
            <v>Concept</v>
          </cell>
          <cell r="I25" t="str">
            <v>Date Open</v>
          </cell>
          <cell r="K25" t="str">
            <v>Sq.Ft.</v>
          </cell>
          <cell r="M25" t="str">
            <v>Year 1 Net Sales1</v>
          </cell>
          <cell r="O25" t="str">
            <v>Capex</v>
          </cell>
          <cell r="S25" t="str">
            <v>EWR-C</v>
          </cell>
          <cell r="T25" t="str">
            <v>BB</v>
          </cell>
          <cell r="V25" t="str">
            <v>W</v>
          </cell>
          <cell r="X25" t="str">
            <v>SAN</v>
          </cell>
          <cell r="Y25" t="str">
            <v>IME</v>
          </cell>
          <cell r="AA25" t="str">
            <v>W</v>
          </cell>
        </row>
        <row r="27">
          <cell r="A27">
            <v>1</v>
          </cell>
          <cell r="C27" t="str">
            <v>IAH-BB</v>
          </cell>
          <cell r="E27" t="str">
            <v>RFP</v>
          </cell>
          <cell r="G27" t="str">
            <v>BB</v>
          </cell>
          <cell r="I27">
            <v>40735</v>
          </cell>
          <cell r="K27">
            <v>858</v>
          </cell>
          <cell r="M27">
            <v>659462</v>
          </cell>
          <cell r="O27">
            <v>327300</v>
          </cell>
        </row>
        <row r="28">
          <cell r="A28">
            <v>2</v>
          </cell>
          <cell r="C28" t="str">
            <v>CLT-C1</v>
          </cell>
          <cell r="E28" t="str">
            <v>RFP - Sub</v>
          </cell>
          <cell r="G28" t="str">
            <v>IME</v>
          </cell>
          <cell r="I28">
            <v>40756</v>
          </cell>
          <cell r="K28">
            <v>672</v>
          </cell>
          <cell r="M28">
            <v>1467223</v>
          </cell>
          <cell r="O28">
            <v>237319.86</v>
          </cell>
          <cell r="S28" t="str">
            <v>EWR-C</v>
          </cell>
          <cell r="T28" t="str">
            <v>IME</v>
          </cell>
          <cell r="V28" t="str">
            <v>W</v>
          </cell>
          <cell r="X28" t="str">
            <v>SAN</v>
          </cell>
          <cell r="Y28" t="str">
            <v>SB</v>
          </cell>
          <cell r="AA28" t="str">
            <v>W</v>
          </cell>
          <cell r="AD28" t="str">
            <v>Total RFP Processes</v>
          </cell>
          <cell r="AE28">
            <v>48</v>
          </cell>
        </row>
        <row r="29">
          <cell r="A29">
            <v>3</v>
          </cell>
          <cell r="C29" t="str">
            <v>MIA-D2</v>
          </cell>
          <cell r="E29" t="str">
            <v>RFP</v>
          </cell>
          <cell r="G29" t="str">
            <v>IME</v>
          </cell>
          <cell r="I29">
            <v>40827</v>
          </cell>
          <cell r="K29">
            <v>308</v>
          </cell>
          <cell r="M29">
            <v>2445990</v>
          </cell>
          <cell r="O29">
            <v>259061.24</v>
          </cell>
          <cell r="S29" t="str">
            <v>EWR-C</v>
          </cell>
          <cell r="T29" t="str">
            <v>SB</v>
          </cell>
          <cell r="V29" t="str">
            <v>L</v>
          </cell>
          <cell r="X29" t="str">
            <v>SAN</v>
          </cell>
          <cell r="Y29" t="str">
            <v>IME</v>
          </cell>
          <cell r="Z29" t="str">
            <v>Paradies</v>
          </cell>
          <cell r="AA29" t="str">
            <v>L</v>
          </cell>
          <cell r="AD29" t="str">
            <v>Total Wins</v>
          </cell>
          <cell r="AE29">
            <v>35</v>
          </cell>
          <cell r="AF29">
            <v>0.72916666666666663</v>
          </cell>
        </row>
        <row r="30">
          <cell r="A30">
            <v>4</v>
          </cell>
          <cell r="C30" t="str">
            <v>SMF-B1</v>
          </cell>
          <cell r="E30" t="str">
            <v>RFP</v>
          </cell>
          <cell r="G30" t="str">
            <v>IME</v>
          </cell>
          <cell r="I30">
            <v>40827</v>
          </cell>
          <cell r="K30">
            <v>717</v>
          </cell>
          <cell r="M30">
            <v>645052.80000000005</v>
          </cell>
          <cell r="O30">
            <v>258203.58</v>
          </cell>
          <cell r="S30" t="str">
            <v>EWR-B</v>
          </cell>
          <cell r="T30" t="str">
            <v>IME</v>
          </cell>
          <cell r="V30" t="str">
            <v>W</v>
          </cell>
          <cell r="X30" t="str">
            <v>BOS-C</v>
          </cell>
          <cell r="Y30" t="str">
            <v>SB</v>
          </cell>
          <cell r="AA30" t="str">
            <v>W</v>
          </cell>
          <cell r="AD30" t="str">
            <v>Total Losses</v>
          </cell>
          <cell r="AE30">
            <v>13</v>
          </cell>
          <cell r="AF30">
            <v>0.27083333333333331</v>
          </cell>
        </row>
        <row r="31">
          <cell r="A31">
            <v>5</v>
          </cell>
          <cell r="C31" t="str">
            <v>OKC-M1</v>
          </cell>
          <cell r="E31" t="str">
            <v>RFP - Sub</v>
          </cell>
          <cell r="G31" t="str">
            <v>IME</v>
          </cell>
          <cell r="I31">
            <v>40858</v>
          </cell>
          <cell r="K31">
            <v>515</v>
          </cell>
          <cell r="M31">
            <v>607712</v>
          </cell>
          <cell r="O31">
            <v>311255.38</v>
          </cell>
          <cell r="S31" t="str">
            <v>PHX-B</v>
          </cell>
          <cell r="T31" t="str">
            <v>IME</v>
          </cell>
          <cell r="V31" t="str">
            <v>W</v>
          </cell>
        </row>
        <row r="32">
          <cell r="A32">
            <v>6</v>
          </cell>
          <cell r="C32" t="str">
            <v>BOS-SB1</v>
          </cell>
          <cell r="E32" t="str">
            <v>RFP</v>
          </cell>
          <cell r="G32" t="str">
            <v>SB</v>
          </cell>
          <cell r="I32">
            <v>40878</v>
          </cell>
          <cell r="K32">
            <v>703</v>
          </cell>
          <cell r="M32">
            <v>1002178.5</v>
          </cell>
          <cell r="O32">
            <v>580472.39</v>
          </cell>
          <cell r="S32" t="str">
            <v>PHX-D</v>
          </cell>
          <cell r="T32" t="str">
            <v>IME</v>
          </cell>
          <cell r="V32" t="str">
            <v>W</v>
          </cell>
          <cell r="X32" t="str">
            <v>Total</v>
          </cell>
          <cell r="Y32">
            <v>13</v>
          </cell>
        </row>
        <row r="33">
          <cell r="A33">
            <v>7</v>
          </cell>
          <cell r="C33" t="str">
            <v>SLC-A</v>
          </cell>
          <cell r="E33" t="str">
            <v>RFP</v>
          </cell>
          <cell r="G33" t="str">
            <v>IME</v>
          </cell>
          <cell r="I33">
            <v>40888</v>
          </cell>
          <cell r="K33">
            <v>787</v>
          </cell>
          <cell r="M33">
            <v>1036198.5</v>
          </cell>
          <cell r="O33">
            <v>351272.22</v>
          </cell>
          <cell r="S33" t="str">
            <v>SMF-B</v>
          </cell>
          <cell r="T33" t="str">
            <v>IME</v>
          </cell>
          <cell r="V33" t="str">
            <v>W</v>
          </cell>
          <cell r="X33" t="str">
            <v>Wins</v>
          </cell>
          <cell r="Y33">
            <v>8</v>
          </cell>
          <cell r="Z33">
            <v>0.61538461538461542</v>
          </cell>
        </row>
        <row r="34">
          <cell r="A34">
            <v>8</v>
          </cell>
          <cell r="C34" t="str">
            <v>SNA-C1</v>
          </cell>
          <cell r="E34" t="str">
            <v>RFP - Sub</v>
          </cell>
          <cell r="G34" t="str">
            <v>IME</v>
          </cell>
          <cell r="I34">
            <v>40888</v>
          </cell>
          <cell r="K34">
            <v>638</v>
          </cell>
          <cell r="M34">
            <v>469896</v>
          </cell>
          <cell r="O34">
            <v>316201.43</v>
          </cell>
          <cell r="S34" t="str">
            <v>SAT-B</v>
          </cell>
          <cell r="T34" t="str">
            <v>IME</v>
          </cell>
          <cell r="V34" t="str">
            <v>W</v>
          </cell>
          <cell r="X34" t="str">
            <v>Losses</v>
          </cell>
          <cell r="Y34">
            <v>5</v>
          </cell>
          <cell r="Z34">
            <v>0.38461538461538464</v>
          </cell>
        </row>
        <row r="35">
          <cell r="A35">
            <v>9</v>
          </cell>
          <cell r="C35" t="str">
            <v>PDX-SB1</v>
          </cell>
          <cell r="E35" t="str">
            <v>Direct</v>
          </cell>
          <cell r="G35" t="str">
            <v>SB</v>
          </cell>
          <cell r="I35">
            <v>40920</v>
          </cell>
          <cell r="K35">
            <v>1261</v>
          </cell>
          <cell r="M35">
            <v>1599725.142857143</v>
          </cell>
          <cell r="O35">
            <v>422946</v>
          </cell>
          <cell r="S35" t="str">
            <v>SFO</v>
          </cell>
          <cell r="T35" t="str">
            <v>IME</v>
          </cell>
          <cell r="V35" t="str">
            <v>L</v>
          </cell>
        </row>
        <row r="36">
          <cell r="A36">
            <v>10</v>
          </cell>
          <cell r="C36" t="str">
            <v>CVG-3</v>
          </cell>
          <cell r="E36" t="str">
            <v>Direct</v>
          </cell>
          <cell r="G36" t="str">
            <v>IME</v>
          </cell>
          <cell r="I36">
            <v>41011</v>
          </cell>
          <cell r="K36">
            <v>905</v>
          </cell>
          <cell r="M36">
            <v>260244</v>
          </cell>
          <cell r="O36">
            <v>27457.35</v>
          </cell>
          <cell r="Q36">
            <v>0.41666666666666669</v>
          </cell>
          <cell r="S36" t="str">
            <v>SFO</v>
          </cell>
          <cell r="T36" t="str">
            <v>SB</v>
          </cell>
          <cell r="V36" t="str">
            <v>L</v>
          </cell>
        </row>
        <row r="37">
          <cell r="A37">
            <v>11</v>
          </cell>
          <cell r="C37" t="str">
            <v>CVG-A</v>
          </cell>
          <cell r="E37" t="str">
            <v>Direct</v>
          </cell>
          <cell r="G37" t="str">
            <v>IME</v>
          </cell>
          <cell r="I37">
            <v>41041</v>
          </cell>
          <cell r="K37">
            <v>779</v>
          </cell>
          <cell r="M37">
            <v>231954</v>
          </cell>
          <cell r="O37">
            <v>101504.59</v>
          </cell>
          <cell r="Q37">
            <v>0.33333333333333331</v>
          </cell>
          <cell r="S37" t="str">
            <v>SFO</v>
          </cell>
          <cell r="T37" t="str">
            <v>BB</v>
          </cell>
          <cell r="V37" t="str">
            <v>L</v>
          </cell>
        </row>
        <row r="38">
          <cell r="A38">
            <v>12</v>
          </cell>
          <cell r="C38" t="str">
            <v>ATL-F</v>
          </cell>
          <cell r="E38" t="str">
            <v>RFP - Sub</v>
          </cell>
          <cell r="G38" t="str">
            <v>IME</v>
          </cell>
          <cell r="I38">
            <v>41041</v>
          </cell>
          <cell r="K38">
            <v>676</v>
          </cell>
          <cell r="M38">
            <v>1306760</v>
          </cell>
          <cell r="O38">
            <v>368540.98</v>
          </cell>
          <cell r="S38" t="str">
            <v>OKC</v>
          </cell>
          <cell r="T38" t="str">
            <v>IME</v>
          </cell>
          <cell r="U38" t="str">
            <v>Paradies</v>
          </cell>
          <cell r="V38" t="str">
            <v>W</v>
          </cell>
        </row>
        <row r="39">
          <cell r="S39" t="str">
            <v>MEM-B</v>
          </cell>
          <cell r="T39" t="str">
            <v>IME</v>
          </cell>
          <cell r="U39" t="str">
            <v>Paradies</v>
          </cell>
          <cell r="V39" t="str">
            <v>W</v>
          </cell>
        </row>
        <row r="40">
          <cell r="C40" t="str">
            <v>Airport</v>
          </cell>
          <cell r="E40" t="str">
            <v>Process</v>
          </cell>
          <cell r="G40" t="str">
            <v>Concept</v>
          </cell>
          <cell r="I40" t="str">
            <v>Date Open</v>
          </cell>
          <cell r="K40" t="str">
            <v>Sq.Ft.</v>
          </cell>
          <cell r="M40" t="str">
            <v>Year 1 Net Sales2</v>
          </cell>
          <cell r="O40" t="str">
            <v>Capex</v>
          </cell>
        </row>
        <row r="42">
          <cell r="A42">
            <v>1</v>
          </cell>
          <cell r="C42" t="str">
            <v>BOS-B1</v>
          </cell>
          <cell r="E42" t="str">
            <v>Direct</v>
          </cell>
          <cell r="G42" t="str">
            <v>IME</v>
          </cell>
          <cell r="I42">
            <v>41102</v>
          </cell>
          <cell r="K42">
            <v>835</v>
          </cell>
          <cell r="M42">
            <v>564000</v>
          </cell>
          <cell r="O42">
            <v>347827</v>
          </cell>
          <cell r="S42" t="str">
            <v>Total</v>
          </cell>
          <cell r="T42">
            <v>27</v>
          </cell>
        </row>
        <row r="43">
          <cell r="A43">
            <v>2</v>
          </cell>
          <cell r="C43" t="str">
            <v>ANC-B</v>
          </cell>
          <cell r="E43" t="str">
            <v>Direct</v>
          </cell>
          <cell r="G43" t="str">
            <v>IME</v>
          </cell>
          <cell r="I43">
            <v>41102</v>
          </cell>
          <cell r="K43">
            <v>200</v>
          </cell>
          <cell r="M43">
            <v>100000</v>
          </cell>
          <cell r="O43">
            <v>60000</v>
          </cell>
          <cell r="S43" t="str">
            <v>Wins</v>
          </cell>
          <cell r="T43">
            <v>22</v>
          </cell>
          <cell r="U43">
            <v>0.81481481481481477</v>
          </cell>
        </row>
        <row r="44">
          <cell r="A44">
            <v>3</v>
          </cell>
          <cell r="C44" t="str">
            <v>CLT-SB1</v>
          </cell>
          <cell r="E44" t="str">
            <v>Direct</v>
          </cell>
          <cell r="G44" t="str">
            <v>SB</v>
          </cell>
          <cell r="I44">
            <v>41122</v>
          </cell>
          <cell r="K44">
            <v>806</v>
          </cell>
          <cell r="M44">
            <v>1200000</v>
          </cell>
          <cell r="O44">
            <v>357000</v>
          </cell>
          <cell r="S44" t="str">
            <v>Losses</v>
          </cell>
          <cell r="T44">
            <v>5</v>
          </cell>
          <cell r="U44">
            <v>0.22727272727272727</v>
          </cell>
        </row>
        <row r="47">
          <cell r="A47">
            <v>4</v>
          </cell>
          <cell r="C47" t="str">
            <v>ATL-E2</v>
          </cell>
          <cell r="E47" t="str">
            <v>RFP - Sub</v>
          </cell>
          <cell r="G47" t="str">
            <v>IME</v>
          </cell>
          <cell r="I47" t="str">
            <v>FY2013</v>
          </cell>
          <cell r="K47">
            <v>145</v>
          </cell>
          <cell r="M47">
            <v>450000</v>
          </cell>
          <cell r="O47">
            <v>200000</v>
          </cell>
        </row>
        <row r="48">
          <cell r="A48">
            <v>1</v>
          </cell>
          <cell r="C48" t="str">
            <v>ATL-SB1</v>
          </cell>
          <cell r="E48" t="str">
            <v>RFP - Sub</v>
          </cell>
          <cell r="G48" t="str">
            <v>SB</v>
          </cell>
          <cell r="I48" t="str">
            <v>FY2013</v>
          </cell>
          <cell r="K48">
            <v>987</v>
          </cell>
          <cell r="M48">
            <v>1700000</v>
          </cell>
          <cell r="O48">
            <v>350000</v>
          </cell>
        </row>
        <row r="49">
          <cell r="A49">
            <v>1</v>
          </cell>
          <cell r="C49" t="str">
            <v>ATL-T</v>
          </cell>
          <cell r="E49" t="str">
            <v>RFP</v>
          </cell>
          <cell r="G49" t="str">
            <v>IME</v>
          </cell>
          <cell r="I49" t="str">
            <v>FY2013</v>
          </cell>
          <cell r="K49">
            <v>70</v>
          </cell>
          <cell r="M49">
            <v>360000</v>
          </cell>
          <cell r="O49">
            <v>75000</v>
          </cell>
        </row>
        <row r="50">
          <cell r="A50">
            <v>5</v>
          </cell>
          <cell r="C50" t="str">
            <v>DFW-SB1</v>
          </cell>
          <cell r="E50" t="str">
            <v>RFP</v>
          </cell>
          <cell r="G50" t="str">
            <v>SB</v>
          </cell>
          <cell r="I50" t="str">
            <v>FY2013</v>
          </cell>
          <cell r="K50">
            <v>827</v>
          </cell>
          <cell r="M50">
            <v>1300000</v>
          </cell>
          <cell r="O50">
            <v>300000</v>
          </cell>
        </row>
        <row r="51">
          <cell r="A51">
            <v>2</v>
          </cell>
          <cell r="C51" t="str">
            <v>RNO</v>
          </cell>
          <cell r="E51" t="str">
            <v>RFP - Sub</v>
          </cell>
          <cell r="G51" t="str">
            <v>IME</v>
          </cell>
          <cell r="I51" t="str">
            <v>FY2013</v>
          </cell>
          <cell r="K51">
            <v>606</v>
          </cell>
          <cell r="M51">
            <v>700000</v>
          </cell>
          <cell r="O51">
            <v>335000</v>
          </cell>
        </row>
        <row r="52">
          <cell r="A52">
            <v>2</v>
          </cell>
          <cell r="C52" t="str">
            <v>SAN-1</v>
          </cell>
          <cell r="E52" t="str">
            <v>RFP</v>
          </cell>
          <cell r="G52" t="str">
            <v>IME</v>
          </cell>
          <cell r="I52" t="str">
            <v>FY2013</v>
          </cell>
          <cell r="K52">
            <v>719</v>
          </cell>
          <cell r="M52">
            <v>850000</v>
          </cell>
          <cell r="O52">
            <v>280000</v>
          </cell>
        </row>
        <row r="55">
          <cell r="A55">
            <v>1</v>
          </cell>
          <cell r="C55" t="str">
            <v>PHL-SB1</v>
          </cell>
          <cell r="E55" t="str">
            <v>RFP</v>
          </cell>
          <cell r="G55" t="str">
            <v>SB</v>
          </cell>
          <cell r="I55" t="str">
            <v>FY2014</v>
          </cell>
          <cell r="K55">
            <v>527</v>
          </cell>
          <cell r="M55">
            <v>750000</v>
          </cell>
          <cell r="O55">
            <v>260000</v>
          </cell>
        </row>
        <row r="56">
          <cell r="A56">
            <v>2</v>
          </cell>
          <cell r="C56" t="str">
            <v>DFW-A1</v>
          </cell>
          <cell r="E56" t="str">
            <v>RFP</v>
          </cell>
          <cell r="G56" t="str">
            <v>IME</v>
          </cell>
          <cell r="I56" t="str">
            <v>FY2014</v>
          </cell>
          <cell r="K56">
            <v>654</v>
          </cell>
          <cell r="M56">
            <v>1100000</v>
          </cell>
          <cell r="O56">
            <v>300000</v>
          </cell>
        </row>
        <row r="57">
          <cell r="A57">
            <v>3</v>
          </cell>
          <cell r="C57" t="str">
            <v>DTW-SB</v>
          </cell>
          <cell r="E57" t="str">
            <v>RFP - Sub</v>
          </cell>
          <cell r="G57" t="str">
            <v>SB</v>
          </cell>
          <cell r="I57" t="str">
            <v>FY2014</v>
          </cell>
          <cell r="K57">
            <v>647</v>
          </cell>
          <cell r="M57">
            <v>1600000</v>
          </cell>
          <cell r="O57">
            <v>310000</v>
          </cell>
        </row>
        <row r="58">
          <cell r="A58">
            <v>4</v>
          </cell>
          <cell r="C58" t="str">
            <v>ORD-5</v>
          </cell>
          <cell r="E58" t="str">
            <v>RFP</v>
          </cell>
          <cell r="G58" t="str">
            <v>IME</v>
          </cell>
          <cell r="I58" t="str">
            <v>TBD</v>
          </cell>
          <cell r="K58">
            <v>150</v>
          </cell>
          <cell r="M58">
            <v>700000</v>
          </cell>
          <cell r="O58">
            <v>75000</v>
          </cell>
        </row>
        <row r="59">
          <cell r="C59" t="str">
            <v>SAN-SB1</v>
          </cell>
          <cell r="E59" t="str">
            <v>RFP</v>
          </cell>
          <cell r="G59" t="str">
            <v>SB</v>
          </cell>
          <cell r="I59" t="str">
            <v>TBD</v>
          </cell>
          <cell r="K59">
            <v>1123</v>
          </cell>
          <cell r="M59">
            <v>1500000</v>
          </cell>
          <cell r="O59">
            <v>415000</v>
          </cell>
        </row>
        <row r="61">
          <cell r="C61" t="str">
            <v>Total RFP</v>
          </cell>
          <cell r="E61">
            <v>28</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row r="5">
          <cell r="B5" t="str">
            <v>($ in Millions)</v>
          </cell>
        </row>
        <row r="7">
          <cell r="D7" t="str">
            <v xml:space="preserve">Fiscal Year Ended June 30, </v>
          </cell>
          <cell r="K7" t="str">
            <v>LTM</v>
          </cell>
        </row>
        <row r="8">
          <cell r="D8" t="str">
            <v>2007</v>
          </cell>
          <cell r="E8" t="str">
            <v>2008</v>
          </cell>
          <cell r="F8" t="str">
            <v>2009</v>
          </cell>
          <cell r="G8" t="str">
            <v>2010</v>
          </cell>
          <cell r="H8" t="str">
            <v>2011</v>
          </cell>
          <cell r="I8" t="str">
            <v>2012</v>
          </cell>
          <cell r="K8" t="str">
            <v>8/31</v>
          </cell>
          <cell r="N8">
            <v>2006</v>
          </cell>
        </row>
        <row r="9">
          <cell r="B9" t="str">
            <v>Total Stores</v>
          </cell>
          <cell r="D9">
            <v>50</v>
          </cell>
          <cell r="E9">
            <v>51</v>
          </cell>
          <cell r="F9">
            <v>54</v>
          </cell>
          <cell r="G9">
            <v>58</v>
          </cell>
          <cell r="H9">
            <v>64</v>
          </cell>
          <cell r="I9">
            <v>73</v>
          </cell>
          <cell r="K9">
            <v>73</v>
          </cell>
        </row>
        <row r="10">
          <cell r="B10" t="str">
            <v>% Growth</v>
          </cell>
          <cell r="D10" t="e">
            <v>#DIV/0!</v>
          </cell>
          <cell r="E10">
            <v>2.0000000000000018E-2</v>
          </cell>
          <cell r="F10">
            <v>5.8823529411764719E-2</v>
          </cell>
          <cell r="G10">
            <v>7.4074074074074181E-2</v>
          </cell>
          <cell r="H10">
            <v>0.10344827586206895</v>
          </cell>
          <cell r="I10">
            <v>0.140625</v>
          </cell>
        </row>
        <row r="12">
          <cell r="B12" t="str">
            <v>Revenues:</v>
          </cell>
        </row>
        <row r="13">
          <cell r="C13" t="str">
            <v>Rental</v>
          </cell>
          <cell r="G13">
            <v>0.78507800000000005</v>
          </cell>
          <cell r="H13">
            <v>0.499168</v>
          </cell>
          <cell r="I13">
            <v>0.29465000000000002</v>
          </cell>
        </row>
        <row r="14">
          <cell r="C14" t="str">
            <v>% Growth</v>
          </cell>
          <cell r="G14" t="str">
            <v>n/a</v>
          </cell>
          <cell r="H14">
            <v>-0.36418037443413265</v>
          </cell>
          <cell r="I14">
            <v>-0.40971777036989543</v>
          </cell>
        </row>
        <row r="15">
          <cell r="C15" t="str">
            <v>Sales - New</v>
          </cell>
          <cell r="G15">
            <v>46.536341999999998</v>
          </cell>
          <cell r="H15">
            <v>59.415275000000001</v>
          </cell>
          <cell r="I15">
            <v>67.415508000000003</v>
          </cell>
        </row>
        <row r="16">
          <cell r="C16" t="str">
            <v>% Growth</v>
          </cell>
          <cell r="G16" t="str">
            <v>n/a</v>
          </cell>
          <cell r="H16">
            <v>0.27675000755323675</v>
          </cell>
          <cell r="I16">
            <v>0.13464943148037278</v>
          </cell>
        </row>
        <row r="17">
          <cell r="C17" t="str">
            <v>Sales - Used</v>
          </cell>
          <cell r="G17">
            <v>0.319739</v>
          </cell>
          <cell r="H17">
            <v>0.23405799999999999</v>
          </cell>
          <cell r="I17">
            <v>0.150198</v>
          </cell>
        </row>
        <row r="18">
          <cell r="C18" t="str">
            <v>% Growth</v>
          </cell>
          <cell r="G18" t="str">
            <v>n/a</v>
          </cell>
          <cell r="H18">
            <v>-0.26797168940917437</v>
          </cell>
          <cell r="I18">
            <v>-0.35828726213160833</v>
          </cell>
        </row>
        <row r="19">
          <cell r="C19" t="str">
            <v>Others</v>
          </cell>
          <cell r="G19">
            <v>2.6550000000000001E-2</v>
          </cell>
          <cell r="H19">
            <v>1.6761999999999999E-2</v>
          </cell>
          <cell r="I19">
            <v>9.1840000000000005E-2</v>
          </cell>
        </row>
        <row r="21">
          <cell r="B21" t="str">
            <v>Total Net Sales</v>
          </cell>
          <cell r="D21">
            <v>46.037810999999998</v>
          </cell>
          <cell r="E21">
            <v>52.155898000000001</v>
          </cell>
          <cell r="F21">
            <v>47.930979200000003</v>
          </cell>
          <cell r="G21">
            <v>49.275883</v>
          </cell>
          <cell r="H21">
            <v>61.989024439999994</v>
          </cell>
          <cell r="I21">
            <v>70.195128740000001</v>
          </cell>
          <cell r="K21">
            <v>71.684019270000007</v>
          </cell>
          <cell r="L21">
            <v>78.272501212857136</v>
          </cell>
        </row>
        <row r="22">
          <cell r="B22" t="str">
            <v>% Growth</v>
          </cell>
          <cell r="D22" t="e">
            <v>#DIV/0!</v>
          </cell>
          <cell r="E22">
            <v>0.13289265642973347</v>
          </cell>
          <cell r="F22">
            <v>-8.1005580615254646E-2</v>
          </cell>
          <cell r="G22">
            <v>2.8059176391706186E-2</v>
          </cell>
          <cell r="H22">
            <v>0.25799926182956456</v>
          </cell>
          <cell r="I22">
            <v>0.13237995555072501</v>
          </cell>
        </row>
        <row r="23">
          <cell r="B23" t="str">
            <v>% SSS</v>
          </cell>
          <cell r="D23">
            <v>0</v>
          </cell>
          <cell r="E23">
            <v>0.1238897943716174</v>
          </cell>
          <cell r="F23">
            <v>-9.8107419923394543E-2</v>
          </cell>
          <cell r="G23">
            <v>0.01</v>
          </cell>
          <cell r="H23">
            <v>0.11068001877244354</v>
          </cell>
          <cell r="I23">
            <v>5.3737380090297507E-2</v>
          </cell>
          <cell r="K23" t="str">
            <v>YTD Aug: 2.2%</v>
          </cell>
          <cell r="N23">
            <v>5.4253910131544292E-2</v>
          </cell>
        </row>
        <row r="25">
          <cell r="B25" t="str">
            <v>Gross Profit</v>
          </cell>
          <cell r="D25">
            <v>19.899119410000001</v>
          </cell>
          <cell r="E25">
            <v>23.668096609999999</v>
          </cell>
          <cell r="F25">
            <v>21.066459819999999</v>
          </cell>
          <cell r="G25">
            <v>23.9696</v>
          </cell>
          <cell r="H25">
            <v>31.710783419999999</v>
          </cell>
          <cell r="I25">
            <v>36.760168309999997</v>
          </cell>
          <cell r="K25">
            <v>37.596180099999998</v>
          </cell>
        </row>
        <row r="26">
          <cell r="B26" t="str">
            <v>% Margin</v>
          </cell>
          <cell r="D26">
            <v>0.43223426522168923</v>
          </cell>
          <cell r="E26">
            <v>0.45379520854956806</v>
          </cell>
          <cell r="F26">
            <v>0.43951657511724684</v>
          </cell>
          <cell r="G26">
            <v>0.48643674229034112</v>
          </cell>
          <cell r="H26">
            <v>0.51155480678185683</v>
          </cell>
          <cell r="I26">
            <v>0.52368546037087871</v>
          </cell>
          <cell r="K26">
            <v>0.52447087206972676</v>
          </cell>
        </row>
        <row r="28">
          <cell r="B28" t="str">
            <v>Operating Profit</v>
          </cell>
          <cell r="D28">
            <v>-2.4997725900000001</v>
          </cell>
          <cell r="E28">
            <v>-0.27369239000000062</v>
          </cell>
          <cell r="F28">
            <v>-2.7043299400000018</v>
          </cell>
          <cell r="G28">
            <v>0.88868232000000025</v>
          </cell>
          <cell r="H28">
            <v>3.9894325999999949</v>
          </cell>
          <cell r="I28">
            <v>5.0032983199999954</v>
          </cell>
          <cell r="K28">
            <v>5.2314136699999967</v>
          </cell>
        </row>
        <row r="29">
          <cell r="B29" t="str">
            <v>% Margin</v>
          </cell>
          <cell r="D29" t="str">
            <v>n/a</v>
          </cell>
          <cell r="E29" t="str">
            <v>n/a</v>
          </cell>
          <cell r="F29" t="str">
            <v>n/a</v>
          </cell>
          <cell r="G29">
            <v>1.8034832983104539E-2</v>
          </cell>
          <cell r="H29">
            <v>6.4357079919226998E-2</v>
          </cell>
          <cell r="I29">
            <v>7.1277001834871137E-2</v>
          </cell>
          <cell r="K29">
            <v>7.2978799504750433E-2</v>
          </cell>
        </row>
        <row r="31">
          <cell r="B31" t="str">
            <v>EBITDA</v>
          </cell>
          <cell r="D31">
            <v>2.0516824100000002</v>
          </cell>
          <cell r="E31">
            <v>3.9252376099999995</v>
          </cell>
          <cell r="F31">
            <v>1.1327637399999984</v>
          </cell>
          <cell r="G31">
            <v>3.9010479999999998</v>
          </cell>
          <cell r="H31">
            <v>6.9507097199999954</v>
          </cell>
          <cell r="I31">
            <v>8.5303069699999945</v>
          </cell>
          <cell r="K31">
            <v>8.8541481999999956</v>
          </cell>
          <cell r="L31">
            <v>10.993950744078399</v>
          </cell>
        </row>
        <row r="32">
          <cell r="B32" t="str">
            <v>% Margin</v>
          </cell>
          <cell r="D32">
            <v>4.4565159929085253E-2</v>
          </cell>
          <cell r="E32">
            <v>7.5259707157184788E-2</v>
          </cell>
          <cell r="F32">
            <v>2.3633227589057858E-2</v>
          </cell>
          <cell r="G32">
            <v>7.91674905145789E-2</v>
          </cell>
          <cell r="H32">
            <v>0.11212807078013755</v>
          </cell>
          <cell r="I32">
            <v>0.12152277690943365</v>
          </cell>
          <cell r="K32">
            <v>0.12351634702081339</v>
          </cell>
        </row>
        <row r="33">
          <cell r="B33" t="str">
            <v>% Growth</v>
          </cell>
          <cell r="D33" t="e">
            <v>#DIV/0!</v>
          </cell>
          <cell r="E33">
            <v>0.9131799302212662</v>
          </cell>
          <cell r="F33">
            <v>-0.71141524347108287</v>
          </cell>
          <cell r="G33">
            <v>2.4438319856530768</v>
          </cell>
          <cell r="H33">
            <v>0.78175447213159011</v>
          </cell>
          <cell r="I33">
            <v>0.22725697283183344</v>
          </cell>
        </row>
        <row r="35">
          <cell r="B35" t="str">
            <v>Rent Expense</v>
          </cell>
          <cell r="D35">
            <v>5.747941</v>
          </cell>
          <cell r="E35">
            <v>6.3841140000000003</v>
          </cell>
          <cell r="F35">
            <v>6.1648688899999993</v>
          </cell>
          <cell r="G35">
            <v>6.24397</v>
          </cell>
          <cell r="H35">
            <v>7.7410308299999997</v>
          </cell>
          <cell r="I35">
            <v>9.1360748899999997</v>
          </cell>
          <cell r="K35">
            <v>9.3739669800000005</v>
          </cell>
        </row>
        <row r="36">
          <cell r="B36" t="str">
            <v>EBITDAR</v>
          </cell>
          <cell r="D36">
            <v>7.7996234100000006</v>
          </cell>
          <cell r="E36">
            <v>10.30935161</v>
          </cell>
          <cell r="F36">
            <v>7.2976326299999972</v>
          </cell>
          <cell r="G36">
            <v>10.145018</v>
          </cell>
          <cell r="H36">
            <v>14.691740549999995</v>
          </cell>
          <cell r="I36">
            <v>17.666381859999994</v>
          </cell>
          <cell r="K36">
            <v>18.228115179999996</v>
          </cell>
        </row>
        <row r="38">
          <cell r="B38" t="str">
            <v>Administrative Fees</v>
          </cell>
          <cell r="D38">
            <v>0</v>
          </cell>
          <cell r="E38">
            <v>0</v>
          </cell>
          <cell r="F38">
            <v>2.7126000000000001E-2</v>
          </cell>
          <cell r="G38">
            <v>0.14333199999999999</v>
          </cell>
          <cell r="H38">
            <v>0.34117900000000001</v>
          </cell>
          <cell r="I38">
            <v>0.38255400000000001</v>
          </cell>
        </row>
        <row r="39">
          <cell r="B39" t="str">
            <v>Depreciation</v>
          </cell>
          <cell r="D39">
            <v>0.75310999999999995</v>
          </cell>
          <cell r="E39">
            <v>0.75310999999999995</v>
          </cell>
          <cell r="F39">
            <v>0.70417600000000002</v>
          </cell>
          <cell r="G39">
            <v>2.8844959999999999</v>
          </cell>
          <cell r="H39">
            <v>2.937754</v>
          </cell>
          <cell r="I39">
            <v>3.5176430000000001</v>
          </cell>
        </row>
        <row r="40">
          <cell r="B40" t="str">
            <v>Other</v>
          </cell>
          <cell r="D40">
            <v>-3.3412999999999998E-2</v>
          </cell>
          <cell r="E40">
            <v>-3.3412999999999998E-2</v>
          </cell>
          <cell r="F40">
            <v>-8.0615000000000006E-2</v>
          </cell>
          <cell r="G40">
            <v>1.5454999999999997E-2</v>
          </cell>
          <cell r="H40">
            <v>-0.31930900000000001</v>
          </cell>
          <cell r="I40">
            <v>-0.37318800000000002</v>
          </cell>
        </row>
        <row r="42">
          <cell r="B42" t="str">
            <v>EBIT</v>
          </cell>
          <cell r="D42">
            <v>1.2651594100000003</v>
          </cell>
          <cell r="E42">
            <v>3.1387146099999996</v>
          </cell>
          <cell r="F42">
            <v>0.34797273999999834</v>
          </cell>
          <cell r="G42">
            <v>0.85776500000000011</v>
          </cell>
          <cell r="H42">
            <v>3.9910857199999956</v>
          </cell>
          <cell r="I42">
            <v>5.0032979699999949</v>
          </cell>
        </row>
        <row r="43">
          <cell r="B43" t="str">
            <v>Taxes</v>
          </cell>
          <cell r="D43">
            <v>-0.110528</v>
          </cell>
          <cell r="E43">
            <v>-0.110528</v>
          </cell>
          <cell r="F43">
            <v>-1.0705</v>
          </cell>
          <cell r="G43">
            <v>0.34849999999999998</v>
          </cell>
          <cell r="H43">
            <v>1.4450000000000001</v>
          </cell>
          <cell r="I43">
            <v>1.8069999999999999</v>
          </cell>
        </row>
        <row r="44">
          <cell r="B44" t="str">
            <v>Minority Interest</v>
          </cell>
          <cell r="D44">
            <v>0</v>
          </cell>
          <cell r="E44">
            <v>0</v>
          </cell>
          <cell r="F44">
            <v>-5.9552000000000001E-2</v>
          </cell>
          <cell r="G44">
            <v>-8.5903999999999994E-2</v>
          </cell>
          <cell r="H44">
            <v>0.22539000000000001</v>
          </cell>
          <cell r="I44">
            <v>0.33984500000000001</v>
          </cell>
        </row>
        <row r="45">
          <cell r="B45" t="str">
            <v>Interest</v>
          </cell>
          <cell r="D45">
            <v>3.8380999999999998E-2</v>
          </cell>
          <cell r="E45">
            <v>3.8380999999999998E-2</v>
          </cell>
          <cell r="F45">
            <v>0.20925199999999999</v>
          </cell>
          <cell r="G45">
            <v>2.4511000000000002E-2</v>
          </cell>
          <cell r="H45">
            <v>3.1593999999999997E-2</v>
          </cell>
          <cell r="I45">
            <v>-1.5494000000000001E-2</v>
          </cell>
        </row>
        <row r="47">
          <cell r="B47" t="str">
            <v>Net Income</v>
          </cell>
          <cell r="D47">
            <v>1.3373064100000003</v>
          </cell>
          <cell r="E47">
            <v>3.2108616099999998</v>
          </cell>
          <cell r="F47">
            <v>1.2687727399999984</v>
          </cell>
          <cell r="G47">
            <v>0.57065800000000011</v>
          </cell>
          <cell r="H47">
            <v>2.2891017199999957</v>
          </cell>
          <cell r="I47">
            <v>2.8719469699999949</v>
          </cell>
        </row>
        <row r="48">
          <cell r="B48" t="str">
            <v>Capital Expenditures</v>
          </cell>
          <cell r="E48">
            <v>1.4</v>
          </cell>
          <cell r="F48">
            <v>3.1</v>
          </cell>
          <cell r="G48">
            <v>3</v>
          </cell>
          <cell r="H48">
            <v>4.7</v>
          </cell>
          <cell r="I48">
            <v>5.5</v>
          </cell>
          <cell r="K48">
            <v>5.35</v>
          </cell>
        </row>
        <row r="49">
          <cell r="B49" t="str">
            <v>EBITDA less CapEx</v>
          </cell>
          <cell r="D49">
            <v>2.0516824100000002</v>
          </cell>
          <cell r="E49">
            <v>2.5252376099999996</v>
          </cell>
          <cell r="F49">
            <v>-1.9672362600000017</v>
          </cell>
          <cell r="G49">
            <v>0.90104799999999985</v>
          </cell>
          <cell r="H49">
            <v>2.2507097199999953</v>
          </cell>
          <cell r="I49">
            <v>3.0303069699999945</v>
          </cell>
          <cell r="K49">
            <v>3.5041481999999959</v>
          </cell>
        </row>
      </sheetData>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n"/>
      <sheetName val="Reserves by Region"/>
      <sheetName val="Production Profile"/>
      <sheetName val="Sources &amp; Uses"/>
      <sheetName val="__FDSCACHE__"/>
      <sheetName val="LTM Relative Performance"/>
      <sheetName val="De-Linking from Gold Price"/>
      <sheetName val="Beta Page"/>
      <sheetName val="Recent Market Performance"/>
      <sheetName val="Consensus Research"/>
      <sheetName val="ABX Under Pressure"/>
      <sheetName val="Sector Consolidation"/>
      <sheetName val="Comp Multiples"/>
      <sheetName val="NEM Break-UP"/>
      <sheetName val="NEM Break-Up Graphs"/>
      <sheetName val="Then vs. Now"/>
      <sheetName val="OLD---&gt;"/>
      <sheetName val="Relative Performance"/>
      <sheetName val="Gold Performance"/>
      <sheetName val="New Players"/>
      <sheetName val="Pro Forma Kinross"/>
      <sheetName val="Beta (G)"/>
      <sheetName val="Beta (NEM)"/>
      <sheetName val="Beta Chart"/>
      <sheetName val="Beta Page (NCM)"/>
      <sheetName val="Beta Page (ABX)"/>
      <sheetName val="Beta Page (Teck)"/>
      <sheetName val="Beta Page (RTZ)"/>
      <sheetName val="Beta Page (BHP)"/>
      <sheetName val="Metal Data Raw"/>
      <sheetName val="Operating Comps (PF Kinross)"/>
      <sheetName val="Side-by-Sides TCM_CM"/>
      <sheetName val="Copper Trading Multiples"/>
      <sheetName val="Side-by-Sides Strats"/>
      <sheetName val="CM BS"/>
      <sheetName val="Leage Table Charts"/>
      <sheetName val="Price Performance"/>
      <sheetName val="Exchange Ratios"/>
      <sheetName val="China Trading Multiples"/>
      <sheetName val="CM Liq. Bridge"/>
      <sheetName val="Financial Summaries"/>
      <sheetName val="Comp Sheet"/>
      <sheetName val="Revenue Pies"/>
    </sheetNames>
    <sheetDataSet>
      <sheetData sheetId="0" refreshError="1">
        <row r="2">
          <cell r="H2">
            <v>1</v>
          </cell>
          <cell r="I2">
            <v>2</v>
          </cell>
          <cell r="J2">
            <v>3</v>
          </cell>
          <cell r="K2">
            <v>4</v>
          </cell>
          <cell r="L2">
            <v>5</v>
          </cell>
          <cell r="M2">
            <v>6</v>
          </cell>
          <cell r="N2">
            <v>7</v>
          </cell>
          <cell r="O2">
            <v>8</v>
          </cell>
          <cell r="P2">
            <v>9</v>
          </cell>
          <cell r="Q2">
            <v>10</v>
          </cell>
          <cell r="R2">
            <v>11</v>
          </cell>
          <cell r="S2">
            <v>12</v>
          </cell>
          <cell r="T2">
            <v>13</v>
          </cell>
        </row>
        <row r="3">
          <cell r="H3" t="str">
            <v>Total</v>
          </cell>
        </row>
        <row r="4">
          <cell r="H4">
            <v>334996384</v>
          </cell>
          <cell r="I4">
            <v>334996384</v>
          </cell>
          <cell r="J4">
            <v>334996384</v>
          </cell>
          <cell r="K4">
            <v>334996384</v>
          </cell>
          <cell r="L4">
            <v>334996384</v>
          </cell>
          <cell r="M4">
            <v>334996384</v>
          </cell>
        </row>
        <row r="5">
          <cell r="F5" t="str">
            <v>Top Institutional Shareholders</v>
          </cell>
          <cell r="G5" t="str">
            <v>Style</v>
          </cell>
          <cell r="H5">
            <v>39263</v>
          </cell>
          <cell r="I5">
            <v>39172</v>
          </cell>
          <cell r="J5">
            <v>39082</v>
          </cell>
          <cell r="K5">
            <v>38990</v>
          </cell>
          <cell r="L5">
            <v>38898</v>
          </cell>
          <cell r="M5">
            <v>38807</v>
          </cell>
          <cell r="N5">
            <v>38717</v>
          </cell>
          <cell r="O5">
            <v>38260</v>
          </cell>
          <cell r="P5">
            <v>38168</v>
          </cell>
          <cell r="Q5">
            <v>38077</v>
          </cell>
        </row>
        <row r="8">
          <cell r="E8">
            <v>1</v>
          </cell>
          <cell r="F8" t="str">
            <v>Colonial First State Investments Ltd.</v>
          </cell>
          <cell r="G8" t="str">
            <v>Deep Value</v>
          </cell>
          <cell r="H8">
            <v>27999257</v>
          </cell>
          <cell r="I8">
            <v>27999257</v>
          </cell>
          <cell r="J8">
            <v>27999257</v>
          </cell>
          <cell r="K8">
            <v>27999257</v>
          </cell>
          <cell r="L8">
            <v>27999257</v>
          </cell>
          <cell r="M8">
            <v>24213387</v>
          </cell>
          <cell r="N8">
            <v>24213387</v>
          </cell>
          <cell r="O8">
            <v>1150993</v>
          </cell>
          <cell r="P8">
            <v>1190078</v>
          </cell>
          <cell r="Q8">
            <v>447822</v>
          </cell>
          <cell r="R8">
            <v>0</v>
          </cell>
          <cell r="S8">
            <v>0</v>
          </cell>
          <cell r="T8">
            <v>0</v>
          </cell>
        </row>
        <row r="9">
          <cell r="E9">
            <v>2</v>
          </cell>
          <cell r="F9" t="str">
            <v>Capital Research &amp; Management Co.</v>
          </cell>
          <cell r="G9" t="str">
            <v>GARP</v>
          </cell>
          <cell r="H9">
            <v>25300255</v>
          </cell>
          <cell r="I9">
            <v>25300255</v>
          </cell>
          <cell r="J9">
            <v>25300255</v>
          </cell>
          <cell r="K9">
            <v>21032768</v>
          </cell>
          <cell r="L9">
            <v>24120614</v>
          </cell>
          <cell r="M9">
            <v>24120614</v>
          </cell>
          <cell r="N9">
            <v>23838773</v>
          </cell>
          <cell r="O9">
            <v>6350700</v>
          </cell>
          <cell r="P9">
            <v>6063900</v>
          </cell>
          <cell r="Q9">
            <v>6817600</v>
          </cell>
          <cell r="R9">
            <v>4685400</v>
          </cell>
          <cell r="S9">
            <v>1525700</v>
          </cell>
          <cell r="T9">
            <v>1095400</v>
          </cell>
        </row>
        <row r="10">
          <cell r="E10">
            <v>3</v>
          </cell>
          <cell r="F10" t="str">
            <v>Blackrock Investment Management</v>
          </cell>
          <cell r="G10" t="str">
            <v>Core Value</v>
          </cell>
          <cell r="H10">
            <v>21612095</v>
          </cell>
          <cell r="I10">
            <v>21612095</v>
          </cell>
          <cell r="J10">
            <v>23493865</v>
          </cell>
          <cell r="K10">
            <v>23493865</v>
          </cell>
          <cell r="L10">
            <v>23493865</v>
          </cell>
          <cell r="M10">
            <v>23493865</v>
          </cell>
          <cell r="N10">
            <v>23493865</v>
          </cell>
          <cell r="O10">
            <v>2200</v>
          </cell>
          <cell r="P10">
            <v>2200</v>
          </cell>
          <cell r="Q10">
            <v>1200</v>
          </cell>
          <cell r="R10">
            <v>0</v>
          </cell>
          <cell r="S10">
            <v>0</v>
          </cell>
          <cell r="T10">
            <v>0</v>
          </cell>
        </row>
        <row r="11">
          <cell r="E11">
            <v>4</v>
          </cell>
          <cell r="F11" t="str">
            <v>Capital International (UK) Ltd.</v>
          </cell>
          <cell r="G11" t="str">
            <v>GARP</v>
          </cell>
          <cell r="H11">
            <v>14913040</v>
          </cell>
          <cell r="I11">
            <v>14913040</v>
          </cell>
          <cell r="J11">
            <v>14913040</v>
          </cell>
          <cell r="K11">
            <v>15163091</v>
          </cell>
          <cell r="L11">
            <v>15880428</v>
          </cell>
          <cell r="M11">
            <v>15880428</v>
          </cell>
          <cell r="N11">
            <v>14345281</v>
          </cell>
          <cell r="O11">
            <v>5734266</v>
          </cell>
          <cell r="P11">
            <v>5734266</v>
          </cell>
          <cell r="Q11">
            <v>5734266</v>
          </cell>
          <cell r="R11">
            <v>5734266</v>
          </cell>
          <cell r="S11">
            <v>5734266</v>
          </cell>
          <cell r="T11">
            <v>5734266</v>
          </cell>
        </row>
        <row r="12">
          <cell r="E12">
            <v>5</v>
          </cell>
          <cell r="F12" t="str">
            <v>First State Investments International</v>
          </cell>
          <cell r="G12" t="str">
            <v>Deep Value</v>
          </cell>
          <cell r="H12">
            <v>7974256</v>
          </cell>
          <cell r="I12">
            <v>7974256</v>
          </cell>
          <cell r="J12">
            <v>9845321</v>
          </cell>
          <cell r="K12">
            <v>10303473</v>
          </cell>
          <cell r="L12">
            <v>8724173</v>
          </cell>
          <cell r="M12">
            <v>8437273</v>
          </cell>
          <cell r="N12">
            <v>4490916</v>
          </cell>
          <cell r="O12">
            <v>0</v>
          </cell>
          <cell r="P12">
            <v>0</v>
          </cell>
          <cell r="Q12">
            <v>0</v>
          </cell>
          <cell r="R12">
            <v>0</v>
          </cell>
          <cell r="S12">
            <v>0</v>
          </cell>
          <cell r="T12">
            <v>0</v>
          </cell>
        </row>
        <row r="13">
          <cell r="E13">
            <v>6</v>
          </cell>
          <cell r="F13" t="str">
            <v>Fidelity Management &amp; Research</v>
          </cell>
          <cell r="G13" t="str">
            <v>Core Value</v>
          </cell>
          <cell r="H13">
            <v>7818471</v>
          </cell>
          <cell r="I13">
            <v>9118471</v>
          </cell>
          <cell r="J13">
            <v>7011871</v>
          </cell>
          <cell r="K13">
            <v>9511871</v>
          </cell>
          <cell r="L13">
            <v>11427661</v>
          </cell>
          <cell r="M13">
            <v>8428161</v>
          </cell>
          <cell r="N13">
            <v>5257861</v>
          </cell>
          <cell r="O13">
            <v>0</v>
          </cell>
          <cell r="P13">
            <v>0</v>
          </cell>
          <cell r="Q13">
            <v>0</v>
          </cell>
          <cell r="R13">
            <v>0</v>
          </cell>
          <cell r="S13">
            <v>0</v>
          </cell>
          <cell r="T13">
            <v>0</v>
          </cell>
        </row>
        <row r="14">
          <cell r="E14">
            <v>7</v>
          </cell>
          <cell r="F14" t="str">
            <v>Julius Baer Investment Management</v>
          </cell>
          <cell r="G14" t="str">
            <v>GARP</v>
          </cell>
          <cell r="H14">
            <v>7495433</v>
          </cell>
          <cell r="I14">
            <v>7379650</v>
          </cell>
          <cell r="J14">
            <v>7330139</v>
          </cell>
          <cell r="K14">
            <v>6999887</v>
          </cell>
          <cell r="L14">
            <v>6757002</v>
          </cell>
          <cell r="M14">
            <v>7020452</v>
          </cell>
          <cell r="N14">
            <v>6072752</v>
          </cell>
          <cell r="O14">
            <v>2750357</v>
          </cell>
          <cell r="P14">
            <v>2750357</v>
          </cell>
          <cell r="Q14">
            <v>2750357</v>
          </cell>
          <cell r="R14">
            <v>2358221</v>
          </cell>
          <cell r="S14">
            <v>2750357</v>
          </cell>
          <cell r="T14">
            <v>3971281</v>
          </cell>
        </row>
        <row r="15">
          <cell r="E15">
            <v>8</v>
          </cell>
          <cell r="F15" t="str">
            <v>Capital Guardian Trust Co.</v>
          </cell>
          <cell r="G15" t="str">
            <v>Deep Value</v>
          </cell>
          <cell r="H15">
            <v>5550472</v>
          </cell>
          <cell r="I15">
            <v>5550472</v>
          </cell>
          <cell r="J15">
            <v>5550472</v>
          </cell>
          <cell r="K15">
            <v>5906856</v>
          </cell>
          <cell r="L15">
            <v>5437305</v>
          </cell>
          <cell r="M15">
            <v>5437305</v>
          </cell>
          <cell r="N15">
            <v>3403904</v>
          </cell>
          <cell r="O15">
            <v>1206700</v>
          </cell>
          <cell r="P15">
            <v>1237400</v>
          </cell>
          <cell r="Q15">
            <v>1254900</v>
          </cell>
          <cell r="R15">
            <v>726600</v>
          </cell>
          <cell r="S15">
            <v>650537</v>
          </cell>
          <cell r="T15">
            <v>689200</v>
          </cell>
        </row>
        <row r="16">
          <cell r="E16">
            <v>9</v>
          </cell>
          <cell r="F16" t="str">
            <v>Franklin Advisers, Inc.</v>
          </cell>
          <cell r="G16" t="str">
            <v>Core Value</v>
          </cell>
          <cell r="H16">
            <v>4150828</v>
          </cell>
          <cell r="I16">
            <v>4300828</v>
          </cell>
          <cell r="J16">
            <v>4300828</v>
          </cell>
          <cell r="K16">
            <v>4150828</v>
          </cell>
          <cell r="L16">
            <v>3650828</v>
          </cell>
          <cell r="M16">
            <v>3650828</v>
          </cell>
          <cell r="N16">
            <v>3630828</v>
          </cell>
          <cell r="O16">
            <v>5379700</v>
          </cell>
          <cell r="P16">
            <v>5360300</v>
          </cell>
          <cell r="Q16">
            <v>5278000</v>
          </cell>
          <cell r="R16">
            <v>0</v>
          </cell>
          <cell r="S16">
            <v>0</v>
          </cell>
          <cell r="T16">
            <v>0</v>
          </cell>
        </row>
        <row r="17">
          <cell r="E17">
            <v>10</v>
          </cell>
          <cell r="F17" t="str">
            <v>Queensland Investment Corp.</v>
          </cell>
          <cell r="G17" t="str">
            <v>Growth</v>
          </cell>
          <cell r="H17">
            <v>3362173</v>
          </cell>
          <cell r="I17">
            <v>3362173</v>
          </cell>
          <cell r="J17">
            <v>3362173</v>
          </cell>
          <cell r="K17">
            <v>3362173</v>
          </cell>
          <cell r="L17">
            <v>6835615</v>
          </cell>
          <cell r="M17">
            <v>6835615</v>
          </cell>
          <cell r="N17">
            <v>6835615</v>
          </cell>
          <cell r="O17">
            <v>0</v>
          </cell>
          <cell r="P17">
            <v>0</v>
          </cell>
          <cell r="Q17">
            <v>0</v>
          </cell>
          <cell r="R17">
            <v>0</v>
          </cell>
          <cell r="S17">
            <v>114900</v>
          </cell>
          <cell r="T17">
            <v>415000</v>
          </cell>
        </row>
        <row r="20">
          <cell r="F20" t="str">
            <v>Top 10 Institutional Shareholders</v>
          </cell>
          <cell r="H20">
            <v>126176280</v>
          </cell>
          <cell r="I20">
            <v>127510497</v>
          </cell>
          <cell r="J20">
            <v>129107221</v>
          </cell>
          <cell r="K20">
            <v>127924069</v>
          </cell>
          <cell r="L20">
            <v>134326748</v>
          </cell>
          <cell r="M20">
            <v>127517928</v>
          </cell>
        </row>
        <row r="21">
          <cell r="F21" t="str">
            <v>% of Total</v>
          </cell>
          <cell r="H21">
            <v>37.664967750816082</v>
          </cell>
          <cell r="I21">
            <v>38.063245781184314</v>
          </cell>
          <cell r="J21">
            <v>38.539884955892539</v>
          </cell>
          <cell r="K21">
            <v>38.186701442126612</v>
          </cell>
          <cell r="L21">
            <v>40.097969535098024</v>
          </cell>
          <cell r="M21">
            <v>38.065464014083211</v>
          </cell>
        </row>
        <row r="22">
          <cell r="F22" t="str">
            <v>Top 25 Institutional Shareholders</v>
          </cell>
          <cell r="H22">
            <v>158863376</v>
          </cell>
          <cell r="I22">
            <v>158623786</v>
          </cell>
          <cell r="J22">
            <v>160797547</v>
          </cell>
          <cell r="K22">
            <v>155585177</v>
          </cell>
          <cell r="L22">
            <v>162658897</v>
          </cell>
          <cell r="M22">
            <v>156571852</v>
          </cell>
        </row>
        <row r="23">
          <cell r="F23" t="str">
            <v>% of Total</v>
          </cell>
          <cell r="H23">
            <v>47.422415162546947</v>
          </cell>
          <cell r="I23">
            <v>47.350894987570967</v>
          </cell>
          <cell r="J23">
            <v>47.999785872315563</v>
          </cell>
          <cell r="K23">
            <v>46.443837734081335</v>
          </cell>
          <cell r="L23">
            <v>48.555418735504915</v>
          </cell>
          <cell r="M23">
            <v>46.738370764025916</v>
          </cell>
        </row>
        <row r="26">
          <cell r="G26" t="str">
            <v>Quarter-to-Quarter Change in Ownership</v>
          </cell>
        </row>
        <row r="27">
          <cell r="H27" t="str">
            <v>Increase</v>
          </cell>
          <cell r="J27" t="str">
            <v>Neutral</v>
          </cell>
          <cell r="L27" t="str">
            <v>Decrease</v>
          </cell>
        </row>
        <row r="33">
          <cell r="F33" t="str">
            <v>Holder Name</v>
          </cell>
          <cell r="G33">
            <v>39263</v>
          </cell>
          <cell r="H33">
            <v>39172</v>
          </cell>
          <cell r="I33">
            <v>39082</v>
          </cell>
          <cell r="J33">
            <v>38990</v>
          </cell>
          <cell r="K33">
            <v>38898</v>
          </cell>
          <cell r="L33">
            <v>38807</v>
          </cell>
          <cell r="M33">
            <v>38717</v>
          </cell>
          <cell r="N33" t="str">
            <v>Holdings Style</v>
          </cell>
          <cell r="O33" t="str">
            <v>Manager Style</v>
          </cell>
        </row>
        <row r="34">
          <cell r="F34" t="str">
            <v>Colonial First State Investments Ltd.</v>
          </cell>
          <cell r="G34">
            <v>27999257</v>
          </cell>
          <cell r="H34">
            <v>27999257</v>
          </cell>
          <cell r="I34">
            <v>27999257</v>
          </cell>
          <cell r="J34">
            <v>27999257</v>
          </cell>
          <cell r="K34">
            <v>27999257</v>
          </cell>
          <cell r="L34">
            <v>24213387</v>
          </cell>
          <cell r="M34">
            <v>24213387</v>
          </cell>
          <cell r="N34" t="str">
            <v>Yield</v>
          </cell>
          <cell r="O34" t="str">
            <v>Value</v>
          </cell>
        </row>
        <row r="35">
          <cell r="F35" t="str">
            <v>Capital Research &amp; Management Co.</v>
          </cell>
          <cell r="G35">
            <v>25300255</v>
          </cell>
          <cell r="H35">
            <v>25300255</v>
          </cell>
          <cell r="I35">
            <v>25300255</v>
          </cell>
          <cell r="J35">
            <v>21032768</v>
          </cell>
          <cell r="K35">
            <v>24120614</v>
          </cell>
          <cell r="L35">
            <v>24120614</v>
          </cell>
          <cell r="M35">
            <v>23838773</v>
          </cell>
          <cell r="N35" t="str">
            <v>GARP</v>
          </cell>
          <cell r="O35" t="str">
            <v>Core Value</v>
          </cell>
        </row>
        <row r="36">
          <cell r="F36" t="str">
            <v>Blackrock Investment Management (UK) Ltd.</v>
          </cell>
          <cell r="G36">
            <v>21612095</v>
          </cell>
          <cell r="H36">
            <v>21612095</v>
          </cell>
          <cell r="I36">
            <v>23493865</v>
          </cell>
          <cell r="J36">
            <v>23493865</v>
          </cell>
          <cell r="K36">
            <v>23493865</v>
          </cell>
          <cell r="L36">
            <v>23493865</v>
          </cell>
          <cell r="M36">
            <v>23493865</v>
          </cell>
          <cell r="N36" t="str">
            <v>GARP</v>
          </cell>
          <cell r="O36">
            <v>0</v>
          </cell>
        </row>
        <row r="37">
          <cell r="F37" t="str">
            <v>Capital International (UK) Ltd.</v>
          </cell>
          <cell r="G37">
            <v>14913040</v>
          </cell>
          <cell r="H37">
            <v>14913040</v>
          </cell>
          <cell r="I37">
            <v>14913040</v>
          </cell>
          <cell r="J37">
            <v>15163091</v>
          </cell>
          <cell r="K37">
            <v>15880428</v>
          </cell>
          <cell r="L37">
            <v>15880428</v>
          </cell>
          <cell r="M37">
            <v>14345281</v>
          </cell>
          <cell r="N37" t="str">
            <v>Growth</v>
          </cell>
          <cell r="O37" t="str">
            <v>Value</v>
          </cell>
        </row>
        <row r="38">
          <cell r="F38" t="str">
            <v>First State Investments International (UK) Ltd.</v>
          </cell>
          <cell r="G38">
            <v>7974256</v>
          </cell>
          <cell r="H38">
            <v>7974256</v>
          </cell>
          <cell r="I38">
            <v>9845321</v>
          </cell>
          <cell r="J38">
            <v>10303473</v>
          </cell>
          <cell r="K38">
            <v>8724173</v>
          </cell>
          <cell r="L38">
            <v>8437273</v>
          </cell>
          <cell r="M38">
            <v>4490916</v>
          </cell>
          <cell r="N38" t="str">
            <v>Growth</v>
          </cell>
          <cell r="O38" t="str">
            <v>Growth</v>
          </cell>
        </row>
        <row r="39">
          <cell r="F39" t="str">
            <v>Fidelity Management &amp; Research</v>
          </cell>
          <cell r="G39">
            <v>7818471</v>
          </cell>
          <cell r="H39">
            <v>9118471</v>
          </cell>
          <cell r="I39">
            <v>7011871</v>
          </cell>
          <cell r="J39">
            <v>9511871</v>
          </cell>
          <cell r="K39">
            <v>11427661</v>
          </cell>
          <cell r="L39">
            <v>8428161</v>
          </cell>
          <cell r="M39">
            <v>5257861</v>
          </cell>
          <cell r="N39" t="str">
            <v>Growth</v>
          </cell>
          <cell r="O39" t="str">
            <v>GARP</v>
          </cell>
        </row>
        <row r="40">
          <cell r="F40" t="str">
            <v>Julius Baer Investment Management, Inc.</v>
          </cell>
          <cell r="G40">
            <v>7495433</v>
          </cell>
          <cell r="H40">
            <v>7379650</v>
          </cell>
          <cell r="I40">
            <v>7330139</v>
          </cell>
          <cell r="J40">
            <v>6999887</v>
          </cell>
          <cell r="K40">
            <v>6757002</v>
          </cell>
          <cell r="L40">
            <v>7020452</v>
          </cell>
          <cell r="M40">
            <v>6072752</v>
          </cell>
          <cell r="N40" t="str">
            <v>Growth</v>
          </cell>
          <cell r="O40" t="str">
            <v>Growth</v>
          </cell>
        </row>
        <row r="41">
          <cell r="F41" t="str">
            <v>Capital Guardian Trust Co.</v>
          </cell>
          <cell r="G41">
            <v>5550472</v>
          </cell>
          <cell r="H41">
            <v>5550472</v>
          </cell>
          <cell r="I41">
            <v>5550472</v>
          </cell>
          <cell r="J41">
            <v>5906856</v>
          </cell>
          <cell r="K41">
            <v>5437305</v>
          </cell>
          <cell r="L41">
            <v>5437305</v>
          </cell>
          <cell r="M41">
            <v>3403904</v>
          </cell>
          <cell r="N41" t="str">
            <v>Growth</v>
          </cell>
          <cell r="O41" t="str">
            <v>GARP</v>
          </cell>
        </row>
        <row r="42">
          <cell r="F42" t="str">
            <v>Franklin Advisers, Inc.</v>
          </cell>
          <cell r="G42">
            <v>4150828</v>
          </cell>
          <cell r="H42">
            <v>4300828</v>
          </cell>
          <cell r="I42">
            <v>4300828</v>
          </cell>
          <cell r="J42">
            <v>4150828</v>
          </cell>
          <cell r="K42">
            <v>3650828</v>
          </cell>
          <cell r="L42">
            <v>3650828</v>
          </cell>
          <cell r="M42">
            <v>3630828</v>
          </cell>
          <cell r="N42" t="str">
            <v>GARP</v>
          </cell>
          <cell r="O42" t="str">
            <v>Alternative</v>
          </cell>
        </row>
        <row r="43">
          <cell r="F43" t="str">
            <v>Queensland Investment Corp.</v>
          </cell>
          <cell r="G43">
            <v>3362173</v>
          </cell>
          <cell r="H43">
            <v>3362173</v>
          </cell>
          <cell r="I43">
            <v>3362173</v>
          </cell>
          <cell r="J43">
            <v>3362173</v>
          </cell>
          <cell r="K43">
            <v>6835615</v>
          </cell>
          <cell r="L43">
            <v>6835615</v>
          </cell>
          <cell r="M43">
            <v>6835615</v>
          </cell>
          <cell r="N43" t="str">
            <v>Yield</v>
          </cell>
          <cell r="O43" t="str">
            <v>Value</v>
          </cell>
        </row>
        <row r="44">
          <cell r="F44" t="str">
            <v>Capital International SA Switzerland</v>
          </cell>
          <cell r="G44">
            <v>2894144</v>
          </cell>
          <cell r="H44">
            <v>2894144</v>
          </cell>
          <cell r="I44">
            <v>2894144</v>
          </cell>
          <cell r="J44">
            <v>2907061</v>
          </cell>
          <cell r="K44">
            <v>2583661</v>
          </cell>
          <cell r="L44">
            <v>2583661</v>
          </cell>
          <cell r="M44">
            <v>2898463</v>
          </cell>
          <cell r="N44" t="str">
            <v>GARP</v>
          </cell>
          <cell r="O44" t="str">
            <v>Value</v>
          </cell>
        </row>
        <row r="45">
          <cell r="F45" t="str">
            <v>Jennison Associates LLC</v>
          </cell>
          <cell r="G45">
            <v>2868418</v>
          </cell>
          <cell r="H45">
            <v>2769518</v>
          </cell>
          <cell r="I45">
            <v>2769518</v>
          </cell>
          <cell r="J45">
            <v>2638100</v>
          </cell>
          <cell r="K45">
            <v>2638100</v>
          </cell>
          <cell r="L45">
            <v>4021800</v>
          </cell>
          <cell r="M45">
            <v>3648800</v>
          </cell>
          <cell r="N45" t="str">
            <v>Growth</v>
          </cell>
          <cell r="O45" t="str">
            <v>Growth</v>
          </cell>
        </row>
        <row r="46">
          <cell r="F46" t="str">
            <v>Barclays Global Investors NA (CA)</v>
          </cell>
          <cell r="G46">
            <v>2795313</v>
          </cell>
          <cell r="H46">
            <v>2509210</v>
          </cell>
          <cell r="I46">
            <v>2288947</v>
          </cell>
          <cell r="J46">
            <v>2218476</v>
          </cell>
          <cell r="K46">
            <v>2170382</v>
          </cell>
          <cell r="L46">
            <v>2031205</v>
          </cell>
          <cell r="M46">
            <v>1933888</v>
          </cell>
          <cell r="N46" t="str">
            <v>Index</v>
          </cell>
          <cell r="O46" t="str">
            <v>Index</v>
          </cell>
        </row>
        <row r="47">
          <cell r="F47" t="str">
            <v>Tradewinds Global Investors LLC</v>
          </cell>
          <cell r="G47">
            <v>2601340</v>
          </cell>
          <cell r="H47">
            <v>2601340</v>
          </cell>
          <cell r="I47">
            <v>2601340</v>
          </cell>
          <cell r="J47">
            <v>167650</v>
          </cell>
          <cell r="K47">
            <v>64600</v>
          </cell>
          <cell r="L47">
            <v>0</v>
          </cell>
          <cell r="M47">
            <v>0</v>
          </cell>
          <cell r="N47" t="str">
            <v>Value</v>
          </cell>
          <cell r="O47">
            <v>0</v>
          </cell>
        </row>
        <row r="48">
          <cell r="F48" t="str">
            <v>Evergreen Investment Management Co., Inc.</v>
          </cell>
          <cell r="G48">
            <v>2479825</v>
          </cell>
          <cell r="H48">
            <v>2823764</v>
          </cell>
          <cell r="I48">
            <v>2720143</v>
          </cell>
          <cell r="J48">
            <v>1973150</v>
          </cell>
          <cell r="K48">
            <v>1638125</v>
          </cell>
          <cell r="L48">
            <v>1445825</v>
          </cell>
          <cell r="M48">
            <v>1445825</v>
          </cell>
          <cell r="N48" t="str">
            <v>GARP</v>
          </cell>
          <cell r="O48" t="str">
            <v>Growth</v>
          </cell>
        </row>
        <row r="49">
          <cell r="F49" t="str">
            <v>UBS Global Asset Management (Australia) Ltd.</v>
          </cell>
          <cell r="G49">
            <v>2365192</v>
          </cell>
          <cell r="H49">
            <v>2357798</v>
          </cell>
          <cell r="I49">
            <v>2357798</v>
          </cell>
          <cell r="J49">
            <v>2389141</v>
          </cell>
          <cell r="K49">
            <v>2498498</v>
          </cell>
          <cell r="L49">
            <v>2478009</v>
          </cell>
          <cell r="M49">
            <v>2478009</v>
          </cell>
          <cell r="N49" t="str">
            <v>Yield</v>
          </cell>
          <cell r="O49" t="str">
            <v>Income</v>
          </cell>
        </row>
        <row r="50">
          <cell r="F50" t="str">
            <v>Fondsmaeglerselskabet af 2004 A/S</v>
          </cell>
          <cell r="G50">
            <v>2347888</v>
          </cell>
          <cell r="H50">
            <v>2347888</v>
          </cell>
          <cell r="I50">
            <v>2347888</v>
          </cell>
          <cell r="J50">
            <v>2094568</v>
          </cell>
          <cell r="K50">
            <v>2094568</v>
          </cell>
          <cell r="L50">
            <v>2033429</v>
          </cell>
          <cell r="M50">
            <v>2033429</v>
          </cell>
          <cell r="N50" t="str">
            <v>Growth</v>
          </cell>
          <cell r="O50">
            <v>0</v>
          </cell>
        </row>
        <row r="51">
          <cell r="F51" t="str">
            <v>Arnhold &amp; S. Bleichroeder Advisers LLC</v>
          </cell>
          <cell r="G51">
            <v>2324070</v>
          </cell>
          <cell r="H51">
            <v>2093770</v>
          </cell>
          <cell r="I51">
            <v>2093770</v>
          </cell>
          <cell r="J51">
            <v>2093770</v>
          </cell>
          <cell r="K51">
            <v>1674810</v>
          </cell>
          <cell r="L51">
            <v>1530590</v>
          </cell>
          <cell r="M51">
            <v>1421600</v>
          </cell>
          <cell r="N51" t="str">
            <v>Growth</v>
          </cell>
          <cell r="O51" t="str">
            <v>Value</v>
          </cell>
        </row>
        <row r="52">
          <cell r="F52" t="str">
            <v>Sanderson Asset Management Ltd.</v>
          </cell>
          <cell r="G52">
            <v>2263000</v>
          </cell>
          <cell r="H52">
            <v>2263000</v>
          </cell>
          <cell r="I52">
            <v>2263000</v>
          </cell>
          <cell r="J52">
            <v>2263000</v>
          </cell>
          <cell r="K52">
            <v>2263000</v>
          </cell>
          <cell r="L52">
            <v>2263000</v>
          </cell>
          <cell r="M52">
            <v>2263000</v>
          </cell>
          <cell r="N52" t="str">
            <v>GARP</v>
          </cell>
          <cell r="O52" t="str">
            <v>Value</v>
          </cell>
        </row>
        <row r="53">
          <cell r="F53" t="str">
            <v>American Century Investment Management, Inc.</v>
          </cell>
          <cell r="G53">
            <v>2107662</v>
          </cell>
          <cell r="H53">
            <v>2107662</v>
          </cell>
          <cell r="I53">
            <v>2126762</v>
          </cell>
          <cell r="J53">
            <v>2126762</v>
          </cell>
          <cell r="K53">
            <v>2126762</v>
          </cell>
          <cell r="L53">
            <v>2126762</v>
          </cell>
          <cell r="M53">
            <v>2502562</v>
          </cell>
          <cell r="N53" t="str">
            <v>Growth</v>
          </cell>
          <cell r="O53" t="str">
            <v>Growth</v>
          </cell>
        </row>
        <row r="54">
          <cell r="F54" t="str">
            <v>BT Funds Management Ltd.</v>
          </cell>
          <cell r="G54">
            <v>1658335</v>
          </cell>
          <cell r="H54">
            <v>1658335</v>
          </cell>
          <cell r="I54">
            <v>1658335</v>
          </cell>
          <cell r="J54">
            <v>1658335</v>
          </cell>
          <cell r="K54">
            <v>3592548</v>
          </cell>
          <cell r="L54">
            <v>3592548</v>
          </cell>
          <cell r="M54">
            <v>3592548</v>
          </cell>
          <cell r="N54" t="str">
            <v>Yield</v>
          </cell>
          <cell r="O54">
            <v>0</v>
          </cell>
        </row>
        <row r="55">
          <cell r="F55" t="str">
            <v>Norges Bank Investment Management</v>
          </cell>
          <cell r="G55">
            <v>1640484</v>
          </cell>
          <cell r="H55">
            <v>1640484</v>
          </cell>
          <cell r="I55">
            <v>1640484</v>
          </cell>
          <cell r="J55">
            <v>1302898</v>
          </cell>
          <cell r="K55">
            <v>1302898</v>
          </cell>
          <cell r="L55">
            <v>1302898</v>
          </cell>
          <cell r="M55">
            <v>1302898</v>
          </cell>
          <cell r="N55" t="str">
            <v>GARP</v>
          </cell>
          <cell r="O55" t="str">
            <v>Core Value</v>
          </cell>
        </row>
        <row r="56">
          <cell r="F56" t="str">
            <v>Van Eck Global</v>
          </cell>
          <cell r="G56">
            <v>1547685</v>
          </cell>
          <cell r="H56">
            <v>1547685</v>
          </cell>
          <cell r="I56">
            <v>2429506</v>
          </cell>
          <cell r="J56">
            <v>2329506</v>
          </cell>
          <cell r="K56">
            <v>2185506</v>
          </cell>
          <cell r="L56">
            <v>2145506</v>
          </cell>
          <cell r="M56">
            <v>2145506</v>
          </cell>
          <cell r="N56" t="str">
            <v>Growth</v>
          </cell>
          <cell r="O56" t="str">
            <v>Aggressive Growth</v>
          </cell>
        </row>
        <row r="57">
          <cell r="F57" t="str">
            <v>Bessemer Investment Management LLC</v>
          </cell>
          <cell r="G57">
            <v>1498691</v>
          </cell>
          <cell r="H57">
            <v>1498691</v>
          </cell>
          <cell r="I57">
            <v>1498691</v>
          </cell>
          <cell r="J57">
            <v>1498691</v>
          </cell>
          <cell r="K57">
            <v>1498691</v>
          </cell>
          <cell r="L57">
            <v>1498691</v>
          </cell>
          <cell r="M57">
            <v>1173691</v>
          </cell>
          <cell r="N57" t="str">
            <v>Growth</v>
          </cell>
          <cell r="O57" t="str">
            <v>Growth</v>
          </cell>
        </row>
        <row r="58">
          <cell r="F58" t="str">
            <v>Merrill Lynch International</v>
          </cell>
          <cell r="G58">
            <v>1295049</v>
          </cell>
          <cell r="H58">
            <v>0</v>
          </cell>
          <cell r="I58">
            <v>0</v>
          </cell>
          <cell r="J58">
            <v>0</v>
          </cell>
          <cell r="K58">
            <v>0</v>
          </cell>
          <cell r="L58">
            <v>0</v>
          </cell>
          <cell r="M58">
            <v>0</v>
          </cell>
          <cell r="N58" t="str">
            <v>Value</v>
          </cell>
          <cell r="O58">
            <v>0</v>
          </cell>
        </row>
        <row r="59">
          <cell r="F59" t="str">
            <v>Vanguard Group, Inc.</v>
          </cell>
          <cell r="G59">
            <v>1284363</v>
          </cell>
          <cell r="H59">
            <v>1198253</v>
          </cell>
          <cell r="I59">
            <v>1129037</v>
          </cell>
          <cell r="J59">
            <v>1080019</v>
          </cell>
          <cell r="K59">
            <v>1037836</v>
          </cell>
          <cell r="L59">
            <v>923244</v>
          </cell>
          <cell r="M59">
            <v>881743</v>
          </cell>
          <cell r="N59" t="str">
            <v>Index</v>
          </cell>
          <cell r="O59" t="str">
            <v>Index</v>
          </cell>
        </row>
        <row r="60">
          <cell r="F60" t="str">
            <v>Deutsche Asset Management (Australia) Ltd.</v>
          </cell>
          <cell r="G60">
            <v>1266610</v>
          </cell>
          <cell r="H60">
            <v>1742110</v>
          </cell>
          <cell r="I60">
            <v>1942110</v>
          </cell>
          <cell r="J60">
            <v>693311</v>
          </cell>
          <cell r="K60">
            <v>1408311</v>
          </cell>
          <cell r="L60">
            <v>2128311</v>
          </cell>
          <cell r="M60">
            <v>2403311</v>
          </cell>
          <cell r="N60" t="str">
            <v>Yield</v>
          </cell>
          <cell r="O60" t="str">
            <v>Value</v>
          </cell>
        </row>
        <row r="61">
          <cell r="F61" t="str">
            <v>GAMCO Investors</v>
          </cell>
          <cell r="G61">
            <v>1266338</v>
          </cell>
          <cell r="H61">
            <v>1266338</v>
          </cell>
          <cell r="I61">
            <v>1266338</v>
          </cell>
          <cell r="J61">
            <v>1125000</v>
          </cell>
          <cell r="K61">
            <v>1125000</v>
          </cell>
          <cell r="L61">
            <v>1000000</v>
          </cell>
          <cell r="M61">
            <v>1000000</v>
          </cell>
          <cell r="N61" t="str">
            <v>Growth</v>
          </cell>
          <cell r="O61" t="str">
            <v>Value</v>
          </cell>
        </row>
        <row r="62">
          <cell r="F62" t="str">
            <v>AMP Capital Investors Ltd.</v>
          </cell>
          <cell r="G62">
            <v>1169714</v>
          </cell>
          <cell r="H62">
            <v>1169714</v>
          </cell>
          <cell r="I62">
            <v>1169714</v>
          </cell>
          <cell r="J62">
            <v>1169714</v>
          </cell>
          <cell r="K62">
            <v>0</v>
          </cell>
          <cell r="L62">
            <v>0</v>
          </cell>
          <cell r="M62">
            <v>0</v>
          </cell>
          <cell r="N62" t="str">
            <v>Yield</v>
          </cell>
          <cell r="O62" t="str">
            <v>Income</v>
          </cell>
        </row>
        <row r="63">
          <cell r="F63" t="str">
            <v>Ruffer LLP</v>
          </cell>
          <cell r="G63">
            <v>1166184</v>
          </cell>
          <cell r="H63">
            <v>1166184</v>
          </cell>
          <cell r="I63">
            <v>1166184</v>
          </cell>
          <cell r="J63">
            <v>1050000</v>
          </cell>
          <cell r="K63">
            <v>1050000</v>
          </cell>
          <cell r="L63">
            <v>1150000</v>
          </cell>
          <cell r="M63">
            <v>1150000</v>
          </cell>
          <cell r="N63" t="str">
            <v>Yield</v>
          </cell>
          <cell r="O63" t="str">
            <v>Growth</v>
          </cell>
        </row>
        <row r="64">
          <cell r="F64" t="str">
            <v>Kuntien Elakevakuutus - Local Government Pensions Institution</v>
          </cell>
          <cell r="G64">
            <v>1068093</v>
          </cell>
          <cell r="H64">
            <v>1068093</v>
          </cell>
          <cell r="I64">
            <v>1068093</v>
          </cell>
          <cell r="J64">
            <v>1190076</v>
          </cell>
          <cell r="K64">
            <v>1190076</v>
          </cell>
          <cell r="L64">
            <v>1190076</v>
          </cell>
          <cell r="M64">
            <v>1190076</v>
          </cell>
          <cell r="N64" t="str">
            <v>Yield</v>
          </cell>
          <cell r="O64" t="str">
            <v>Core Value</v>
          </cell>
        </row>
        <row r="65">
          <cell r="F65" t="str">
            <v>OppenheimerFunds, Inc.</v>
          </cell>
          <cell r="G65">
            <v>1048800</v>
          </cell>
          <cell r="H65">
            <v>1048800</v>
          </cell>
          <cell r="I65">
            <v>1048800</v>
          </cell>
          <cell r="J65">
            <v>848800</v>
          </cell>
          <cell r="K65">
            <v>0</v>
          </cell>
          <cell r="L65">
            <v>716654</v>
          </cell>
          <cell r="M65">
            <v>1016654</v>
          </cell>
          <cell r="N65" t="str">
            <v>Growth</v>
          </cell>
          <cell r="O65" t="str">
            <v>GARP</v>
          </cell>
        </row>
        <row r="66">
          <cell r="F66" t="str">
            <v>Taube Hodson Stonex Partners Ltd.</v>
          </cell>
          <cell r="G66">
            <v>993790</v>
          </cell>
          <cell r="H66">
            <v>993790</v>
          </cell>
          <cell r="I66">
            <v>993790</v>
          </cell>
          <cell r="J66">
            <v>993790</v>
          </cell>
          <cell r="K66">
            <v>1056090</v>
          </cell>
          <cell r="L66">
            <v>623037</v>
          </cell>
          <cell r="M66">
            <v>446437</v>
          </cell>
          <cell r="N66" t="str">
            <v>GARP</v>
          </cell>
          <cell r="O66" t="str">
            <v>GARP</v>
          </cell>
        </row>
        <row r="67">
          <cell r="F67" t="str">
            <v>INVESCO Asset Management Ltd.</v>
          </cell>
          <cell r="G67">
            <v>979188</v>
          </cell>
          <cell r="H67">
            <v>979188</v>
          </cell>
          <cell r="I67">
            <v>979188</v>
          </cell>
          <cell r="J67">
            <v>723267</v>
          </cell>
          <cell r="K67">
            <v>723267</v>
          </cell>
          <cell r="L67">
            <v>427595</v>
          </cell>
          <cell r="M67">
            <v>427595</v>
          </cell>
          <cell r="N67" t="str">
            <v>Value</v>
          </cell>
          <cell r="O67" t="str">
            <v>Core Value</v>
          </cell>
        </row>
        <row r="68">
          <cell r="F68" t="str">
            <v>BlackRock Advisors, Inc.</v>
          </cell>
          <cell r="G68">
            <v>950191</v>
          </cell>
          <cell r="H68">
            <v>905291</v>
          </cell>
          <cell r="I68">
            <v>905246</v>
          </cell>
          <cell r="J68">
            <v>979964</v>
          </cell>
          <cell r="K68">
            <v>1178424</v>
          </cell>
          <cell r="L68">
            <v>582014</v>
          </cell>
          <cell r="M68">
            <v>523214</v>
          </cell>
          <cell r="N68" t="str">
            <v>GARP</v>
          </cell>
          <cell r="O68" t="str">
            <v>GARP</v>
          </cell>
        </row>
        <row r="69">
          <cell r="F69" t="str">
            <v>SGAM - Societe Generale Asset Management SA</v>
          </cell>
          <cell r="G69">
            <v>848892</v>
          </cell>
          <cell r="H69">
            <v>713441</v>
          </cell>
          <cell r="I69">
            <v>566964</v>
          </cell>
          <cell r="J69">
            <v>588368</v>
          </cell>
          <cell r="K69">
            <v>588063</v>
          </cell>
          <cell r="L69">
            <v>577335</v>
          </cell>
          <cell r="M69">
            <v>577335</v>
          </cell>
          <cell r="N69" t="str">
            <v>Core Value</v>
          </cell>
          <cell r="O69" t="str">
            <v>Growth</v>
          </cell>
        </row>
        <row r="70">
          <cell r="F70" t="str">
            <v>Threadneedle Asset Management Ltd.</v>
          </cell>
          <cell r="G70">
            <v>834366</v>
          </cell>
          <cell r="H70">
            <v>845520</v>
          </cell>
          <cell r="I70">
            <v>845520</v>
          </cell>
          <cell r="J70">
            <v>1158518</v>
          </cell>
          <cell r="K70">
            <v>1827743</v>
          </cell>
          <cell r="L70">
            <v>1607959</v>
          </cell>
          <cell r="M70">
            <v>877888</v>
          </cell>
          <cell r="N70" t="str">
            <v>Core Value</v>
          </cell>
          <cell r="O70" t="str">
            <v>Growth</v>
          </cell>
        </row>
        <row r="71">
          <cell r="F71" t="str">
            <v>Investec Asset Management Pty Ltd. (South Africa)</v>
          </cell>
          <cell r="G71">
            <v>731120</v>
          </cell>
          <cell r="H71">
            <v>731120</v>
          </cell>
          <cell r="I71">
            <v>731120</v>
          </cell>
          <cell r="J71">
            <v>0</v>
          </cell>
          <cell r="K71">
            <v>0</v>
          </cell>
          <cell r="L71">
            <v>295328</v>
          </cell>
          <cell r="M71">
            <v>295328</v>
          </cell>
          <cell r="N71" t="str">
            <v>Yield</v>
          </cell>
          <cell r="O71" t="str">
            <v>GARP</v>
          </cell>
        </row>
        <row r="72">
          <cell r="F72" t="str">
            <v>Fidelity Investments Management (Hong Kong) Ltd.</v>
          </cell>
          <cell r="G72">
            <v>727250</v>
          </cell>
          <cell r="H72">
            <v>727250</v>
          </cell>
          <cell r="I72">
            <v>727250</v>
          </cell>
          <cell r="J72">
            <v>1023350</v>
          </cell>
          <cell r="K72">
            <v>1077250</v>
          </cell>
          <cell r="L72">
            <v>1078599</v>
          </cell>
          <cell r="M72">
            <v>1115999</v>
          </cell>
          <cell r="N72" t="str">
            <v>Growth</v>
          </cell>
          <cell r="O72" t="str">
            <v>Core Value</v>
          </cell>
        </row>
        <row r="73">
          <cell r="F73" t="str">
            <v>Credit Agricole Asset Management (France) SA</v>
          </cell>
          <cell r="G73">
            <v>702669</v>
          </cell>
          <cell r="H73">
            <v>702669</v>
          </cell>
          <cell r="I73">
            <v>702669</v>
          </cell>
          <cell r="J73">
            <v>894251</v>
          </cell>
          <cell r="K73">
            <v>1113093</v>
          </cell>
          <cell r="L73">
            <v>1117593</v>
          </cell>
          <cell r="M73">
            <v>361298</v>
          </cell>
          <cell r="N73" t="str">
            <v>Core Value</v>
          </cell>
          <cell r="O73" t="str">
            <v>Growth</v>
          </cell>
        </row>
        <row r="74">
          <cell r="F74" t="str">
            <v>TIAA-CREF Asset Management LLC</v>
          </cell>
          <cell r="G74">
            <v>656426</v>
          </cell>
          <cell r="H74">
            <v>656426</v>
          </cell>
          <cell r="I74">
            <v>645401</v>
          </cell>
          <cell r="J74">
            <v>632676</v>
          </cell>
          <cell r="K74">
            <v>343109</v>
          </cell>
          <cell r="L74">
            <v>178887</v>
          </cell>
          <cell r="M74">
            <v>382574</v>
          </cell>
          <cell r="N74" t="str">
            <v>Index</v>
          </cell>
          <cell r="O74" t="str">
            <v>Value</v>
          </cell>
        </row>
        <row r="75">
          <cell r="F75" t="str">
            <v>UBS Global Asset Management (Switzerland)</v>
          </cell>
          <cell r="G75">
            <v>642513</v>
          </cell>
          <cell r="H75">
            <v>642513</v>
          </cell>
          <cell r="I75">
            <v>606905</v>
          </cell>
          <cell r="J75">
            <v>606905</v>
          </cell>
          <cell r="K75">
            <v>679321</v>
          </cell>
          <cell r="L75">
            <v>679321</v>
          </cell>
          <cell r="M75">
            <v>889863</v>
          </cell>
          <cell r="N75" t="str">
            <v>Core Value</v>
          </cell>
          <cell r="O75" t="str">
            <v>GARP</v>
          </cell>
        </row>
        <row r="76">
          <cell r="F76" t="str">
            <v>UBS AG</v>
          </cell>
          <cell r="G76">
            <v>562625</v>
          </cell>
          <cell r="H76">
            <v>562625</v>
          </cell>
          <cell r="I76">
            <v>562625</v>
          </cell>
          <cell r="J76">
            <v>562625</v>
          </cell>
          <cell r="K76">
            <v>0</v>
          </cell>
          <cell r="L76">
            <v>0</v>
          </cell>
          <cell r="M76">
            <v>0</v>
          </cell>
          <cell r="N76">
            <v>0</v>
          </cell>
          <cell r="O76">
            <v>0</v>
          </cell>
        </row>
        <row r="77">
          <cell r="F77" t="str">
            <v>NWQ Investment Management Co. LLC</v>
          </cell>
          <cell r="G77">
            <v>560200</v>
          </cell>
          <cell r="H77">
            <v>560200</v>
          </cell>
          <cell r="I77">
            <v>557300</v>
          </cell>
          <cell r="J77">
            <v>557300</v>
          </cell>
          <cell r="K77">
            <v>7500</v>
          </cell>
          <cell r="L77">
            <v>0</v>
          </cell>
          <cell r="M77">
            <v>0</v>
          </cell>
          <cell r="N77" t="str">
            <v>Value</v>
          </cell>
          <cell r="O77" t="str">
            <v>Value</v>
          </cell>
        </row>
        <row r="78">
          <cell r="F78" t="str">
            <v>BlackRock Japan Co. Ltd.</v>
          </cell>
          <cell r="G78">
            <v>554000</v>
          </cell>
          <cell r="H78">
            <v>554000</v>
          </cell>
          <cell r="I78">
            <v>455000</v>
          </cell>
          <cell r="J78">
            <v>455000</v>
          </cell>
          <cell r="K78">
            <v>515000</v>
          </cell>
          <cell r="L78">
            <v>515000</v>
          </cell>
          <cell r="M78">
            <v>920000</v>
          </cell>
          <cell r="N78" t="str">
            <v>Growth</v>
          </cell>
          <cell r="O78">
            <v>0</v>
          </cell>
        </row>
        <row r="79">
          <cell r="F79" t="str">
            <v>Baker Steel Capital Managers LLP</v>
          </cell>
          <cell r="G79">
            <v>522000</v>
          </cell>
          <cell r="H79">
            <v>522000</v>
          </cell>
          <cell r="I79">
            <v>522000</v>
          </cell>
          <cell r="J79">
            <v>0</v>
          </cell>
          <cell r="K79">
            <v>0</v>
          </cell>
          <cell r="L79">
            <v>0</v>
          </cell>
          <cell r="M79">
            <v>0</v>
          </cell>
          <cell r="N79" t="str">
            <v>Aggressive Growth</v>
          </cell>
          <cell r="O79">
            <v>0</v>
          </cell>
        </row>
        <row r="80">
          <cell r="F80" t="str">
            <v>Forsta AP-fonden</v>
          </cell>
          <cell r="G80">
            <v>516570</v>
          </cell>
          <cell r="H80">
            <v>516570</v>
          </cell>
          <cell r="I80">
            <v>516570</v>
          </cell>
          <cell r="J80">
            <v>516570</v>
          </cell>
          <cell r="K80">
            <v>516570</v>
          </cell>
          <cell r="L80">
            <v>476623</v>
          </cell>
          <cell r="M80">
            <v>476623</v>
          </cell>
          <cell r="N80" t="str">
            <v>GARP</v>
          </cell>
          <cell r="O80" t="str">
            <v>Growth</v>
          </cell>
        </row>
        <row r="81">
          <cell r="F81" t="str">
            <v>Craton Capital</v>
          </cell>
          <cell r="G81">
            <v>500000</v>
          </cell>
          <cell r="H81">
            <v>500000</v>
          </cell>
          <cell r="I81">
            <v>500000</v>
          </cell>
          <cell r="J81">
            <v>358050</v>
          </cell>
          <cell r="K81">
            <v>358050</v>
          </cell>
          <cell r="L81">
            <v>0</v>
          </cell>
          <cell r="M81">
            <v>0</v>
          </cell>
          <cell r="N81" t="str">
            <v>Aggressive Growth</v>
          </cell>
          <cell r="O81">
            <v>0</v>
          </cell>
        </row>
        <row r="82">
          <cell r="F82" t="str">
            <v>Standard Life Investments Ltd.</v>
          </cell>
          <cell r="G82">
            <v>489880</v>
          </cell>
          <cell r="H82">
            <v>489880</v>
          </cell>
          <cell r="I82">
            <v>628880</v>
          </cell>
          <cell r="J82">
            <v>628880</v>
          </cell>
          <cell r="K82">
            <v>677880</v>
          </cell>
          <cell r="L82">
            <v>677880</v>
          </cell>
          <cell r="M82">
            <v>706368</v>
          </cell>
          <cell r="N82" t="str">
            <v>Core Value</v>
          </cell>
          <cell r="O82" t="str">
            <v>Growth</v>
          </cell>
        </row>
        <row r="83">
          <cell r="F83" t="str">
            <v>USAA Investment Management Corp.</v>
          </cell>
          <cell r="G83">
            <v>450000</v>
          </cell>
          <cell r="H83">
            <v>610000</v>
          </cell>
          <cell r="I83">
            <v>610000</v>
          </cell>
          <cell r="J83">
            <v>1200000</v>
          </cell>
          <cell r="K83">
            <v>1200000</v>
          </cell>
          <cell r="L83">
            <v>1400000</v>
          </cell>
          <cell r="M83">
            <v>1400000</v>
          </cell>
          <cell r="N83" t="str">
            <v>GARP</v>
          </cell>
          <cell r="O83" t="str">
            <v>Income</v>
          </cell>
        </row>
        <row r="84">
          <cell r="F84" t="str">
            <v>AIM Management Group, Inc.</v>
          </cell>
          <cell r="G84">
            <v>450000</v>
          </cell>
          <cell r="H84">
            <v>450000</v>
          </cell>
          <cell r="I84">
            <v>390000</v>
          </cell>
          <cell r="J84">
            <v>390000</v>
          </cell>
          <cell r="K84">
            <v>390000</v>
          </cell>
          <cell r="L84">
            <v>390000</v>
          </cell>
          <cell r="M84">
            <v>250000</v>
          </cell>
          <cell r="N84" t="str">
            <v>Growth</v>
          </cell>
          <cell r="O84" t="str">
            <v>Growth</v>
          </cell>
        </row>
        <row r="85">
          <cell r="F85" t="str">
            <v>Dr. Jens Ehrhardt Kapitalanlage AG</v>
          </cell>
          <cell r="G85">
            <v>436000</v>
          </cell>
          <cell r="H85">
            <v>436000</v>
          </cell>
          <cell r="I85">
            <v>436000</v>
          </cell>
          <cell r="J85">
            <v>64000</v>
          </cell>
          <cell r="K85">
            <v>64000</v>
          </cell>
          <cell r="L85">
            <v>340000</v>
          </cell>
          <cell r="M85">
            <v>340000</v>
          </cell>
          <cell r="N85" t="str">
            <v>Aggressive Growth</v>
          </cell>
          <cell r="O85">
            <v>0</v>
          </cell>
        </row>
        <row r="86">
          <cell r="F86" t="str">
            <v>Universal-Investment-GmbH</v>
          </cell>
          <cell r="G86">
            <v>408611</v>
          </cell>
          <cell r="H86">
            <v>390046</v>
          </cell>
          <cell r="I86">
            <v>390046</v>
          </cell>
          <cell r="J86">
            <v>390046</v>
          </cell>
          <cell r="K86">
            <v>371268</v>
          </cell>
          <cell r="L86">
            <v>336390</v>
          </cell>
          <cell r="M86">
            <v>336390</v>
          </cell>
          <cell r="N86" t="str">
            <v>Core Value</v>
          </cell>
          <cell r="O86" t="str">
            <v>Growth</v>
          </cell>
        </row>
        <row r="87">
          <cell r="F87" t="str">
            <v>JPMorgan Asset Management (UK) Ltd.</v>
          </cell>
          <cell r="G87">
            <v>400684</v>
          </cell>
          <cell r="H87">
            <v>400684</v>
          </cell>
          <cell r="I87">
            <v>756684</v>
          </cell>
          <cell r="J87">
            <v>768319</v>
          </cell>
          <cell r="K87">
            <v>788469</v>
          </cell>
          <cell r="L87">
            <v>901757</v>
          </cell>
          <cell r="M87">
            <v>838607</v>
          </cell>
          <cell r="N87" t="str">
            <v>GARP</v>
          </cell>
          <cell r="O87" t="str">
            <v>Value</v>
          </cell>
        </row>
        <row r="88">
          <cell r="F88" t="str">
            <v>Ashburton (Jersey) Ltd.</v>
          </cell>
          <cell r="G88">
            <v>396700</v>
          </cell>
          <cell r="H88">
            <v>396700</v>
          </cell>
          <cell r="I88">
            <v>415700</v>
          </cell>
          <cell r="J88">
            <v>647700</v>
          </cell>
          <cell r="K88">
            <v>647700</v>
          </cell>
          <cell r="L88">
            <v>895560</v>
          </cell>
          <cell r="M88">
            <v>895560</v>
          </cell>
          <cell r="N88" t="str">
            <v>Core Value</v>
          </cell>
          <cell r="O88" t="str">
            <v>Growth</v>
          </cell>
        </row>
        <row r="89">
          <cell r="F89" t="str">
            <v>CDP Capital World Markets</v>
          </cell>
          <cell r="G89">
            <v>392110</v>
          </cell>
          <cell r="H89">
            <v>392110</v>
          </cell>
          <cell r="I89">
            <v>392110</v>
          </cell>
          <cell r="J89">
            <v>392110</v>
          </cell>
          <cell r="K89">
            <v>392110</v>
          </cell>
          <cell r="L89">
            <v>392110</v>
          </cell>
          <cell r="M89">
            <v>392110</v>
          </cell>
          <cell r="N89" t="str">
            <v>GARP</v>
          </cell>
          <cell r="O89" t="str">
            <v>Value</v>
          </cell>
        </row>
        <row r="90">
          <cell r="F90" t="str">
            <v>ING Investment Management Co.</v>
          </cell>
          <cell r="G90">
            <v>376222</v>
          </cell>
          <cell r="H90">
            <v>376222</v>
          </cell>
          <cell r="I90">
            <v>643088</v>
          </cell>
          <cell r="J90">
            <v>676821</v>
          </cell>
          <cell r="K90">
            <v>573955</v>
          </cell>
          <cell r="L90">
            <v>550775</v>
          </cell>
          <cell r="M90">
            <v>521698</v>
          </cell>
          <cell r="N90" t="str">
            <v>GARP</v>
          </cell>
          <cell r="O90" t="str">
            <v>GARP</v>
          </cell>
        </row>
        <row r="91">
          <cell r="F91" t="str">
            <v>Ausbil Dexia Ltd.</v>
          </cell>
          <cell r="G91">
            <v>364000</v>
          </cell>
          <cell r="H91">
            <v>364000</v>
          </cell>
          <cell r="I91">
            <v>364000</v>
          </cell>
          <cell r="J91">
            <v>332300</v>
          </cell>
          <cell r="K91">
            <v>332300</v>
          </cell>
          <cell r="L91">
            <v>369400</v>
          </cell>
          <cell r="M91">
            <v>369400</v>
          </cell>
          <cell r="N91" t="str">
            <v>GARP</v>
          </cell>
          <cell r="O91">
            <v>0</v>
          </cell>
        </row>
        <row r="92">
          <cell r="F92" t="str">
            <v>Fideuram Asset Management Ltd. (Ireland)</v>
          </cell>
          <cell r="G92">
            <v>353000</v>
          </cell>
          <cell r="H92">
            <v>353000</v>
          </cell>
          <cell r="I92">
            <v>353000</v>
          </cell>
          <cell r="J92">
            <v>371000</v>
          </cell>
          <cell r="K92">
            <v>371000</v>
          </cell>
          <cell r="L92">
            <v>324000</v>
          </cell>
          <cell r="M92">
            <v>324000</v>
          </cell>
          <cell r="N92" t="str">
            <v>GARP</v>
          </cell>
          <cell r="O92" t="str">
            <v>GARP</v>
          </cell>
        </row>
        <row r="93">
          <cell r="F93" t="str">
            <v>Barclays Global Investors Ltd. (UK)</v>
          </cell>
          <cell r="G93">
            <v>330887</v>
          </cell>
          <cell r="H93">
            <v>330887</v>
          </cell>
          <cell r="I93">
            <v>330887</v>
          </cell>
          <cell r="J93">
            <v>341987</v>
          </cell>
          <cell r="K93">
            <v>341635</v>
          </cell>
          <cell r="L93">
            <v>332928</v>
          </cell>
          <cell r="M93">
            <v>704847</v>
          </cell>
          <cell r="N93" t="str">
            <v>Index</v>
          </cell>
          <cell r="O93" t="str">
            <v>Index</v>
          </cell>
        </row>
        <row r="94">
          <cell r="F94" t="str">
            <v>KBC Asset Management (Belgium)</v>
          </cell>
          <cell r="G94">
            <v>313276</v>
          </cell>
          <cell r="H94">
            <v>313276</v>
          </cell>
          <cell r="I94">
            <v>313276</v>
          </cell>
          <cell r="J94">
            <v>20664</v>
          </cell>
          <cell r="K94">
            <v>20664</v>
          </cell>
          <cell r="L94">
            <v>95870</v>
          </cell>
          <cell r="M94">
            <v>95870</v>
          </cell>
          <cell r="N94" t="str">
            <v>Core Value</v>
          </cell>
          <cell r="O94" t="str">
            <v>GARP</v>
          </cell>
        </row>
        <row r="95">
          <cell r="F95" t="str">
            <v>First State Investments (Hong Kong) Ltd.</v>
          </cell>
          <cell r="G95">
            <v>305791</v>
          </cell>
          <cell r="H95">
            <v>305791</v>
          </cell>
          <cell r="I95">
            <v>305791</v>
          </cell>
          <cell r="J95">
            <v>579121</v>
          </cell>
          <cell r="K95">
            <v>579121</v>
          </cell>
          <cell r="L95">
            <v>581364</v>
          </cell>
          <cell r="M95">
            <v>581364</v>
          </cell>
          <cell r="N95" t="str">
            <v>Value</v>
          </cell>
          <cell r="O95" t="str">
            <v>Income</v>
          </cell>
        </row>
        <row r="96">
          <cell r="F96" t="str">
            <v>Lombard Odier Darier Hentsch &amp; Cie.</v>
          </cell>
          <cell r="G96">
            <v>305540</v>
          </cell>
          <cell r="H96">
            <v>305540</v>
          </cell>
          <cell r="I96">
            <v>305540</v>
          </cell>
          <cell r="J96">
            <v>452328</v>
          </cell>
          <cell r="K96">
            <v>452328</v>
          </cell>
          <cell r="L96">
            <v>292426</v>
          </cell>
          <cell r="M96">
            <v>292426</v>
          </cell>
          <cell r="N96" t="str">
            <v>Growth</v>
          </cell>
          <cell r="O96" t="str">
            <v>Growth</v>
          </cell>
        </row>
        <row r="97">
          <cell r="F97" t="str">
            <v>Fidelity Investments Japan Ltd.</v>
          </cell>
          <cell r="G97">
            <v>266781</v>
          </cell>
          <cell r="H97">
            <v>266781</v>
          </cell>
          <cell r="I97">
            <v>564858</v>
          </cell>
          <cell r="J97">
            <v>569398</v>
          </cell>
          <cell r="K97">
            <v>579798</v>
          </cell>
          <cell r="L97">
            <v>526033</v>
          </cell>
          <cell r="M97">
            <v>451633</v>
          </cell>
          <cell r="N97" t="str">
            <v>Growth</v>
          </cell>
          <cell r="O97" t="str">
            <v>Core Value</v>
          </cell>
        </row>
        <row r="98">
          <cell r="F98" t="str">
            <v>Credit Suisse Asset Management (UK) Ltd.</v>
          </cell>
          <cell r="G98">
            <v>250000</v>
          </cell>
          <cell r="H98">
            <v>250000</v>
          </cell>
          <cell r="I98">
            <v>250000</v>
          </cell>
          <cell r="J98">
            <v>400000</v>
          </cell>
          <cell r="K98">
            <v>400000</v>
          </cell>
          <cell r="L98">
            <v>540000</v>
          </cell>
          <cell r="M98">
            <v>760000</v>
          </cell>
          <cell r="N98" t="str">
            <v>GARP</v>
          </cell>
          <cell r="O98" t="str">
            <v>GARP</v>
          </cell>
        </row>
        <row r="99">
          <cell r="F99" t="str">
            <v>Swisscanto Asset Management AG</v>
          </cell>
          <cell r="G99">
            <v>243023</v>
          </cell>
          <cell r="H99">
            <v>243023</v>
          </cell>
          <cell r="I99">
            <v>243023</v>
          </cell>
          <cell r="J99">
            <v>292159</v>
          </cell>
          <cell r="K99">
            <v>400240</v>
          </cell>
          <cell r="L99">
            <v>400240</v>
          </cell>
          <cell r="M99">
            <v>423590</v>
          </cell>
          <cell r="N99" t="str">
            <v>Index</v>
          </cell>
          <cell r="O99" t="str">
            <v>Index</v>
          </cell>
        </row>
        <row r="100">
          <cell r="F100" t="str">
            <v>BC Investment Management Corp.</v>
          </cell>
          <cell r="G100">
            <v>233820</v>
          </cell>
          <cell r="H100">
            <v>233820</v>
          </cell>
          <cell r="I100">
            <v>233820</v>
          </cell>
          <cell r="J100">
            <v>233820</v>
          </cell>
          <cell r="K100">
            <v>233820</v>
          </cell>
          <cell r="L100">
            <v>233820</v>
          </cell>
          <cell r="M100">
            <v>1475750</v>
          </cell>
          <cell r="N100" t="str">
            <v>GARP</v>
          </cell>
          <cell r="O100" t="str">
            <v>Index</v>
          </cell>
        </row>
        <row r="101">
          <cell r="F101" t="str">
            <v>Legal &amp; General Investment Management Ltd.</v>
          </cell>
          <cell r="G101">
            <v>217250</v>
          </cell>
          <cell r="H101">
            <v>217250</v>
          </cell>
          <cell r="I101">
            <v>202250</v>
          </cell>
          <cell r="J101">
            <v>202250</v>
          </cell>
          <cell r="K101">
            <v>95300</v>
          </cell>
          <cell r="L101">
            <v>95300</v>
          </cell>
          <cell r="M101">
            <v>98300</v>
          </cell>
          <cell r="N101" t="str">
            <v>GARP</v>
          </cell>
          <cell r="O101" t="str">
            <v>Core Value</v>
          </cell>
        </row>
        <row r="102">
          <cell r="F102" t="str">
            <v>Canada Pension Plan Investment Board (Canada)</v>
          </cell>
          <cell r="G102">
            <v>207000</v>
          </cell>
          <cell r="H102">
            <v>207000</v>
          </cell>
          <cell r="I102">
            <v>207000</v>
          </cell>
          <cell r="J102">
            <v>207000</v>
          </cell>
          <cell r="K102">
            <v>207000</v>
          </cell>
          <cell r="L102">
            <v>207000</v>
          </cell>
          <cell r="M102">
            <v>0</v>
          </cell>
          <cell r="N102" t="str">
            <v>GARP</v>
          </cell>
          <cell r="O102" t="str">
            <v>GARP</v>
          </cell>
        </row>
        <row r="103">
          <cell r="F103" t="str">
            <v>Fjarde AP-fonden</v>
          </cell>
          <cell r="G103">
            <v>203251</v>
          </cell>
          <cell r="H103">
            <v>203251</v>
          </cell>
          <cell r="I103">
            <v>203251</v>
          </cell>
          <cell r="J103">
            <v>1516188</v>
          </cell>
          <cell r="K103">
            <v>1516188</v>
          </cell>
          <cell r="L103">
            <v>2397841</v>
          </cell>
          <cell r="M103">
            <v>2397841</v>
          </cell>
          <cell r="N103" t="str">
            <v>GARP</v>
          </cell>
          <cell r="O103" t="str">
            <v>GARP</v>
          </cell>
        </row>
        <row r="104">
          <cell r="F104" t="str">
            <v>Midas Management Corp.</v>
          </cell>
          <cell r="G104">
            <v>200000</v>
          </cell>
          <cell r="H104">
            <v>200000</v>
          </cell>
          <cell r="I104">
            <v>200000</v>
          </cell>
          <cell r="J104">
            <v>200000</v>
          </cell>
          <cell r="K104">
            <v>200000</v>
          </cell>
          <cell r="L104">
            <v>200000</v>
          </cell>
          <cell r="M104">
            <v>200000</v>
          </cell>
          <cell r="N104" t="str">
            <v>Growth</v>
          </cell>
          <cell r="O104" t="str">
            <v>Value</v>
          </cell>
        </row>
        <row r="105">
          <cell r="F105" t="str">
            <v>LGT Capital Management Ltd.</v>
          </cell>
          <cell r="G105">
            <v>190112</v>
          </cell>
          <cell r="H105">
            <v>190112</v>
          </cell>
          <cell r="I105">
            <v>190112</v>
          </cell>
          <cell r="J105">
            <v>72180</v>
          </cell>
          <cell r="K105">
            <v>72180</v>
          </cell>
          <cell r="L105">
            <v>72180</v>
          </cell>
          <cell r="M105">
            <v>72180</v>
          </cell>
          <cell r="N105" t="str">
            <v>GARP</v>
          </cell>
          <cell r="O105">
            <v>0</v>
          </cell>
        </row>
        <row r="106">
          <cell r="F106" t="str">
            <v>Andra AP-fonden</v>
          </cell>
          <cell r="G106">
            <v>189517</v>
          </cell>
          <cell r="H106">
            <v>189517</v>
          </cell>
          <cell r="I106">
            <v>189517</v>
          </cell>
          <cell r="J106">
            <v>173580</v>
          </cell>
          <cell r="K106">
            <v>173580</v>
          </cell>
          <cell r="L106">
            <v>173580</v>
          </cell>
          <cell r="M106">
            <v>173580</v>
          </cell>
          <cell r="N106" t="str">
            <v>GARP</v>
          </cell>
          <cell r="O106" t="str">
            <v>GARP</v>
          </cell>
        </row>
        <row r="107">
          <cell r="F107" t="str">
            <v>Federated Investment Management Co.</v>
          </cell>
          <cell r="G107">
            <v>185000</v>
          </cell>
          <cell r="H107">
            <v>185000</v>
          </cell>
          <cell r="I107">
            <v>186300</v>
          </cell>
          <cell r="J107">
            <v>401300</v>
          </cell>
          <cell r="K107">
            <v>401300</v>
          </cell>
          <cell r="L107">
            <v>0</v>
          </cell>
          <cell r="M107">
            <v>0</v>
          </cell>
          <cell r="N107" t="str">
            <v>Growth</v>
          </cell>
          <cell r="O107" t="str">
            <v>Core Value</v>
          </cell>
        </row>
        <row r="108">
          <cell r="F108" t="str">
            <v>Henderson Global Investors Ltd. (UK)</v>
          </cell>
          <cell r="G108">
            <v>176975</v>
          </cell>
          <cell r="H108">
            <v>176975</v>
          </cell>
          <cell r="I108">
            <v>176975</v>
          </cell>
          <cell r="J108">
            <v>176975</v>
          </cell>
          <cell r="K108">
            <v>176975</v>
          </cell>
          <cell r="L108">
            <v>0</v>
          </cell>
          <cell r="M108">
            <v>0</v>
          </cell>
          <cell r="N108" t="str">
            <v>Core Value</v>
          </cell>
          <cell r="O108" t="str">
            <v>Growth</v>
          </cell>
        </row>
        <row r="109">
          <cell r="F109" t="str">
            <v>Baring Asset Management (Asia) Ltd.</v>
          </cell>
          <cell r="G109">
            <v>170290</v>
          </cell>
          <cell r="H109">
            <v>170290</v>
          </cell>
          <cell r="I109">
            <v>170290</v>
          </cell>
          <cell r="J109">
            <v>94545</v>
          </cell>
          <cell r="K109">
            <v>94545</v>
          </cell>
          <cell r="L109">
            <v>286770</v>
          </cell>
          <cell r="M109">
            <v>286770</v>
          </cell>
          <cell r="N109" t="str">
            <v>Value</v>
          </cell>
          <cell r="O109" t="str">
            <v>Core Value</v>
          </cell>
        </row>
        <row r="110">
          <cell r="F110" t="str">
            <v>I.G. International Management (HK) Ltd.</v>
          </cell>
          <cell r="G110">
            <v>163708</v>
          </cell>
          <cell r="H110">
            <v>163708</v>
          </cell>
          <cell r="I110">
            <v>117532</v>
          </cell>
          <cell r="J110">
            <v>117532</v>
          </cell>
          <cell r="K110">
            <v>0</v>
          </cell>
          <cell r="L110">
            <v>0</v>
          </cell>
          <cell r="M110">
            <v>0</v>
          </cell>
          <cell r="N110" t="str">
            <v>Value</v>
          </cell>
          <cell r="O110">
            <v>0</v>
          </cell>
        </row>
        <row r="111">
          <cell r="F111" t="str">
            <v>BNL Gestioni SGR PA</v>
          </cell>
          <cell r="G111">
            <v>160000</v>
          </cell>
          <cell r="H111">
            <v>160000</v>
          </cell>
          <cell r="I111">
            <v>160000</v>
          </cell>
          <cell r="J111">
            <v>0</v>
          </cell>
          <cell r="K111">
            <v>0</v>
          </cell>
          <cell r="L111">
            <v>0</v>
          </cell>
          <cell r="M111">
            <v>0</v>
          </cell>
          <cell r="N111" t="str">
            <v>GARP</v>
          </cell>
          <cell r="O111" t="str">
            <v>Growth</v>
          </cell>
        </row>
        <row r="112">
          <cell r="F112" t="str">
            <v>IAM Independent Asset Management SA (Switzerland)</v>
          </cell>
          <cell r="G112">
            <v>151196</v>
          </cell>
          <cell r="H112">
            <v>151196</v>
          </cell>
          <cell r="I112">
            <v>151196</v>
          </cell>
          <cell r="J112">
            <v>151396</v>
          </cell>
          <cell r="K112">
            <v>151396</v>
          </cell>
          <cell r="L112">
            <v>180696</v>
          </cell>
          <cell r="M112">
            <v>180696</v>
          </cell>
          <cell r="N112" t="str">
            <v>GARP</v>
          </cell>
          <cell r="O112" t="str">
            <v>Growth</v>
          </cell>
        </row>
        <row r="113">
          <cell r="F113" t="str">
            <v>Bipiemme Gestioni SGR SpA</v>
          </cell>
          <cell r="G113">
            <v>150000</v>
          </cell>
          <cell r="H113">
            <v>150000</v>
          </cell>
          <cell r="I113">
            <v>150000</v>
          </cell>
          <cell r="J113">
            <v>150000</v>
          </cell>
          <cell r="K113">
            <v>150000</v>
          </cell>
          <cell r="L113">
            <v>0</v>
          </cell>
          <cell r="M113">
            <v>0</v>
          </cell>
          <cell r="N113" t="str">
            <v>GARP</v>
          </cell>
          <cell r="O113" t="str">
            <v>Growth</v>
          </cell>
        </row>
        <row r="114">
          <cell r="F114" t="str">
            <v>TD Asset Management, Inc.</v>
          </cell>
          <cell r="G114">
            <v>145320</v>
          </cell>
          <cell r="H114">
            <v>145320</v>
          </cell>
          <cell r="I114">
            <v>145320</v>
          </cell>
          <cell r="J114">
            <v>165570</v>
          </cell>
          <cell r="K114">
            <v>165570</v>
          </cell>
          <cell r="L114">
            <v>153657</v>
          </cell>
          <cell r="M114">
            <v>153657</v>
          </cell>
          <cell r="N114" t="str">
            <v>Index</v>
          </cell>
          <cell r="O114" t="str">
            <v>Index</v>
          </cell>
        </row>
        <row r="115">
          <cell r="F115" t="str">
            <v>MFS Investment Management</v>
          </cell>
          <cell r="G115">
            <v>139030</v>
          </cell>
          <cell r="H115">
            <v>139030</v>
          </cell>
          <cell r="I115">
            <v>139030</v>
          </cell>
          <cell r="J115">
            <v>139030</v>
          </cell>
          <cell r="K115">
            <v>115610</v>
          </cell>
          <cell r="L115">
            <v>115610</v>
          </cell>
          <cell r="M115">
            <v>0</v>
          </cell>
          <cell r="N115" t="str">
            <v>GARP</v>
          </cell>
          <cell r="O115" t="str">
            <v>Growth</v>
          </cell>
        </row>
        <row r="116">
          <cell r="F116" t="str">
            <v>Royal London Asset Management Ltd.</v>
          </cell>
          <cell r="G116">
            <v>133236</v>
          </cell>
          <cell r="H116">
            <v>133236</v>
          </cell>
          <cell r="I116">
            <v>133236</v>
          </cell>
          <cell r="J116">
            <v>133236</v>
          </cell>
          <cell r="K116">
            <v>133236</v>
          </cell>
          <cell r="L116">
            <v>0</v>
          </cell>
          <cell r="M116">
            <v>0</v>
          </cell>
          <cell r="N116" t="str">
            <v>GARP</v>
          </cell>
          <cell r="O116" t="str">
            <v>Core Value</v>
          </cell>
        </row>
        <row r="117">
          <cell r="F117" t="str">
            <v>Geode Capital Management LLC</v>
          </cell>
          <cell r="G117">
            <v>132476</v>
          </cell>
          <cell r="H117">
            <v>114360</v>
          </cell>
          <cell r="I117">
            <v>98302</v>
          </cell>
          <cell r="J117">
            <v>80089</v>
          </cell>
          <cell r="K117">
            <v>69999</v>
          </cell>
          <cell r="L117">
            <v>55972</v>
          </cell>
          <cell r="M117">
            <v>55972</v>
          </cell>
          <cell r="N117" t="str">
            <v>Index</v>
          </cell>
          <cell r="O117" t="str">
            <v>Alternative</v>
          </cell>
        </row>
        <row r="118">
          <cell r="F118" t="str">
            <v>Metzler Asset Management GmbH</v>
          </cell>
          <cell r="G118">
            <v>128419</v>
          </cell>
          <cell r="H118">
            <v>123340</v>
          </cell>
          <cell r="I118">
            <v>123340</v>
          </cell>
          <cell r="J118">
            <v>123332</v>
          </cell>
          <cell r="K118">
            <v>123332</v>
          </cell>
          <cell r="L118">
            <v>123132</v>
          </cell>
          <cell r="M118">
            <v>131646</v>
          </cell>
          <cell r="N118" t="str">
            <v>GARP</v>
          </cell>
          <cell r="O118" t="str">
            <v>Growth</v>
          </cell>
        </row>
        <row r="119">
          <cell r="F119" t="str">
            <v>Zuercher Kantonalbank /Invt Mgmt/</v>
          </cell>
          <cell r="G119">
            <v>120000</v>
          </cell>
          <cell r="H119">
            <v>120000</v>
          </cell>
          <cell r="I119">
            <v>120000</v>
          </cell>
          <cell r="J119">
            <v>120000</v>
          </cell>
          <cell r="K119">
            <v>120000</v>
          </cell>
          <cell r="L119">
            <v>120000</v>
          </cell>
          <cell r="M119">
            <v>120000</v>
          </cell>
          <cell r="N119" t="str">
            <v>GARP</v>
          </cell>
          <cell r="O119">
            <v>0</v>
          </cell>
        </row>
        <row r="120">
          <cell r="F120" t="str">
            <v>Stanlib Asset Management Ltd.</v>
          </cell>
          <cell r="G120">
            <v>120000</v>
          </cell>
          <cell r="H120">
            <v>120000</v>
          </cell>
          <cell r="I120">
            <v>120000</v>
          </cell>
          <cell r="J120">
            <v>85000</v>
          </cell>
          <cell r="K120">
            <v>85000</v>
          </cell>
          <cell r="L120">
            <v>0</v>
          </cell>
          <cell r="M120">
            <v>0</v>
          </cell>
          <cell r="N120" t="str">
            <v>Yield</v>
          </cell>
          <cell r="O120" t="str">
            <v>Core Value</v>
          </cell>
        </row>
        <row r="121">
          <cell r="F121" t="str">
            <v>Wilmington Trust Investment Management LLC</v>
          </cell>
          <cell r="G121">
            <v>113830</v>
          </cell>
          <cell r="H121">
            <v>113830</v>
          </cell>
          <cell r="I121">
            <v>113830</v>
          </cell>
          <cell r="J121">
            <v>0</v>
          </cell>
          <cell r="K121">
            <v>0</v>
          </cell>
          <cell r="L121">
            <v>0</v>
          </cell>
          <cell r="M121">
            <v>0</v>
          </cell>
          <cell r="N121" t="str">
            <v>GARP</v>
          </cell>
          <cell r="O121" t="str">
            <v>Core Value</v>
          </cell>
        </row>
        <row r="122">
          <cell r="F122" t="str">
            <v>Monte Paschi Asset Management SGR SpA</v>
          </cell>
          <cell r="G122">
            <v>113000</v>
          </cell>
          <cell r="H122">
            <v>113000</v>
          </cell>
          <cell r="I122">
            <v>113000</v>
          </cell>
          <cell r="J122">
            <v>113000</v>
          </cell>
          <cell r="K122">
            <v>113000</v>
          </cell>
          <cell r="L122">
            <v>113000</v>
          </cell>
          <cell r="M122">
            <v>113000</v>
          </cell>
          <cell r="N122" t="str">
            <v>GARP</v>
          </cell>
          <cell r="O122" t="str">
            <v>Specialty</v>
          </cell>
        </row>
        <row r="123">
          <cell r="F123" t="str">
            <v>Eurizon Capital SA</v>
          </cell>
          <cell r="G123">
            <v>109740</v>
          </cell>
          <cell r="H123">
            <v>109740</v>
          </cell>
          <cell r="I123">
            <v>109740</v>
          </cell>
          <cell r="J123">
            <v>109168</v>
          </cell>
          <cell r="K123">
            <v>109168</v>
          </cell>
          <cell r="L123">
            <v>102740</v>
          </cell>
          <cell r="M123">
            <v>102740</v>
          </cell>
          <cell r="N123" t="str">
            <v>Index</v>
          </cell>
          <cell r="O123" t="str">
            <v>Index</v>
          </cell>
        </row>
        <row r="124">
          <cell r="F124" t="str">
            <v>AEGON Asset Management NV (Netherlands)</v>
          </cell>
          <cell r="G124">
            <v>100519</v>
          </cell>
          <cell r="H124">
            <v>100519</v>
          </cell>
          <cell r="I124">
            <v>100519</v>
          </cell>
          <cell r="J124">
            <v>100519</v>
          </cell>
          <cell r="K124">
            <v>100519</v>
          </cell>
          <cell r="L124">
            <v>100519</v>
          </cell>
          <cell r="M124">
            <v>100519</v>
          </cell>
          <cell r="N124" t="str">
            <v>GARP</v>
          </cell>
          <cell r="O124">
            <v>0</v>
          </cell>
        </row>
        <row r="125">
          <cell r="F125" t="str">
            <v>Volksbanken Invest KAG</v>
          </cell>
          <cell r="G125">
            <v>100000</v>
          </cell>
          <cell r="H125">
            <v>100000</v>
          </cell>
          <cell r="I125">
            <v>100000</v>
          </cell>
          <cell r="J125">
            <v>100000</v>
          </cell>
          <cell r="K125">
            <v>0</v>
          </cell>
          <cell r="L125">
            <v>0</v>
          </cell>
          <cell r="M125">
            <v>0</v>
          </cell>
          <cell r="N125" t="str">
            <v>GARP</v>
          </cell>
          <cell r="O125" t="str">
            <v>Value</v>
          </cell>
        </row>
        <row r="126">
          <cell r="F126" t="str">
            <v>Pioneer Investments Austria</v>
          </cell>
          <cell r="G126">
            <v>100000</v>
          </cell>
          <cell r="H126">
            <v>125000</v>
          </cell>
          <cell r="I126">
            <v>125000</v>
          </cell>
          <cell r="J126">
            <v>125000</v>
          </cell>
          <cell r="K126">
            <v>125000</v>
          </cell>
          <cell r="L126">
            <v>100000</v>
          </cell>
          <cell r="M126">
            <v>100000</v>
          </cell>
          <cell r="N126" t="str">
            <v>Growth</v>
          </cell>
          <cell r="O126" t="str">
            <v>Growth</v>
          </cell>
        </row>
        <row r="127">
          <cell r="F127" t="str">
            <v>Pioneer Investments Kapitalanlagegesellschaft mbH</v>
          </cell>
          <cell r="G127">
            <v>98049</v>
          </cell>
          <cell r="H127">
            <v>98049</v>
          </cell>
          <cell r="I127">
            <v>102381</v>
          </cell>
          <cell r="J127">
            <v>102381</v>
          </cell>
          <cell r="K127">
            <v>97530</v>
          </cell>
          <cell r="L127">
            <v>79874</v>
          </cell>
          <cell r="M127">
            <v>92698</v>
          </cell>
          <cell r="N127" t="str">
            <v>Value</v>
          </cell>
          <cell r="O127" t="str">
            <v>GARP</v>
          </cell>
        </row>
        <row r="128">
          <cell r="F128" t="str">
            <v>Morley Fund Management</v>
          </cell>
          <cell r="G128">
            <v>97644</v>
          </cell>
          <cell r="H128">
            <v>97644</v>
          </cell>
          <cell r="I128">
            <v>97644</v>
          </cell>
          <cell r="J128">
            <v>97644</v>
          </cell>
          <cell r="K128">
            <v>33514</v>
          </cell>
          <cell r="L128">
            <v>33514</v>
          </cell>
          <cell r="M128">
            <v>48731</v>
          </cell>
          <cell r="N128" t="str">
            <v>GARP</v>
          </cell>
          <cell r="O128" t="str">
            <v>Core Value</v>
          </cell>
        </row>
        <row r="129">
          <cell r="F129" t="str">
            <v>Baillie Gifford &amp; Co Ltd.</v>
          </cell>
          <cell r="G129">
            <v>92389</v>
          </cell>
          <cell r="H129">
            <v>92389</v>
          </cell>
          <cell r="I129">
            <v>92389</v>
          </cell>
          <cell r="J129">
            <v>92389</v>
          </cell>
          <cell r="K129">
            <v>92389</v>
          </cell>
          <cell r="L129">
            <v>92389</v>
          </cell>
          <cell r="M129">
            <v>92389</v>
          </cell>
          <cell r="N129" t="str">
            <v>Growth</v>
          </cell>
          <cell r="O129" t="str">
            <v>Growth</v>
          </cell>
        </row>
        <row r="130">
          <cell r="F130" t="str">
            <v>AXA Investment Managers Paris SA</v>
          </cell>
          <cell r="G130">
            <v>86450</v>
          </cell>
          <cell r="H130">
            <v>86450</v>
          </cell>
          <cell r="I130">
            <v>86450</v>
          </cell>
          <cell r="J130">
            <v>93570</v>
          </cell>
          <cell r="K130">
            <v>93570</v>
          </cell>
          <cell r="L130">
            <v>32829</v>
          </cell>
          <cell r="M130">
            <v>32829</v>
          </cell>
          <cell r="N130" t="str">
            <v>Value</v>
          </cell>
          <cell r="O130" t="str">
            <v>Growth</v>
          </cell>
        </row>
        <row r="131">
          <cell r="F131" t="str">
            <v>Union Investment Privatfonds GmbH</v>
          </cell>
          <cell r="G131">
            <v>81482</v>
          </cell>
          <cell r="H131">
            <v>81482</v>
          </cell>
          <cell r="I131">
            <v>81482</v>
          </cell>
          <cell r="J131">
            <v>81482</v>
          </cell>
          <cell r="K131">
            <v>899799</v>
          </cell>
          <cell r="L131">
            <v>899799</v>
          </cell>
          <cell r="M131">
            <v>1077999</v>
          </cell>
          <cell r="N131" t="str">
            <v>GARP</v>
          </cell>
          <cell r="O131" t="str">
            <v>Growth</v>
          </cell>
        </row>
        <row r="132">
          <cell r="F132" t="str">
            <v>Morgan Stanley Investment Management, Inc.</v>
          </cell>
          <cell r="G132">
            <v>81295</v>
          </cell>
          <cell r="H132">
            <v>81295</v>
          </cell>
          <cell r="I132">
            <v>91037</v>
          </cell>
          <cell r="J132">
            <v>103627</v>
          </cell>
          <cell r="K132">
            <v>103627</v>
          </cell>
          <cell r="L132">
            <v>102405</v>
          </cell>
          <cell r="M132">
            <v>120987</v>
          </cell>
          <cell r="N132" t="str">
            <v>Growth</v>
          </cell>
          <cell r="O132" t="str">
            <v>Growth</v>
          </cell>
        </row>
        <row r="133">
          <cell r="F133" t="str">
            <v>Natcan Investment Management, Inc.</v>
          </cell>
          <cell r="G133">
            <v>80000</v>
          </cell>
          <cell r="H133">
            <v>80000</v>
          </cell>
          <cell r="I133">
            <v>80000</v>
          </cell>
          <cell r="J133">
            <v>80000</v>
          </cell>
          <cell r="K133">
            <v>80000</v>
          </cell>
          <cell r="L133">
            <v>80000</v>
          </cell>
          <cell r="M133">
            <v>80000</v>
          </cell>
          <cell r="N133" t="str">
            <v>GARP</v>
          </cell>
          <cell r="O133" t="str">
            <v>GARP</v>
          </cell>
        </row>
        <row r="134">
          <cell r="F134" t="str">
            <v>KLP Kapitalforvaltning ASA</v>
          </cell>
          <cell r="G134">
            <v>78855</v>
          </cell>
          <cell r="H134">
            <v>78855</v>
          </cell>
          <cell r="I134">
            <v>78855</v>
          </cell>
          <cell r="J134">
            <v>67415</v>
          </cell>
          <cell r="K134">
            <v>67415</v>
          </cell>
          <cell r="L134">
            <v>67415</v>
          </cell>
          <cell r="M134">
            <v>67415</v>
          </cell>
          <cell r="N134" t="str">
            <v>GARP</v>
          </cell>
          <cell r="O134" t="str">
            <v>Growth</v>
          </cell>
        </row>
        <row r="135">
          <cell r="F135" t="str">
            <v>Skandia Liv</v>
          </cell>
          <cell r="G135">
            <v>78590</v>
          </cell>
          <cell r="H135">
            <v>78590</v>
          </cell>
          <cell r="I135">
            <v>78590</v>
          </cell>
          <cell r="J135">
            <v>78590</v>
          </cell>
          <cell r="K135">
            <v>78590</v>
          </cell>
          <cell r="L135">
            <v>78590</v>
          </cell>
          <cell r="M135">
            <v>78590</v>
          </cell>
          <cell r="N135" t="str">
            <v>GARP</v>
          </cell>
          <cell r="O135">
            <v>0</v>
          </cell>
        </row>
        <row r="136">
          <cell r="F136" t="str">
            <v>GAM (Hong Kong) Ltd.</v>
          </cell>
          <cell r="G136">
            <v>76000</v>
          </cell>
          <cell r="H136">
            <v>76000</v>
          </cell>
          <cell r="I136">
            <v>76000</v>
          </cell>
          <cell r="J136">
            <v>0</v>
          </cell>
          <cell r="K136">
            <v>0</v>
          </cell>
          <cell r="L136">
            <v>0</v>
          </cell>
          <cell r="M136">
            <v>0</v>
          </cell>
          <cell r="N136" t="str">
            <v>GARP</v>
          </cell>
          <cell r="O136" t="str">
            <v>GARP</v>
          </cell>
        </row>
        <row r="137">
          <cell r="F137" t="str">
            <v>Scotia Cassels Investment Counsel Ltd.</v>
          </cell>
          <cell r="G137">
            <v>75000</v>
          </cell>
          <cell r="H137">
            <v>75000</v>
          </cell>
          <cell r="I137">
            <v>75000</v>
          </cell>
          <cell r="J137">
            <v>37000</v>
          </cell>
          <cell r="K137">
            <v>37000</v>
          </cell>
          <cell r="L137">
            <v>37000</v>
          </cell>
          <cell r="M137">
            <v>37000</v>
          </cell>
          <cell r="N137" t="str">
            <v>Value</v>
          </cell>
          <cell r="O137" t="str">
            <v>GARP</v>
          </cell>
        </row>
        <row r="138">
          <cell r="F138" t="str">
            <v>Walter Scott &amp; Partners Ltd.</v>
          </cell>
          <cell r="G138">
            <v>74500</v>
          </cell>
          <cell r="H138">
            <v>74500</v>
          </cell>
          <cell r="I138">
            <v>74500</v>
          </cell>
          <cell r="J138">
            <v>74500</v>
          </cell>
          <cell r="K138">
            <v>74500</v>
          </cell>
          <cell r="L138">
            <v>74500</v>
          </cell>
          <cell r="M138">
            <v>74500</v>
          </cell>
          <cell r="N138" t="str">
            <v>Growth</v>
          </cell>
          <cell r="O138" t="str">
            <v>Growth</v>
          </cell>
        </row>
        <row r="139">
          <cell r="F139" t="str">
            <v>Investors Mutual Ltd.</v>
          </cell>
          <cell r="G139">
            <v>74262</v>
          </cell>
          <cell r="H139">
            <v>74262</v>
          </cell>
          <cell r="I139">
            <v>74262</v>
          </cell>
          <cell r="J139">
            <v>74262</v>
          </cell>
          <cell r="K139">
            <v>74262</v>
          </cell>
          <cell r="L139">
            <v>35631</v>
          </cell>
          <cell r="M139">
            <v>35631</v>
          </cell>
          <cell r="N139" t="str">
            <v>Yield</v>
          </cell>
          <cell r="O139">
            <v>0</v>
          </cell>
        </row>
        <row r="140">
          <cell r="F140" t="str">
            <v>HSBC Halbis Partners (Hong Kong) Ltd.</v>
          </cell>
          <cell r="G140">
            <v>72441</v>
          </cell>
          <cell r="H140">
            <v>72441</v>
          </cell>
          <cell r="I140">
            <v>72441</v>
          </cell>
          <cell r="J140">
            <v>69260</v>
          </cell>
          <cell r="K140">
            <v>15627</v>
          </cell>
          <cell r="L140">
            <v>13416</v>
          </cell>
          <cell r="M140">
            <v>13416</v>
          </cell>
          <cell r="N140" t="str">
            <v>GARP</v>
          </cell>
          <cell r="O140" t="str">
            <v>Core Value</v>
          </cell>
        </row>
        <row r="141">
          <cell r="F141" t="str">
            <v>State Street Global Advisors Ltd. (UK)</v>
          </cell>
          <cell r="G141">
            <v>70659</v>
          </cell>
          <cell r="H141">
            <v>70659</v>
          </cell>
          <cell r="I141">
            <v>90800</v>
          </cell>
          <cell r="J141">
            <v>91499</v>
          </cell>
          <cell r="K141">
            <v>97446</v>
          </cell>
          <cell r="L141">
            <v>97534</v>
          </cell>
          <cell r="M141">
            <v>97534</v>
          </cell>
          <cell r="N141" t="str">
            <v>Index</v>
          </cell>
          <cell r="O141" t="str">
            <v>Index</v>
          </cell>
        </row>
        <row r="142">
          <cell r="F142" t="str">
            <v>BG SGR SpA</v>
          </cell>
          <cell r="G142">
            <v>70000</v>
          </cell>
          <cell r="H142">
            <v>70000</v>
          </cell>
          <cell r="I142">
            <v>70000</v>
          </cell>
          <cell r="J142">
            <v>79998</v>
          </cell>
          <cell r="K142">
            <v>79998</v>
          </cell>
          <cell r="L142">
            <v>0</v>
          </cell>
          <cell r="M142">
            <v>0</v>
          </cell>
          <cell r="N142" t="str">
            <v>GARP</v>
          </cell>
          <cell r="O142">
            <v>0</v>
          </cell>
        </row>
        <row r="143">
          <cell r="F143" t="str">
            <v>UOB Asset Management Ltd.</v>
          </cell>
          <cell r="G143">
            <v>69095</v>
          </cell>
          <cell r="H143">
            <v>69095</v>
          </cell>
          <cell r="I143">
            <v>69095</v>
          </cell>
          <cell r="J143">
            <v>70195</v>
          </cell>
          <cell r="K143">
            <v>70195</v>
          </cell>
          <cell r="L143">
            <v>61445</v>
          </cell>
          <cell r="M143">
            <v>61445</v>
          </cell>
          <cell r="N143" t="str">
            <v>Growth</v>
          </cell>
          <cell r="O143" t="str">
            <v>GARP</v>
          </cell>
        </row>
        <row r="144">
          <cell r="F144" t="str">
            <v>Raiffeisen Kapitalanlage GmbH</v>
          </cell>
          <cell r="G144">
            <v>66439</v>
          </cell>
          <cell r="H144">
            <v>66439</v>
          </cell>
          <cell r="I144">
            <v>66439</v>
          </cell>
          <cell r="J144">
            <v>90839</v>
          </cell>
          <cell r="K144">
            <v>90839</v>
          </cell>
          <cell r="L144">
            <v>90839</v>
          </cell>
          <cell r="M144">
            <v>89939</v>
          </cell>
          <cell r="N144" t="str">
            <v>Core Value</v>
          </cell>
          <cell r="O144" t="str">
            <v>GARP</v>
          </cell>
        </row>
        <row r="145">
          <cell r="F145" t="str">
            <v>Danica Pension Livsforsikrings A/S</v>
          </cell>
          <cell r="G145">
            <v>62175</v>
          </cell>
          <cell r="H145">
            <v>62175</v>
          </cell>
          <cell r="I145">
            <v>62175</v>
          </cell>
          <cell r="J145">
            <v>74523</v>
          </cell>
          <cell r="K145">
            <v>74523</v>
          </cell>
          <cell r="L145">
            <v>74523</v>
          </cell>
          <cell r="M145">
            <v>74523</v>
          </cell>
          <cell r="N145" t="str">
            <v>GARP</v>
          </cell>
          <cell r="O145">
            <v>0</v>
          </cell>
        </row>
        <row r="146">
          <cell r="F146" t="str">
            <v>Pictet Asset Management</v>
          </cell>
          <cell r="G146">
            <v>53099</v>
          </cell>
          <cell r="H146">
            <v>53099</v>
          </cell>
          <cell r="I146">
            <v>53100</v>
          </cell>
          <cell r="J146">
            <v>46900</v>
          </cell>
          <cell r="K146">
            <v>46899</v>
          </cell>
          <cell r="L146">
            <v>40399</v>
          </cell>
          <cell r="M146">
            <v>40401</v>
          </cell>
          <cell r="N146" t="str">
            <v>Growth</v>
          </cell>
          <cell r="O146">
            <v>0</v>
          </cell>
        </row>
        <row r="147">
          <cell r="F147" t="str">
            <v>I. G. Investment Management Ltd.</v>
          </cell>
          <cell r="G147">
            <v>52405</v>
          </cell>
          <cell r="H147">
            <v>52405</v>
          </cell>
          <cell r="I147">
            <v>0</v>
          </cell>
          <cell r="J147">
            <v>0</v>
          </cell>
          <cell r="K147">
            <v>0</v>
          </cell>
          <cell r="L147">
            <v>0</v>
          </cell>
          <cell r="M147">
            <v>0</v>
          </cell>
          <cell r="N147" t="str">
            <v>GARP</v>
          </cell>
          <cell r="O147" t="str">
            <v>GARP</v>
          </cell>
        </row>
        <row r="148">
          <cell r="F148" t="str">
            <v>Northern Trust Investments</v>
          </cell>
          <cell r="G148">
            <v>52321</v>
          </cell>
          <cell r="H148">
            <v>51745</v>
          </cell>
          <cell r="I148">
            <v>50059</v>
          </cell>
          <cell r="J148">
            <v>48877</v>
          </cell>
          <cell r="K148">
            <v>49770</v>
          </cell>
          <cell r="L148">
            <v>51527</v>
          </cell>
          <cell r="M148">
            <v>43964</v>
          </cell>
          <cell r="N148" t="str">
            <v>Index</v>
          </cell>
          <cell r="O148" t="str">
            <v>Index</v>
          </cell>
        </row>
        <row r="149">
          <cell r="F149" t="str">
            <v>Aletti Gestielle SGR SpA</v>
          </cell>
          <cell r="G149">
            <v>49982</v>
          </cell>
          <cell r="H149">
            <v>49982</v>
          </cell>
          <cell r="I149">
            <v>49982</v>
          </cell>
          <cell r="J149">
            <v>54975</v>
          </cell>
          <cell r="K149">
            <v>54975</v>
          </cell>
          <cell r="L149">
            <v>69967</v>
          </cell>
          <cell r="M149">
            <v>69967</v>
          </cell>
          <cell r="N149" t="str">
            <v>GARP</v>
          </cell>
          <cell r="O149" t="str">
            <v>GARP</v>
          </cell>
        </row>
        <row r="150">
          <cell r="F150" t="str">
            <v>Pyrford International Plc</v>
          </cell>
          <cell r="G150">
            <v>49000</v>
          </cell>
          <cell r="H150">
            <v>49000</v>
          </cell>
          <cell r="I150">
            <v>49000</v>
          </cell>
          <cell r="J150">
            <v>49000</v>
          </cell>
          <cell r="K150">
            <v>49000</v>
          </cell>
          <cell r="L150">
            <v>49000</v>
          </cell>
          <cell r="M150">
            <v>40600</v>
          </cell>
          <cell r="N150" t="str">
            <v>Value</v>
          </cell>
          <cell r="O150">
            <v>0</v>
          </cell>
        </row>
        <row r="151">
          <cell r="F151" t="str">
            <v>Mizuho Asset Management Co. Ltd.</v>
          </cell>
          <cell r="G151">
            <v>47700</v>
          </cell>
          <cell r="H151">
            <v>47700</v>
          </cell>
          <cell r="I151">
            <v>47700</v>
          </cell>
          <cell r="J151">
            <v>47700</v>
          </cell>
          <cell r="K151">
            <v>92800</v>
          </cell>
          <cell r="L151">
            <v>92800</v>
          </cell>
          <cell r="M151">
            <v>182000</v>
          </cell>
          <cell r="N151" t="str">
            <v>Growth</v>
          </cell>
          <cell r="O151">
            <v>0</v>
          </cell>
        </row>
        <row r="152">
          <cell r="F152" t="str">
            <v>State Street Global Advisors (France) SA</v>
          </cell>
          <cell r="G152">
            <v>47225</v>
          </cell>
          <cell r="H152">
            <v>47225</v>
          </cell>
          <cell r="I152">
            <v>44442</v>
          </cell>
          <cell r="J152">
            <v>61377</v>
          </cell>
          <cell r="K152">
            <v>94566</v>
          </cell>
          <cell r="L152">
            <v>38356</v>
          </cell>
          <cell r="M152">
            <v>44079</v>
          </cell>
          <cell r="N152" t="str">
            <v>Yield</v>
          </cell>
          <cell r="O152" t="str">
            <v>Specialty</v>
          </cell>
        </row>
        <row r="153">
          <cell r="F153" t="str">
            <v>Capitalia Asset Management SGR SpA</v>
          </cell>
          <cell r="G153">
            <v>44441</v>
          </cell>
          <cell r="H153">
            <v>44441</v>
          </cell>
          <cell r="I153">
            <v>211357</v>
          </cell>
          <cell r="J153">
            <v>64441</v>
          </cell>
          <cell r="K153">
            <v>64441</v>
          </cell>
          <cell r="L153">
            <v>609341</v>
          </cell>
          <cell r="M153">
            <v>609341</v>
          </cell>
          <cell r="N153" t="str">
            <v>GARP</v>
          </cell>
          <cell r="O153" t="str">
            <v>Growth</v>
          </cell>
        </row>
        <row r="154">
          <cell r="F154" t="str">
            <v>ABN AMRO Asset Management (Amsterdam)</v>
          </cell>
          <cell r="G154">
            <v>43015</v>
          </cell>
          <cell r="H154">
            <v>43015</v>
          </cell>
          <cell r="I154">
            <v>43015</v>
          </cell>
          <cell r="J154">
            <v>0</v>
          </cell>
          <cell r="K154">
            <v>0</v>
          </cell>
          <cell r="L154">
            <v>0</v>
          </cell>
          <cell r="M154">
            <v>0</v>
          </cell>
          <cell r="N154" t="str">
            <v>GARP</v>
          </cell>
          <cell r="O154" t="str">
            <v>Growth</v>
          </cell>
        </row>
        <row r="155">
          <cell r="F155" t="str">
            <v>Colonial First State Global Asset Management Group</v>
          </cell>
          <cell r="G155">
            <v>42900</v>
          </cell>
          <cell r="H155">
            <v>70000</v>
          </cell>
          <cell r="I155">
            <v>70000</v>
          </cell>
          <cell r="J155">
            <v>0</v>
          </cell>
          <cell r="K155">
            <v>0</v>
          </cell>
          <cell r="L155">
            <v>0</v>
          </cell>
          <cell r="M155">
            <v>0</v>
          </cell>
          <cell r="N155" t="str">
            <v>Yield</v>
          </cell>
          <cell r="O155">
            <v>0</v>
          </cell>
        </row>
        <row r="156">
          <cell r="F156" t="str">
            <v>Dimensional Fund Advisors, Inc.</v>
          </cell>
          <cell r="G156">
            <v>42519</v>
          </cell>
          <cell r="H156">
            <v>42519</v>
          </cell>
          <cell r="I156">
            <v>42519</v>
          </cell>
          <cell r="J156">
            <v>38538</v>
          </cell>
          <cell r="K156">
            <v>38538</v>
          </cell>
          <cell r="L156">
            <v>24425</v>
          </cell>
          <cell r="M156">
            <v>24425</v>
          </cell>
          <cell r="N156" t="str">
            <v>Index</v>
          </cell>
          <cell r="O156" t="str">
            <v>Alternative</v>
          </cell>
        </row>
        <row r="157">
          <cell r="F157" t="str">
            <v>Nordea Investment Management (Denmark) A/S</v>
          </cell>
          <cell r="G157">
            <v>42405</v>
          </cell>
          <cell r="H157">
            <v>42405</v>
          </cell>
          <cell r="I157">
            <v>42405</v>
          </cell>
          <cell r="J157">
            <v>45111</v>
          </cell>
          <cell r="K157">
            <v>45111</v>
          </cell>
          <cell r="L157">
            <v>45111</v>
          </cell>
          <cell r="M157">
            <v>45111</v>
          </cell>
          <cell r="N157" t="str">
            <v>GARP</v>
          </cell>
          <cell r="O157" t="str">
            <v>Value</v>
          </cell>
        </row>
        <row r="158">
          <cell r="F158" t="str">
            <v>DLIBJ Asset Management Co. Ltd. (Japan)</v>
          </cell>
          <cell r="G158">
            <v>41500</v>
          </cell>
          <cell r="H158">
            <v>41500</v>
          </cell>
          <cell r="I158">
            <v>36700</v>
          </cell>
          <cell r="J158">
            <v>36700</v>
          </cell>
          <cell r="K158">
            <v>36700</v>
          </cell>
          <cell r="L158">
            <v>36700</v>
          </cell>
          <cell r="M158">
            <v>7400</v>
          </cell>
          <cell r="N158" t="str">
            <v>GARP</v>
          </cell>
          <cell r="O158">
            <v>0</v>
          </cell>
        </row>
        <row r="159">
          <cell r="F159" t="str">
            <v>Helaba Invest Kapitalanlage GmbH</v>
          </cell>
          <cell r="G159">
            <v>41138</v>
          </cell>
          <cell r="H159">
            <v>41138</v>
          </cell>
          <cell r="I159">
            <v>41138</v>
          </cell>
          <cell r="J159">
            <v>41138</v>
          </cell>
          <cell r="K159">
            <v>41138</v>
          </cell>
          <cell r="L159">
            <v>133325</v>
          </cell>
          <cell r="M159">
            <v>133325</v>
          </cell>
          <cell r="N159" t="str">
            <v>Value</v>
          </cell>
          <cell r="O159" t="str">
            <v>Core Value</v>
          </cell>
        </row>
        <row r="160">
          <cell r="F160" t="str">
            <v>INVESCO Asia Ltd.</v>
          </cell>
          <cell r="G160">
            <v>40500</v>
          </cell>
          <cell r="H160">
            <v>40500</v>
          </cell>
          <cell r="I160">
            <v>40500</v>
          </cell>
          <cell r="J160">
            <v>40500</v>
          </cell>
          <cell r="K160">
            <v>0</v>
          </cell>
          <cell r="L160">
            <v>0</v>
          </cell>
          <cell r="M160">
            <v>0</v>
          </cell>
          <cell r="N160" t="str">
            <v>Growth</v>
          </cell>
          <cell r="O160" t="str">
            <v>GARP</v>
          </cell>
        </row>
        <row r="161">
          <cell r="F161" t="str">
            <v>KWB Capital Ltd.</v>
          </cell>
          <cell r="G161">
            <v>40000</v>
          </cell>
          <cell r="H161">
            <v>40000</v>
          </cell>
          <cell r="I161">
            <v>40000</v>
          </cell>
          <cell r="J161">
            <v>40000</v>
          </cell>
          <cell r="K161">
            <v>40000</v>
          </cell>
          <cell r="L161">
            <v>0</v>
          </cell>
          <cell r="M161">
            <v>0</v>
          </cell>
          <cell r="N161" t="str">
            <v>Yield</v>
          </cell>
          <cell r="O161">
            <v>0</v>
          </cell>
        </row>
        <row r="162">
          <cell r="F162" t="str">
            <v>Grossboetzl, Schmitz &amp; Partner (Schweiz) Vermoegensverwalt.</v>
          </cell>
          <cell r="G162">
            <v>40000</v>
          </cell>
          <cell r="H162">
            <v>40000</v>
          </cell>
          <cell r="I162">
            <v>40000</v>
          </cell>
          <cell r="J162">
            <v>40000</v>
          </cell>
          <cell r="K162">
            <v>0</v>
          </cell>
          <cell r="L162">
            <v>0</v>
          </cell>
          <cell r="M162">
            <v>0</v>
          </cell>
          <cell r="N162" t="str">
            <v>GARP</v>
          </cell>
          <cell r="O162">
            <v>0</v>
          </cell>
        </row>
        <row r="163">
          <cell r="F163" t="str">
            <v>Mitsubishi UFJ Asset Management Co. Ltd.</v>
          </cell>
          <cell r="G163">
            <v>36900</v>
          </cell>
          <cell r="H163">
            <v>36900</v>
          </cell>
          <cell r="I163">
            <v>36900</v>
          </cell>
          <cell r="J163">
            <v>36900</v>
          </cell>
          <cell r="K163">
            <v>36900</v>
          </cell>
          <cell r="L163">
            <v>20700</v>
          </cell>
          <cell r="M163">
            <v>20700</v>
          </cell>
          <cell r="N163" t="str">
            <v>Yield</v>
          </cell>
          <cell r="O163">
            <v>0</v>
          </cell>
        </row>
        <row r="164">
          <cell r="F164" t="str">
            <v>State Street Global Advisors (Japan) Co. Ltd.</v>
          </cell>
          <cell r="G164">
            <v>36836</v>
          </cell>
          <cell r="H164">
            <v>36836</v>
          </cell>
          <cell r="I164">
            <v>36836</v>
          </cell>
          <cell r="J164">
            <v>22632</v>
          </cell>
          <cell r="K164">
            <v>22632</v>
          </cell>
          <cell r="L164">
            <v>21932</v>
          </cell>
          <cell r="M164">
            <v>17132</v>
          </cell>
          <cell r="N164" t="str">
            <v>GARP</v>
          </cell>
          <cell r="O164">
            <v>0</v>
          </cell>
        </row>
        <row r="165">
          <cell r="F165" t="str">
            <v>ING Investment Management (Hong Kong) Ltd.</v>
          </cell>
          <cell r="G165">
            <v>36356</v>
          </cell>
          <cell r="H165">
            <v>36356</v>
          </cell>
          <cell r="I165">
            <v>36356</v>
          </cell>
          <cell r="J165">
            <v>56356</v>
          </cell>
          <cell r="K165">
            <v>56356</v>
          </cell>
          <cell r="L165">
            <v>43856</v>
          </cell>
          <cell r="M165">
            <v>43856</v>
          </cell>
          <cell r="N165" t="str">
            <v>GARP</v>
          </cell>
          <cell r="O165">
            <v>0</v>
          </cell>
        </row>
        <row r="166">
          <cell r="F166" t="str">
            <v>Lloyd George Management (Europe) Ltd.</v>
          </cell>
          <cell r="G166">
            <v>36334</v>
          </cell>
          <cell r="H166">
            <v>36334</v>
          </cell>
          <cell r="I166">
            <v>36334</v>
          </cell>
          <cell r="J166">
            <v>36334</v>
          </cell>
          <cell r="K166">
            <v>36334</v>
          </cell>
          <cell r="L166">
            <v>36334</v>
          </cell>
          <cell r="M166">
            <v>36334</v>
          </cell>
          <cell r="N166" t="str">
            <v>GARP</v>
          </cell>
          <cell r="O166" t="str">
            <v>Core Value</v>
          </cell>
        </row>
        <row r="167">
          <cell r="F167" t="str">
            <v>BNP Paribas Asset Management (France)</v>
          </cell>
          <cell r="G167">
            <v>36100</v>
          </cell>
          <cell r="H167">
            <v>36100</v>
          </cell>
          <cell r="I167">
            <v>36100</v>
          </cell>
          <cell r="J167">
            <v>36900</v>
          </cell>
          <cell r="K167">
            <v>39800</v>
          </cell>
          <cell r="L167">
            <v>41100</v>
          </cell>
          <cell r="M167">
            <v>41100</v>
          </cell>
          <cell r="N167" t="str">
            <v>Growth</v>
          </cell>
          <cell r="O167" t="str">
            <v>Growth</v>
          </cell>
        </row>
        <row r="168">
          <cell r="F168" t="str">
            <v>Bank Julius Baer &amp; Co. AG</v>
          </cell>
          <cell r="G168">
            <v>35994</v>
          </cell>
          <cell r="H168">
            <v>35994</v>
          </cell>
          <cell r="I168">
            <v>35994</v>
          </cell>
          <cell r="J168">
            <v>19949</v>
          </cell>
          <cell r="K168">
            <v>19949</v>
          </cell>
          <cell r="L168">
            <v>21729</v>
          </cell>
          <cell r="M168">
            <v>21729</v>
          </cell>
          <cell r="N168" t="str">
            <v>GARP</v>
          </cell>
          <cell r="O168" t="str">
            <v>Growth</v>
          </cell>
        </row>
        <row r="169">
          <cell r="F169" t="str">
            <v>Chuo Mitsui Asset Management Co. Ltd.</v>
          </cell>
          <cell r="G169">
            <v>34100</v>
          </cell>
          <cell r="H169">
            <v>34100</v>
          </cell>
          <cell r="I169">
            <v>27700</v>
          </cell>
          <cell r="J169">
            <v>27700</v>
          </cell>
          <cell r="K169">
            <v>27700</v>
          </cell>
          <cell r="L169">
            <v>27700</v>
          </cell>
          <cell r="M169">
            <v>15000</v>
          </cell>
          <cell r="N169" t="str">
            <v>GARP</v>
          </cell>
          <cell r="O169">
            <v>0</v>
          </cell>
        </row>
        <row r="170">
          <cell r="F170" t="str">
            <v>State Street Global Advisors</v>
          </cell>
          <cell r="G170">
            <v>33729</v>
          </cell>
          <cell r="H170">
            <v>33729</v>
          </cell>
          <cell r="I170">
            <v>27069</v>
          </cell>
          <cell r="J170">
            <v>26806</v>
          </cell>
          <cell r="K170">
            <v>25899</v>
          </cell>
          <cell r="L170">
            <v>25743</v>
          </cell>
          <cell r="M170">
            <v>21135</v>
          </cell>
          <cell r="N170" t="str">
            <v>Index</v>
          </cell>
          <cell r="O170" t="str">
            <v>Index</v>
          </cell>
        </row>
        <row r="171">
          <cell r="F171" t="str">
            <v>BNY Investment Advisors</v>
          </cell>
          <cell r="G171">
            <v>31598</v>
          </cell>
          <cell r="H171">
            <v>31598</v>
          </cell>
          <cell r="I171">
            <v>16637</v>
          </cell>
          <cell r="J171">
            <v>8219</v>
          </cell>
          <cell r="K171">
            <v>8894</v>
          </cell>
          <cell r="L171">
            <v>0</v>
          </cell>
          <cell r="M171">
            <v>0</v>
          </cell>
          <cell r="N171" t="str">
            <v>GARP</v>
          </cell>
          <cell r="O171" t="str">
            <v>Specialty</v>
          </cell>
        </row>
        <row r="172">
          <cell r="F172" t="str">
            <v>APS Asset Management Pte Ltd.</v>
          </cell>
          <cell r="G172">
            <v>30840</v>
          </cell>
          <cell r="H172">
            <v>30840</v>
          </cell>
          <cell r="I172">
            <v>25740</v>
          </cell>
          <cell r="J172">
            <v>315318</v>
          </cell>
          <cell r="K172">
            <v>338997</v>
          </cell>
          <cell r="L172">
            <v>775922</v>
          </cell>
          <cell r="M172">
            <v>786763</v>
          </cell>
          <cell r="N172" t="str">
            <v>Yield</v>
          </cell>
          <cell r="O172" t="str">
            <v>Value</v>
          </cell>
        </row>
        <row r="173">
          <cell r="F173" t="str">
            <v>EFG Bank</v>
          </cell>
          <cell r="G173">
            <v>29882</v>
          </cell>
          <cell r="H173">
            <v>29882</v>
          </cell>
          <cell r="I173">
            <v>29882</v>
          </cell>
          <cell r="J173">
            <v>29882</v>
          </cell>
          <cell r="K173">
            <v>29882</v>
          </cell>
          <cell r="L173">
            <v>22132</v>
          </cell>
          <cell r="M173">
            <v>22132</v>
          </cell>
          <cell r="N173" t="str">
            <v>Growth</v>
          </cell>
          <cell r="O173">
            <v>0</v>
          </cell>
        </row>
        <row r="174">
          <cell r="F174" t="str">
            <v>JPMorgan Investment Advisors, Inc.</v>
          </cell>
          <cell r="G174">
            <v>29235</v>
          </cell>
          <cell r="H174">
            <v>24399</v>
          </cell>
          <cell r="I174">
            <v>24274</v>
          </cell>
          <cell r="J174">
            <v>23942</v>
          </cell>
          <cell r="K174">
            <v>24136</v>
          </cell>
          <cell r="L174">
            <v>20395</v>
          </cell>
          <cell r="M174">
            <v>20286</v>
          </cell>
          <cell r="N174" t="str">
            <v>Growth</v>
          </cell>
          <cell r="O174">
            <v>0</v>
          </cell>
        </row>
        <row r="175">
          <cell r="F175" t="str">
            <v>Scottish Widows Investment Partnership Ltd.</v>
          </cell>
          <cell r="G175">
            <v>29042</v>
          </cell>
          <cell r="H175">
            <v>29042</v>
          </cell>
          <cell r="I175">
            <v>29042</v>
          </cell>
          <cell r="J175">
            <v>29042</v>
          </cell>
          <cell r="K175">
            <v>30878</v>
          </cell>
          <cell r="L175">
            <v>139340</v>
          </cell>
          <cell r="M175">
            <v>269340</v>
          </cell>
          <cell r="N175" t="str">
            <v>Value</v>
          </cell>
          <cell r="O175" t="str">
            <v>Value</v>
          </cell>
        </row>
        <row r="176">
          <cell r="F176" t="str">
            <v>Mellon Capital Management</v>
          </cell>
          <cell r="G176">
            <v>28627</v>
          </cell>
          <cell r="H176">
            <v>28627</v>
          </cell>
          <cell r="I176">
            <v>26283</v>
          </cell>
          <cell r="J176">
            <v>25166</v>
          </cell>
          <cell r="K176">
            <v>21648</v>
          </cell>
          <cell r="L176">
            <v>21032</v>
          </cell>
          <cell r="M176">
            <v>18938</v>
          </cell>
          <cell r="N176" t="str">
            <v>Index</v>
          </cell>
          <cell r="O176" t="str">
            <v>Index</v>
          </cell>
        </row>
        <row r="177">
          <cell r="F177" t="str">
            <v>Jupiter Asset Management Ltd. (UK)</v>
          </cell>
          <cell r="G177">
            <v>27800</v>
          </cell>
          <cell r="H177">
            <v>27800</v>
          </cell>
          <cell r="I177">
            <v>27800</v>
          </cell>
          <cell r="J177">
            <v>27800</v>
          </cell>
          <cell r="K177">
            <v>3500</v>
          </cell>
          <cell r="L177">
            <v>3500</v>
          </cell>
          <cell r="M177">
            <v>5000</v>
          </cell>
          <cell r="N177" t="str">
            <v>Core Value</v>
          </cell>
          <cell r="O177" t="str">
            <v>Growth</v>
          </cell>
        </row>
        <row r="178">
          <cell r="F178" t="str">
            <v>State Street Global Advisors (Australia)</v>
          </cell>
          <cell r="G178">
            <v>27155</v>
          </cell>
          <cell r="H178">
            <v>0</v>
          </cell>
          <cell r="I178">
            <v>0</v>
          </cell>
          <cell r="J178">
            <v>0</v>
          </cell>
          <cell r="K178">
            <v>0</v>
          </cell>
          <cell r="L178">
            <v>0</v>
          </cell>
          <cell r="M178">
            <v>0</v>
          </cell>
          <cell r="N178" t="str">
            <v>Yield</v>
          </cell>
          <cell r="O178">
            <v>0</v>
          </cell>
        </row>
        <row r="179">
          <cell r="F179" t="str">
            <v>Goldman Sachs JBWere Investment Management Pty Ltd.</v>
          </cell>
          <cell r="G179">
            <v>26831</v>
          </cell>
          <cell r="H179">
            <v>26831</v>
          </cell>
          <cell r="I179">
            <v>26831</v>
          </cell>
          <cell r="J179">
            <v>26831</v>
          </cell>
          <cell r="K179">
            <v>26831</v>
          </cell>
          <cell r="L179">
            <v>26831</v>
          </cell>
          <cell r="M179">
            <v>26831</v>
          </cell>
          <cell r="N179" t="str">
            <v>Yield</v>
          </cell>
          <cell r="O179" t="str">
            <v>Income</v>
          </cell>
        </row>
        <row r="180">
          <cell r="F180" t="str">
            <v>Monte Paschi Asset Management Ltd.</v>
          </cell>
          <cell r="G180">
            <v>26720</v>
          </cell>
          <cell r="H180">
            <v>26720</v>
          </cell>
          <cell r="I180">
            <v>26720</v>
          </cell>
          <cell r="J180">
            <v>33403</v>
          </cell>
          <cell r="K180">
            <v>33403</v>
          </cell>
          <cell r="L180">
            <v>19432</v>
          </cell>
          <cell r="M180">
            <v>19432</v>
          </cell>
          <cell r="N180" t="str">
            <v>GARP</v>
          </cell>
          <cell r="O180">
            <v>0</v>
          </cell>
        </row>
        <row r="181">
          <cell r="F181" t="str">
            <v>Investec Asset Management Ltd. (UK)</v>
          </cell>
          <cell r="G181">
            <v>26300</v>
          </cell>
          <cell r="H181">
            <v>26300</v>
          </cell>
          <cell r="I181">
            <v>26300</v>
          </cell>
          <cell r="J181">
            <v>26300</v>
          </cell>
          <cell r="K181">
            <v>26300</v>
          </cell>
          <cell r="L181">
            <v>26300</v>
          </cell>
          <cell r="M181">
            <v>26300</v>
          </cell>
          <cell r="N181" t="str">
            <v>Core Value</v>
          </cell>
          <cell r="O181" t="str">
            <v>Growth</v>
          </cell>
        </row>
        <row r="182">
          <cell r="F182" t="str">
            <v>AIG Global Investment Group</v>
          </cell>
          <cell r="G182">
            <v>25936</v>
          </cell>
          <cell r="H182">
            <v>25936</v>
          </cell>
          <cell r="I182">
            <v>25184</v>
          </cell>
          <cell r="J182">
            <v>23679</v>
          </cell>
          <cell r="K182">
            <v>22451</v>
          </cell>
          <cell r="L182">
            <v>21710</v>
          </cell>
          <cell r="M182">
            <v>20196</v>
          </cell>
          <cell r="N182" t="str">
            <v>GARP</v>
          </cell>
          <cell r="O182" t="str">
            <v>Growth</v>
          </cell>
        </row>
        <row r="183">
          <cell r="F183" t="str">
            <v>HSBC Investments Deutschland GmbH</v>
          </cell>
          <cell r="G183">
            <v>25008</v>
          </cell>
          <cell r="H183">
            <v>25008</v>
          </cell>
          <cell r="I183">
            <v>25008</v>
          </cell>
          <cell r="J183">
            <v>23968</v>
          </cell>
          <cell r="K183">
            <v>23968</v>
          </cell>
          <cell r="L183">
            <v>24230</v>
          </cell>
          <cell r="M183">
            <v>24230</v>
          </cell>
          <cell r="N183" t="str">
            <v>Value</v>
          </cell>
          <cell r="O183" t="str">
            <v>GARP</v>
          </cell>
        </row>
        <row r="184">
          <cell r="F184" t="str">
            <v>Natixis Asset Management</v>
          </cell>
          <cell r="G184">
            <v>25000</v>
          </cell>
          <cell r="H184">
            <v>25000</v>
          </cell>
          <cell r="I184">
            <v>25000</v>
          </cell>
          <cell r="J184">
            <v>25000</v>
          </cell>
          <cell r="K184">
            <v>25000</v>
          </cell>
          <cell r="L184">
            <v>25000</v>
          </cell>
          <cell r="M184">
            <v>25000</v>
          </cell>
          <cell r="N184" t="str">
            <v>Yield</v>
          </cell>
          <cell r="O184">
            <v>0</v>
          </cell>
        </row>
        <row r="185">
          <cell r="F185" t="str">
            <v>Lion Capital Management Ltd.</v>
          </cell>
          <cell r="G185">
            <v>23093</v>
          </cell>
          <cell r="H185">
            <v>23093</v>
          </cell>
          <cell r="I185">
            <v>23093</v>
          </cell>
          <cell r="J185">
            <v>17293</v>
          </cell>
          <cell r="K185">
            <v>17293</v>
          </cell>
          <cell r="L185">
            <v>17293</v>
          </cell>
          <cell r="M185">
            <v>17293</v>
          </cell>
          <cell r="N185" t="str">
            <v>GARP</v>
          </cell>
          <cell r="O185">
            <v>0</v>
          </cell>
        </row>
        <row r="186">
          <cell r="F186" t="str">
            <v>Frankfurt-Trust Investment GmbH</v>
          </cell>
          <cell r="G186">
            <v>23037</v>
          </cell>
          <cell r="H186">
            <v>23037</v>
          </cell>
          <cell r="I186">
            <v>23037</v>
          </cell>
          <cell r="J186">
            <v>23037</v>
          </cell>
          <cell r="K186">
            <v>23037</v>
          </cell>
          <cell r="L186">
            <v>23037</v>
          </cell>
          <cell r="M186">
            <v>23037</v>
          </cell>
          <cell r="N186" t="str">
            <v>Core Value</v>
          </cell>
          <cell r="O186" t="str">
            <v>Growth</v>
          </cell>
        </row>
        <row r="187">
          <cell r="F187" t="str">
            <v>Schroder Investment Management (Singapore) Ltd.</v>
          </cell>
          <cell r="G187">
            <v>22956</v>
          </cell>
          <cell r="H187">
            <v>22956</v>
          </cell>
          <cell r="I187">
            <v>22956</v>
          </cell>
          <cell r="J187">
            <v>20043</v>
          </cell>
          <cell r="K187">
            <v>20043</v>
          </cell>
          <cell r="L187">
            <v>19740</v>
          </cell>
          <cell r="M187">
            <v>19740</v>
          </cell>
          <cell r="N187" t="str">
            <v>Growth</v>
          </cell>
          <cell r="O187" t="str">
            <v>Core Value</v>
          </cell>
        </row>
        <row r="188">
          <cell r="F188" t="str">
            <v>Wellington Management Co. LLP</v>
          </cell>
          <cell r="G188">
            <v>22044</v>
          </cell>
          <cell r="H188">
            <v>22044</v>
          </cell>
          <cell r="I188">
            <v>26591</v>
          </cell>
          <cell r="J188">
            <v>24604</v>
          </cell>
          <cell r="K188">
            <v>0</v>
          </cell>
          <cell r="L188">
            <v>0</v>
          </cell>
          <cell r="M188">
            <v>0</v>
          </cell>
          <cell r="N188" t="str">
            <v>Growth</v>
          </cell>
          <cell r="O188" t="str">
            <v>Core Value</v>
          </cell>
        </row>
        <row r="189">
          <cell r="F189" t="str">
            <v>Sella Gestioni SGR SpA</v>
          </cell>
          <cell r="G189">
            <v>22000</v>
          </cell>
          <cell r="H189">
            <v>0</v>
          </cell>
          <cell r="I189">
            <v>0</v>
          </cell>
          <cell r="J189">
            <v>40000</v>
          </cell>
          <cell r="K189">
            <v>40000</v>
          </cell>
          <cell r="L189">
            <v>27000</v>
          </cell>
          <cell r="M189">
            <v>27000</v>
          </cell>
          <cell r="N189" t="str">
            <v>GARP</v>
          </cell>
          <cell r="O189" t="str">
            <v>Growth</v>
          </cell>
        </row>
        <row r="190">
          <cell r="F190" t="str">
            <v>Sinopia Asset Management SA</v>
          </cell>
          <cell r="G190">
            <v>20035</v>
          </cell>
          <cell r="H190">
            <v>20035</v>
          </cell>
          <cell r="I190">
            <v>20035</v>
          </cell>
          <cell r="J190">
            <v>20035</v>
          </cell>
          <cell r="K190">
            <v>20035</v>
          </cell>
          <cell r="L190">
            <v>20035</v>
          </cell>
          <cell r="M190">
            <v>20035</v>
          </cell>
          <cell r="N190" t="str">
            <v>Core Value</v>
          </cell>
          <cell r="O190" t="str">
            <v>GARP</v>
          </cell>
        </row>
        <row r="191">
          <cell r="F191" t="str">
            <v>Industriens Pension</v>
          </cell>
          <cell r="G191">
            <v>19802</v>
          </cell>
          <cell r="H191">
            <v>19802</v>
          </cell>
          <cell r="I191">
            <v>19802</v>
          </cell>
          <cell r="J191">
            <v>19802</v>
          </cell>
          <cell r="K191">
            <v>0</v>
          </cell>
          <cell r="L191">
            <v>0</v>
          </cell>
          <cell r="M191">
            <v>0</v>
          </cell>
          <cell r="N191" t="str">
            <v>GARP</v>
          </cell>
          <cell r="O191">
            <v>0</v>
          </cell>
        </row>
        <row r="192">
          <cell r="F192" t="str">
            <v>Allianz Global Investors Kapitalanlagegesellschaft</v>
          </cell>
          <cell r="G192">
            <v>19709</v>
          </cell>
          <cell r="H192">
            <v>19709</v>
          </cell>
          <cell r="I192">
            <v>19709</v>
          </cell>
          <cell r="J192">
            <v>19709</v>
          </cell>
          <cell r="K192">
            <v>19709</v>
          </cell>
          <cell r="L192">
            <v>15650</v>
          </cell>
          <cell r="M192">
            <v>15650</v>
          </cell>
          <cell r="N192" t="str">
            <v>GARP</v>
          </cell>
          <cell r="O192" t="str">
            <v>Growth</v>
          </cell>
        </row>
        <row r="193">
          <cell r="F193" t="str">
            <v>Sumitomo Mitsui Asset Management Co. Ltd.</v>
          </cell>
          <cell r="G193">
            <v>19200</v>
          </cell>
          <cell r="H193">
            <v>19200</v>
          </cell>
          <cell r="I193">
            <v>21793</v>
          </cell>
          <cell r="J193">
            <v>21793</v>
          </cell>
          <cell r="K193">
            <v>21793</v>
          </cell>
          <cell r="L193">
            <v>21793</v>
          </cell>
          <cell r="M193">
            <v>0</v>
          </cell>
          <cell r="N193" t="str">
            <v>GARP</v>
          </cell>
          <cell r="O193">
            <v>0</v>
          </cell>
        </row>
        <row r="194">
          <cell r="F194" t="str">
            <v>Swedbank Robur Fonder AB</v>
          </cell>
          <cell r="G194">
            <v>19016</v>
          </cell>
          <cell r="H194">
            <v>19016</v>
          </cell>
          <cell r="I194">
            <v>19016</v>
          </cell>
          <cell r="J194">
            <v>19016</v>
          </cell>
          <cell r="K194">
            <v>26516</v>
          </cell>
          <cell r="L194">
            <v>26516</v>
          </cell>
          <cell r="M194">
            <v>29516</v>
          </cell>
          <cell r="N194" t="str">
            <v>GARP</v>
          </cell>
          <cell r="O194" t="str">
            <v>Growth</v>
          </cell>
        </row>
        <row r="195">
          <cell r="F195" t="str">
            <v>Trusco Capital Management, Inc.</v>
          </cell>
          <cell r="G195">
            <v>18422</v>
          </cell>
          <cell r="H195">
            <v>18422</v>
          </cell>
          <cell r="I195">
            <v>18422</v>
          </cell>
          <cell r="J195">
            <v>18422</v>
          </cell>
          <cell r="K195">
            <v>18422</v>
          </cell>
          <cell r="L195">
            <v>15848</v>
          </cell>
          <cell r="M195">
            <v>16328</v>
          </cell>
          <cell r="N195" t="str">
            <v>Growth</v>
          </cell>
          <cell r="O195">
            <v>0</v>
          </cell>
        </row>
        <row r="196">
          <cell r="F196" t="str">
            <v>Nomura Asset Management Co., Ltd.</v>
          </cell>
          <cell r="G196">
            <v>17500</v>
          </cell>
          <cell r="H196">
            <v>17500</v>
          </cell>
          <cell r="I196">
            <v>14900</v>
          </cell>
          <cell r="J196">
            <v>22949</v>
          </cell>
          <cell r="K196">
            <v>8149</v>
          </cell>
          <cell r="L196">
            <v>8049</v>
          </cell>
          <cell r="M196">
            <v>8049</v>
          </cell>
          <cell r="N196" t="str">
            <v>Yield</v>
          </cell>
          <cell r="O196" t="str">
            <v>GARP</v>
          </cell>
        </row>
        <row r="197">
          <cell r="F197" t="str">
            <v>Bank of Ireland Asset Management Ltd. (Ireland)</v>
          </cell>
          <cell r="G197">
            <v>17239</v>
          </cell>
          <cell r="H197">
            <v>17239</v>
          </cell>
          <cell r="I197">
            <v>21715</v>
          </cell>
          <cell r="J197">
            <v>21715</v>
          </cell>
          <cell r="K197">
            <v>21715</v>
          </cell>
          <cell r="L197">
            <v>33452</v>
          </cell>
          <cell r="M197">
            <v>28460</v>
          </cell>
          <cell r="N197" t="str">
            <v>GARP</v>
          </cell>
          <cell r="O197" t="str">
            <v>GARP</v>
          </cell>
        </row>
        <row r="198">
          <cell r="F198" t="str">
            <v>Morgan Stanley Asset &amp; Investment Trust Management Co. Ltd.</v>
          </cell>
          <cell r="G198">
            <v>16900</v>
          </cell>
          <cell r="H198">
            <v>16900</v>
          </cell>
          <cell r="I198">
            <v>16900</v>
          </cell>
          <cell r="J198">
            <v>12100</v>
          </cell>
          <cell r="K198">
            <v>12100</v>
          </cell>
          <cell r="L198">
            <v>30250</v>
          </cell>
          <cell r="M198">
            <v>68100</v>
          </cell>
          <cell r="N198" t="str">
            <v>GARP</v>
          </cell>
          <cell r="O198" t="str">
            <v>Core Value</v>
          </cell>
        </row>
        <row r="199">
          <cell r="F199" t="str">
            <v>KP Pension &amp; Forsakring</v>
          </cell>
          <cell r="G199">
            <v>16633</v>
          </cell>
          <cell r="H199">
            <v>16633</v>
          </cell>
          <cell r="I199">
            <v>16633</v>
          </cell>
          <cell r="J199">
            <v>0</v>
          </cell>
          <cell r="K199">
            <v>0</v>
          </cell>
          <cell r="L199">
            <v>0</v>
          </cell>
          <cell r="M199">
            <v>0</v>
          </cell>
          <cell r="N199" t="str">
            <v>GARP</v>
          </cell>
          <cell r="O199">
            <v>0</v>
          </cell>
        </row>
        <row r="200">
          <cell r="F200" t="str">
            <v>Metropolitan Life Insurance Co.</v>
          </cell>
          <cell r="G200">
            <v>16271</v>
          </cell>
          <cell r="H200">
            <v>16271</v>
          </cell>
          <cell r="I200">
            <v>16271</v>
          </cell>
          <cell r="J200">
            <v>16271</v>
          </cell>
          <cell r="K200">
            <v>16271</v>
          </cell>
          <cell r="L200">
            <v>16271</v>
          </cell>
          <cell r="M200">
            <v>16271</v>
          </cell>
          <cell r="N200" t="str">
            <v>Index</v>
          </cell>
          <cell r="O200" t="str">
            <v>Index</v>
          </cell>
        </row>
        <row r="201">
          <cell r="F201" t="str">
            <v>Laegernes Pensionskasse</v>
          </cell>
          <cell r="G201">
            <v>15517</v>
          </cell>
          <cell r="H201">
            <v>15517</v>
          </cell>
          <cell r="I201">
            <v>15517</v>
          </cell>
          <cell r="J201">
            <v>15517</v>
          </cell>
          <cell r="K201">
            <v>15517</v>
          </cell>
          <cell r="L201">
            <v>15517</v>
          </cell>
          <cell r="M201">
            <v>15517</v>
          </cell>
          <cell r="N201" t="str">
            <v>Growth</v>
          </cell>
          <cell r="O201">
            <v>0</v>
          </cell>
        </row>
        <row r="202">
          <cell r="F202" t="str">
            <v>Goldman Sachs Asset Management International Ltd.</v>
          </cell>
          <cell r="G202">
            <v>15214</v>
          </cell>
          <cell r="H202">
            <v>15214</v>
          </cell>
          <cell r="I202">
            <v>15214</v>
          </cell>
          <cell r="J202">
            <v>15214</v>
          </cell>
          <cell r="K202">
            <v>15214</v>
          </cell>
          <cell r="L202">
            <v>15214</v>
          </cell>
          <cell r="M202">
            <v>11854</v>
          </cell>
          <cell r="N202" t="str">
            <v>GARP</v>
          </cell>
          <cell r="O202" t="str">
            <v>Growth</v>
          </cell>
        </row>
        <row r="203">
          <cell r="F203" t="str">
            <v>Banca del Gottardo (Switzerland)</v>
          </cell>
          <cell r="G203">
            <v>15000</v>
          </cell>
          <cell r="H203">
            <v>15000</v>
          </cell>
          <cell r="I203">
            <v>15000</v>
          </cell>
          <cell r="J203">
            <v>15000</v>
          </cell>
          <cell r="K203">
            <v>0</v>
          </cell>
          <cell r="L203">
            <v>0</v>
          </cell>
          <cell r="M203">
            <v>0</v>
          </cell>
          <cell r="N203" t="str">
            <v>Core Value</v>
          </cell>
          <cell r="O203" t="str">
            <v>Growth</v>
          </cell>
        </row>
        <row r="204">
          <cell r="F204" t="str">
            <v>HSBC Investments (UK) Ltd.</v>
          </cell>
          <cell r="G204">
            <v>13950</v>
          </cell>
          <cell r="H204">
            <v>13950</v>
          </cell>
          <cell r="I204">
            <v>13950</v>
          </cell>
          <cell r="J204">
            <v>12915</v>
          </cell>
          <cell r="K204">
            <v>12915</v>
          </cell>
          <cell r="L204">
            <v>19115</v>
          </cell>
          <cell r="M204">
            <v>19115</v>
          </cell>
          <cell r="N204" t="str">
            <v>GARP</v>
          </cell>
          <cell r="O204" t="str">
            <v>Growth</v>
          </cell>
        </row>
        <row r="205">
          <cell r="F205" t="str">
            <v>Barclays Global Investors (Australia) Ltd.</v>
          </cell>
          <cell r="G205">
            <v>13675</v>
          </cell>
          <cell r="H205">
            <v>13675</v>
          </cell>
          <cell r="I205">
            <v>13675</v>
          </cell>
          <cell r="J205">
            <v>13675</v>
          </cell>
          <cell r="K205">
            <v>13675</v>
          </cell>
          <cell r="L205">
            <v>19154</v>
          </cell>
          <cell r="M205">
            <v>19154</v>
          </cell>
          <cell r="N205" t="str">
            <v>GARP</v>
          </cell>
          <cell r="O205" t="str">
            <v>Income</v>
          </cell>
        </row>
        <row r="206">
          <cell r="F206" t="str">
            <v>Deka FundMaster Investment GmbH</v>
          </cell>
          <cell r="G206">
            <v>13299</v>
          </cell>
          <cell r="H206">
            <v>13299</v>
          </cell>
          <cell r="I206">
            <v>13299</v>
          </cell>
          <cell r="J206">
            <v>8400</v>
          </cell>
          <cell r="K206">
            <v>8400</v>
          </cell>
          <cell r="L206">
            <v>0</v>
          </cell>
          <cell r="M206">
            <v>0</v>
          </cell>
          <cell r="N206" t="str">
            <v>GARP</v>
          </cell>
          <cell r="O206">
            <v>0</v>
          </cell>
        </row>
        <row r="207">
          <cell r="F207" t="str">
            <v>Credit Suisse Asset Management (Australia) Ltd.</v>
          </cell>
          <cell r="G207">
            <v>12352</v>
          </cell>
          <cell r="H207">
            <v>12352</v>
          </cell>
          <cell r="I207">
            <v>12352</v>
          </cell>
          <cell r="J207">
            <v>12352</v>
          </cell>
          <cell r="K207">
            <v>15502</v>
          </cell>
          <cell r="L207">
            <v>15502</v>
          </cell>
          <cell r="M207">
            <v>23360</v>
          </cell>
          <cell r="N207" t="str">
            <v>Yield</v>
          </cell>
          <cell r="O207" t="str">
            <v>Aggressive Growth</v>
          </cell>
        </row>
        <row r="208">
          <cell r="F208" t="str">
            <v>STB Asset Management Co., Ltd.</v>
          </cell>
          <cell r="G208">
            <v>11630</v>
          </cell>
          <cell r="H208">
            <v>11630</v>
          </cell>
          <cell r="I208">
            <v>11630</v>
          </cell>
          <cell r="J208">
            <v>8050</v>
          </cell>
          <cell r="K208">
            <v>8050</v>
          </cell>
          <cell r="L208">
            <v>8050</v>
          </cell>
          <cell r="M208">
            <v>8050</v>
          </cell>
          <cell r="N208" t="str">
            <v>Value</v>
          </cell>
          <cell r="O208">
            <v>0</v>
          </cell>
        </row>
        <row r="209">
          <cell r="F209" t="str">
            <v>Marvin &amp; Palmer Associates, Inc.</v>
          </cell>
          <cell r="G209">
            <v>11135</v>
          </cell>
          <cell r="H209">
            <v>11135</v>
          </cell>
          <cell r="I209">
            <v>13831</v>
          </cell>
          <cell r="J209">
            <v>0</v>
          </cell>
          <cell r="K209">
            <v>0</v>
          </cell>
          <cell r="L209">
            <v>0</v>
          </cell>
          <cell r="M209">
            <v>0</v>
          </cell>
          <cell r="N209" t="str">
            <v>Growth</v>
          </cell>
          <cell r="O209" t="str">
            <v>Growth</v>
          </cell>
        </row>
        <row r="210">
          <cell r="F210" t="str">
            <v>UBS Global Asset Management (UK) Ltd.</v>
          </cell>
          <cell r="G210">
            <v>11107</v>
          </cell>
          <cell r="H210">
            <v>11107</v>
          </cell>
          <cell r="I210">
            <v>11107</v>
          </cell>
          <cell r="J210">
            <v>11107</v>
          </cell>
          <cell r="K210">
            <v>11420</v>
          </cell>
          <cell r="L210">
            <v>11420</v>
          </cell>
          <cell r="M210">
            <v>13993</v>
          </cell>
          <cell r="N210" t="str">
            <v>GARP</v>
          </cell>
          <cell r="O210" t="str">
            <v>Value</v>
          </cell>
        </row>
        <row r="211">
          <cell r="F211" t="str">
            <v>UBS Global Asset Management Singapore Ltd.</v>
          </cell>
          <cell r="G211">
            <v>10880</v>
          </cell>
          <cell r="H211">
            <v>10880</v>
          </cell>
          <cell r="I211">
            <v>10880</v>
          </cell>
          <cell r="J211">
            <v>12736</v>
          </cell>
          <cell r="K211">
            <v>12736</v>
          </cell>
          <cell r="L211">
            <v>9975</v>
          </cell>
          <cell r="M211">
            <v>9975</v>
          </cell>
          <cell r="N211" t="str">
            <v>GARP</v>
          </cell>
          <cell r="O211" t="str">
            <v>Core Value</v>
          </cell>
        </row>
        <row r="212">
          <cell r="F212" t="str">
            <v>BayernInvest Kapitalanlage GmbH</v>
          </cell>
          <cell r="G212">
            <v>10671</v>
          </cell>
          <cell r="H212">
            <v>10671</v>
          </cell>
          <cell r="I212">
            <v>10671</v>
          </cell>
          <cell r="J212">
            <v>10671</v>
          </cell>
          <cell r="K212">
            <v>10671</v>
          </cell>
          <cell r="L212">
            <v>10671</v>
          </cell>
          <cell r="M212">
            <v>10671</v>
          </cell>
          <cell r="N212" t="str">
            <v>Value</v>
          </cell>
          <cell r="O212" t="str">
            <v>Growth</v>
          </cell>
        </row>
        <row r="213">
          <cell r="F213" t="str">
            <v>Baloise Asset Management AG</v>
          </cell>
          <cell r="G213">
            <v>10503</v>
          </cell>
          <cell r="H213">
            <v>10503</v>
          </cell>
          <cell r="I213">
            <v>10503</v>
          </cell>
          <cell r="J213">
            <v>10503</v>
          </cell>
          <cell r="K213">
            <v>10503</v>
          </cell>
          <cell r="L213">
            <v>0</v>
          </cell>
          <cell r="M213">
            <v>0</v>
          </cell>
          <cell r="N213" t="str">
            <v>GARP</v>
          </cell>
          <cell r="O213" t="str">
            <v>Growth</v>
          </cell>
        </row>
        <row r="214">
          <cell r="F214" t="str">
            <v>Schroders Investment Management (Australia) Ltd.</v>
          </cell>
          <cell r="G214">
            <v>10400</v>
          </cell>
          <cell r="H214">
            <v>10400</v>
          </cell>
          <cell r="I214">
            <v>10400</v>
          </cell>
          <cell r="J214">
            <v>10400</v>
          </cell>
          <cell r="K214">
            <v>10400</v>
          </cell>
          <cell r="L214">
            <v>10400</v>
          </cell>
          <cell r="M214">
            <v>0</v>
          </cell>
          <cell r="N214" t="str">
            <v>Yield</v>
          </cell>
          <cell r="O214" t="str">
            <v>Growth</v>
          </cell>
        </row>
        <row r="215">
          <cell r="F215" t="str">
            <v>Societe Internationale de Finance</v>
          </cell>
          <cell r="G215">
            <v>10063</v>
          </cell>
          <cell r="H215">
            <v>10063</v>
          </cell>
          <cell r="I215">
            <v>10063</v>
          </cell>
          <cell r="J215">
            <v>10063</v>
          </cell>
          <cell r="K215">
            <v>10063</v>
          </cell>
          <cell r="L215">
            <v>20063</v>
          </cell>
          <cell r="M215">
            <v>20063</v>
          </cell>
          <cell r="N215" t="str">
            <v>GARP</v>
          </cell>
          <cell r="O215">
            <v>0</v>
          </cell>
        </row>
        <row r="216">
          <cell r="F216" t="str">
            <v>T. Rowe Price Associates, Inc.</v>
          </cell>
          <cell r="G216">
            <v>10041</v>
          </cell>
          <cell r="H216">
            <v>10041</v>
          </cell>
          <cell r="I216">
            <v>6564</v>
          </cell>
          <cell r="J216">
            <v>5500</v>
          </cell>
          <cell r="K216">
            <v>5500</v>
          </cell>
          <cell r="L216">
            <v>5120</v>
          </cell>
          <cell r="M216">
            <v>4442</v>
          </cell>
          <cell r="N216" t="str">
            <v>Growth</v>
          </cell>
          <cell r="O216" t="str">
            <v>GARP</v>
          </cell>
        </row>
        <row r="217">
          <cell r="F217" t="str">
            <v>Storebrand Kapitalforvaltning ASA</v>
          </cell>
          <cell r="G217">
            <v>9801</v>
          </cell>
          <cell r="H217">
            <v>9801</v>
          </cell>
          <cell r="I217">
            <v>9801</v>
          </cell>
          <cell r="J217">
            <v>9801</v>
          </cell>
          <cell r="K217">
            <v>3936</v>
          </cell>
          <cell r="L217">
            <v>3936</v>
          </cell>
          <cell r="M217">
            <v>3936</v>
          </cell>
          <cell r="N217" t="str">
            <v>GARP</v>
          </cell>
          <cell r="O217" t="str">
            <v>GARP</v>
          </cell>
        </row>
        <row r="218">
          <cell r="F218" t="str">
            <v>Legal &amp; General Asset Management (France) SA</v>
          </cell>
          <cell r="G218">
            <v>9229</v>
          </cell>
          <cell r="H218">
            <v>9229</v>
          </cell>
          <cell r="I218">
            <v>9229</v>
          </cell>
          <cell r="J218">
            <v>5173</v>
          </cell>
          <cell r="K218">
            <v>5173</v>
          </cell>
          <cell r="L218">
            <v>5173</v>
          </cell>
          <cell r="M218">
            <v>5173</v>
          </cell>
          <cell r="N218" t="str">
            <v>Index</v>
          </cell>
          <cell r="O218" t="str">
            <v>Index</v>
          </cell>
        </row>
        <row r="219">
          <cell r="F219" t="str">
            <v>Folksam Fond AB</v>
          </cell>
          <cell r="G219">
            <v>9200</v>
          </cell>
          <cell r="H219">
            <v>9200</v>
          </cell>
          <cell r="I219">
            <v>9200</v>
          </cell>
          <cell r="J219">
            <v>9200</v>
          </cell>
          <cell r="K219">
            <v>9200</v>
          </cell>
          <cell r="L219">
            <v>9200</v>
          </cell>
          <cell r="M219">
            <v>17300</v>
          </cell>
          <cell r="N219" t="str">
            <v>GARP</v>
          </cell>
          <cell r="O219" t="str">
            <v>Growth</v>
          </cell>
        </row>
        <row r="220">
          <cell r="F220" t="str">
            <v>SEI Investments (Europe) Ltd.</v>
          </cell>
          <cell r="G220">
            <v>8565</v>
          </cell>
          <cell r="H220">
            <v>8565</v>
          </cell>
          <cell r="I220">
            <v>8565</v>
          </cell>
          <cell r="J220">
            <v>8565</v>
          </cell>
          <cell r="K220">
            <v>8565</v>
          </cell>
          <cell r="L220">
            <v>31397</v>
          </cell>
          <cell r="M220">
            <v>31397</v>
          </cell>
          <cell r="N220" t="str">
            <v>Growth</v>
          </cell>
          <cell r="O220">
            <v>0</v>
          </cell>
        </row>
        <row r="221">
          <cell r="F221" t="str">
            <v>CCR Chevrillon Philippe</v>
          </cell>
          <cell r="G221">
            <v>8421</v>
          </cell>
          <cell r="H221">
            <v>8421</v>
          </cell>
          <cell r="I221">
            <v>8421</v>
          </cell>
          <cell r="J221">
            <v>8421</v>
          </cell>
          <cell r="K221">
            <v>10821</v>
          </cell>
          <cell r="L221">
            <v>10821</v>
          </cell>
          <cell r="M221">
            <v>10821</v>
          </cell>
          <cell r="N221" t="str">
            <v>Aggressive Growth</v>
          </cell>
          <cell r="O221">
            <v>0</v>
          </cell>
        </row>
        <row r="222">
          <cell r="F222" t="str">
            <v>E. Ohman J :or Fonder AB</v>
          </cell>
          <cell r="G222">
            <v>8358</v>
          </cell>
          <cell r="H222">
            <v>8358</v>
          </cell>
          <cell r="I222">
            <v>8358</v>
          </cell>
          <cell r="J222">
            <v>5745</v>
          </cell>
          <cell r="K222">
            <v>5745</v>
          </cell>
          <cell r="L222">
            <v>4084</v>
          </cell>
          <cell r="M222">
            <v>4084</v>
          </cell>
          <cell r="N222" t="str">
            <v>Growth</v>
          </cell>
          <cell r="O222" t="str">
            <v>Growth</v>
          </cell>
        </row>
        <row r="223">
          <cell r="F223" t="str">
            <v>Banque Degroof SA</v>
          </cell>
          <cell r="G223">
            <v>7022</v>
          </cell>
          <cell r="H223">
            <v>7022</v>
          </cell>
          <cell r="I223">
            <v>7022</v>
          </cell>
          <cell r="J223">
            <v>7022</v>
          </cell>
          <cell r="K223">
            <v>7022</v>
          </cell>
          <cell r="L223">
            <v>7022</v>
          </cell>
          <cell r="M223">
            <v>7022</v>
          </cell>
          <cell r="N223" t="str">
            <v>Core Value</v>
          </cell>
          <cell r="O223" t="str">
            <v>Growth</v>
          </cell>
        </row>
        <row r="224">
          <cell r="F224" t="str">
            <v>CIBC Global Asset Management, Inc.</v>
          </cell>
          <cell r="G224">
            <v>7017</v>
          </cell>
          <cell r="H224">
            <v>7017</v>
          </cell>
          <cell r="I224">
            <v>7017</v>
          </cell>
          <cell r="J224">
            <v>6769</v>
          </cell>
          <cell r="K224">
            <v>3769</v>
          </cell>
          <cell r="L224">
            <v>1983</v>
          </cell>
          <cell r="M224">
            <v>1983</v>
          </cell>
          <cell r="N224" t="str">
            <v>Value</v>
          </cell>
          <cell r="O224" t="str">
            <v>Core Value</v>
          </cell>
        </row>
        <row r="225">
          <cell r="F225" t="str">
            <v>Fortis Investment Management (France) SA</v>
          </cell>
          <cell r="G225">
            <v>5505</v>
          </cell>
          <cell r="H225">
            <v>5505</v>
          </cell>
          <cell r="I225">
            <v>5505</v>
          </cell>
          <cell r="J225">
            <v>6351</v>
          </cell>
          <cell r="K225">
            <v>6351</v>
          </cell>
          <cell r="L225">
            <v>4193</v>
          </cell>
          <cell r="M225">
            <v>4193</v>
          </cell>
          <cell r="N225" t="str">
            <v>GARP</v>
          </cell>
          <cell r="O225" t="str">
            <v>Growth</v>
          </cell>
        </row>
        <row r="226">
          <cell r="F226" t="str">
            <v>Danske Capital Denmark</v>
          </cell>
          <cell r="G226">
            <v>5495</v>
          </cell>
          <cell r="H226">
            <v>5495</v>
          </cell>
          <cell r="I226">
            <v>5495</v>
          </cell>
          <cell r="J226">
            <v>5495</v>
          </cell>
          <cell r="K226">
            <v>5495</v>
          </cell>
          <cell r="L226">
            <v>5495</v>
          </cell>
          <cell r="M226">
            <v>5547</v>
          </cell>
          <cell r="N226" t="str">
            <v>GARP</v>
          </cell>
          <cell r="O226" t="str">
            <v>Growth</v>
          </cell>
        </row>
        <row r="227">
          <cell r="F227" t="str">
            <v>Dexia Asset Management (Belgium) SA</v>
          </cell>
          <cell r="G227">
            <v>5400</v>
          </cell>
          <cell r="H227">
            <v>5400</v>
          </cell>
          <cell r="I227">
            <v>5400</v>
          </cell>
          <cell r="J227">
            <v>8500</v>
          </cell>
          <cell r="K227">
            <v>8500</v>
          </cell>
          <cell r="L227">
            <v>8500</v>
          </cell>
          <cell r="M227">
            <v>8500</v>
          </cell>
          <cell r="N227" t="str">
            <v>GARP</v>
          </cell>
          <cell r="O227" t="str">
            <v>GARP</v>
          </cell>
        </row>
        <row r="228">
          <cell r="F228" t="str">
            <v>The Boston Company Asset Management LLC</v>
          </cell>
          <cell r="G228">
            <v>5269</v>
          </cell>
          <cell r="H228">
            <v>5269</v>
          </cell>
          <cell r="I228">
            <v>5729</v>
          </cell>
          <cell r="J228">
            <v>0</v>
          </cell>
          <cell r="K228">
            <v>0</v>
          </cell>
          <cell r="L228">
            <v>0</v>
          </cell>
          <cell r="M228">
            <v>0</v>
          </cell>
          <cell r="N228" t="str">
            <v>Growth</v>
          </cell>
          <cell r="O228" t="str">
            <v>Value</v>
          </cell>
        </row>
        <row r="229">
          <cell r="F229" t="str">
            <v>WestLB Mellon Asset Management Kapitalanlage mbH</v>
          </cell>
          <cell r="G229">
            <v>5082</v>
          </cell>
          <cell r="H229">
            <v>5082</v>
          </cell>
          <cell r="I229">
            <v>5082</v>
          </cell>
          <cell r="J229">
            <v>10058</v>
          </cell>
          <cell r="K229">
            <v>10058</v>
          </cell>
          <cell r="L229">
            <v>180</v>
          </cell>
          <cell r="M229">
            <v>882</v>
          </cell>
          <cell r="N229" t="str">
            <v>Value</v>
          </cell>
          <cell r="O229" t="str">
            <v>Growth</v>
          </cell>
        </row>
        <row r="230">
          <cell r="F230" t="str">
            <v>Hauck &amp; Aufhaeuser Luxembourg</v>
          </cell>
          <cell r="G230">
            <v>5000</v>
          </cell>
          <cell r="H230">
            <v>5000</v>
          </cell>
          <cell r="I230">
            <v>5000</v>
          </cell>
          <cell r="J230">
            <v>5000</v>
          </cell>
          <cell r="K230">
            <v>3000</v>
          </cell>
          <cell r="L230">
            <v>3000</v>
          </cell>
          <cell r="M230">
            <v>0</v>
          </cell>
          <cell r="N230" t="str">
            <v>Aggressive Growth</v>
          </cell>
          <cell r="O230" t="str">
            <v>GARP</v>
          </cell>
        </row>
        <row r="231">
          <cell r="F231" t="str">
            <v>Fidelity Investments International (UK) Ltd.</v>
          </cell>
          <cell r="G231">
            <v>4437</v>
          </cell>
          <cell r="H231">
            <v>4437</v>
          </cell>
          <cell r="I231">
            <v>28237</v>
          </cell>
          <cell r="J231">
            <v>203911</v>
          </cell>
          <cell r="K231">
            <v>227241</v>
          </cell>
          <cell r="L231">
            <v>63433</v>
          </cell>
          <cell r="M231">
            <v>66733</v>
          </cell>
          <cell r="N231" t="str">
            <v>Core Value</v>
          </cell>
          <cell r="O231" t="str">
            <v>Growth</v>
          </cell>
        </row>
        <row r="232">
          <cell r="F232" t="str">
            <v>Erste Sparinvest - Kapitalanlagen GmbH</v>
          </cell>
          <cell r="G232">
            <v>3365</v>
          </cell>
          <cell r="H232">
            <v>3365</v>
          </cell>
          <cell r="I232">
            <v>1409</v>
          </cell>
          <cell r="J232">
            <v>1409</v>
          </cell>
          <cell r="K232">
            <v>0</v>
          </cell>
          <cell r="L232">
            <v>0</v>
          </cell>
          <cell r="M232">
            <v>0</v>
          </cell>
          <cell r="N232" t="str">
            <v>Growth</v>
          </cell>
          <cell r="O232" t="str">
            <v>Growth</v>
          </cell>
        </row>
        <row r="233">
          <cell r="F233" t="str">
            <v>DnB NOR Asset Management (UK) Ltd.</v>
          </cell>
          <cell r="G233">
            <v>3172</v>
          </cell>
          <cell r="H233">
            <v>3172</v>
          </cell>
          <cell r="I233">
            <v>3172</v>
          </cell>
          <cell r="J233">
            <v>3172</v>
          </cell>
          <cell r="K233">
            <v>3172</v>
          </cell>
          <cell r="L233">
            <v>4542</v>
          </cell>
          <cell r="M233">
            <v>4542</v>
          </cell>
          <cell r="N233" t="str">
            <v>GARP</v>
          </cell>
          <cell r="O233" t="str">
            <v>Growth</v>
          </cell>
        </row>
        <row r="234">
          <cell r="F234" t="str">
            <v>Cominvest Asset Management GmbH</v>
          </cell>
          <cell r="G234">
            <v>2370</v>
          </cell>
          <cell r="H234">
            <v>2370</v>
          </cell>
          <cell r="I234">
            <v>2370</v>
          </cell>
          <cell r="J234">
            <v>2370</v>
          </cell>
          <cell r="K234">
            <v>2370</v>
          </cell>
          <cell r="L234">
            <v>0</v>
          </cell>
          <cell r="M234">
            <v>0</v>
          </cell>
          <cell r="N234" t="str">
            <v>Value</v>
          </cell>
          <cell r="O234" t="str">
            <v>Growth</v>
          </cell>
        </row>
        <row r="235">
          <cell r="F235" t="str">
            <v>Nikko Asset Management Co. Ltd.</v>
          </cell>
          <cell r="G235">
            <v>2174</v>
          </cell>
          <cell r="H235">
            <v>2174</v>
          </cell>
          <cell r="I235">
            <v>2174</v>
          </cell>
          <cell r="J235">
            <v>1389</v>
          </cell>
          <cell r="K235">
            <v>1389</v>
          </cell>
          <cell r="L235">
            <v>1389</v>
          </cell>
          <cell r="M235">
            <v>1389</v>
          </cell>
          <cell r="N235" t="str">
            <v>Growth</v>
          </cell>
          <cell r="O235">
            <v>0</v>
          </cell>
        </row>
        <row r="236">
          <cell r="F236" t="str">
            <v>Daiwa Asset Management Co. Ltd.</v>
          </cell>
          <cell r="G236">
            <v>2000</v>
          </cell>
          <cell r="H236">
            <v>2000</v>
          </cell>
          <cell r="I236">
            <v>2000</v>
          </cell>
          <cell r="J236">
            <v>1400</v>
          </cell>
          <cell r="K236">
            <v>1400</v>
          </cell>
          <cell r="L236">
            <v>1400</v>
          </cell>
          <cell r="M236">
            <v>1400</v>
          </cell>
          <cell r="N236" t="str">
            <v>Growth</v>
          </cell>
          <cell r="O236">
            <v>0</v>
          </cell>
        </row>
        <row r="237">
          <cell r="F237" t="str">
            <v>Migrosbank</v>
          </cell>
          <cell r="G237">
            <v>1928</v>
          </cell>
          <cell r="H237">
            <v>1928</v>
          </cell>
          <cell r="I237">
            <v>1928</v>
          </cell>
          <cell r="J237">
            <v>0</v>
          </cell>
          <cell r="K237">
            <v>0</v>
          </cell>
          <cell r="L237">
            <v>0</v>
          </cell>
          <cell r="M237">
            <v>0</v>
          </cell>
          <cell r="N237" t="str">
            <v>GARP</v>
          </cell>
          <cell r="O237" t="str">
            <v>Growth</v>
          </cell>
        </row>
        <row r="238">
          <cell r="F238" t="str">
            <v>RCM (UK) Ltd.</v>
          </cell>
          <cell r="G238">
            <v>1850</v>
          </cell>
          <cell r="H238">
            <v>1850</v>
          </cell>
          <cell r="I238">
            <v>1850</v>
          </cell>
          <cell r="J238">
            <v>1850</v>
          </cell>
          <cell r="K238">
            <v>1850</v>
          </cell>
          <cell r="L238">
            <v>1850</v>
          </cell>
          <cell r="M238">
            <v>1850</v>
          </cell>
          <cell r="N238" t="str">
            <v>Core Value</v>
          </cell>
          <cell r="O238" t="str">
            <v>Growth</v>
          </cell>
        </row>
        <row r="239">
          <cell r="F239" t="str">
            <v>Summit Investment Partners, Inc.</v>
          </cell>
          <cell r="G239">
            <v>1693</v>
          </cell>
          <cell r="H239">
            <v>1693</v>
          </cell>
          <cell r="I239">
            <v>1693</v>
          </cell>
          <cell r="J239">
            <v>1816</v>
          </cell>
          <cell r="K239">
            <v>1716</v>
          </cell>
          <cell r="L239">
            <v>1369</v>
          </cell>
          <cell r="M239">
            <v>1369</v>
          </cell>
          <cell r="N239" t="str">
            <v>GARP</v>
          </cell>
          <cell r="O239" t="str">
            <v>Value</v>
          </cell>
        </row>
        <row r="240">
          <cell r="F240" t="str">
            <v>Sanlam Investment Management (Pty) Ltd.</v>
          </cell>
          <cell r="G240">
            <v>1600</v>
          </cell>
          <cell r="H240">
            <v>1600</v>
          </cell>
          <cell r="I240">
            <v>1600</v>
          </cell>
          <cell r="J240">
            <v>1600</v>
          </cell>
          <cell r="K240">
            <v>1600</v>
          </cell>
          <cell r="L240">
            <v>0</v>
          </cell>
          <cell r="M240">
            <v>0</v>
          </cell>
          <cell r="N240" t="str">
            <v>GARP</v>
          </cell>
          <cell r="O240" t="str">
            <v>Core Value</v>
          </cell>
        </row>
        <row r="241">
          <cell r="F241" t="str">
            <v>DnB NOR Kapitalforvaltning ASA</v>
          </cell>
          <cell r="G241">
            <v>1494</v>
          </cell>
          <cell r="H241">
            <v>1494</v>
          </cell>
          <cell r="I241">
            <v>1494</v>
          </cell>
          <cell r="J241">
            <v>1494</v>
          </cell>
          <cell r="K241">
            <v>1494</v>
          </cell>
          <cell r="L241">
            <v>1494</v>
          </cell>
          <cell r="M241">
            <v>0</v>
          </cell>
          <cell r="N241" t="str">
            <v>GARP</v>
          </cell>
          <cell r="O241" t="str">
            <v>GARP</v>
          </cell>
        </row>
        <row r="242">
          <cell r="F242" t="str">
            <v>Arca SGR SpA</v>
          </cell>
          <cell r="G242">
            <v>1200</v>
          </cell>
          <cell r="H242">
            <v>1200</v>
          </cell>
          <cell r="I242">
            <v>1200</v>
          </cell>
          <cell r="J242">
            <v>1200</v>
          </cell>
          <cell r="K242">
            <v>1200</v>
          </cell>
          <cell r="L242">
            <v>700</v>
          </cell>
          <cell r="M242">
            <v>700</v>
          </cell>
          <cell r="N242" t="str">
            <v>Growth</v>
          </cell>
          <cell r="O242" t="str">
            <v>Growth</v>
          </cell>
        </row>
        <row r="243">
          <cell r="F243" t="str">
            <v>AXA Investment Managers (Deutschland) GmbH</v>
          </cell>
          <cell r="G243">
            <v>600</v>
          </cell>
          <cell r="H243">
            <v>600</v>
          </cell>
          <cell r="I243">
            <v>600</v>
          </cell>
          <cell r="J243">
            <v>729</v>
          </cell>
          <cell r="K243">
            <v>729</v>
          </cell>
          <cell r="L243">
            <v>729</v>
          </cell>
          <cell r="M243">
            <v>729</v>
          </cell>
          <cell r="N243" t="str">
            <v>Value</v>
          </cell>
          <cell r="O243" t="str">
            <v>Growth</v>
          </cell>
        </row>
        <row r="244">
          <cell r="F244" t="str">
            <v>Quantitative Management Associates LLC</v>
          </cell>
          <cell r="G244">
            <v>600</v>
          </cell>
          <cell r="H244">
            <v>600</v>
          </cell>
          <cell r="I244">
            <v>600</v>
          </cell>
          <cell r="J244">
            <v>55000</v>
          </cell>
          <cell r="K244">
            <v>55000</v>
          </cell>
          <cell r="L244">
            <v>43000</v>
          </cell>
          <cell r="M244">
            <v>0</v>
          </cell>
          <cell r="N244" t="str">
            <v>GARP</v>
          </cell>
          <cell r="O244" t="str">
            <v>Specialty</v>
          </cell>
        </row>
        <row r="245">
          <cell r="F245" t="str">
            <v>Deutsche Asset Management Investment GmbH (DEAM)</v>
          </cell>
          <cell r="G245">
            <v>250</v>
          </cell>
          <cell r="H245">
            <v>250</v>
          </cell>
          <cell r="I245">
            <v>250</v>
          </cell>
          <cell r="J245">
            <v>16343</v>
          </cell>
          <cell r="K245">
            <v>16343</v>
          </cell>
          <cell r="L245">
            <v>29993</v>
          </cell>
          <cell r="M245">
            <v>29993</v>
          </cell>
          <cell r="N245" t="str">
            <v>GARP</v>
          </cell>
          <cell r="O245" t="str">
            <v>Growth</v>
          </cell>
        </row>
        <row r="246">
          <cell r="F246" t="str">
            <v>Union Investment TFI SA</v>
          </cell>
          <cell r="G246">
            <v>70</v>
          </cell>
          <cell r="H246">
            <v>70</v>
          </cell>
          <cell r="I246">
            <v>70</v>
          </cell>
          <cell r="J246">
            <v>70</v>
          </cell>
          <cell r="K246">
            <v>70</v>
          </cell>
          <cell r="L246">
            <v>4470</v>
          </cell>
          <cell r="M246">
            <v>4470</v>
          </cell>
          <cell r="N246" t="str">
            <v>GARP</v>
          </cell>
          <cell r="O246">
            <v>0</v>
          </cell>
        </row>
        <row r="247">
          <cell r="F247" t="str">
            <v>Emergency Service State Superannuation (ESS SUPER)</v>
          </cell>
          <cell r="G247">
            <v>0</v>
          </cell>
          <cell r="H247">
            <v>0</v>
          </cell>
          <cell r="I247">
            <v>0</v>
          </cell>
          <cell r="J247">
            <v>602326</v>
          </cell>
          <cell r="K247">
            <v>602326</v>
          </cell>
          <cell r="L247">
            <v>602326</v>
          </cell>
          <cell r="M247">
            <v>602326</v>
          </cell>
          <cell r="N247" t="str">
            <v>GARP</v>
          </cell>
          <cell r="O247">
            <v>0</v>
          </cell>
        </row>
        <row r="248">
          <cell r="F248" t="str">
            <v>Geneva Partners SA</v>
          </cell>
          <cell r="G248">
            <v>0</v>
          </cell>
          <cell r="H248">
            <v>0</v>
          </cell>
          <cell r="I248">
            <v>0</v>
          </cell>
          <cell r="J248">
            <v>30</v>
          </cell>
          <cell r="K248">
            <v>30</v>
          </cell>
          <cell r="L248">
            <v>30</v>
          </cell>
          <cell r="M248">
            <v>30</v>
          </cell>
          <cell r="N248" t="str">
            <v>GARP</v>
          </cell>
          <cell r="O248">
            <v>0</v>
          </cell>
        </row>
        <row r="249">
          <cell r="F249" t="str">
            <v>Peh Wertpapier AG (Investment Management) (Austria)</v>
          </cell>
          <cell r="G249">
            <v>0</v>
          </cell>
          <cell r="H249">
            <v>0</v>
          </cell>
          <cell r="I249">
            <v>0</v>
          </cell>
          <cell r="J249">
            <v>0</v>
          </cell>
          <cell r="K249">
            <v>0</v>
          </cell>
          <cell r="L249">
            <v>14300</v>
          </cell>
          <cell r="M249">
            <v>14300</v>
          </cell>
          <cell r="N249" t="str">
            <v>GARP</v>
          </cell>
          <cell r="O249">
            <v>0</v>
          </cell>
        </row>
        <row r="250">
          <cell r="F250" t="str">
            <v>Asset Management Consulting AG</v>
          </cell>
          <cell r="G250">
            <v>0</v>
          </cell>
          <cell r="H250">
            <v>0</v>
          </cell>
          <cell r="I250">
            <v>0</v>
          </cell>
          <cell r="J250">
            <v>15600</v>
          </cell>
          <cell r="K250">
            <v>15600</v>
          </cell>
          <cell r="L250">
            <v>0</v>
          </cell>
          <cell r="M250">
            <v>0</v>
          </cell>
          <cell r="N250" t="str">
            <v>Growth</v>
          </cell>
          <cell r="O250">
            <v>0</v>
          </cell>
        </row>
        <row r="251">
          <cell r="F251" t="str">
            <v>Pyramis Global Advisors LLC</v>
          </cell>
          <cell r="G251">
            <v>0</v>
          </cell>
          <cell r="H251">
            <v>0</v>
          </cell>
          <cell r="I251">
            <v>68300</v>
          </cell>
          <cell r="J251">
            <v>678900</v>
          </cell>
          <cell r="K251">
            <v>741500</v>
          </cell>
          <cell r="L251">
            <v>130900</v>
          </cell>
          <cell r="M251">
            <v>0</v>
          </cell>
          <cell r="N251" t="str">
            <v>GARP</v>
          </cell>
          <cell r="O251">
            <v>0</v>
          </cell>
        </row>
        <row r="252">
          <cell r="F252" t="str">
            <v>Eclectica Asset Management LLP</v>
          </cell>
          <cell r="G252">
            <v>0</v>
          </cell>
          <cell r="H252">
            <v>0</v>
          </cell>
          <cell r="I252">
            <v>0</v>
          </cell>
          <cell r="J252">
            <v>0</v>
          </cell>
          <cell r="K252">
            <v>0</v>
          </cell>
          <cell r="L252">
            <v>125000</v>
          </cell>
          <cell r="M252">
            <v>125000</v>
          </cell>
          <cell r="N252" t="str">
            <v>Growth</v>
          </cell>
          <cell r="O252">
            <v>0</v>
          </cell>
        </row>
        <row r="253">
          <cell r="F253" t="str">
            <v>Ballingal Investment Advisors Ltd.</v>
          </cell>
          <cell r="G253">
            <v>0</v>
          </cell>
          <cell r="H253">
            <v>0</v>
          </cell>
          <cell r="I253">
            <v>0</v>
          </cell>
          <cell r="J253">
            <v>30000</v>
          </cell>
          <cell r="K253">
            <v>30000</v>
          </cell>
          <cell r="L253">
            <v>30000</v>
          </cell>
          <cell r="M253">
            <v>30000</v>
          </cell>
          <cell r="N253" t="str">
            <v>GARP</v>
          </cell>
          <cell r="O253">
            <v>0</v>
          </cell>
        </row>
        <row r="254">
          <cell r="F254" t="str">
            <v>OSK-UOB Unit Trust Management Bhd.</v>
          </cell>
          <cell r="G254">
            <v>0</v>
          </cell>
          <cell r="H254">
            <v>40000</v>
          </cell>
          <cell r="I254">
            <v>40000</v>
          </cell>
          <cell r="J254">
            <v>0</v>
          </cell>
          <cell r="K254">
            <v>0</v>
          </cell>
          <cell r="L254">
            <v>0</v>
          </cell>
          <cell r="M254">
            <v>0</v>
          </cell>
          <cell r="N254" t="str">
            <v>Yield</v>
          </cell>
          <cell r="O254">
            <v>0</v>
          </cell>
        </row>
        <row r="255">
          <cell r="F255" t="str">
            <v>Mondrian Investment Partners Ltd.</v>
          </cell>
          <cell r="G255">
            <v>0</v>
          </cell>
          <cell r="H255">
            <v>0</v>
          </cell>
          <cell r="I255">
            <v>0</v>
          </cell>
          <cell r="J255">
            <v>0</v>
          </cell>
          <cell r="K255">
            <v>0</v>
          </cell>
          <cell r="L255">
            <v>0</v>
          </cell>
          <cell r="M255">
            <v>46316</v>
          </cell>
          <cell r="N255" t="str">
            <v>Yield</v>
          </cell>
          <cell r="O255">
            <v>0</v>
          </cell>
        </row>
        <row r="256">
          <cell r="F256" t="str">
            <v>JRS Fondsberatung AG</v>
          </cell>
          <cell r="G256">
            <v>0</v>
          </cell>
          <cell r="H256">
            <v>0</v>
          </cell>
          <cell r="I256">
            <v>0</v>
          </cell>
          <cell r="J256">
            <v>0</v>
          </cell>
          <cell r="K256">
            <v>0</v>
          </cell>
          <cell r="L256">
            <v>24000</v>
          </cell>
          <cell r="M256">
            <v>24000</v>
          </cell>
          <cell r="N256" t="str">
            <v>Aggressive Growth</v>
          </cell>
          <cell r="O256">
            <v>0</v>
          </cell>
        </row>
        <row r="257">
          <cell r="F257" t="str">
            <v>BOCI-Prudential Asset Management Ltd.</v>
          </cell>
          <cell r="G257">
            <v>0</v>
          </cell>
          <cell r="H257">
            <v>0</v>
          </cell>
          <cell r="I257">
            <v>0</v>
          </cell>
          <cell r="J257">
            <v>0</v>
          </cell>
          <cell r="K257">
            <v>0</v>
          </cell>
          <cell r="L257">
            <v>0</v>
          </cell>
          <cell r="M257">
            <v>46400</v>
          </cell>
          <cell r="N257" t="str">
            <v>Yield</v>
          </cell>
          <cell r="O257">
            <v>0</v>
          </cell>
        </row>
        <row r="258">
          <cell r="F258" t="str">
            <v>Alpi Fondi SGR SpA</v>
          </cell>
          <cell r="G258">
            <v>0</v>
          </cell>
          <cell r="H258">
            <v>0</v>
          </cell>
          <cell r="I258">
            <v>0</v>
          </cell>
          <cell r="J258">
            <v>0</v>
          </cell>
          <cell r="K258">
            <v>0</v>
          </cell>
          <cell r="L258">
            <v>1000</v>
          </cell>
          <cell r="M258">
            <v>1000</v>
          </cell>
          <cell r="N258" t="str">
            <v>GARP</v>
          </cell>
          <cell r="O258">
            <v>0</v>
          </cell>
        </row>
        <row r="259">
          <cell r="F259" t="str">
            <v>Raiffeisenbank Kleinwalsertal AG</v>
          </cell>
          <cell r="G259">
            <v>0</v>
          </cell>
          <cell r="H259">
            <v>0</v>
          </cell>
          <cell r="I259">
            <v>20000</v>
          </cell>
          <cell r="J259">
            <v>25000</v>
          </cell>
          <cell r="K259">
            <v>25000</v>
          </cell>
          <cell r="L259">
            <v>0</v>
          </cell>
          <cell r="M259">
            <v>0</v>
          </cell>
          <cell r="N259" t="str">
            <v>GARP</v>
          </cell>
          <cell r="O259" t="str">
            <v>GARP</v>
          </cell>
        </row>
        <row r="260">
          <cell r="F260" t="str">
            <v>ING (New Zealand) Ltd.</v>
          </cell>
          <cell r="G260">
            <v>0</v>
          </cell>
          <cell r="H260">
            <v>0</v>
          </cell>
          <cell r="I260">
            <v>0</v>
          </cell>
          <cell r="J260">
            <v>0</v>
          </cell>
          <cell r="K260">
            <v>12539</v>
          </cell>
          <cell r="L260">
            <v>12539</v>
          </cell>
          <cell r="M260">
            <v>7164</v>
          </cell>
          <cell r="N260" t="str">
            <v>Deep Value</v>
          </cell>
          <cell r="O260">
            <v>0</v>
          </cell>
        </row>
        <row r="261">
          <cell r="F261" t="str">
            <v>Victorian WorkCover Authority</v>
          </cell>
          <cell r="G261">
            <v>0</v>
          </cell>
          <cell r="H261">
            <v>0</v>
          </cell>
          <cell r="I261">
            <v>0</v>
          </cell>
          <cell r="J261">
            <v>2541239</v>
          </cell>
          <cell r="K261">
            <v>2541239</v>
          </cell>
          <cell r="L261">
            <v>2541239</v>
          </cell>
          <cell r="M261">
            <v>2541239</v>
          </cell>
          <cell r="N261">
            <v>0</v>
          </cell>
          <cell r="O261">
            <v>0</v>
          </cell>
        </row>
        <row r="262">
          <cell r="F262" t="str">
            <v>SG Asset Management (Singapore) Ltd.</v>
          </cell>
          <cell r="G262">
            <v>0</v>
          </cell>
          <cell r="H262">
            <v>0</v>
          </cell>
          <cell r="I262">
            <v>0</v>
          </cell>
          <cell r="J262">
            <v>0</v>
          </cell>
          <cell r="K262">
            <v>0</v>
          </cell>
          <cell r="L262">
            <v>35000</v>
          </cell>
          <cell r="M262">
            <v>35000</v>
          </cell>
          <cell r="N262" t="str">
            <v>GARP</v>
          </cell>
          <cell r="O262" t="str">
            <v>Core Value</v>
          </cell>
        </row>
        <row r="263">
          <cell r="F263" t="str">
            <v>Tredje AP-fonden</v>
          </cell>
          <cell r="G263">
            <v>0</v>
          </cell>
          <cell r="H263">
            <v>0</v>
          </cell>
          <cell r="I263">
            <v>0</v>
          </cell>
          <cell r="J263">
            <v>238951</v>
          </cell>
          <cell r="K263">
            <v>238951</v>
          </cell>
          <cell r="L263">
            <v>482272</v>
          </cell>
          <cell r="M263">
            <v>482272</v>
          </cell>
          <cell r="N263" t="str">
            <v>GARP</v>
          </cell>
          <cell r="O263" t="str">
            <v>Core Value</v>
          </cell>
        </row>
        <row r="264">
          <cell r="F264" t="str">
            <v>Equity Trustees Ltd.</v>
          </cell>
          <cell r="G264">
            <v>0</v>
          </cell>
          <cell r="H264">
            <v>0</v>
          </cell>
          <cell r="I264">
            <v>0</v>
          </cell>
          <cell r="J264">
            <v>495937</v>
          </cell>
          <cell r="K264">
            <v>495937</v>
          </cell>
          <cell r="L264">
            <v>495937</v>
          </cell>
          <cell r="M264">
            <v>495937</v>
          </cell>
          <cell r="N264">
            <v>0</v>
          </cell>
          <cell r="O264">
            <v>0</v>
          </cell>
        </row>
        <row r="265">
          <cell r="F265" t="str">
            <v>Value Partners Ltd.</v>
          </cell>
          <cell r="G265">
            <v>0</v>
          </cell>
          <cell r="H265">
            <v>0</v>
          </cell>
          <cell r="I265">
            <v>0</v>
          </cell>
          <cell r="J265">
            <v>0</v>
          </cell>
          <cell r="K265">
            <v>0</v>
          </cell>
          <cell r="L265">
            <v>560444</v>
          </cell>
          <cell r="M265">
            <v>560444</v>
          </cell>
          <cell r="N265" t="str">
            <v>Growth</v>
          </cell>
          <cell r="O265" t="str">
            <v>GARP</v>
          </cell>
        </row>
        <row r="266">
          <cell r="F266" t="str">
            <v>Alliance Trust Plc</v>
          </cell>
          <cell r="G266">
            <v>0</v>
          </cell>
          <cell r="H266">
            <v>0</v>
          </cell>
          <cell r="I266">
            <v>0</v>
          </cell>
          <cell r="J266">
            <v>0</v>
          </cell>
          <cell r="K266">
            <v>0</v>
          </cell>
          <cell r="L266">
            <v>0</v>
          </cell>
          <cell r="M266">
            <v>187538</v>
          </cell>
          <cell r="N266" t="str">
            <v>GARP</v>
          </cell>
          <cell r="O266">
            <v>0</v>
          </cell>
        </row>
        <row r="267">
          <cell r="F267" t="str">
            <v>Fidelity Investments SA (France)</v>
          </cell>
          <cell r="G267">
            <v>0</v>
          </cell>
          <cell r="H267">
            <v>0</v>
          </cell>
          <cell r="I267">
            <v>0</v>
          </cell>
          <cell r="J267">
            <v>5574</v>
          </cell>
          <cell r="K267">
            <v>5574</v>
          </cell>
          <cell r="L267">
            <v>0</v>
          </cell>
          <cell r="M267">
            <v>0</v>
          </cell>
          <cell r="N267" t="str">
            <v>GARP</v>
          </cell>
          <cell r="O267" t="str">
            <v>Growth</v>
          </cell>
        </row>
        <row r="268">
          <cell r="F268" t="str">
            <v>New Star Asset Management Ltd.</v>
          </cell>
          <cell r="G268">
            <v>0</v>
          </cell>
          <cell r="H268">
            <v>0</v>
          </cell>
          <cell r="I268">
            <v>0</v>
          </cell>
          <cell r="J268">
            <v>13000</v>
          </cell>
          <cell r="K268">
            <v>13000</v>
          </cell>
          <cell r="L268">
            <v>0</v>
          </cell>
          <cell r="M268">
            <v>0</v>
          </cell>
          <cell r="N268" t="str">
            <v>GARP</v>
          </cell>
          <cell r="O268" t="str">
            <v>Growth</v>
          </cell>
        </row>
        <row r="269">
          <cell r="F269" t="str">
            <v>Goodman &amp; Co. Ltd.</v>
          </cell>
          <cell r="G269">
            <v>0</v>
          </cell>
          <cell r="H269">
            <v>0</v>
          </cell>
          <cell r="I269">
            <v>0</v>
          </cell>
          <cell r="J269">
            <v>0</v>
          </cell>
          <cell r="K269">
            <v>0</v>
          </cell>
          <cell r="L269">
            <v>133190</v>
          </cell>
          <cell r="M269">
            <v>133190</v>
          </cell>
          <cell r="N269" t="str">
            <v>GARP</v>
          </cell>
          <cell r="O269" t="str">
            <v>Value</v>
          </cell>
        </row>
        <row r="270">
          <cell r="F270" t="str">
            <v>CAIXAGEST Tecnicas de Gestao de Fundos SA</v>
          </cell>
          <cell r="G270">
            <v>0</v>
          </cell>
          <cell r="H270">
            <v>28047</v>
          </cell>
          <cell r="I270">
            <v>28047</v>
          </cell>
          <cell r="J270">
            <v>46842</v>
          </cell>
          <cell r="K270">
            <v>46842</v>
          </cell>
          <cell r="L270">
            <v>46842</v>
          </cell>
          <cell r="M270">
            <v>23501</v>
          </cell>
          <cell r="N270" t="str">
            <v>GARP</v>
          </cell>
          <cell r="O270" t="str">
            <v>GARP</v>
          </cell>
        </row>
        <row r="271">
          <cell r="F271" t="str">
            <v>Credit Agricole Asset Management Hong Kong Ltd.</v>
          </cell>
          <cell r="G271">
            <v>0</v>
          </cell>
          <cell r="H271">
            <v>0</v>
          </cell>
          <cell r="I271">
            <v>0</v>
          </cell>
          <cell r="J271">
            <v>0</v>
          </cell>
          <cell r="K271">
            <v>0</v>
          </cell>
          <cell r="L271">
            <v>8095</v>
          </cell>
          <cell r="M271">
            <v>8095</v>
          </cell>
          <cell r="N271" t="str">
            <v>Aggressive Growth</v>
          </cell>
          <cell r="O271" t="str">
            <v>GARP</v>
          </cell>
        </row>
        <row r="272">
          <cell r="F272" t="str">
            <v>CAAM SGR SpA</v>
          </cell>
          <cell r="G272">
            <v>0</v>
          </cell>
          <cell r="H272">
            <v>0</v>
          </cell>
          <cell r="I272">
            <v>0</v>
          </cell>
          <cell r="J272">
            <v>0</v>
          </cell>
          <cell r="K272">
            <v>0</v>
          </cell>
          <cell r="L272">
            <v>154652</v>
          </cell>
          <cell r="M272">
            <v>154652</v>
          </cell>
          <cell r="N272" t="str">
            <v>GARP</v>
          </cell>
          <cell r="O272" t="str">
            <v>Growth</v>
          </cell>
        </row>
        <row r="273">
          <cell r="F273" t="str">
            <v>DWS Investment GmbH (Germany)</v>
          </cell>
          <cell r="G273">
            <v>0</v>
          </cell>
          <cell r="H273">
            <v>0</v>
          </cell>
          <cell r="I273">
            <v>0</v>
          </cell>
          <cell r="J273">
            <v>0</v>
          </cell>
          <cell r="K273">
            <v>30000</v>
          </cell>
          <cell r="L273">
            <v>30000</v>
          </cell>
          <cell r="M273">
            <v>130000</v>
          </cell>
          <cell r="N273" t="str">
            <v>Growth</v>
          </cell>
          <cell r="O273" t="str">
            <v>GARP</v>
          </cell>
        </row>
        <row r="274">
          <cell r="F274" t="str">
            <v>AMP Ltd.</v>
          </cell>
          <cell r="G274">
            <v>0</v>
          </cell>
          <cell r="H274">
            <v>0</v>
          </cell>
          <cell r="I274">
            <v>0</v>
          </cell>
          <cell r="J274">
            <v>4307645</v>
          </cell>
          <cell r="K274">
            <v>4307645</v>
          </cell>
          <cell r="L274">
            <v>4307645</v>
          </cell>
          <cell r="M274">
            <v>4307645</v>
          </cell>
          <cell r="N274">
            <v>0</v>
          </cell>
          <cell r="O274">
            <v>0</v>
          </cell>
        </row>
        <row r="275">
          <cell r="F275" t="str">
            <v>Barclays Asset Managers</v>
          </cell>
          <cell r="G275">
            <v>0</v>
          </cell>
          <cell r="H275">
            <v>0</v>
          </cell>
          <cell r="I275">
            <v>50000</v>
          </cell>
          <cell r="J275">
            <v>50000</v>
          </cell>
          <cell r="K275">
            <v>50000</v>
          </cell>
          <cell r="L275">
            <v>50000</v>
          </cell>
          <cell r="M275">
            <v>40000</v>
          </cell>
          <cell r="N275" t="str">
            <v>Value</v>
          </cell>
          <cell r="O275">
            <v>0</v>
          </cell>
        </row>
        <row r="276">
          <cell r="F276" t="str">
            <v>Pictet Asset Management Ltd.</v>
          </cell>
          <cell r="G276">
            <v>0</v>
          </cell>
          <cell r="H276">
            <v>0</v>
          </cell>
          <cell r="I276">
            <v>0</v>
          </cell>
          <cell r="J276">
            <v>10800</v>
          </cell>
          <cell r="K276">
            <v>10800</v>
          </cell>
          <cell r="L276">
            <v>144000</v>
          </cell>
          <cell r="M276">
            <v>156000</v>
          </cell>
          <cell r="N276" t="str">
            <v>Core Value</v>
          </cell>
          <cell r="O276" t="str">
            <v>Growth</v>
          </cell>
        </row>
        <row r="277">
          <cell r="F277" t="str">
            <v>Leuthold Weeden Capital Management LLC</v>
          </cell>
          <cell r="G277">
            <v>0</v>
          </cell>
          <cell r="H277">
            <v>0</v>
          </cell>
          <cell r="I277">
            <v>192152</v>
          </cell>
          <cell r="J277">
            <v>0</v>
          </cell>
          <cell r="K277">
            <v>0</v>
          </cell>
          <cell r="L277">
            <v>0</v>
          </cell>
          <cell r="M277">
            <v>0</v>
          </cell>
          <cell r="N277" t="str">
            <v>GARP</v>
          </cell>
          <cell r="O277" t="str">
            <v>GARP</v>
          </cell>
        </row>
        <row r="278">
          <cell r="F278" t="str">
            <v>Batterymarch Financial Management, Inc.</v>
          </cell>
          <cell r="G278">
            <v>0</v>
          </cell>
          <cell r="H278">
            <v>0</v>
          </cell>
          <cell r="I278">
            <v>0</v>
          </cell>
          <cell r="J278">
            <v>0</v>
          </cell>
          <cell r="K278">
            <v>2650</v>
          </cell>
          <cell r="L278">
            <v>2650</v>
          </cell>
          <cell r="M278">
            <v>2650</v>
          </cell>
          <cell r="N278" t="str">
            <v>Core Value</v>
          </cell>
          <cell r="O278" t="str">
            <v>Alternative</v>
          </cell>
        </row>
        <row r="279">
          <cell r="F279" t="str">
            <v>AllianceBernstein LP</v>
          </cell>
          <cell r="G279">
            <v>0</v>
          </cell>
          <cell r="H279">
            <v>0</v>
          </cell>
          <cell r="I279">
            <v>0</v>
          </cell>
          <cell r="J279">
            <v>112000</v>
          </cell>
          <cell r="K279">
            <v>112000</v>
          </cell>
          <cell r="L279">
            <v>0</v>
          </cell>
          <cell r="M279">
            <v>2491</v>
          </cell>
          <cell r="N279" t="str">
            <v>GARP</v>
          </cell>
          <cell r="O279" t="str">
            <v>Growth</v>
          </cell>
        </row>
        <row r="280">
          <cell r="F280" t="str">
            <v>Kleinwort Benson Private Bank Ltd.</v>
          </cell>
          <cell r="G280">
            <v>0</v>
          </cell>
          <cell r="H280">
            <v>0</v>
          </cell>
          <cell r="I280">
            <v>0</v>
          </cell>
          <cell r="J280">
            <v>0</v>
          </cell>
          <cell r="K280">
            <v>0</v>
          </cell>
          <cell r="L280">
            <v>21000</v>
          </cell>
          <cell r="M280">
            <v>21000</v>
          </cell>
          <cell r="N280" t="str">
            <v>Growth</v>
          </cell>
          <cell r="O280" t="str">
            <v>Growth</v>
          </cell>
        </row>
        <row r="281">
          <cell r="F281" t="str">
            <v>Wells Capital Management, Inc.</v>
          </cell>
          <cell r="G281">
            <v>0</v>
          </cell>
          <cell r="H281">
            <v>0</v>
          </cell>
          <cell r="I281">
            <v>0</v>
          </cell>
          <cell r="J281">
            <v>0</v>
          </cell>
          <cell r="K281">
            <v>0</v>
          </cell>
          <cell r="L281">
            <v>0</v>
          </cell>
          <cell r="M281">
            <v>239449</v>
          </cell>
          <cell r="N281" t="str">
            <v>Growth</v>
          </cell>
          <cell r="O281" t="str">
            <v>Core Value</v>
          </cell>
        </row>
        <row r="282">
          <cell r="F282" t="str">
            <v>Old Mutual Asset Managers (UK) Ltd.</v>
          </cell>
          <cell r="G282">
            <v>0</v>
          </cell>
          <cell r="H282">
            <v>0</v>
          </cell>
          <cell r="I282">
            <v>123000</v>
          </cell>
          <cell r="J282">
            <v>123000</v>
          </cell>
          <cell r="K282">
            <v>97000</v>
          </cell>
          <cell r="L282">
            <v>97000</v>
          </cell>
          <cell r="M282">
            <v>92000</v>
          </cell>
          <cell r="N282" t="str">
            <v>GARP</v>
          </cell>
          <cell r="O282" t="str">
            <v>Core Value</v>
          </cell>
        </row>
        <row r="283">
          <cell r="F283" t="str">
            <v>Clay Finlay, Inc.</v>
          </cell>
          <cell r="G283">
            <v>0</v>
          </cell>
          <cell r="H283">
            <v>0</v>
          </cell>
          <cell r="I283">
            <v>0</v>
          </cell>
          <cell r="J283">
            <v>0</v>
          </cell>
          <cell r="K283">
            <v>0</v>
          </cell>
          <cell r="L283">
            <v>0</v>
          </cell>
          <cell r="M283">
            <v>133800</v>
          </cell>
          <cell r="N283" t="str">
            <v>GARP</v>
          </cell>
          <cell r="O283" t="str">
            <v>Growth</v>
          </cell>
        </row>
        <row r="284">
          <cell r="F284" t="str">
            <v>Martin Currie Investment Management Ltd.</v>
          </cell>
          <cell r="G284">
            <v>0</v>
          </cell>
          <cell r="H284">
            <v>0</v>
          </cell>
          <cell r="I284">
            <v>0</v>
          </cell>
          <cell r="J284">
            <v>0</v>
          </cell>
          <cell r="K284">
            <v>11014</v>
          </cell>
          <cell r="L284">
            <v>10127</v>
          </cell>
          <cell r="M284">
            <v>149931</v>
          </cell>
          <cell r="N284" t="str">
            <v>Core Value</v>
          </cell>
          <cell r="O284" t="str">
            <v>Growth</v>
          </cell>
        </row>
        <row r="285">
          <cell r="F285" t="str">
            <v>Baring Asset Management, Inc.</v>
          </cell>
          <cell r="G285">
            <v>0</v>
          </cell>
          <cell r="H285">
            <v>0</v>
          </cell>
          <cell r="I285">
            <v>0</v>
          </cell>
          <cell r="J285">
            <v>0</v>
          </cell>
          <cell r="K285">
            <v>0</v>
          </cell>
          <cell r="L285">
            <v>15102</v>
          </cell>
          <cell r="M285">
            <v>15102</v>
          </cell>
          <cell r="N285" t="str">
            <v>GARP</v>
          </cell>
          <cell r="O285" t="str">
            <v>GARP</v>
          </cell>
        </row>
        <row r="286">
          <cell r="F286" t="str">
            <v>Tocqueville Asset Management LP</v>
          </cell>
          <cell r="G286">
            <v>0</v>
          </cell>
          <cell r="H286">
            <v>956561</v>
          </cell>
          <cell r="I286">
            <v>956561</v>
          </cell>
          <cell r="J286">
            <v>954240</v>
          </cell>
          <cell r="K286">
            <v>1004240</v>
          </cell>
          <cell r="L286">
            <v>1004240</v>
          </cell>
          <cell r="M286">
            <v>1004240</v>
          </cell>
          <cell r="N286" t="str">
            <v>Growth</v>
          </cell>
          <cell r="O286" t="str">
            <v>Value</v>
          </cell>
        </row>
        <row r="287">
          <cell r="F287" t="str">
            <v>Smith Breeden Associates, Inc.</v>
          </cell>
          <cell r="G287">
            <v>0</v>
          </cell>
          <cell r="H287">
            <v>0</v>
          </cell>
          <cell r="I287">
            <v>0</v>
          </cell>
          <cell r="J287">
            <v>20900</v>
          </cell>
          <cell r="K287">
            <v>14200</v>
          </cell>
          <cell r="L287">
            <v>0</v>
          </cell>
          <cell r="M287">
            <v>0</v>
          </cell>
          <cell r="N287" t="str">
            <v>GARP</v>
          </cell>
          <cell r="O287" t="str">
            <v>Income</v>
          </cell>
        </row>
        <row r="288">
          <cell r="F288" t="str">
            <v>Mason Street Advisors LLC</v>
          </cell>
          <cell r="G288">
            <v>0</v>
          </cell>
          <cell r="H288">
            <v>0</v>
          </cell>
          <cell r="I288">
            <v>104500</v>
          </cell>
          <cell r="J288">
            <v>52030</v>
          </cell>
          <cell r="K288">
            <v>74330</v>
          </cell>
          <cell r="L288">
            <v>69200</v>
          </cell>
          <cell r="M288">
            <v>64655</v>
          </cell>
          <cell r="N288" t="str">
            <v>Growth</v>
          </cell>
          <cell r="O288" t="str">
            <v>Growth</v>
          </cell>
        </row>
        <row r="289">
          <cell r="F289" t="str">
            <v>Grantham, Mayo, Van Otterloo LLC</v>
          </cell>
          <cell r="G289">
            <v>0</v>
          </cell>
          <cell r="H289">
            <v>1573</v>
          </cell>
          <cell r="I289">
            <v>443672</v>
          </cell>
          <cell r="J289">
            <v>442099</v>
          </cell>
          <cell r="K289">
            <v>0</v>
          </cell>
          <cell r="L289">
            <v>0</v>
          </cell>
          <cell r="M289">
            <v>0</v>
          </cell>
          <cell r="N289" t="str">
            <v>GARP</v>
          </cell>
          <cell r="O289" t="str">
            <v>GARP</v>
          </cell>
        </row>
        <row r="290">
          <cell r="F290" t="str">
            <v>F&amp;C Asset Management Plc (Investment)</v>
          </cell>
          <cell r="G290">
            <v>0</v>
          </cell>
          <cell r="H290">
            <v>0</v>
          </cell>
          <cell r="I290">
            <v>0</v>
          </cell>
          <cell r="J290">
            <v>0</v>
          </cell>
          <cell r="K290">
            <v>32600</v>
          </cell>
          <cell r="L290">
            <v>32600</v>
          </cell>
          <cell r="M290">
            <v>31800</v>
          </cell>
          <cell r="N290" t="str">
            <v>GARP</v>
          </cell>
          <cell r="O290" t="str">
            <v>Growth</v>
          </cell>
        </row>
        <row r="291">
          <cell r="F291" t="str">
            <v>ASA Ltd.</v>
          </cell>
          <cell r="G291">
            <v>0</v>
          </cell>
          <cell r="H291">
            <v>3000000</v>
          </cell>
          <cell r="I291">
            <v>3000000</v>
          </cell>
          <cell r="J291">
            <v>0</v>
          </cell>
          <cell r="K291">
            <v>0</v>
          </cell>
          <cell r="L291">
            <v>0</v>
          </cell>
          <cell r="M291">
            <v>0</v>
          </cell>
          <cell r="N291" t="str">
            <v>Core Value</v>
          </cell>
          <cell r="O291" t="str">
            <v>Specialty</v>
          </cell>
        </row>
        <row r="292">
          <cell r="F292" t="str">
            <v>RiverSource Investments LLC</v>
          </cell>
          <cell r="G292">
            <v>0</v>
          </cell>
          <cell r="H292">
            <v>0</v>
          </cell>
          <cell r="I292">
            <v>0</v>
          </cell>
          <cell r="J292">
            <v>0</v>
          </cell>
          <cell r="K292">
            <v>0</v>
          </cell>
          <cell r="L292">
            <v>0</v>
          </cell>
          <cell r="M292">
            <v>100000</v>
          </cell>
          <cell r="N292" t="str">
            <v>Growth</v>
          </cell>
          <cell r="O292" t="str">
            <v>Growth</v>
          </cell>
        </row>
        <row r="293">
          <cell r="F293" t="str">
            <v>Teacher Retirement System of Texas</v>
          </cell>
          <cell r="G293" t="str">
            <v>Yet To File</v>
          </cell>
          <cell r="H293">
            <v>362000</v>
          </cell>
          <cell r="I293">
            <v>362000</v>
          </cell>
          <cell r="J293">
            <v>362000</v>
          </cell>
          <cell r="K293">
            <v>240000</v>
          </cell>
          <cell r="L293">
            <v>240000</v>
          </cell>
          <cell r="M293">
            <v>240000</v>
          </cell>
          <cell r="N293" t="str">
            <v>GARP</v>
          </cell>
          <cell r="O293" t="str">
            <v>GARP</v>
          </cell>
        </row>
      </sheetData>
      <sheetData sheetId="1" refreshError="1"/>
      <sheetData sheetId="2" refreshError="1">
        <row r="2">
          <cell r="A2" t="str">
            <v>Data from May RBC Report</v>
          </cell>
        </row>
        <row r="4">
          <cell r="B4">
            <v>2006</v>
          </cell>
          <cell r="C4">
            <v>2007</v>
          </cell>
          <cell r="D4">
            <v>2008</v>
          </cell>
          <cell r="E4">
            <v>2009</v>
          </cell>
          <cell r="F4">
            <v>2010</v>
          </cell>
        </row>
        <row r="5">
          <cell r="A5" t="str">
            <v>Telfer</v>
          </cell>
          <cell r="B5">
            <v>540</v>
          </cell>
          <cell r="C5">
            <v>622</v>
          </cell>
          <cell r="D5">
            <v>809</v>
          </cell>
          <cell r="E5">
            <v>871</v>
          </cell>
          <cell r="F5">
            <v>862</v>
          </cell>
        </row>
        <row r="6">
          <cell r="A6" t="str">
            <v>Ridgeway</v>
          </cell>
          <cell r="B6">
            <v>367</v>
          </cell>
          <cell r="C6">
            <v>305</v>
          </cell>
          <cell r="D6">
            <v>272</v>
          </cell>
          <cell r="E6">
            <v>258</v>
          </cell>
          <cell r="F6">
            <v>266</v>
          </cell>
        </row>
        <row r="7">
          <cell r="A7" t="str">
            <v>Cadia</v>
          </cell>
          <cell r="B7">
            <v>248</v>
          </cell>
          <cell r="C7">
            <v>240</v>
          </cell>
          <cell r="D7">
            <v>319</v>
          </cell>
          <cell r="E7">
            <v>299</v>
          </cell>
          <cell r="F7">
            <v>310</v>
          </cell>
        </row>
        <row r="8">
          <cell r="A8" t="str">
            <v>Gosowong</v>
          </cell>
          <cell r="B8">
            <v>187</v>
          </cell>
          <cell r="C8">
            <v>342</v>
          </cell>
          <cell r="D8">
            <v>348</v>
          </cell>
          <cell r="E8">
            <v>345</v>
          </cell>
          <cell r="F8">
            <v>344</v>
          </cell>
        </row>
        <row r="9">
          <cell r="A9" t="str">
            <v>Cracow</v>
          </cell>
          <cell r="B9">
            <v>78</v>
          </cell>
          <cell r="C9">
            <v>60</v>
          </cell>
          <cell r="D9">
            <v>64</v>
          </cell>
          <cell r="E9">
            <v>64</v>
          </cell>
          <cell r="F9">
            <v>64</v>
          </cell>
        </row>
        <row r="10">
          <cell r="A10" t="str">
            <v>Total Production</v>
          </cell>
          <cell r="B10">
            <v>1420</v>
          </cell>
          <cell r="C10">
            <v>1569</v>
          </cell>
          <cell r="D10">
            <v>1812</v>
          </cell>
          <cell r="E10">
            <v>1837</v>
          </cell>
          <cell r="F10">
            <v>1846</v>
          </cell>
        </row>
        <row r="12">
          <cell r="B12">
            <v>5869.8</v>
          </cell>
          <cell r="C12">
            <v>5381.6</v>
          </cell>
          <cell r="D12">
            <v>5797.2749999999996</v>
          </cell>
          <cell r="E12">
            <v>6197.2749999999996</v>
          </cell>
          <cell r="F12">
            <v>6277.2749999999996</v>
          </cell>
        </row>
        <row r="13">
          <cell r="A13" t="str">
            <v>A$</v>
          </cell>
        </row>
        <row r="14">
          <cell r="A14" t="str">
            <v>Realized Price</v>
          </cell>
          <cell r="B14">
            <v>564</v>
          </cell>
          <cell r="C14">
            <v>645</v>
          </cell>
          <cell r="D14">
            <v>771</v>
          </cell>
          <cell r="E14">
            <v>816</v>
          </cell>
          <cell r="F14">
            <v>864</v>
          </cell>
        </row>
        <row r="15">
          <cell r="A15" t="str">
            <v>Cash cost</v>
          </cell>
          <cell r="B15">
            <v>21</v>
          </cell>
          <cell r="C15">
            <v>276</v>
          </cell>
          <cell r="D15">
            <v>251</v>
          </cell>
          <cell r="E15">
            <v>255</v>
          </cell>
          <cell r="F15">
            <v>264</v>
          </cell>
        </row>
        <row r="16">
          <cell r="A16" t="str">
            <v>Margin per ounce</v>
          </cell>
          <cell r="B16">
            <v>543</v>
          </cell>
          <cell r="C16">
            <v>369</v>
          </cell>
          <cell r="D16">
            <v>520</v>
          </cell>
          <cell r="E16">
            <v>561</v>
          </cell>
          <cell r="F16">
            <v>600</v>
          </cell>
        </row>
        <row r="45">
          <cell r="B45">
            <v>2007</v>
          </cell>
          <cell r="C45">
            <v>2008</v>
          </cell>
          <cell r="D45">
            <v>2009</v>
          </cell>
          <cell r="E45">
            <v>2010</v>
          </cell>
        </row>
        <row r="46">
          <cell r="B46">
            <v>1789</v>
          </cell>
          <cell r="C46">
            <v>1413</v>
          </cell>
          <cell r="D46">
            <v>1948</v>
          </cell>
          <cell r="E46">
            <v>1854</v>
          </cell>
        </row>
      </sheetData>
      <sheetData sheetId="3" refreshError="1"/>
      <sheetData sheetId="4" refreshError="1"/>
      <sheetData sheetId="5" refreshError="1"/>
      <sheetData sheetId="6" refreshError="1">
        <row r="2">
          <cell r="C2" t="str">
            <v>GLD</v>
          </cell>
          <cell r="D2" t="str">
            <v>NEM</v>
          </cell>
          <cell r="E2" t="str">
            <v>00743A00</v>
          </cell>
          <cell r="F2" t="str">
            <v>XAU</v>
          </cell>
        </row>
        <row r="3">
          <cell r="B3" t="str">
            <v>Date</v>
          </cell>
          <cell r="C3" t="str">
            <v>Gold ETF</v>
          </cell>
          <cell r="D3" t="str">
            <v>Newmont</v>
          </cell>
          <cell r="E3" t="str">
            <v>Gold Price</v>
          </cell>
          <cell r="F3" t="str">
            <v>XAU Index</v>
          </cell>
        </row>
        <row r="7">
          <cell r="B7">
            <v>2002</v>
          </cell>
        </row>
        <row r="8">
          <cell r="D8">
            <v>37621</v>
          </cell>
          <cell r="E8">
            <v>37257</v>
          </cell>
        </row>
        <row r="10">
          <cell r="C10" t="str">
            <v>Company</v>
          </cell>
          <cell r="D10" t="str">
            <v>Current Price</v>
          </cell>
          <cell r="E10" t="str">
            <v>Hist. Price</v>
          </cell>
          <cell r="F10" t="str">
            <v>% Change</v>
          </cell>
        </row>
        <row r="11">
          <cell r="B11" t="str">
            <v>NEM</v>
          </cell>
          <cell r="C11" t="str">
            <v>Newmont</v>
          </cell>
          <cell r="D11">
            <v>29.03</v>
          </cell>
          <cell r="E11">
            <v>19.11</v>
          </cell>
          <cell r="F11">
            <v>0.51909994767137635</v>
          </cell>
        </row>
        <row r="12">
          <cell r="B12" t="str">
            <v>XAU</v>
          </cell>
          <cell r="C12" t="str">
            <v>XAU</v>
          </cell>
          <cell r="D12">
            <v>76.760000000000005</v>
          </cell>
          <cell r="E12">
            <v>54.43</v>
          </cell>
          <cell r="F12">
            <v>0.41025169943046125</v>
          </cell>
        </row>
        <row r="13">
          <cell r="B13" t="str">
            <v>00743A00</v>
          </cell>
          <cell r="C13" t="str">
            <v>Gold Price</v>
          </cell>
          <cell r="D13">
            <v>347.6</v>
          </cell>
          <cell r="E13">
            <v>278.7</v>
          </cell>
          <cell r="F13">
            <v>0.24721923214926458</v>
          </cell>
        </row>
        <row r="26">
          <cell r="B26">
            <v>2003</v>
          </cell>
        </row>
        <row r="27">
          <cell r="D27">
            <v>37986</v>
          </cell>
          <cell r="E27">
            <v>37622</v>
          </cell>
        </row>
        <row r="29">
          <cell r="C29" t="str">
            <v>Company</v>
          </cell>
          <cell r="D29" t="str">
            <v>Current Price</v>
          </cell>
          <cell r="E29" t="str">
            <v>Hist. Price</v>
          </cell>
          <cell r="F29" t="str">
            <v>% Change</v>
          </cell>
        </row>
        <row r="30">
          <cell r="B30" t="str">
            <v>NEM</v>
          </cell>
          <cell r="C30" t="str">
            <v>Newmont</v>
          </cell>
          <cell r="D30">
            <v>48.61</v>
          </cell>
          <cell r="E30">
            <v>29.03</v>
          </cell>
          <cell r="F30">
            <v>0.67447468136410604</v>
          </cell>
        </row>
        <row r="31">
          <cell r="B31" t="str">
            <v>XAU</v>
          </cell>
          <cell r="C31" t="str">
            <v>XAU</v>
          </cell>
          <cell r="D31">
            <v>108.84</v>
          </cell>
          <cell r="E31">
            <v>76.760000000000005</v>
          </cell>
          <cell r="F31">
            <v>0.41792600312662842</v>
          </cell>
        </row>
        <row r="32">
          <cell r="B32" t="str">
            <v>00743A00</v>
          </cell>
          <cell r="C32" t="str">
            <v>Gold Price</v>
          </cell>
          <cell r="D32">
            <v>415.70000000000005</v>
          </cell>
          <cell r="E32">
            <v>347.6</v>
          </cell>
          <cell r="F32">
            <v>0.19591484464902192</v>
          </cell>
        </row>
        <row r="41">
          <cell r="B41">
            <v>2004</v>
          </cell>
        </row>
        <row r="42">
          <cell r="D42">
            <v>38352</v>
          </cell>
          <cell r="E42">
            <v>37987</v>
          </cell>
        </row>
        <row r="44">
          <cell r="C44" t="str">
            <v>Company</v>
          </cell>
          <cell r="D44" t="str">
            <v>Current Price</v>
          </cell>
          <cell r="E44" t="str">
            <v>Hist. Price</v>
          </cell>
          <cell r="F44" t="str">
            <v>% Change</v>
          </cell>
        </row>
        <row r="45">
          <cell r="B45" t="str">
            <v>00743A00</v>
          </cell>
          <cell r="C45" t="str">
            <v>Gold Price</v>
          </cell>
          <cell r="D45">
            <v>437.5</v>
          </cell>
          <cell r="E45">
            <v>415.70000000000005</v>
          </cell>
          <cell r="F45">
            <v>5.2441664662015761E-2</v>
          </cell>
        </row>
        <row r="46">
          <cell r="B46" t="str">
            <v>NEM</v>
          </cell>
          <cell r="C46" t="str">
            <v>Newmont</v>
          </cell>
          <cell r="D46">
            <v>44.410000000000004</v>
          </cell>
          <cell r="E46">
            <v>48.61</v>
          </cell>
          <cell r="F46">
            <v>-8.6401974902283393E-2</v>
          </cell>
        </row>
        <row r="47">
          <cell r="B47" t="str">
            <v>XAU</v>
          </cell>
          <cell r="C47" t="str">
            <v>XAU</v>
          </cell>
          <cell r="D47">
            <v>99.350000000000009</v>
          </cell>
          <cell r="E47">
            <v>108.84</v>
          </cell>
          <cell r="F47">
            <v>-8.7192208746784225E-2</v>
          </cell>
        </row>
        <row r="58">
          <cell r="B58">
            <v>2005</v>
          </cell>
        </row>
        <row r="59">
          <cell r="D59">
            <v>38717</v>
          </cell>
          <cell r="E59">
            <v>38353</v>
          </cell>
        </row>
        <row r="61">
          <cell r="C61" t="str">
            <v>Company</v>
          </cell>
          <cell r="D61" t="str">
            <v>Current Price</v>
          </cell>
          <cell r="E61" t="str">
            <v>Hist. Price</v>
          </cell>
          <cell r="F61" t="str">
            <v>% Change</v>
          </cell>
        </row>
        <row r="62">
          <cell r="B62" t="str">
            <v>XAU</v>
          </cell>
          <cell r="C62" t="str">
            <v>XAU</v>
          </cell>
          <cell r="D62">
            <v>128.03</v>
          </cell>
          <cell r="E62">
            <v>99.350000000000009</v>
          </cell>
          <cell r="F62">
            <v>0.28867639657775529</v>
          </cell>
        </row>
        <row r="63">
          <cell r="B63" t="str">
            <v>NEM</v>
          </cell>
          <cell r="C63" t="str">
            <v>Newmont</v>
          </cell>
          <cell r="D63">
            <v>53.400000000000006</v>
          </cell>
          <cell r="E63">
            <v>44.410000000000004</v>
          </cell>
          <cell r="F63">
            <v>0.20243188471065079</v>
          </cell>
        </row>
        <row r="64">
          <cell r="B64" t="str">
            <v>00743A00</v>
          </cell>
          <cell r="C64" t="str">
            <v>Gold Price</v>
          </cell>
          <cell r="D64">
            <v>517.1</v>
          </cell>
          <cell r="E64">
            <v>437.5</v>
          </cell>
          <cell r="F64">
            <v>0.18194285714285718</v>
          </cell>
        </row>
        <row r="72">
          <cell r="B72">
            <v>2006</v>
          </cell>
        </row>
        <row r="73">
          <cell r="D73">
            <v>39080</v>
          </cell>
          <cell r="E73">
            <v>38718</v>
          </cell>
        </row>
        <row r="75">
          <cell r="C75" t="str">
            <v>Company</v>
          </cell>
          <cell r="D75" t="str">
            <v>Current Price</v>
          </cell>
          <cell r="E75" t="str">
            <v>Hist. Price</v>
          </cell>
          <cell r="F75" t="str">
            <v>% Change</v>
          </cell>
        </row>
        <row r="76">
          <cell r="B76" t="str">
            <v>00743A00</v>
          </cell>
          <cell r="C76" t="str">
            <v>Gold Price</v>
          </cell>
          <cell r="D76">
            <v>635.20000000000005</v>
          </cell>
          <cell r="E76">
            <v>517.1</v>
          </cell>
          <cell r="F76">
            <v>0.22838909301875848</v>
          </cell>
        </row>
        <row r="77">
          <cell r="B77" t="str">
            <v>XAU</v>
          </cell>
          <cell r="C77" t="str">
            <v>XAU</v>
          </cell>
          <cell r="D77">
            <v>142.25</v>
          </cell>
          <cell r="E77">
            <v>128.03</v>
          </cell>
          <cell r="F77">
            <v>0.11106771850347574</v>
          </cell>
        </row>
        <row r="78">
          <cell r="B78" t="str">
            <v>NEM</v>
          </cell>
          <cell r="C78" t="str">
            <v>Newmont</v>
          </cell>
          <cell r="D78">
            <v>45.15</v>
          </cell>
          <cell r="E78">
            <v>53.400000000000006</v>
          </cell>
          <cell r="F78">
            <v>-0.15449438202247204</v>
          </cell>
        </row>
        <row r="82">
          <cell r="B82" t="str">
            <v>2007-YTD</v>
          </cell>
        </row>
        <row r="83">
          <cell r="D83">
            <v>39157</v>
          </cell>
          <cell r="E83">
            <v>39083</v>
          </cell>
        </row>
        <row r="85">
          <cell r="C85" t="str">
            <v>Company</v>
          </cell>
          <cell r="D85" t="str">
            <v>Current Price</v>
          </cell>
          <cell r="E85" t="str">
            <v>Hist. Price</v>
          </cell>
          <cell r="F85" t="str">
            <v>% Change</v>
          </cell>
        </row>
        <row r="86">
          <cell r="B86" t="str">
            <v>00743A00</v>
          </cell>
          <cell r="C86" t="str">
            <v>Gold Price</v>
          </cell>
          <cell r="D86">
            <v>652.6</v>
          </cell>
          <cell r="E86">
            <v>635.20000000000005</v>
          </cell>
          <cell r="F86">
            <v>2.7392947103274522E-2</v>
          </cell>
        </row>
        <row r="87">
          <cell r="B87" t="str">
            <v>NEM</v>
          </cell>
          <cell r="C87" t="str">
            <v>Newmont</v>
          </cell>
          <cell r="D87">
            <v>42.93</v>
          </cell>
          <cell r="E87">
            <v>45.15</v>
          </cell>
          <cell r="F87">
            <v>-4.916943521594682E-2</v>
          </cell>
        </row>
        <row r="88">
          <cell r="B88" t="str">
            <v>XAU</v>
          </cell>
          <cell r="C88" t="str">
            <v>XAU</v>
          </cell>
          <cell r="D88">
            <v>133.31</v>
          </cell>
          <cell r="E88">
            <v>142.25</v>
          </cell>
          <cell r="F88">
            <v>-6.2847100175746906E-2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B3" t="str">
            <v>Cash Costs (09E) CURRENT</v>
          </cell>
          <cell r="O3" t="str">
            <v>Cash Costs (09E) PF</v>
          </cell>
        </row>
        <row r="4">
          <cell r="A4" t="str">
            <v>09 Prod.</v>
          </cell>
          <cell r="D4" t="str">
            <v>Source</v>
          </cell>
          <cell r="N4" t="str">
            <v>09 Prod.</v>
          </cell>
          <cell r="AA4" t="str">
            <v>2009E Production</v>
          </cell>
          <cell r="AB4" t="str">
            <v>2009E Cost</v>
          </cell>
        </row>
        <row r="5">
          <cell r="A5">
            <v>4.9000000000000004</v>
          </cell>
          <cell r="B5" t="str">
            <v>Gold Fields</v>
          </cell>
          <cell r="C5">
            <v>413</v>
          </cell>
          <cell r="D5" t="str">
            <v>RBC-1/26/2007</v>
          </cell>
          <cell r="N5">
            <v>4.9000000000000004</v>
          </cell>
          <cell r="O5" t="str">
            <v>Gold Fields</v>
          </cell>
          <cell r="P5">
            <v>413</v>
          </cell>
          <cell r="Q5" t="str">
            <v>RBC-1/26/2007</v>
          </cell>
          <cell r="Z5" t="str">
            <v>Newmont Post Divest</v>
          </cell>
          <cell r="AA5">
            <v>5.4472749999999994</v>
          </cell>
          <cell r="AB5">
            <v>352.01115695462414</v>
          </cell>
        </row>
        <row r="6">
          <cell r="A6">
            <v>6.1972749999999994</v>
          </cell>
          <cell r="B6" t="str">
            <v>Newmont</v>
          </cell>
          <cell r="C6">
            <v>255</v>
          </cell>
          <cell r="N6">
            <v>6.3250000000000002</v>
          </cell>
          <cell r="O6" t="str">
            <v>AngloGold</v>
          </cell>
          <cell r="P6">
            <v>330</v>
          </cell>
          <cell r="Q6" t="str">
            <v>Prudential-2/14/07</v>
          </cell>
          <cell r="Z6" t="str">
            <v>Cumberland</v>
          </cell>
          <cell r="AA6">
            <v>0.4</v>
          </cell>
          <cell r="AB6">
            <v>218</v>
          </cell>
        </row>
        <row r="7">
          <cell r="A7">
            <v>6.3250000000000002</v>
          </cell>
          <cell r="B7" t="str">
            <v>AngloGold</v>
          </cell>
          <cell r="C7">
            <v>330</v>
          </cell>
          <cell r="D7" t="str">
            <v>Prudential-2/14/07</v>
          </cell>
          <cell r="N7">
            <v>8.7972749999999991</v>
          </cell>
          <cell r="O7" t="str">
            <v>Newmont</v>
          </cell>
          <cell r="P7">
            <v>307.7147838393139</v>
          </cell>
          <cell r="Z7" t="str">
            <v>Miramar</v>
          </cell>
          <cell r="AA7">
            <v>0.15</v>
          </cell>
          <cell r="AB7">
            <v>109</v>
          </cell>
        </row>
        <row r="8">
          <cell r="A8">
            <v>8.9600000000000009</v>
          </cell>
          <cell r="B8" t="str">
            <v>Barrick</v>
          </cell>
          <cell r="C8">
            <v>298</v>
          </cell>
          <cell r="D8" t="str">
            <v>CanAd-2/23/07</v>
          </cell>
          <cell r="N8">
            <v>8.9600000000000009</v>
          </cell>
          <cell r="O8" t="str">
            <v>Barrick</v>
          </cell>
          <cell r="P8">
            <v>298</v>
          </cell>
          <cell r="Q8" t="str">
            <v>CanAd-2/23/07</v>
          </cell>
          <cell r="Z8" t="str">
            <v>Kinross</v>
          </cell>
          <cell r="AA8">
            <v>2.8</v>
          </cell>
          <cell r="AB8">
            <v>245</v>
          </cell>
        </row>
        <row r="9">
          <cell r="A9">
            <v>2.8</v>
          </cell>
          <cell r="B9" t="str">
            <v>Kinross</v>
          </cell>
          <cell r="C9">
            <v>245</v>
          </cell>
          <cell r="N9">
            <v>2.8</v>
          </cell>
          <cell r="O9" t="str">
            <v>Kinross</v>
          </cell>
          <cell r="P9">
            <v>245</v>
          </cell>
          <cell r="Z9" t="str">
            <v>NEM PF</v>
          </cell>
          <cell r="AA9">
            <v>8.7972749999999991</v>
          </cell>
          <cell r="AB9">
            <v>307.7147838393139</v>
          </cell>
        </row>
        <row r="10">
          <cell r="A10">
            <v>3.1640000000000001</v>
          </cell>
          <cell r="B10" t="str">
            <v>Goldcorp</v>
          </cell>
          <cell r="C10">
            <v>106</v>
          </cell>
          <cell r="D10" t="str">
            <v>CanAd-1/23/07</v>
          </cell>
          <cell r="N10">
            <v>3.1640000000000001</v>
          </cell>
          <cell r="O10" t="str">
            <v>Goldcorp</v>
          </cell>
          <cell r="P10">
            <v>106</v>
          </cell>
          <cell r="Q10" t="str">
            <v>CanAd-1/23/07</v>
          </cell>
        </row>
        <row r="22">
          <cell r="B22" t="str">
            <v>Production Growth (2006-09) CURRENT</v>
          </cell>
          <cell r="O22" t="str">
            <v>Production Growth (2006-09) PF</v>
          </cell>
        </row>
        <row r="23">
          <cell r="AA23">
            <v>2006</v>
          </cell>
          <cell r="AB23">
            <v>2009</v>
          </cell>
        </row>
        <row r="24">
          <cell r="B24" t="str">
            <v>Goldcorp</v>
          </cell>
          <cell r="C24">
            <v>82.678983833718263</v>
          </cell>
          <cell r="O24" t="str">
            <v>Goldcorp</v>
          </cell>
          <cell r="P24">
            <v>82.678983833718263</v>
          </cell>
          <cell r="Z24" t="str">
            <v>Newmont Post Divest</v>
          </cell>
          <cell r="AA24">
            <v>5.0438999999999998</v>
          </cell>
          <cell r="AB24">
            <v>5.4472749999999994</v>
          </cell>
          <cell r="AC24">
            <v>7.9972838478161723E-2</v>
          </cell>
        </row>
        <row r="25">
          <cell r="B25" t="str">
            <v>Kinross</v>
          </cell>
          <cell r="C25">
            <v>55.555555555555536</v>
          </cell>
          <cell r="O25" t="str">
            <v>Kinross</v>
          </cell>
          <cell r="P25">
            <v>55.555555555555536</v>
          </cell>
          <cell r="Z25" t="str">
            <v>Cumberland</v>
          </cell>
          <cell r="AA25">
            <v>0</v>
          </cell>
          <cell r="AB25">
            <v>0.4</v>
          </cell>
          <cell r="AC25" t="e">
            <v>#DIV/0!</v>
          </cell>
        </row>
        <row r="26">
          <cell r="B26" t="str">
            <v>Gold Fields</v>
          </cell>
          <cell r="C26">
            <v>36</v>
          </cell>
          <cell r="O26" t="str">
            <v>Gold Fields</v>
          </cell>
          <cell r="P26">
            <v>36</v>
          </cell>
          <cell r="Z26" t="str">
            <v>Miramar</v>
          </cell>
          <cell r="AA26">
            <v>0</v>
          </cell>
          <cell r="AB26">
            <v>0.15</v>
          </cell>
          <cell r="AC26" t="e">
            <v>#DIV/0!</v>
          </cell>
        </row>
        <row r="27">
          <cell r="B27" t="str">
            <v>AngloGold</v>
          </cell>
          <cell r="C27">
            <v>18</v>
          </cell>
          <cell r="O27" t="str">
            <v>Newmont</v>
          </cell>
          <cell r="P27">
            <v>28.54184017884538</v>
          </cell>
          <cell r="Z27" t="str">
            <v>Kinross</v>
          </cell>
          <cell r="AA27">
            <v>1.8</v>
          </cell>
          <cell r="AB27">
            <v>2.8</v>
          </cell>
          <cell r="AC27">
            <v>0.55555555555555536</v>
          </cell>
        </row>
        <row r="28">
          <cell r="B28" t="str">
            <v>Newmont</v>
          </cell>
          <cell r="C28">
            <v>5.5789805444819152</v>
          </cell>
          <cell r="O28" t="str">
            <v>AngloGold</v>
          </cell>
          <cell r="P28">
            <v>18</v>
          </cell>
          <cell r="Z28" t="str">
            <v>NEM PF</v>
          </cell>
          <cell r="AA28">
            <v>6.8438999999999997</v>
          </cell>
          <cell r="AB28">
            <v>8.7972749999999991</v>
          </cell>
          <cell r="AC28">
            <v>0.28541840178845379</v>
          </cell>
        </row>
        <row r="29">
          <cell r="B29" t="str">
            <v>Barrick</v>
          </cell>
          <cell r="C29">
            <v>3.7037037037036979</v>
          </cell>
          <cell r="O29" t="str">
            <v>Barrick</v>
          </cell>
          <cell r="P29">
            <v>3.7037037037036979</v>
          </cell>
        </row>
        <row r="41">
          <cell r="B41" t="str">
            <v>Geopolitical Reserve Breakdown</v>
          </cell>
        </row>
        <row r="43">
          <cell r="B43" t="str">
            <v>Summary (Current)</v>
          </cell>
          <cell r="O43" t="str">
            <v>Summary (PF)</v>
          </cell>
        </row>
        <row r="45">
          <cell r="C45" t="str">
            <v>Favorable</v>
          </cell>
          <cell r="D45" t="str">
            <v>Less Favorable</v>
          </cell>
          <cell r="P45" t="str">
            <v>Favorable</v>
          </cell>
          <cell r="Q45" t="str">
            <v>Less Favorable</v>
          </cell>
        </row>
        <row r="46">
          <cell r="B46" t="str">
            <v>Kinross</v>
          </cell>
          <cell r="C46">
            <v>0.92</v>
          </cell>
          <cell r="D46">
            <v>0.08</v>
          </cell>
          <cell r="O46" t="str">
            <v>Kinross</v>
          </cell>
          <cell r="P46">
            <v>0.92</v>
          </cell>
          <cell r="Q46">
            <v>0.08</v>
          </cell>
        </row>
        <row r="47">
          <cell r="B47" t="str">
            <v>Goldcorp</v>
          </cell>
          <cell r="C47">
            <v>0.74429783685682049</v>
          </cell>
          <cell r="D47">
            <v>0.25570216314317945</v>
          </cell>
          <cell r="O47" t="str">
            <v>Goldcorp</v>
          </cell>
          <cell r="P47">
            <v>0.74429783685682049</v>
          </cell>
          <cell r="Q47">
            <v>0.25570216314317945</v>
          </cell>
        </row>
        <row r="48">
          <cell r="B48" t="str">
            <v>Barrick</v>
          </cell>
          <cell r="C48">
            <v>0.66645893455262573</v>
          </cell>
          <cell r="D48">
            <v>0.33354106544737427</v>
          </cell>
          <cell r="O48" t="str">
            <v>Barrick</v>
          </cell>
          <cell r="P48">
            <v>0.66645893455262573</v>
          </cell>
          <cell r="Q48">
            <v>0.33354106544737427</v>
          </cell>
        </row>
        <row r="49">
          <cell r="B49" t="str">
            <v>Newmont</v>
          </cell>
          <cell r="C49">
            <v>0.56497175141242939</v>
          </cell>
          <cell r="D49">
            <v>0.43502824858757061</v>
          </cell>
          <cell r="O49" t="str">
            <v>Newmont</v>
          </cell>
          <cell r="P49">
            <v>0.67653991549922177</v>
          </cell>
          <cell r="Q49">
            <v>0.32346008450077829</v>
          </cell>
        </row>
        <row r="50">
          <cell r="B50" t="str">
            <v>AngloGold</v>
          </cell>
          <cell r="C50">
            <v>0.18700475435816163</v>
          </cell>
          <cell r="D50">
            <v>0.81299524564183834</v>
          </cell>
          <cell r="O50" t="str">
            <v>AngloGold</v>
          </cell>
          <cell r="P50">
            <v>0.18700475435816163</v>
          </cell>
          <cell r="Q50">
            <v>0.81299524564183834</v>
          </cell>
        </row>
        <row r="51">
          <cell r="B51" t="str">
            <v>Gold Fields</v>
          </cell>
          <cell r="C51">
            <v>3.9985218033998529E-2</v>
          </cell>
          <cell r="D51">
            <v>0.96001478196600154</v>
          </cell>
          <cell r="O51" t="str">
            <v>Gold Fields</v>
          </cell>
          <cell r="P51">
            <v>3.9985218033998529E-2</v>
          </cell>
          <cell r="Q51">
            <v>0.96001478196600154</v>
          </cell>
        </row>
        <row r="65">
          <cell r="B65" t="str">
            <v>Goldcorp</v>
          </cell>
        </row>
        <row r="67">
          <cell r="B67" t="str">
            <v>Asset</v>
          </cell>
          <cell r="C67" t="str">
            <v>Gold Reserve (mm oz)</v>
          </cell>
          <cell r="D67" t="str">
            <v>Country</v>
          </cell>
          <cell r="E67" t="str">
            <v>Stable</v>
          </cell>
        </row>
        <row r="68">
          <cell r="B68" t="str">
            <v>Red Lake</v>
          </cell>
          <cell r="C68">
            <v>4.92</v>
          </cell>
          <cell r="D68" t="str">
            <v>Canada</v>
          </cell>
          <cell r="E68">
            <v>1</v>
          </cell>
        </row>
        <row r="69">
          <cell r="B69" t="str">
            <v>Wharf</v>
          </cell>
          <cell r="C69">
            <v>0.14000000000000001</v>
          </cell>
          <cell r="D69" t="str">
            <v>USA</v>
          </cell>
          <cell r="E69">
            <v>1</v>
          </cell>
        </row>
        <row r="70">
          <cell r="B70" t="str">
            <v>Alumbrera</v>
          </cell>
          <cell r="C70">
            <v>2.37</v>
          </cell>
          <cell r="D70" t="str">
            <v>Argentina</v>
          </cell>
          <cell r="E70">
            <v>0</v>
          </cell>
        </row>
        <row r="71">
          <cell r="B71" t="str">
            <v>Luismin</v>
          </cell>
          <cell r="C71">
            <v>1.08</v>
          </cell>
          <cell r="D71" t="str">
            <v>Mexico</v>
          </cell>
          <cell r="E71">
            <v>1</v>
          </cell>
        </row>
        <row r="72">
          <cell r="B72" t="str">
            <v>Los Filos</v>
          </cell>
          <cell r="C72">
            <v>4.5</v>
          </cell>
          <cell r="D72" t="str">
            <v>Mexico</v>
          </cell>
          <cell r="E72">
            <v>1</v>
          </cell>
        </row>
        <row r="73">
          <cell r="B73" t="str">
            <v>Peak</v>
          </cell>
          <cell r="C73">
            <v>0.39</v>
          </cell>
          <cell r="D73" t="str">
            <v>Australia</v>
          </cell>
          <cell r="E73">
            <v>1</v>
          </cell>
        </row>
        <row r="74">
          <cell r="B74" t="str">
            <v>Amapari</v>
          </cell>
          <cell r="C74">
            <v>1.34</v>
          </cell>
          <cell r="D74" t="str">
            <v>Brazil</v>
          </cell>
          <cell r="E74">
            <v>1</v>
          </cell>
        </row>
        <row r="75">
          <cell r="B75" t="str">
            <v>Pueblo Viejo</v>
          </cell>
          <cell r="C75">
            <v>5.3659999999999997</v>
          </cell>
          <cell r="D75" t="str">
            <v>Dom. Rep.</v>
          </cell>
          <cell r="E75">
            <v>0</v>
          </cell>
        </row>
        <row r="76">
          <cell r="B76" t="str">
            <v>La Coipa</v>
          </cell>
          <cell r="C76">
            <v>0.39700000000000002</v>
          </cell>
          <cell r="D76" t="str">
            <v>Chile</v>
          </cell>
          <cell r="E76">
            <v>1</v>
          </cell>
        </row>
        <row r="77">
          <cell r="B77" t="str">
            <v>Campbell</v>
          </cell>
          <cell r="C77">
            <v>1.45</v>
          </cell>
          <cell r="D77" t="str">
            <v>Canada</v>
          </cell>
          <cell r="E77">
            <v>1</v>
          </cell>
        </row>
        <row r="78">
          <cell r="B78" t="str">
            <v>Porcupine</v>
          </cell>
          <cell r="C78">
            <v>1.7210000000000001</v>
          </cell>
          <cell r="D78" t="str">
            <v>Canada</v>
          </cell>
          <cell r="E78">
            <v>1</v>
          </cell>
        </row>
        <row r="79">
          <cell r="B79" t="str">
            <v>San Martin</v>
          </cell>
          <cell r="C79">
            <v>0.26400000000000001</v>
          </cell>
          <cell r="D79" t="str">
            <v>Honduras</v>
          </cell>
          <cell r="E79">
            <v>0</v>
          </cell>
        </row>
        <row r="80">
          <cell r="B80" t="str">
            <v>Marigold</v>
          </cell>
          <cell r="C80">
            <v>1.3839999999999999</v>
          </cell>
          <cell r="D80" t="str">
            <v>USA</v>
          </cell>
          <cell r="E80">
            <v>1</v>
          </cell>
        </row>
        <row r="81">
          <cell r="B81" t="str">
            <v>El Suazal</v>
          </cell>
          <cell r="C81">
            <v>1.673</v>
          </cell>
          <cell r="D81" t="str">
            <v>Mexico</v>
          </cell>
          <cell r="E81">
            <v>1</v>
          </cell>
        </row>
        <row r="82">
          <cell r="B82" t="str">
            <v>Marlin</v>
          </cell>
          <cell r="C82">
            <v>2.4260000000000002</v>
          </cell>
          <cell r="D82" t="str">
            <v>Guatemala</v>
          </cell>
          <cell r="E82">
            <v>0</v>
          </cell>
        </row>
        <row r="83">
          <cell r="B83" t="str">
            <v>Penasquito</v>
          </cell>
          <cell r="C83">
            <v>9.9809999999999999</v>
          </cell>
          <cell r="D83" t="str">
            <v>Mexico</v>
          </cell>
          <cell r="E83">
            <v>1</v>
          </cell>
        </row>
        <row r="84">
          <cell r="B84" t="str">
            <v>Musselwhite</v>
          </cell>
          <cell r="C84">
            <v>1.3720000000000001</v>
          </cell>
          <cell r="D84" t="str">
            <v>Canada</v>
          </cell>
          <cell r="E84">
            <v>1</v>
          </cell>
        </row>
        <row r="86">
          <cell r="B86" t="str">
            <v>Favorable</v>
          </cell>
          <cell r="C86">
            <v>30.347999999999999</v>
          </cell>
          <cell r="D86">
            <v>0.74429783685682049</v>
          </cell>
        </row>
        <row r="87">
          <cell r="B87" t="str">
            <v>Less Favorable</v>
          </cell>
          <cell r="C87">
            <v>10.426</v>
          </cell>
          <cell r="D87">
            <v>0.25570216314317945</v>
          </cell>
        </row>
        <row r="91">
          <cell r="B91" t="str">
            <v>Kinross</v>
          </cell>
        </row>
        <row r="93">
          <cell r="B93" t="str">
            <v>Asset</v>
          </cell>
          <cell r="C93" t="str">
            <v>Gold Reserve (mm oz)</v>
          </cell>
          <cell r="D93" t="str">
            <v>Country</v>
          </cell>
          <cell r="E93" t="str">
            <v>Stable</v>
          </cell>
        </row>
        <row r="94">
          <cell r="B94" t="str">
            <v>Various</v>
          </cell>
          <cell r="C94">
            <v>0.16</v>
          </cell>
          <cell r="D94" t="str">
            <v>N. America</v>
          </cell>
          <cell r="E94">
            <v>1</v>
          </cell>
        </row>
        <row r="95">
          <cell r="B95" t="str">
            <v>Various</v>
          </cell>
          <cell r="C95">
            <v>0.39</v>
          </cell>
          <cell r="D95" t="str">
            <v>Chile</v>
          </cell>
          <cell r="E95">
            <v>1</v>
          </cell>
        </row>
        <row r="96">
          <cell r="B96" t="str">
            <v>Various</v>
          </cell>
          <cell r="C96">
            <v>0.37</v>
          </cell>
          <cell r="D96" t="str">
            <v>Brazil</v>
          </cell>
          <cell r="E96">
            <v>1</v>
          </cell>
        </row>
        <row r="97">
          <cell r="B97" t="str">
            <v>Various</v>
          </cell>
          <cell r="C97">
            <v>0.08</v>
          </cell>
          <cell r="D97" t="str">
            <v>Russia</v>
          </cell>
          <cell r="E97">
            <v>0</v>
          </cell>
        </row>
        <row r="99">
          <cell r="B99" t="str">
            <v>Favorable</v>
          </cell>
          <cell r="C99">
            <v>0.92</v>
          </cell>
          <cell r="D99">
            <v>0.92</v>
          </cell>
        </row>
        <row r="100">
          <cell r="B100" t="str">
            <v>Less Favorable</v>
          </cell>
          <cell r="C100">
            <v>0.08</v>
          </cell>
          <cell r="D100">
            <v>0.08</v>
          </cell>
        </row>
        <row r="107">
          <cell r="B107" t="str">
            <v>Gold Fields</v>
          </cell>
        </row>
        <row r="109">
          <cell r="B109" t="str">
            <v>Asset</v>
          </cell>
          <cell r="C109" t="str">
            <v>Gold Reserve (mm oz)</v>
          </cell>
          <cell r="D109" t="str">
            <v>Country</v>
          </cell>
          <cell r="E109" t="str">
            <v>Stable</v>
          </cell>
        </row>
        <row r="110">
          <cell r="B110" t="str">
            <v>Various</v>
          </cell>
          <cell r="C110">
            <v>45.14</v>
          </cell>
          <cell r="D110" t="str">
            <v>South Africa</v>
          </cell>
          <cell r="E110">
            <v>0</v>
          </cell>
        </row>
        <row r="111">
          <cell r="B111" t="str">
            <v>Tarkwa</v>
          </cell>
          <cell r="C111">
            <v>14.303000000000001</v>
          </cell>
          <cell r="D111" t="str">
            <v>Ghana</v>
          </cell>
          <cell r="E111">
            <v>0</v>
          </cell>
        </row>
        <row r="112">
          <cell r="B112" t="str">
            <v>Damang</v>
          </cell>
          <cell r="C112">
            <v>1.071</v>
          </cell>
          <cell r="D112" t="str">
            <v>Ghana</v>
          </cell>
          <cell r="E112">
            <v>0</v>
          </cell>
        </row>
        <row r="113">
          <cell r="B113" t="str">
            <v>St Ives</v>
          </cell>
          <cell r="C113">
            <v>1.952</v>
          </cell>
          <cell r="D113" t="str">
            <v>Australia</v>
          </cell>
          <cell r="E113">
            <v>1</v>
          </cell>
        </row>
        <row r="114">
          <cell r="B114" t="str">
            <v>Agnew</v>
          </cell>
          <cell r="C114">
            <v>0.753</v>
          </cell>
          <cell r="D114" t="str">
            <v>Australia</v>
          </cell>
          <cell r="E114">
            <v>1</v>
          </cell>
        </row>
        <row r="115">
          <cell r="B115" t="str">
            <v>Choco</v>
          </cell>
          <cell r="C115">
            <v>1.2370000000000001</v>
          </cell>
          <cell r="D115" t="str">
            <v>Venezuela</v>
          </cell>
          <cell r="E115">
            <v>0</v>
          </cell>
        </row>
        <row r="116">
          <cell r="B116" t="str">
            <v>Cerro Corona</v>
          </cell>
          <cell r="C116">
            <v>3.194</v>
          </cell>
          <cell r="D116" t="str">
            <v>Peru</v>
          </cell>
          <cell r="E116">
            <v>0</v>
          </cell>
        </row>
        <row r="119">
          <cell r="B119" t="str">
            <v>Favorable</v>
          </cell>
          <cell r="C119">
            <v>2.7050000000000001</v>
          </cell>
          <cell r="D119">
            <v>3.9985218033998529E-2</v>
          </cell>
        </row>
        <row r="120">
          <cell r="B120" t="str">
            <v>Less Favorable</v>
          </cell>
          <cell r="C120">
            <v>64.944999999999993</v>
          </cell>
          <cell r="D120">
            <v>0.96001478196600154</v>
          </cell>
        </row>
        <row r="130">
          <cell r="B130" t="str">
            <v>Barrick</v>
          </cell>
        </row>
        <row r="132">
          <cell r="B132" t="str">
            <v>Asset</v>
          </cell>
          <cell r="C132" t="str">
            <v>Gold Reserve (mm oz)</v>
          </cell>
          <cell r="D132" t="str">
            <v>Country</v>
          </cell>
          <cell r="E132" t="str">
            <v>Stable</v>
          </cell>
        </row>
        <row r="133">
          <cell r="B133" t="str">
            <v>Goldstrike</v>
          </cell>
          <cell r="C133">
            <v>17.376000000000001</v>
          </cell>
          <cell r="D133" t="str">
            <v>USA</v>
          </cell>
          <cell r="E133">
            <v>1</v>
          </cell>
        </row>
        <row r="134">
          <cell r="B134" t="str">
            <v>Round Mtn</v>
          </cell>
          <cell r="C134">
            <v>2.3380000000000001</v>
          </cell>
          <cell r="D134" t="str">
            <v>USA</v>
          </cell>
          <cell r="E134">
            <v>1</v>
          </cell>
        </row>
        <row r="135">
          <cell r="B135" t="str">
            <v>E. Archimides</v>
          </cell>
          <cell r="C135">
            <v>1.0109999999999999</v>
          </cell>
          <cell r="D135" t="str">
            <v>USA</v>
          </cell>
          <cell r="E135">
            <v>1</v>
          </cell>
        </row>
        <row r="136">
          <cell r="B136" t="str">
            <v>Hemlo</v>
          </cell>
          <cell r="C136">
            <v>0.94399999999999995</v>
          </cell>
          <cell r="D136" t="str">
            <v>Canada</v>
          </cell>
          <cell r="E136">
            <v>1</v>
          </cell>
        </row>
        <row r="137">
          <cell r="B137" t="str">
            <v>Eskay Creek</v>
          </cell>
          <cell r="C137">
            <v>0.217</v>
          </cell>
          <cell r="D137" t="str">
            <v>Canada</v>
          </cell>
          <cell r="E137">
            <v>1</v>
          </cell>
        </row>
        <row r="138">
          <cell r="B138" t="str">
            <v>Marigold</v>
          </cell>
          <cell r="C138">
            <v>0.68899999999999995</v>
          </cell>
          <cell r="D138" t="str">
            <v>USA</v>
          </cell>
          <cell r="E138">
            <v>1</v>
          </cell>
        </row>
        <row r="139">
          <cell r="B139" t="str">
            <v>Bald Mtn</v>
          </cell>
          <cell r="C139">
            <v>3.39</v>
          </cell>
          <cell r="D139" t="str">
            <v>USA</v>
          </cell>
          <cell r="E139">
            <v>1</v>
          </cell>
        </row>
        <row r="140">
          <cell r="B140" t="str">
            <v>Cortez</v>
          </cell>
          <cell r="C140">
            <v>6.3259999999999996</v>
          </cell>
          <cell r="D140" t="str">
            <v>USA</v>
          </cell>
          <cell r="E140">
            <v>1</v>
          </cell>
        </row>
        <row r="141">
          <cell r="B141" t="str">
            <v>Golden Sun</v>
          </cell>
          <cell r="C141">
            <v>0.59699999999999998</v>
          </cell>
          <cell r="D141" t="str">
            <v>USA</v>
          </cell>
          <cell r="E141">
            <v>1</v>
          </cell>
        </row>
        <row r="142">
          <cell r="B142" t="str">
            <v>Turq Ridge</v>
          </cell>
          <cell r="C142">
            <v>3.3039999999999998</v>
          </cell>
          <cell r="D142" t="str">
            <v>USA</v>
          </cell>
          <cell r="E142">
            <v>1</v>
          </cell>
        </row>
        <row r="143">
          <cell r="B143" t="str">
            <v>Pascua-Lama</v>
          </cell>
          <cell r="C143">
            <v>18.349</v>
          </cell>
          <cell r="D143" t="str">
            <v>Chile</v>
          </cell>
          <cell r="E143">
            <v>1</v>
          </cell>
        </row>
        <row r="144">
          <cell r="B144" t="str">
            <v>Veladero</v>
          </cell>
          <cell r="C144">
            <v>12.641</v>
          </cell>
          <cell r="D144" t="str">
            <v>Chile</v>
          </cell>
          <cell r="E144">
            <v>1</v>
          </cell>
        </row>
        <row r="145">
          <cell r="B145" t="str">
            <v>Lagunas Norte</v>
          </cell>
          <cell r="C145">
            <v>8.266</v>
          </cell>
          <cell r="D145" t="str">
            <v>Peru</v>
          </cell>
          <cell r="E145">
            <v>0</v>
          </cell>
        </row>
        <row r="146">
          <cell r="B146" t="str">
            <v>Pierina</v>
          </cell>
          <cell r="C146">
            <v>1.9159999999999999</v>
          </cell>
          <cell r="D146" t="str">
            <v>Peru</v>
          </cell>
          <cell r="E146">
            <v>0</v>
          </cell>
        </row>
        <row r="147">
          <cell r="B147" t="str">
            <v>Pueblo Viejo</v>
          </cell>
          <cell r="C147">
            <v>8.0495999999999999</v>
          </cell>
          <cell r="D147" t="str">
            <v>Dom. Rep.</v>
          </cell>
          <cell r="E147">
            <v>0</v>
          </cell>
        </row>
        <row r="148">
          <cell r="B148" t="str">
            <v>Bulyanhulu</v>
          </cell>
          <cell r="C148">
            <v>10.731999999999999</v>
          </cell>
          <cell r="D148" t="str">
            <v>Tanzania</v>
          </cell>
          <cell r="E148">
            <v>0</v>
          </cell>
        </row>
        <row r="149">
          <cell r="B149" t="str">
            <v>Tulawaka</v>
          </cell>
          <cell r="C149">
            <v>0.377</v>
          </cell>
          <cell r="D149" t="str">
            <v>Tanzania</v>
          </cell>
          <cell r="E149">
            <v>0</v>
          </cell>
        </row>
        <row r="150">
          <cell r="B150" t="str">
            <v>Cowal</v>
          </cell>
          <cell r="C150">
            <v>2.4950000000000001</v>
          </cell>
          <cell r="D150" t="str">
            <v>Australia</v>
          </cell>
          <cell r="E150">
            <v>1</v>
          </cell>
        </row>
        <row r="151">
          <cell r="B151" t="str">
            <v>Lawlers</v>
          </cell>
          <cell r="C151">
            <v>0.47199999999999998</v>
          </cell>
          <cell r="D151" t="str">
            <v>Australia</v>
          </cell>
          <cell r="E151">
            <v>1</v>
          </cell>
        </row>
        <row r="152">
          <cell r="B152" t="str">
            <v>Darlot</v>
          </cell>
          <cell r="C152">
            <v>0.91400000000000003</v>
          </cell>
          <cell r="D152" t="str">
            <v>Australia</v>
          </cell>
          <cell r="E152">
            <v>1</v>
          </cell>
        </row>
        <row r="153">
          <cell r="B153" t="str">
            <v>Plutonic</v>
          </cell>
          <cell r="C153">
            <v>2.399</v>
          </cell>
          <cell r="D153" t="str">
            <v>Australia</v>
          </cell>
          <cell r="E153">
            <v>1</v>
          </cell>
        </row>
        <row r="154">
          <cell r="B154" t="str">
            <v>Kalgoorie</v>
          </cell>
          <cell r="C154">
            <v>4.8940000000000001</v>
          </cell>
          <cell r="D154" t="str">
            <v>Australia</v>
          </cell>
          <cell r="E154">
            <v>1</v>
          </cell>
        </row>
        <row r="155">
          <cell r="B155" t="str">
            <v>Granny Smith</v>
          </cell>
          <cell r="C155">
            <v>0.66800000000000004</v>
          </cell>
          <cell r="D155" t="str">
            <v>Australia</v>
          </cell>
          <cell r="E155">
            <v>1</v>
          </cell>
        </row>
        <row r="156">
          <cell r="B156" t="str">
            <v>Henty</v>
          </cell>
          <cell r="C156">
            <v>0.16600000000000001</v>
          </cell>
          <cell r="D156" t="str">
            <v>Tasmania</v>
          </cell>
          <cell r="E156">
            <v>1</v>
          </cell>
        </row>
        <row r="157">
          <cell r="B157" t="str">
            <v>Osborne</v>
          </cell>
          <cell r="C157">
            <v>0.161</v>
          </cell>
          <cell r="D157" t="str">
            <v>Australia</v>
          </cell>
          <cell r="E157">
            <v>1</v>
          </cell>
        </row>
        <row r="158">
          <cell r="B158" t="str">
            <v>Porgera</v>
          </cell>
          <cell r="C158">
            <v>6.0759999999999996</v>
          </cell>
          <cell r="D158" t="str">
            <v>PNG</v>
          </cell>
          <cell r="E158">
            <v>0</v>
          </cell>
        </row>
        <row r="159">
          <cell r="B159" t="str">
            <v>North Mara</v>
          </cell>
          <cell r="C159">
            <v>4.2960000000000003</v>
          </cell>
          <cell r="D159" t="str">
            <v>Tanzania</v>
          </cell>
          <cell r="E159">
            <v>0</v>
          </cell>
        </row>
        <row r="164">
          <cell r="B164" t="str">
            <v>Favorable</v>
          </cell>
          <cell r="C164">
            <v>79.351000000000013</v>
          </cell>
          <cell r="D164">
            <v>0.66645893455262573</v>
          </cell>
        </row>
        <row r="165">
          <cell r="B165" t="str">
            <v>Less Favorable</v>
          </cell>
          <cell r="C165">
            <v>39.712599999999995</v>
          </cell>
          <cell r="D165">
            <v>0.33354106544737427</v>
          </cell>
        </row>
        <row r="171">
          <cell r="B171" t="str">
            <v>AngloGold</v>
          </cell>
        </row>
        <row r="173">
          <cell r="B173" t="str">
            <v>Asset</v>
          </cell>
          <cell r="C173" t="str">
            <v>Gold Reserve (mm oz)</v>
          </cell>
          <cell r="D173" t="str">
            <v>Country</v>
          </cell>
          <cell r="E173" t="str">
            <v>Stable</v>
          </cell>
        </row>
        <row r="174">
          <cell r="B174" t="str">
            <v>Various</v>
          </cell>
          <cell r="C174">
            <v>26.8</v>
          </cell>
          <cell r="D174" t="str">
            <v>South Africa</v>
          </cell>
          <cell r="E174">
            <v>0</v>
          </cell>
        </row>
        <row r="175">
          <cell r="B175" t="str">
            <v>Various</v>
          </cell>
          <cell r="C175">
            <v>1.3</v>
          </cell>
          <cell r="D175" t="str">
            <v>Argentina</v>
          </cell>
          <cell r="E175">
            <v>0</v>
          </cell>
        </row>
        <row r="176">
          <cell r="B176" t="str">
            <v>Various</v>
          </cell>
          <cell r="C176">
            <v>5.6</v>
          </cell>
          <cell r="D176" t="str">
            <v>Australia</v>
          </cell>
          <cell r="E176">
            <v>1</v>
          </cell>
        </row>
        <row r="177">
          <cell r="B177" t="str">
            <v>Various</v>
          </cell>
          <cell r="C177">
            <v>2.9</v>
          </cell>
          <cell r="D177" t="str">
            <v>Brazil</v>
          </cell>
          <cell r="E177">
            <v>1</v>
          </cell>
        </row>
        <row r="178">
          <cell r="B178" t="str">
            <v>Various</v>
          </cell>
          <cell r="C178">
            <v>10.6</v>
          </cell>
          <cell r="D178" t="str">
            <v>Ghana</v>
          </cell>
          <cell r="E178">
            <v>0</v>
          </cell>
        </row>
        <row r="179">
          <cell r="B179" t="str">
            <v>Various</v>
          </cell>
          <cell r="C179">
            <v>1.6</v>
          </cell>
          <cell r="D179" t="str">
            <v>PNG</v>
          </cell>
          <cell r="E179">
            <v>0</v>
          </cell>
        </row>
        <row r="180">
          <cell r="B180" t="str">
            <v>Various</v>
          </cell>
          <cell r="C180">
            <v>2</v>
          </cell>
          <cell r="D180" t="str">
            <v>Mali</v>
          </cell>
          <cell r="E180">
            <v>0</v>
          </cell>
        </row>
        <row r="181">
          <cell r="B181" t="str">
            <v>Various</v>
          </cell>
          <cell r="C181">
            <v>0.5</v>
          </cell>
          <cell r="D181" t="str">
            <v>Namibia</v>
          </cell>
          <cell r="E181">
            <v>0</v>
          </cell>
        </row>
        <row r="182">
          <cell r="B182" t="str">
            <v>Various</v>
          </cell>
          <cell r="C182">
            <v>8.5</v>
          </cell>
          <cell r="D182" t="str">
            <v>Tanzania</v>
          </cell>
          <cell r="E182">
            <v>0</v>
          </cell>
        </row>
        <row r="183">
          <cell r="B183" t="str">
            <v>Various</v>
          </cell>
          <cell r="C183">
            <v>3.3</v>
          </cell>
          <cell r="D183" t="str">
            <v>USA</v>
          </cell>
          <cell r="E183">
            <v>1</v>
          </cell>
        </row>
        <row r="187">
          <cell r="B187" t="str">
            <v>Favorable</v>
          </cell>
          <cell r="C187">
            <v>11.8</v>
          </cell>
          <cell r="D187">
            <v>0.18700475435816163</v>
          </cell>
        </row>
        <row r="188">
          <cell r="B188" t="str">
            <v>Less Favorable</v>
          </cell>
          <cell r="C188">
            <v>51.300000000000004</v>
          </cell>
          <cell r="D188">
            <v>0.81299524564183834</v>
          </cell>
        </row>
        <row r="199">
          <cell r="B199" t="str">
            <v>Newmont (CURRENT)</v>
          </cell>
        </row>
        <row r="201">
          <cell r="B201" t="str">
            <v>Asset</v>
          </cell>
          <cell r="C201" t="str">
            <v>Gold Reserve (mm oz)</v>
          </cell>
          <cell r="D201" t="str">
            <v>Country</v>
          </cell>
          <cell r="E201" t="str">
            <v>Stable</v>
          </cell>
        </row>
        <row r="202">
          <cell r="B202" t="str">
            <v>Various - Nevada</v>
          </cell>
          <cell r="C202">
            <v>33.1</v>
          </cell>
          <cell r="D202" t="str">
            <v>USA</v>
          </cell>
          <cell r="E202">
            <v>1</v>
          </cell>
        </row>
        <row r="203">
          <cell r="B203" t="str">
            <v>Various</v>
          </cell>
          <cell r="C203">
            <v>1.4</v>
          </cell>
          <cell r="D203" t="str">
            <v>Mexico</v>
          </cell>
          <cell r="E203">
            <v>1</v>
          </cell>
        </row>
        <row r="204">
          <cell r="B204" t="str">
            <v>Various</v>
          </cell>
          <cell r="C204">
            <v>15.53</v>
          </cell>
          <cell r="D204" t="str">
            <v>South America</v>
          </cell>
          <cell r="E204">
            <v>0</v>
          </cell>
        </row>
        <row r="205">
          <cell r="B205" t="str">
            <v>Ghana</v>
          </cell>
          <cell r="C205">
            <v>20.28</v>
          </cell>
          <cell r="D205" t="str">
            <v>Ghana</v>
          </cell>
          <cell r="E205">
            <v>0</v>
          </cell>
        </row>
        <row r="206">
          <cell r="B206" t="str">
            <v>Bati Hijau</v>
          </cell>
          <cell r="C206">
            <v>5</v>
          </cell>
          <cell r="D206" t="str">
            <v>Indonesia</v>
          </cell>
          <cell r="E206">
            <v>0</v>
          </cell>
        </row>
        <row r="207">
          <cell r="B207" t="str">
            <v>Various</v>
          </cell>
          <cell r="C207">
            <v>18.5</v>
          </cell>
          <cell r="D207" t="str">
            <v>Aus/NZ</v>
          </cell>
          <cell r="E207">
            <v>1</v>
          </cell>
        </row>
        <row r="210">
          <cell r="C210">
            <v>93.81</v>
          </cell>
        </row>
        <row r="215">
          <cell r="B215" t="str">
            <v>Favorable</v>
          </cell>
          <cell r="C215">
            <v>53</v>
          </cell>
          <cell r="D215">
            <v>0.56497175141242939</v>
          </cell>
        </row>
        <row r="216">
          <cell r="B216" t="str">
            <v>Less Favorable</v>
          </cell>
          <cell r="C216">
            <v>40.81</v>
          </cell>
          <cell r="D216">
            <v>0.43502824858757061</v>
          </cell>
        </row>
        <row r="222">
          <cell r="B222" t="str">
            <v>Newmont PF</v>
          </cell>
        </row>
        <row r="224">
          <cell r="B224" t="str">
            <v>Asset</v>
          </cell>
          <cell r="C224" t="str">
            <v>Gold Reserve (mm oz)</v>
          </cell>
          <cell r="D224" t="str">
            <v>Country</v>
          </cell>
          <cell r="E224" t="str">
            <v>Stable</v>
          </cell>
        </row>
        <row r="225">
          <cell r="B225" t="str">
            <v>Various - Nevada</v>
          </cell>
          <cell r="C225">
            <v>33.1</v>
          </cell>
          <cell r="D225" t="str">
            <v>USA</v>
          </cell>
          <cell r="E225">
            <v>1</v>
          </cell>
        </row>
        <row r="226">
          <cell r="B226" t="str">
            <v>Various</v>
          </cell>
          <cell r="C226">
            <v>1.4</v>
          </cell>
          <cell r="D226" t="str">
            <v>Mexico</v>
          </cell>
          <cell r="E226">
            <v>1</v>
          </cell>
        </row>
        <row r="227">
          <cell r="B227" t="str">
            <v>Various</v>
          </cell>
          <cell r="C227">
            <v>15.03</v>
          </cell>
          <cell r="D227" t="str">
            <v>South America</v>
          </cell>
          <cell r="E227">
            <v>0</v>
          </cell>
        </row>
        <row r="228">
          <cell r="B228" t="str">
            <v>Ghana</v>
          </cell>
          <cell r="C228">
            <v>20.28</v>
          </cell>
          <cell r="D228" t="str">
            <v>Ghana</v>
          </cell>
          <cell r="E228">
            <v>0</v>
          </cell>
        </row>
        <row r="229">
          <cell r="B229" t="str">
            <v>Bati Hijau</v>
          </cell>
          <cell r="C229">
            <v>5</v>
          </cell>
          <cell r="D229" t="str">
            <v>Indonesia</v>
          </cell>
          <cell r="E229">
            <v>0</v>
          </cell>
        </row>
        <row r="230">
          <cell r="B230" t="str">
            <v>Various</v>
          </cell>
          <cell r="C230">
            <v>15.6</v>
          </cell>
          <cell r="D230" t="str">
            <v>Aus/NZ</v>
          </cell>
          <cell r="E230">
            <v>1</v>
          </cell>
        </row>
        <row r="231">
          <cell r="B231" t="str">
            <v>Kinross</v>
          </cell>
          <cell r="C231">
            <v>3.3280000000000003</v>
          </cell>
          <cell r="D231" t="str">
            <v>Russia</v>
          </cell>
          <cell r="E231">
            <v>0</v>
          </cell>
        </row>
        <row r="232">
          <cell r="B232" t="str">
            <v>Kinross</v>
          </cell>
          <cell r="C232">
            <v>38.272000000000006</v>
          </cell>
          <cell r="D232" t="str">
            <v>Other</v>
          </cell>
          <cell r="E232">
            <v>1</v>
          </cell>
        </row>
        <row r="233">
          <cell r="B233" t="str">
            <v>CLG</v>
          </cell>
          <cell r="C233">
            <v>2.9</v>
          </cell>
          <cell r="D233" t="str">
            <v>Stable</v>
          </cell>
          <cell r="E233">
            <v>1</v>
          </cell>
        </row>
        <row r="234">
          <cell r="B234" t="str">
            <v>MAE</v>
          </cell>
          <cell r="C234">
            <v>0</v>
          </cell>
          <cell r="D234" t="str">
            <v>Stable</v>
          </cell>
          <cell r="E234">
            <v>1</v>
          </cell>
        </row>
        <row r="236">
          <cell r="C236">
            <v>134.91</v>
          </cell>
        </row>
        <row r="241">
          <cell r="B241" t="str">
            <v>Favorable</v>
          </cell>
          <cell r="C241">
            <v>91.27200000000002</v>
          </cell>
          <cell r="D241">
            <v>0.67653991549922177</v>
          </cell>
        </row>
        <row r="242">
          <cell r="B242" t="str">
            <v>Less Favorable</v>
          </cell>
          <cell r="C242">
            <v>43.638000000000005</v>
          </cell>
          <cell r="D242">
            <v>0.32346008450077829</v>
          </cell>
        </row>
      </sheetData>
      <sheetData sheetId="16" refreshError="1"/>
      <sheetData sheetId="17" refreshError="1"/>
      <sheetData sheetId="18" refreshError="1"/>
      <sheetData sheetId="19" refreshError="1"/>
      <sheetData sheetId="20" refreshError="1">
        <row r="3">
          <cell r="B3" t="str">
            <v>Market Capitalization</v>
          </cell>
        </row>
        <row r="5">
          <cell r="B5" t="str">
            <v>Company</v>
          </cell>
          <cell r="C5" t="str">
            <v>Market Value (US$ mm)</v>
          </cell>
          <cell r="F5" t="str">
            <v>Market Value (US$ bn)</v>
          </cell>
        </row>
        <row r="6">
          <cell r="B6" t="str">
            <v>Newco</v>
          </cell>
          <cell r="C6">
            <v>18923.990000000002</v>
          </cell>
          <cell r="D6" t="e">
            <v>#N/A</v>
          </cell>
          <cell r="E6" t="e">
            <v>#N/A</v>
          </cell>
          <cell r="F6">
            <v>18.92399</v>
          </cell>
          <cell r="G6" t="e">
            <v>#N/A</v>
          </cell>
          <cell r="H6" t="e">
            <v>#N/A</v>
          </cell>
        </row>
        <row r="7">
          <cell r="B7" t="str">
            <v>Barrick</v>
          </cell>
          <cell r="C7">
            <v>0</v>
          </cell>
          <cell r="E7">
            <v>0</v>
          </cell>
          <cell r="F7">
            <v>0</v>
          </cell>
          <cell r="H7">
            <v>0</v>
          </cell>
        </row>
        <row r="8">
          <cell r="B8" t="str">
            <v>Goldcorp</v>
          </cell>
          <cell r="C8">
            <v>0</v>
          </cell>
          <cell r="E8">
            <v>0</v>
          </cell>
          <cell r="F8">
            <v>0</v>
          </cell>
          <cell r="H8">
            <v>0</v>
          </cell>
        </row>
        <row r="9">
          <cell r="B9" t="str">
            <v>Newmont</v>
          </cell>
          <cell r="C9">
            <v>0</v>
          </cell>
          <cell r="E9">
            <v>0</v>
          </cell>
          <cell r="F9">
            <v>0</v>
          </cell>
          <cell r="H9">
            <v>0</v>
          </cell>
        </row>
        <row r="10">
          <cell r="B10" t="str">
            <v>Anglo</v>
          </cell>
          <cell r="C10">
            <v>0</v>
          </cell>
          <cell r="E10">
            <v>0</v>
          </cell>
          <cell r="F10">
            <v>0</v>
          </cell>
          <cell r="H10">
            <v>0</v>
          </cell>
        </row>
        <row r="11">
          <cell r="B11" t="str">
            <v>Gold Fields</v>
          </cell>
          <cell r="C11" t="e">
            <v>#N/A</v>
          </cell>
          <cell r="E11" t="e">
            <v>#N/A</v>
          </cell>
          <cell r="F11" t="e">
            <v>#N/A</v>
          </cell>
          <cell r="H11" t="e">
            <v>#N/A</v>
          </cell>
        </row>
        <row r="12">
          <cell r="B12" t="str">
            <v>Kinross</v>
          </cell>
          <cell r="C12" t="e">
            <v>#N/A</v>
          </cell>
          <cell r="E12" t="e">
            <v>#N/A</v>
          </cell>
          <cell r="F12" t="e">
            <v>#N/A</v>
          </cell>
          <cell r="H12" t="e">
            <v>#N/A</v>
          </cell>
        </row>
        <row r="19">
          <cell r="B19" t="str">
            <v>Gold Reserves (mm oz)</v>
          </cell>
        </row>
        <row r="21">
          <cell r="B21" t="str">
            <v>Company</v>
          </cell>
          <cell r="F21" t="str">
            <v>Reserves</v>
          </cell>
        </row>
        <row r="22">
          <cell r="B22" t="str">
            <v>Newco</v>
          </cell>
          <cell r="F22">
            <v>93.3</v>
          </cell>
          <cell r="G22">
            <v>42</v>
          </cell>
          <cell r="H22">
            <v>135.30000000000001</v>
          </cell>
        </row>
        <row r="23">
          <cell r="B23" t="str">
            <v>Barrick</v>
          </cell>
          <cell r="F23">
            <v>119.06360000000001</v>
          </cell>
          <cell r="H23">
            <v>119.06360000000001</v>
          </cell>
        </row>
        <row r="24">
          <cell r="B24" t="str">
            <v>Newmont</v>
          </cell>
          <cell r="F24">
            <v>93.3</v>
          </cell>
          <cell r="H24">
            <v>93.3</v>
          </cell>
        </row>
        <row r="25">
          <cell r="B25" t="str">
            <v>Gold Fields</v>
          </cell>
          <cell r="F25">
            <v>67.649999999999991</v>
          </cell>
          <cell r="H25">
            <v>67.649999999999991</v>
          </cell>
        </row>
        <row r="26">
          <cell r="B26" t="str">
            <v>Anglo</v>
          </cell>
          <cell r="F26">
            <v>63.100000000000009</v>
          </cell>
          <cell r="H26">
            <v>63.100000000000009</v>
          </cell>
        </row>
        <row r="27">
          <cell r="B27" t="str">
            <v>Kinross</v>
          </cell>
          <cell r="F27">
            <v>42</v>
          </cell>
          <cell r="H27">
            <v>42</v>
          </cell>
        </row>
        <row r="28">
          <cell r="B28" t="str">
            <v>Goldcorp</v>
          </cell>
          <cell r="F28">
            <v>40.774000000000001</v>
          </cell>
          <cell r="H28">
            <v>40.774000000000001</v>
          </cell>
        </row>
        <row r="37">
          <cell r="B37" t="str">
            <v>Gold Production (2007E)</v>
          </cell>
        </row>
        <row r="39">
          <cell r="B39" t="str">
            <v>Company</v>
          </cell>
          <cell r="F39" t="str">
            <v>Prod (mm oz)</v>
          </cell>
        </row>
        <row r="40">
          <cell r="B40" t="str">
            <v>Barrick</v>
          </cell>
          <cell r="F40">
            <v>8.4</v>
          </cell>
          <cell r="H40">
            <v>8.4</v>
          </cell>
        </row>
        <row r="41">
          <cell r="B41" t="str">
            <v>Newco</v>
          </cell>
          <cell r="F41">
            <v>6.1</v>
          </cell>
          <cell r="G41">
            <v>1.9</v>
          </cell>
          <cell r="H41">
            <v>8</v>
          </cell>
        </row>
        <row r="42">
          <cell r="B42" t="str">
            <v>Newmont</v>
          </cell>
          <cell r="F42">
            <v>6.1</v>
          </cell>
          <cell r="H42">
            <v>6.1</v>
          </cell>
        </row>
        <row r="43">
          <cell r="B43" t="str">
            <v>Anglo</v>
          </cell>
          <cell r="F43">
            <v>5.8</v>
          </cell>
          <cell r="H43">
            <v>5.8</v>
          </cell>
        </row>
        <row r="44">
          <cell r="B44" t="str">
            <v>Gold Fields</v>
          </cell>
          <cell r="F44">
            <v>4.0999999999999996</v>
          </cell>
          <cell r="H44">
            <v>4.0999999999999996</v>
          </cell>
        </row>
        <row r="45">
          <cell r="B45" t="str">
            <v>Goldcorp</v>
          </cell>
          <cell r="F45">
            <v>2.8</v>
          </cell>
          <cell r="H45">
            <v>2.8</v>
          </cell>
        </row>
        <row r="46">
          <cell r="B46" t="str">
            <v>Kinross</v>
          </cell>
          <cell r="F46">
            <v>1.9</v>
          </cell>
          <cell r="H46">
            <v>1.9</v>
          </cell>
        </row>
        <row r="55">
          <cell r="B55" t="str">
            <v>Cash Costs (07E)</v>
          </cell>
        </row>
        <row r="57">
          <cell r="B57" t="str">
            <v>Gold Fields</v>
          </cell>
          <cell r="F57">
            <v>383</v>
          </cell>
        </row>
        <row r="58">
          <cell r="B58" t="str">
            <v>Newmont</v>
          </cell>
          <cell r="F58">
            <v>368</v>
          </cell>
        </row>
        <row r="59">
          <cell r="B59" t="str">
            <v>Newco</v>
          </cell>
          <cell r="F59">
            <v>356.12499999999994</v>
          </cell>
        </row>
        <row r="60">
          <cell r="B60" t="str">
            <v>Barrick</v>
          </cell>
          <cell r="F60">
            <v>324</v>
          </cell>
        </row>
        <row r="61">
          <cell r="B61" t="str">
            <v>Kinross</v>
          </cell>
          <cell r="F61">
            <v>318</v>
          </cell>
        </row>
        <row r="62">
          <cell r="B62" t="str">
            <v>Anglo</v>
          </cell>
          <cell r="F62">
            <v>305</v>
          </cell>
        </row>
        <row r="63">
          <cell r="B63" t="str">
            <v>Goldcorp</v>
          </cell>
          <cell r="F63">
            <v>119</v>
          </cell>
        </row>
        <row r="69">
          <cell r="B69" t="str">
            <v>Geopolitical Reserve Breakdown</v>
          </cell>
        </row>
        <row r="71">
          <cell r="F71" t="str">
            <v>Favorable</v>
          </cell>
          <cell r="G71" t="str">
            <v>Less Favorable</v>
          </cell>
        </row>
        <row r="72">
          <cell r="B72" t="str">
            <v>Kinross</v>
          </cell>
          <cell r="F72">
            <v>0.92</v>
          </cell>
          <cell r="G72">
            <v>7.999999999999996E-2</v>
          </cell>
        </row>
        <row r="73">
          <cell r="B73" t="str">
            <v>Goldcorp</v>
          </cell>
          <cell r="F73">
            <v>0.74429783685682049</v>
          </cell>
          <cell r="G73">
            <v>0.25570216314317951</v>
          </cell>
        </row>
        <row r="74">
          <cell r="B74" t="str">
            <v>Barrick</v>
          </cell>
          <cell r="F74">
            <v>0.66645893455262573</v>
          </cell>
          <cell r="G74">
            <v>0.33354106544737427</v>
          </cell>
        </row>
        <row r="75">
          <cell r="B75" t="str">
            <v>Newco</v>
          </cell>
          <cell r="F75">
            <v>0.64774575018477454</v>
          </cell>
          <cell r="G75">
            <v>0.35225424981522546</v>
          </cell>
        </row>
        <row r="76">
          <cell r="B76" t="str">
            <v>Newmont</v>
          </cell>
          <cell r="F76">
            <v>0.52518756698821001</v>
          </cell>
          <cell r="G76">
            <v>0.47481243301178999</v>
          </cell>
        </row>
        <row r="77">
          <cell r="B77" t="str">
            <v>Anglo</v>
          </cell>
          <cell r="F77">
            <v>0.18700475435816163</v>
          </cell>
          <cell r="G77">
            <v>0.81299524564183834</v>
          </cell>
        </row>
        <row r="78">
          <cell r="B78" t="str">
            <v>Gold Fields</v>
          </cell>
          <cell r="F78">
            <v>3.9985218033998529E-2</v>
          </cell>
          <cell r="G78">
            <v>0.96001478196600143</v>
          </cell>
        </row>
        <row r="82">
          <cell r="B82" t="str">
            <v>Newco</v>
          </cell>
        </row>
        <row r="83">
          <cell r="B83" t="str">
            <v>Newmont</v>
          </cell>
          <cell r="F83">
            <v>48.999999999999993</v>
          </cell>
          <cell r="G83">
            <v>44.300000000000004</v>
          </cell>
        </row>
        <row r="84">
          <cell r="B84" t="str">
            <v>Kinross</v>
          </cell>
          <cell r="F84">
            <v>38.64</v>
          </cell>
          <cell r="G84">
            <v>3.36</v>
          </cell>
        </row>
        <row r="85">
          <cell r="B85" t="str">
            <v>Total</v>
          </cell>
          <cell r="F85">
            <v>87.639999999999986</v>
          </cell>
          <cell r="G85">
            <v>47.660000000000004</v>
          </cell>
        </row>
        <row r="87">
          <cell r="F87">
            <v>0.64774575018477454</v>
          </cell>
          <cell r="G87">
            <v>0.35225424981522546</v>
          </cell>
        </row>
        <row r="94">
          <cell r="B94" t="str">
            <v>Production Growth (2006 - 2009E)</v>
          </cell>
        </row>
        <row r="96">
          <cell r="B96" t="str">
            <v>Kinross</v>
          </cell>
          <cell r="F96">
            <v>0.56000000000000005</v>
          </cell>
        </row>
        <row r="97">
          <cell r="B97" t="str">
            <v>Goldcorp</v>
          </cell>
          <cell r="F97">
            <v>0.53</v>
          </cell>
        </row>
        <row r="98">
          <cell r="B98" t="str">
            <v>Gold Fields</v>
          </cell>
          <cell r="F98">
            <v>0.36</v>
          </cell>
        </row>
        <row r="99">
          <cell r="B99" t="str">
            <v>Newco</v>
          </cell>
          <cell r="F99">
            <v>0.21622950819672151</v>
          </cell>
        </row>
        <row r="100">
          <cell r="B100" t="str">
            <v>Anglo</v>
          </cell>
          <cell r="F100">
            <v>0.18</v>
          </cell>
        </row>
        <row r="101">
          <cell r="B101" t="str">
            <v>Newmont</v>
          </cell>
          <cell r="F101">
            <v>0.11</v>
          </cell>
        </row>
        <row r="102">
          <cell r="B102" t="str">
            <v>Barrick</v>
          </cell>
          <cell r="F102">
            <v>0.02</v>
          </cell>
        </row>
        <row r="105">
          <cell r="F105">
            <v>2006</v>
          </cell>
          <cell r="G105">
            <v>2009</v>
          </cell>
        </row>
        <row r="106">
          <cell r="B106" t="str">
            <v>Newmont</v>
          </cell>
          <cell r="F106">
            <v>5.8250000000000002</v>
          </cell>
          <cell r="G106">
            <v>6.4657500000000008</v>
          </cell>
        </row>
        <row r="107">
          <cell r="B107" t="str">
            <v>Kinross</v>
          </cell>
          <cell r="F107">
            <v>1.8</v>
          </cell>
          <cell r="G107">
            <v>2.8080000000000003</v>
          </cell>
        </row>
        <row r="108">
          <cell r="B108" t="str">
            <v>Total</v>
          </cell>
          <cell r="F108">
            <v>7.625</v>
          </cell>
          <cell r="G108">
            <v>9.2737500000000015</v>
          </cell>
        </row>
        <row r="110">
          <cell r="F110">
            <v>0.21622950819672151</v>
          </cell>
        </row>
      </sheetData>
      <sheetData sheetId="21" refreshError="1"/>
      <sheetData sheetId="22" refreshError="1"/>
      <sheetData sheetId="23" refreshError="1">
        <row r="2">
          <cell r="C2">
            <v>2002</v>
          </cell>
          <cell r="D2">
            <v>2003</v>
          </cell>
          <cell r="E2">
            <v>2004</v>
          </cell>
          <cell r="F2">
            <v>2005</v>
          </cell>
          <cell r="G2">
            <v>2006</v>
          </cell>
          <cell r="H2">
            <v>2007</v>
          </cell>
        </row>
        <row r="3">
          <cell r="B3" t="str">
            <v>Goldcorp</v>
          </cell>
          <cell r="C3">
            <v>2.9905825395595187</v>
          </cell>
          <cell r="D3">
            <v>1.2238416996281536</v>
          </cell>
          <cell r="E3">
            <v>1.5683505680572931</v>
          </cell>
          <cell r="F3">
            <v>1.1809732741494181</v>
          </cell>
          <cell r="G3">
            <v>1.5789008482974656</v>
          </cell>
          <cell r="H3">
            <v>1.5973193055166024</v>
          </cell>
        </row>
        <row r="4">
          <cell r="B4" t="str">
            <v>Barrick</v>
          </cell>
          <cell r="C4">
            <v>1.8402248372831738</v>
          </cell>
          <cell r="D4">
            <v>1.3701836830579552</v>
          </cell>
          <cell r="E4">
            <v>1.4747193909330079</v>
          </cell>
          <cell r="F4">
            <v>1.3509114882172937</v>
          </cell>
          <cell r="G4">
            <v>1.0212181602277979</v>
          </cell>
          <cell r="H4">
            <v>1.0988946532968191</v>
          </cell>
        </row>
        <row r="5">
          <cell r="B5" t="str">
            <v>Newmont</v>
          </cell>
          <cell r="C5">
            <v>2.0481798998845875</v>
          </cell>
          <cell r="D5">
            <v>1.2012017869068041</v>
          </cell>
          <cell r="E5">
            <v>1.4216585966998636</v>
          </cell>
          <cell r="F5">
            <v>1.2895328821720924</v>
          </cell>
          <cell r="G5">
            <v>0.98955202515859952</v>
          </cell>
          <cell r="H5">
            <v>0.98621208439132302</v>
          </cell>
        </row>
        <row r="6">
          <cell r="B6" t="str">
            <v>Newcrest</v>
          </cell>
          <cell r="C6">
            <v>1.7930016637502557</v>
          </cell>
          <cell r="D6">
            <v>0.65646839490626241</v>
          </cell>
          <cell r="E6">
            <v>1.8954819468578525</v>
          </cell>
          <cell r="F6">
            <v>1.2727131057751002</v>
          </cell>
          <cell r="G6">
            <v>0.89107178657793951</v>
          </cell>
          <cell r="H6">
            <v>9.3604027482104793E-2</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s"/>
      <sheetName val="Leverage Comps"/>
      <sheetName val="Metrics"/>
      <sheetName val="Metrics (2)"/>
      <sheetName val="Regression 1 w PGR"/>
      <sheetName val="__FDSCACHE__"/>
      <sheetName val="Regression 1 wo PGR"/>
      <sheetName val="Regression 1 (2)"/>
      <sheetName val="Regression 1 (3)"/>
      <sheetName val="Comm Regression"/>
      <sheetName val="Comm Comps"/>
      <sheetName val="Comm Short Table"/>
      <sheetName val="Price Performance"/>
      <sheetName val="Price Performance (2)"/>
      <sheetName val="Homeowners"/>
      <sheetName val="Catastrophe Losses"/>
      <sheetName val="05-06 Premium Growth"/>
      <sheetName val="3-Year Growth"/>
      <sheetName val="LTM Growth"/>
      <sheetName val="05-06 Growth"/>
      <sheetName val="SNL"/>
      <sheetName val="06-07 Growth Rate"/>
      <sheetName val="LT Growth Rate"/>
      <sheetName val="TWGP Stats"/>
      <sheetName val="TWGP Price"/>
      <sheetName val="TWGP P_E"/>
      <sheetName val="TWGP P_B"/>
      <sheetName val="TWGP ROE"/>
      <sheetName val="ALL"/>
      <sheetName val="SAFC"/>
      <sheetName val="PGR"/>
      <sheetName val="MCY"/>
      <sheetName val="THG"/>
      <sheetName val="CGI"/>
      <sheetName val="OCAS"/>
      <sheetName val="STFC"/>
      <sheetName val="TW"/>
      <sheetName val="ALFA"/>
      <sheetName val="SAFT"/>
      <sheetName val="MLAN"/>
      <sheetName val="NAHC"/>
    </sheetNames>
    <sheetDataSet>
      <sheetData sheetId="0"/>
      <sheetData sheetId="1"/>
      <sheetData sheetId="2"/>
      <sheetData sheetId="3" refreshError="1"/>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B1" t="str">
            <v>Column Chart</v>
          </cell>
        </row>
        <row r="2">
          <cell r="D2" t="str">
            <v>Median 1</v>
          </cell>
        </row>
        <row r="4">
          <cell r="B4">
            <v>2</v>
          </cell>
          <cell r="C4">
            <v>12</v>
          </cell>
        </row>
        <row r="5">
          <cell r="B5" t="str">
            <v>Homesite</v>
          </cell>
          <cell r="C5" t="str">
            <v>NA</v>
          </cell>
        </row>
        <row r="6">
          <cell r="A6" t="str">
            <v>TW</v>
          </cell>
          <cell r="B6" t="str">
            <v>21st Century</v>
          </cell>
          <cell r="C6">
            <v>17</v>
          </cell>
          <cell r="D6">
            <v>10</v>
          </cell>
        </row>
        <row r="7">
          <cell r="A7" t="str">
            <v>SAFT</v>
          </cell>
          <cell r="B7" t="str">
            <v>Safety Insurance</v>
          </cell>
          <cell r="C7">
            <v>15</v>
          </cell>
          <cell r="D7">
            <v>10</v>
          </cell>
        </row>
        <row r="8">
          <cell r="A8" t="str">
            <v>THG</v>
          </cell>
          <cell r="B8" t="str">
            <v>Hanover</v>
          </cell>
          <cell r="C8">
            <v>12.5</v>
          </cell>
          <cell r="D8">
            <v>10</v>
          </cell>
        </row>
        <row r="9">
          <cell r="A9" t="str">
            <v>SAFC</v>
          </cell>
          <cell r="B9" t="str">
            <v>Safeco</v>
          </cell>
          <cell r="C9">
            <v>10.25</v>
          </cell>
          <cell r="D9">
            <v>10</v>
          </cell>
        </row>
        <row r="10">
          <cell r="A10" t="str">
            <v>PGR</v>
          </cell>
          <cell r="B10" t="str">
            <v>Progressive</v>
          </cell>
          <cell r="C10">
            <v>10.014287000000001</v>
          </cell>
          <cell r="D10">
            <v>10</v>
          </cell>
        </row>
        <row r="11">
          <cell r="A11" t="str">
            <v>STFC</v>
          </cell>
          <cell r="B11" t="str">
            <v>State Auto Financial</v>
          </cell>
          <cell r="C11">
            <v>10</v>
          </cell>
          <cell r="D11">
            <v>10</v>
          </cell>
        </row>
        <row r="12">
          <cell r="A12" t="str">
            <v>OCAS</v>
          </cell>
          <cell r="B12" t="str">
            <v>Ohio Casualty</v>
          </cell>
          <cell r="C12">
            <v>10</v>
          </cell>
          <cell r="D12">
            <v>10</v>
          </cell>
        </row>
        <row r="13">
          <cell r="A13" t="str">
            <v>ALL</v>
          </cell>
          <cell r="B13" t="str">
            <v>Allstate</v>
          </cell>
          <cell r="C13">
            <v>9.8166669999999989</v>
          </cell>
          <cell r="D13">
            <v>10</v>
          </cell>
        </row>
        <row r="14">
          <cell r="A14" t="str">
            <v>MCY</v>
          </cell>
          <cell r="B14" t="str">
            <v>Mercury General</v>
          </cell>
          <cell r="C14">
            <v>9</v>
          </cell>
          <cell r="D14">
            <v>10</v>
          </cell>
        </row>
        <row r="15">
          <cell r="A15" t="str">
            <v>MLAN</v>
          </cell>
          <cell r="B15" t="str">
            <v>Midland</v>
          </cell>
          <cell r="C15">
            <v>8.6666670000000003</v>
          </cell>
          <cell r="D15">
            <v>10</v>
          </cell>
        </row>
        <row r="16">
          <cell r="A16" t="str">
            <v>ALFA</v>
          </cell>
          <cell r="B16" t="str">
            <v>Alfa Corp</v>
          </cell>
          <cell r="C16">
            <v>8</v>
          </cell>
          <cell r="D16">
            <v>10</v>
          </cell>
        </row>
        <row r="17">
          <cell r="A17" t="str">
            <v>NAHC</v>
          </cell>
          <cell r="B17" t="str">
            <v>National Atlantic</v>
          </cell>
          <cell r="C17" t="str">
            <v>NA</v>
          </cell>
          <cell r="D17">
            <v>10</v>
          </cell>
        </row>
        <row r="18">
          <cell r="A18" t="str">
            <v>CGI</v>
          </cell>
          <cell r="B18" t="str">
            <v>Commerce Group</v>
          </cell>
          <cell r="C18" t="str">
            <v>NA</v>
          </cell>
          <cell r="D18">
            <v>10</v>
          </cell>
        </row>
        <row r="22">
          <cell r="C22" t="str">
            <v>median</v>
          </cell>
          <cell r="D22">
            <v>10</v>
          </cell>
        </row>
      </sheetData>
      <sheetData sheetId="23"/>
      <sheetData sheetId="24">
        <row r="2">
          <cell r="L2">
            <v>38280</v>
          </cell>
          <cell r="M2">
            <v>8.5</v>
          </cell>
        </row>
        <row r="4">
          <cell r="M4" t="str">
            <v>TWGP</v>
          </cell>
          <cell r="N4" t="str">
            <v>Price</v>
          </cell>
        </row>
        <row r="5">
          <cell r="K5">
            <v>38280</v>
          </cell>
          <cell r="L5">
            <v>38280</v>
          </cell>
          <cell r="M5">
            <v>100</v>
          </cell>
          <cell r="N5">
            <v>8.5</v>
          </cell>
        </row>
        <row r="6">
          <cell r="K6">
            <v>38875</v>
          </cell>
          <cell r="L6">
            <v>38282</v>
          </cell>
          <cell r="M6">
            <v>108.8235294117647</v>
          </cell>
          <cell r="N6">
            <v>9.25</v>
          </cell>
        </row>
        <row r="7">
          <cell r="K7">
            <v>595</v>
          </cell>
          <cell r="L7">
            <v>38284</v>
          </cell>
          <cell r="M7">
            <v>108.8235294117647</v>
          </cell>
          <cell r="N7">
            <v>9.25</v>
          </cell>
        </row>
        <row r="8">
          <cell r="K8">
            <v>148.75</v>
          </cell>
          <cell r="L8">
            <v>38286</v>
          </cell>
          <cell r="M8">
            <v>107.05882352941177</v>
          </cell>
          <cell r="N8">
            <v>9.1</v>
          </cell>
        </row>
        <row r="9">
          <cell r="L9">
            <v>38288</v>
          </cell>
          <cell r="M9">
            <v>101.76470588235293</v>
          </cell>
          <cell r="N9">
            <v>8.65</v>
          </cell>
        </row>
        <row r="10">
          <cell r="L10">
            <v>38290</v>
          </cell>
          <cell r="M10">
            <v>105.64705882352942</v>
          </cell>
          <cell r="N10">
            <v>8.98</v>
          </cell>
        </row>
        <row r="11">
          <cell r="L11">
            <v>38292</v>
          </cell>
          <cell r="M11">
            <v>106.82352941176472</v>
          </cell>
          <cell r="N11">
            <v>9.08</v>
          </cell>
        </row>
        <row r="12">
          <cell r="L12">
            <v>38294</v>
          </cell>
          <cell r="M12">
            <v>109.41176470588236</v>
          </cell>
          <cell r="N12">
            <v>9.3000000000000007</v>
          </cell>
        </row>
        <row r="13">
          <cell r="L13">
            <v>38296</v>
          </cell>
          <cell r="M13">
            <v>117.05882352941177</v>
          </cell>
          <cell r="N13">
            <v>9.9500000000000011</v>
          </cell>
        </row>
        <row r="14">
          <cell r="L14">
            <v>38298</v>
          </cell>
          <cell r="M14">
            <v>117.05882352941177</v>
          </cell>
          <cell r="N14">
            <v>9.9500000000000011</v>
          </cell>
        </row>
        <row r="15">
          <cell r="L15">
            <v>38300</v>
          </cell>
          <cell r="M15">
            <v>116.47058823529413</v>
          </cell>
          <cell r="N15">
            <v>9.9</v>
          </cell>
        </row>
        <row r="16">
          <cell r="L16">
            <v>38302</v>
          </cell>
          <cell r="M16">
            <v>117.64705882352942</v>
          </cell>
          <cell r="N16">
            <v>10</v>
          </cell>
        </row>
        <row r="17">
          <cell r="L17">
            <v>38304</v>
          </cell>
          <cell r="M17">
            <v>120.94117647058822</v>
          </cell>
          <cell r="N17">
            <v>10.28</v>
          </cell>
        </row>
        <row r="18">
          <cell r="L18">
            <v>38306</v>
          </cell>
          <cell r="M18">
            <v>121.1764705882353</v>
          </cell>
          <cell r="N18">
            <v>10.3</v>
          </cell>
        </row>
        <row r="19">
          <cell r="L19">
            <v>38308</v>
          </cell>
          <cell r="M19">
            <v>124.11764705882354</v>
          </cell>
          <cell r="N19">
            <v>10.55</v>
          </cell>
        </row>
        <row r="20">
          <cell r="L20">
            <v>38310</v>
          </cell>
          <cell r="M20">
            <v>118.58823529411764</v>
          </cell>
          <cell r="N20">
            <v>10.08</v>
          </cell>
        </row>
        <row r="21">
          <cell r="L21">
            <v>38312</v>
          </cell>
          <cell r="M21">
            <v>118.58823529411764</v>
          </cell>
          <cell r="N21">
            <v>10.08</v>
          </cell>
        </row>
        <row r="22">
          <cell r="L22">
            <v>38314</v>
          </cell>
          <cell r="M22">
            <v>125.88235294117649</v>
          </cell>
          <cell r="N22">
            <v>10.700000000000001</v>
          </cell>
        </row>
        <row r="23">
          <cell r="L23">
            <v>38316</v>
          </cell>
          <cell r="M23">
            <v>126.70588235294117</v>
          </cell>
          <cell r="N23">
            <v>10.77</v>
          </cell>
        </row>
        <row r="24">
          <cell r="L24">
            <v>38318</v>
          </cell>
          <cell r="M24">
            <v>128.47058823529412</v>
          </cell>
          <cell r="N24">
            <v>10.92</v>
          </cell>
        </row>
        <row r="25">
          <cell r="L25">
            <v>38320</v>
          </cell>
          <cell r="M25">
            <v>132.82352941176472</v>
          </cell>
          <cell r="N25">
            <v>11.290000000000001</v>
          </cell>
        </row>
        <row r="26">
          <cell r="L26">
            <v>38322</v>
          </cell>
          <cell r="M26">
            <v>146</v>
          </cell>
          <cell r="N26">
            <v>12.41</v>
          </cell>
        </row>
        <row r="27">
          <cell r="L27">
            <v>38324</v>
          </cell>
          <cell r="M27">
            <v>135.29411764705884</v>
          </cell>
          <cell r="N27">
            <v>11.5</v>
          </cell>
        </row>
        <row r="28">
          <cell r="L28">
            <v>38326</v>
          </cell>
          <cell r="M28">
            <v>135.29411764705884</v>
          </cell>
          <cell r="N28">
            <v>11.5</v>
          </cell>
        </row>
        <row r="29">
          <cell r="L29">
            <v>38328</v>
          </cell>
          <cell r="M29">
            <v>131.1764705882353</v>
          </cell>
          <cell r="N29">
            <v>11.15</v>
          </cell>
        </row>
        <row r="30">
          <cell r="L30">
            <v>38330</v>
          </cell>
          <cell r="M30">
            <v>128.70588235294119</v>
          </cell>
          <cell r="N30">
            <v>10.94</v>
          </cell>
        </row>
        <row r="31">
          <cell r="L31">
            <v>38332</v>
          </cell>
          <cell r="M31">
            <v>129.88235294117646</v>
          </cell>
          <cell r="N31">
            <v>11.040000000000001</v>
          </cell>
        </row>
        <row r="32">
          <cell r="L32">
            <v>38334</v>
          </cell>
          <cell r="M32">
            <v>130</v>
          </cell>
          <cell r="N32">
            <v>11.05</v>
          </cell>
        </row>
        <row r="33">
          <cell r="L33">
            <v>38336</v>
          </cell>
          <cell r="M33">
            <v>132.35294117647058</v>
          </cell>
          <cell r="N33">
            <v>11.25</v>
          </cell>
        </row>
        <row r="34">
          <cell r="L34">
            <v>38338</v>
          </cell>
          <cell r="M34">
            <v>128.35294117647058</v>
          </cell>
          <cell r="N34">
            <v>10.91</v>
          </cell>
        </row>
        <row r="35">
          <cell r="L35">
            <v>38340</v>
          </cell>
          <cell r="M35">
            <v>128.35294117647058</v>
          </cell>
          <cell r="N35">
            <v>10.91</v>
          </cell>
        </row>
        <row r="36">
          <cell r="L36">
            <v>38342</v>
          </cell>
          <cell r="M36">
            <v>130.58823529411768</v>
          </cell>
          <cell r="N36">
            <v>11.100000000000001</v>
          </cell>
        </row>
        <row r="37">
          <cell r="L37">
            <v>38344</v>
          </cell>
          <cell r="M37">
            <v>130.82352941176472</v>
          </cell>
          <cell r="N37">
            <v>11.120000000000001</v>
          </cell>
        </row>
        <row r="38">
          <cell r="B38">
            <v>38280</v>
          </cell>
          <cell r="L38">
            <v>38346</v>
          </cell>
          <cell r="M38">
            <v>130.82352941176472</v>
          </cell>
          <cell r="N38">
            <v>11.120000000000001</v>
          </cell>
        </row>
        <row r="39">
          <cell r="B39">
            <v>0</v>
          </cell>
          <cell r="L39">
            <v>38348</v>
          </cell>
          <cell r="M39">
            <v>132.35294117647058</v>
          </cell>
          <cell r="N39">
            <v>11.25</v>
          </cell>
        </row>
        <row r="40">
          <cell r="B40">
            <v>-6380</v>
          </cell>
          <cell r="L40">
            <v>38350</v>
          </cell>
          <cell r="M40">
            <v>134.23529411764704</v>
          </cell>
          <cell r="N40">
            <v>11.41</v>
          </cell>
        </row>
        <row r="41">
          <cell r="L41">
            <v>38352</v>
          </cell>
          <cell r="M41">
            <v>141.1764705882353</v>
          </cell>
          <cell r="N41">
            <v>12</v>
          </cell>
        </row>
        <row r="42">
          <cell r="L42">
            <v>38354</v>
          </cell>
          <cell r="M42">
            <v>141.1764705882353</v>
          </cell>
          <cell r="N42">
            <v>12</v>
          </cell>
        </row>
        <row r="43">
          <cell r="L43">
            <v>38356</v>
          </cell>
          <cell r="M43">
            <v>139.41176470588235</v>
          </cell>
          <cell r="N43">
            <v>11.85</v>
          </cell>
        </row>
        <row r="44">
          <cell r="L44">
            <v>38358</v>
          </cell>
          <cell r="M44">
            <v>133.05882352941177</v>
          </cell>
          <cell r="N44">
            <v>11.31</v>
          </cell>
        </row>
        <row r="45">
          <cell r="L45">
            <v>38360</v>
          </cell>
          <cell r="M45">
            <v>135.1764705882353</v>
          </cell>
          <cell r="N45">
            <v>11.49</v>
          </cell>
        </row>
        <row r="46">
          <cell r="L46">
            <v>38362</v>
          </cell>
          <cell r="M46">
            <v>135.41176470588235</v>
          </cell>
          <cell r="N46">
            <v>11.51</v>
          </cell>
        </row>
        <row r="47">
          <cell r="L47">
            <v>38364</v>
          </cell>
          <cell r="M47">
            <v>129.05882352941177</v>
          </cell>
          <cell r="N47">
            <v>10.97</v>
          </cell>
        </row>
        <row r="48">
          <cell r="L48">
            <v>38366</v>
          </cell>
          <cell r="M48">
            <v>129.41176470588235</v>
          </cell>
          <cell r="N48">
            <v>11</v>
          </cell>
        </row>
        <row r="49">
          <cell r="L49">
            <v>38368</v>
          </cell>
          <cell r="M49">
            <v>129.41176470588235</v>
          </cell>
          <cell r="N49">
            <v>11</v>
          </cell>
        </row>
        <row r="50">
          <cell r="L50">
            <v>38370</v>
          </cell>
          <cell r="M50">
            <v>131.64705882352939</v>
          </cell>
          <cell r="N50">
            <v>11.19</v>
          </cell>
        </row>
        <row r="51">
          <cell r="L51">
            <v>38372</v>
          </cell>
          <cell r="M51">
            <v>129.41176470588235</v>
          </cell>
          <cell r="N51">
            <v>11</v>
          </cell>
        </row>
        <row r="52">
          <cell r="L52">
            <v>38374</v>
          </cell>
          <cell r="M52">
            <v>128.70588235294119</v>
          </cell>
          <cell r="N52">
            <v>10.94</v>
          </cell>
        </row>
        <row r="53">
          <cell r="L53">
            <v>38376</v>
          </cell>
          <cell r="M53">
            <v>127.62352941176471</v>
          </cell>
          <cell r="N53">
            <v>10.848000000000001</v>
          </cell>
        </row>
        <row r="54">
          <cell r="L54">
            <v>38378</v>
          </cell>
          <cell r="M54">
            <v>130.11764705882354</v>
          </cell>
          <cell r="N54">
            <v>11.06</v>
          </cell>
        </row>
        <row r="55">
          <cell r="L55">
            <v>38380</v>
          </cell>
          <cell r="M55">
            <v>130.47058823529412</v>
          </cell>
          <cell r="N55">
            <v>11.09</v>
          </cell>
        </row>
        <row r="56">
          <cell r="L56">
            <v>38382</v>
          </cell>
          <cell r="M56">
            <v>130.47058823529412</v>
          </cell>
          <cell r="N56">
            <v>11.09</v>
          </cell>
        </row>
        <row r="57">
          <cell r="L57">
            <v>38384</v>
          </cell>
          <cell r="M57">
            <v>137.29411764705884</v>
          </cell>
          <cell r="N57">
            <v>11.67</v>
          </cell>
        </row>
        <row r="58">
          <cell r="L58">
            <v>38386</v>
          </cell>
          <cell r="M58">
            <v>135.29411764705884</v>
          </cell>
          <cell r="N58">
            <v>11.5</v>
          </cell>
        </row>
        <row r="59">
          <cell r="L59">
            <v>38388</v>
          </cell>
          <cell r="M59">
            <v>140.58823529411765</v>
          </cell>
          <cell r="N59">
            <v>11.950000000000001</v>
          </cell>
        </row>
        <row r="60">
          <cell r="L60">
            <v>38390</v>
          </cell>
          <cell r="M60">
            <v>143.76470588235296</v>
          </cell>
          <cell r="N60">
            <v>12.22</v>
          </cell>
        </row>
        <row r="61">
          <cell r="L61">
            <v>38392</v>
          </cell>
          <cell r="M61">
            <v>135.29411764705884</v>
          </cell>
          <cell r="N61">
            <v>11.5</v>
          </cell>
        </row>
        <row r="62">
          <cell r="L62">
            <v>38394</v>
          </cell>
          <cell r="M62">
            <v>141.1764705882353</v>
          </cell>
          <cell r="N62">
            <v>12</v>
          </cell>
        </row>
        <row r="63">
          <cell r="L63">
            <v>38396</v>
          </cell>
          <cell r="M63">
            <v>141.1764705882353</v>
          </cell>
          <cell r="N63">
            <v>12</v>
          </cell>
        </row>
        <row r="64">
          <cell r="L64">
            <v>38398</v>
          </cell>
          <cell r="M64">
            <v>136.70588235294119</v>
          </cell>
          <cell r="N64">
            <v>11.620000000000001</v>
          </cell>
        </row>
        <row r="65">
          <cell r="L65">
            <v>38400</v>
          </cell>
          <cell r="M65">
            <v>129.64705882352939</v>
          </cell>
          <cell r="N65">
            <v>11.02</v>
          </cell>
        </row>
        <row r="66">
          <cell r="L66">
            <v>38402</v>
          </cell>
          <cell r="M66">
            <v>133.05882352941177</v>
          </cell>
          <cell r="N66">
            <v>11.31</v>
          </cell>
        </row>
        <row r="67">
          <cell r="L67">
            <v>38404</v>
          </cell>
          <cell r="M67">
            <v>133.05882352941177</v>
          </cell>
          <cell r="N67">
            <v>11.31</v>
          </cell>
        </row>
        <row r="68">
          <cell r="L68">
            <v>38406</v>
          </cell>
          <cell r="M68">
            <v>135.29411764705884</v>
          </cell>
          <cell r="N68">
            <v>11.5</v>
          </cell>
        </row>
        <row r="69">
          <cell r="L69">
            <v>38408</v>
          </cell>
          <cell r="M69">
            <v>146.11764705882354</v>
          </cell>
          <cell r="N69">
            <v>12.42</v>
          </cell>
        </row>
        <row r="70">
          <cell r="L70">
            <v>38410</v>
          </cell>
          <cell r="M70">
            <v>146.11764705882354</v>
          </cell>
          <cell r="N70">
            <v>12.42</v>
          </cell>
        </row>
        <row r="71">
          <cell r="L71">
            <v>38412</v>
          </cell>
          <cell r="M71">
            <v>138.94117647058823</v>
          </cell>
          <cell r="N71">
            <v>11.81</v>
          </cell>
        </row>
        <row r="72">
          <cell r="L72">
            <v>38414</v>
          </cell>
          <cell r="M72">
            <v>136.70588235294119</v>
          </cell>
          <cell r="N72">
            <v>11.620000000000001</v>
          </cell>
        </row>
        <row r="73">
          <cell r="L73">
            <v>38416</v>
          </cell>
          <cell r="M73">
            <v>139.52941176470588</v>
          </cell>
          <cell r="N73">
            <v>11.86</v>
          </cell>
        </row>
        <row r="74">
          <cell r="L74">
            <v>38418</v>
          </cell>
          <cell r="M74">
            <v>141.64705882352942</v>
          </cell>
          <cell r="N74">
            <v>12.040000000000001</v>
          </cell>
        </row>
        <row r="75">
          <cell r="L75">
            <v>38420</v>
          </cell>
          <cell r="M75">
            <v>143.76470588235296</v>
          </cell>
          <cell r="N75">
            <v>12.22</v>
          </cell>
        </row>
        <row r="76">
          <cell r="L76">
            <v>38422</v>
          </cell>
          <cell r="M76">
            <v>154.11764705882354</v>
          </cell>
          <cell r="N76">
            <v>13.100000000000001</v>
          </cell>
        </row>
        <row r="77">
          <cell r="L77">
            <v>38424</v>
          </cell>
          <cell r="M77">
            <v>154.11764705882354</v>
          </cell>
          <cell r="N77">
            <v>13.100000000000001</v>
          </cell>
        </row>
        <row r="78">
          <cell r="L78">
            <v>38426</v>
          </cell>
          <cell r="M78">
            <v>152.58823529411765</v>
          </cell>
          <cell r="N78">
            <v>12.97</v>
          </cell>
        </row>
        <row r="79">
          <cell r="L79">
            <v>38428</v>
          </cell>
          <cell r="M79">
            <v>150.82352941176472</v>
          </cell>
          <cell r="N79">
            <v>12.82</v>
          </cell>
        </row>
        <row r="80">
          <cell r="L80">
            <v>38430</v>
          </cell>
          <cell r="M80">
            <v>153.88235294117646</v>
          </cell>
          <cell r="N80">
            <v>13.08</v>
          </cell>
        </row>
        <row r="81">
          <cell r="L81">
            <v>38432</v>
          </cell>
          <cell r="M81">
            <v>156.11764705882351</v>
          </cell>
          <cell r="N81">
            <v>13.27</v>
          </cell>
        </row>
        <row r="82">
          <cell r="L82">
            <v>38434</v>
          </cell>
          <cell r="M82">
            <v>152.94117647058823</v>
          </cell>
          <cell r="N82">
            <v>13</v>
          </cell>
        </row>
        <row r="83">
          <cell r="L83">
            <v>38436</v>
          </cell>
          <cell r="M83">
            <v>150.47058823529414</v>
          </cell>
          <cell r="N83">
            <v>12.790000000000001</v>
          </cell>
        </row>
        <row r="84">
          <cell r="L84">
            <v>38438</v>
          </cell>
          <cell r="M84">
            <v>150.47058823529414</v>
          </cell>
          <cell r="N84">
            <v>12.790000000000001</v>
          </cell>
        </row>
        <row r="85">
          <cell r="L85">
            <v>38440</v>
          </cell>
          <cell r="M85">
            <v>149.52941176470588</v>
          </cell>
          <cell r="N85">
            <v>12.71</v>
          </cell>
        </row>
        <row r="86">
          <cell r="L86">
            <v>38442</v>
          </cell>
          <cell r="M86">
            <v>156.94117647058823</v>
          </cell>
          <cell r="N86">
            <v>13.34</v>
          </cell>
        </row>
        <row r="87">
          <cell r="L87">
            <v>38444</v>
          </cell>
          <cell r="M87">
            <v>154.94117647058823</v>
          </cell>
          <cell r="N87">
            <v>13.17</v>
          </cell>
        </row>
        <row r="88">
          <cell r="L88">
            <v>38446</v>
          </cell>
          <cell r="M88">
            <v>155.52941176470588</v>
          </cell>
          <cell r="N88">
            <v>13.22</v>
          </cell>
        </row>
        <row r="89">
          <cell r="L89">
            <v>38448</v>
          </cell>
          <cell r="M89">
            <v>155.29411764705884</v>
          </cell>
          <cell r="N89">
            <v>13.200000000000001</v>
          </cell>
        </row>
        <row r="90">
          <cell r="L90">
            <v>38450</v>
          </cell>
          <cell r="M90">
            <v>149.29411764705881</v>
          </cell>
          <cell r="N90">
            <v>12.69</v>
          </cell>
        </row>
        <row r="91">
          <cell r="L91">
            <v>38452</v>
          </cell>
          <cell r="M91">
            <v>149.29411764705881</v>
          </cell>
          <cell r="N91">
            <v>12.69</v>
          </cell>
        </row>
        <row r="92">
          <cell r="L92">
            <v>38454</v>
          </cell>
          <cell r="M92">
            <v>152.82352941176472</v>
          </cell>
          <cell r="N92">
            <v>12.99</v>
          </cell>
        </row>
        <row r="93">
          <cell r="L93">
            <v>38456</v>
          </cell>
          <cell r="M93">
            <v>147.05882352941177</v>
          </cell>
          <cell r="N93">
            <v>12.5</v>
          </cell>
        </row>
        <row r="94">
          <cell r="L94">
            <v>38458</v>
          </cell>
          <cell r="M94">
            <v>145.64705882352942</v>
          </cell>
          <cell r="N94">
            <v>12.38</v>
          </cell>
        </row>
        <row r="95">
          <cell r="L95">
            <v>38460</v>
          </cell>
          <cell r="M95">
            <v>147.64705882352942</v>
          </cell>
          <cell r="N95">
            <v>12.55</v>
          </cell>
        </row>
        <row r="96">
          <cell r="L96">
            <v>38462</v>
          </cell>
          <cell r="M96">
            <v>150</v>
          </cell>
          <cell r="N96">
            <v>12.75</v>
          </cell>
        </row>
        <row r="97">
          <cell r="L97">
            <v>38464</v>
          </cell>
          <cell r="M97">
            <v>146.11764705882354</v>
          </cell>
          <cell r="N97">
            <v>12.42</v>
          </cell>
        </row>
        <row r="98">
          <cell r="L98">
            <v>38466</v>
          </cell>
          <cell r="M98">
            <v>146.11764705882354</v>
          </cell>
          <cell r="N98">
            <v>12.42</v>
          </cell>
        </row>
        <row r="99">
          <cell r="L99">
            <v>38468</v>
          </cell>
          <cell r="M99">
            <v>141.47058823529412</v>
          </cell>
          <cell r="N99">
            <v>12.025</v>
          </cell>
        </row>
        <row r="100">
          <cell r="L100">
            <v>38470</v>
          </cell>
          <cell r="M100">
            <v>140</v>
          </cell>
          <cell r="N100">
            <v>11.9</v>
          </cell>
        </row>
        <row r="101">
          <cell r="L101">
            <v>38472</v>
          </cell>
          <cell r="M101">
            <v>141.05882352941177</v>
          </cell>
          <cell r="N101">
            <v>11.99</v>
          </cell>
        </row>
        <row r="102">
          <cell r="L102">
            <v>38474</v>
          </cell>
          <cell r="M102">
            <v>138.23529411764704</v>
          </cell>
          <cell r="N102">
            <v>11.75</v>
          </cell>
        </row>
        <row r="103">
          <cell r="L103">
            <v>38476</v>
          </cell>
          <cell r="M103">
            <v>136.58823529411762</v>
          </cell>
          <cell r="N103">
            <v>11.61</v>
          </cell>
        </row>
        <row r="104">
          <cell r="L104">
            <v>38478</v>
          </cell>
          <cell r="M104">
            <v>137.88235294117646</v>
          </cell>
          <cell r="N104">
            <v>11.72</v>
          </cell>
        </row>
        <row r="105">
          <cell r="L105">
            <v>38480</v>
          </cell>
          <cell r="M105">
            <v>137.88235294117646</v>
          </cell>
          <cell r="N105">
            <v>11.72</v>
          </cell>
        </row>
        <row r="106">
          <cell r="L106">
            <v>38482</v>
          </cell>
          <cell r="M106">
            <v>139.52941176470588</v>
          </cell>
          <cell r="N106">
            <v>11.86</v>
          </cell>
        </row>
        <row r="107">
          <cell r="L107">
            <v>38484</v>
          </cell>
          <cell r="M107">
            <v>133.64705882352942</v>
          </cell>
          <cell r="N107">
            <v>11.36</v>
          </cell>
        </row>
        <row r="108">
          <cell r="L108">
            <v>38486</v>
          </cell>
          <cell r="M108">
            <v>126.8235294117647</v>
          </cell>
          <cell r="N108">
            <v>10.78</v>
          </cell>
        </row>
        <row r="109">
          <cell r="L109">
            <v>38488</v>
          </cell>
          <cell r="M109">
            <v>130</v>
          </cell>
          <cell r="N109">
            <v>11.05</v>
          </cell>
        </row>
        <row r="110">
          <cell r="L110">
            <v>38490</v>
          </cell>
          <cell r="M110">
            <v>129.1764705882353</v>
          </cell>
          <cell r="N110">
            <v>10.98</v>
          </cell>
        </row>
        <row r="111">
          <cell r="L111">
            <v>38492</v>
          </cell>
          <cell r="M111">
            <v>128.94117647058826</v>
          </cell>
          <cell r="N111">
            <v>10.96</v>
          </cell>
        </row>
        <row r="112">
          <cell r="L112">
            <v>38494</v>
          </cell>
          <cell r="M112">
            <v>128.94117647058826</v>
          </cell>
          <cell r="N112">
            <v>10.96</v>
          </cell>
        </row>
        <row r="113">
          <cell r="L113">
            <v>38496</v>
          </cell>
          <cell r="M113">
            <v>132.35294117647058</v>
          </cell>
          <cell r="N113">
            <v>11.25</v>
          </cell>
        </row>
        <row r="114">
          <cell r="L114">
            <v>38498</v>
          </cell>
          <cell r="M114">
            <v>136.82352941176472</v>
          </cell>
          <cell r="N114">
            <v>11.63</v>
          </cell>
        </row>
        <row r="115">
          <cell r="L115">
            <v>38500</v>
          </cell>
          <cell r="M115">
            <v>138</v>
          </cell>
          <cell r="N115">
            <v>11.73</v>
          </cell>
        </row>
        <row r="116">
          <cell r="L116">
            <v>38502</v>
          </cell>
          <cell r="M116">
            <v>138</v>
          </cell>
          <cell r="N116">
            <v>11.73</v>
          </cell>
        </row>
        <row r="117">
          <cell r="L117">
            <v>38504</v>
          </cell>
          <cell r="M117">
            <v>143.41176470588235</v>
          </cell>
          <cell r="N117">
            <v>12.19</v>
          </cell>
        </row>
        <row r="118">
          <cell r="L118">
            <v>38506</v>
          </cell>
          <cell r="M118">
            <v>150.58823529411765</v>
          </cell>
          <cell r="N118">
            <v>12.8</v>
          </cell>
        </row>
        <row r="119">
          <cell r="L119">
            <v>38508</v>
          </cell>
          <cell r="M119">
            <v>150.58823529411765</v>
          </cell>
          <cell r="N119">
            <v>12.8</v>
          </cell>
        </row>
        <row r="120">
          <cell r="L120">
            <v>38510</v>
          </cell>
          <cell r="M120">
            <v>156.58823529411765</v>
          </cell>
          <cell r="N120">
            <v>13.31</v>
          </cell>
        </row>
        <row r="121">
          <cell r="L121">
            <v>38512</v>
          </cell>
          <cell r="M121">
            <v>160.70588235294119</v>
          </cell>
          <cell r="N121">
            <v>13.66</v>
          </cell>
        </row>
        <row r="122">
          <cell r="L122">
            <v>38514</v>
          </cell>
          <cell r="M122">
            <v>165.88235294117649</v>
          </cell>
          <cell r="N122">
            <v>14.100000000000001</v>
          </cell>
        </row>
        <row r="123">
          <cell r="L123">
            <v>38516</v>
          </cell>
          <cell r="M123">
            <v>162.23529411764707</v>
          </cell>
          <cell r="N123">
            <v>13.790000000000001</v>
          </cell>
        </row>
        <row r="124">
          <cell r="L124">
            <v>38518</v>
          </cell>
          <cell r="M124">
            <v>168.70588235294116</v>
          </cell>
          <cell r="N124">
            <v>14.34</v>
          </cell>
        </row>
        <row r="125">
          <cell r="L125">
            <v>38520</v>
          </cell>
          <cell r="M125">
            <v>170.23529411764707</v>
          </cell>
          <cell r="N125">
            <v>14.47</v>
          </cell>
        </row>
        <row r="126">
          <cell r="L126">
            <v>38522</v>
          </cell>
          <cell r="M126">
            <v>170.23529411764707</v>
          </cell>
          <cell r="N126">
            <v>14.47</v>
          </cell>
        </row>
        <row r="127">
          <cell r="L127">
            <v>38524</v>
          </cell>
          <cell r="M127">
            <v>174.35294117647061</v>
          </cell>
          <cell r="N127">
            <v>14.82</v>
          </cell>
        </row>
        <row r="128">
          <cell r="L128">
            <v>38526</v>
          </cell>
          <cell r="M128">
            <v>159.88235294117646</v>
          </cell>
          <cell r="N128">
            <v>13.59</v>
          </cell>
        </row>
        <row r="129">
          <cell r="L129">
            <v>38528</v>
          </cell>
          <cell r="M129">
            <v>178.70588235294119</v>
          </cell>
          <cell r="N129">
            <v>15.19</v>
          </cell>
        </row>
        <row r="130">
          <cell r="L130">
            <v>38530</v>
          </cell>
          <cell r="M130">
            <v>179.41176470588235</v>
          </cell>
          <cell r="N130">
            <v>15.25</v>
          </cell>
        </row>
        <row r="131">
          <cell r="L131">
            <v>38532</v>
          </cell>
          <cell r="M131">
            <v>182</v>
          </cell>
          <cell r="N131">
            <v>15.47</v>
          </cell>
        </row>
        <row r="132">
          <cell r="L132">
            <v>38534</v>
          </cell>
          <cell r="M132">
            <v>180.47058823529412</v>
          </cell>
          <cell r="N132">
            <v>15.34</v>
          </cell>
        </row>
        <row r="133">
          <cell r="L133">
            <v>38536</v>
          </cell>
          <cell r="M133">
            <v>180.47058823529412</v>
          </cell>
          <cell r="N133">
            <v>15.34</v>
          </cell>
        </row>
        <row r="134">
          <cell r="L134">
            <v>38538</v>
          </cell>
          <cell r="M134">
            <v>182.11764705882354</v>
          </cell>
          <cell r="N134">
            <v>15.48</v>
          </cell>
        </row>
        <row r="135">
          <cell r="L135">
            <v>38540</v>
          </cell>
          <cell r="M135">
            <v>176.47058823529412</v>
          </cell>
          <cell r="N135">
            <v>15</v>
          </cell>
        </row>
        <row r="136">
          <cell r="L136">
            <v>38542</v>
          </cell>
          <cell r="M136">
            <v>180.35294117647058</v>
          </cell>
          <cell r="N136">
            <v>15.33</v>
          </cell>
        </row>
        <row r="137">
          <cell r="L137">
            <v>38544</v>
          </cell>
          <cell r="M137">
            <v>179.29411764705884</v>
          </cell>
          <cell r="N137">
            <v>15.24</v>
          </cell>
        </row>
        <row r="138">
          <cell r="L138">
            <v>38546</v>
          </cell>
          <cell r="M138">
            <v>176.70588235294119</v>
          </cell>
          <cell r="N138">
            <v>15.02</v>
          </cell>
        </row>
        <row r="139">
          <cell r="L139">
            <v>38548</v>
          </cell>
          <cell r="M139">
            <v>171.76470588235296</v>
          </cell>
          <cell r="N139">
            <v>14.600000000000001</v>
          </cell>
        </row>
        <row r="140">
          <cell r="L140">
            <v>38550</v>
          </cell>
          <cell r="M140">
            <v>171.76470588235296</v>
          </cell>
          <cell r="N140">
            <v>14.600000000000001</v>
          </cell>
        </row>
        <row r="141">
          <cell r="L141">
            <v>38552</v>
          </cell>
          <cell r="M141">
            <v>170.58823529411765</v>
          </cell>
          <cell r="N141">
            <v>14.5</v>
          </cell>
        </row>
        <row r="142">
          <cell r="L142">
            <v>38554</v>
          </cell>
          <cell r="M142">
            <v>173.64705882352939</v>
          </cell>
          <cell r="N142">
            <v>14.76</v>
          </cell>
        </row>
        <row r="143">
          <cell r="L143">
            <v>38556</v>
          </cell>
          <cell r="M143">
            <v>175.41176470588235</v>
          </cell>
          <cell r="N143">
            <v>14.91</v>
          </cell>
        </row>
        <row r="144">
          <cell r="L144">
            <v>38558</v>
          </cell>
          <cell r="M144">
            <v>175.29411764705881</v>
          </cell>
          <cell r="N144">
            <v>14.9</v>
          </cell>
        </row>
        <row r="145">
          <cell r="L145">
            <v>38560</v>
          </cell>
          <cell r="M145">
            <v>180.11764705882354</v>
          </cell>
          <cell r="N145">
            <v>15.31</v>
          </cell>
        </row>
        <row r="146">
          <cell r="L146">
            <v>38562</v>
          </cell>
          <cell r="M146">
            <v>186.70588235294119</v>
          </cell>
          <cell r="N146">
            <v>15.870000000000001</v>
          </cell>
        </row>
        <row r="147">
          <cell r="L147">
            <v>38564</v>
          </cell>
          <cell r="M147">
            <v>186.70588235294119</v>
          </cell>
          <cell r="N147">
            <v>15.870000000000001</v>
          </cell>
        </row>
        <row r="148">
          <cell r="L148">
            <v>38566</v>
          </cell>
          <cell r="M148">
            <v>196.47058823529412</v>
          </cell>
          <cell r="N148">
            <v>16.7</v>
          </cell>
        </row>
        <row r="149">
          <cell r="L149">
            <v>38568</v>
          </cell>
          <cell r="M149">
            <v>192.58823529411765</v>
          </cell>
          <cell r="N149">
            <v>16.37</v>
          </cell>
        </row>
        <row r="150">
          <cell r="L150">
            <v>38570</v>
          </cell>
          <cell r="M150">
            <v>191.76470588235296</v>
          </cell>
          <cell r="N150">
            <v>16.3</v>
          </cell>
        </row>
        <row r="151">
          <cell r="L151">
            <v>38572</v>
          </cell>
          <cell r="M151">
            <v>190.8235294117647</v>
          </cell>
          <cell r="N151">
            <v>16.22</v>
          </cell>
        </row>
        <row r="152">
          <cell r="L152">
            <v>38574</v>
          </cell>
          <cell r="M152">
            <v>185.41176470588235</v>
          </cell>
          <cell r="N152">
            <v>15.76</v>
          </cell>
        </row>
        <row r="153">
          <cell r="L153">
            <v>38576</v>
          </cell>
          <cell r="M153">
            <v>188.9411764705882</v>
          </cell>
          <cell r="N153">
            <v>16.059999999999999</v>
          </cell>
        </row>
        <row r="154">
          <cell r="L154">
            <v>38578</v>
          </cell>
          <cell r="M154">
            <v>188.9411764705882</v>
          </cell>
          <cell r="N154">
            <v>16.059999999999999</v>
          </cell>
        </row>
        <row r="155">
          <cell r="L155">
            <v>38580</v>
          </cell>
          <cell r="M155">
            <v>186.47058823529412</v>
          </cell>
          <cell r="N155">
            <v>15.85</v>
          </cell>
        </row>
        <row r="156">
          <cell r="L156">
            <v>38582</v>
          </cell>
          <cell r="M156">
            <v>174.94117647058823</v>
          </cell>
          <cell r="N156">
            <v>14.870000000000001</v>
          </cell>
        </row>
        <row r="157">
          <cell r="L157">
            <v>38584</v>
          </cell>
          <cell r="M157">
            <v>177.1764705882353</v>
          </cell>
          <cell r="N157">
            <v>15.06</v>
          </cell>
        </row>
        <row r="158">
          <cell r="L158">
            <v>38586</v>
          </cell>
          <cell r="M158">
            <v>181.76470588235296</v>
          </cell>
          <cell r="N158">
            <v>15.450000000000001</v>
          </cell>
        </row>
        <row r="159">
          <cell r="L159">
            <v>38588</v>
          </cell>
          <cell r="M159">
            <v>185.88235294117646</v>
          </cell>
          <cell r="N159">
            <v>15.8</v>
          </cell>
        </row>
        <row r="160">
          <cell r="L160">
            <v>38590</v>
          </cell>
          <cell r="M160">
            <v>175.64705882352939</v>
          </cell>
          <cell r="N160">
            <v>14.93</v>
          </cell>
        </row>
        <row r="161">
          <cell r="L161">
            <v>38592</v>
          </cell>
          <cell r="M161">
            <v>175.64705882352939</v>
          </cell>
          <cell r="N161">
            <v>14.93</v>
          </cell>
        </row>
        <row r="162">
          <cell r="L162">
            <v>38594</v>
          </cell>
          <cell r="M162">
            <v>175.52941176470588</v>
          </cell>
          <cell r="N162">
            <v>14.92</v>
          </cell>
        </row>
        <row r="163">
          <cell r="L163">
            <v>38596</v>
          </cell>
          <cell r="M163">
            <v>186.70588235294119</v>
          </cell>
          <cell r="N163">
            <v>15.870000000000001</v>
          </cell>
        </row>
        <row r="164">
          <cell r="L164">
            <v>38598</v>
          </cell>
          <cell r="M164">
            <v>182.94117647058826</v>
          </cell>
          <cell r="N164">
            <v>15.55</v>
          </cell>
        </row>
        <row r="165">
          <cell r="L165">
            <v>38600</v>
          </cell>
          <cell r="M165">
            <v>182.94117647058826</v>
          </cell>
          <cell r="N165">
            <v>15.55</v>
          </cell>
        </row>
        <row r="166">
          <cell r="L166">
            <v>38602</v>
          </cell>
          <cell r="M166">
            <v>184.11764705882354</v>
          </cell>
          <cell r="N166">
            <v>15.65</v>
          </cell>
        </row>
        <row r="167">
          <cell r="L167">
            <v>38604</v>
          </cell>
          <cell r="M167">
            <v>182.58823529411765</v>
          </cell>
          <cell r="N167">
            <v>15.52</v>
          </cell>
        </row>
        <row r="168">
          <cell r="L168">
            <v>38606</v>
          </cell>
          <cell r="M168">
            <v>182.58823529411765</v>
          </cell>
          <cell r="N168">
            <v>15.52</v>
          </cell>
        </row>
        <row r="169">
          <cell r="L169">
            <v>38608</v>
          </cell>
          <cell r="M169">
            <v>180.70588235294116</v>
          </cell>
          <cell r="N169">
            <v>15.36</v>
          </cell>
        </row>
        <row r="170">
          <cell r="L170">
            <v>38610</v>
          </cell>
          <cell r="M170">
            <v>182.58823529411765</v>
          </cell>
          <cell r="N170">
            <v>15.52</v>
          </cell>
        </row>
        <row r="171">
          <cell r="L171">
            <v>38612</v>
          </cell>
          <cell r="M171">
            <v>188.35294117647061</v>
          </cell>
          <cell r="N171">
            <v>16.010000000000002</v>
          </cell>
        </row>
        <row r="172">
          <cell r="L172">
            <v>38614</v>
          </cell>
          <cell r="M172">
            <v>187.64705882352942</v>
          </cell>
          <cell r="N172">
            <v>15.950000000000001</v>
          </cell>
        </row>
        <row r="173">
          <cell r="L173">
            <v>38616</v>
          </cell>
          <cell r="M173">
            <v>180.35294117647058</v>
          </cell>
          <cell r="N173">
            <v>15.33</v>
          </cell>
        </row>
        <row r="174">
          <cell r="L174">
            <v>38618</v>
          </cell>
          <cell r="M174">
            <v>170.23529411764707</v>
          </cell>
          <cell r="N174">
            <v>14.47</v>
          </cell>
        </row>
        <row r="175">
          <cell r="L175">
            <v>38620</v>
          </cell>
          <cell r="M175">
            <v>170.23529411764707</v>
          </cell>
          <cell r="N175">
            <v>14.47</v>
          </cell>
        </row>
        <row r="176">
          <cell r="L176">
            <v>38622</v>
          </cell>
          <cell r="M176">
            <v>175.1764705882353</v>
          </cell>
          <cell r="N176">
            <v>14.89</v>
          </cell>
        </row>
        <row r="177">
          <cell r="L177">
            <v>38624</v>
          </cell>
          <cell r="M177">
            <v>177.41176470588235</v>
          </cell>
          <cell r="N177">
            <v>15.08</v>
          </cell>
        </row>
        <row r="178">
          <cell r="L178">
            <v>38626</v>
          </cell>
          <cell r="M178">
            <v>177.88235294117649</v>
          </cell>
          <cell r="N178">
            <v>15.120000000000001</v>
          </cell>
        </row>
        <row r="179">
          <cell r="L179">
            <v>38628</v>
          </cell>
          <cell r="M179">
            <v>187.76470588235296</v>
          </cell>
          <cell r="N179">
            <v>15.96</v>
          </cell>
        </row>
        <row r="180">
          <cell r="L180">
            <v>38630</v>
          </cell>
          <cell r="M180">
            <v>182</v>
          </cell>
          <cell r="N180">
            <v>15.47</v>
          </cell>
        </row>
        <row r="181">
          <cell r="L181">
            <v>38632</v>
          </cell>
          <cell r="M181">
            <v>182.35294117647058</v>
          </cell>
          <cell r="N181">
            <v>15.5</v>
          </cell>
        </row>
        <row r="182">
          <cell r="L182">
            <v>38634</v>
          </cell>
          <cell r="M182">
            <v>182.35294117647058</v>
          </cell>
          <cell r="N182">
            <v>15.5</v>
          </cell>
        </row>
        <row r="183">
          <cell r="L183">
            <v>38636</v>
          </cell>
          <cell r="M183">
            <v>179.1764705882353</v>
          </cell>
          <cell r="N183">
            <v>15.23</v>
          </cell>
        </row>
        <row r="184">
          <cell r="L184">
            <v>38638</v>
          </cell>
          <cell r="M184">
            <v>173.64705882352939</v>
          </cell>
          <cell r="N184">
            <v>14.76</v>
          </cell>
        </row>
        <row r="185">
          <cell r="L185">
            <v>38640</v>
          </cell>
          <cell r="M185">
            <v>173.41176470588235</v>
          </cell>
          <cell r="N185">
            <v>14.74</v>
          </cell>
        </row>
        <row r="186">
          <cell r="L186">
            <v>38642</v>
          </cell>
          <cell r="M186">
            <v>174.00000000000003</v>
          </cell>
          <cell r="N186">
            <v>14.790000000000001</v>
          </cell>
        </row>
        <row r="187">
          <cell r="L187">
            <v>38644</v>
          </cell>
          <cell r="M187">
            <v>177.41176470588235</v>
          </cell>
          <cell r="N187">
            <v>15.08</v>
          </cell>
        </row>
        <row r="188">
          <cell r="L188">
            <v>38646</v>
          </cell>
          <cell r="M188">
            <v>187.29411764705884</v>
          </cell>
          <cell r="N188">
            <v>15.92</v>
          </cell>
        </row>
        <row r="189">
          <cell r="L189">
            <v>38648</v>
          </cell>
          <cell r="M189">
            <v>187.29411764705884</v>
          </cell>
          <cell r="N189">
            <v>15.92</v>
          </cell>
        </row>
        <row r="190">
          <cell r="L190">
            <v>38650</v>
          </cell>
          <cell r="M190">
            <v>203.41176470588235</v>
          </cell>
          <cell r="N190">
            <v>17.29</v>
          </cell>
        </row>
        <row r="191">
          <cell r="L191">
            <v>38652</v>
          </cell>
          <cell r="M191">
            <v>201.1764705882353</v>
          </cell>
          <cell r="N191">
            <v>17.100000000000001</v>
          </cell>
        </row>
        <row r="192">
          <cell r="L192">
            <v>38654</v>
          </cell>
          <cell r="M192">
            <v>218.00000000000003</v>
          </cell>
          <cell r="N192">
            <v>18.53</v>
          </cell>
        </row>
        <row r="193">
          <cell r="L193">
            <v>38656</v>
          </cell>
          <cell r="M193">
            <v>226.70588235294119</v>
          </cell>
          <cell r="N193">
            <v>19.27</v>
          </cell>
        </row>
        <row r="194">
          <cell r="L194">
            <v>38658</v>
          </cell>
          <cell r="M194">
            <v>218.94117647058823</v>
          </cell>
          <cell r="N194">
            <v>18.61</v>
          </cell>
        </row>
        <row r="195">
          <cell r="L195">
            <v>38660</v>
          </cell>
          <cell r="M195">
            <v>226.70588235294119</v>
          </cell>
          <cell r="N195">
            <v>19.27</v>
          </cell>
        </row>
        <row r="196">
          <cell r="L196">
            <v>38662</v>
          </cell>
          <cell r="M196">
            <v>226.70588235294119</v>
          </cell>
          <cell r="N196">
            <v>19.27</v>
          </cell>
        </row>
        <row r="197">
          <cell r="L197">
            <v>38664</v>
          </cell>
          <cell r="M197">
            <v>217.52941176470591</v>
          </cell>
          <cell r="N197">
            <v>18.490000000000002</v>
          </cell>
        </row>
        <row r="198">
          <cell r="L198">
            <v>38666</v>
          </cell>
          <cell r="M198">
            <v>216.8235294117647</v>
          </cell>
          <cell r="N198">
            <v>18.43</v>
          </cell>
        </row>
        <row r="199">
          <cell r="L199">
            <v>38668</v>
          </cell>
          <cell r="M199">
            <v>215.1764705882353</v>
          </cell>
          <cell r="N199">
            <v>18.29</v>
          </cell>
        </row>
        <row r="200">
          <cell r="L200">
            <v>38670</v>
          </cell>
          <cell r="M200">
            <v>220.47058823529414</v>
          </cell>
          <cell r="N200">
            <v>18.740000000000002</v>
          </cell>
        </row>
        <row r="201">
          <cell r="L201">
            <v>38672</v>
          </cell>
          <cell r="M201">
            <v>215.41176470588232</v>
          </cell>
          <cell r="N201">
            <v>18.309999999999999</v>
          </cell>
        </row>
        <row r="202">
          <cell r="L202">
            <v>38674</v>
          </cell>
          <cell r="M202">
            <v>225.1764705882353</v>
          </cell>
          <cell r="N202">
            <v>19.14</v>
          </cell>
        </row>
        <row r="203">
          <cell r="L203">
            <v>38676</v>
          </cell>
          <cell r="M203">
            <v>225.1764705882353</v>
          </cell>
          <cell r="N203">
            <v>19.14</v>
          </cell>
        </row>
        <row r="204">
          <cell r="L204">
            <v>38678</v>
          </cell>
          <cell r="M204">
            <v>241.29411764705884</v>
          </cell>
          <cell r="N204">
            <v>20.51</v>
          </cell>
        </row>
        <row r="205">
          <cell r="L205">
            <v>38680</v>
          </cell>
          <cell r="M205">
            <v>243.05882352941177</v>
          </cell>
          <cell r="N205">
            <v>20.66</v>
          </cell>
        </row>
        <row r="206">
          <cell r="L206">
            <v>38682</v>
          </cell>
          <cell r="M206">
            <v>244.11764705882354</v>
          </cell>
          <cell r="N206">
            <v>20.75</v>
          </cell>
        </row>
        <row r="207">
          <cell r="L207">
            <v>38684</v>
          </cell>
          <cell r="M207">
            <v>246.8235294117647</v>
          </cell>
          <cell r="N207">
            <v>20.98</v>
          </cell>
        </row>
        <row r="208">
          <cell r="L208">
            <v>38686</v>
          </cell>
          <cell r="M208">
            <v>237.64705882352945</v>
          </cell>
          <cell r="N208">
            <v>20.200000000000003</v>
          </cell>
        </row>
        <row r="209">
          <cell r="L209">
            <v>38688</v>
          </cell>
          <cell r="M209">
            <v>237.64705882352945</v>
          </cell>
          <cell r="N209">
            <v>20.200000000000003</v>
          </cell>
        </row>
        <row r="210">
          <cell r="L210">
            <v>38690</v>
          </cell>
          <cell r="M210">
            <v>237.64705882352945</v>
          </cell>
          <cell r="N210">
            <v>20.200000000000003</v>
          </cell>
        </row>
        <row r="211">
          <cell r="L211">
            <v>38692</v>
          </cell>
          <cell r="M211">
            <v>238.23529411764704</v>
          </cell>
          <cell r="N211">
            <v>20.25</v>
          </cell>
        </row>
        <row r="212">
          <cell r="L212">
            <v>38694</v>
          </cell>
          <cell r="M212">
            <v>235.41176470588238</v>
          </cell>
          <cell r="N212">
            <v>20.010000000000002</v>
          </cell>
        </row>
        <row r="213">
          <cell r="L213">
            <v>38696</v>
          </cell>
          <cell r="M213">
            <v>235.76470588235293</v>
          </cell>
          <cell r="N213">
            <v>20.04</v>
          </cell>
        </row>
        <row r="214">
          <cell r="L214">
            <v>38698</v>
          </cell>
          <cell r="M214">
            <v>239.41176470588238</v>
          </cell>
          <cell r="N214">
            <v>20.350000000000001</v>
          </cell>
        </row>
        <row r="215">
          <cell r="L215">
            <v>38700</v>
          </cell>
          <cell r="M215">
            <v>239.05882352941177</v>
          </cell>
          <cell r="N215">
            <v>20.32</v>
          </cell>
        </row>
        <row r="216">
          <cell r="L216">
            <v>38702</v>
          </cell>
          <cell r="M216">
            <v>231.88235294117646</v>
          </cell>
          <cell r="N216">
            <v>19.71</v>
          </cell>
        </row>
        <row r="217">
          <cell r="L217">
            <v>38704</v>
          </cell>
          <cell r="M217">
            <v>231.88235294117646</v>
          </cell>
          <cell r="N217">
            <v>19.71</v>
          </cell>
        </row>
        <row r="218">
          <cell r="L218">
            <v>38706</v>
          </cell>
          <cell r="M218">
            <v>234.47058823529412</v>
          </cell>
          <cell r="N218">
            <v>19.93</v>
          </cell>
        </row>
        <row r="219">
          <cell r="L219">
            <v>38708</v>
          </cell>
          <cell r="M219">
            <v>245.17647058823528</v>
          </cell>
          <cell r="N219">
            <v>20.84</v>
          </cell>
        </row>
        <row r="220">
          <cell r="L220">
            <v>38710</v>
          </cell>
          <cell r="M220">
            <v>250</v>
          </cell>
          <cell r="N220">
            <v>21.25</v>
          </cell>
        </row>
        <row r="221">
          <cell r="L221">
            <v>38712</v>
          </cell>
          <cell r="M221">
            <v>250</v>
          </cell>
          <cell r="N221">
            <v>21.25</v>
          </cell>
        </row>
        <row r="222">
          <cell r="L222">
            <v>38714</v>
          </cell>
          <cell r="M222">
            <v>262</v>
          </cell>
          <cell r="N222">
            <v>22.27</v>
          </cell>
        </row>
        <row r="223">
          <cell r="L223">
            <v>38716</v>
          </cell>
          <cell r="M223">
            <v>258.58823529411768</v>
          </cell>
          <cell r="N223">
            <v>21.98</v>
          </cell>
        </row>
        <row r="224">
          <cell r="L224">
            <v>38718</v>
          </cell>
          <cell r="M224">
            <v>258.58823529411768</v>
          </cell>
          <cell r="N224">
            <v>21.98</v>
          </cell>
        </row>
        <row r="225">
          <cell r="L225">
            <v>38720</v>
          </cell>
          <cell r="M225">
            <v>254.58823529411765</v>
          </cell>
          <cell r="N225">
            <v>21.64</v>
          </cell>
        </row>
        <row r="226">
          <cell r="L226">
            <v>38722</v>
          </cell>
          <cell r="M226">
            <v>253.64705882352939</v>
          </cell>
          <cell r="N226">
            <v>21.56</v>
          </cell>
        </row>
        <row r="227">
          <cell r="L227">
            <v>38724</v>
          </cell>
          <cell r="M227">
            <v>261.29411764705884</v>
          </cell>
          <cell r="N227">
            <v>22.21</v>
          </cell>
        </row>
        <row r="228">
          <cell r="L228">
            <v>38726</v>
          </cell>
          <cell r="M228">
            <v>258.35294117647061</v>
          </cell>
          <cell r="N228">
            <v>21.96</v>
          </cell>
        </row>
        <row r="229">
          <cell r="L229">
            <v>38728</v>
          </cell>
          <cell r="M229">
            <v>258.8235294117647</v>
          </cell>
          <cell r="N229">
            <v>22</v>
          </cell>
        </row>
        <row r="230">
          <cell r="L230">
            <v>38730</v>
          </cell>
          <cell r="M230">
            <v>257.88235294117652</v>
          </cell>
          <cell r="N230">
            <v>21.92</v>
          </cell>
        </row>
        <row r="231">
          <cell r="L231">
            <v>38732</v>
          </cell>
          <cell r="M231">
            <v>257.88235294117652</v>
          </cell>
          <cell r="N231">
            <v>21.92</v>
          </cell>
        </row>
        <row r="232">
          <cell r="L232">
            <v>38734</v>
          </cell>
          <cell r="M232">
            <v>248.8235294117647</v>
          </cell>
          <cell r="N232">
            <v>21.150000000000002</v>
          </cell>
        </row>
        <row r="233">
          <cell r="L233">
            <v>38736</v>
          </cell>
          <cell r="M233">
            <v>229.52941176470588</v>
          </cell>
          <cell r="N233">
            <v>19.510000000000002</v>
          </cell>
        </row>
        <row r="234">
          <cell r="L234">
            <v>38738</v>
          </cell>
          <cell r="M234">
            <v>224.47058823529414</v>
          </cell>
          <cell r="N234">
            <v>19.080000000000002</v>
          </cell>
        </row>
        <row r="235">
          <cell r="L235">
            <v>38740</v>
          </cell>
          <cell r="M235">
            <v>221.41176470588238</v>
          </cell>
          <cell r="N235">
            <v>18.82</v>
          </cell>
        </row>
        <row r="236">
          <cell r="L236">
            <v>38742</v>
          </cell>
          <cell r="M236">
            <v>229.88235294117646</v>
          </cell>
          <cell r="N236">
            <v>19.54</v>
          </cell>
        </row>
        <row r="237">
          <cell r="L237">
            <v>38744</v>
          </cell>
          <cell r="M237">
            <v>229.29411764705884</v>
          </cell>
          <cell r="N237">
            <v>19.490000000000002</v>
          </cell>
        </row>
        <row r="238">
          <cell r="L238">
            <v>38746</v>
          </cell>
          <cell r="M238">
            <v>229.29411764705884</v>
          </cell>
          <cell r="N238">
            <v>19.490000000000002</v>
          </cell>
        </row>
        <row r="239">
          <cell r="L239">
            <v>38748</v>
          </cell>
          <cell r="M239">
            <v>226.00000000000003</v>
          </cell>
          <cell r="N239">
            <v>19.21</v>
          </cell>
        </row>
        <row r="240">
          <cell r="L240">
            <v>38750</v>
          </cell>
          <cell r="M240">
            <v>224.58823529411768</v>
          </cell>
          <cell r="N240">
            <v>19.09</v>
          </cell>
        </row>
        <row r="241">
          <cell r="L241">
            <v>38752</v>
          </cell>
          <cell r="M241">
            <v>224.35294117647061</v>
          </cell>
          <cell r="N241">
            <v>19.07</v>
          </cell>
        </row>
        <row r="242">
          <cell r="L242">
            <v>38754</v>
          </cell>
          <cell r="M242">
            <v>225.76470588235296</v>
          </cell>
          <cell r="N242">
            <v>19.190000000000001</v>
          </cell>
        </row>
        <row r="243">
          <cell r="L243">
            <v>38756</v>
          </cell>
          <cell r="M243">
            <v>223.05882352941177</v>
          </cell>
          <cell r="N243">
            <v>18.96</v>
          </cell>
        </row>
        <row r="244">
          <cell r="L244">
            <v>38758</v>
          </cell>
          <cell r="M244">
            <v>216.58823529411765</v>
          </cell>
          <cell r="N244">
            <v>18.41</v>
          </cell>
        </row>
        <row r="245">
          <cell r="L245">
            <v>38760</v>
          </cell>
          <cell r="M245">
            <v>216.58823529411765</v>
          </cell>
          <cell r="N245">
            <v>18.41</v>
          </cell>
        </row>
        <row r="246">
          <cell r="L246">
            <v>38762</v>
          </cell>
          <cell r="M246">
            <v>224.8235294117647</v>
          </cell>
          <cell r="N246">
            <v>19.11</v>
          </cell>
        </row>
        <row r="247">
          <cell r="L247">
            <v>38764</v>
          </cell>
          <cell r="M247">
            <v>230.11764705882348</v>
          </cell>
          <cell r="N247">
            <v>19.559999999999999</v>
          </cell>
        </row>
        <row r="248">
          <cell r="L248">
            <v>38766</v>
          </cell>
          <cell r="M248">
            <v>217.88235294117646</v>
          </cell>
          <cell r="N248">
            <v>18.52</v>
          </cell>
        </row>
        <row r="249">
          <cell r="L249">
            <v>38768</v>
          </cell>
          <cell r="M249">
            <v>217.88235294117646</v>
          </cell>
          <cell r="N249">
            <v>18.52</v>
          </cell>
        </row>
        <row r="250">
          <cell r="L250">
            <v>38770</v>
          </cell>
          <cell r="M250">
            <v>217.64705882352939</v>
          </cell>
          <cell r="N250">
            <v>18.5</v>
          </cell>
        </row>
        <row r="251">
          <cell r="L251">
            <v>38772</v>
          </cell>
          <cell r="M251">
            <v>220.47058823529414</v>
          </cell>
          <cell r="N251">
            <v>18.740000000000002</v>
          </cell>
        </row>
        <row r="252">
          <cell r="L252">
            <v>38774</v>
          </cell>
          <cell r="M252">
            <v>220.47058823529414</v>
          </cell>
          <cell r="N252">
            <v>18.740000000000002</v>
          </cell>
        </row>
        <row r="253">
          <cell r="L253">
            <v>38776</v>
          </cell>
          <cell r="M253">
            <v>212.82352941176472</v>
          </cell>
          <cell r="N253">
            <v>18.09</v>
          </cell>
        </row>
        <row r="254">
          <cell r="L254">
            <v>38778</v>
          </cell>
          <cell r="M254">
            <v>240.94117647058826</v>
          </cell>
          <cell r="N254">
            <v>20.48</v>
          </cell>
        </row>
        <row r="255">
          <cell r="L255">
            <v>38780</v>
          </cell>
          <cell r="M255">
            <v>246.47058823529414</v>
          </cell>
          <cell r="N255">
            <v>20.95</v>
          </cell>
        </row>
        <row r="256">
          <cell r="L256">
            <v>38782</v>
          </cell>
          <cell r="M256">
            <v>248.70588235294119</v>
          </cell>
          <cell r="N256">
            <v>21.14</v>
          </cell>
        </row>
        <row r="257">
          <cell r="L257">
            <v>38784</v>
          </cell>
          <cell r="M257">
            <v>242.58823529411762</v>
          </cell>
          <cell r="N257">
            <v>20.62</v>
          </cell>
        </row>
        <row r="258">
          <cell r="L258">
            <v>38786</v>
          </cell>
          <cell r="M258">
            <v>239.64705882352942</v>
          </cell>
          <cell r="N258">
            <v>20.37</v>
          </cell>
        </row>
        <row r="259">
          <cell r="L259">
            <v>38788</v>
          </cell>
          <cell r="M259">
            <v>239.64705882352942</v>
          </cell>
          <cell r="N259">
            <v>20.37</v>
          </cell>
        </row>
        <row r="260">
          <cell r="L260">
            <v>38790</v>
          </cell>
          <cell r="M260">
            <v>257.41176470588238</v>
          </cell>
          <cell r="N260">
            <v>21.88</v>
          </cell>
        </row>
        <row r="261">
          <cell r="L261">
            <v>38792</v>
          </cell>
          <cell r="M261">
            <v>255.88235294117646</v>
          </cell>
          <cell r="N261">
            <v>21.75</v>
          </cell>
        </row>
        <row r="262">
          <cell r="L262">
            <v>38794</v>
          </cell>
          <cell r="M262">
            <v>257.88235294117652</v>
          </cell>
          <cell r="N262">
            <v>21.92</v>
          </cell>
        </row>
        <row r="263">
          <cell r="L263">
            <v>38796</v>
          </cell>
          <cell r="M263">
            <v>275.1764705882353</v>
          </cell>
          <cell r="N263">
            <v>23.39</v>
          </cell>
        </row>
        <row r="264">
          <cell r="L264">
            <v>38798</v>
          </cell>
          <cell r="M264">
            <v>269.41176470588238</v>
          </cell>
          <cell r="N264">
            <v>22.900000000000002</v>
          </cell>
        </row>
        <row r="265">
          <cell r="L265">
            <v>38800</v>
          </cell>
          <cell r="M265">
            <v>275.1764705882353</v>
          </cell>
          <cell r="N265">
            <v>23.39</v>
          </cell>
        </row>
        <row r="266">
          <cell r="L266">
            <v>38802</v>
          </cell>
          <cell r="M266">
            <v>275.1764705882353</v>
          </cell>
          <cell r="N266">
            <v>23.39</v>
          </cell>
        </row>
        <row r="267">
          <cell r="L267">
            <v>38804</v>
          </cell>
          <cell r="M267">
            <v>274.11764705882354</v>
          </cell>
          <cell r="N267">
            <v>23.3</v>
          </cell>
        </row>
        <row r="268">
          <cell r="L268">
            <v>38806</v>
          </cell>
          <cell r="M268">
            <v>267.29411764705884</v>
          </cell>
          <cell r="N268">
            <v>22.72</v>
          </cell>
        </row>
        <row r="269">
          <cell r="L269">
            <v>38808</v>
          </cell>
          <cell r="M269">
            <v>271.76470588235293</v>
          </cell>
          <cell r="N269">
            <v>23.1</v>
          </cell>
        </row>
        <row r="270">
          <cell r="L270">
            <v>38810</v>
          </cell>
          <cell r="M270">
            <v>270.35294117647061</v>
          </cell>
          <cell r="N270">
            <v>22.98</v>
          </cell>
        </row>
        <row r="271">
          <cell r="L271">
            <v>38812</v>
          </cell>
          <cell r="M271">
            <v>268.35294117647061</v>
          </cell>
          <cell r="N271">
            <v>22.81</v>
          </cell>
        </row>
        <row r="272">
          <cell r="L272">
            <v>38814</v>
          </cell>
          <cell r="M272">
            <v>312.23529411764702</v>
          </cell>
          <cell r="N272">
            <v>26.54</v>
          </cell>
        </row>
        <row r="273">
          <cell r="L273">
            <v>38816</v>
          </cell>
          <cell r="M273">
            <v>312.23529411764702</v>
          </cell>
          <cell r="N273">
            <v>26.54</v>
          </cell>
        </row>
        <row r="274">
          <cell r="L274">
            <v>38818</v>
          </cell>
          <cell r="M274">
            <v>312.35294117647061</v>
          </cell>
          <cell r="N274">
            <v>26.55</v>
          </cell>
        </row>
        <row r="275">
          <cell r="L275">
            <v>38820</v>
          </cell>
          <cell r="M275">
            <v>302.94117647058823</v>
          </cell>
          <cell r="N275">
            <v>25.75</v>
          </cell>
        </row>
        <row r="276">
          <cell r="L276">
            <v>38822</v>
          </cell>
          <cell r="M276">
            <v>302.94117647058823</v>
          </cell>
          <cell r="N276">
            <v>25.75</v>
          </cell>
        </row>
        <row r="277">
          <cell r="L277">
            <v>38824</v>
          </cell>
          <cell r="M277">
            <v>300.58823529411762</v>
          </cell>
          <cell r="N277">
            <v>25.55</v>
          </cell>
        </row>
        <row r="278">
          <cell r="L278">
            <v>38826</v>
          </cell>
          <cell r="M278">
            <v>304.35294117647061</v>
          </cell>
          <cell r="N278">
            <v>25.87</v>
          </cell>
        </row>
        <row r="279">
          <cell r="L279">
            <v>38828</v>
          </cell>
          <cell r="M279">
            <v>310.35294117647061</v>
          </cell>
          <cell r="N279">
            <v>26.38</v>
          </cell>
        </row>
        <row r="280">
          <cell r="L280">
            <v>38830</v>
          </cell>
          <cell r="M280">
            <v>310.35294117647061</v>
          </cell>
          <cell r="N280">
            <v>26.38</v>
          </cell>
        </row>
        <row r="281">
          <cell r="L281">
            <v>38832</v>
          </cell>
          <cell r="M281">
            <v>305.88235294117646</v>
          </cell>
          <cell r="N281">
            <v>26</v>
          </cell>
        </row>
        <row r="282">
          <cell r="L282">
            <v>38834</v>
          </cell>
          <cell r="M282">
            <v>300.70588235294122</v>
          </cell>
          <cell r="N282">
            <v>25.560000000000002</v>
          </cell>
        </row>
        <row r="283">
          <cell r="L283">
            <v>38836</v>
          </cell>
          <cell r="M283">
            <v>302.11764705882354</v>
          </cell>
          <cell r="N283">
            <v>25.68</v>
          </cell>
        </row>
        <row r="284">
          <cell r="L284">
            <v>38838</v>
          </cell>
          <cell r="M284">
            <v>302.23529411764707</v>
          </cell>
          <cell r="N284">
            <v>25.69</v>
          </cell>
        </row>
        <row r="285">
          <cell r="L285">
            <v>38840</v>
          </cell>
          <cell r="M285">
            <v>339.64705882352939</v>
          </cell>
          <cell r="N285">
            <v>28.87</v>
          </cell>
        </row>
        <row r="286">
          <cell r="L286">
            <v>38842</v>
          </cell>
          <cell r="M286">
            <v>336.23529411764707</v>
          </cell>
          <cell r="N286">
            <v>28.580000000000002</v>
          </cell>
        </row>
        <row r="287">
          <cell r="L287">
            <v>38844</v>
          </cell>
          <cell r="M287">
            <v>336.23529411764707</v>
          </cell>
          <cell r="N287">
            <v>28.580000000000002</v>
          </cell>
        </row>
        <row r="288">
          <cell r="L288">
            <v>38846</v>
          </cell>
          <cell r="M288">
            <v>336.23529411764707</v>
          </cell>
          <cell r="N288">
            <v>28.580000000000002</v>
          </cell>
        </row>
        <row r="289">
          <cell r="L289">
            <v>38848</v>
          </cell>
          <cell r="M289">
            <v>318.94117647058823</v>
          </cell>
          <cell r="N289">
            <v>27.11</v>
          </cell>
        </row>
        <row r="290">
          <cell r="L290">
            <v>38850</v>
          </cell>
          <cell r="M290">
            <v>319.41176470588238</v>
          </cell>
          <cell r="N290">
            <v>27.150000000000002</v>
          </cell>
        </row>
        <row r="291">
          <cell r="L291">
            <v>38852</v>
          </cell>
          <cell r="M291">
            <v>329.52941176470591</v>
          </cell>
          <cell r="N291">
            <v>28.01</v>
          </cell>
        </row>
        <row r="292">
          <cell r="L292">
            <v>38854</v>
          </cell>
          <cell r="M292">
            <v>335.88235294117646</v>
          </cell>
          <cell r="N292">
            <v>28.55</v>
          </cell>
        </row>
        <row r="293">
          <cell r="L293">
            <v>38856</v>
          </cell>
          <cell r="M293">
            <v>334.70588235294116</v>
          </cell>
          <cell r="N293">
            <v>28.45</v>
          </cell>
        </row>
        <row r="294">
          <cell r="L294">
            <v>38858</v>
          </cell>
          <cell r="M294">
            <v>334.70588235294116</v>
          </cell>
          <cell r="N294">
            <v>28.45</v>
          </cell>
        </row>
        <row r="295">
          <cell r="L295">
            <v>38860</v>
          </cell>
          <cell r="M295">
            <v>354.47058823529409</v>
          </cell>
          <cell r="N295">
            <v>30.13</v>
          </cell>
        </row>
        <row r="296">
          <cell r="L296">
            <v>38862</v>
          </cell>
          <cell r="M296">
            <v>366.47058823529414</v>
          </cell>
          <cell r="N296">
            <v>31.150000000000002</v>
          </cell>
        </row>
        <row r="297">
          <cell r="L297">
            <v>38864</v>
          </cell>
          <cell r="M297">
            <v>365.52941176470586</v>
          </cell>
          <cell r="N297">
            <v>31.07</v>
          </cell>
        </row>
        <row r="298">
          <cell r="L298">
            <v>38866</v>
          </cell>
          <cell r="M298">
            <v>365.52941176470586</v>
          </cell>
          <cell r="N298">
            <v>31.07</v>
          </cell>
        </row>
        <row r="299">
          <cell r="L299">
            <v>38868</v>
          </cell>
          <cell r="M299">
            <v>364.82352941176475</v>
          </cell>
          <cell r="N299">
            <v>31.01</v>
          </cell>
        </row>
        <row r="300">
          <cell r="L300">
            <v>38870</v>
          </cell>
          <cell r="M300">
            <v>372.47058823529409</v>
          </cell>
          <cell r="N300">
            <v>31.66</v>
          </cell>
        </row>
        <row r="301">
          <cell r="L301">
            <v>38872</v>
          </cell>
          <cell r="M301">
            <v>372.47058823529409</v>
          </cell>
          <cell r="N301">
            <v>31.66</v>
          </cell>
        </row>
        <row r="302">
          <cell r="L302">
            <v>38874</v>
          </cell>
          <cell r="M302">
            <v>356</v>
          </cell>
          <cell r="N302">
            <v>30.26</v>
          </cell>
        </row>
        <row r="303">
          <cell r="L303">
            <v>38875</v>
          </cell>
          <cell r="M303">
            <v>347.1764705882353</v>
          </cell>
          <cell r="N303">
            <v>29.51</v>
          </cell>
        </row>
        <row r="304">
          <cell r="M304">
            <v>2.4717647058823529</v>
          </cell>
          <cell r="N304">
            <v>247.17647058823533</v>
          </cell>
        </row>
        <row r="426">
          <cell r="M426">
            <v>-1</v>
          </cell>
        </row>
      </sheetData>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ding Comps"/>
      <sheetName val="Fees"/>
      <sheetName val="Sheet2"/>
      <sheetName val="Historical Cash Flows"/>
      <sheetName val="Carls Real Estate"/>
      <sheetName val="Carls Jr Development"/>
      <sheetName val="Bank Template1"/>
      <sheetName val="Bridge Template"/>
      <sheetName val="Company Profile"/>
      <sheetName val="Financial Profile1"/>
      <sheetName val="Analyst Research"/>
      <sheetName val="Hardees Corp. Development"/>
      <sheetName val="Growth Existing Markets"/>
      <sheetName val="Carls Development Plan"/>
      <sheetName val="Management"/>
      <sheetName val="YTD SSS"/>
      <sheetName val="Sheet1"/>
      <sheetName val="Business Desc"/>
      <sheetName val="Business Description (ORG)"/>
      <sheetName val="Working Capital"/>
      <sheetName val="AR Aging"/>
      <sheetName val="Owned Real Estate"/>
      <sheetName val="Restaurant rationalization"/>
      <sheetName val="SSS Transactions"/>
      <sheetName val="Competitive Landscape"/>
      <sheetName val="Ownership"/>
      <sheetName val="CPS Revenue Breakdown"/>
      <sheetName val="CPS Organic Growth"/>
      <sheetName val="Financials (DMRC)"/>
      <sheetName val="Financials (TALX)"/>
      <sheetName val="Financials (LTBG)"/>
      <sheetName val="Financials (EFDS)"/>
      <sheetName val="BS-"/>
      <sheetName val="PF Adj. EBITDA"/>
      <sheetName val="P&amp;L Forecast (2)"/>
      <sheetName val="Financial Section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rber Outputs&gt;&gt;"/>
      <sheetName val="B Synergy Output"/>
      <sheetName val="B Teaser PL &amp; BS"/>
      <sheetName val="B Teaser SU and Cap"/>
      <sheetName val="FOC Outputs&gt;&gt;"/>
      <sheetName val="Synergy Output"/>
      <sheetName val="Teaser PL &amp;BS"/>
      <sheetName val="Teaser SU and Cap"/>
      <sheetName val="Monthly Output&gt;&gt;"/>
      <sheetName val="Monthly PL"/>
      <sheetName val="Monthly PL $-lb."/>
      <sheetName val="Monthly BS"/>
      <sheetName val="Monthly CF (linked to actuals)"/>
      <sheetName val="Monthly CF"/>
      <sheetName val="Q2 2010 PF Tax Calc"/>
      <sheetName val="Model&gt;&gt;"/>
      <sheetName val="Summary"/>
      <sheetName val="Sheet2"/>
      <sheetName val="THL Cov Output"/>
      <sheetName val="Covenants - Old"/>
      <sheetName val="12-5 Call Output PL"/>
      <sheetName val="Covenants"/>
      <sheetName val="PL"/>
      <sheetName val="Output PL"/>
      <sheetName val="BS"/>
      <sheetName val="CF"/>
      <sheetName val="Output CF"/>
      <sheetName val="Basic CF"/>
      <sheetName val="WC"/>
      <sheetName val="Appendix&gt;&gt;"/>
      <sheetName val="Assump"/>
      <sheetName val="PL $-lb."/>
      <sheetName val="Debt"/>
      <sheetName val="Taxes"/>
      <sheetName val="AQF"/>
      <sheetName val="AQF Metrics ($-lb.)"/>
      <sheetName val="SQM"/>
      <sheetName val="SQM ($-lb.)"/>
      <sheetName val="Cap Table and Covenants"/>
      <sheetName val="Sheet1"/>
      <sheetName val="BACKUP"/>
      <sheetName val="Trans. Assump."/>
      <sheetName val="Returns"/>
      <sheetName val="AQF Simple Model Drivers"/>
      <sheetName val="SQM Simple Model Drivers"/>
      <sheetName val="AQF Metrics (%)"/>
      <sheetName val="SQM (%)"/>
      <sheetName val="Barber"/>
      <sheetName val="Barber BS"/>
      <sheetName val="Barber Customers"/>
      <sheetName val="Barber Synergies"/>
      <sheetName val="FoC"/>
      <sheetName val="FoC Synergies"/>
      <sheetName val="Case 1"/>
      <sheetName val="Case 1 Customer Buildup"/>
      <sheetName val="Chicken Purchasing"/>
      <sheetName val="Backup&gt;&gt;"/>
      <sheetName val="BS Adj."/>
      <sheetName val="D&amp;A"/>
      <sheetName val="2011 Update Package&gt;&gt;"/>
      <sheetName val="AQF 2011 Budget"/>
      <sheetName val="SQM 2011 Budget"/>
      <sheetName val="2011 Working Capital"/>
      <sheetName val="2011 CapEx"/>
      <sheetName val="Cost Analysis"/>
      <sheetName val="AQF Detailed IS"/>
      <sheetName val="SQM Detailed IS"/>
      <sheetName val="FPH Monthly BS 08-10"/>
      <sheetName val="FPH Jan and Feb 10 BS"/>
      <sheetName val="FPH Feb 10 CF"/>
      <sheetName val="FPH Feb 10 IS"/>
      <sheetName val="FPH Mar and Apr 10 BS"/>
      <sheetName val="FPH Mar 10 IS"/>
      <sheetName val="FPH May 10 IS"/>
      <sheetName val="FPH Apr 10 IS"/>
      <sheetName val="FPH Apr 10 CF"/>
      <sheetName val="FPH May 10 BS"/>
      <sheetName val="FPH May 10 CF"/>
      <sheetName val="FPH Jun 10 IS"/>
      <sheetName val="FPH Jun 10 BS"/>
      <sheetName val="FPH Jun 10 CF"/>
      <sheetName val="FPH Jul 10 IS"/>
      <sheetName val="FPH Jul 10 BS"/>
      <sheetName val="FPH Jul 10 CF"/>
      <sheetName val="FPH Aug 10 IS"/>
      <sheetName val="FPH Aug 10 BS"/>
      <sheetName val="FPH Aug 10 CF"/>
      <sheetName val="FPH Sep 10 IS"/>
      <sheetName val="FPH Sep 10 BS"/>
      <sheetName val="FPH Sep 10 CF"/>
      <sheetName val="FPH Oct 10 IS"/>
      <sheetName val="FPH Oct 10 BS"/>
      <sheetName val="FPH Oct 10 CF"/>
      <sheetName val="FPH Nov 10 IS"/>
      <sheetName val="FPH Nov 10 BS"/>
      <sheetName val="FPH Nov 10 CF"/>
      <sheetName val="FPH Dec 10 IS"/>
      <sheetName val="FPH Dec 10 BS"/>
      <sheetName val="FPH Dec 10 CF"/>
      <sheetName val="FPH Jan 11 IS"/>
      <sheetName val="FPH Jan 11 BS"/>
      <sheetName val="FPH Jan 11 CF"/>
      <sheetName val="FPH Feb 11 IS"/>
      <sheetName val="FPH Feb 11 BS"/>
      <sheetName val="FPH Feb 11 CF"/>
      <sheetName val="FPH Mar 11 IS"/>
      <sheetName val="FPH Mar 11 BS"/>
      <sheetName val="FPH Mar 11 CF"/>
      <sheetName val="FPH Apr 11 IS"/>
      <sheetName val="FPH Apr 11 BS"/>
      <sheetName val="FPH Apr 11 CF"/>
      <sheetName val="FPH Forecast"/>
      <sheetName val="AQF Forecast"/>
      <sheetName val="SQM Forecast"/>
      <sheetName val="FPH May 11 IS"/>
      <sheetName val="FPH May 11 BS"/>
      <sheetName val="FPH May 11 CF"/>
      <sheetName val="FOC IS"/>
      <sheetName val="FOC 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
          <cell r="A1" t="str">
            <v>Food Processing Holdings -- Base Case</v>
          </cell>
          <cell r="B1">
            <v>0</v>
          </cell>
          <cell r="C1">
            <v>0</v>
          </cell>
          <cell r="K1" t="str">
            <v>USE BMO 12-16 INTEREST GRID</v>
          </cell>
          <cell r="L1">
            <v>0</v>
          </cell>
          <cell r="M1">
            <v>0</v>
          </cell>
          <cell r="N1">
            <v>0</v>
          </cell>
          <cell r="O1" t="str">
            <v>yes</v>
          </cell>
        </row>
        <row r="2">
          <cell r="A2" t="str">
            <v>Covenants</v>
          </cell>
          <cell r="B2">
            <v>0</v>
          </cell>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row>
        <row r="3">
          <cell r="A3">
            <v>0</v>
          </cell>
          <cell r="B3">
            <v>0</v>
          </cell>
          <cell r="C3">
            <v>0</v>
          </cell>
          <cell r="H3">
            <v>0</v>
          </cell>
          <cell r="AF3">
            <v>0</v>
          </cell>
          <cell r="AG3">
            <v>0</v>
          </cell>
          <cell r="AH3">
            <v>0</v>
          </cell>
          <cell r="AI3">
            <v>0</v>
          </cell>
          <cell r="AJ3">
            <v>0</v>
          </cell>
          <cell r="AK3">
            <v>0</v>
          </cell>
          <cell r="AL3">
            <v>0</v>
          </cell>
          <cell r="AM3">
            <v>0</v>
          </cell>
          <cell r="AN3">
            <v>0</v>
          </cell>
          <cell r="AO3">
            <v>0</v>
          </cell>
          <cell r="AP3">
            <v>0</v>
          </cell>
          <cell r="AQ3">
            <v>0</v>
          </cell>
          <cell r="AR3">
            <v>0</v>
          </cell>
          <cell r="AS3">
            <v>0</v>
          </cell>
        </row>
        <row r="4">
          <cell r="A4">
            <v>0</v>
          </cell>
          <cell r="B4" t="str">
            <v>($ in 000s)</v>
          </cell>
          <cell r="C4">
            <v>0</v>
          </cell>
          <cell r="D4">
            <v>0</v>
          </cell>
          <cell r="E4">
            <v>0</v>
          </cell>
          <cell r="F4" t="str">
            <v>Q1  '10A</v>
          </cell>
          <cell r="G4" t="str">
            <v>Q2  '10A</v>
          </cell>
          <cell r="H4" t="str">
            <v>Q3  '10E</v>
          </cell>
          <cell r="I4" t="str">
            <v>Q4  '10E</v>
          </cell>
          <cell r="J4" t="str">
            <v>Q1  '11F</v>
          </cell>
          <cell r="K4" t="str">
            <v>Q2  '11F</v>
          </cell>
          <cell r="L4" t="str">
            <v>Q3  '11F</v>
          </cell>
          <cell r="M4" t="str">
            <v>Q4  '11F</v>
          </cell>
          <cell r="N4" t="str">
            <v>Q1  '12F</v>
          </cell>
          <cell r="O4" t="str">
            <v>Q2  '12F</v>
          </cell>
          <cell r="P4" t="str">
            <v>Q3  '12F</v>
          </cell>
          <cell r="Q4" t="str">
            <v>Q4  '12F</v>
          </cell>
          <cell r="R4" t="str">
            <v>Q1  '13F</v>
          </cell>
          <cell r="S4" t="str">
            <v>Q2  '13F</v>
          </cell>
          <cell r="T4" t="str">
            <v>Q3  '13F</v>
          </cell>
          <cell r="U4" t="str">
            <v>Q4  '13F</v>
          </cell>
          <cell r="V4" t="str">
            <v>Q1  '14F</v>
          </cell>
          <cell r="W4" t="str">
            <v>Q2  '14F</v>
          </cell>
          <cell r="X4" t="str">
            <v>Q3  '14F</v>
          </cell>
          <cell r="Y4" t="str">
            <v>Q4  '14F</v>
          </cell>
          <cell r="Z4" t="str">
            <v>Q1  '15F</v>
          </cell>
          <cell r="AA4" t="str">
            <v>Q2  '15F</v>
          </cell>
          <cell r="AB4" t="str">
            <v>Q3  '15F</v>
          </cell>
          <cell r="AC4" t="str">
            <v>Q4  '15F</v>
          </cell>
          <cell r="AD4">
            <v>0</v>
          </cell>
          <cell r="AE4">
            <v>40269</v>
          </cell>
          <cell r="AF4">
            <v>40299</v>
          </cell>
          <cell r="AG4">
            <v>40330</v>
          </cell>
          <cell r="AH4">
            <v>40360</v>
          </cell>
          <cell r="AI4">
            <v>40391</v>
          </cell>
          <cell r="AJ4">
            <v>40422</v>
          </cell>
          <cell r="AK4">
            <v>40452</v>
          </cell>
          <cell r="AL4">
            <v>40483</v>
          </cell>
          <cell r="AM4">
            <v>40513</v>
          </cell>
          <cell r="AN4">
            <v>40544</v>
          </cell>
          <cell r="AO4">
            <v>40575</v>
          </cell>
          <cell r="AP4">
            <v>40603</v>
          </cell>
          <cell r="AQ4">
            <v>40634</v>
          </cell>
          <cell r="AR4">
            <v>40664</v>
          </cell>
          <cell r="AS4">
            <v>40695</v>
          </cell>
          <cell r="AT4">
            <v>40725</v>
          </cell>
          <cell r="AU4">
            <v>40756</v>
          </cell>
          <cell r="AV4">
            <v>40787</v>
          </cell>
        </row>
        <row r="5">
          <cell r="B5">
            <v>0</v>
          </cell>
          <cell r="H5">
            <v>0</v>
          </cell>
          <cell r="I5">
            <v>0</v>
          </cell>
          <cell r="J5">
            <v>0</v>
          </cell>
          <cell r="M5">
            <v>0</v>
          </cell>
          <cell r="Q5">
            <v>0</v>
          </cell>
        </row>
        <row r="6">
          <cell r="B6" t="str">
            <v>Fixed Charge Covenant</v>
          </cell>
          <cell r="H6">
            <v>0</v>
          </cell>
          <cell r="I6">
            <v>0</v>
          </cell>
          <cell r="J6">
            <v>0</v>
          </cell>
          <cell r="M6">
            <v>0</v>
          </cell>
          <cell r="Q6">
            <v>0</v>
          </cell>
        </row>
        <row r="7">
          <cell r="B7" t="str">
            <v>Implied Min. Adj. LTM EBITDA</v>
          </cell>
          <cell r="D7">
            <v>0</v>
          </cell>
          <cell r="E7">
            <v>0</v>
          </cell>
          <cell r="F7">
            <v>0</v>
          </cell>
          <cell r="G7">
            <v>2923.1029099999996</v>
          </cell>
          <cell r="H7">
            <v>5605.5534176440615</v>
          </cell>
          <cell r="I7">
            <v>8027.0252987580116</v>
          </cell>
          <cell r="J7">
            <v>11246.078973501069</v>
          </cell>
          <cell r="K7">
            <v>11271.854050853612</v>
          </cell>
          <cell r="L7">
            <v>11648.011656218227</v>
          </cell>
          <cell r="M7">
            <v>12386.137024472346</v>
          </cell>
          <cell r="N7">
            <v>12238.640333732194</v>
          </cell>
          <cell r="O7">
            <v>12602.854449266453</v>
          </cell>
          <cell r="P7">
            <v>12954.980828709531</v>
          </cell>
          <cell r="Q7">
            <v>13715.18835626311</v>
          </cell>
          <cell r="R7">
            <v>14091.396361739804</v>
          </cell>
          <cell r="S7">
            <v>14194.973720539501</v>
          </cell>
          <cell r="T7">
            <v>14324.200093870904</v>
          </cell>
          <cell r="U7">
            <v>14506.773966438359</v>
          </cell>
          <cell r="V7">
            <v>14505.31816154095</v>
          </cell>
          <cell r="W7">
            <v>14483.155473570112</v>
          </cell>
          <cell r="X7">
            <v>14463.78767601031</v>
          </cell>
          <cell r="Y7">
            <v>14486.629154666414</v>
          </cell>
          <cell r="Z7">
            <v>15679.51981423494</v>
          </cell>
          <cell r="AA7">
            <v>15661.02293495583</v>
          </cell>
          <cell r="AB7">
            <v>14526.178352515404</v>
          </cell>
          <cell r="AC7">
            <v>13128.413274098726</v>
          </cell>
        </row>
        <row r="8">
          <cell r="B8" t="str">
            <v>Implied Adj. LTM EBITDA Cushion ($)</v>
          </cell>
          <cell r="D8">
            <v>0</v>
          </cell>
          <cell r="E8">
            <v>0</v>
          </cell>
          <cell r="F8">
            <v>0</v>
          </cell>
          <cell r="G8">
            <v>-521.81570156493035</v>
          </cell>
          <cell r="H8">
            <v>-1522.015209208992</v>
          </cell>
          <cell r="I8">
            <v>-583.42658032294094</v>
          </cell>
          <cell r="J8">
            <v>453.68574493400411</v>
          </cell>
          <cell r="K8">
            <v>983.9516438666742</v>
          </cell>
          <cell r="L8">
            <v>1572.5946015894315</v>
          </cell>
          <cell r="M8">
            <v>1122.3173041491827</v>
          </cell>
          <cell r="N8">
            <v>416.14986329843123</v>
          </cell>
          <cell r="O8">
            <v>370.57098785392554</v>
          </cell>
          <cell r="P8">
            <v>914.31715402849659</v>
          </cell>
          <cell r="Q8">
            <v>1472.7166144100574</v>
          </cell>
          <cell r="R8">
            <v>1266.6337023538199</v>
          </cell>
          <cell r="S8">
            <v>1326.8545147946206</v>
          </cell>
          <cell r="T8">
            <v>1374.7743468984663</v>
          </cell>
          <cell r="U8">
            <v>1440.5262527684736</v>
          </cell>
          <cell r="V8">
            <v>1620.6134057573618</v>
          </cell>
          <cell r="W8">
            <v>1814.7641735307225</v>
          </cell>
          <cell r="X8">
            <v>2020.1354867975424</v>
          </cell>
          <cell r="Y8">
            <v>2258.0360755007605</v>
          </cell>
          <cell r="Z8">
            <v>1252.7083314282863</v>
          </cell>
          <cell r="AA8">
            <v>1451.7926945000563</v>
          </cell>
          <cell r="AB8">
            <v>2781.9409684328402</v>
          </cell>
          <cell r="AC8">
            <v>4703.4852175768137</v>
          </cell>
        </row>
        <row r="9">
          <cell r="B9" t="str">
            <v>Implied Adj. LTM EBITDA Cushion (%)</v>
          </cell>
          <cell r="D9">
            <v>0</v>
          </cell>
          <cell r="E9">
            <v>0</v>
          </cell>
          <cell r="F9">
            <v>0</v>
          </cell>
          <cell r="G9">
            <v>-0.21730665941663854</v>
          </cell>
          <cell r="H9">
            <v>-0.37271971793114983</v>
          </cell>
          <cell r="I9">
            <v>-7.8379638988061884E-2</v>
          </cell>
          <cell r="J9">
            <v>3.8777339190346365E-2</v>
          </cell>
          <cell r="K9">
            <v>8.0284533581546053E-2</v>
          </cell>
          <cell r="L9">
            <v>0.11895026377180763</v>
          </cell>
          <cell r="M9">
            <v>8.3082584938769216E-2</v>
          </cell>
          <cell r="N9">
            <v>3.2884769863358025E-2</v>
          </cell>
          <cell r="O9">
            <v>2.8563850746282055E-2</v>
          </cell>
          <cell r="P9">
            <v>6.5923823625858483E-2</v>
          </cell>
          <cell r="Q9">
            <v>9.6966409603811393E-2</v>
          </cell>
          <cell r="R9">
            <v>8.2473709002247098E-2</v>
          </cell>
          <cell r="S9">
            <v>8.5483133473552367E-2</v>
          </cell>
          <cell r="T9">
            <v>8.7570965357345459E-2</v>
          </cell>
          <cell r="U9">
            <v>9.0330415366076347E-2</v>
          </cell>
          <cell r="V9">
            <v>0.10049735105187937</v>
          </cell>
          <cell r="W9">
            <v>0.11134943678861142</v>
          </cell>
          <cell r="X9">
            <v>0.12255186261456917</v>
          </cell>
          <cell r="Y9">
            <v>0.13485107313060429</v>
          </cell>
          <cell r="Z9">
            <v>7.398366716132021E-2</v>
          </cell>
          <cell r="AA9">
            <v>8.4836576629804844E-2</v>
          </cell>
          <cell r="AB9">
            <v>0.16073040154430993</v>
          </cell>
          <cell r="AC9">
            <v>0.26376805698913891</v>
          </cell>
        </row>
        <row r="10">
          <cell r="B10" t="str">
            <v>Bust?</v>
          </cell>
          <cell r="D10">
            <v>0</v>
          </cell>
          <cell r="E10">
            <v>0</v>
          </cell>
          <cell r="F10">
            <v>0</v>
          </cell>
          <cell r="G10" t="str">
            <v>BUST</v>
          </cell>
          <cell r="H10" t="str">
            <v>BUST</v>
          </cell>
          <cell r="I10" t="str">
            <v>BUST</v>
          </cell>
          <cell r="J10" t="str">
            <v>OK</v>
          </cell>
          <cell r="K10" t="str">
            <v>OK</v>
          </cell>
          <cell r="L10" t="str">
            <v>OK</v>
          </cell>
          <cell r="M10" t="str">
            <v>OK</v>
          </cell>
          <cell r="N10" t="str">
            <v>OK</v>
          </cell>
          <cell r="O10" t="str">
            <v>OK</v>
          </cell>
          <cell r="P10" t="str">
            <v>OK</v>
          </cell>
          <cell r="Q10" t="str">
            <v>OK</v>
          </cell>
          <cell r="R10" t="str">
            <v>OK</v>
          </cell>
          <cell r="S10" t="str">
            <v>OK</v>
          </cell>
          <cell r="T10" t="str">
            <v>OK</v>
          </cell>
          <cell r="U10" t="str">
            <v>OK</v>
          </cell>
          <cell r="V10" t="str">
            <v>OK</v>
          </cell>
          <cell r="W10" t="str">
            <v>OK</v>
          </cell>
          <cell r="X10" t="str">
            <v>OK</v>
          </cell>
          <cell r="Y10" t="str">
            <v>OK</v>
          </cell>
          <cell r="Z10" t="str">
            <v>OK</v>
          </cell>
          <cell r="AA10" t="str">
            <v>OK</v>
          </cell>
          <cell r="AB10" t="str">
            <v>OK</v>
          </cell>
          <cell r="AC10" t="str">
            <v>OK</v>
          </cell>
        </row>
        <row r="11">
          <cell r="B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row>
        <row r="12">
          <cell r="B12" t="str">
            <v>Junior Covenant</v>
          </cell>
          <cell r="D12">
            <v>0</v>
          </cell>
          <cell r="E12">
            <v>0</v>
          </cell>
          <cell r="F12">
            <v>0</v>
          </cell>
          <cell r="G12">
            <v>1.05</v>
          </cell>
          <cell r="H12">
            <v>1.05</v>
          </cell>
          <cell r="I12">
            <v>1.05</v>
          </cell>
          <cell r="J12">
            <v>1.05</v>
          </cell>
          <cell r="K12">
            <v>1.05</v>
          </cell>
          <cell r="L12">
            <v>1.05</v>
          </cell>
          <cell r="M12">
            <v>1.05</v>
          </cell>
          <cell r="N12">
            <v>1.05</v>
          </cell>
          <cell r="O12">
            <v>1.05</v>
          </cell>
          <cell r="P12">
            <v>1.05</v>
          </cell>
          <cell r="Q12">
            <v>1.05</v>
          </cell>
          <cell r="R12">
            <v>1.05</v>
          </cell>
          <cell r="S12">
            <v>1.05</v>
          </cell>
          <cell r="T12">
            <v>1.05</v>
          </cell>
          <cell r="U12">
            <v>1.05</v>
          </cell>
          <cell r="V12">
            <v>1.05</v>
          </cell>
          <cell r="W12">
            <v>1.05</v>
          </cell>
          <cell r="X12">
            <v>1.05</v>
          </cell>
          <cell r="Y12">
            <v>1.05</v>
          </cell>
          <cell r="Z12">
            <v>1.05</v>
          </cell>
          <cell r="AA12">
            <v>1.05</v>
          </cell>
          <cell r="AB12">
            <v>1.05</v>
          </cell>
          <cell r="AC12">
            <v>1.05</v>
          </cell>
        </row>
        <row r="13">
          <cell r="B13" t="str">
            <v>Forecasted Covenant</v>
          </cell>
          <cell r="D13">
            <v>0</v>
          </cell>
          <cell r="E13">
            <v>0</v>
          </cell>
          <cell r="F13">
            <v>0</v>
          </cell>
          <cell r="G13">
            <v>0.9746995357840762</v>
          </cell>
          <cell r="H13">
            <v>0.85348407553789507</v>
          </cell>
          <cell r="I13">
            <v>1.1082155340281921</v>
          </cell>
          <cell r="J13">
            <v>1.2508893731817581</v>
          </cell>
          <cell r="K13">
            <v>1.3103190024973317</v>
          </cell>
          <cell r="L13">
            <v>1.3724007475160349</v>
          </cell>
          <cell r="M13">
            <v>1.3153588391380682</v>
          </cell>
          <cell r="N13">
            <v>1.2432330467517423</v>
          </cell>
          <cell r="O13">
            <v>1.2371970388524469</v>
          </cell>
          <cell r="P13">
            <v>1.2877324697568253</v>
          </cell>
          <cell r="Q13">
            <v>1.3337294550519596</v>
          </cell>
          <cell r="R13">
            <v>1.3118325448224966</v>
          </cell>
          <cell r="S13">
            <v>1.3162634883603719</v>
          </cell>
          <cell r="T13">
            <v>1.3193363236263909</v>
          </cell>
          <cell r="U13">
            <v>1.3234139643763898</v>
          </cell>
          <cell r="V13">
            <v>1.3388569730782083</v>
          </cell>
          <cell r="W13">
            <v>1.3557385965101381</v>
          </cell>
          <cell r="X13">
            <v>1.3736035121990393</v>
          </cell>
          <cell r="Y13">
            <v>1.3937309741065724</v>
          </cell>
          <cell r="Z13">
            <v>1.2990314592365586</v>
          </cell>
          <cell r="AA13">
            <v>1.3149098738834633</v>
          </cell>
          <cell r="AB13">
            <v>1.438007037855805</v>
          </cell>
          <cell r="AC13">
            <v>1.6469431066742624</v>
          </cell>
        </row>
        <row r="14">
          <cell r="B14" t="str">
            <v>Implied Min. Adj. LTM EBITDA</v>
          </cell>
          <cell r="D14">
            <v>0</v>
          </cell>
          <cell r="E14">
            <v>0</v>
          </cell>
          <cell r="F14">
            <v>0</v>
          </cell>
          <cell r="G14">
            <v>2575.6897099999996</v>
          </cell>
          <cell r="H14">
            <v>4946.7026541885543</v>
          </cell>
          <cell r="I14">
            <v>7073.552550163261</v>
          </cell>
          <cell r="J14">
            <v>9908.8083905634376</v>
          </cell>
          <cell r="K14">
            <v>9933.9816694969122</v>
          </cell>
          <cell r="L14">
            <v>10279.750824190949</v>
          </cell>
          <cell r="M14">
            <v>10926.798521413304</v>
          </cell>
          <cell r="N14">
            <v>10794.780042015671</v>
          </cell>
          <cell r="O14">
            <v>11108.497643108147</v>
          </cell>
          <cell r="P14">
            <v>11391.733225120839</v>
          </cell>
          <cell r="Q14">
            <v>12063.289811730223</v>
          </cell>
          <cell r="R14">
            <v>12392.471816522329</v>
          </cell>
          <cell r="S14">
            <v>12483.102005472065</v>
          </cell>
          <cell r="T14">
            <v>12596.175082137041</v>
          </cell>
          <cell r="U14">
            <v>12755.927220633565</v>
          </cell>
          <cell r="V14">
            <v>12754.653391348333</v>
          </cell>
          <cell r="W14">
            <v>12735.261039373849</v>
          </cell>
          <cell r="X14">
            <v>12718.314216509023</v>
          </cell>
          <cell r="Y14">
            <v>12738.300510333114</v>
          </cell>
          <cell r="Z14">
            <v>13782.079837455574</v>
          </cell>
          <cell r="AA14">
            <v>13765.895068086353</v>
          </cell>
          <cell r="AB14">
            <v>12772.906058450981</v>
          </cell>
          <cell r="AC14">
            <v>11549.861614836385</v>
          </cell>
        </row>
        <row r="15">
          <cell r="B15" t="str">
            <v>Implied Adj. LTM EBITDA Cushion ($)</v>
          </cell>
          <cell r="D15">
            <v>0</v>
          </cell>
          <cell r="E15">
            <v>0</v>
          </cell>
          <cell r="F15">
            <v>0</v>
          </cell>
          <cell r="G15">
            <v>-174.40250156493039</v>
          </cell>
          <cell r="H15">
            <v>-863.16444575348487</v>
          </cell>
          <cell r="I15">
            <v>370.04616827180962</v>
          </cell>
          <cell r="J15">
            <v>1790.9563278716359</v>
          </cell>
          <cell r="K15">
            <v>2321.8240252233736</v>
          </cell>
          <cell r="L15">
            <v>2940.855433616709</v>
          </cell>
          <cell r="M15">
            <v>2581.6558072082244</v>
          </cell>
          <cell r="N15">
            <v>1860.0101550149539</v>
          </cell>
          <cell r="O15">
            <v>1864.927794012232</v>
          </cell>
          <cell r="P15">
            <v>2477.5647576171887</v>
          </cell>
          <cell r="Q15">
            <v>3124.6151589429446</v>
          </cell>
          <cell r="R15">
            <v>2965.5582475712945</v>
          </cell>
          <cell r="S15">
            <v>3038.7262298620572</v>
          </cell>
          <cell r="T15">
            <v>3102.79935863233</v>
          </cell>
          <cell r="U15">
            <v>3191.372998573268</v>
          </cell>
          <cell r="V15">
            <v>3371.2781759499794</v>
          </cell>
          <cell r="W15">
            <v>3562.6586077269858</v>
          </cell>
          <cell r="X15">
            <v>3765.6089462988293</v>
          </cell>
          <cell r="Y15">
            <v>4006.3647198340605</v>
          </cell>
          <cell r="Z15">
            <v>3150.148308207652</v>
          </cell>
          <cell r="AA15">
            <v>3346.920561369534</v>
          </cell>
          <cell r="AB15">
            <v>4535.2132624972637</v>
          </cell>
          <cell r="AC15">
            <v>6282.0368768391545</v>
          </cell>
        </row>
        <row r="16">
          <cell r="B16" t="str">
            <v>Implied Adj. LTM EBITDA Cushion (%)</v>
          </cell>
          <cell r="D16">
            <v>0</v>
          </cell>
          <cell r="E16">
            <v>0</v>
          </cell>
          <cell r="F16">
            <v>0</v>
          </cell>
          <cell r="G16">
            <v>-7.2628755507588516E-2</v>
          </cell>
          <cell r="H16">
            <v>-0.21137660570201314</v>
          </cell>
          <cell r="I16">
            <v>4.9713341928997415E-2</v>
          </cell>
          <cell r="J16">
            <v>0.1530762687090334</v>
          </cell>
          <cell r="K16">
            <v>0.18944686975770178</v>
          </cell>
          <cell r="L16">
            <v>0.22244482410781546</v>
          </cell>
          <cell r="M16">
            <v>0.19111407896151725</v>
          </cell>
          <cell r="N16">
            <v>0.14698071845168914</v>
          </cell>
          <cell r="O16">
            <v>0.14374983716144724</v>
          </cell>
          <cell r="P16">
            <v>0.17863663760781615</v>
          </cell>
          <cell r="Q16">
            <v>0.20573049179438299</v>
          </cell>
          <cell r="R16">
            <v>0.1930949630385628</v>
          </cell>
          <cell r="S16">
            <v>0.19577115426033742</v>
          </cell>
          <cell r="T16">
            <v>0.19764344291016434</v>
          </cell>
          <cell r="U16">
            <v>0.20011995477012451</v>
          </cell>
          <cell r="V16">
            <v>0.2090594370862007</v>
          </cell>
          <cell r="W16">
            <v>0.21859591192430081</v>
          </cell>
          <cell r="X16">
            <v>0.22844130666630696</v>
          </cell>
          <cell r="Y16">
            <v>0.23926215691766695</v>
          </cell>
          <cell r="Z16">
            <v>0.18604452297168492</v>
          </cell>
          <cell r="AA16">
            <v>0.19557977096466572</v>
          </cell>
          <cell r="AB16">
            <v>0.26202807933085115</v>
          </cell>
          <cell r="AC16">
            <v>0.35229209496519936</v>
          </cell>
        </row>
        <row r="17">
          <cell r="B17" t="str">
            <v>Bust?</v>
          </cell>
          <cell r="D17">
            <v>0</v>
          </cell>
          <cell r="E17">
            <v>0</v>
          </cell>
          <cell r="F17">
            <v>0</v>
          </cell>
          <cell r="G17" t="str">
            <v>BUST</v>
          </cell>
          <cell r="H17" t="str">
            <v>BUST</v>
          </cell>
          <cell r="I17" t="str">
            <v>OK</v>
          </cell>
          <cell r="J17" t="str">
            <v>OK</v>
          </cell>
          <cell r="K17" t="str">
            <v>OK</v>
          </cell>
          <cell r="L17" t="str">
            <v>OK</v>
          </cell>
          <cell r="M17" t="str">
            <v>OK</v>
          </cell>
          <cell r="N17" t="str">
            <v>OK</v>
          </cell>
          <cell r="O17" t="str">
            <v>OK</v>
          </cell>
          <cell r="P17" t="str">
            <v>OK</v>
          </cell>
          <cell r="Q17" t="str">
            <v>OK</v>
          </cell>
          <cell r="R17" t="str">
            <v>OK</v>
          </cell>
          <cell r="S17" t="str">
            <v>OK</v>
          </cell>
          <cell r="T17" t="str">
            <v>OK</v>
          </cell>
          <cell r="U17" t="str">
            <v>OK</v>
          </cell>
          <cell r="V17" t="str">
            <v>OK</v>
          </cell>
          <cell r="W17" t="str">
            <v>OK</v>
          </cell>
          <cell r="X17" t="str">
            <v>OK</v>
          </cell>
          <cell r="Y17" t="str">
            <v>OK</v>
          </cell>
          <cell r="Z17" t="str">
            <v>OK</v>
          </cell>
          <cell r="AA17" t="str">
            <v>OK</v>
          </cell>
          <cell r="AB17" t="str">
            <v>OK</v>
          </cell>
          <cell r="AC17" t="str">
            <v>OK</v>
          </cell>
        </row>
        <row r="18">
          <cell r="B18">
            <v>0</v>
          </cell>
          <cell r="D18">
            <v>0</v>
          </cell>
          <cell r="E18">
            <v>0</v>
          </cell>
          <cell r="H18">
            <v>0</v>
          </cell>
          <cell r="I18">
            <v>0</v>
          </cell>
          <cell r="J18">
            <v>0</v>
          </cell>
          <cell r="M18">
            <v>0</v>
          </cell>
          <cell r="Q18">
            <v>0</v>
          </cell>
        </row>
        <row r="19">
          <cell r="B19" t="str">
            <v>Senior Leverage Covenant</v>
          </cell>
          <cell r="D19">
            <v>0</v>
          </cell>
          <cell r="E19">
            <v>0</v>
          </cell>
          <cell r="H19">
            <v>0</v>
          </cell>
          <cell r="I19">
            <v>0</v>
          </cell>
          <cell r="J19">
            <v>0</v>
          </cell>
          <cell r="M19">
            <v>0</v>
          </cell>
          <cell r="Q19">
            <v>0</v>
          </cell>
        </row>
        <row r="20">
          <cell r="A20">
            <v>0</v>
          </cell>
          <cell r="B20" t="str">
            <v>Implied Min. Adj. LTM EBITDA</v>
          </cell>
          <cell r="D20">
            <v>0</v>
          </cell>
          <cell r="E20">
            <v>0</v>
          </cell>
          <cell r="F20">
            <v>0</v>
          </cell>
          <cell r="G20">
            <v>13275</v>
          </cell>
          <cell r="H20">
            <v>13179.666666666666</v>
          </cell>
          <cell r="I20">
            <v>14050.545454545454</v>
          </cell>
          <cell r="J20">
            <v>13040</v>
          </cell>
          <cell r="K20">
            <v>14327.391870558567</v>
          </cell>
          <cell r="L20">
            <v>12940.166809579108</v>
          </cell>
          <cell r="M20">
            <v>12995.555555555555</v>
          </cell>
          <cell r="N20">
            <v>13055.970071548783</v>
          </cell>
          <cell r="O20">
            <v>12889.55320316663</v>
          </cell>
          <cell r="P20">
            <v>11436.48842239421</v>
          </cell>
          <cell r="Q20">
            <v>10805.770869984171</v>
          </cell>
          <cell r="R20">
            <v>10468.987989475709</v>
          </cell>
          <cell r="S20">
            <v>10239.981424876833</v>
          </cell>
          <cell r="T20">
            <v>8562.6668966969537</v>
          </cell>
          <cell r="U20">
            <v>8001.2894245689677</v>
          </cell>
          <cell r="V20">
            <v>6914.0657572187047</v>
          </cell>
          <cell r="W20">
            <v>6585.3311363404509</v>
          </cell>
          <cell r="X20">
            <v>4517.6274877232772</v>
          </cell>
          <cell r="Y20">
            <v>3628.0732643944752</v>
          </cell>
          <cell r="Z20">
            <v>1974.7329028403203</v>
          </cell>
          <cell r="AA20">
            <v>1577.908113792018</v>
          </cell>
          <cell r="AB20">
            <v>122.85714285714286</v>
          </cell>
          <cell r="AC20">
            <v>122.85714285714286</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row>
        <row r="21">
          <cell r="A21">
            <v>0</v>
          </cell>
          <cell r="B21" t="str">
            <v>Implied Adj. LTM EBITDA Cushion ($)</v>
          </cell>
          <cell r="D21">
            <v>0</v>
          </cell>
          <cell r="E21">
            <v>0</v>
          </cell>
          <cell r="F21">
            <v>0</v>
          </cell>
          <cell r="G21">
            <v>2848.1125024350713</v>
          </cell>
          <cell r="H21">
            <v>254.43589776840417</v>
          </cell>
          <cell r="I21">
            <v>-2337.6506961103787</v>
          </cell>
          <cell r="J21">
            <v>-1340.235281564921</v>
          </cell>
          <cell r="K21">
            <v>-2071.5861758382816</v>
          </cell>
          <cell r="L21">
            <v>280.43944822854974</v>
          </cell>
          <cell r="M21">
            <v>512.89877306597373</v>
          </cell>
          <cell r="N21">
            <v>-401.17987451815861</v>
          </cell>
          <cell r="O21">
            <v>83.872233953748946</v>
          </cell>
          <cell r="P21">
            <v>2432.8095603438178</v>
          </cell>
          <cell r="Q21">
            <v>4382.1341006889961</v>
          </cell>
          <cell r="R21">
            <v>4889.0420746179152</v>
          </cell>
          <cell r="S21">
            <v>5281.8468104572894</v>
          </cell>
          <cell r="T21">
            <v>7136.3075440724169</v>
          </cell>
          <cell r="U21">
            <v>7946.0107946378648</v>
          </cell>
          <cell r="V21">
            <v>9211.8658100796074</v>
          </cell>
          <cell r="W21">
            <v>9712.5885107603826</v>
          </cell>
          <cell r="X21">
            <v>11966.295675084575</v>
          </cell>
          <cell r="Y21">
            <v>13116.591965772699</v>
          </cell>
          <cell r="Z21">
            <v>14957.495242822906</v>
          </cell>
          <cell r="AA21">
            <v>15534.907515663868</v>
          </cell>
          <cell r="AB21">
            <v>17185.262178091103</v>
          </cell>
          <cell r="AC21">
            <v>17709.041348818399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row>
        <row r="22">
          <cell r="A22">
            <v>0</v>
          </cell>
          <cell r="B22" t="str">
            <v>Implied Adj. LTM EBITDA Cushion (%)</v>
          </cell>
          <cell r="D22">
            <v>0</v>
          </cell>
          <cell r="E22">
            <v>0</v>
          </cell>
          <cell r="F22">
            <v>0</v>
          </cell>
          <cell r="G22">
            <v>0.1766478092865085</v>
          </cell>
          <cell r="H22">
            <v>1.8939553018002708E-2</v>
          </cell>
          <cell r="I22">
            <v>-0.19957924529518314</v>
          </cell>
          <cell r="J22">
            <v>-0.11455232765947335</v>
          </cell>
          <cell r="K22">
            <v>-0.16902896695977371</v>
          </cell>
          <cell r="L22">
            <v>2.1212298646511113E-2</v>
          </cell>
          <cell r="M22">
            <v>3.7968723925671556E-2</v>
          </cell>
          <cell r="N22">
            <v>-3.1701819490637877E-2</v>
          </cell>
          <cell r="O22">
            <v>6.4649258871730553E-3</v>
          </cell>
          <cell r="P22">
            <v>0.17540971167911565</v>
          </cell>
          <cell r="Q22">
            <v>0.28852788512639532</v>
          </cell>
          <cell r="R22">
            <v>0.31833783722355596</v>
          </cell>
          <cell r="S22">
            <v>0.34028509595497353</v>
          </cell>
          <cell r="T22">
            <v>0.45457157542341237</v>
          </cell>
          <cell r="U22">
            <v>0.49826683422362222</v>
          </cell>
          <cell r="V22">
            <v>0.57124549807468483</v>
          </cell>
          <cell r="W22">
            <v>0.5959403850962115</v>
          </cell>
          <cell r="X22">
            <v>0.72593736071785053</v>
          </cell>
          <cell r="Y22">
            <v>0.78332960291985165</v>
          </cell>
          <cell r="Z22">
            <v>0.88337430337860767</v>
          </cell>
          <cell r="AA22">
            <v>0.90779377584855159</v>
          </cell>
          <cell r="AB22">
            <v>0.99290176242843176</v>
          </cell>
          <cell r="AC22">
            <v>0.99311026008170167</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row>
        <row r="23">
          <cell r="A23">
            <v>0</v>
          </cell>
          <cell r="B23" t="str">
            <v>Bust?</v>
          </cell>
          <cell r="D23">
            <v>0</v>
          </cell>
          <cell r="E23">
            <v>0</v>
          </cell>
          <cell r="F23">
            <v>0</v>
          </cell>
          <cell r="G23" t="str">
            <v>OK</v>
          </cell>
          <cell r="H23" t="str">
            <v>OK</v>
          </cell>
          <cell r="I23" t="str">
            <v>BUST</v>
          </cell>
          <cell r="J23" t="str">
            <v>BUST</v>
          </cell>
          <cell r="K23" t="str">
            <v>BUST</v>
          </cell>
          <cell r="L23" t="str">
            <v>OK</v>
          </cell>
          <cell r="M23" t="str">
            <v>OK</v>
          </cell>
          <cell r="N23" t="str">
            <v>BUST</v>
          </cell>
          <cell r="O23" t="str">
            <v>OK</v>
          </cell>
          <cell r="P23" t="str">
            <v>OK</v>
          </cell>
          <cell r="Q23" t="str">
            <v>OK</v>
          </cell>
          <cell r="R23" t="str">
            <v>OK</v>
          </cell>
          <cell r="S23" t="str">
            <v>OK</v>
          </cell>
          <cell r="T23" t="str">
            <v>OK</v>
          </cell>
          <cell r="U23" t="str">
            <v>OK</v>
          </cell>
          <cell r="V23" t="str">
            <v>OK</v>
          </cell>
          <cell r="W23" t="str">
            <v>OK</v>
          </cell>
          <cell r="X23" t="str">
            <v>OK</v>
          </cell>
          <cell r="Y23" t="str">
            <v>OK</v>
          </cell>
          <cell r="Z23" t="str">
            <v>OK</v>
          </cell>
          <cell r="AA23" t="str">
            <v>OK</v>
          </cell>
          <cell r="AB23" t="str">
            <v>OK</v>
          </cell>
          <cell r="AC23" t="str">
            <v>OK</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row>
        <row r="24">
          <cell r="A24">
            <v>0</v>
          </cell>
          <cell r="B24">
            <v>0</v>
          </cell>
          <cell r="D24">
            <v>0</v>
          </cell>
          <cell r="E24">
            <v>0</v>
          </cell>
          <cell r="H24">
            <v>0</v>
          </cell>
          <cell r="I24">
            <v>0</v>
          </cell>
          <cell r="J24">
            <v>0</v>
          </cell>
          <cell r="M24">
            <v>0</v>
          </cell>
          <cell r="Q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row>
        <row r="25">
          <cell r="A25">
            <v>0</v>
          </cell>
          <cell r="B25" t="str">
            <v>Junior Covenant</v>
          </cell>
          <cell r="D25">
            <v>0</v>
          </cell>
          <cell r="E25">
            <v>0</v>
          </cell>
          <cell r="F25">
            <v>0</v>
          </cell>
          <cell r="G25">
            <v>3.45</v>
          </cell>
          <cell r="H25">
            <v>3.45</v>
          </cell>
          <cell r="I25">
            <v>3.15</v>
          </cell>
          <cell r="J25">
            <v>3.15</v>
          </cell>
          <cell r="K25">
            <v>2.9</v>
          </cell>
          <cell r="L25">
            <v>2.9</v>
          </cell>
          <cell r="M25">
            <v>2.6</v>
          </cell>
          <cell r="N25">
            <v>2.6</v>
          </cell>
          <cell r="O25">
            <v>2.6</v>
          </cell>
          <cell r="P25">
            <v>2.6</v>
          </cell>
          <cell r="Q25">
            <v>2.2999999999999998</v>
          </cell>
          <cell r="R25">
            <v>2.2999999999999998</v>
          </cell>
          <cell r="S25">
            <v>2.2999999999999998</v>
          </cell>
          <cell r="T25">
            <v>2.2999999999999998</v>
          </cell>
          <cell r="U25">
            <v>2</v>
          </cell>
          <cell r="V25">
            <v>2.2999999999999998</v>
          </cell>
          <cell r="W25">
            <v>2.2999999999999998</v>
          </cell>
          <cell r="X25">
            <v>2.2999999999999998</v>
          </cell>
          <cell r="Y25">
            <v>2</v>
          </cell>
          <cell r="Z25">
            <v>2.2999999999999998</v>
          </cell>
          <cell r="AA25">
            <v>2.2999999999999998</v>
          </cell>
          <cell r="AB25">
            <v>2.2999999999999998</v>
          </cell>
          <cell r="AC25">
            <v>2</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row>
        <row r="26">
          <cell r="A26">
            <v>0</v>
          </cell>
          <cell r="B26" t="str">
            <v>Forecasted Covenant</v>
          </cell>
          <cell r="D26">
            <v>0</v>
          </cell>
          <cell r="E26">
            <v>0</v>
          </cell>
          <cell r="F26">
            <v>0</v>
          </cell>
          <cell r="G26">
            <v>2.4700565721404746</v>
          </cell>
          <cell r="H26">
            <v>2.9431813409459919</v>
          </cell>
          <cell r="I26">
            <v>3.2988429245617539</v>
          </cell>
          <cell r="J26">
            <v>3.0650189010635516</v>
          </cell>
          <cell r="K26">
            <v>2.9225724173994343</v>
          </cell>
          <cell r="L26">
            <v>2.4469692533837222</v>
          </cell>
          <cell r="M26">
            <v>2.164570371167239</v>
          </cell>
          <cell r="N26">
            <v>2.3213290938539353</v>
          </cell>
          <cell r="O26">
            <v>2.2354539167538605</v>
          </cell>
          <cell r="P26">
            <v>1.8553281487219897</v>
          </cell>
          <cell r="Q26">
            <v>1.4229442297472095</v>
          </cell>
          <cell r="R26">
            <v>1.363324325552888</v>
          </cell>
          <cell r="S26">
            <v>1.3194298080900528</v>
          </cell>
          <cell r="T26">
            <v>1.0908568491531754</v>
          </cell>
          <cell r="U26">
            <v>0.87803304010866112</v>
          </cell>
          <cell r="V26">
            <v>0.75032037836930154</v>
          </cell>
          <cell r="W26">
            <v>0.70710432608162976</v>
          </cell>
          <cell r="X26">
            <v>0.47960961874376162</v>
          </cell>
          <cell r="Y26">
            <v>0.37917319489025958</v>
          </cell>
          <cell r="Z26">
            <v>0.20409496908743663</v>
          </cell>
          <cell r="AA26">
            <v>0.16136089226503458</v>
          </cell>
          <cell r="AB26">
            <v>1.2421915750244608E-2</v>
          </cell>
          <cell r="AC26">
            <v>1.2057044857022284E-2</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row>
        <row r="27">
          <cell r="A27">
            <v>0</v>
          </cell>
          <cell r="B27" t="str">
            <v>Implied Min. Adj. LTM EBITDA</v>
          </cell>
          <cell r="D27">
            <v>0</v>
          </cell>
          <cell r="E27">
            <v>0</v>
          </cell>
          <cell r="F27">
            <v>0</v>
          </cell>
          <cell r="G27">
            <v>11543.478260869564</v>
          </cell>
          <cell r="H27">
            <v>11460.579710144926</v>
          </cell>
          <cell r="I27">
            <v>12266.349206349207</v>
          </cell>
          <cell r="J27">
            <v>11384.126984126984</v>
          </cell>
          <cell r="K27">
            <v>12351.199888412559</v>
          </cell>
          <cell r="L27">
            <v>11155.316215154404</v>
          </cell>
          <cell r="M27">
            <v>11246.153846153846</v>
          </cell>
          <cell r="N27">
            <v>11298.435638840294</v>
          </cell>
          <cell r="O27">
            <v>11154.421041201889</v>
          </cell>
          <cell r="P27">
            <v>9896.9611347642203</v>
          </cell>
          <cell r="Q27">
            <v>9396.3224956384111</v>
          </cell>
          <cell r="R27">
            <v>9103.4678169353992</v>
          </cell>
          <cell r="S27">
            <v>8904.331673805942</v>
          </cell>
          <cell r="T27">
            <v>7445.7973014756126</v>
          </cell>
          <cell r="U27">
            <v>7001.1282464978467</v>
          </cell>
          <cell r="V27">
            <v>5260.7022065794499</v>
          </cell>
          <cell r="W27">
            <v>5010.5780385199087</v>
          </cell>
          <cell r="X27">
            <v>3437.3252623981462</v>
          </cell>
          <cell r="Y27">
            <v>3174.5641063451658</v>
          </cell>
          <cell r="Z27">
            <v>1502.5141652045918</v>
          </cell>
          <cell r="AA27">
            <v>1200.5822604939267</v>
          </cell>
          <cell r="AB27">
            <v>93.478260869565219</v>
          </cell>
          <cell r="AC27">
            <v>107.5</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row>
        <row r="28">
          <cell r="A28">
            <v>0</v>
          </cell>
          <cell r="B28" t="str">
            <v>Implied Adj. LTM EBITDA Cushion ($)</v>
          </cell>
          <cell r="D28">
            <v>0</v>
          </cell>
          <cell r="E28">
            <v>0</v>
          </cell>
          <cell r="F28">
            <v>0</v>
          </cell>
          <cell r="G28">
            <v>4579.6342415655072</v>
          </cell>
          <cell r="H28">
            <v>1973.5228542901441</v>
          </cell>
          <cell r="I28">
            <v>-553.45444791413138</v>
          </cell>
          <cell r="J28">
            <v>315.63773430809488</v>
          </cell>
          <cell r="K28">
            <v>-95.394193692272893</v>
          </cell>
          <cell r="L28">
            <v>2065.2900426532542</v>
          </cell>
          <cell r="M28">
            <v>2262.3004824676827</v>
          </cell>
          <cell r="N28">
            <v>1356.3545581903309</v>
          </cell>
          <cell r="O28">
            <v>1819.0043959184895</v>
          </cell>
          <cell r="P28">
            <v>3972.3368479738074</v>
          </cell>
          <cell r="Q28">
            <v>5791.5824750347565</v>
          </cell>
          <cell r="R28">
            <v>6254.5622471582246</v>
          </cell>
          <cell r="S28">
            <v>6617.4965615281799</v>
          </cell>
          <cell r="T28">
            <v>8253.177139293759</v>
          </cell>
          <cell r="U28">
            <v>8946.1719727089858</v>
          </cell>
          <cell r="V28">
            <v>10865.229360718862</v>
          </cell>
          <cell r="W28">
            <v>11287.341608580926</v>
          </cell>
          <cell r="X28">
            <v>13046.597900409706</v>
          </cell>
          <cell r="Y28">
            <v>13570.101123822009</v>
          </cell>
          <cell r="Z28">
            <v>15429.713980458635</v>
          </cell>
          <cell r="AA28">
            <v>15912.233368961959</v>
          </cell>
          <cell r="AB28">
            <v>17214.64106007868</v>
          </cell>
          <cell r="AC28">
            <v>17724.39849167554</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row>
        <row r="29">
          <cell r="A29">
            <v>0</v>
          </cell>
          <cell r="B29" t="str">
            <v>Implied Adj. LTM EBITDA Cushion (%)</v>
          </cell>
          <cell r="D29">
            <v>0</v>
          </cell>
          <cell r="E29">
            <v>0</v>
          </cell>
          <cell r="F29">
            <v>0</v>
          </cell>
          <cell r="G29">
            <v>0.28404157329261615</v>
          </cell>
          <cell r="H29">
            <v>0.14690395914608939</v>
          </cell>
          <cell r="I29">
            <v>-4.7251722083096456E-2</v>
          </cell>
          <cell r="J29">
            <v>2.6978126646491529E-2</v>
          </cell>
          <cell r="K29">
            <v>-7.7835922067015176E-3</v>
          </cell>
          <cell r="L29">
            <v>0.15621749883319921</v>
          </cell>
          <cell r="M29">
            <v>0.16747293416644651</v>
          </cell>
          <cell r="N29">
            <v>0.1071811177484864</v>
          </cell>
          <cell r="O29">
            <v>0.14021003201774607</v>
          </cell>
          <cell r="P29">
            <v>0.2864122504915424</v>
          </cell>
          <cell r="Q29">
            <v>0.38132859576208283</v>
          </cell>
          <cell r="R29">
            <v>0.40725029323787476</v>
          </cell>
          <cell r="S29">
            <v>0.42633486604780302</v>
          </cell>
          <cell r="T29">
            <v>0.52571441341166292</v>
          </cell>
          <cell r="U29">
            <v>0.56098347994566944</v>
          </cell>
          <cell r="V29">
            <v>0.6737737485350862</v>
          </cell>
          <cell r="W29">
            <v>0.6925633364862479</v>
          </cell>
          <cell r="X29">
            <v>0.79147407880706011</v>
          </cell>
          <cell r="Y29">
            <v>0.81041340255487015</v>
          </cell>
          <cell r="Z29">
            <v>0.91126305691850584</v>
          </cell>
          <cell r="AA29">
            <v>0.92984309031955015</v>
          </cell>
          <cell r="AB29">
            <v>0.99459916706511109</v>
          </cell>
          <cell r="AC29">
            <v>0.99397147757148885</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row>
        <row r="30">
          <cell r="A30">
            <v>0</v>
          </cell>
          <cell r="B30" t="str">
            <v>Bust?</v>
          </cell>
          <cell r="D30">
            <v>0</v>
          </cell>
          <cell r="E30">
            <v>0</v>
          </cell>
          <cell r="F30">
            <v>0</v>
          </cell>
          <cell r="G30" t="str">
            <v>OK</v>
          </cell>
          <cell r="H30" t="str">
            <v>OK</v>
          </cell>
          <cell r="I30" t="str">
            <v>BUST</v>
          </cell>
          <cell r="J30" t="str">
            <v>OK</v>
          </cell>
          <cell r="K30" t="str">
            <v>BUST</v>
          </cell>
          <cell r="L30" t="str">
            <v>OK</v>
          </cell>
          <cell r="M30" t="str">
            <v>OK</v>
          </cell>
          <cell r="N30" t="str">
            <v>OK</v>
          </cell>
          <cell r="O30" t="str">
            <v>OK</v>
          </cell>
          <cell r="P30" t="str">
            <v>OK</v>
          </cell>
          <cell r="Q30" t="str">
            <v>OK</v>
          </cell>
          <cell r="R30" t="str">
            <v>OK</v>
          </cell>
          <cell r="S30" t="str">
            <v>OK</v>
          </cell>
          <cell r="T30" t="str">
            <v>OK</v>
          </cell>
          <cell r="U30" t="str">
            <v>OK</v>
          </cell>
          <cell r="V30" t="str">
            <v>OK</v>
          </cell>
          <cell r="W30" t="str">
            <v>OK</v>
          </cell>
          <cell r="X30" t="str">
            <v>OK</v>
          </cell>
          <cell r="Y30" t="str">
            <v>OK</v>
          </cell>
          <cell r="Z30" t="str">
            <v>OK</v>
          </cell>
          <cell r="AA30" t="str">
            <v>OK</v>
          </cell>
          <cell r="AB30" t="str">
            <v>OK</v>
          </cell>
          <cell r="AC30" t="str">
            <v>OK</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row>
        <row r="31">
          <cell r="A31">
            <v>0</v>
          </cell>
          <cell r="B31">
            <v>0</v>
          </cell>
          <cell r="D31">
            <v>0</v>
          </cell>
          <cell r="E31">
            <v>0</v>
          </cell>
          <cell r="H31">
            <v>0</v>
          </cell>
          <cell r="I31">
            <v>0</v>
          </cell>
          <cell r="J31">
            <v>0</v>
          </cell>
          <cell r="M31">
            <v>0</v>
          </cell>
          <cell r="Q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row>
        <row r="32">
          <cell r="A32">
            <v>0</v>
          </cell>
          <cell r="B32" t="str">
            <v>Total Leverage Covenant</v>
          </cell>
          <cell r="D32">
            <v>0</v>
          </cell>
          <cell r="E32">
            <v>0</v>
          </cell>
          <cell r="H32">
            <v>0</v>
          </cell>
          <cell r="I32">
            <v>0</v>
          </cell>
          <cell r="J32">
            <v>0</v>
          </cell>
          <cell r="M32">
            <v>0</v>
          </cell>
          <cell r="Q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row>
        <row r="33">
          <cell r="A33">
            <v>0</v>
          </cell>
          <cell r="B33" t="str">
            <v>Implied Min. Adj. LTM EBITDA</v>
          </cell>
          <cell r="D33">
            <v>0</v>
          </cell>
          <cell r="E33">
            <v>0</v>
          </cell>
          <cell r="F33">
            <v>0</v>
          </cell>
          <cell r="G33">
            <v>13844.590666666665</v>
          </cell>
          <cell r="H33">
            <v>13784.579733333334</v>
          </cell>
          <cell r="I33">
            <v>14529.697714285712</v>
          </cell>
          <cell r="J33">
            <v>13761.512857142856</v>
          </cell>
          <cell r="K33">
            <v>14834.457249903158</v>
          </cell>
          <cell r="L33">
            <v>13791.24440322892</v>
          </cell>
          <cell r="M33">
            <v>13924.528968925457</v>
          </cell>
          <cell r="N33">
            <v>13990.764002292812</v>
          </cell>
          <cell r="O33">
            <v>13886.98029257525</v>
          </cell>
          <cell r="P33">
            <v>12818.31596861137</v>
          </cell>
          <cell r="Q33">
            <v>12508.404008304033</v>
          </cell>
          <cell r="R33">
            <v>12286.758080790767</v>
          </cell>
          <cell r="S33">
            <v>12143.611558033719</v>
          </cell>
          <cell r="T33">
            <v>10947.26736634175</v>
          </cell>
          <cell r="U33">
            <v>10818.765775286001</v>
          </cell>
          <cell r="V33">
            <v>10083.842030381182</v>
          </cell>
          <cell r="W33">
            <v>9879.9915000124711</v>
          </cell>
          <cell r="X33">
            <v>8458.9941877335441</v>
          </cell>
          <cell r="Y33">
            <v>7862.8336694477885</v>
          </cell>
          <cell r="Z33">
            <v>6732.155712779303</v>
          </cell>
          <cell r="AA33">
            <v>6481.1721806395772</v>
          </cell>
          <cell r="AB33">
            <v>5489.5645136861003</v>
          </cell>
          <cell r="AC33">
            <v>5516.6273909753145</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row>
        <row r="34">
          <cell r="A34">
            <v>0</v>
          </cell>
          <cell r="B34" t="str">
            <v>Implied Adj. LTM EBITDA Cushion ($)</v>
          </cell>
          <cell r="D34">
            <v>0</v>
          </cell>
          <cell r="E34">
            <v>0</v>
          </cell>
          <cell r="F34">
            <v>0</v>
          </cell>
          <cell r="G34">
            <v>2278.5218357684062</v>
          </cell>
          <cell r="H34">
            <v>-350.4771688982637</v>
          </cell>
          <cell r="I34">
            <v>-2816.8029558506369</v>
          </cell>
          <cell r="J34">
            <v>-2061.7481387077769</v>
          </cell>
          <cell r="K34">
            <v>-2578.6515551828725</v>
          </cell>
          <cell r="L34">
            <v>-570.63814542126238</v>
          </cell>
          <cell r="M34">
            <v>-416.07464030392839</v>
          </cell>
          <cell r="N34">
            <v>-1335.9738052621869</v>
          </cell>
          <cell r="O34">
            <v>-913.55485545487136</v>
          </cell>
          <cell r="P34">
            <v>1050.9820141266573</v>
          </cell>
          <cell r="Q34">
            <v>2679.5009623691349</v>
          </cell>
          <cell r="R34">
            <v>3071.2719833028568</v>
          </cell>
          <cell r="S34">
            <v>3378.2166773004028</v>
          </cell>
          <cell r="T34">
            <v>4751.7070744276207</v>
          </cell>
          <cell r="U34">
            <v>5128.5344439208311</v>
          </cell>
          <cell r="V34">
            <v>6042.0895369171303</v>
          </cell>
          <cell r="W34">
            <v>6417.9281470883634</v>
          </cell>
          <cell r="X34">
            <v>8024.9289750743083</v>
          </cell>
          <cell r="Y34">
            <v>8881.8315607193872</v>
          </cell>
          <cell r="Z34">
            <v>10200.072432883924</v>
          </cell>
          <cell r="AA34">
            <v>10631.64344881631</v>
          </cell>
          <cell r="AB34">
            <v>11818.554807262144</v>
          </cell>
          <cell r="AC34">
            <v>12315.271100700225</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row>
        <row r="35">
          <cell r="A35">
            <v>0</v>
          </cell>
          <cell r="B35" t="str">
            <v>Implied Adj. LTM EBITDA Cushion (%)</v>
          </cell>
          <cell r="D35">
            <v>0</v>
          </cell>
          <cell r="E35">
            <v>0</v>
          </cell>
          <cell r="F35">
            <v>0</v>
          </cell>
          <cell r="G35">
            <v>0.1413202218507302</v>
          </cell>
          <cell r="H35">
            <v>-2.6088617919748772E-2</v>
          </cell>
          <cell r="I35">
            <v>-0.24048734441348138</v>
          </cell>
          <cell r="J35">
            <v>-0.17622133336229598</v>
          </cell>
          <cell r="K35">
            <v>-0.2104024508395835</v>
          </cell>
          <cell r="L35">
            <v>-4.3162781970324707E-2</v>
          </cell>
          <cell r="M35">
            <v>-3.080105467154411E-2</v>
          </cell>
          <cell r="N35">
            <v>-0.10557060089195834</v>
          </cell>
          <cell r="O35">
            <v>-7.0417397462427381E-2</v>
          </cell>
          <cell r="P35">
            <v>7.5777592740074368E-2</v>
          </cell>
          <cell r="Q35">
            <v>0.17642334262316448</v>
          </cell>
          <cell r="R35">
            <v>0.19997825049733112</v>
          </cell>
          <cell r="S35">
            <v>0.21764296229036859</v>
          </cell>
          <cell r="T35">
            <v>0.30267627304925726</v>
          </cell>
          <cell r="U35">
            <v>0.32159264411063482</v>
          </cell>
          <cell r="V35">
            <v>0.37468158113543348</v>
          </cell>
          <cell r="W35">
            <v>0.39378818193093867</v>
          </cell>
          <cell r="X35">
            <v>0.48683368005382954</v>
          </cell>
          <cell r="Y35">
            <v>0.53042753848060731</v>
          </cell>
          <cell r="Z35">
            <v>0.60240579946924599</v>
          </cell>
          <cell r="AA35">
            <v>0.62126792452063306</v>
          </cell>
          <cell r="AB35">
            <v>0.68283298653701741</v>
          </cell>
          <cell r="AC35">
            <v>0.69063151668619915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row>
        <row r="36">
          <cell r="A36">
            <v>0</v>
          </cell>
          <cell r="B36" t="str">
            <v>Bust?</v>
          </cell>
          <cell r="D36">
            <v>0</v>
          </cell>
          <cell r="E36">
            <v>0</v>
          </cell>
          <cell r="F36">
            <v>0</v>
          </cell>
          <cell r="G36" t="str">
            <v>OK</v>
          </cell>
          <cell r="H36" t="str">
            <v>BUST</v>
          </cell>
          <cell r="I36" t="str">
            <v>BUST</v>
          </cell>
          <cell r="J36" t="str">
            <v>BUST</v>
          </cell>
          <cell r="K36" t="str">
            <v>BUST</v>
          </cell>
          <cell r="L36" t="str">
            <v>BUST</v>
          </cell>
          <cell r="M36" t="str">
            <v>BUST</v>
          </cell>
          <cell r="N36" t="str">
            <v>BUST</v>
          </cell>
          <cell r="O36" t="str">
            <v>BUST</v>
          </cell>
          <cell r="P36" t="str">
            <v>OK</v>
          </cell>
          <cell r="Q36" t="str">
            <v>OK</v>
          </cell>
          <cell r="R36" t="str">
            <v>OK</v>
          </cell>
          <cell r="S36" t="str">
            <v>OK</v>
          </cell>
          <cell r="T36" t="str">
            <v>OK</v>
          </cell>
          <cell r="U36" t="str">
            <v>OK</v>
          </cell>
          <cell r="V36" t="str">
            <v>OK</v>
          </cell>
          <cell r="W36" t="str">
            <v>OK</v>
          </cell>
          <cell r="X36" t="str">
            <v>OK</v>
          </cell>
          <cell r="Y36" t="str">
            <v>OK</v>
          </cell>
          <cell r="Z36" t="str">
            <v>OK</v>
          </cell>
          <cell r="AA36" t="str">
            <v>OK</v>
          </cell>
          <cell r="AB36" t="str">
            <v>OK</v>
          </cell>
          <cell r="AC36" t="str">
            <v>OK</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row>
        <row r="37">
          <cell r="A37">
            <v>0</v>
          </cell>
          <cell r="B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row>
        <row r="38">
          <cell r="A38">
            <v>0</v>
          </cell>
          <cell r="B38" t="str">
            <v>Junior Covenant</v>
          </cell>
          <cell r="D38">
            <v>0</v>
          </cell>
          <cell r="E38">
            <v>0</v>
          </cell>
          <cell r="F38">
            <v>0</v>
          </cell>
          <cell r="G38">
            <v>4.3</v>
          </cell>
          <cell r="H38">
            <v>4.3</v>
          </cell>
          <cell r="I38">
            <v>4.05</v>
          </cell>
          <cell r="J38">
            <v>4.05</v>
          </cell>
          <cell r="K38">
            <v>3.75</v>
          </cell>
          <cell r="L38">
            <v>3.75</v>
          </cell>
          <cell r="M38">
            <v>3.45</v>
          </cell>
          <cell r="N38">
            <v>3.45</v>
          </cell>
          <cell r="O38">
            <v>3.45</v>
          </cell>
          <cell r="P38">
            <v>3.45</v>
          </cell>
          <cell r="Q38">
            <v>3.15</v>
          </cell>
          <cell r="R38">
            <v>3.15</v>
          </cell>
          <cell r="S38">
            <v>3.15</v>
          </cell>
          <cell r="T38">
            <v>3.15</v>
          </cell>
          <cell r="U38">
            <v>2.9</v>
          </cell>
          <cell r="V38">
            <v>3.15</v>
          </cell>
          <cell r="W38">
            <v>3.15</v>
          </cell>
          <cell r="X38">
            <v>3.15</v>
          </cell>
          <cell r="Y38">
            <v>2.9</v>
          </cell>
          <cell r="Z38">
            <v>3.15</v>
          </cell>
          <cell r="AA38">
            <v>3.15</v>
          </cell>
          <cell r="AB38">
            <v>3.15</v>
          </cell>
          <cell r="AC38">
            <v>2.9</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row>
        <row r="39">
          <cell r="A39">
            <v>0</v>
          </cell>
          <cell r="B39" t="str">
            <v>Forecasted Covenant</v>
          </cell>
          <cell r="D39">
            <v>0</v>
          </cell>
          <cell r="E39">
            <v>0</v>
          </cell>
          <cell r="F39">
            <v>0</v>
          </cell>
          <cell r="G39">
            <v>3.220049168059762</v>
          </cell>
          <cell r="H39">
            <v>3.8478323171990576</v>
          </cell>
          <cell r="I39">
            <v>4.3417057054471853</v>
          </cell>
          <cell r="J39">
            <v>4.1167746667680358</v>
          </cell>
          <cell r="K39">
            <v>3.9338079652286462</v>
          </cell>
          <cell r="L39">
            <v>3.3902790414035553</v>
          </cell>
          <cell r="M39">
            <v>3.0924031640146321</v>
          </cell>
          <cell r="N39">
            <v>3.3167118026758753</v>
          </cell>
          <cell r="O39">
            <v>3.2112521923872821</v>
          </cell>
          <cell r="P39">
            <v>2.7726672217797765</v>
          </cell>
          <cell r="Q39">
            <v>2.264835807786298</v>
          </cell>
          <cell r="R39">
            <v>2.2000598111323395</v>
          </cell>
          <cell r="S39">
            <v>2.1514818537014864</v>
          </cell>
          <cell r="T39">
            <v>1.9176402491145423</v>
          </cell>
          <cell r="U39">
            <v>1.6960183897234131</v>
          </cell>
          <cell r="V39">
            <v>1.5632960471614163</v>
          </cell>
          <cell r="W39">
            <v>1.5155295451726534</v>
          </cell>
          <cell r="X39">
            <v>1.2829157998654261</v>
          </cell>
          <cell r="Y39">
            <v>1.1739311537984818</v>
          </cell>
          <cell r="Z39">
            <v>0.99398550132688512</v>
          </cell>
          <cell r="AA39">
            <v>0.94683018869841729</v>
          </cell>
          <cell r="AB39">
            <v>0.79291753365745643</v>
          </cell>
          <cell r="AC39">
            <v>0.77342120828450212</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row>
        <row r="40">
          <cell r="A40">
            <v>0</v>
          </cell>
          <cell r="B40" t="str">
            <v>Implied Min. Adj. LTM EBITDA</v>
          </cell>
          <cell r="D40">
            <v>0</v>
          </cell>
          <cell r="E40">
            <v>0</v>
          </cell>
          <cell r="F40">
            <v>0</v>
          </cell>
          <cell r="G40">
            <v>12073.770930232558</v>
          </cell>
          <cell r="H40">
            <v>12021.435813953489</v>
          </cell>
          <cell r="I40">
            <v>12556.528888888888</v>
          </cell>
          <cell r="J40">
            <v>11892.665432098765</v>
          </cell>
          <cell r="K40">
            <v>12856.529616582737</v>
          </cell>
          <cell r="L40">
            <v>11952.411816131731</v>
          </cell>
          <cell r="M40">
            <v>12108.286059935179</v>
          </cell>
          <cell r="N40">
            <v>12165.881741124183</v>
          </cell>
          <cell r="O40">
            <v>12075.635037021955</v>
          </cell>
          <cell r="P40">
            <v>11146.361711835973</v>
          </cell>
          <cell r="Q40">
            <v>10920.035245344792</v>
          </cell>
          <cell r="R40">
            <v>10726.534832436384</v>
          </cell>
          <cell r="S40">
            <v>10601.565645902454</v>
          </cell>
          <cell r="T40">
            <v>9557.1381769650197</v>
          </cell>
          <cell r="U40">
            <v>9326.5222200741391</v>
          </cell>
          <cell r="V40">
            <v>8003.0492304612553</v>
          </cell>
          <cell r="W40">
            <v>7841.263095247994</v>
          </cell>
          <cell r="X40">
            <v>6713.4874505821781</v>
          </cell>
          <cell r="Y40">
            <v>6778.3048874549904</v>
          </cell>
          <cell r="Z40">
            <v>5342.9807244280182</v>
          </cell>
          <cell r="AA40">
            <v>5143.787444952045</v>
          </cell>
          <cell r="AB40">
            <v>4356.7972330842067</v>
          </cell>
          <cell r="AC40">
            <v>4755.7132680821678</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row>
        <row r="41">
          <cell r="A41">
            <v>0</v>
          </cell>
          <cell r="B41" t="str">
            <v>Implied Adj. LTM EBITDA Cushion ($)</v>
          </cell>
          <cell r="D41">
            <v>0</v>
          </cell>
          <cell r="E41">
            <v>0</v>
          </cell>
          <cell r="F41">
            <v>0</v>
          </cell>
          <cell r="G41">
            <v>4049.3415722025129</v>
          </cell>
          <cell r="H41">
            <v>1412.6667504815814</v>
          </cell>
          <cell r="I41">
            <v>-843.63413045381276</v>
          </cell>
          <cell r="J41">
            <v>-192.90071366368647</v>
          </cell>
          <cell r="K41">
            <v>-600.72392186245088</v>
          </cell>
          <cell r="L41">
            <v>1268.194441675927</v>
          </cell>
          <cell r="M41">
            <v>1400.1682686863496</v>
          </cell>
          <cell r="N41">
            <v>488.9084559064413</v>
          </cell>
          <cell r="O41">
            <v>897.79040009842356</v>
          </cell>
          <cell r="P41">
            <v>2722.9362709020552</v>
          </cell>
          <cell r="Q41">
            <v>4267.8697253283754</v>
          </cell>
          <cell r="R41">
            <v>4631.4952316572399</v>
          </cell>
          <cell r="S41">
            <v>4920.2625894316679</v>
          </cell>
          <cell r="T41">
            <v>6141.8362638043509</v>
          </cell>
          <cell r="U41">
            <v>6620.7779991326934</v>
          </cell>
          <cell r="V41">
            <v>8122.8823368370568</v>
          </cell>
          <cell r="W41">
            <v>8456.6565518528405</v>
          </cell>
          <cell r="X41">
            <v>9770.4357122256733</v>
          </cell>
          <cell r="Y41">
            <v>9966.3603427121852</v>
          </cell>
          <cell r="Z41">
            <v>11589.247421235208</v>
          </cell>
          <cell r="AA41">
            <v>11969.028184503841</v>
          </cell>
          <cell r="AB41">
            <v>12951.322087864039</v>
          </cell>
          <cell r="AC41">
            <v>13076.185223593373</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row>
        <row r="42">
          <cell r="A42">
            <v>0</v>
          </cell>
          <cell r="B42" t="str">
            <v>Implied Adj. LTM EBITDA Cushion (%)</v>
          </cell>
          <cell r="D42">
            <v>0</v>
          </cell>
          <cell r="E42">
            <v>0</v>
          </cell>
          <cell r="F42">
            <v>0</v>
          </cell>
          <cell r="G42">
            <v>0.2511513562651716</v>
          </cell>
          <cell r="H42">
            <v>0.10515527506998654</v>
          </cell>
          <cell r="I42">
            <v>-7.2026100110416102E-2</v>
          </cell>
          <cell r="J42">
            <v>-1.6487572041490439E-2</v>
          </cell>
          <cell r="K42">
            <v>-4.9015457394305663E-2</v>
          </cell>
          <cell r="L42">
            <v>9.5925588959051927E-2</v>
          </cell>
          <cell r="M42">
            <v>0.10365125680735303</v>
          </cell>
          <cell r="N42">
            <v>3.8634260093949317E-2</v>
          </cell>
          <cell r="O42">
            <v>6.9202263076150211E-2</v>
          </cell>
          <cell r="P42">
            <v>0.19632834151310827</v>
          </cell>
          <cell r="Q42">
            <v>0.28100450546466726</v>
          </cell>
          <cell r="R42">
            <v>0.30156831392624145</v>
          </cell>
          <cell r="S42">
            <v>0.31698988771381381</v>
          </cell>
          <cell r="T42">
            <v>0.39122531774141506</v>
          </cell>
          <cell r="U42">
            <v>0.41516607250916793</v>
          </cell>
          <cell r="V42">
            <v>0.5037155405836774</v>
          </cell>
          <cell r="W42">
            <v>0.51887950946899886</v>
          </cell>
          <cell r="X42">
            <v>0.59272514289986467</v>
          </cell>
          <cell r="Y42">
            <v>0.5951961538625925</v>
          </cell>
          <cell r="Z42">
            <v>0.68444904719781419</v>
          </cell>
          <cell r="AA42">
            <v>0.69941898771478817</v>
          </cell>
          <cell r="AB42">
            <v>0.748280148045252</v>
          </cell>
          <cell r="AC42">
            <v>0.73330303162603383</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row>
        <row r="43">
          <cell r="A43">
            <v>0</v>
          </cell>
          <cell r="B43" t="str">
            <v>Bust?</v>
          </cell>
          <cell r="D43">
            <v>0</v>
          </cell>
          <cell r="E43">
            <v>0</v>
          </cell>
          <cell r="F43">
            <v>0</v>
          </cell>
          <cell r="G43" t="str">
            <v>OK</v>
          </cell>
          <cell r="H43" t="str">
            <v>OK</v>
          </cell>
          <cell r="I43" t="str">
            <v>BUST</v>
          </cell>
          <cell r="J43" t="str">
            <v>BUST</v>
          </cell>
          <cell r="K43" t="str">
            <v>BUST</v>
          </cell>
          <cell r="L43" t="str">
            <v>OK</v>
          </cell>
          <cell r="M43" t="str">
            <v>OK</v>
          </cell>
          <cell r="N43" t="str">
            <v>OK</v>
          </cell>
          <cell r="O43" t="str">
            <v>OK</v>
          </cell>
          <cell r="P43" t="str">
            <v>OK</v>
          </cell>
          <cell r="Q43" t="str">
            <v>OK</v>
          </cell>
          <cell r="R43" t="str">
            <v>OK</v>
          </cell>
          <cell r="S43" t="str">
            <v>OK</v>
          </cell>
          <cell r="T43" t="str">
            <v>OK</v>
          </cell>
          <cell r="U43" t="str">
            <v>OK</v>
          </cell>
          <cell r="V43" t="str">
            <v>OK</v>
          </cell>
          <cell r="W43" t="str">
            <v>OK</v>
          </cell>
          <cell r="X43" t="str">
            <v>OK</v>
          </cell>
          <cell r="Y43" t="str">
            <v>OK</v>
          </cell>
          <cell r="Z43" t="str">
            <v>OK</v>
          </cell>
          <cell r="AA43" t="str">
            <v>OK</v>
          </cell>
          <cell r="AB43" t="str">
            <v>OK</v>
          </cell>
          <cell r="AC43" t="str">
            <v>OK</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row>
        <row r="44">
          <cell r="A44">
            <v>0</v>
          </cell>
          <cell r="B44">
            <v>0</v>
          </cell>
          <cell r="D44">
            <v>0</v>
          </cell>
          <cell r="E44">
            <v>0</v>
          </cell>
          <cell r="H44">
            <v>0</v>
          </cell>
          <cell r="I44">
            <v>0</v>
          </cell>
          <cell r="J44">
            <v>0</v>
          </cell>
          <cell r="M44">
            <v>0</v>
          </cell>
          <cell r="Q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row>
        <row r="45">
          <cell r="A45">
            <v>0</v>
          </cell>
          <cell r="B45">
            <v>0</v>
          </cell>
          <cell r="D45">
            <v>0</v>
          </cell>
          <cell r="E45">
            <v>0</v>
          </cell>
          <cell r="H45">
            <v>0</v>
          </cell>
          <cell r="I45">
            <v>0</v>
          </cell>
          <cell r="J45">
            <v>0</v>
          </cell>
          <cell r="M45">
            <v>0</v>
          </cell>
          <cell r="Q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row>
        <row r="46">
          <cell r="A46">
            <v>0</v>
          </cell>
          <cell r="B46" t="str">
            <v>Fixed Charge Covenant Build-Up (Rolling Post-Close) (1)</v>
          </cell>
          <cell r="D46">
            <v>0</v>
          </cell>
          <cell r="E46">
            <v>0</v>
          </cell>
          <cell r="F46">
            <v>0</v>
          </cell>
          <cell r="G46">
            <v>0</v>
          </cell>
          <cell r="H46">
            <v>0</v>
          </cell>
          <cell r="I46">
            <v>0</v>
          </cell>
          <cell r="J46">
            <v>0</v>
          </cell>
          <cell r="M46">
            <v>0</v>
          </cell>
          <cell r="O46">
            <v>0</v>
          </cell>
          <cell r="Q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row>
        <row r="47">
          <cell r="A47">
            <v>0</v>
          </cell>
          <cell r="B47" t="str">
            <v>Adj. EBITDA</v>
          </cell>
          <cell r="D47">
            <v>0</v>
          </cell>
          <cell r="E47">
            <v>0</v>
          </cell>
          <cell r="F47">
            <v>4269.2960399999993</v>
          </cell>
          <cell r="G47">
            <v>2401.2872084350693</v>
          </cell>
          <cell r="H47">
            <v>4083.5382084350695</v>
          </cell>
          <cell r="I47">
            <v>7443.5987184350706</v>
          </cell>
          <cell r="J47">
            <v>11699.764718435074</v>
          </cell>
          <cell r="K47">
            <v>12255.805694720286</v>
          </cell>
          <cell r="L47">
            <v>13220.606257807658</v>
          </cell>
          <cell r="M47">
            <v>13508.454328621528</v>
          </cell>
          <cell r="N47">
            <v>12654.790197030625</v>
          </cell>
          <cell r="O47">
            <v>12973.425437120379</v>
          </cell>
          <cell r="P47">
            <v>13869.297982738028</v>
          </cell>
          <cell r="Q47">
            <v>15187.904970673168</v>
          </cell>
          <cell r="R47">
            <v>15358.030064093624</v>
          </cell>
          <cell r="S47">
            <v>15521.828235334122</v>
          </cell>
          <cell r="T47">
            <v>15698.974440769371</v>
          </cell>
          <cell r="U47">
            <v>15947.300219206832</v>
          </cell>
          <cell r="V47">
            <v>16125.931567298312</v>
          </cell>
          <cell r="W47">
            <v>16297.919647100834</v>
          </cell>
          <cell r="X47">
            <v>16483.923162807852</v>
          </cell>
          <cell r="Y47">
            <v>16744.665230167175</v>
          </cell>
          <cell r="Z47">
            <v>16932.228145663226</v>
          </cell>
          <cell r="AA47">
            <v>17112.815629455887</v>
          </cell>
          <cell r="AB47">
            <v>17308.119320948244</v>
          </cell>
          <cell r="AC47">
            <v>17831.89849167554</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row>
        <row r="48">
          <cell r="A48">
            <v>0</v>
          </cell>
          <cell r="B48" t="str">
            <v>Less: LTM Capital Expenditures</v>
          </cell>
          <cell r="D48">
            <v>0</v>
          </cell>
          <cell r="E48">
            <v>0</v>
          </cell>
          <cell r="F48">
            <v>-710.05155000000082</v>
          </cell>
          <cell r="G48">
            <v>-143.79731000000007</v>
          </cell>
          <cell r="H48">
            <v>-334.74731000000008</v>
          </cell>
          <cell r="I48">
            <v>-399.24331000000006</v>
          </cell>
          <cell r="J48">
            <v>-547.91431</v>
          </cell>
          <cell r="K48">
            <v>-568.875</v>
          </cell>
          <cell r="L48">
            <v>-701.92499999999995</v>
          </cell>
          <cell r="M48">
            <v>-711.42899999999997</v>
          </cell>
          <cell r="N48">
            <v>-687.75800000000004</v>
          </cell>
          <cell r="O48">
            <v>-648</v>
          </cell>
          <cell r="P48">
            <v>-449</v>
          </cell>
          <cell r="Q48">
            <v>-500</v>
          </cell>
          <cell r="R48">
            <v>-500</v>
          </cell>
          <cell r="S48">
            <v>-500</v>
          </cell>
          <cell r="T48">
            <v>-500</v>
          </cell>
          <cell r="U48">
            <v>-500</v>
          </cell>
          <cell r="V48">
            <v>-500</v>
          </cell>
          <cell r="W48">
            <v>-500</v>
          </cell>
          <cell r="X48">
            <v>-500</v>
          </cell>
          <cell r="Y48">
            <v>-500</v>
          </cell>
          <cell r="Z48">
            <v>-500</v>
          </cell>
          <cell r="AA48">
            <v>-500</v>
          </cell>
          <cell r="AB48">
            <v>-500</v>
          </cell>
          <cell r="AC48">
            <v>-500</v>
          </cell>
          <cell r="AD48">
            <v>0</v>
          </cell>
          <cell r="AE48">
            <v>-22.5</v>
          </cell>
          <cell r="AF48">
            <v>-65.880310000000065</v>
          </cell>
          <cell r="AG48">
            <v>-55.417000000000002</v>
          </cell>
          <cell r="AH48">
            <v>-87.025000000000006</v>
          </cell>
          <cell r="AI48">
            <v>-62.677</v>
          </cell>
          <cell r="AJ48">
            <v>-41.247999999999998</v>
          </cell>
          <cell r="AK48">
            <v>-19.420000000000002</v>
          </cell>
          <cell r="AL48">
            <v>-21.477</v>
          </cell>
          <cell r="AM48">
            <v>-23.599</v>
          </cell>
          <cell r="AN48">
            <v>-37.582999999999998</v>
          </cell>
          <cell r="AO48">
            <v>-44.15</v>
          </cell>
          <cell r="AP48">
            <v>-66.938000000000002</v>
          </cell>
          <cell r="AQ48">
            <v>-62.548000000000002</v>
          </cell>
          <cell r="AR48">
            <v>-72.209999999999994</v>
          </cell>
          <cell r="AS48">
            <v>-30</v>
          </cell>
          <cell r="AT48">
            <v>-198</v>
          </cell>
          <cell r="AU48">
            <v>-78</v>
          </cell>
          <cell r="AV48">
            <v>-48</v>
          </cell>
        </row>
        <row r="49">
          <cell r="A49">
            <v>0</v>
          </cell>
          <cell r="B49" t="str">
            <v>Total FCCR Numerator</v>
          </cell>
          <cell r="D49">
            <v>0</v>
          </cell>
          <cell r="E49">
            <v>0</v>
          </cell>
          <cell r="F49">
            <v>3559.2444899999982</v>
          </cell>
          <cell r="G49">
            <v>2257.4898984350693</v>
          </cell>
          <cell r="H49">
            <v>3748.7908984350693</v>
          </cell>
          <cell r="I49">
            <v>7044.3554084350708</v>
          </cell>
          <cell r="J49">
            <v>11151.850408435073</v>
          </cell>
          <cell r="K49">
            <v>11686.930694720286</v>
          </cell>
          <cell r="L49">
            <v>12518.681257807659</v>
          </cell>
          <cell r="M49">
            <v>12797.025328621528</v>
          </cell>
          <cell r="N49">
            <v>11967.032197030625</v>
          </cell>
          <cell r="O49">
            <v>12325.425437120379</v>
          </cell>
          <cell r="P49">
            <v>13420.297982738028</v>
          </cell>
          <cell r="Q49">
            <v>14687.904970673168</v>
          </cell>
          <cell r="R49">
            <v>14858.030064093624</v>
          </cell>
          <cell r="S49">
            <v>15021.828235334122</v>
          </cell>
          <cell r="T49">
            <v>15198.974440769371</v>
          </cell>
          <cell r="U49">
            <v>15447.300219206832</v>
          </cell>
          <cell r="V49">
            <v>15625.931567298312</v>
          </cell>
          <cell r="W49">
            <v>15797.919647100834</v>
          </cell>
          <cell r="X49">
            <v>15983.923162807852</v>
          </cell>
          <cell r="Y49">
            <v>16244.665230167175</v>
          </cell>
          <cell r="Z49">
            <v>16432.228145663226</v>
          </cell>
          <cell r="AA49">
            <v>16612.815629455887</v>
          </cell>
          <cell r="AB49">
            <v>16808.119320948244</v>
          </cell>
          <cell r="AC49">
            <v>17331.89849167554</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row>
        <row r="50">
          <cell r="A50">
            <v>0</v>
          </cell>
          <cell r="B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row>
        <row r="51">
          <cell r="A51">
            <v>0</v>
          </cell>
          <cell r="B51" t="str">
            <v>LTM Cash Interest</v>
          </cell>
          <cell r="D51">
            <v>0</v>
          </cell>
          <cell r="E51">
            <v>0</v>
          </cell>
          <cell r="F51">
            <v>712.71846000000005</v>
          </cell>
          <cell r="G51">
            <v>1079</v>
          </cell>
          <cell r="H51">
            <v>2145.2934230367182</v>
          </cell>
          <cell r="I51">
            <v>3209.4407206316764</v>
          </cell>
          <cell r="J51">
            <v>4232.2400695842243</v>
          </cell>
          <cell r="K51">
            <v>4197.3179166517111</v>
          </cell>
          <cell r="L51">
            <v>4127.2928112688542</v>
          </cell>
          <cell r="M51">
            <v>4012.6122976841189</v>
          </cell>
          <cell r="N51">
            <v>3915.7514062170526</v>
          </cell>
          <cell r="O51">
            <v>3794.2858982672278</v>
          </cell>
          <cell r="P51">
            <v>3666.4451197030057</v>
          </cell>
          <cell r="Q51">
            <v>3515.6110085986793</v>
          </cell>
          <cell r="R51">
            <v>3331.5762667939025</v>
          </cell>
          <cell r="S51">
            <v>3147.6786669610356</v>
          </cell>
          <cell r="T51">
            <v>2989.6735395484375</v>
          </cell>
          <cell r="U51">
            <v>2861.0963972355244</v>
          </cell>
          <cell r="V51">
            <v>2766.4790194661441</v>
          </cell>
          <cell r="W51">
            <v>2648.6400342606353</v>
          </cell>
          <cell r="X51">
            <v>2526.5602063058823</v>
          </cell>
          <cell r="Y51">
            <v>2417.4036161729723</v>
          </cell>
          <cell r="Z51">
            <v>2310.4155330839335</v>
          </cell>
          <cell r="AA51">
            <v>2192.5273207744567</v>
          </cell>
          <cell r="AB51">
            <v>2084.8497698868478</v>
          </cell>
          <cell r="AC51">
            <v>1993.6265852690392</v>
          </cell>
          <cell r="AD51">
            <v>0</v>
          </cell>
          <cell r="AE51">
            <v>355</v>
          </cell>
          <cell r="AF51">
            <v>356.99999999999994</v>
          </cell>
          <cell r="AG51">
            <v>367.00000000000006</v>
          </cell>
          <cell r="AH51">
            <v>352</v>
          </cell>
          <cell r="AI51">
            <v>357</v>
          </cell>
          <cell r="AJ51">
            <v>357.29342303671808</v>
          </cell>
          <cell r="AK51">
            <v>220.6664898701361</v>
          </cell>
          <cell r="AL51">
            <v>220.6664898701361</v>
          </cell>
          <cell r="AM51">
            <v>622.81431785468624</v>
          </cell>
          <cell r="AN51">
            <v>208.93824650070758</v>
          </cell>
          <cell r="AO51">
            <v>203.87240056688029</v>
          </cell>
          <cell r="AP51">
            <v>609.98870188496073</v>
          </cell>
          <cell r="AQ51">
            <v>203.27926637013493</v>
          </cell>
          <cell r="AR51">
            <v>205.17831702415327</v>
          </cell>
          <cell r="AS51">
            <v>635.62026367319834</v>
          </cell>
          <cell r="AT51">
            <v>199.56039458130564</v>
          </cell>
          <cell r="AU51">
            <v>192.10194598817037</v>
          </cell>
          <cell r="AV51">
            <v>604.60597708438468</v>
          </cell>
        </row>
        <row r="52">
          <cell r="A52">
            <v>0</v>
          </cell>
          <cell r="B52" t="str">
            <v>LTM Cash Taxes</v>
          </cell>
          <cell r="D52">
            <v>0</v>
          </cell>
          <cell r="E52">
            <v>0</v>
          </cell>
          <cell r="F52">
            <v>49.844819999999856</v>
          </cell>
          <cell r="G52">
            <v>183</v>
          </cell>
          <cell r="H52">
            <v>182.84800000000001</v>
          </cell>
          <cell r="I52">
            <v>182.84727000000004</v>
          </cell>
          <cell r="J52">
            <v>818.70015000000058</v>
          </cell>
          <cell r="K52">
            <v>786.72229239296496</v>
          </cell>
          <cell r="L52">
            <v>944.44606891300236</v>
          </cell>
          <cell r="M52">
            <v>1441.311056042837</v>
          </cell>
          <cell r="N52">
            <v>1209.9838718931085</v>
          </cell>
          <cell r="O52">
            <v>1443.0928094548171</v>
          </cell>
          <cell r="P52">
            <v>1805.2055708882733</v>
          </cell>
          <cell r="Q52">
            <v>2322.0459549539173</v>
          </cell>
          <cell r="R52">
            <v>2444.587367989272</v>
          </cell>
          <cell r="S52">
            <v>2564.7994334885511</v>
          </cell>
          <cell r="T52">
            <v>2680.4932053439834</v>
          </cell>
          <cell r="U52">
            <v>2811.2152414631091</v>
          </cell>
          <cell r="V52">
            <v>2904.6194484846496</v>
          </cell>
          <cell r="W52">
            <v>3003.9895270477928</v>
          </cell>
          <cell r="X52">
            <v>3109.9295237027095</v>
          </cell>
          <cell r="Y52">
            <v>3238.1206793823731</v>
          </cell>
          <cell r="Z52">
            <v>3339.1843121118509</v>
          </cell>
          <cell r="AA52">
            <v>3441.6584583554027</v>
          </cell>
          <cell r="AB52">
            <v>3545.7522117591325</v>
          </cell>
          <cell r="AC52">
            <v>3672.1711643630415</v>
          </cell>
          <cell r="AD52">
            <v>0</v>
          </cell>
          <cell r="AE52">
            <v>0</v>
          </cell>
          <cell r="AF52">
            <v>0</v>
          </cell>
          <cell r="AG52">
            <v>183</v>
          </cell>
          <cell r="AH52">
            <v>-0.15399999999999636</v>
          </cell>
          <cell r="AI52">
            <v>1.0000000000047748E-3</v>
          </cell>
          <cell r="AJ52">
            <v>9.9999999999944578E-4</v>
          </cell>
          <cell r="AK52">
            <v>-7.2999999999012744E-4</v>
          </cell>
          <cell r="AL52">
            <v>0</v>
          </cell>
          <cell r="AM52">
            <v>0</v>
          </cell>
          <cell r="AN52">
            <v>0</v>
          </cell>
          <cell r="AO52">
            <v>0</v>
          </cell>
          <cell r="AP52">
            <v>635.8528800000006</v>
          </cell>
          <cell r="AQ52">
            <v>0</v>
          </cell>
          <cell r="AR52">
            <v>0</v>
          </cell>
          <cell r="AS52">
            <v>151.02214239296438</v>
          </cell>
          <cell r="AT52">
            <v>0</v>
          </cell>
          <cell r="AU52">
            <v>0</v>
          </cell>
          <cell r="AV52">
            <v>136.39194708341262</v>
          </cell>
        </row>
        <row r="53">
          <cell r="A53">
            <v>0</v>
          </cell>
          <cell r="B53" t="str">
            <v>LTM Cash Mgmt. Fees (2)</v>
          </cell>
          <cell r="D53">
            <v>0</v>
          </cell>
          <cell r="E53">
            <v>0</v>
          </cell>
          <cell r="F53">
            <v>120.333</v>
          </cell>
          <cell r="G53">
            <v>154.08799999999999</v>
          </cell>
          <cell r="H53">
            <v>264.197</v>
          </cell>
          <cell r="I53">
            <v>264.197</v>
          </cell>
          <cell r="J53">
            <v>264.197</v>
          </cell>
          <cell r="K53">
            <v>110.10900000000004</v>
          </cell>
          <cell r="L53">
            <v>0</v>
          </cell>
          <cell r="M53">
            <v>0</v>
          </cell>
          <cell r="N53">
            <v>0</v>
          </cell>
          <cell r="O53">
            <v>0</v>
          </cell>
          <cell r="P53">
            <v>0</v>
          </cell>
          <cell r="Q53">
            <v>0</v>
          </cell>
          <cell r="R53">
            <v>150</v>
          </cell>
          <cell r="S53">
            <v>300</v>
          </cell>
          <cell r="T53">
            <v>450</v>
          </cell>
          <cell r="U53">
            <v>600</v>
          </cell>
          <cell r="V53">
            <v>600</v>
          </cell>
          <cell r="W53">
            <v>600</v>
          </cell>
          <cell r="X53">
            <v>600</v>
          </cell>
          <cell r="Y53">
            <v>600</v>
          </cell>
          <cell r="Z53">
            <v>1600</v>
          </cell>
          <cell r="AA53">
            <v>1600</v>
          </cell>
          <cell r="AB53">
            <v>1600</v>
          </cell>
          <cell r="AC53">
            <v>1750</v>
          </cell>
          <cell r="AD53">
            <v>0</v>
          </cell>
          <cell r="AE53">
            <v>50</v>
          </cell>
          <cell r="AF53">
            <v>54.088000000000001</v>
          </cell>
          <cell r="AG53">
            <v>50</v>
          </cell>
          <cell r="AH53">
            <v>50</v>
          </cell>
          <cell r="AI53">
            <v>60.109000000000002</v>
          </cell>
          <cell r="AJ53">
            <v>0</v>
          </cell>
          <cell r="AK53">
            <v>0</v>
          </cell>
          <cell r="AL53">
            <v>0</v>
          </cell>
          <cell r="AM53">
            <v>0</v>
          </cell>
          <cell r="AN53">
            <v>0</v>
          </cell>
          <cell r="AO53">
            <v>0</v>
          </cell>
          <cell r="AP53">
            <v>0</v>
          </cell>
          <cell r="AQ53">
            <v>0</v>
          </cell>
          <cell r="AR53">
            <v>0</v>
          </cell>
          <cell r="AS53">
            <v>0</v>
          </cell>
          <cell r="AT53">
            <v>0</v>
          </cell>
          <cell r="AU53">
            <v>0</v>
          </cell>
          <cell r="AV53">
            <v>0</v>
          </cell>
        </row>
        <row r="54">
          <cell r="A54">
            <v>0</v>
          </cell>
          <cell r="B54" t="str">
            <v>LTM Mandatory Debt Amort.</v>
          </cell>
          <cell r="D54">
            <v>0</v>
          </cell>
          <cell r="E54">
            <v>0</v>
          </cell>
          <cell r="F54">
            <v>0</v>
          </cell>
          <cell r="G54">
            <v>900</v>
          </cell>
          <cell r="H54">
            <v>1800</v>
          </cell>
          <cell r="I54">
            <v>2700</v>
          </cell>
          <cell r="J54">
            <v>3600</v>
          </cell>
          <cell r="K54">
            <v>3825</v>
          </cell>
          <cell r="L54">
            <v>4050</v>
          </cell>
          <cell r="M54">
            <v>4275</v>
          </cell>
          <cell r="N54">
            <v>4500</v>
          </cell>
          <cell r="O54">
            <v>4724.9999999999982</v>
          </cell>
          <cell r="P54">
            <v>4949.9999999999964</v>
          </cell>
          <cell r="Q54">
            <v>5174.9999999999955</v>
          </cell>
          <cell r="R54">
            <v>5399.9999999999964</v>
          </cell>
          <cell r="S54">
            <v>5399.9999999999973</v>
          </cell>
          <cell r="T54">
            <v>5399.9999999999982</v>
          </cell>
          <cell r="U54">
            <v>5400</v>
          </cell>
          <cell r="V54">
            <v>5400</v>
          </cell>
          <cell r="W54">
            <v>5400</v>
          </cell>
          <cell r="X54">
            <v>5400</v>
          </cell>
          <cell r="Y54">
            <v>5400</v>
          </cell>
          <cell r="Z54">
            <v>5400</v>
          </cell>
          <cell r="AA54">
            <v>5400</v>
          </cell>
          <cell r="AB54">
            <v>4457.8799787835251</v>
          </cell>
          <cell r="AC54">
            <v>3107.8799787835251</v>
          </cell>
          <cell r="AD54">
            <v>0</v>
          </cell>
          <cell r="AE54">
            <v>0</v>
          </cell>
          <cell r="AF54">
            <v>0</v>
          </cell>
          <cell r="AG54">
            <v>0</v>
          </cell>
          <cell r="AH54">
            <v>0</v>
          </cell>
          <cell r="AI54">
            <v>0</v>
          </cell>
          <cell r="AJ54">
            <v>900</v>
          </cell>
          <cell r="AK54">
            <v>0</v>
          </cell>
          <cell r="AL54">
            <v>0</v>
          </cell>
          <cell r="AM54">
            <v>900</v>
          </cell>
          <cell r="AN54">
            <v>0</v>
          </cell>
          <cell r="AO54">
            <v>0</v>
          </cell>
          <cell r="AP54">
            <v>900</v>
          </cell>
          <cell r="AQ54">
            <v>0</v>
          </cell>
          <cell r="AR54">
            <v>0</v>
          </cell>
          <cell r="AS54">
            <v>1125</v>
          </cell>
          <cell r="AT54">
            <v>0</v>
          </cell>
          <cell r="AU54">
            <v>0</v>
          </cell>
          <cell r="AV54">
            <v>1125</v>
          </cell>
        </row>
        <row r="55">
          <cell r="A55">
            <v>0</v>
          </cell>
          <cell r="B55" t="str">
            <v>Total Fixed Charges</v>
          </cell>
          <cell r="D55">
            <v>0</v>
          </cell>
          <cell r="E55">
            <v>0</v>
          </cell>
          <cell r="F55">
            <v>882.89627999999982</v>
          </cell>
          <cell r="G55">
            <v>2316.0879999999997</v>
          </cell>
          <cell r="H55">
            <v>4392.3384230367183</v>
          </cell>
          <cell r="I55">
            <v>6356.4849906316767</v>
          </cell>
          <cell r="J55">
            <v>8915.137219584225</v>
          </cell>
          <cell r="K55">
            <v>8919.1492090446773</v>
          </cell>
          <cell r="L55">
            <v>9121.7388801818561</v>
          </cell>
          <cell r="M55">
            <v>9728.9233537269556</v>
          </cell>
          <cell r="N55">
            <v>9625.7352781101617</v>
          </cell>
          <cell r="O55">
            <v>9962.3787077220441</v>
          </cell>
          <cell r="P55">
            <v>10421.650690591276</v>
          </cell>
          <cell r="Q55">
            <v>11012.656963552592</v>
          </cell>
          <cell r="R55">
            <v>11326.16363478317</v>
          </cell>
          <cell r="S55">
            <v>11412.478100449585</v>
          </cell>
          <cell r="T55">
            <v>11520.16674489242</v>
          </cell>
          <cell r="U55">
            <v>11672.311638698633</v>
          </cell>
          <cell r="V55">
            <v>11671.098467950793</v>
          </cell>
          <cell r="W55">
            <v>11652.629561308428</v>
          </cell>
          <cell r="X55">
            <v>11636.489730008592</v>
          </cell>
          <cell r="Y55">
            <v>11655.524295555346</v>
          </cell>
          <cell r="Z55">
            <v>12649.599845195784</v>
          </cell>
          <cell r="AA55">
            <v>12634.185779129859</v>
          </cell>
          <cell r="AB55">
            <v>11688.481960429504</v>
          </cell>
          <cell r="AC55">
            <v>10523.677728415605</v>
          </cell>
          <cell r="AD55">
            <v>0</v>
          </cell>
          <cell r="AE55">
            <v>405</v>
          </cell>
          <cell r="AF55">
            <v>411.08799999999997</v>
          </cell>
          <cell r="AG55">
            <v>600</v>
          </cell>
          <cell r="AH55">
            <v>401.846</v>
          </cell>
          <cell r="AI55">
            <v>417.10999999999996</v>
          </cell>
          <cell r="AJ55">
            <v>1257.2944230367179</v>
          </cell>
          <cell r="AK55">
            <v>220.66575987013613</v>
          </cell>
          <cell r="AL55">
            <v>220.6664898701361</v>
          </cell>
          <cell r="AM55">
            <v>1522.8143178546861</v>
          </cell>
          <cell r="AN55">
            <v>208.93824650070758</v>
          </cell>
          <cell r="AO55">
            <v>203.87240056688029</v>
          </cell>
          <cell r="AP55">
            <v>2145.8415818849612</v>
          </cell>
          <cell r="AQ55">
            <v>203.27926637013493</v>
          </cell>
          <cell r="AR55">
            <v>205.17831702415327</v>
          </cell>
          <cell r="AS55">
            <v>1911.6424060661627</v>
          </cell>
          <cell r="AT55">
            <v>199.56039458130564</v>
          </cell>
          <cell r="AU55">
            <v>192.10194598817037</v>
          </cell>
          <cell r="AV55">
            <v>1865.9979241677972</v>
          </cell>
        </row>
        <row r="56">
          <cell r="A56">
            <v>0</v>
          </cell>
          <cell r="D56">
            <v>0</v>
          </cell>
          <cell r="E56">
            <v>0</v>
          </cell>
          <cell r="G56">
            <v>0</v>
          </cell>
          <cell r="H56">
            <v>0</v>
          </cell>
          <cell r="I56">
            <v>0</v>
          </cell>
          <cell r="J56">
            <v>0</v>
          </cell>
          <cell r="M56">
            <v>0</v>
          </cell>
          <cell r="Q56">
            <v>0</v>
          </cell>
        </row>
        <row r="57">
          <cell r="B57" t="str">
            <v>FCCR Covenant - Current</v>
          </cell>
          <cell r="D57">
            <v>0</v>
          </cell>
          <cell r="E57">
            <v>0</v>
          </cell>
          <cell r="G57">
            <v>1.2</v>
          </cell>
          <cell r="H57">
            <v>1.2</v>
          </cell>
          <cell r="I57">
            <v>1.2</v>
          </cell>
          <cell r="J57">
            <v>1.2</v>
          </cell>
          <cell r="K57">
            <v>1.2</v>
          </cell>
          <cell r="L57">
            <v>1.2</v>
          </cell>
          <cell r="M57">
            <v>1.2</v>
          </cell>
          <cell r="N57">
            <v>1.2</v>
          </cell>
          <cell r="O57">
            <v>1.2</v>
          </cell>
          <cell r="P57">
            <v>1.2</v>
          </cell>
          <cell r="Q57">
            <v>1.2</v>
          </cell>
          <cell r="R57">
            <v>1.2</v>
          </cell>
          <cell r="S57">
            <v>1.2</v>
          </cell>
          <cell r="T57">
            <v>1.2</v>
          </cell>
          <cell r="U57">
            <v>1.2</v>
          </cell>
          <cell r="V57">
            <v>1.2</v>
          </cell>
          <cell r="W57">
            <v>1.2</v>
          </cell>
          <cell r="X57">
            <v>1.2</v>
          </cell>
          <cell r="Y57">
            <v>1.2</v>
          </cell>
          <cell r="Z57">
            <v>1.2</v>
          </cell>
          <cell r="AA57">
            <v>1.2</v>
          </cell>
          <cell r="AB57">
            <v>1.2</v>
          </cell>
          <cell r="AC57">
            <v>1.2</v>
          </cell>
        </row>
        <row r="58">
          <cell r="B58" t="str">
            <v>Forecasted Level</v>
          </cell>
          <cell r="D58">
            <v>0</v>
          </cell>
          <cell r="E58">
            <v>0</v>
          </cell>
          <cell r="F58">
            <v>4.0313279947220968</v>
          </cell>
          <cell r="G58">
            <v>0.9746995357840762</v>
          </cell>
          <cell r="H58">
            <v>0.85348407553789507</v>
          </cell>
          <cell r="I58">
            <v>1.1082155340281921</v>
          </cell>
          <cell r="J58">
            <v>1.2508893731817581</v>
          </cell>
          <cell r="K58">
            <v>1.3103190024973317</v>
          </cell>
          <cell r="L58">
            <v>1.3724007475160349</v>
          </cell>
          <cell r="M58">
            <v>1.3153588391380682</v>
          </cell>
          <cell r="N58">
            <v>1.2432330467517423</v>
          </cell>
          <cell r="O58">
            <v>1.2371970388524469</v>
          </cell>
          <cell r="P58">
            <v>1.2877324697568253</v>
          </cell>
          <cell r="Q58">
            <v>1.3337294550519596</v>
          </cell>
          <cell r="R58">
            <v>1.3118325448224966</v>
          </cell>
          <cell r="S58">
            <v>1.3162634883603719</v>
          </cell>
          <cell r="T58">
            <v>1.3193363236263909</v>
          </cell>
          <cell r="U58">
            <v>1.3234139643763898</v>
          </cell>
          <cell r="V58">
            <v>1.3388569730782083</v>
          </cell>
          <cell r="W58">
            <v>1.3557385965101381</v>
          </cell>
          <cell r="X58">
            <v>1.3736035121990393</v>
          </cell>
          <cell r="Y58">
            <v>1.3937309741065724</v>
          </cell>
          <cell r="Z58">
            <v>1.2990314592365586</v>
          </cell>
          <cell r="AA58">
            <v>1.3149098738834633</v>
          </cell>
          <cell r="AB58">
            <v>1.438007037855805</v>
          </cell>
          <cell r="AC58">
            <v>1.6469431066742624</v>
          </cell>
        </row>
        <row r="59">
          <cell r="B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row>
        <row r="60">
          <cell r="B60" t="str">
            <v>Proposed New Covenant</v>
          </cell>
          <cell r="D60">
            <v>0</v>
          </cell>
          <cell r="E60">
            <v>0</v>
          </cell>
          <cell r="F60">
            <v>0</v>
          </cell>
          <cell r="G60">
            <v>0</v>
          </cell>
          <cell r="H60">
            <v>0</v>
          </cell>
          <cell r="I60">
            <v>0.85</v>
          </cell>
          <cell r="J60">
            <v>1</v>
          </cell>
          <cell r="K60">
            <v>1</v>
          </cell>
          <cell r="L60">
            <v>1</v>
          </cell>
          <cell r="M60">
            <v>1</v>
          </cell>
          <cell r="N60">
            <v>1</v>
          </cell>
          <cell r="O60">
            <v>1</v>
          </cell>
          <cell r="P60">
            <v>1</v>
          </cell>
          <cell r="Q60">
            <v>1</v>
          </cell>
          <cell r="R60">
            <v>1</v>
          </cell>
          <cell r="S60">
            <v>1</v>
          </cell>
          <cell r="T60">
            <v>1</v>
          </cell>
          <cell r="U60">
            <v>1</v>
          </cell>
          <cell r="V60">
            <v>1</v>
          </cell>
          <cell r="W60">
            <v>1</v>
          </cell>
          <cell r="X60">
            <v>1</v>
          </cell>
          <cell r="Y60">
            <v>1</v>
          </cell>
          <cell r="Z60">
            <v>1</v>
          </cell>
          <cell r="AA60">
            <v>1</v>
          </cell>
          <cell r="AB60">
            <v>1</v>
          </cell>
          <cell r="AC60">
            <v>1</v>
          </cell>
        </row>
        <row r="61">
          <cell r="B61" t="str">
            <v>EBITDA $ Cushion</v>
          </cell>
          <cell r="D61">
            <v>0</v>
          </cell>
          <cell r="E61">
            <v>0</v>
          </cell>
          <cell r="F61">
            <v>0</v>
          </cell>
          <cell r="G61">
            <v>0</v>
          </cell>
          <cell r="H61">
            <v>0</v>
          </cell>
          <cell r="I61">
            <v>1641.3431663981455</v>
          </cell>
          <cell r="J61">
            <v>2236.7131888508484</v>
          </cell>
          <cell r="K61">
            <v>2767.7814856756086</v>
          </cell>
          <cell r="L61">
            <v>3396.9423776258027</v>
          </cell>
          <cell r="M61">
            <v>3068.1019748945728</v>
          </cell>
          <cell r="N61">
            <v>2341.2969189204632</v>
          </cell>
          <cell r="O61">
            <v>2363.0467293983347</v>
          </cell>
          <cell r="P61">
            <v>2998.6472921467521</v>
          </cell>
          <cell r="Q61">
            <v>3675.2480071205755</v>
          </cell>
          <cell r="R61">
            <v>3531.8664293104539</v>
          </cell>
          <cell r="S61">
            <v>3609.3501348845366</v>
          </cell>
          <cell r="T61">
            <v>3678.8076958769507</v>
          </cell>
          <cell r="U61">
            <v>3774.9885805081994</v>
          </cell>
          <cell r="V61">
            <v>3954.8330993475192</v>
          </cell>
          <cell r="W61">
            <v>4145.2900857924069</v>
          </cell>
          <cell r="X61">
            <v>4347.4334327992601</v>
          </cell>
          <cell r="Y61">
            <v>4589.1409346118289</v>
          </cell>
          <cell r="Z61">
            <v>3782.6283004674424</v>
          </cell>
          <cell r="AA61">
            <v>3978.6298503260277</v>
          </cell>
          <cell r="AB61">
            <v>5119.63736051874</v>
          </cell>
          <cell r="AC61">
            <v>6808.2207632599348</v>
          </cell>
        </row>
        <row r="62">
          <cell r="B62" t="str">
            <v>EBITDA % Cushion</v>
          </cell>
          <cell r="D62">
            <v>0</v>
          </cell>
          <cell r="E62">
            <v>0</v>
          </cell>
          <cell r="F62">
            <v>0</v>
          </cell>
          <cell r="G62">
            <v>0</v>
          </cell>
          <cell r="H62">
            <v>0</v>
          </cell>
          <cell r="I62">
            <v>0.22050398315174338</v>
          </cell>
          <cell r="J62">
            <v>0.19117591188192926</v>
          </cell>
          <cell r="K62">
            <v>0.22583431514975383</v>
          </cell>
          <cell r="L62">
            <v>0.25694301088648486</v>
          </cell>
          <cell r="M62">
            <v>0.22712457696910002</v>
          </cell>
          <cell r="N62">
            <v>0.18501270131446632</v>
          </cell>
          <cell r="O62">
            <v>0.18214516596650235</v>
          </cell>
          <cell r="P62">
            <v>0.21620757560180201</v>
          </cell>
          <cell r="Q62">
            <v>0.24198518585790696</v>
          </cell>
          <cell r="R62">
            <v>0.22996871438400143</v>
          </cell>
          <cell r="S62">
            <v>0.23253382785593246</v>
          </cell>
          <cell r="T62">
            <v>0.23433426876110391</v>
          </cell>
          <cell r="U62">
            <v>0.23671646790480722</v>
          </cell>
          <cell r="V62">
            <v>0.24524679909764119</v>
          </cell>
          <cell r="W62">
            <v>0.25434473696953064</v>
          </cell>
          <cell r="X62">
            <v>0.26373778801688635</v>
          </cell>
          <cell r="Y62">
            <v>0.27406585151335461</v>
          </cell>
          <cell r="Z62">
            <v>0.22339814157513993</v>
          </cell>
          <cell r="AA62">
            <v>0.23249416907628606</v>
          </cell>
          <cell r="AB62">
            <v>0.29579397192636497</v>
          </cell>
          <cell r="AC62">
            <v>0.38180010762388616</v>
          </cell>
        </row>
        <row r="63">
          <cell r="B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row>
        <row r="64">
          <cell r="A64">
            <v>0</v>
          </cell>
          <cell r="B64" t="str">
            <v>Covenant Summary</v>
          </cell>
          <cell r="D64">
            <v>0</v>
          </cell>
          <cell r="E64">
            <v>0</v>
          </cell>
          <cell r="H64">
            <v>0</v>
          </cell>
          <cell r="I64">
            <v>0</v>
          </cell>
          <cell r="J64">
            <v>0</v>
          </cell>
          <cell r="M64">
            <v>0</v>
          </cell>
          <cell r="Q64">
            <v>0</v>
          </cell>
        </row>
        <row r="65">
          <cell r="B65">
            <v>0</v>
          </cell>
          <cell r="I65">
            <v>0</v>
          </cell>
          <cell r="J65">
            <v>0</v>
          </cell>
          <cell r="M65">
            <v>0</v>
          </cell>
          <cell r="N65">
            <v>0</v>
          </cell>
          <cell r="Q65">
            <v>0</v>
          </cell>
          <cell r="R65">
            <v>0</v>
          </cell>
          <cell r="AE65">
            <v>0</v>
          </cell>
          <cell r="AF65">
            <v>0</v>
          </cell>
          <cell r="AG65">
            <v>0</v>
          </cell>
          <cell r="AH65">
            <v>0</v>
          </cell>
          <cell r="AI65">
            <v>0</v>
          </cell>
        </row>
        <row r="66">
          <cell r="B66" t="str">
            <v>LTM Adj. EBITDA</v>
          </cell>
          <cell r="F66">
            <v>17549.039799999999</v>
          </cell>
          <cell r="G66">
            <v>16123.112502435071</v>
          </cell>
          <cell r="H66">
            <v>13434.10256443507</v>
          </cell>
          <cell r="I66">
            <v>11712.894758435075</v>
          </cell>
          <cell r="J66">
            <v>11699.764718435079</v>
          </cell>
          <cell r="K66">
            <v>12255.805694720286</v>
          </cell>
          <cell r="L66">
            <v>13220.606257807658</v>
          </cell>
          <cell r="M66">
            <v>13508.454328621528</v>
          </cell>
          <cell r="N66">
            <v>12654.790197030625</v>
          </cell>
          <cell r="O66">
            <v>12973.425437120379</v>
          </cell>
          <cell r="P66">
            <v>13869.297982738028</v>
          </cell>
          <cell r="Q66">
            <v>15187.904970673168</v>
          </cell>
          <cell r="R66">
            <v>15358.030064093624</v>
          </cell>
          <cell r="S66">
            <v>15521.828235334122</v>
          </cell>
          <cell r="T66">
            <v>15698.974440769371</v>
          </cell>
          <cell r="U66">
            <v>15947.300219206832</v>
          </cell>
          <cell r="AE66">
            <v>0</v>
          </cell>
          <cell r="AF66">
            <v>0</v>
          </cell>
          <cell r="AG66">
            <v>0</v>
          </cell>
          <cell r="AH66">
            <v>0</v>
          </cell>
          <cell r="AI66">
            <v>0</v>
          </cell>
        </row>
        <row r="67">
          <cell r="B67" t="str">
            <v>LTM Adj. EBITDA (Rolling Starting 4Q 2010)</v>
          </cell>
          <cell r="F67">
            <v>0</v>
          </cell>
          <cell r="G67">
            <v>0</v>
          </cell>
          <cell r="H67">
            <v>0</v>
          </cell>
          <cell r="I67">
            <v>3360.0605100000062</v>
          </cell>
          <cell r="J67">
            <v>7616.2265100000059</v>
          </cell>
          <cell r="K67">
            <v>10573.554694720284</v>
          </cell>
          <cell r="L67">
            <v>13220.606257807662</v>
          </cell>
          <cell r="M67">
            <v>13508.454328621534</v>
          </cell>
          <cell r="N67">
            <v>12654.790197030628</v>
          </cell>
          <cell r="O67">
            <v>12973.425437120382</v>
          </cell>
          <cell r="P67">
            <v>13869.297982738031</v>
          </cell>
          <cell r="Q67">
            <v>15187.904970673166</v>
          </cell>
          <cell r="R67">
            <v>15358.030064093624</v>
          </cell>
          <cell r="S67">
            <v>15521.828235334124</v>
          </cell>
          <cell r="T67">
            <v>15698.974440769372</v>
          </cell>
          <cell r="U67">
            <v>15947.300219206834</v>
          </cell>
          <cell r="AE67">
            <v>0</v>
          </cell>
          <cell r="AF67">
            <v>0</v>
          </cell>
          <cell r="AG67">
            <v>0</v>
          </cell>
          <cell r="AH67">
            <v>0</v>
          </cell>
          <cell r="AI67">
            <v>0</v>
          </cell>
        </row>
        <row r="68">
          <cell r="I68">
            <v>0</v>
          </cell>
          <cell r="M68">
            <v>0</v>
          </cell>
          <cell r="Q68">
            <v>0</v>
          </cell>
          <cell r="AE68">
            <v>0</v>
          </cell>
          <cell r="AF68">
            <v>0</v>
          </cell>
          <cell r="AG68">
            <v>0</v>
          </cell>
          <cell r="AH68">
            <v>0</v>
          </cell>
          <cell r="AI68">
            <v>0</v>
          </cell>
        </row>
        <row r="69">
          <cell r="B69" t="str">
            <v>Fixed Charge Coverage (Rolling Starting 4Q 2010)</v>
          </cell>
          <cell r="G69">
            <v>0</v>
          </cell>
          <cell r="I69">
            <v>0</v>
          </cell>
          <cell r="M69">
            <v>0</v>
          </cell>
          <cell r="Q69">
            <v>0</v>
          </cell>
          <cell r="AE69">
            <v>0</v>
          </cell>
          <cell r="AF69">
            <v>0</v>
          </cell>
          <cell r="AG69">
            <v>0</v>
          </cell>
          <cell r="AH69">
            <v>0</v>
          </cell>
          <cell r="AI69">
            <v>0</v>
          </cell>
        </row>
        <row r="70">
          <cell r="B70" t="str">
            <v>Forecasted Level</v>
          </cell>
          <cell r="G70">
            <v>0.9746995357840762</v>
          </cell>
          <cell r="H70">
            <v>0.85348407553789507</v>
          </cell>
          <cell r="I70">
            <v>1.6778607891952437</v>
          </cell>
          <cell r="J70">
            <v>1.636831493731526</v>
          </cell>
          <cell r="K70">
            <v>1.4899576938895889</v>
          </cell>
          <cell r="L70">
            <v>1.3755947506084831</v>
          </cell>
          <cell r="M70">
            <v>1.3153588391380686</v>
          </cell>
          <cell r="N70">
            <v>1.2432330467517425</v>
          </cell>
          <cell r="O70">
            <v>1.2371970388524471</v>
          </cell>
          <cell r="P70">
            <v>1.2877324697568258</v>
          </cell>
          <cell r="Q70">
            <v>1.3337294550519596</v>
          </cell>
          <cell r="R70">
            <v>1.3118325448224966</v>
          </cell>
          <cell r="S70">
            <v>1.3162634883603721</v>
          </cell>
          <cell r="T70">
            <v>1.3193363236263909</v>
          </cell>
          <cell r="U70">
            <v>1.32341396437639</v>
          </cell>
          <cell r="AE70">
            <v>0</v>
          </cell>
          <cell r="AF70">
            <v>0</v>
          </cell>
          <cell r="AG70">
            <v>0</v>
          </cell>
          <cell r="AH70">
            <v>0</v>
          </cell>
          <cell r="AI70">
            <v>0</v>
          </cell>
        </row>
        <row r="71">
          <cell r="B71" t="str">
            <v>HIG Proposed New Covenant</v>
          </cell>
          <cell r="I71">
            <v>1</v>
          </cell>
          <cell r="J71">
            <v>1</v>
          </cell>
          <cell r="K71">
            <v>1</v>
          </cell>
          <cell r="L71">
            <v>1</v>
          </cell>
          <cell r="M71">
            <v>1</v>
          </cell>
          <cell r="N71">
            <v>1</v>
          </cell>
          <cell r="O71">
            <v>1</v>
          </cell>
          <cell r="P71">
            <v>1</v>
          </cell>
          <cell r="Q71">
            <v>1</v>
          </cell>
          <cell r="R71">
            <v>1.1000000000000001</v>
          </cell>
          <cell r="S71">
            <v>1.1000000000000001</v>
          </cell>
          <cell r="T71">
            <v>1.1000000000000001</v>
          </cell>
          <cell r="U71">
            <v>1.1000000000000001</v>
          </cell>
          <cell r="AE71">
            <v>0</v>
          </cell>
          <cell r="AF71">
            <v>0</v>
          </cell>
          <cell r="AG71">
            <v>0</v>
          </cell>
          <cell r="AH71">
            <v>0</v>
          </cell>
          <cell r="AI71">
            <v>0</v>
          </cell>
        </row>
        <row r="72">
          <cell r="B72" t="str">
            <v>BMO Counterproposal (12-16)</v>
          </cell>
          <cell r="I72">
            <v>2900</v>
          </cell>
          <cell r="J72">
            <v>5800</v>
          </cell>
          <cell r="K72">
            <v>8100</v>
          </cell>
          <cell r="L72">
            <v>10350</v>
          </cell>
          <cell r="M72">
            <v>10750</v>
          </cell>
          <cell r="N72">
            <v>11225</v>
          </cell>
          <cell r="O72">
            <v>11650</v>
          </cell>
          <cell r="P72">
            <v>12075</v>
          </cell>
          <cell r="Q72">
            <v>12625</v>
          </cell>
          <cell r="R72">
            <v>1.1000000000000001</v>
          </cell>
          <cell r="S72">
            <v>1.1000000000000001</v>
          </cell>
          <cell r="T72">
            <v>1.1000000000000001</v>
          </cell>
          <cell r="U72">
            <v>1.1000000000000001</v>
          </cell>
          <cell r="AE72">
            <v>0</v>
          </cell>
          <cell r="AF72">
            <v>0</v>
          </cell>
          <cell r="AG72">
            <v>0</v>
          </cell>
          <cell r="AH72">
            <v>0</v>
          </cell>
          <cell r="AI72">
            <v>0</v>
          </cell>
        </row>
        <row r="73">
          <cell r="I73">
            <v>0</v>
          </cell>
          <cell r="M73">
            <v>0</v>
          </cell>
          <cell r="Q73">
            <v>0</v>
          </cell>
          <cell r="AE73">
            <v>0</v>
          </cell>
          <cell r="AF73">
            <v>0</v>
          </cell>
          <cell r="AG73">
            <v>0</v>
          </cell>
          <cell r="AH73">
            <v>0</v>
          </cell>
          <cell r="AI73">
            <v>0</v>
          </cell>
        </row>
        <row r="74">
          <cell r="B74" t="str">
            <v>Senior Leverage</v>
          </cell>
          <cell r="I74">
            <v>0</v>
          </cell>
          <cell r="M74">
            <v>0</v>
          </cell>
          <cell r="Q74">
            <v>0</v>
          </cell>
          <cell r="AE74">
            <v>0</v>
          </cell>
          <cell r="AF74">
            <v>0</v>
          </cell>
          <cell r="AG74">
            <v>0</v>
          </cell>
          <cell r="AH74">
            <v>0</v>
          </cell>
          <cell r="AI74">
            <v>0</v>
          </cell>
        </row>
        <row r="75">
          <cell r="B75" t="str">
            <v>Forecasted Level</v>
          </cell>
          <cell r="G75">
            <v>2.4700565721404746</v>
          </cell>
          <cell r="H75">
            <v>2.9431813409459919</v>
          </cell>
          <cell r="I75">
            <v>3.2988429245617539</v>
          </cell>
          <cell r="J75">
            <v>3.0650189010635516</v>
          </cell>
          <cell r="K75">
            <v>2.9225724173994343</v>
          </cell>
          <cell r="L75">
            <v>2.4469692533837222</v>
          </cell>
          <cell r="M75">
            <v>2.164570371167239</v>
          </cell>
          <cell r="N75">
            <v>2.3213290938539353</v>
          </cell>
          <cell r="O75">
            <v>2.2354539167538605</v>
          </cell>
          <cell r="P75">
            <v>1.8553281487219897</v>
          </cell>
          <cell r="Q75">
            <v>1.4229442297472095</v>
          </cell>
          <cell r="R75">
            <v>1.363324325552888</v>
          </cell>
          <cell r="S75">
            <v>1.3194298080900528</v>
          </cell>
          <cell r="T75">
            <v>1.0908568491531754</v>
          </cell>
          <cell r="U75">
            <v>0.87803304010866112</v>
          </cell>
          <cell r="AE75">
            <v>0</v>
          </cell>
          <cell r="AF75">
            <v>0</v>
          </cell>
          <cell r="AG75">
            <v>0</v>
          </cell>
          <cell r="AH75">
            <v>0</v>
          </cell>
          <cell r="AI75">
            <v>0</v>
          </cell>
        </row>
        <row r="76">
          <cell r="B76" t="str">
            <v>HIG Proposed New Covenant</v>
          </cell>
          <cell r="I76">
            <v>3.75</v>
          </cell>
          <cell r="J76">
            <v>3.75</v>
          </cell>
          <cell r="K76">
            <v>3.5</v>
          </cell>
          <cell r="L76">
            <v>3.25</v>
          </cell>
          <cell r="M76">
            <v>3</v>
          </cell>
          <cell r="N76">
            <v>2.75</v>
          </cell>
          <cell r="O76">
            <v>2.5</v>
          </cell>
          <cell r="P76">
            <v>2.25</v>
          </cell>
          <cell r="Q76">
            <v>2</v>
          </cell>
          <cell r="R76">
            <v>2</v>
          </cell>
          <cell r="S76">
            <v>2</v>
          </cell>
          <cell r="T76">
            <v>2</v>
          </cell>
          <cell r="U76">
            <v>1.75</v>
          </cell>
          <cell r="AE76">
            <v>0</v>
          </cell>
          <cell r="AF76">
            <v>0</v>
          </cell>
          <cell r="AG76">
            <v>0</v>
          </cell>
          <cell r="AH76">
            <v>0</v>
          </cell>
          <cell r="AI76">
            <v>0</v>
          </cell>
        </row>
        <row r="77">
          <cell r="B77" t="str">
            <v>BMO Counterproposal (12-16)</v>
          </cell>
          <cell r="I77">
            <v>3.75</v>
          </cell>
          <cell r="J77">
            <v>3.75</v>
          </cell>
          <cell r="K77">
            <v>3.5</v>
          </cell>
          <cell r="L77">
            <v>3.25</v>
          </cell>
          <cell r="M77">
            <v>3</v>
          </cell>
          <cell r="N77">
            <v>2.75</v>
          </cell>
          <cell r="O77">
            <v>2.5</v>
          </cell>
          <cell r="P77">
            <v>2.25</v>
          </cell>
          <cell r="Q77">
            <v>2</v>
          </cell>
          <cell r="R77">
            <v>2</v>
          </cell>
          <cell r="S77">
            <v>2</v>
          </cell>
          <cell r="T77">
            <v>2</v>
          </cell>
          <cell r="U77">
            <v>1.75</v>
          </cell>
          <cell r="AE77">
            <v>0</v>
          </cell>
          <cell r="AF77">
            <v>0</v>
          </cell>
          <cell r="AG77">
            <v>0</v>
          </cell>
          <cell r="AH77">
            <v>0</v>
          </cell>
          <cell r="AI77">
            <v>0</v>
          </cell>
        </row>
        <row r="78">
          <cell r="I78">
            <v>0</v>
          </cell>
          <cell r="M78">
            <v>0</v>
          </cell>
          <cell r="Q78">
            <v>0</v>
          </cell>
          <cell r="AE78">
            <v>0</v>
          </cell>
          <cell r="AF78">
            <v>0</v>
          </cell>
          <cell r="AG78">
            <v>0</v>
          </cell>
          <cell r="AH78">
            <v>0</v>
          </cell>
          <cell r="AI78">
            <v>0</v>
          </cell>
        </row>
        <row r="79">
          <cell r="B79" t="str">
            <v>Total Leverage</v>
          </cell>
          <cell r="I79">
            <v>0</v>
          </cell>
          <cell r="M79">
            <v>0</v>
          </cell>
          <cell r="Q79">
            <v>0</v>
          </cell>
          <cell r="AE79">
            <v>0</v>
          </cell>
          <cell r="AF79">
            <v>0</v>
          </cell>
          <cell r="AG79">
            <v>0</v>
          </cell>
          <cell r="AH79">
            <v>0</v>
          </cell>
          <cell r="AI79">
            <v>0</v>
          </cell>
        </row>
        <row r="80">
          <cell r="B80" t="str">
            <v>Forecasted Level</v>
          </cell>
          <cell r="G80">
            <v>3.220049168059762</v>
          </cell>
          <cell r="H80">
            <v>3.8478323171990576</v>
          </cell>
          <cell r="I80">
            <v>4.3417057054471853</v>
          </cell>
          <cell r="J80">
            <v>4.1167746667680358</v>
          </cell>
          <cell r="K80">
            <v>3.9338079652286462</v>
          </cell>
          <cell r="L80">
            <v>3.3902790414035553</v>
          </cell>
          <cell r="M80">
            <v>3.0924031640146321</v>
          </cell>
          <cell r="N80">
            <v>3.3167118026758753</v>
          </cell>
          <cell r="O80">
            <v>3.2112521923872821</v>
          </cell>
          <cell r="P80">
            <v>2.7726672217797765</v>
          </cell>
          <cell r="Q80">
            <v>2.264835807786298</v>
          </cell>
          <cell r="R80">
            <v>2.2000598111323395</v>
          </cell>
          <cell r="S80">
            <v>2.1514818537014864</v>
          </cell>
          <cell r="T80">
            <v>1.9176402491145423</v>
          </cell>
          <cell r="U80">
            <v>1.6960183897234131</v>
          </cell>
          <cell r="AE80">
            <v>0</v>
          </cell>
          <cell r="AF80">
            <v>0</v>
          </cell>
          <cell r="AG80">
            <v>0</v>
          </cell>
          <cell r="AH80">
            <v>0</v>
          </cell>
          <cell r="AI80">
            <v>0</v>
          </cell>
        </row>
        <row r="81">
          <cell r="B81" t="str">
            <v>HIG Proposed New Covenant</v>
          </cell>
          <cell r="I81">
            <v>5</v>
          </cell>
          <cell r="J81">
            <v>5</v>
          </cell>
          <cell r="K81">
            <v>4.75</v>
          </cell>
          <cell r="L81">
            <v>4.5</v>
          </cell>
          <cell r="M81">
            <v>4.25</v>
          </cell>
          <cell r="N81">
            <v>4</v>
          </cell>
          <cell r="O81">
            <v>3.75</v>
          </cell>
          <cell r="P81">
            <v>3.5</v>
          </cell>
          <cell r="Q81">
            <v>3</v>
          </cell>
          <cell r="R81">
            <v>2.75</v>
          </cell>
          <cell r="S81">
            <v>2.75</v>
          </cell>
          <cell r="T81">
            <v>2.75</v>
          </cell>
          <cell r="U81">
            <v>2.5</v>
          </cell>
          <cell r="AE81">
            <v>0</v>
          </cell>
          <cell r="AF81">
            <v>0</v>
          </cell>
          <cell r="AG81">
            <v>0</v>
          </cell>
          <cell r="AH81">
            <v>0</v>
          </cell>
          <cell r="AI81">
            <v>0</v>
          </cell>
        </row>
        <row r="82">
          <cell r="B82" t="str">
            <v>BMO Counterproposal (12-16)</v>
          </cell>
          <cell r="I82">
            <v>5</v>
          </cell>
          <cell r="J82">
            <v>5</v>
          </cell>
          <cell r="K82">
            <v>4.75</v>
          </cell>
          <cell r="L82">
            <v>4.5</v>
          </cell>
          <cell r="M82">
            <v>4.25</v>
          </cell>
          <cell r="N82">
            <v>4</v>
          </cell>
          <cell r="O82">
            <v>3.75</v>
          </cell>
          <cell r="P82">
            <v>3.5</v>
          </cell>
          <cell r="Q82">
            <v>3</v>
          </cell>
          <cell r="R82">
            <v>2.75</v>
          </cell>
          <cell r="S82">
            <v>2.75</v>
          </cell>
          <cell r="T82">
            <v>2.75</v>
          </cell>
          <cell r="U82">
            <v>2.5</v>
          </cell>
          <cell r="AE82">
            <v>0</v>
          </cell>
          <cell r="AF82">
            <v>0</v>
          </cell>
          <cell r="AG82">
            <v>0</v>
          </cell>
          <cell r="AH82">
            <v>0</v>
          </cell>
          <cell r="AI82">
            <v>0</v>
          </cell>
        </row>
        <row r="83">
          <cell r="I83">
            <v>0</v>
          </cell>
          <cell r="J83">
            <v>0</v>
          </cell>
          <cell r="K83">
            <v>0</v>
          </cell>
          <cell r="L83">
            <v>0</v>
          </cell>
          <cell r="M83">
            <v>0</v>
          </cell>
          <cell r="N83">
            <v>0</v>
          </cell>
          <cell r="O83">
            <v>0</v>
          </cell>
          <cell r="P83">
            <v>0</v>
          </cell>
          <cell r="Q83">
            <v>0</v>
          </cell>
          <cell r="R83">
            <v>0</v>
          </cell>
          <cell r="S83">
            <v>0</v>
          </cell>
          <cell r="T83">
            <v>0</v>
          </cell>
          <cell r="U83">
            <v>0</v>
          </cell>
          <cell r="AE83">
            <v>0</v>
          </cell>
          <cell r="AF83">
            <v>0</v>
          </cell>
          <cell r="AG83">
            <v>0</v>
          </cell>
          <cell r="AH83">
            <v>0</v>
          </cell>
          <cell r="AI83">
            <v>0</v>
          </cell>
        </row>
        <row r="84">
          <cell r="B84" t="str">
            <v>Available Liquidity</v>
          </cell>
          <cell r="F84" t="e">
            <v>#REF!</v>
          </cell>
          <cell r="G84">
            <v>6502.0193900000004</v>
          </cell>
          <cell r="H84">
            <v>6965.9139999999998</v>
          </cell>
          <cell r="I84">
            <v>6707.9840000000004</v>
          </cell>
          <cell r="J84">
            <v>8000.875</v>
          </cell>
          <cell r="K84">
            <v>6706.5203236035804</v>
          </cell>
          <cell r="L84">
            <v>9049.5829760522283</v>
          </cell>
          <cell r="M84">
            <v>11469.626852776946</v>
          </cell>
          <cell r="N84">
            <v>6238.4261092498136</v>
          </cell>
          <cell r="O84">
            <v>5262.8640631096596</v>
          </cell>
          <cell r="P84">
            <v>7182.2598198476035</v>
          </cell>
          <cell r="Q84">
            <v>9952.8170302662347</v>
          </cell>
          <cell r="R84">
            <v>0</v>
          </cell>
          <cell r="S84">
            <v>0</v>
          </cell>
          <cell r="T84">
            <v>0</v>
          </cell>
          <cell r="U84">
            <v>0</v>
          </cell>
          <cell r="AE84">
            <v>0</v>
          </cell>
          <cell r="AF84">
            <v>0</v>
          </cell>
          <cell r="AG84">
            <v>0</v>
          </cell>
          <cell r="AH84">
            <v>0</v>
          </cell>
          <cell r="AI84">
            <v>0</v>
          </cell>
        </row>
        <row r="85">
          <cell r="I85">
            <v>0</v>
          </cell>
          <cell r="J85">
            <v>0</v>
          </cell>
          <cell r="K85">
            <v>0</v>
          </cell>
          <cell r="L85">
            <v>0</v>
          </cell>
          <cell r="M85">
            <v>0</v>
          </cell>
          <cell r="N85">
            <v>0</v>
          </cell>
          <cell r="O85">
            <v>0</v>
          </cell>
          <cell r="P85">
            <v>0</v>
          </cell>
          <cell r="Q85">
            <v>0</v>
          </cell>
          <cell r="R85">
            <v>0</v>
          </cell>
          <cell r="S85">
            <v>0</v>
          </cell>
          <cell r="T85">
            <v>0</v>
          </cell>
          <cell r="U85">
            <v>0</v>
          </cell>
          <cell r="AE85">
            <v>0</v>
          </cell>
          <cell r="AF85">
            <v>0</v>
          </cell>
          <cell r="AG85">
            <v>0</v>
          </cell>
          <cell r="AH85">
            <v>0</v>
          </cell>
          <cell r="AI85">
            <v>0</v>
          </cell>
        </row>
        <row r="86">
          <cell r="B86" t="str">
            <v>Fixed Charge Covenant Build-Up (Rolling Starting 4Q 2010) / Min EBITDA to 2012</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row>
        <row r="87">
          <cell r="B87">
            <v>0</v>
          </cell>
          <cell r="I87">
            <v>0</v>
          </cell>
          <cell r="J87">
            <v>0</v>
          </cell>
          <cell r="M87">
            <v>0</v>
          </cell>
          <cell r="N87">
            <v>0</v>
          </cell>
          <cell r="Q87">
            <v>0</v>
          </cell>
          <cell r="R87">
            <v>0</v>
          </cell>
          <cell r="AE87">
            <v>0</v>
          </cell>
          <cell r="AF87">
            <v>0</v>
          </cell>
          <cell r="AG87">
            <v>0</v>
          </cell>
          <cell r="AH87">
            <v>0</v>
          </cell>
          <cell r="AI87">
            <v>0</v>
          </cell>
        </row>
        <row r="88">
          <cell r="A88">
            <v>0</v>
          </cell>
          <cell r="B88" t="str">
            <v>Adj. EBITDA</v>
          </cell>
          <cell r="D88">
            <v>0</v>
          </cell>
          <cell r="E88">
            <v>0</v>
          </cell>
          <cell r="F88">
            <v>0</v>
          </cell>
          <cell r="G88">
            <v>0</v>
          </cell>
          <cell r="H88">
            <v>0</v>
          </cell>
          <cell r="I88">
            <v>3360.0605100000062</v>
          </cell>
          <cell r="J88">
            <v>7616.2265100000059</v>
          </cell>
          <cell r="K88">
            <v>10573.554694720284</v>
          </cell>
          <cell r="L88">
            <v>13220.606257807662</v>
          </cell>
          <cell r="M88">
            <v>13508.454328621534</v>
          </cell>
          <cell r="N88">
            <v>12654.790197030628</v>
          </cell>
          <cell r="O88">
            <v>12973.425437120382</v>
          </cell>
          <cell r="P88">
            <v>13869.297982738031</v>
          </cell>
          <cell r="Q88">
            <v>15187.904970673166</v>
          </cell>
          <cell r="R88">
            <v>15358.030064093624</v>
          </cell>
          <cell r="S88">
            <v>15521.828235334124</v>
          </cell>
          <cell r="T88">
            <v>15698.974440769372</v>
          </cell>
          <cell r="U88">
            <v>15947.300219206834</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row>
        <row r="89">
          <cell r="A89">
            <v>0</v>
          </cell>
          <cell r="B89" t="str">
            <v>Less: LTM Capital Expenditures</v>
          </cell>
          <cell r="D89">
            <v>0</v>
          </cell>
          <cell r="E89">
            <v>0</v>
          </cell>
          <cell r="F89">
            <v>0</v>
          </cell>
          <cell r="G89">
            <v>0</v>
          </cell>
          <cell r="H89">
            <v>0</v>
          </cell>
          <cell r="I89">
            <v>-64.496000000000009</v>
          </cell>
          <cell r="J89">
            <v>-213.16700000000003</v>
          </cell>
          <cell r="K89">
            <v>-377.92500000000001</v>
          </cell>
          <cell r="L89">
            <v>-701.92499999999995</v>
          </cell>
          <cell r="M89">
            <v>-711.42899999999997</v>
          </cell>
          <cell r="N89">
            <v>-687.75800000000004</v>
          </cell>
          <cell r="O89">
            <v>-648</v>
          </cell>
          <cell r="P89">
            <v>-449</v>
          </cell>
          <cell r="Q89">
            <v>-500</v>
          </cell>
          <cell r="R89">
            <v>-500</v>
          </cell>
          <cell r="S89">
            <v>-500</v>
          </cell>
          <cell r="T89">
            <v>-500</v>
          </cell>
          <cell r="U89">
            <v>-500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row>
        <row r="90">
          <cell r="A90">
            <v>0</v>
          </cell>
          <cell r="B90" t="str">
            <v>Total FCCR Numerator</v>
          </cell>
          <cell r="D90">
            <v>0</v>
          </cell>
          <cell r="E90">
            <v>0</v>
          </cell>
          <cell r="F90">
            <v>0</v>
          </cell>
          <cell r="G90">
            <v>0</v>
          </cell>
          <cell r="H90">
            <v>0</v>
          </cell>
          <cell r="I90">
            <v>3295.5645100000061</v>
          </cell>
          <cell r="J90">
            <v>7403.0595100000055</v>
          </cell>
          <cell r="K90">
            <v>10195.629694720285</v>
          </cell>
          <cell r="L90">
            <v>12518.681257807662</v>
          </cell>
          <cell r="M90">
            <v>12797.025328621534</v>
          </cell>
          <cell r="N90">
            <v>11967.032197030629</v>
          </cell>
          <cell r="O90">
            <v>12325.425437120382</v>
          </cell>
          <cell r="P90">
            <v>13420.297982738031</v>
          </cell>
          <cell r="Q90">
            <v>14687.904970673166</v>
          </cell>
          <cell r="R90">
            <v>14858.030064093624</v>
          </cell>
          <cell r="S90">
            <v>15021.828235334124</v>
          </cell>
          <cell r="T90">
            <v>15198.974440769372</v>
          </cell>
          <cell r="U90">
            <v>15447.300219206834</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row>
        <row r="91">
          <cell r="A91">
            <v>0</v>
          </cell>
          <cell r="B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row>
        <row r="92">
          <cell r="A92">
            <v>0</v>
          </cell>
          <cell r="B92" t="str">
            <v>LTM Cash Interest</v>
          </cell>
          <cell r="D92">
            <v>0</v>
          </cell>
          <cell r="E92">
            <v>0</v>
          </cell>
          <cell r="F92">
            <v>0</v>
          </cell>
          <cell r="G92">
            <v>0</v>
          </cell>
          <cell r="H92">
            <v>0</v>
          </cell>
          <cell r="I92">
            <v>1064.1472975949584</v>
          </cell>
          <cell r="J92">
            <v>2086.946646547507</v>
          </cell>
          <cell r="K92">
            <v>3131.0244936149934</v>
          </cell>
          <cell r="L92">
            <v>4127.2928112688542</v>
          </cell>
          <cell r="M92">
            <v>4012.6122976841189</v>
          </cell>
          <cell r="N92">
            <v>3915.7514062170526</v>
          </cell>
          <cell r="O92">
            <v>3794.2858982672278</v>
          </cell>
          <cell r="P92">
            <v>3666.4451197030057</v>
          </cell>
          <cell r="Q92">
            <v>3515.6110085986793</v>
          </cell>
          <cell r="R92">
            <v>3331.5762667939025</v>
          </cell>
          <cell r="S92">
            <v>3147.6786669610356</v>
          </cell>
          <cell r="T92">
            <v>2989.6735395484375</v>
          </cell>
          <cell r="U92">
            <v>2861.0963972355244</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row>
        <row r="93">
          <cell r="A93">
            <v>0</v>
          </cell>
          <cell r="B93" t="str">
            <v>LTM Cash Taxes</v>
          </cell>
          <cell r="D93">
            <v>0</v>
          </cell>
          <cell r="E93">
            <v>0</v>
          </cell>
          <cell r="F93">
            <v>0</v>
          </cell>
          <cell r="G93">
            <v>0</v>
          </cell>
          <cell r="H93">
            <v>0</v>
          </cell>
          <cell r="I93">
            <v>-7.2999999999012744E-4</v>
          </cell>
          <cell r="J93">
            <v>635.85215000000062</v>
          </cell>
          <cell r="K93">
            <v>786.874292392965</v>
          </cell>
          <cell r="L93">
            <v>923.26623947637768</v>
          </cell>
          <cell r="M93">
            <v>1441.311056042837</v>
          </cell>
          <cell r="N93">
            <v>1209.9838718931085</v>
          </cell>
          <cell r="O93">
            <v>1443.0928094548171</v>
          </cell>
          <cell r="P93">
            <v>1805.2055708882733</v>
          </cell>
          <cell r="Q93">
            <v>2322.0459549539173</v>
          </cell>
          <cell r="R93">
            <v>2444.587367989272</v>
          </cell>
          <cell r="S93">
            <v>2564.7994334885511</v>
          </cell>
          <cell r="T93">
            <v>2680.4932053439834</v>
          </cell>
          <cell r="U93">
            <v>2811.2152414631091</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row>
        <row r="94">
          <cell r="A94">
            <v>0</v>
          </cell>
          <cell r="B94" t="str">
            <v>LTM Cash Mgmt. Fees (1)</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150</v>
          </cell>
          <cell r="S94">
            <v>300</v>
          </cell>
          <cell r="T94">
            <v>450</v>
          </cell>
          <cell r="U94">
            <v>600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row>
        <row r="95">
          <cell r="A95">
            <v>0</v>
          </cell>
          <cell r="B95" t="str">
            <v>LTM Mandatory Debt Amort.</v>
          </cell>
          <cell r="D95">
            <v>0</v>
          </cell>
          <cell r="E95">
            <v>0</v>
          </cell>
          <cell r="F95">
            <v>0</v>
          </cell>
          <cell r="G95">
            <v>0</v>
          </cell>
          <cell r="H95">
            <v>0</v>
          </cell>
          <cell r="I95">
            <v>900</v>
          </cell>
          <cell r="J95">
            <v>1800</v>
          </cell>
          <cell r="K95">
            <v>2925</v>
          </cell>
          <cell r="L95">
            <v>4050</v>
          </cell>
          <cell r="M95">
            <v>4275</v>
          </cell>
          <cell r="N95">
            <v>4500</v>
          </cell>
          <cell r="O95">
            <v>4724.9999999999982</v>
          </cell>
          <cell r="P95">
            <v>4949.9999999999964</v>
          </cell>
          <cell r="Q95">
            <v>5174.9999999999955</v>
          </cell>
          <cell r="R95">
            <v>5399.9999999999964</v>
          </cell>
          <cell r="S95">
            <v>5399.9999999999973</v>
          </cell>
          <cell r="T95">
            <v>5399.9999999999982</v>
          </cell>
          <cell r="U95">
            <v>5400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row>
        <row r="96">
          <cell r="A96">
            <v>0</v>
          </cell>
          <cell r="B96" t="str">
            <v>Total Fixed Charges</v>
          </cell>
          <cell r="D96">
            <v>0</v>
          </cell>
          <cell r="E96">
            <v>0</v>
          </cell>
          <cell r="F96">
            <v>0</v>
          </cell>
          <cell r="G96">
            <v>0</v>
          </cell>
          <cell r="H96">
            <v>0</v>
          </cell>
          <cell r="I96">
            <v>1964.1465675949585</v>
          </cell>
          <cell r="J96">
            <v>4522.7987965475077</v>
          </cell>
          <cell r="K96">
            <v>6842.8987860079578</v>
          </cell>
          <cell r="L96">
            <v>9100.5590507452325</v>
          </cell>
          <cell r="M96">
            <v>9728.9233537269556</v>
          </cell>
          <cell r="N96">
            <v>9625.7352781101617</v>
          </cell>
          <cell r="O96">
            <v>9962.3787077220441</v>
          </cell>
          <cell r="P96">
            <v>10421.650690591276</v>
          </cell>
          <cell r="Q96">
            <v>11012.656963552592</v>
          </cell>
          <cell r="R96">
            <v>11326.16363478317</v>
          </cell>
          <cell r="S96">
            <v>11412.478100449585</v>
          </cell>
          <cell r="T96">
            <v>11520.16674489242</v>
          </cell>
          <cell r="U96">
            <v>11672.311638698633</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row>
        <row r="97">
          <cell r="A97">
            <v>0</v>
          </cell>
          <cell r="D97">
            <v>0</v>
          </cell>
          <cell r="E97">
            <v>0</v>
          </cell>
          <cell r="F97">
            <v>0</v>
          </cell>
          <cell r="G97">
            <v>0</v>
          </cell>
          <cell r="H97">
            <v>0</v>
          </cell>
          <cell r="I97">
            <v>0</v>
          </cell>
          <cell r="J97">
            <v>0</v>
          </cell>
          <cell r="M97">
            <v>0</v>
          </cell>
          <cell r="Q97">
            <v>0</v>
          </cell>
        </row>
        <row r="98">
          <cell r="B98" t="str">
            <v>Forecasted Level</v>
          </cell>
          <cell r="D98">
            <v>0</v>
          </cell>
          <cell r="E98">
            <v>0</v>
          </cell>
          <cell r="F98">
            <v>0</v>
          </cell>
          <cell r="G98">
            <v>0</v>
          </cell>
          <cell r="H98">
            <v>0</v>
          </cell>
          <cell r="I98">
            <v>1.6778607891952437</v>
          </cell>
          <cell r="J98">
            <v>1.636831493731526</v>
          </cell>
          <cell r="K98">
            <v>1.4899576938895889</v>
          </cell>
          <cell r="L98">
            <v>1.3755947506084831</v>
          </cell>
          <cell r="M98">
            <v>1.3153588391380686</v>
          </cell>
          <cell r="N98">
            <v>1.2432330467517425</v>
          </cell>
          <cell r="O98">
            <v>1.2371970388524471</v>
          </cell>
          <cell r="P98">
            <v>1.2877324697568258</v>
          </cell>
          <cell r="Q98">
            <v>1.3337294550519596</v>
          </cell>
          <cell r="R98">
            <v>1.3118325448224966</v>
          </cell>
          <cell r="S98">
            <v>1.3162634883603721</v>
          </cell>
          <cell r="T98">
            <v>1.3193363236263909</v>
          </cell>
          <cell r="U98">
            <v>1.32341396437639</v>
          </cell>
          <cell r="V98">
            <v>0</v>
          </cell>
          <cell r="W98">
            <v>0</v>
          </cell>
          <cell r="X98">
            <v>0</v>
          </cell>
          <cell r="Y98">
            <v>0</v>
          </cell>
          <cell r="Z98">
            <v>0</v>
          </cell>
          <cell r="AA98">
            <v>0</v>
          </cell>
          <cell r="AB98">
            <v>0</v>
          </cell>
          <cell r="AC98">
            <v>0</v>
          </cell>
        </row>
        <row r="99">
          <cell r="B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row>
        <row r="100">
          <cell r="A100">
            <v>0</v>
          </cell>
          <cell r="B100" t="str">
            <v>Senior FCCR / Min EBITDA Covenant</v>
          </cell>
          <cell r="D100">
            <v>0</v>
          </cell>
          <cell r="E100">
            <v>0</v>
          </cell>
          <cell r="H100">
            <v>0</v>
          </cell>
          <cell r="I100">
            <v>0</v>
          </cell>
          <cell r="J100">
            <v>0</v>
          </cell>
          <cell r="M100">
            <v>0</v>
          </cell>
          <cell r="Q100">
            <v>0</v>
          </cell>
        </row>
        <row r="101">
          <cell r="B101" t="str">
            <v>FCCR Covenant - Current</v>
          </cell>
          <cell r="D101">
            <v>0</v>
          </cell>
          <cell r="E101">
            <v>0</v>
          </cell>
          <cell r="F101">
            <v>0</v>
          </cell>
          <cell r="G101">
            <v>0</v>
          </cell>
          <cell r="H101">
            <v>0</v>
          </cell>
          <cell r="I101">
            <v>1.2</v>
          </cell>
          <cell r="J101">
            <v>1.2</v>
          </cell>
          <cell r="K101">
            <v>1.2</v>
          </cell>
          <cell r="L101">
            <v>1.2</v>
          </cell>
          <cell r="M101">
            <v>1.2</v>
          </cell>
          <cell r="N101">
            <v>1.2</v>
          </cell>
          <cell r="O101">
            <v>1.2</v>
          </cell>
          <cell r="P101">
            <v>1.2</v>
          </cell>
          <cell r="Q101">
            <v>1.2</v>
          </cell>
          <cell r="R101">
            <v>1.2</v>
          </cell>
          <cell r="S101">
            <v>1.2</v>
          </cell>
          <cell r="T101">
            <v>1.2</v>
          </cell>
          <cell r="U101">
            <v>1.2</v>
          </cell>
          <cell r="V101">
            <v>0</v>
          </cell>
          <cell r="W101">
            <v>0</v>
          </cell>
          <cell r="X101">
            <v>0</v>
          </cell>
          <cell r="Y101">
            <v>0</v>
          </cell>
          <cell r="Z101">
            <v>0</v>
          </cell>
          <cell r="AA101">
            <v>0</v>
          </cell>
          <cell r="AB101">
            <v>0</v>
          </cell>
          <cell r="AC101">
            <v>0</v>
          </cell>
        </row>
        <row r="102">
          <cell r="B102" t="str">
            <v>HIG Proposed New Covenant</v>
          </cell>
          <cell r="D102">
            <v>0</v>
          </cell>
          <cell r="E102">
            <v>0</v>
          </cell>
          <cell r="F102">
            <v>0</v>
          </cell>
          <cell r="G102">
            <v>0</v>
          </cell>
          <cell r="H102">
            <v>0</v>
          </cell>
          <cell r="I102">
            <v>1</v>
          </cell>
          <cell r="J102">
            <v>1</v>
          </cell>
          <cell r="K102">
            <v>1</v>
          </cell>
          <cell r="L102">
            <v>1</v>
          </cell>
          <cell r="M102">
            <v>1</v>
          </cell>
          <cell r="N102">
            <v>1</v>
          </cell>
          <cell r="O102">
            <v>1</v>
          </cell>
          <cell r="P102">
            <v>1</v>
          </cell>
          <cell r="Q102">
            <v>1</v>
          </cell>
          <cell r="R102">
            <v>1.1000000000000001</v>
          </cell>
          <cell r="S102">
            <v>1.1000000000000001</v>
          </cell>
          <cell r="T102">
            <v>1.1000000000000001</v>
          </cell>
          <cell r="U102">
            <v>1.1000000000000001</v>
          </cell>
          <cell r="V102">
            <v>0</v>
          </cell>
          <cell r="W102">
            <v>0</v>
          </cell>
          <cell r="X102">
            <v>0</v>
          </cell>
          <cell r="Y102">
            <v>0</v>
          </cell>
          <cell r="Z102">
            <v>0</v>
          </cell>
          <cell r="AA102">
            <v>0</v>
          </cell>
          <cell r="AB102">
            <v>0</v>
          </cell>
          <cell r="AC102">
            <v>0</v>
          </cell>
        </row>
        <row r="103">
          <cell r="B103" t="str">
            <v>EBITDA $ Cushion</v>
          </cell>
          <cell r="D103">
            <v>0</v>
          </cell>
          <cell r="E103">
            <v>0</v>
          </cell>
          <cell r="F103">
            <v>0</v>
          </cell>
          <cell r="G103">
            <v>0</v>
          </cell>
          <cell r="H103">
            <v>0</v>
          </cell>
          <cell r="I103">
            <v>1331.4179424050476</v>
          </cell>
          <cell r="J103">
            <v>2880.2607134524978</v>
          </cell>
          <cell r="K103">
            <v>3352.7309087123258</v>
          </cell>
          <cell r="L103">
            <v>3418.1222070624299</v>
          </cell>
          <cell r="M103">
            <v>3068.1019748945782</v>
          </cell>
          <cell r="N103">
            <v>2341.2969189204669</v>
          </cell>
          <cell r="O103">
            <v>2363.0467293983384</v>
          </cell>
          <cell r="P103">
            <v>2998.6472921467557</v>
          </cell>
          <cell r="Q103">
            <v>3675.2480071205737</v>
          </cell>
          <cell r="R103">
            <v>2399.2500658321351</v>
          </cell>
          <cell r="S103">
            <v>2468.1023248395795</v>
          </cell>
          <cell r="T103">
            <v>2526.7910213877094</v>
          </cell>
          <cell r="U103">
            <v>2607.7574166383365</v>
          </cell>
          <cell r="V103">
            <v>0</v>
          </cell>
          <cell r="W103">
            <v>0</v>
          </cell>
          <cell r="X103">
            <v>0</v>
          </cell>
          <cell r="Y103">
            <v>0</v>
          </cell>
          <cell r="Z103">
            <v>0</v>
          </cell>
          <cell r="AA103">
            <v>0</v>
          </cell>
          <cell r="AB103">
            <v>0</v>
          </cell>
          <cell r="AC103">
            <v>0</v>
          </cell>
        </row>
        <row r="104">
          <cell r="B104" t="str">
            <v>EBITDA % Cushion</v>
          </cell>
          <cell r="D104">
            <v>0</v>
          </cell>
          <cell r="E104">
            <v>0</v>
          </cell>
          <cell r="F104">
            <v>0</v>
          </cell>
          <cell r="G104">
            <v>0</v>
          </cell>
          <cell r="H104">
            <v>0</v>
          </cell>
          <cell r="I104">
            <v>0.39624820399589922</v>
          </cell>
          <cell r="J104">
            <v>0.37817424543121886</v>
          </cell>
          <cell r="K104">
            <v>0.31708644874050279</v>
          </cell>
          <cell r="L104">
            <v>0.25854504251980104</v>
          </cell>
          <cell r="M104">
            <v>0.22712457696910035</v>
          </cell>
          <cell r="N104">
            <v>0.18501270131446654</v>
          </cell>
          <cell r="O104">
            <v>0.18214516596650257</v>
          </cell>
          <cell r="P104">
            <v>0.2162075756018022</v>
          </cell>
          <cell r="Q104">
            <v>0.24198518585790688</v>
          </cell>
          <cell r="R104">
            <v>0.15622121169312414</v>
          </cell>
          <cell r="S104">
            <v>0.15900848066474246</v>
          </cell>
          <cell r="T104">
            <v>0.16095261705922473</v>
          </cell>
          <cell r="U104">
            <v>0.16352344163544177</v>
          </cell>
          <cell r="V104">
            <v>0</v>
          </cell>
          <cell r="W104">
            <v>0</v>
          </cell>
          <cell r="X104">
            <v>0</v>
          </cell>
          <cell r="Y104">
            <v>0</v>
          </cell>
          <cell r="Z104">
            <v>0</v>
          </cell>
          <cell r="AA104">
            <v>0</v>
          </cell>
          <cell r="AB104">
            <v>0</v>
          </cell>
          <cell r="AC104">
            <v>0</v>
          </cell>
        </row>
        <row r="105">
          <cell r="B105" t="str">
            <v>BMO Proposal  12/21</v>
          </cell>
          <cell r="D105">
            <v>0</v>
          </cell>
          <cell r="E105">
            <v>0</v>
          </cell>
          <cell r="F105">
            <v>0</v>
          </cell>
          <cell r="G105">
            <v>0</v>
          </cell>
          <cell r="H105">
            <v>0</v>
          </cell>
          <cell r="I105">
            <v>2900</v>
          </cell>
          <cell r="J105">
            <v>5800</v>
          </cell>
          <cell r="K105">
            <v>8100</v>
          </cell>
          <cell r="L105">
            <v>10350</v>
          </cell>
          <cell r="M105">
            <v>10750</v>
          </cell>
          <cell r="N105">
            <v>11225</v>
          </cell>
          <cell r="O105">
            <v>11650</v>
          </cell>
          <cell r="P105">
            <v>12075</v>
          </cell>
          <cell r="Q105">
            <v>12625</v>
          </cell>
          <cell r="R105">
            <v>1.1000000000000001</v>
          </cell>
          <cell r="S105">
            <v>1.1000000000000001</v>
          </cell>
          <cell r="T105">
            <v>1.1000000000000001</v>
          </cell>
          <cell r="U105">
            <v>1.1000000000000001</v>
          </cell>
          <cell r="V105">
            <v>0</v>
          </cell>
          <cell r="W105">
            <v>0</v>
          </cell>
          <cell r="X105">
            <v>0</v>
          </cell>
          <cell r="Y105">
            <v>0</v>
          </cell>
          <cell r="Z105">
            <v>0</v>
          </cell>
          <cell r="AA105">
            <v>0</v>
          </cell>
          <cell r="AB105">
            <v>0</v>
          </cell>
          <cell r="AC105">
            <v>0</v>
          </cell>
        </row>
        <row r="106">
          <cell r="B106" t="str">
            <v>EBITDA $ Cushion</v>
          </cell>
          <cell r="D106">
            <v>0</v>
          </cell>
          <cell r="E106">
            <v>0</v>
          </cell>
          <cell r="F106">
            <v>0</v>
          </cell>
          <cell r="G106">
            <v>0</v>
          </cell>
          <cell r="H106">
            <v>0</v>
          </cell>
          <cell r="I106">
            <v>460.06051000000616</v>
          </cell>
          <cell r="J106">
            <v>1816.2265100000059</v>
          </cell>
          <cell r="K106">
            <v>2473.5546947202838</v>
          </cell>
          <cell r="L106">
            <v>2870.6062578076617</v>
          </cell>
          <cell r="M106">
            <v>2758.4543286215339</v>
          </cell>
          <cell r="N106">
            <v>1429.7901970306284</v>
          </cell>
          <cell r="O106">
            <v>1323.4254371203824</v>
          </cell>
          <cell r="P106">
            <v>1794.2979827380314</v>
          </cell>
          <cell r="Q106">
            <v>2562.9049706731657</v>
          </cell>
          <cell r="R106">
            <v>2399.2500658321351</v>
          </cell>
          <cell r="S106">
            <v>2468.1023248395795</v>
          </cell>
          <cell r="T106">
            <v>2526.7910213877094</v>
          </cell>
          <cell r="U106">
            <v>2607.7574166383365</v>
          </cell>
          <cell r="V106">
            <v>0</v>
          </cell>
          <cell r="W106">
            <v>0</v>
          </cell>
          <cell r="X106">
            <v>0</v>
          </cell>
          <cell r="Y106">
            <v>0</v>
          </cell>
          <cell r="Z106">
            <v>0</v>
          </cell>
          <cell r="AA106">
            <v>0</v>
          </cell>
          <cell r="AB106">
            <v>0</v>
          </cell>
          <cell r="AC106">
            <v>0</v>
          </cell>
        </row>
        <row r="107">
          <cell r="B107" t="str">
            <v>EBITDA % Cushion</v>
          </cell>
          <cell r="D107">
            <v>0</v>
          </cell>
          <cell r="E107">
            <v>0</v>
          </cell>
          <cell r="F107">
            <v>0</v>
          </cell>
          <cell r="G107">
            <v>0</v>
          </cell>
          <cell r="H107">
            <v>0</v>
          </cell>
          <cell r="I107">
            <v>0.13692030504534139</v>
          </cell>
          <cell r="J107">
            <v>0.23846802712804355</v>
          </cell>
          <cell r="K107">
            <v>0.23393785402702927</v>
          </cell>
          <cell r="L107">
            <v>0.21713121182414571</v>
          </cell>
          <cell r="M107">
            <v>0.20420206942380947</v>
          </cell>
          <cell r="N107">
            <v>0.1129841091609816</v>
          </cell>
          <cell r="O107">
            <v>0.10201048624627033</v>
          </cell>
          <cell r="P107">
            <v>0.12937193973128602</v>
          </cell>
          <cell r="Q107">
            <v>0.1687464449917197</v>
          </cell>
          <cell r="R107">
            <v>0.15622121169312414</v>
          </cell>
          <cell r="S107">
            <v>0.15900848066474246</v>
          </cell>
          <cell r="T107">
            <v>0.16095261705922473</v>
          </cell>
          <cell r="U107">
            <v>0.16352344163544177</v>
          </cell>
          <cell r="V107">
            <v>0</v>
          </cell>
          <cell r="W107">
            <v>0</v>
          </cell>
          <cell r="X107">
            <v>0</v>
          </cell>
          <cell r="Y107">
            <v>0</v>
          </cell>
          <cell r="Z107">
            <v>0</v>
          </cell>
          <cell r="AA107">
            <v>0</v>
          </cell>
          <cell r="AB107">
            <v>0</v>
          </cell>
          <cell r="AC107">
            <v>0</v>
          </cell>
        </row>
        <row r="108">
          <cell r="B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row>
        <row r="109">
          <cell r="A109">
            <v>0</v>
          </cell>
          <cell r="B109" t="str">
            <v>Junior FCCR / Min EBITDA Covenant</v>
          </cell>
          <cell r="D109">
            <v>0</v>
          </cell>
          <cell r="E109">
            <v>0</v>
          </cell>
          <cell r="H109">
            <v>0</v>
          </cell>
          <cell r="I109">
            <v>0</v>
          </cell>
          <cell r="J109">
            <v>0</v>
          </cell>
          <cell r="M109">
            <v>0</v>
          </cell>
          <cell r="Q109">
            <v>0</v>
          </cell>
        </row>
        <row r="110">
          <cell r="B110" t="str">
            <v>FCCR Covenant - Current</v>
          </cell>
          <cell r="D110">
            <v>0</v>
          </cell>
          <cell r="E110">
            <v>0</v>
          </cell>
          <cell r="F110">
            <v>0</v>
          </cell>
          <cell r="G110">
            <v>0</v>
          </cell>
          <cell r="H110">
            <v>0</v>
          </cell>
          <cell r="I110">
            <v>1.05</v>
          </cell>
          <cell r="J110">
            <v>1.05</v>
          </cell>
          <cell r="K110">
            <v>1.05</v>
          </cell>
          <cell r="L110">
            <v>1.05</v>
          </cell>
          <cell r="M110">
            <v>1.05</v>
          </cell>
          <cell r="N110">
            <v>1.05</v>
          </cell>
          <cell r="O110">
            <v>1.05</v>
          </cell>
          <cell r="P110">
            <v>1.05</v>
          </cell>
          <cell r="Q110">
            <v>1.05</v>
          </cell>
          <cell r="R110">
            <v>1.05</v>
          </cell>
          <cell r="S110">
            <v>1.05</v>
          </cell>
          <cell r="T110">
            <v>1.05</v>
          </cell>
          <cell r="U110">
            <v>1.05</v>
          </cell>
          <cell r="V110">
            <v>0</v>
          </cell>
          <cell r="W110">
            <v>0</v>
          </cell>
          <cell r="X110">
            <v>0</v>
          </cell>
          <cell r="Y110">
            <v>0</v>
          </cell>
          <cell r="Z110">
            <v>0</v>
          </cell>
          <cell r="AA110">
            <v>0</v>
          </cell>
          <cell r="AB110">
            <v>0</v>
          </cell>
          <cell r="AC110">
            <v>0</v>
          </cell>
        </row>
        <row r="111">
          <cell r="B111" t="str">
            <v>INACTIVE</v>
          </cell>
          <cell r="D111">
            <v>0</v>
          </cell>
          <cell r="E111">
            <v>0</v>
          </cell>
          <cell r="F111">
            <v>0</v>
          </cell>
          <cell r="G111">
            <v>0</v>
          </cell>
          <cell r="H111">
            <v>0</v>
          </cell>
          <cell r="I111">
            <v>1</v>
          </cell>
          <cell r="J111">
            <v>1</v>
          </cell>
          <cell r="K111">
            <v>1</v>
          </cell>
          <cell r="L111">
            <v>1</v>
          </cell>
          <cell r="M111">
            <v>1</v>
          </cell>
          <cell r="N111">
            <v>1</v>
          </cell>
          <cell r="O111">
            <v>1</v>
          </cell>
          <cell r="P111">
            <v>1</v>
          </cell>
          <cell r="Q111">
            <v>1</v>
          </cell>
          <cell r="R111">
            <v>1.1000000000000001</v>
          </cell>
          <cell r="S111">
            <v>1.1000000000000001</v>
          </cell>
          <cell r="T111">
            <v>1.1000000000000001</v>
          </cell>
          <cell r="U111">
            <v>1.1000000000000001</v>
          </cell>
          <cell r="V111">
            <v>0</v>
          </cell>
          <cell r="W111">
            <v>0</v>
          </cell>
          <cell r="X111">
            <v>0</v>
          </cell>
          <cell r="Y111">
            <v>0</v>
          </cell>
          <cell r="Z111">
            <v>0</v>
          </cell>
          <cell r="AA111">
            <v>0</v>
          </cell>
          <cell r="AB111">
            <v>0</v>
          </cell>
          <cell r="AC111">
            <v>0</v>
          </cell>
        </row>
        <row r="112">
          <cell r="B112" t="str">
            <v>EBITDA $ Cushion</v>
          </cell>
          <cell r="D112">
            <v>0</v>
          </cell>
          <cell r="E112">
            <v>0</v>
          </cell>
          <cell r="F112">
            <v>0</v>
          </cell>
          <cell r="G112">
            <v>0</v>
          </cell>
          <cell r="H112">
            <v>0</v>
          </cell>
          <cell r="I112">
            <v>1331.4179424050476</v>
          </cell>
          <cell r="J112">
            <v>2880.2607134524978</v>
          </cell>
          <cell r="K112">
            <v>3352.7309087123258</v>
          </cell>
          <cell r="L112">
            <v>3418.1222070624299</v>
          </cell>
          <cell r="M112">
            <v>3068.1019748945782</v>
          </cell>
          <cell r="N112">
            <v>2341.2969189204669</v>
          </cell>
          <cell r="O112">
            <v>2363.0467293983384</v>
          </cell>
          <cell r="P112">
            <v>2998.6472921467557</v>
          </cell>
          <cell r="Q112">
            <v>3675.2480071205737</v>
          </cell>
          <cell r="R112">
            <v>2399.2500658321351</v>
          </cell>
          <cell r="S112">
            <v>2468.1023248395795</v>
          </cell>
          <cell r="T112">
            <v>2526.7910213877094</v>
          </cell>
          <cell r="U112">
            <v>2607.7574166383365</v>
          </cell>
          <cell r="V112">
            <v>0</v>
          </cell>
          <cell r="W112">
            <v>0</v>
          </cell>
          <cell r="X112">
            <v>0</v>
          </cell>
          <cell r="Y112">
            <v>0</v>
          </cell>
          <cell r="Z112">
            <v>0</v>
          </cell>
          <cell r="AA112">
            <v>0</v>
          </cell>
          <cell r="AB112">
            <v>0</v>
          </cell>
          <cell r="AC112">
            <v>0</v>
          </cell>
        </row>
        <row r="113">
          <cell r="B113" t="str">
            <v>EBITDA % Cushion</v>
          </cell>
          <cell r="D113">
            <v>0</v>
          </cell>
          <cell r="E113">
            <v>0</v>
          </cell>
          <cell r="F113">
            <v>0</v>
          </cell>
          <cell r="G113">
            <v>0</v>
          </cell>
          <cell r="H113">
            <v>0</v>
          </cell>
          <cell r="I113">
            <v>0.39624820399589922</v>
          </cell>
          <cell r="J113">
            <v>0.37817424543121886</v>
          </cell>
          <cell r="K113">
            <v>0.31708644874050279</v>
          </cell>
          <cell r="L113">
            <v>0.25854504251980104</v>
          </cell>
          <cell r="M113">
            <v>0.22712457696910035</v>
          </cell>
          <cell r="N113">
            <v>0.18501270131446654</v>
          </cell>
          <cell r="O113">
            <v>0.18214516596650257</v>
          </cell>
          <cell r="P113">
            <v>0.2162075756018022</v>
          </cell>
          <cell r="Q113">
            <v>0.24198518585790688</v>
          </cell>
          <cell r="R113">
            <v>0.15622121169312414</v>
          </cell>
          <cell r="S113">
            <v>0.15900848066474246</v>
          </cell>
          <cell r="T113">
            <v>0.16095261705922473</v>
          </cell>
          <cell r="U113">
            <v>0.16352344163544177</v>
          </cell>
          <cell r="V113">
            <v>0</v>
          </cell>
          <cell r="W113">
            <v>0</v>
          </cell>
          <cell r="X113">
            <v>0</v>
          </cell>
          <cell r="Y113">
            <v>0</v>
          </cell>
          <cell r="Z113">
            <v>0</v>
          </cell>
          <cell r="AA113">
            <v>0</v>
          </cell>
          <cell r="AB113">
            <v>0</v>
          </cell>
          <cell r="AC113">
            <v>0</v>
          </cell>
        </row>
        <row r="114">
          <cell r="B114" t="str">
            <v>HIG Proposed New Covenant</v>
          </cell>
          <cell r="D114">
            <v>0</v>
          </cell>
          <cell r="E114">
            <v>0</v>
          </cell>
          <cell r="F114">
            <v>0</v>
          </cell>
          <cell r="G114">
            <v>0</v>
          </cell>
          <cell r="H114">
            <v>0</v>
          </cell>
          <cell r="I114">
            <v>2465</v>
          </cell>
          <cell r="J114">
            <v>4930</v>
          </cell>
          <cell r="K114">
            <v>6885</v>
          </cell>
          <cell r="L114">
            <v>8797.5</v>
          </cell>
          <cell r="M114">
            <v>9137.5</v>
          </cell>
          <cell r="N114">
            <v>9541.25</v>
          </cell>
          <cell r="O114">
            <v>9902.5</v>
          </cell>
          <cell r="P114">
            <v>10263.75</v>
          </cell>
          <cell r="Q114">
            <v>10731.25</v>
          </cell>
          <cell r="R114">
            <v>0.95</v>
          </cell>
          <cell r="S114">
            <v>0.95</v>
          </cell>
          <cell r="T114">
            <v>0.95</v>
          </cell>
          <cell r="U114">
            <v>0.95</v>
          </cell>
          <cell r="V114">
            <v>0</v>
          </cell>
          <cell r="W114">
            <v>0</v>
          </cell>
          <cell r="X114">
            <v>0</v>
          </cell>
          <cell r="Y114">
            <v>0</v>
          </cell>
          <cell r="Z114">
            <v>0</v>
          </cell>
          <cell r="AA114">
            <v>0</v>
          </cell>
          <cell r="AB114">
            <v>0</v>
          </cell>
          <cell r="AC114">
            <v>0</v>
          </cell>
        </row>
        <row r="115">
          <cell r="B115" t="str">
            <v>EBITDA $ Cushion</v>
          </cell>
          <cell r="D115">
            <v>0</v>
          </cell>
          <cell r="E115">
            <v>0</v>
          </cell>
          <cell r="F115">
            <v>0</v>
          </cell>
          <cell r="G115">
            <v>0</v>
          </cell>
          <cell r="H115">
            <v>0</v>
          </cell>
          <cell r="I115">
            <v>895.06051000000616</v>
          </cell>
          <cell r="J115">
            <v>2686.2265100000059</v>
          </cell>
          <cell r="K115">
            <v>3688.5546947202838</v>
          </cell>
          <cell r="L115">
            <v>4423.1062578076617</v>
          </cell>
          <cell r="M115">
            <v>4370.9543286215339</v>
          </cell>
          <cell r="N115">
            <v>3113.5401970306284</v>
          </cell>
          <cell r="O115">
            <v>3070.9254371203824</v>
          </cell>
          <cell r="P115">
            <v>3605.5479827380314</v>
          </cell>
          <cell r="Q115">
            <v>4456.6549706731657</v>
          </cell>
          <cell r="R115">
            <v>4098.1746110496133</v>
          </cell>
          <cell r="S115">
            <v>4179.9740399070179</v>
          </cell>
          <cell r="T115">
            <v>4254.8160331215731</v>
          </cell>
          <cell r="U115">
            <v>4358.6041624431327</v>
          </cell>
          <cell r="V115">
            <v>0</v>
          </cell>
          <cell r="W115">
            <v>0</v>
          </cell>
          <cell r="X115">
            <v>0</v>
          </cell>
          <cell r="Y115">
            <v>0</v>
          </cell>
          <cell r="Z115">
            <v>0</v>
          </cell>
          <cell r="AA115">
            <v>0</v>
          </cell>
          <cell r="AB115">
            <v>0</v>
          </cell>
          <cell r="AC115">
            <v>0</v>
          </cell>
        </row>
        <row r="116">
          <cell r="B116" t="str">
            <v>EBITDA % Cushion</v>
          </cell>
          <cell r="D116">
            <v>0</v>
          </cell>
          <cell r="E116">
            <v>0</v>
          </cell>
          <cell r="F116">
            <v>0</v>
          </cell>
          <cell r="G116">
            <v>0</v>
          </cell>
          <cell r="H116">
            <v>0</v>
          </cell>
          <cell r="I116">
            <v>0.26638225928854015</v>
          </cell>
          <cell r="J116">
            <v>0.35269782305883701</v>
          </cell>
          <cell r="K116">
            <v>0.34884717592297487</v>
          </cell>
          <cell r="L116">
            <v>0.33456153005052386</v>
          </cell>
          <cell r="M116">
            <v>0.32357175901023805</v>
          </cell>
          <cell r="N116">
            <v>0.24603649278683437</v>
          </cell>
          <cell r="O116">
            <v>0.23670891330932978</v>
          </cell>
          <cell r="P116">
            <v>0.25996614877159313</v>
          </cell>
          <cell r="Q116">
            <v>0.29343447824296176</v>
          </cell>
          <cell r="R116">
            <v>0.26684246572944009</v>
          </cell>
          <cell r="S116">
            <v>0.26929650145152761</v>
          </cell>
          <cell r="T116">
            <v>0.2710250946120436</v>
          </cell>
          <cell r="U116">
            <v>0.27331298103949003</v>
          </cell>
          <cell r="V116">
            <v>0</v>
          </cell>
          <cell r="W116">
            <v>0</v>
          </cell>
          <cell r="X116">
            <v>0</v>
          </cell>
          <cell r="Y116">
            <v>0</v>
          </cell>
          <cell r="Z116">
            <v>0</v>
          </cell>
          <cell r="AA116">
            <v>0</v>
          </cell>
          <cell r="AB116">
            <v>0</v>
          </cell>
          <cell r="AC116">
            <v>0</v>
          </cell>
        </row>
        <row r="117">
          <cell r="B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row>
        <row r="118">
          <cell r="A118">
            <v>0</v>
          </cell>
          <cell r="B118" t="str">
            <v>Leverage Covenants Buildup</v>
          </cell>
          <cell r="D118">
            <v>0</v>
          </cell>
          <cell r="E118">
            <v>0</v>
          </cell>
          <cell r="H118">
            <v>0</v>
          </cell>
          <cell r="I118">
            <v>0</v>
          </cell>
          <cell r="J118">
            <v>0</v>
          </cell>
          <cell r="M118">
            <v>0</v>
          </cell>
          <cell r="Q118">
            <v>0</v>
          </cell>
        </row>
        <row r="119">
          <cell r="B119">
            <v>0</v>
          </cell>
          <cell r="I119">
            <v>0</v>
          </cell>
          <cell r="J119">
            <v>0</v>
          </cell>
          <cell r="M119">
            <v>0</v>
          </cell>
          <cell r="N119">
            <v>0</v>
          </cell>
          <cell r="Q119">
            <v>0</v>
          </cell>
          <cell r="R119">
            <v>0</v>
          </cell>
          <cell r="AE119">
            <v>0</v>
          </cell>
          <cell r="AF119">
            <v>0</v>
          </cell>
          <cell r="AG119">
            <v>0</v>
          </cell>
          <cell r="AH119">
            <v>0</v>
          </cell>
          <cell r="AI119">
            <v>0</v>
          </cell>
        </row>
        <row r="120">
          <cell r="A120">
            <v>0</v>
          </cell>
          <cell r="B120" t="str">
            <v>Letters of Credit</v>
          </cell>
          <cell r="D120">
            <v>0</v>
          </cell>
          <cell r="E120">
            <v>0</v>
          </cell>
          <cell r="F120">
            <v>182.5</v>
          </cell>
          <cell r="G120">
            <v>215</v>
          </cell>
          <cell r="H120">
            <v>215</v>
          </cell>
          <cell r="I120">
            <v>215</v>
          </cell>
          <cell r="J120">
            <v>215</v>
          </cell>
          <cell r="K120">
            <v>215</v>
          </cell>
          <cell r="L120">
            <v>215</v>
          </cell>
          <cell r="M120">
            <v>215</v>
          </cell>
          <cell r="N120">
            <v>215</v>
          </cell>
          <cell r="O120">
            <v>215</v>
          </cell>
          <cell r="P120">
            <v>215</v>
          </cell>
          <cell r="Q120">
            <v>215</v>
          </cell>
          <cell r="R120">
            <v>215</v>
          </cell>
          <cell r="S120">
            <v>215</v>
          </cell>
          <cell r="T120">
            <v>215</v>
          </cell>
          <cell r="U120">
            <v>215</v>
          </cell>
          <cell r="V120">
            <v>215</v>
          </cell>
          <cell r="W120">
            <v>215</v>
          </cell>
          <cell r="X120">
            <v>215</v>
          </cell>
          <cell r="Y120">
            <v>215</v>
          </cell>
          <cell r="Z120">
            <v>215</v>
          </cell>
          <cell r="AA120">
            <v>215</v>
          </cell>
          <cell r="AB120">
            <v>215</v>
          </cell>
          <cell r="AC120">
            <v>215</v>
          </cell>
        </row>
        <row r="121">
          <cell r="A121">
            <v>0</v>
          </cell>
          <cell r="B121" t="str">
            <v>Revolver</v>
          </cell>
          <cell r="D121">
            <v>0</v>
          </cell>
          <cell r="E121">
            <v>0</v>
          </cell>
          <cell r="F121">
            <v>5400.4229999999998</v>
          </cell>
          <cell r="G121">
            <v>4510</v>
          </cell>
          <cell r="H121">
            <v>5124</v>
          </cell>
          <cell r="I121">
            <v>5124</v>
          </cell>
          <cell r="J121">
            <v>3245</v>
          </cell>
          <cell r="K121">
            <v>4328.4796763964196</v>
          </cell>
          <cell r="L121">
            <v>1985.4170239477726</v>
          </cell>
          <cell r="M121">
            <v>0</v>
          </cell>
          <cell r="N121">
            <v>4796.5738907501864</v>
          </cell>
          <cell r="O121">
            <v>5772.1359368903404</v>
          </cell>
          <cell r="P121">
            <v>3852.7401801523965</v>
          </cell>
          <cell r="Q121">
            <v>1082.1829697337655</v>
          </cell>
          <cell r="R121">
            <v>2885.7194859557248</v>
          </cell>
          <cell r="S121">
            <v>3777.7063567579708</v>
          </cell>
          <cell r="T121">
            <v>1773.0773003982129</v>
          </cell>
          <cell r="U121">
            <v>0</v>
          </cell>
          <cell r="V121">
            <v>1700.4868624424012</v>
          </cell>
          <cell r="W121">
            <v>2475.2012759054574</v>
          </cell>
          <cell r="X121">
            <v>206.71989082540381</v>
          </cell>
          <cell r="Y121">
            <v>0</v>
          </cell>
          <cell r="Z121">
            <v>1482.9026011870355</v>
          </cell>
          <cell r="AA121">
            <v>2138.4592203525062</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row>
        <row r="122">
          <cell r="A122">
            <v>0</v>
          </cell>
          <cell r="B122" t="str">
            <v>Term Loan</v>
          </cell>
          <cell r="D122">
            <v>0</v>
          </cell>
          <cell r="E122">
            <v>0</v>
          </cell>
          <cell r="F122">
            <v>36000</v>
          </cell>
          <cell r="G122">
            <v>35100</v>
          </cell>
          <cell r="H122">
            <v>34200</v>
          </cell>
          <cell r="I122">
            <v>33300</v>
          </cell>
          <cell r="J122">
            <v>32400</v>
          </cell>
          <cell r="K122">
            <v>31275</v>
          </cell>
          <cell r="L122">
            <v>30150</v>
          </cell>
          <cell r="M122">
            <v>29025</v>
          </cell>
          <cell r="N122">
            <v>24364.358770234576</v>
          </cell>
          <cell r="O122">
            <v>23014.358770234576</v>
          </cell>
          <cell r="P122">
            <v>21664.358770234576</v>
          </cell>
          <cell r="Q122">
            <v>20314.358770234576</v>
          </cell>
          <cell r="R122">
            <v>17837.256492995693</v>
          </cell>
          <cell r="S122">
            <v>16487.256492995693</v>
          </cell>
          <cell r="T122">
            <v>15137.256492995693</v>
          </cell>
          <cell r="U122">
            <v>13787.256492995693</v>
          </cell>
          <cell r="V122">
            <v>10184.128212690332</v>
          </cell>
          <cell r="W122">
            <v>8834.1282126903316</v>
          </cell>
          <cell r="X122">
            <v>7484.1282126903316</v>
          </cell>
          <cell r="Y122">
            <v>6134.1282126903316</v>
          </cell>
          <cell r="Z122">
            <v>1757.8799787835251</v>
          </cell>
          <cell r="AA122">
            <v>407.87997878352508</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row>
        <row r="123">
          <cell r="A123">
            <v>0</v>
          </cell>
          <cell r="B123" t="str">
            <v>Total Senior Debt</v>
          </cell>
          <cell r="D123">
            <v>0</v>
          </cell>
          <cell r="E123">
            <v>0</v>
          </cell>
          <cell r="F123">
            <v>41582.923000000003</v>
          </cell>
          <cell r="G123">
            <v>39825</v>
          </cell>
          <cell r="H123">
            <v>39539</v>
          </cell>
          <cell r="I123">
            <v>38639</v>
          </cell>
          <cell r="J123">
            <v>35860</v>
          </cell>
          <cell r="K123">
            <v>35818.479676396419</v>
          </cell>
          <cell r="L123">
            <v>32350.417023947772</v>
          </cell>
          <cell r="M123">
            <v>29240</v>
          </cell>
          <cell r="N123">
            <v>29375.932660984763</v>
          </cell>
          <cell r="O123">
            <v>29001.494707124915</v>
          </cell>
          <cell r="P123">
            <v>25732.098950386971</v>
          </cell>
          <cell r="Q123">
            <v>21611.541739968343</v>
          </cell>
          <cell r="R123">
            <v>20937.975978951417</v>
          </cell>
          <cell r="S123">
            <v>20479.962849753665</v>
          </cell>
          <cell r="T123">
            <v>17125.333793393907</v>
          </cell>
          <cell r="U123">
            <v>14002.256492995693</v>
          </cell>
          <cell r="V123">
            <v>12099.615075132733</v>
          </cell>
          <cell r="W123">
            <v>11524.329488595789</v>
          </cell>
          <cell r="X123">
            <v>7905.8481035157356</v>
          </cell>
          <cell r="Y123">
            <v>6349.1282126903316</v>
          </cell>
          <cell r="Z123">
            <v>3455.7825799705606</v>
          </cell>
          <cell r="AA123">
            <v>2761.3391991360313</v>
          </cell>
          <cell r="AB123">
            <v>215</v>
          </cell>
          <cell r="AC123">
            <v>215</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row>
        <row r="124">
          <cell r="A124">
            <v>0</v>
          </cell>
          <cell r="B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row>
        <row r="125">
          <cell r="B125" t="str">
            <v>Junior Debt</v>
          </cell>
          <cell r="D125">
            <v>0</v>
          </cell>
          <cell r="E125">
            <v>0</v>
          </cell>
          <cell r="F125">
            <v>12032.385</v>
          </cell>
          <cell r="G125">
            <v>12092.215</v>
          </cell>
          <cell r="H125">
            <v>12153.174000000001</v>
          </cell>
          <cell r="I125">
            <v>12214.941999999999</v>
          </cell>
          <cell r="J125">
            <v>12305.295</v>
          </cell>
          <cell r="K125">
            <v>12393.506385788845</v>
          </cell>
          <cell r="L125">
            <v>12471.127286546218</v>
          </cell>
          <cell r="M125">
            <v>12533.586906776369</v>
          </cell>
          <cell r="N125">
            <v>12596.359345893672</v>
          </cell>
          <cell r="O125">
            <v>12659.446170600835</v>
          </cell>
          <cell r="P125">
            <v>12722.848955447142</v>
          </cell>
          <cell r="Q125">
            <v>12786.569282867751</v>
          </cell>
          <cell r="R125">
            <v>12850.608743223194</v>
          </cell>
          <cell r="S125">
            <v>12914.968934839062</v>
          </cell>
          <cell r="T125">
            <v>12979.651464045903</v>
          </cell>
          <cell r="U125">
            <v>13044.657945219311</v>
          </cell>
          <cell r="V125">
            <v>13109.99000082022</v>
          </cell>
          <cell r="W125">
            <v>13175.649261435392</v>
          </cell>
          <cell r="X125">
            <v>13241.637365818124</v>
          </cell>
          <cell r="Y125">
            <v>13307.955960929139</v>
          </cell>
          <cell r="Z125">
            <v>13374.606701977698</v>
          </cell>
          <cell r="AA125">
            <v>13441.591252462911</v>
          </cell>
          <cell r="AB125">
            <v>13508.911284215252</v>
          </cell>
          <cell r="AC125">
            <v>13576.568477438286</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row>
        <row r="126">
          <cell r="B126" t="str">
            <v>Total Debt</v>
          </cell>
          <cell r="D126">
            <v>0</v>
          </cell>
          <cell r="E126">
            <v>0</v>
          </cell>
          <cell r="F126">
            <v>53615.308000000005</v>
          </cell>
          <cell r="G126">
            <v>51917.214999999997</v>
          </cell>
          <cell r="H126">
            <v>51692.173999999999</v>
          </cell>
          <cell r="I126">
            <v>50853.941999999995</v>
          </cell>
          <cell r="J126">
            <v>48165.294999999998</v>
          </cell>
          <cell r="K126">
            <v>48211.986062185264</v>
          </cell>
          <cell r="L126">
            <v>44821.544310493991</v>
          </cell>
          <cell r="M126">
            <v>41773.586906776371</v>
          </cell>
          <cell r="N126">
            <v>41972.292006878437</v>
          </cell>
          <cell r="O126">
            <v>41660.940877725749</v>
          </cell>
          <cell r="P126">
            <v>38454.947905834109</v>
          </cell>
          <cell r="Q126">
            <v>34398.111022836092</v>
          </cell>
          <cell r="R126">
            <v>33788.584722174608</v>
          </cell>
          <cell r="S126">
            <v>33394.931784592729</v>
          </cell>
          <cell r="T126">
            <v>30104.98525743981</v>
          </cell>
          <cell r="U126">
            <v>27046.914438215004</v>
          </cell>
          <cell r="V126">
            <v>25209.605075952953</v>
          </cell>
          <cell r="W126">
            <v>24699.97875003118</v>
          </cell>
          <cell r="X126">
            <v>21147.48546933386</v>
          </cell>
          <cell r="Y126">
            <v>19657.084173619471</v>
          </cell>
          <cell r="Z126">
            <v>16830.389281948257</v>
          </cell>
          <cell r="AA126">
            <v>16202.930451598942</v>
          </cell>
          <cell r="AB126">
            <v>13723.911284215252</v>
          </cell>
          <cell r="AC126">
            <v>13791.568477438286</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row>
        <row r="127">
          <cell r="B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row>
        <row r="128">
          <cell r="A128">
            <v>0</v>
          </cell>
          <cell r="B128" t="str">
            <v>Senior Leverage Covenant</v>
          </cell>
          <cell r="D128">
            <v>0</v>
          </cell>
          <cell r="E128">
            <v>0</v>
          </cell>
          <cell r="H128">
            <v>0</v>
          </cell>
          <cell r="I128">
            <v>0</v>
          </cell>
          <cell r="J128">
            <v>0</v>
          </cell>
          <cell r="M128">
            <v>0</v>
          </cell>
          <cell r="Q128">
            <v>0</v>
          </cell>
        </row>
        <row r="129">
          <cell r="B129">
            <v>0</v>
          </cell>
          <cell r="I129">
            <v>0</v>
          </cell>
          <cell r="J129">
            <v>0</v>
          </cell>
          <cell r="M129">
            <v>0</v>
          </cell>
          <cell r="N129">
            <v>0</v>
          </cell>
          <cell r="Q129">
            <v>0</v>
          </cell>
          <cell r="R129">
            <v>0</v>
          </cell>
          <cell r="AE129">
            <v>0</v>
          </cell>
          <cell r="AF129">
            <v>0</v>
          </cell>
          <cell r="AG129">
            <v>0</v>
          </cell>
          <cell r="AH129">
            <v>0</v>
          </cell>
          <cell r="AI129">
            <v>0</v>
          </cell>
        </row>
        <row r="130">
          <cell r="A130">
            <v>0</v>
          </cell>
          <cell r="B130" t="str">
            <v>Forecasted Level - Senior Leverage</v>
          </cell>
          <cell r="D130">
            <v>0</v>
          </cell>
          <cell r="E130">
            <v>0</v>
          </cell>
          <cell r="F130">
            <v>2.3695269640906509</v>
          </cell>
          <cell r="G130">
            <v>2.4700565721404746</v>
          </cell>
          <cell r="H130">
            <v>2.9431813409459919</v>
          </cell>
          <cell r="I130">
            <v>3.2988429245617539</v>
          </cell>
          <cell r="J130">
            <v>3.0650189010635516</v>
          </cell>
          <cell r="K130">
            <v>2.9225724173994343</v>
          </cell>
          <cell r="L130">
            <v>2.4469692533837222</v>
          </cell>
          <cell r="M130">
            <v>2.164570371167239</v>
          </cell>
          <cell r="N130">
            <v>2.3213290938539353</v>
          </cell>
          <cell r="O130">
            <v>2.2354539167538605</v>
          </cell>
          <cell r="P130">
            <v>1.8553281487219897</v>
          </cell>
          <cell r="Q130">
            <v>1.4229442297472095</v>
          </cell>
          <cell r="R130">
            <v>1.363324325552888</v>
          </cell>
          <cell r="S130">
            <v>1.3194298080900528</v>
          </cell>
          <cell r="T130">
            <v>1.0908568491531754</v>
          </cell>
          <cell r="U130">
            <v>0.87803304010866112</v>
          </cell>
          <cell r="V130">
            <v>0.75032037836930154</v>
          </cell>
          <cell r="W130">
            <v>0.70710432608162976</v>
          </cell>
          <cell r="X130">
            <v>0.47960961874376162</v>
          </cell>
          <cell r="Y130">
            <v>0.37917319489025958</v>
          </cell>
          <cell r="Z130">
            <v>0.20409496908743663</v>
          </cell>
          <cell r="AA130">
            <v>0.16136089226503458</v>
          </cell>
          <cell r="AB130">
            <v>1.2421915750244608E-2</v>
          </cell>
          <cell r="AC130">
            <v>1.2057044857022284E-2</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row>
        <row r="131">
          <cell r="B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row>
        <row r="132">
          <cell r="A132">
            <v>0</v>
          </cell>
          <cell r="B132" t="str">
            <v>Senior Covenant</v>
          </cell>
          <cell r="D132">
            <v>0</v>
          </cell>
          <cell r="E132">
            <v>0</v>
          </cell>
          <cell r="H132">
            <v>0</v>
          </cell>
          <cell r="I132">
            <v>0</v>
          </cell>
          <cell r="J132">
            <v>0</v>
          </cell>
          <cell r="M132">
            <v>0</v>
          </cell>
          <cell r="Q132">
            <v>0</v>
          </cell>
        </row>
        <row r="133">
          <cell r="A133">
            <v>0</v>
          </cell>
          <cell r="B133" t="str">
            <v>Senior Leverage Covenant - Current</v>
          </cell>
          <cell r="D133">
            <v>0</v>
          </cell>
          <cell r="E133">
            <v>0</v>
          </cell>
          <cell r="F133">
            <v>3</v>
          </cell>
          <cell r="G133">
            <v>3</v>
          </cell>
          <cell r="H133">
            <v>3</v>
          </cell>
          <cell r="I133">
            <v>2.75</v>
          </cell>
          <cell r="J133">
            <v>2.75</v>
          </cell>
          <cell r="K133">
            <v>2.5</v>
          </cell>
          <cell r="L133">
            <v>2.5</v>
          </cell>
          <cell r="M133">
            <v>2.25</v>
          </cell>
          <cell r="N133">
            <v>2.25</v>
          </cell>
          <cell r="O133">
            <v>2.25</v>
          </cell>
          <cell r="P133">
            <v>2.25</v>
          </cell>
          <cell r="Q133">
            <v>2</v>
          </cell>
          <cell r="R133">
            <v>2</v>
          </cell>
          <cell r="S133">
            <v>2</v>
          </cell>
          <cell r="T133">
            <v>2</v>
          </cell>
          <cell r="U133">
            <v>1.75</v>
          </cell>
          <cell r="V133">
            <v>1.75</v>
          </cell>
          <cell r="W133">
            <v>1.75</v>
          </cell>
          <cell r="X133">
            <v>1.75</v>
          </cell>
          <cell r="Y133">
            <v>1.75</v>
          </cell>
          <cell r="Z133">
            <v>1.75</v>
          </cell>
          <cell r="AA133">
            <v>1.75</v>
          </cell>
          <cell r="AB133">
            <v>1.75</v>
          </cell>
          <cell r="AC133">
            <v>1.75</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row>
        <row r="134">
          <cell r="B134" t="str">
            <v>HIG Proposed New Covenant</v>
          </cell>
          <cell r="D134">
            <v>0</v>
          </cell>
          <cell r="E134">
            <v>0</v>
          </cell>
          <cell r="F134">
            <v>0</v>
          </cell>
          <cell r="G134">
            <v>0</v>
          </cell>
          <cell r="H134">
            <v>0</v>
          </cell>
          <cell r="I134">
            <v>3.75</v>
          </cell>
          <cell r="J134">
            <v>3.75</v>
          </cell>
          <cell r="K134">
            <v>3.5</v>
          </cell>
          <cell r="L134">
            <v>3.25</v>
          </cell>
          <cell r="M134">
            <v>3</v>
          </cell>
          <cell r="N134">
            <v>2.75</v>
          </cell>
          <cell r="O134">
            <v>2.5</v>
          </cell>
          <cell r="P134">
            <v>2.25</v>
          </cell>
          <cell r="Q134">
            <v>2</v>
          </cell>
          <cell r="R134">
            <v>2</v>
          </cell>
          <cell r="S134">
            <v>2</v>
          </cell>
          <cell r="T134">
            <v>2</v>
          </cell>
          <cell r="U134">
            <v>1.75</v>
          </cell>
          <cell r="V134">
            <v>0</v>
          </cell>
          <cell r="W134">
            <v>0</v>
          </cell>
          <cell r="X134">
            <v>0</v>
          </cell>
          <cell r="Y134">
            <v>0</v>
          </cell>
          <cell r="Z134">
            <v>0</v>
          </cell>
          <cell r="AA134">
            <v>0</v>
          </cell>
          <cell r="AB134">
            <v>0</v>
          </cell>
          <cell r="AC134">
            <v>0</v>
          </cell>
        </row>
        <row r="135">
          <cell r="B135" t="str">
            <v>EBITDA $ Cushion</v>
          </cell>
          <cell r="D135">
            <v>0</v>
          </cell>
          <cell r="E135">
            <v>0</v>
          </cell>
          <cell r="F135">
            <v>0</v>
          </cell>
          <cell r="G135">
            <v>0</v>
          </cell>
          <cell r="H135">
            <v>0</v>
          </cell>
          <cell r="I135">
            <v>1409.1614251017418</v>
          </cell>
          <cell r="J135">
            <v>2137.0980517684129</v>
          </cell>
          <cell r="K135">
            <v>2021.9543586070231</v>
          </cell>
          <cell r="L135">
            <v>3266.6317889006514</v>
          </cell>
          <cell r="M135">
            <v>3761.7876619548624</v>
          </cell>
          <cell r="N135">
            <v>1972.6328657634385</v>
          </cell>
          <cell r="O135">
            <v>1372.8275542704123</v>
          </cell>
          <cell r="P135">
            <v>2432.8095603438178</v>
          </cell>
          <cell r="Q135">
            <v>4382.1341006889961</v>
          </cell>
          <cell r="R135">
            <v>4889.0420746179152</v>
          </cell>
          <cell r="S135">
            <v>5281.8468104572894</v>
          </cell>
          <cell r="T135">
            <v>7136.3075440724169</v>
          </cell>
          <cell r="U135">
            <v>7946.0107946378648</v>
          </cell>
          <cell r="V135">
            <v>0</v>
          </cell>
          <cell r="W135">
            <v>0</v>
          </cell>
          <cell r="X135">
            <v>0</v>
          </cell>
          <cell r="Y135">
            <v>0</v>
          </cell>
          <cell r="Z135">
            <v>0</v>
          </cell>
          <cell r="AA135">
            <v>0</v>
          </cell>
          <cell r="AB135">
            <v>0</v>
          </cell>
          <cell r="AC135">
            <v>0</v>
          </cell>
        </row>
        <row r="136">
          <cell r="B136" t="str">
            <v>% Cushion</v>
          </cell>
          <cell r="D136">
            <v>0</v>
          </cell>
          <cell r="E136">
            <v>0</v>
          </cell>
          <cell r="F136">
            <v>0</v>
          </cell>
          <cell r="G136">
            <v>0</v>
          </cell>
          <cell r="H136">
            <v>0</v>
          </cell>
          <cell r="I136">
            <v>0.12030855345019899</v>
          </cell>
          <cell r="J136">
            <v>0.18266162638305294</v>
          </cell>
          <cell r="K136">
            <v>0.16497930931444732</v>
          </cell>
          <cell r="L136">
            <v>0.24708638357423929</v>
          </cell>
          <cell r="M136">
            <v>0.27847654294425367</v>
          </cell>
          <cell r="N136">
            <v>0.15588032950765993</v>
          </cell>
          <cell r="O136">
            <v>0.10581843329845578</v>
          </cell>
          <cell r="P136">
            <v>0.17540971167911565</v>
          </cell>
          <cell r="Q136">
            <v>0.28852788512639532</v>
          </cell>
          <cell r="R136">
            <v>0.31833783722355596</v>
          </cell>
          <cell r="S136">
            <v>0.34028509595497353</v>
          </cell>
          <cell r="T136">
            <v>0.45457157542341237</v>
          </cell>
          <cell r="U136">
            <v>0.49826683422362222</v>
          </cell>
          <cell r="V136">
            <v>0</v>
          </cell>
          <cell r="W136">
            <v>0</v>
          </cell>
          <cell r="X136">
            <v>0</v>
          </cell>
          <cell r="Y136">
            <v>0</v>
          </cell>
          <cell r="Z136">
            <v>0</v>
          </cell>
          <cell r="AA136">
            <v>0</v>
          </cell>
          <cell r="AB136">
            <v>0</v>
          </cell>
          <cell r="AC136">
            <v>0</v>
          </cell>
        </row>
        <row r="137">
          <cell r="B137" t="str">
            <v>BMO 12-21 Proposal</v>
          </cell>
          <cell r="D137">
            <v>0</v>
          </cell>
          <cell r="E137">
            <v>0</v>
          </cell>
          <cell r="F137">
            <v>0</v>
          </cell>
          <cell r="G137">
            <v>0</v>
          </cell>
          <cell r="H137">
            <v>0</v>
          </cell>
          <cell r="I137">
            <v>3.75</v>
          </cell>
          <cell r="J137">
            <v>3.75</v>
          </cell>
          <cell r="K137">
            <v>3.5</v>
          </cell>
          <cell r="L137">
            <v>3.25</v>
          </cell>
          <cell r="M137">
            <v>3</v>
          </cell>
          <cell r="N137">
            <v>2.75</v>
          </cell>
          <cell r="O137">
            <v>2.5</v>
          </cell>
          <cell r="P137">
            <v>2.25</v>
          </cell>
          <cell r="Q137">
            <v>2</v>
          </cell>
          <cell r="R137">
            <v>2</v>
          </cell>
          <cell r="S137">
            <v>2</v>
          </cell>
          <cell r="T137">
            <v>2</v>
          </cell>
          <cell r="U137">
            <v>1.75</v>
          </cell>
          <cell r="V137">
            <v>0</v>
          </cell>
          <cell r="W137">
            <v>0</v>
          </cell>
          <cell r="X137">
            <v>0</v>
          </cell>
          <cell r="Y137">
            <v>0</v>
          </cell>
          <cell r="Z137">
            <v>0</v>
          </cell>
          <cell r="AA137">
            <v>0</v>
          </cell>
          <cell r="AB137">
            <v>0</v>
          </cell>
          <cell r="AC137">
            <v>0</v>
          </cell>
        </row>
        <row r="138">
          <cell r="B138" t="str">
            <v>EBITDA $ Cushion</v>
          </cell>
          <cell r="D138">
            <v>0</v>
          </cell>
          <cell r="E138">
            <v>0</v>
          </cell>
          <cell r="F138">
            <v>0</v>
          </cell>
          <cell r="G138">
            <v>0</v>
          </cell>
          <cell r="H138">
            <v>0</v>
          </cell>
          <cell r="I138">
            <v>1409.1614251017418</v>
          </cell>
          <cell r="J138">
            <v>2137.0980517684129</v>
          </cell>
          <cell r="K138">
            <v>2021.9543586070231</v>
          </cell>
          <cell r="L138">
            <v>3266.6317889006514</v>
          </cell>
          <cell r="M138">
            <v>3761.7876619548624</v>
          </cell>
          <cell r="N138">
            <v>1972.6328657634385</v>
          </cell>
          <cell r="O138">
            <v>1372.8275542704123</v>
          </cell>
          <cell r="P138">
            <v>2432.8095603438178</v>
          </cell>
          <cell r="Q138">
            <v>4382.1341006889961</v>
          </cell>
          <cell r="R138">
            <v>4889.0420746179152</v>
          </cell>
          <cell r="S138">
            <v>5281.8468104572894</v>
          </cell>
          <cell r="T138">
            <v>7136.3075440724169</v>
          </cell>
          <cell r="U138">
            <v>7946.0107946378648</v>
          </cell>
          <cell r="V138">
            <v>0</v>
          </cell>
          <cell r="W138">
            <v>0</v>
          </cell>
          <cell r="X138">
            <v>0</v>
          </cell>
          <cell r="Y138">
            <v>0</v>
          </cell>
          <cell r="Z138">
            <v>0</v>
          </cell>
          <cell r="AA138">
            <v>0</v>
          </cell>
          <cell r="AB138">
            <v>0</v>
          </cell>
          <cell r="AC138">
            <v>0</v>
          </cell>
        </row>
        <row r="139">
          <cell r="B139" t="str">
            <v>% Cushion</v>
          </cell>
          <cell r="D139">
            <v>0</v>
          </cell>
          <cell r="E139">
            <v>0</v>
          </cell>
          <cell r="F139">
            <v>0</v>
          </cell>
          <cell r="G139">
            <v>0</v>
          </cell>
          <cell r="H139">
            <v>0</v>
          </cell>
          <cell r="I139">
            <v>0.12030855345019899</v>
          </cell>
          <cell r="J139">
            <v>0.18266162638305294</v>
          </cell>
          <cell r="K139">
            <v>0.16497930931444732</v>
          </cell>
          <cell r="L139">
            <v>0.24708638357423929</v>
          </cell>
          <cell r="M139">
            <v>0.27847654294425367</v>
          </cell>
          <cell r="N139">
            <v>0.15588032950765993</v>
          </cell>
          <cell r="O139">
            <v>0.10581843329845578</v>
          </cell>
          <cell r="P139">
            <v>0.17540971167911565</v>
          </cell>
          <cell r="Q139">
            <v>0.28852788512639532</v>
          </cell>
          <cell r="R139">
            <v>0.31833783722355596</v>
          </cell>
          <cell r="S139">
            <v>0.34028509595497353</v>
          </cell>
          <cell r="T139">
            <v>0.45457157542341237</v>
          </cell>
          <cell r="U139">
            <v>0.49826683422362222</v>
          </cell>
          <cell r="V139">
            <v>0</v>
          </cell>
          <cell r="W139">
            <v>0</v>
          </cell>
          <cell r="X139">
            <v>0</v>
          </cell>
          <cell r="Y139">
            <v>0</v>
          </cell>
          <cell r="Z139">
            <v>0</v>
          </cell>
          <cell r="AA139">
            <v>0</v>
          </cell>
          <cell r="AB139">
            <v>0</v>
          </cell>
          <cell r="AC139">
            <v>0</v>
          </cell>
        </row>
        <row r="140">
          <cell r="B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row>
        <row r="141">
          <cell r="A141">
            <v>0</v>
          </cell>
          <cell r="B141" t="str">
            <v>Junior Covenant</v>
          </cell>
          <cell r="D141">
            <v>0</v>
          </cell>
          <cell r="E141">
            <v>0</v>
          </cell>
          <cell r="H141">
            <v>0</v>
          </cell>
          <cell r="I141">
            <v>0</v>
          </cell>
          <cell r="J141">
            <v>0</v>
          </cell>
          <cell r="M141">
            <v>0</v>
          </cell>
          <cell r="Q141">
            <v>0</v>
          </cell>
        </row>
        <row r="142">
          <cell r="A142">
            <v>0</v>
          </cell>
          <cell r="B142" t="str">
            <v>Senior Leverage Covenant - Current</v>
          </cell>
          <cell r="D142">
            <v>0</v>
          </cell>
          <cell r="E142">
            <v>0</v>
          </cell>
          <cell r="F142">
            <v>0</v>
          </cell>
          <cell r="G142">
            <v>0</v>
          </cell>
          <cell r="H142">
            <v>0</v>
          </cell>
          <cell r="I142">
            <v>3.15</v>
          </cell>
          <cell r="J142">
            <v>3.15</v>
          </cell>
          <cell r="K142">
            <v>2.9</v>
          </cell>
          <cell r="L142">
            <v>2.9</v>
          </cell>
          <cell r="M142">
            <v>2.6</v>
          </cell>
          <cell r="N142">
            <v>2.6</v>
          </cell>
          <cell r="O142">
            <v>2.6</v>
          </cell>
          <cell r="P142">
            <v>2.6</v>
          </cell>
          <cell r="Q142">
            <v>2.2999999999999998</v>
          </cell>
          <cell r="R142">
            <v>2.2999999999999998</v>
          </cell>
          <cell r="S142">
            <v>2.2999999999999998</v>
          </cell>
          <cell r="T142">
            <v>2.2999999999999998</v>
          </cell>
          <cell r="U142">
            <v>2</v>
          </cell>
          <cell r="V142">
            <v>2</v>
          </cell>
          <cell r="W142">
            <v>2</v>
          </cell>
          <cell r="X142">
            <v>2</v>
          </cell>
          <cell r="Y142">
            <v>2</v>
          </cell>
          <cell r="Z142">
            <v>2</v>
          </cell>
          <cell r="AA142">
            <v>2</v>
          </cell>
          <cell r="AB142">
            <v>2</v>
          </cell>
          <cell r="AC142">
            <v>2</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row>
        <row r="143">
          <cell r="B143" t="str">
            <v>INACTIVE</v>
          </cell>
          <cell r="D143">
            <v>0</v>
          </cell>
          <cell r="E143">
            <v>0</v>
          </cell>
          <cell r="F143">
            <v>0</v>
          </cell>
          <cell r="G143">
            <v>0</v>
          </cell>
          <cell r="H143">
            <v>0</v>
          </cell>
          <cell r="I143">
            <v>3.75</v>
          </cell>
          <cell r="J143">
            <v>3.75</v>
          </cell>
          <cell r="K143">
            <v>3.5</v>
          </cell>
          <cell r="L143">
            <v>3.25</v>
          </cell>
          <cell r="M143">
            <v>3</v>
          </cell>
          <cell r="N143">
            <v>2.75</v>
          </cell>
          <cell r="O143">
            <v>2.5</v>
          </cell>
          <cell r="P143">
            <v>2.6</v>
          </cell>
          <cell r="Q143">
            <v>2.2999999999999998</v>
          </cell>
          <cell r="R143">
            <v>2.2999999999999998</v>
          </cell>
          <cell r="S143">
            <v>2.2999999999999998</v>
          </cell>
          <cell r="T143">
            <v>2.2999999999999998</v>
          </cell>
          <cell r="U143">
            <v>1.75</v>
          </cell>
          <cell r="V143">
            <v>0</v>
          </cell>
          <cell r="W143">
            <v>0</v>
          </cell>
          <cell r="X143">
            <v>0</v>
          </cell>
          <cell r="Y143">
            <v>0</v>
          </cell>
          <cell r="Z143">
            <v>0</v>
          </cell>
          <cell r="AA143">
            <v>0</v>
          </cell>
          <cell r="AB143">
            <v>0</v>
          </cell>
          <cell r="AC143">
            <v>0</v>
          </cell>
        </row>
        <row r="144">
          <cell r="B144" t="str">
            <v>EBITDA $ Cushion</v>
          </cell>
          <cell r="D144">
            <v>0</v>
          </cell>
          <cell r="E144">
            <v>0</v>
          </cell>
          <cell r="F144">
            <v>0</v>
          </cell>
          <cell r="G144">
            <v>0</v>
          </cell>
          <cell r="H144">
            <v>0</v>
          </cell>
          <cell r="I144">
            <v>1409.1614251017418</v>
          </cell>
          <cell r="J144">
            <v>2137.0980517684129</v>
          </cell>
          <cell r="K144">
            <v>2021.9543586070231</v>
          </cell>
          <cell r="L144">
            <v>3266.6317889006514</v>
          </cell>
          <cell r="M144">
            <v>1</v>
          </cell>
          <cell r="N144">
            <v>1972.6328657634385</v>
          </cell>
          <cell r="O144">
            <v>1372.8275542704123</v>
          </cell>
          <cell r="P144">
            <v>3972.3368479738074</v>
          </cell>
          <cell r="Q144">
            <v>5791.5824750347565</v>
          </cell>
          <cell r="R144">
            <v>6254.5622471582246</v>
          </cell>
          <cell r="S144">
            <v>6617.4965615281799</v>
          </cell>
          <cell r="T144">
            <v>8253.177139293759</v>
          </cell>
          <cell r="U144">
            <v>7946.0107946378648</v>
          </cell>
          <cell r="V144">
            <v>0</v>
          </cell>
          <cell r="W144">
            <v>0</v>
          </cell>
          <cell r="X144">
            <v>0</v>
          </cell>
          <cell r="Y144">
            <v>0</v>
          </cell>
          <cell r="Z144">
            <v>0</v>
          </cell>
          <cell r="AA144">
            <v>0</v>
          </cell>
          <cell r="AB144">
            <v>0</v>
          </cell>
          <cell r="AC144">
            <v>0</v>
          </cell>
        </row>
        <row r="145">
          <cell r="B145" t="str">
            <v>% Cushion</v>
          </cell>
          <cell r="D145">
            <v>0</v>
          </cell>
          <cell r="E145">
            <v>0</v>
          </cell>
          <cell r="F145">
            <v>0</v>
          </cell>
          <cell r="G145">
            <v>0</v>
          </cell>
          <cell r="H145">
            <v>0</v>
          </cell>
          <cell r="I145">
            <v>0.12030855345019899</v>
          </cell>
          <cell r="J145">
            <v>0.18266162638305294</v>
          </cell>
          <cell r="K145">
            <v>0.16497930931444732</v>
          </cell>
          <cell r="L145">
            <v>0.24708638357423929</v>
          </cell>
          <cell r="M145">
            <v>0.27847654294425367</v>
          </cell>
          <cell r="N145">
            <v>0.15588032950765993</v>
          </cell>
          <cell r="O145">
            <v>0.10581843329845578</v>
          </cell>
          <cell r="P145">
            <v>0.2864122504915424</v>
          </cell>
          <cell r="Q145">
            <v>0.38132859576208283</v>
          </cell>
          <cell r="R145">
            <v>0.40725029323787476</v>
          </cell>
          <cell r="S145">
            <v>0.42633486604780302</v>
          </cell>
          <cell r="T145">
            <v>0.52571441341166292</v>
          </cell>
          <cell r="U145">
            <v>0.49826683422362222</v>
          </cell>
          <cell r="V145">
            <v>0</v>
          </cell>
          <cell r="W145">
            <v>0</v>
          </cell>
          <cell r="X145">
            <v>0</v>
          </cell>
          <cell r="Y145">
            <v>0</v>
          </cell>
          <cell r="Z145">
            <v>0</v>
          </cell>
          <cell r="AA145">
            <v>0</v>
          </cell>
          <cell r="AB145">
            <v>0</v>
          </cell>
          <cell r="AC145">
            <v>0</v>
          </cell>
        </row>
        <row r="146">
          <cell r="B146" t="str">
            <v>HIG Proposed New Covenant</v>
          </cell>
          <cell r="D146">
            <v>0</v>
          </cell>
          <cell r="E146">
            <v>0</v>
          </cell>
          <cell r="F146">
            <v>0</v>
          </cell>
          <cell r="G146">
            <v>0</v>
          </cell>
          <cell r="H146">
            <v>0</v>
          </cell>
          <cell r="I146">
            <v>4.3</v>
          </cell>
          <cell r="J146">
            <v>4.3</v>
          </cell>
          <cell r="K146">
            <v>4.05</v>
          </cell>
          <cell r="L146">
            <v>3.75</v>
          </cell>
          <cell r="M146">
            <v>3.45</v>
          </cell>
          <cell r="N146">
            <v>3.2</v>
          </cell>
          <cell r="O146">
            <v>2.9</v>
          </cell>
          <cell r="P146">
            <v>2.6</v>
          </cell>
          <cell r="Q146">
            <v>2.2999999999999998</v>
          </cell>
          <cell r="R146">
            <v>2.2999999999999998</v>
          </cell>
          <cell r="S146">
            <v>2.2999999999999998</v>
          </cell>
          <cell r="T146">
            <v>2.2999999999999998</v>
          </cell>
          <cell r="U146">
            <v>2</v>
          </cell>
          <cell r="V146">
            <v>0</v>
          </cell>
          <cell r="W146">
            <v>0</v>
          </cell>
          <cell r="X146">
            <v>0</v>
          </cell>
          <cell r="Y146">
            <v>0</v>
          </cell>
          <cell r="Z146">
            <v>0</v>
          </cell>
          <cell r="AA146">
            <v>0</v>
          </cell>
          <cell r="AB146">
            <v>0</v>
          </cell>
          <cell r="AC146">
            <v>0</v>
          </cell>
        </row>
        <row r="147">
          <cell r="B147" t="str">
            <v>EBITDA $ Cushion</v>
          </cell>
          <cell r="D147">
            <v>0</v>
          </cell>
          <cell r="E147">
            <v>0</v>
          </cell>
          <cell r="F147">
            <v>0</v>
          </cell>
          <cell r="G147">
            <v>0</v>
          </cell>
          <cell r="H147">
            <v>0</v>
          </cell>
          <cell r="I147">
            <v>2727.0808049467032</v>
          </cell>
          <cell r="J147">
            <v>3360.2298347141477</v>
          </cell>
          <cell r="K147">
            <v>3411.7366388199353</v>
          </cell>
          <cell r="L147">
            <v>4593.8283847549192</v>
          </cell>
          <cell r="M147">
            <v>5033.0920097809485</v>
          </cell>
          <cell r="N147">
            <v>3474.8112404728872</v>
          </cell>
          <cell r="O147">
            <v>2972.9100208704076</v>
          </cell>
          <cell r="P147">
            <v>3972.3368479738074</v>
          </cell>
          <cell r="Q147">
            <v>5791.5824750347565</v>
          </cell>
          <cell r="R147">
            <v>6254.5622471582246</v>
          </cell>
          <cell r="S147">
            <v>6617.4965615281799</v>
          </cell>
          <cell r="T147">
            <v>8253.177139293759</v>
          </cell>
          <cell r="U147">
            <v>8946.1719727089858</v>
          </cell>
          <cell r="V147">
            <v>0</v>
          </cell>
          <cell r="W147">
            <v>0</v>
          </cell>
          <cell r="X147">
            <v>0</v>
          </cell>
          <cell r="Y147">
            <v>0</v>
          </cell>
          <cell r="Z147">
            <v>0</v>
          </cell>
          <cell r="AA147">
            <v>0</v>
          </cell>
          <cell r="AB147">
            <v>0</v>
          </cell>
          <cell r="AC147">
            <v>0</v>
          </cell>
        </row>
        <row r="148">
          <cell r="B148" t="str">
            <v>% Cushion</v>
          </cell>
          <cell r="D148">
            <v>0</v>
          </cell>
          <cell r="E148">
            <v>0</v>
          </cell>
          <cell r="F148">
            <v>0</v>
          </cell>
          <cell r="G148">
            <v>0</v>
          </cell>
          <cell r="H148">
            <v>0</v>
          </cell>
          <cell r="I148">
            <v>0.23282722684610377</v>
          </cell>
          <cell r="J148">
            <v>0.28720490672940652</v>
          </cell>
          <cell r="K148">
            <v>0.27837718088902857</v>
          </cell>
          <cell r="L148">
            <v>0.34747486576434072</v>
          </cell>
          <cell r="M148">
            <v>0.37258829821239442</v>
          </cell>
          <cell r="N148">
            <v>0.27458465817064531</v>
          </cell>
          <cell r="O148">
            <v>0.22915382180901359</v>
          </cell>
          <cell r="P148">
            <v>0.2864122504915424</v>
          </cell>
          <cell r="Q148">
            <v>0.38132859576208283</v>
          </cell>
          <cell r="R148">
            <v>0.40725029323787476</v>
          </cell>
          <cell r="S148">
            <v>0.42633486604780302</v>
          </cell>
          <cell r="T148">
            <v>0.52571441341166292</v>
          </cell>
          <cell r="U148">
            <v>0.56098347994566944</v>
          </cell>
          <cell r="V148">
            <v>0</v>
          </cell>
          <cell r="W148">
            <v>0</v>
          </cell>
          <cell r="X148">
            <v>0</v>
          </cell>
          <cell r="Y148">
            <v>0</v>
          </cell>
          <cell r="Z148">
            <v>0</v>
          </cell>
          <cell r="AA148">
            <v>0</v>
          </cell>
          <cell r="AB148">
            <v>0</v>
          </cell>
          <cell r="AC148">
            <v>0</v>
          </cell>
        </row>
        <row r="149">
          <cell r="B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row>
        <row r="150">
          <cell r="A150">
            <v>0</v>
          </cell>
          <cell r="B150" t="str">
            <v>Total Leverage Covenant</v>
          </cell>
          <cell r="D150">
            <v>0</v>
          </cell>
          <cell r="E150">
            <v>0</v>
          </cell>
          <cell r="H150">
            <v>0</v>
          </cell>
          <cell r="I150">
            <v>0</v>
          </cell>
          <cell r="J150">
            <v>0</v>
          </cell>
          <cell r="M150">
            <v>0</v>
          </cell>
          <cell r="Q150">
            <v>0</v>
          </cell>
        </row>
        <row r="151">
          <cell r="B151">
            <v>0</v>
          </cell>
          <cell r="I151">
            <v>0</v>
          </cell>
          <cell r="J151">
            <v>0</v>
          </cell>
          <cell r="M151">
            <v>0</v>
          </cell>
          <cell r="N151">
            <v>0</v>
          </cell>
          <cell r="Q151">
            <v>0</v>
          </cell>
          <cell r="R151">
            <v>0</v>
          </cell>
          <cell r="AE151">
            <v>0</v>
          </cell>
          <cell r="AF151">
            <v>0</v>
          </cell>
          <cell r="AG151">
            <v>0</v>
          </cell>
          <cell r="AH151">
            <v>0</v>
          </cell>
          <cell r="AI151">
            <v>0</v>
          </cell>
        </row>
        <row r="152">
          <cell r="A152">
            <v>0</v>
          </cell>
          <cell r="B152" t="str">
            <v>Forecasted Level - Total Leverage</v>
          </cell>
          <cell r="D152">
            <v>0</v>
          </cell>
          <cell r="E152">
            <v>0</v>
          </cell>
          <cell r="F152">
            <v>3.0551704600954865</v>
          </cell>
          <cell r="G152">
            <v>3.220049168059762</v>
          </cell>
          <cell r="H152">
            <v>3.8478323171990576</v>
          </cell>
          <cell r="I152">
            <v>4.3417057054471853</v>
          </cell>
          <cell r="J152">
            <v>4.1167746667680358</v>
          </cell>
          <cell r="K152">
            <v>3.9338079652286462</v>
          </cell>
          <cell r="L152">
            <v>3.3902790414035553</v>
          </cell>
          <cell r="M152">
            <v>3.0924031640146321</v>
          </cell>
          <cell r="N152">
            <v>3.3167118026758753</v>
          </cell>
          <cell r="O152">
            <v>3.2112521923872821</v>
          </cell>
          <cell r="P152">
            <v>2.7726672217797765</v>
          </cell>
          <cell r="Q152">
            <v>2.264835807786298</v>
          </cell>
          <cell r="R152">
            <v>2.2000598111323395</v>
          </cell>
          <cell r="S152">
            <v>2.1514818537014864</v>
          </cell>
          <cell r="T152">
            <v>1.9176402491145423</v>
          </cell>
          <cell r="U152">
            <v>1.6960183897234131</v>
          </cell>
          <cell r="V152">
            <v>1.5632960471614163</v>
          </cell>
          <cell r="W152">
            <v>1.5155295451726534</v>
          </cell>
          <cell r="X152">
            <v>1.2829157998654261</v>
          </cell>
          <cell r="Y152">
            <v>1.1739311537984818</v>
          </cell>
          <cell r="Z152">
            <v>0.99398550132688512</v>
          </cell>
          <cell r="AA152">
            <v>0.94683018869841729</v>
          </cell>
          <cell r="AB152">
            <v>0.79291753365745643</v>
          </cell>
          <cell r="AC152">
            <v>0.77342120828450212</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row>
        <row r="153">
          <cell r="B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row>
        <row r="154">
          <cell r="A154">
            <v>0</v>
          </cell>
          <cell r="B154" t="str">
            <v>Senior Covenant</v>
          </cell>
          <cell r="D154">
            <v>0</v>
          </cell>
          <cell r="E154">
            <v>0</v>
          </cell>
          <cell r="H154">
            <v>0</v>
          </cell>
          <cell r="I154">
            <v>0</v>
          </cell>
          <cell r="J154">
            <v>0</v>
          </cell>
          <cell r="M154">
            <v>0</v>
          </cell>
          <cell r="Q154">
            <v>0</v>
          </cell>
        </row>
        <row r="155">
          <cell r="A155">
            <v>0</v>
          </cell>
          <cell r="B155" t="str">
            <v>Total Leverage Covenant - Current</v>
          </cell>
          <cell r="D155">
            <v>0</v>
          </cell>
          <cell r="E155">
            <v>0</v>
          </cell>
          <cell r="F155">
            <v>3.75</v>
          </cell>
          <cell r="G155">
            <v>3.75</v>
          </cell>
          <cell r="H155">
            <v>3.75</v>
          </cell>
          <cell r="I155">
            <v>3.5</v>
          </cell>
          <cell r="J155">
            <v>3.5</v>
          </cell>
          <cell r="K155">
            <v>3.25</v>
          </cell>
          <cell r="L155">
            <v>3.25</v>
          </cell>
          <cell r="M155">
            <v>3</v>
          </cell>
          <cell r="N155">
            <v>3</v>
          </cell>
          <cell r="O155">
            <v>3</v>
          </cell>
          <cell r="P155">
            <v>3</v>
          </cell>
          <cell r="Q155">
            <v>2.75</v>
          </cell>
          <cell r="R155">
            <v>2.75</v>
          </cell>
          <cell r="S155">
            <v>2.75</v>
          </cell>
          <cell r="T155">
            <v>2.75</v>
          </cell>
          <cell r="U155">
            <v>2.5</v>
          </cell>
          <cell r="V155">
            <v>2.5</v>
          </cell>
          <cell r="W155">
            <v>2.5</v>
          </cell>
          <cell r="X155">
            <v>2.5</v>
          </cell>
          <cell r="Y155">
            <v>2.5</v>
          </cell>
          <cell r="Z155">
            <v>2.5</v>
          </cell>
          <cell r="AA155">
            <v>2.5</v>
          </cell>
          <cell r="AB155">
            <v>2.5</v>
          </cell>
          <cell r="AC155">
            <v>2.5</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row>
        <row r="156">
          <cell r="B156" t="str">
            <v>HIG Proposed New Covenant</v>
          </cell>
          <cell r="D156">
            <v>0</v>
          </cell>
          <cell r="E156">
            <v>0</v>
          </cell>
          <cell r="F156">
            <v>0</v>
          </cell>
          <cell r="G156">
            <v>0</v>
          </cell>
          <cell r="H156">
            <v>0</v>
          </cell>
          <cell r="I156">
            <v>5</v>
          </cell>
          <cell r="J156">
            <v>5</v>
          </cell>
          <cell r="K156">
            <v>4.75</v>
          </cell>
          <cell r="L156">
            <v>4.5</v>
          </cell>
          <cell r="M156">
            <v>4.25</v>
          </cell>
          <cell r="N156">
            <v>4</v>
          </cell>
          <cell r="O156">
            <v>3.75</v>
          </cell>
          <cell r="P156">
            <v>3.5</v>
          </cell>
          <cell r="Q156">
            <v>3</v>
          </cell>
          <cell r="R156">
            <v>2.75</v>
          </cell>
          <cell r="S156">
            <v>2.75</v>
          </cell>
          <cell r="T156">
            <v>2.75</v>
          </cell>
          <cell r="U156">
            <v>2.5</v>
          </cell>
          <cell r="V156">
            <v>0</v>
          </cell>
          <cell r="W156">
            <v>0</v>
          </cell>
          <cell r="X156">
            <v>0</v>
          </cell>
          <cell r="Y156">
            <v>0</v>
          </cell>
          <cell r="Z156">
            <v>0</v>
          </cell>
          <cell r="AA156">
            <v>0</v>
          </cell>
          <cell r="AB156">
            <v>0</v>
          </cell>
          <cell r="AC156">
            <v>0</v>
          </cell>
        </row>
        <row r="157">
          <cell r="B157" t="str">
            <v>EBITDA $ Cushion</v>
          </cell>
          <cell r="D157">
            <v>0</v>
          </cell>
          <cell r="E157">
            <v>0</v>
          </cell>
          <cell r="F157">
            <v>0</v>
          </cell>
          <cell r="G157">
            <v>0</v>
          </cell>
          <cell r="H157">
            <v>0</v>
          </cell>
          <cell r="I157">
            <v>1542.1063584350759</v>
          </cell>
          <cell r="J157">
            <v>2066.7057184350797</v>
          </cell>
          <cell r="K157">
            <v>2105.9138921549675</v>
          </cell>
          <cell r="L157">
            <v>3260.2630776978822</v>
          </cell>
          <cell r="M157">
            <v>3679.3750564388538</v>
          </cell>
          <cell r="N157">
            <v>2161.7171953110155</v>
          </cell>
          <cell r="O157">
            <v>1863.8412030601794</v>
          </cell>
          <cell r="P157">
            <v>2882.1700096425684</v>
          </cell>
          <cell r="Q157">
            <v>3721.8679630611368</v>
          </cell>
          <cell r="R157">
            <v>3071.2719833028568</v>
          </cell>
          <cell r="S157">
            <v>3378.2166773004028</v>
          </cell>
          <cell r="T157">
            <v>4751.7070744276207</v>
          </cell>
          <cell r="U157">
            <v>5128.5344439208311</v>
          </cell>
          <cell r="V157">
            <v>0</v>
          </cell>
          <cell r="W157">
            <v>0</v>
          </cell>
          <cell r="X157">
            <v>0</v>
          </cell>
          <cell r="Y157">
            <v>0</v>
          </cell>
          <cell r="Z157">
            <v>0</v>
          </cell>
          <cell r="AA157">
            <v>0</v>
          </cell>
          <cell r="AB157">
            <v>0</v>
          </cell>
          <cell r="AC157">
            <v>0</v>
          </cell>
        </row>
        <row r="158">
          <cell r="B158" t="str">
            <v>% Cushion</v>
          </cell>
          <cell r="D158">
            <v>0</v>
          </cell>
          <cell r="E158">
            <v>0</v>
          </cell>
          <cell r="F158">
            <v>0</v>
          </cell>
          <cell r="G158">
            <v>0</v>
          </cell>
          <cell r="H158">
            <v>0</v>
          </cell>
          <cell r="I158">
            <v>0.13165885891056295</v>
          </cell>
          <cell r="J158">
            <v>0.17664506664639282</v>
          </cell>
          <cell r="K158">
            <v>0.17182990205712712</v>
          </cell>
          <cell r="L158">
            <v>0.24660465746587659</v>
          </cell>
          <cell r="M158">
            <v>0.27237572611420419</v>
          </cell>
          <cell r="N158">
            <v>0.17082204933103121</v>
          </cell>
          <cell r="O158">
            <v>0.14366608203005815</v>
          </cell>
          <cell r="P158">
            <v>0.20780936520577811</v>
          </cell>
          <cell r="Q158">
            <v>0.24505473073790071</v>
          </cell>
          <cell r="R158">
            <v>0.19997825049733112</v>
          </cell>
          <cell r="S158">
            <v>0.21764296229036859</v>
          </cell>
          <cell r="T158">
            <v>0.30267627304925726</v>
          </cell>
          <cell r="U158">
            <v>0.32159264411063482</v>
          </cell>
          <cell r="V158">
            <v>0</v>
          </cell>
          <cell r="W158">
            <v>0</v>
          </cell>
          <cell r="X158">
            <v>0</v>
          </cell>
          <cell r="Y158">
            <v>0</v>
          </cell>
          <cell r="Z158">
            <v>0</v>
          </cell>
          <cell r="AA158">
            <v>0</v>
          </cell>
          <cell r="AB158">
            <v>0</v>
          </cell>
          <cell r="AC158">
            <v>0</v>
          </cell>
        </row>
        <row r="159">
          <cell r="B159" t="str">
            <v>BMO 12-21 Proposal</v>
          </cell>
          <cell r="D159">
            <v>0</v>
          </cell>
          <cell r="E159">
            <v>0</v>
          </cell>
          <cell r="F159">
            <v>0</v>
          </cell>
          <cell r="G159">
            <v>0</v>
          </cell>
          <cell r="H159">
            <v>0</v>
          </cell>
          <cell r="I159">
            <v>5</v>
          </cell>
          <cell r="J159">
            <v>5</v>
          </cell>
          <cell r="K159">
            <v>4.75</v>
          </cell>
          <cell r="L159">
            <v>4.5</v>
          </cell>
          <cell r="M159">
            <v>4.25</v>
          </cell>
          <cell r="N159">
            <v>4</v>
          </cell>
          <cell r="O159">
            <v>3.75</v>
          </cell>
          <cell r="P159">
            <v>3.5</v>
          </cell>
          <cell r="Q159">
            <v>3</v>
          </cell>
          <cell r="R159">
            <v>2.75</v>
          </cell>
          <cell r="S159">
            <v>2.75</v>
          </cell>
          <cell r="T159">
            <v>2.75</v>
          </cell>
          <cell r="U159">
            <v>2.5</v>
          </cell>
          <cell r="V159">
            <v>0</v>
          </cell>
          <cell r="W159">
            <v>0</v>
          </cell>
          <cell r="X159">
            <v>0</v>
          </cell>
          <cell r="Y159">
            <v>0</v>
          </cell>
          <cell r="Z159">
            <v>0</v>
          </cell>
          <cell r="AA159">
            <v>0</v>
          </cell>
          <cell r="AB159">
            <v>0</v>
          </cell>
          <cell r="AC159">
            <v>0</v>
          </cell>
        </row>
        <row r="160">
          <cell r="B160" t="str">
            <v>EBITDA $ Cushion</v>
          </cell>
          <cell r="D160">
            <v>0</v>
          </cell>
          <cell r="E160">
            <v>0</v>
          </cell>
          <cell r="F160">
            <v>0</v>
          </cell>
          <cell r="G160">
            <v>0</v>
          </cell>
          <cell r="H160">
            <v>0</v>
          </cell>
          <cell r="I160">
            <v>1542.1063584350759</v>
          </cell>
          <cell r="J160">
            <v>2066.7057184350797</v>
          </cell>
          <cell r="K160">
            <v>2105.9138921549675</v>
          </cell>
          <cell r="L160">
            <v>3260.2630776978822</v>
          </cell>
          <cell r="M160">
            <v>3679.3750564388538</v>
          </cell>
          <cell r="N160">
            <v>2161.7171953110155</v>
          </cell>
          <cell r="O160">
            <v>1863.8412030601794</v>
          </cell>
          <cell r="P160">
            <v>2882.1700096425684</v>
          </cell>
          <cell r="Q160">
            <v>3721.8679630611368</v>
          </cell>
          <cell r="R160">
            <v>3071.2719833028568</v>
          </cell>
          <cell r="S160">
            <v>3378.2166773004028</v>
          </cell>
          <cell r="T160">
            <v>4751.7070744276207</v>
          </cell>
          <cell r="U160">
            <v>5128.5344439208311</v>
          </cell>
          <cell r="V160">
            <v>0</v>
          </cell>
          <cell r="W160">
            <v>0</v>
          </cell>
          <cell r="X160">
            <v>0</v>
          </cell>
          <cell r="Y160">
            <v>0</v>
          </cell>
          <cell r="Z160">
            <v>0</v>
          </cell>
          <cell r="AA160">
            <v>0</v>
          </cell>
          <cell r="AB160">
            <v>0</v>
          </cell>
          <cell r="AC160">
            <v>0</v>
          </cell>
        </row>
        <row r="161">
          <cell r="B161" t="str">
            <v>% Cushion</v>
          </cell>
          <cell r="D161">
            <v>0</v>
          </cell>
          <cell r="E161">
            <v>0</v>
          </cell>
          <cell r="F161">
            <v>0</v>
          </cell>
          <cell r="G161">
            <v>0</v>
          </cell>
          <cell r="H161">
            <v>0</v>
          </cell>
          <cell r="I161">
            <v>0.13165885891056295</v>
          </cell>
          <cell r="J161">
            <v>0.17664506664639282</v>
          </cell>
          <cell r="K161">
            <v>0.17182990205712712</v>
          </cell>
          <cell r="L161">
            <v>0.24660465746587659</v>
          </cell>
          <cell r="M161">
            <v>0.27237572611420419</v>
          </cell>
          <cell r="N161">
            <v>0.17082204933103121</v>
          </cell>
          <cell r="O161">
            <v>0.14366608203005815</v>
          </cell>
          <cell r="P161">
            <v>0.20780936520577811</v>
          </cell>
          <cell r="Q161">
            <v>0.24505473073790071</v>
          </cell>
          <cell r="R161">
            <v>0.19997825049733112</v>
          </cell>
          <cell r="S161">
            <v>0.21764296229036859</v>
          </cell>
          <cell r="T161">
            <v>0.30267627304925726</v>
          </cell>
          <cell r="U161">
            <v>0.32159264411063482</v>
          </cell>
          <cell r="V161">
            <v>0</v>
          </cell>
          <cell r="W161">
            <v>0</v>
          </cell>
          <cell r="X161">
            <v>0</v>
          </cell>
          <cell r="Y161">
            <v>0</v>
          </cell>
          <cell r="Z161">
            <v>0</v>
          </cell>
          <cell r="AA161">
            <v>0</v>
          </cell>
          <cell r="AB161">
            <v>0</v>
          </cell>
          <cell r="AC161">
            <v>0</v>
          </cell>
        </row>
        <row r="162">
          <cell r="B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row>
        <row r="163">
          <cell r="A163">
            <v>0</v>
          </cell>
          <cell r="B163" t="str">
            <v>Junior Covenant</v>
          </cell>
          <cell r="D163">
            <v>0</v>
          </cell>
          <cell r="E163">
            <v>0</v>
          </cell>
          <cell r="H163">
            <v>0</v>
          </cell>
          <cell r="I163">
            <v>0</v>
          </cell>
          <cell r="J163">
            <v>0</v>
          </cell>
          <cell r="M163">
            <v>0</v>
          </cell>
          <cell r="Q163">
            <v>0</v>
          </cell>
        </row>
        <row r="164">
          <cell r="A164">
            <v>0</v>
          </cell>
          <cell r="B164" t="str">
            <v>Total Leverage Covenant - Current</v>
          </cell>
          <cell r="D164">
            <v>0</v>
          </cell>
          <cell r="E164">
            <v>0</v>
          </cell>
          <cell r="F164">
            <v>0</v>
          </cell>
          <cell r="G164">
            <v>0</v>
          </cell>
          <cell r="H164">
            <v>0</v>
          </cell>
          <cell r="I164">
            <v>4.05</v>
          </cell>
          <cell r="J164">
            <v>4.05</v>
          </cell>
          <cell r="K164">
            <v>3.75</v>
          </cell>
          <cell r="L164">
            <v>3.75</v>
          </cell>
          <cell r="M164">
            <v>3.45</v>
          </cell>
          <cell r="N164">
            <v>3.45</v>
          </cell>
          <cell r="O164">
            <v>3.45</v>
          </cell>
          <cell r="P164">
            <v>3.45</v>
          </cell>
          <cell r="Q164">
            <v>3.15</v>
          </cell>
          <cell r="R164">
            <v>3.15</v>
          </cell>
          <cell r="S164">
            <v>3.15</v>
          </cell>
          <cell r="T164">
            <v>3.15</v>
          </cell>
          <cell r="U164">
            <v>2.9</v>
          </cell>
          <cell r="V164">
            <v>2.9</v>
          </cell>
          <cell r="W164">
            <v>2.9</v>
          </cell>
          <cell r="X164">
            <v>2.9</v>
          </cell>
          <cell r="Y164">
            <v>2.9</v>
          </cell>
          <cell r="Z164">
            <v>2.9</v>
          </cell>
          <cell r="AA164">
            <v>2.9</v>
          </cell>
          <cell r="AB164">
            <v>2.9</v>
          </cell>
          <cell r="AC164">
            <v>2.9</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row>
        <row r="165">
          <cell r="B165" t="str">
            <v>INACTIVE</v>
          </cell>
          <cell r="D165">
            <v>0</v>
          </cell>
          <cell r="E165">
            <v>0</v>
          </cell>
          <cell r="F165">
            <v>0</v>
          </cell>
          <cell r="G165">
            <v>0</v>
          </cell>
          <cell r="H165">
            <v>0</v>
          </cell>
          <cell r="I165">
            <v>5</v>
          </cell>
          <cell r="J165">
            <v>5</v>
          </cell>
          <cell r="K165">
            <v>4.75</v>
          </cell>
          <cell r="L165">
            <v>4.5</v>
          </cell>
          <cell r="M165">
            <v>4.25</v>
          </cell>
          <cell r="N165">
            <v>4</v>
          </cell>
          <cell r="O165">
            <v>3.75</v>
          </cell>
          <cell r="P165">
            <v>3.5</v>
          </cell>
          <cell r="Q165">
            <v>3</v>
          </cell>
          <cell r="R165">
            <v>3.15</v>
          </cell>
          <cell r="S165">
            <v>3.15</v>
          </cell>
          <cell r="T165">
            <v>3.15</v>
          </cell>
          <cell r="U165">
            <v>2.9</v>
          </cell>
          <cell r="V165">
            <v>0</v>
          </cell>
          <cell r="W165">
            <v>0</v>
          </cell>
          <cell r="X165">
            <v>0</v>
          </cell>
          <cell r="Y165">
            <v>0</v>
          </cell>
          <cell r="Z165">
            <v>0</v>
          </cell>
          <cell r="AA165">
            <v>0</v>
          </cell>
          <cell r="AB165">
            <v>0</v>
          </cell>
          <cell r="AC165">
            <v>0</v>
          </cell>
        </row>
        <row r="166">
          <cell r="B166" t="str">
            <v>EBITDA $ Cushion</v>
          </cell>
          <cell r="D166">
            <v>0</v>
          </cell>
          <cell r="E166">
            <v>0</v>
          </cell>
          <cell r="F166">
            <v>0</v>
          </cell>
          <cell r="G166">
            <v>0</v>
          </cell>
          <cell r="H166">
            <v>0</v>
          </cell>
          <cell r="I166">
            <v>1542.1063584350759</v>
          </cell>
          <cell r="J166">
            <v>2066.7057184350797</v>
          </cell>
          <cell r="K166">
            <v>2105.9138921549675</v>
          </cell>
          <cell r="L166">
            <v>3260.2630776978822</v>
          </cell>
          <cell r="M166">
            <v>3679.3750564388538</v>
          </cell>
          <cell r="N166">
            <v>2161.7171953110155</v>
          </cell>
          <cell r="O166">
            <v>1863.8412030601794</v>
          </cell>
          <cell r="P166">
            <v>2882.1700096425684</v>
          </cell>
          <cell r="Q166">
            <v>3721.8679630611368</v>
          </cell>
          <cell r="R166">
            <v>4631.4952316572399</v>
          </cell>
          <cell r="S166">
            <v>4920.2625894316679</v>
          </cell>
          <cell r="T166">
            <v>6141.8362638043509</v>
          </cell>
          <cell r="U166">
            <v>6620.7779991326934</v>
          </cell>
          <cell r="V166">
            <v>0</v>
          </cell>
          <cell r="W166">
            <v>0</v>
          </cell>
          <cell r="X166">
            <v>0</v>
          </cell>
          <cell r="Y166">
            <v>0</v>
          </cell>
          <cell r="Z166">
            <v>0</v>
          </cell>
          <cell r="AA166">
            <v>0</v>
          </cell>
          <cell r="AB166">
            <v>0</v>
          </cell>
          <cell r="AC166">
            <v>0</v>
          </cell>
        </row>
        <row r="167">
          <cell r="B167" t="str">
            <v>% Cushion</v>
          </cell>
          <cell r="D167">
            <v>0</v>
          </cell>
          <cell r="E167">
            <v>0</v>
          </cell>
          <cell r="F167">
            <v>0</v>
          </cell>
          <cell r="G167">
            <v>0</v>
          </cell>
          <cell r="H167">
            <v>0</v>
          </cell>
          <cell r="I167">
            <v>0.13165885891056295</v>
          </cell>
          <cell r="J167">
            <v>0.17664506664639282</v>
          </cell>
          <cell r="K167">
            <v>0.17182990205712712</v>
          </cell>
          <cell r="L167">
            <v>0.24660465746587659</v>
          </cell>
          <cell r="M167">
            <v>0.27237572611420419</v>
          </cell>
          <cell r="N167">
            <v>0.17082204933103121</v>
          </cell>
          <cell r="O167">
            <v>0.14366608203005815</v>
          </cell>
          <cell r="P167">
            <v>0.20780936520577811</v>
          </cell>
          <cell r="Q167">
            <v>0.24505473073790071</v>
          </cell>
          <cell r="R167">
            <v>0.30156831392624145</v>
          </cell>
          <cell r="S167">
            <v>0.31698988771381381</v>
          </cell>
          <cell r="T167">
            <v>0.39122531774141506</v>
          </cell>
          <cell r="U167">
            <v>0.41516607250916793</v>
          </cell>
          <cell r="V167">
            <v>0</v>
          </cell>
          <cell r="W167">
            <v>0</v>
          </cell>
          <cell r="X167">
            <v>0</v>
          </cell>
          <cell r="Y167">
            <v>0</v>
          </cell>
          <cell r="Z167">
            <v>0</v>
          </cell>
          <cell r="AA167">
            <v>0</v>
          </cell>
          <cell r="AB167">
            <v>0</v>
          </cell>
          <cell r="AC167">
            <v>0</v>
          </cell>
        </row>
        <row r="168">
          <cell r="B168" t="str">
            <v>HIG Proposed New Covenant</v>
          </cell>
          <cell r="D168">
            <v>0</v>
          </cell>
          <cell r="E168">
            <v>0</v>
          </cell>
          <cell r="F168">
            <v>0</v>
          </cell>
          <cell r="G168">
            <v>0</v>
          </cell>
          <cell r="H168">
            <v>0</v>
          </cell>
          <cell r="I168">
            <v>5.75</v>
          </cell>
          <cell r="J168">
            <v>5.75</v>
          </cell>
          <cell r="K168">
            <v>5.45</v>
          </cell>
          <cell r="L168">
            <v>5.2</v>
          </cell>
          <cell r="M168">
            <v>4.9000000000000004</v>
          </cell>
          <cell r="N168">
            <v>4.5999999999999996</v>
          </cell>
          <cell r="O168">
            <v>4.3</v>
          </cell>
          <cell r="P168">
            <v>4.05</v>
          </cell>
          <cell r="Q168">
            <v>3.45</v>
          </cell>
          <cell r="R168">
            <v>3.15</v>
          </cell>
          <cell r="S168">
            <v>3.15</v>
          </cell>
          <cell r="T168">
            <v>3.15</v>
          </cell>
          <cell r="U168">
            <v>2.9</v>
          </cell>
          <cell r="V168">
            <v>0</v>
          </cell>
          <cell r="W168">
            <v>0</v>
          </cell>
          <cell r="X168">
            <v>0</v>
          </cell>
          <cell r="Y168">
            <v>0</v>
          </cell>
          <cell r="Z168">
            <v>0</v>
          </cell>
          <cell r="AA168">
            <v>0</v>
          </cell>
          <cell r="AB168">
            <v>0</v>
          </cell>
          <cell r="AC168">
            <v>0</v>
          </cell>
        </row>
        <row r="169">
          <cell r="B169" t="str">
            <v>EBITDA $ Cushion</v>
          </cell>
          <cell r="D169">
            <v>0</v>
          </cell>
          <cell r="E169">
            <v>0</v>
          </cell>
          <cell r="F169">
            <v>0</v>
          </cell>
          <cell r="G169">
            <v>0</v>
          </cell>
          <cell r="H169">
            <v>0</v>
          </cell>
          <cell r="I169">
            <v>2868.7309323481204</v>
          </cell>
          <cell r="J169">
            <v>3323.191674956819</v>
          </cell>
          <cell r="K169">
            <v>3409.5697200073937</v>
          </cell>
          <cell r="L169">
            <v>4601.0785057895828</v>
          </cell>
          <cell r="M169">
            <v>4983.2325109120666</v>
          </cell>
          <cell r="N169">
            <v>3530.3788911874854</v>
          </cell>
          <cell r="O169">
            <v>3284.8345353236928</v>
          </cell>
          <cell r="P169">
            <v>4374.2491170999747</v>
          </cell>
          <cell r="Q169">
            <v>5217.4380075322715</v>
          </cell>
          <cell r="R169">
            <v>4631.4952316572399</v>
          </cell>
          <cell r="S169">
            <v>4920.2625894316679</v>
          </cell>
          <cell r="T169">
            <v>6141.8362638043509</v>
          </cell>
          <cell r="U169">
            <v>6620.7779991326934</v>
          </cell>
          <cell r="V169">
            <v>0</v>
          </cell>
          <cell r="W169">
            <v>0</v>
          </cell>
          <cell r="X169">
            <v>0</v>
          </cell>
          <cell r="Y169">
            <v>0</v>
          </cell>
          <cell r="Z169">
            <v>0</v>
          </cell>
          <cell r="AA169">
            <v>0</v>
          </cell>
          <cell r="AB169">
            <v>0</v>
          </cell>
          <cell r="AC169">
            <v>0</v>
          </cell>
        </row>
        <row r="170">
          <cell r="B170" t="str">
            <v>% Cushion</v>
          </cell>
          <cell r="D170">
            <v>0</v>
          </cell>
          <cell r="E170">
            <v>0</v>
          </cell>
          <cell r="F170">
            <v>0</v>
          </cell>
          <cell r="G170">
            <v>0</v>
          </cell>
          <cell r="H170">
            <v>0</v>
          </cell>
          <cell r="I170">
            <v>0.24492074687875048</v>
          </cell>
          <cell r="J170">
            <v>0.28403918838816766</v>
          </cell>
          <cell r="K170">
            <v>0.278200373352542</v>
          </cell>
          <cell r="L170">
            <v>0.34802326126854705</v>
          </cell>
          <cell r="M170">
            <v>0.3688973134664017</v>
          </cell>
          <cell r="N170">
            <v>0.27897569507046183</v>
          </cell>
          <cell r="O170">
            <v>0.2531971645610972</v>
          </cell>
          <cell r="P170">
            <v>0.31539080943709208</v>
          </cell>
          <cell r="Q170">
            <v>0.34352585281556586</v>
          </cell>
          <cell r="R170">
            <v>0.30156831392624145</v>
          </cell>
          <cell r="S170">
            <v>0.31698988771381381</v>
          </cell>
          <cell r="T170">
            <v>0.39122531774141506</v>
          </cell>
          <cell r="U170">
            <v>0.41516607250916793</v>
          </cell>
          <cell r="V170">
            <v>0</v>
          </cell>
          <cell r="W170">
            <v>0</v>
          </cell>
          <cell r="X170">
            <v>0</v>
          </cell>
          <cell r="Y170">
            <v>0</v>
          </cell>
          <cell r="Z170">
            <v>0</v>
          </cell>
          <cell r="AA170">
            <v>0</v>
          </cell>
          <cell r="AB170">
            <v>0</v>
          </cell>
          <cell r="AC170">
            <v>0</v>
          </cell>
        </row>
        <row r="171">
          <cell r="B171">
            <v>0</v>
          </cell>
          <cell r="C171">
            <v>0</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row>
        <row r="172">
          <cell r="A172">
            <v>0</v>
          </cell>
          <cell r="B172" t="str">
            <v>LTM Adj. EBITDA</v>
          </cell>
          <cell r="C172">
            <v>0</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row>
        <row r="173">
          <cell r="B173" t="str">
            <v>LTM Adj. EBITDA, Rolling Post Close (1)</v>
          </cell>
          <cell r="D173">
            <v>0</v>
          </cell>
          <cell r="E173">
            <v>0</v>
          </cell>
          <cell r="F173">
            <v>0</v>
          </cell>
          <cell r="G173">
            <v>2401.2872084350693</v>
          </cell>
          <cell r="H173">
            <v>4083.5382084350695</v>
          </cell>
          <cell r="I173">
            <v>7443.5987184350706</v>
          </cell>
          <cell r="J173">
            <v>11699.764718435074</v>
          </cell>
          <cell r="K173">
            <v>12255.805694720286</v>
          </cell>
          <cell r="L173">
            <v>13220.606257807658</v>
          </cell>
          <cell r="M173">
            <v>13508.454328621528</v>
          </cell>
          <cell r="N173">
            <v>12654.790197030625</v>
          </cell>
          <cell r="O173">
            <v>12973.425437120379</v>
          </cell>
          <cell r="P173">
            <v>13869.297982738028</v>
          </cell>
          <cell r="Q173">
            <v>15187.904970673168</v>
          </cell>
          <cell r="R173">
            <v>15358.030064093624</v>
          </cell>
          <cell r="S173">
            <v>15521.828235334122</v>
          </cell>
          <cell r="T173">
            <v>15698.974440769371</v>
          </cell>
          <cell r="U173">
            <v>15947.300219206832</v>
          </cell>
          <cell r="V173">
            <v>16125.931567298312</v>
          </cell>
          <cell r="W173">
            <v>16297.919647100834</v>
          </cell>
          <cell r="X173">
            <v>16483.923162807852</v>
          </cell>
          <cell r="Y173">
            <v>16744.665230167175</v>
          </cell>
          <cell r="Z173">
            <v>16932.228145663226</v>
          </cell>
          <cell r="AA173">
            <v>17112.815629455887</v>
          </cell>
          <cell r="AB173">
            <v>17308.119320948244</v>
          </cell>
          <cell r="AC173">
            <v>17831.89849167554</v>
          </cell>
          <cell r="AD173">
            <v>0</v>
          </cell>
          <cell r="AE173">
            <v>736.7036300000002</v>
          </cell>
          <cell r="AF173">
            <v>649.16399999999999</v>
          </cell>
          <cell r="AG173">
            <v>1015.4195784350691</v>
          </cell>
          <cell r="AH173">
            <v>419.04299999999978</v>
          </cell>
          <cell r="AI173">
            <v>479.53400000000005</v>
          </cell>
          <cell r="AJ173">
            <v>783.67400000000021</v>
          </cell>
          <cell r="AK173">
            <v>1038.8765100000003</v>
          </cell>
          <cell r="AL173">
            <v>992.78500000000042</v>
          </cell>
          <cell r="AM173">
            <v>1328.3990000000006</v>
          </cell>
          <cell r="AN173">
            <v>1102.075</v>
          </cell>
          <cell r="AO173">
            <v>1312.7190000000001</v>
          </cell>
          <cell r="AP173">
            <v>1841.3720000000012</v>
          </cell>
          <cell r="AQ173">
            <v>941.0450000000003</v>
          </cell>
          <cell r="AR173">
            <v>833.18999999999949</v>
          </cell>
          <cell r="AS173">
            <v>1183.0931847202778</v>
          </cell>
        </row>
        <row r="174">
          <cell r="B174" t="str">
            <v>Less: 2010 Proposed Labor/Pork Price Addbacks</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row>
        <row r="175">
          <cell r="B175" t="str">
            <v>LTM Adj. EBITDA, Rolling Post Close (1)</v>
          </cell>
          <cell r="D175">
            <v>0</v>
          </cell>
          <cell r="E175">
            <v>0</v>
          </cell>
          <cell r="F175">
            <v>0</v>
          </cell>
          <cell r="G175">
            <v>2401.2872084350693</v>
          </cell>
          <cell r="H175">
            <v>4083.5382084350695</v>
          </cell>
          <cell r="I175">
            <v>7443.5987184350706</v>
          </cell>
          <cell r="J175">
            <v>11699.764718435074</v>
          </cell>
          <cell r="K175">
            <v>12255.805694720286</v>
          </cell>
          <cell r="L175">
            <v>13220.606257807658</v>
          </cell>
          <cell r="M175">
            <v>13508.454328621528</v>
          </cell>
          <cell r="N175">
            <v>12654.790197030625</v>
          </cell>
          <cell r="O175">
            <v>12973.425437120379</v>
          </cell>
          <cell r="P175">
            <v>13869.297982738028</v>
          </cell>
          <cell r="Q175">
            <v>15187.904970673168</v>
          </cell>
          <cell r="R175">
            <v>15358.030064093624</v>
          </cell>
          <cell r="S175">
            <v>15521.828235334122</v>
          </cell>
          <cell r="T175">
            <v>15698.974440769371</v>
          </cell>
          <cell r="U175">
            <v>15947.300219206832</v>
          </cell>
          <cell r="V175">
            <v>16125.931567298312</v>
          </cell>
          <cell r="W175">
            <v>16297.919647100834</v>
          </cell>
          <cell r="X175">
            <v>16483.923162807852</v>
          </cell>
          <cell r="Y175">
            <v>16744.665230167175</v>
          </cell>
          <cell r="Z175">
            <v>16932.228145663226</v>
          </cell>
          <cell r="AA175">
            <v>17112.815629455887</v>
          </cell>
          <cell r="AB175">
            <v>17308.119320948244</v>
          </cell>
          <cell r="AC175">
            <v>17831.89849167554</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row>
        <row r="176">
          <cell r="B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row>
        <row r="177">
          <cell r="B177" t="str">
            <v>LTM Adj. EBITDA</v>
          </cell>
          <cell r="D177">
            <v>0</v>
          </cell>
          <cell r="E177">
            <v>0</v>
          </cell>
          <cell r="F177">
            <v>17630.997294000001</v>
          </cell>
          <cell r="G177">
            <v>16195.246502435071</v>
          </cell>
          <cell r="H177">
            <v>13506.23656443507</v>
          </cell>
          <cell r="I177">
            <v>11712.894758435075</v>
          </cell>
          <cell r="J177">
            <v>11699.764718435079</v>
          </cell>
          <cell r="K177">
            <v>12255.805694720286</v>
          </cell>
          <cell r="L177">
            <v>13220.606257807658</v>
          </cell>
          <cell r="M177">
            <v>13508.454328621528</v>
          </cell>
          <cell r="N177">
            <v>12654.790197030625</v>
          </cell>
          <cell r="O177">
            <v>12973.425437120379</v>
          </cell>
          <cell r="P177">
            <v>13869.297982738028</v>
          </cell>
          <cell r="Q177">
            <v>15187.904970673168</v>
          </cell>
          <cell r="R177">
            <v>15358.030064093624</v>
          </cell>
          <cell r="S177">
            <v>15521.828235334122</v>
          </cell>
          <cell r="T177">
            <v>15698.974440769371</v>
          </cell>
          <cell r="U177">
            <v>15947.300219206832</v>
          </cell>
          <cell r="V177">
            <v>16125.931567298312</v>
          </cell>
          <cell r="W177">
            <v>16297.919647100834</v>
          </cell>
          <cell r="X177">
            <v>16483.923162807852</v>
          </cell>
          <cell r="Y177">
            <v>16744.665230167175</v>
          </cell>
          <cell r="Z177">
            <v>16932.228145663226</v>
          </cell>
          <cell r="AA177">
            <v>17112.815629455887</v>
          </cell>
          <cell r="AB177">
            <v>17308.119320948244</v>
          </cell>
          <cell r="AC177">
            <v>17831.89849167554</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row>
        <row r="178">
          <cell r="B178" t="str">
            <v>Less: 2010 Proposed Labor/Pork Price Addbacks</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row>
        <row r="179">
          <cell r="B179" t="str">
            <v>Less: Adj. for Audit vs. MAS 90 EBITDA</v>
          </cell>
          <cell r="D179">
            <v>0</v>
          </cell>
          <cell r="E179">
            <v>0</v>
          </cell>
          <cell r="F179">
            <v>-81.957494000002001</v>
          </cell>
          <cell r="G179">
            <v>-72.134</v>
          </cell>
          <cell r="H179">
            <v>-72.134</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row>
        <row r="180">
          <cell r="A180">
            <v>0</v>
          </cell>
          <cell r="B180" t="str">
            <v>LTM Adj. EBITDA</v>
          </cell>
          <cell r="C180">
            <v>0</v>
          </cell>
          <cell r="D180">
            <v>0</v>
          </cell>
          <cell r="E180">
            <v>0</v>
          </cell>
          <cell r="F180">
            <v>17549.039799999999</v>
          </cell>
          <cell r="G180">
            <v>16123.112502435071</v>
          </cell>
          <cell r="H180">
            <v>13434.10256443507</v>
          </cell>
          <cell r="I180">
            <v>11712.894758435075</v>
          </cell>
          <cell r="J180">
            <v>11699.764718435079</v>
          </cell>
          <cell r="K180">
            <v>12255.805694720286</v>
          </cell>
          <cell r="L180">
            <v>13220.606257807658</v>
          </cell>
          <cell r="M180">
            <v>13508.454328621528</v>
          </cell>
          <cell r="N180">
            <v>12654.790197030625</v>
          </cell>
          <cell r="O180">
            <v>12973.425437120379</v>
          </cell>
          <cell r="P180">
            <v>13869.297982738028</v>
          </cell>
          <cell r="Q180">
            <v>15187.904970673168</v>
          </cell>
          <cell r="R180">
            <v>15358.030064093624</v>
          </cell>
          <cell r="S180">
            <v>15521.828235334122</v>
          </cell>
          <cell r="T180">
            <v>15698.974440769371</v>
          </cell>
          <cell r="U180">
            <v>15947.300219206832</v>
          </cell>
          <cell r="V180">
            <v>16125.931567298312</v>
          </cell>
          <cell r="W180">
            <v>16297.919647100834</v>
          </cell>
          <cell r="X180">
            <v>16483.923162807852</v>
          </cell>
          <cell r="Y180">
            <v>16744.665230167175</v>
          </cell>
          <cell r="Z180">
            <v>16932.228145663226</v>
          </cell>
          <cell r="AA180">
            <v>17112.815629455887</v>
          </cell>
          <cell r="AB180">
            <v>17308.119320948244</v>
          </cell>
          <cell r="AC180">
            <v>17831.89849167554</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row>
        <row r="181">
          <cell r="A181">
            <v>0</v>
          </cell>
          <cell r="B181" t="str">
            <v>Quarterly EBITDA</v>
          </cell>
          <cell r="C181">
            <v>0</v>
          </cell>
          <cell r="D181">
            <v>0</v>
          </cell>
          <cell r="E181">
            <v>0</v>
          </cell>
          <cell r="F181">
            <v>4269.2960399999993</v>
          </cell>
          <cell r="G181">
            <v>2401.2872084350706</v>
          </cell>
          <cell r="H181">
            <v>1682.2510000000011</v>
          </cell>
          <cell r="I181">
            <v>3360.0605100000062</v>
          </cell>
          <cell r="J181">
            <v>4256.1659999999993</v>
          </cell>
          <cell r="K181">
            <v>2957.3281847202775</v>
          </cell>
          <cell r="L181">
            <v>2647.0515630873779</v>
          </cell>
          <cell r="M181">
            <v>3647.908580813878</v>
          </cell>
          <cell r="N181">
            <v>3402.5018684090951</v>
          </cell>
          <cell r="O181">
            <v>3275.9634248100315</v>
          </cell>
          <cell r="P181">
            <v>3542.9241087050264</v>
          </cell>
          <cell r="Q181">
            <v>4966.5155687490133</v>
          </cell>
          <cell r="R181">
            <v>3572.6269618295537</v>
          </cell>
          <cell r="S181">
            <v>3439.76159605053</v>
          </cell>
          <cell r="T181">
            <v>3720.0703141402755</v>
          </cell>
          <cell r="U181">
            <v>5214.8413471864751</v>
          </cell>
          <cell r="V181">
            <v>3751.2583099210296</v>
          </cell>
          <cell r="W181">
            <v>3611.7496758530488</v>
          </cell>
          <cell r="X181">
            <v>3906.0738298472916</v>
          </cell>
          <cell r="Y181">
            <v>5475.5834145457939</v>
          </cell>
          <cell r="Z181">
            <v>3938.8212254170876</v>
          </cell>
          <cell r="AA181">
            <v>3792.3371596457082</v>
          </cell>
          <cell r="AB181">
            <v>4101.377521339652</v>
          </cell>
          <cell r="AC181">
            <v>5749.3625852730884</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row>
        <row r="182">
          <cell r="B182">
            <v>0</v>
          </cell>
          <cell r="D182">
            <v>0</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row>
        <row r="183">
          <cell r="B183" t="str">
            <v>Quarters (actual)</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row>
        <row r="184">
          <cell r="B184" t="str">
            <v>Adj. EBITDA</v>
          </cell>
          <cell r="D184">
            <v>0</v>
          </cell>
          <cell r="E184">
            <v>0</v>
          </cell>
          <cell r="F184">
            <v>4269.2960399999993</v>
          </cell>
          <cell r="G184">
            <v>2401.2872084350706</v>
          </cell>
          <cell r="H184">
            <v>1682.2510000000011</v>
          </cell>
          <cell r="I184">
            <v>3360.0605100000062</v>
          </cell>
          <cell r="J184">
            <v>4256.1659999999993</v>
          </cell>
          <cell r="K184">
            <v>2957.3281847202775</v>
          </cell>
          <cell r="L184">
            <v>2647.0515630873779</v>
          </cell>
          <cell r="M184">
            <v>3647.908580813878</v>
          </cell>
          <cell r="N184">
            <v>3402.5018684090951</v>
          </cell>
          <cell r="O184">
            <v>3275.9634248100315</v>
          </cell>
          <cell r="P184">
            <v>3542.9241087050264</v>
          </cell>
          <cell r="Q184">
            <v>4966.5155687490133</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row>
        <row r="185">
          <cell r="B185" t="str">
            <v>Less: Capital Expenditures</v>
          </cell>
          <cell r="D185">
            <v>0</v>
          </cell>
          <cell r="E185">
            <v>0</v>
          </cell>
          <cell r="F185">
            <v>-493.90000000000003</v>
          </cell>
          <cell r="G185">
            <v>-381.85599999999999</v>
          </cell>
          <cell r="H185">
            <v>-210.95</v>
          </cell>
          <cell r="I185">
            <v>-64.496000000000009</v>
          </cell>
          <cell r="J185">
            <v>-148.67099999999999</v>
          </cell>
          <cell r="K185">
            <v>-164.75799999999998</v>
          </cell>
          <cell r="L185">
            <v>-324</v>
          </cell>
          <cell r="M185">
            <v>-74</v>
          </cell>
          <cell r="N185">
            <v>-125</v>
          </cell>
          <cell r="O185">
            <v>-125</v>
          </cell>
          <cell r="P185">
            <v>-125</v>
          </cell>
          <cell r="Q185">
            <v>-125</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row>
        <row r="186">
          <cell r="B186" t="str">
            <v>Total FCCR Numerator</v>
          </cell>
          <cell r="D186">
            <v>0</v>
          </cell>
          <cell r="E186">
            <v>0</v>
          </cell>
          <cell r="F186">
            <v>3775.3960399999992</v>
          </cell>
          <cell r="G186">
            <v>2019.4312084350706</v>
          </cell>
          <cell r="H186">
            <v>1471.3010000000011</v>
          </cell>
          <cell r="I186">
            <v>3295.5645100000061</v>
          </cell>
          <cell r="J186">
            <v>4107.494999999999</v>
          </cell>
          <cell r="K186">
            <v>2792.5701847202777</v>
          </cell>
          <cell r="L186">
            <v>2323.0515630873779</v>
          </cell>
          <cell r="M186">
            <v>3573.908580813878</v>
          </cell>
          <cell r="N186">
            <v>3277.5018684090951</v>
          </cell>
          <cell r="O186">
            <v>3150.9634248100315</v>
          </cell>
          <cell r="P186">
            <v>3417.9241087050264</v>
          </cell>
          <cell r="Q186">
            <v>4841.5155687490133</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row>
        <row r="187">
          <cell r="B187">
            <v>0</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row>
        <row r="188">
          <cell r="B188" t="str">
            <v>Cash Interest</v>
          </cell>
          <cell r="D188">
            <v>0</v>
          </cell>
          <cell r="E188">
            <v>0</v>
          </cell>
          <cell r="F188">
            <v>680.65845999999988</v>
          </cell>
          <cell r="G188">
            <v>1079</v>
          </cell>
          <cell r="H188">
            <v>1066.2934230367182</v>
          </cell>
          <cell r="I188">
            <v>1064.1472975949587</v>
          </cell>
          <cell r="J188">
            <v>1022.7993489525486</v>
          </cell>
          <cell r="K188">
            <v>1044.0778470674866</v>
          </cell>
          <cell r="L188">
            <v>996.26831765386066</v>
          </cell>
          <cell r="M188">
            <v>949.46678401022314</v>
          </cell>
          <cell r="N188">
            <v>925.93845748548256</v>
          </cell>
          <cell r="O188">
            <v>922.61233911766135</v>
          </cell>
          <cell r="P188">
            <v>868.42753908963869</v>
          </cell>
          <cell r="Q188">
            <v>798.63267290589647</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row>
        <row r="189">
          <cell r="B189" t="str">
            <v>Cash Taxes</v>
          </cell>
          <cell r="D189">
            <v>0</v>
          </cell>
          <cell r="E189">
            <v>0</v>
          </cell>
          <cell r="F189">
            <v>49.844819999999856</v>
          </cell>
          <cell r="G189">
            <v>183</v>
          </cell>
          <cell r="H189">
            <v>-0.15199999999999214</v>
          </cell>
          <cell r="I189">
            <v>-7.2999999999012744E-4</v>
          </cell>
          <cell r="J189">
            <v>635.8528800000006</v>
          </cell>
          <cell r="K189">
            <v>151.02214239296438</v>
          </cell>
          <cell r="L189">
            <v>136.39194708341262</v>
          </cell>
          <cell r="M189">
            <v>518.04408656645967</v>
          </cell>
          <cell r="N189">
            <v>404.5256958502718</v>
          </cell>
          <cell r="O189">
            <v>384.13107995467294</v>
          </cell>
          <cell r="P189">
            <v>498.50470851686896</v>
          </cell>
          <cell r="Q189">
            <v>1034.8844706321038</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row>
        <row r="190">
          <cell r="B190" t="str">
            <v>Cash Mgmt. Fees</v>
          </cell>
          <cell r="D190">
            <v>0</v>
          </cell>
          <cell r="E190">
            <v>0</v>
          </cell>
          <cell r="F190">
            <v>120.333</v>
          </cell>
          <cell r="G190">
            <v>154.08799999999999</v>
          </cell>
          <cell r="H190">
            <v>110.10900000000001</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row>
        <row r="191">
          <cell r="B191" t="str">
            <v>Mandatory Debt Amort.</v>
          </cell>
          <cell r="D191">
            <v>0</v>
          </cell>
          <cell r="E191">
            <v>0</v>
          </cell>
          <cell r="F191">
            <v>0</v>
          </cell>
          <cell r="G191">
            <v>900</v>
          </cell>
          <cell r="H191">
            <v>900</v>
          </cell>
          <cell r="I191">
            <v>900</v>
          </cell>
          <cell r="J191">
            <v>900</v>
          </cell>
          <cell r="K191">
            <v>1125</v>
          </cell>
          <cell r="L191">
            <v>1125</v>
          </cell>
          <cell r="M191">
            <v>1125</v>
          </cell>
          <cell r="N191">
            <v>1124.9999999999995</v>
          </cell>
          <cell r="O191">
            <v>1349.9999999999986</v>
          </cell>
          <cell r="P191">
            <v>1349.9999999999986</v>
          </cell>
          <cell r="Q191">
            <v>1349.9999999999986</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row>
        <row r="192">
          <cell r="B192" t="str">
            <v>Total Fixed Charges</v>
          </cell>
          <cell r="D192">
            <v>0</v>
          </cell>
          <cell r="E192">
            <v>0</v>
          </cell>
          <cell r="F192">
            <v>850.83627999999965</v>
          </cell>
          <cell r="G192">
            <v>2316.0879999999997</v>
          </cell>
          <cell r="H192">
            <v>2076.2504230367181</v>
          </cell>
          <cell r="I192">
            <v>1964.1465675949587</v>
          </cell>
          <cell r="J192">
            <v>2558.6522289525492</v>
          </cell>
          <cell r="K192">
            <v>2320.0999894604511</v>
          </cell>
          <cell r="L192">
            <v>2257.6602647372733</v>
          </cell>
          <cell r="M192">
            <v>2592.5108705766829</v>
          </cell>
          <cell r="N192">
            <v>2455.464153335754</v>
          </cell>
          <cell r="O192">
            <v>2656.7434190723329</v>
          </cell>
          <cell r="P192">
            <v>2716.9322476065063</v>
          </cell>
          <cell r="Q192">
            <v>3183.5171435379989</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row>
        <row r="193">
          <cell r="D193">
            <v>0</v>
          </cell>
          <cell r="E193">
            <v>0</v>
          </cell>
          <cell r="F193">
            <v>0</v>
          </cell>
          <cell r="G193">
            <v>0</v>
          </cell>
          <cell r="H193">
            <v>0</v>
          </cell>
          <cell r="J193">
            <v>0</v>
          </cell>
          <cell r="N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row>
        <row r="194">
          <cell r="B194" t="str">
            <v>Forecasted Level (Quarter)</v>
          </cell>
          <cell r="D194">
            <v>0</v>
          </cell>
          <cell r="E194">
            <v>0</v>
          </cell>
          <cell r="F194">
            <v>4.4372767461208875</v>
          </cell>
          <cell r="G194">
            <v>0.87191471500006512</v>
          </cell>
          <cell r="H194">
            <v>0.70863369065475268</v>
          </cell>
          <cell r="I194">
            <v>1.6778607891952435</v>
          </cell>
          <cell r="J194">
            <v>1.6053354002241675</v>
          </cell>
          <cell r="K194">
            <v>1.2036421694780928</v>
          </cell>
          <cell r="L194">
            <v>1.0289641888868137</v>
          </cell>
          <cell r="M194">
            <v>1.3785510492455104</v>
          </cell>
          <cell r="N194">
            <v>1.3347789516522166</v>
          </cell>
          <cell r="O194">
            <v>1.1860247407370139</v>
          </cell>
          <cell r="P194">
            <v>1.2580085910188088</v>
          </cell>
          <cell r="Q194">
            <v>1.5208071294908747</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row>
        <row r="195">
          <cell r="B195">
            <v>0</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row>
        <row r="196">
          <cell r="B196" t="str">
            <v>Forecasted Level (CY2010)</v>
          </cell>
          <cell r="C196">
            <v>0</v>
          </cell>
          <cell r="D196">
            <v>0</v>
          </cell>
          <cell r="E196">
            <v>0</v>
          </cell>
          <cell r="F196">
            <v>0</v>
          </cell>
          <cell r="G196">
            <v>0</v>
          </cell>
          <cell r="H196">
            <v>0</v>
          </cell>
          <cell r="I196">
            <v>1.4654116781878122</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row>
        <row r="197">
          <cell r="B197">
            <v>0</v>
          </cell>
          <cell r="C197">
            <v>0</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row>
        <row r="198">
          <cell r="A198">
            <v>0</v>
          </cell>
          <cell r="B198" t="str">
            <v>Note:  Adj. EBITDA calculated per credit documents; does not reflect addbacks for pork labor, pork price, etc.</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row>
        <row r="199">
          <cell r="A199">
            <v>0</v>
          </cell>
          <cell r="B199" t="str">
            <v>(1) Rolling Post-Close refers to 3 mo. period ended Q2; 6 mo. period ended Q3, and 9 mo.</v>
          </cell>
          <cell r="C199">
            <v>0</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row>
        <row r="200">
          <cell r="B200" t="str">
            <v xml:space="preserve">      period ended Q4 2010 shown.  TTM shown for all other periods.</v>
          </cell>
          <cell r="D200">
            <v>0</v>
          </cell>
          <cell r="E200">
            <v>0</v>
          </cell>
        </row>
        <row r="201">
          <cell r="B201" t="str">
            <v>(1) Assumes management fees will not be paid in cash until FCCR reaches 1.20x and Senior Leverage is under 2.25x for two consecutive quarters, with no catch-up.</v>
          </cell>
          <cell r="D201">
            <v>0</v>
          </cell>
          <cell r="E201">
            <v>0</v>
          </cell>
        </row>
        <row r="202">
          <cell r="B202" t="str">
            <v>Previous</v>
          </cell>
          <cell r="D202">
            <v>0</v>
          </cell>
          <cell r="E202">
            <v>0</v>
          </cell>
          <cell r="AE202">
            <v>0</v>
          </cell>
          <cell r="AF202">
            <v>0</v>
          </cell>
          <cell r="AG202">
            <v>0</v>
          </cell>
          <cell r="AH202">
            <v>0</v>
          </cell>
          <cell r="AI202">
            <v>0</v>
          </cell>
        </row>
        <row r="203">
          <cell r="B203" t="str">
            <v>fccr</v>
          </cell>
          <cell r="D203">
            <v>0</v>
          </cell>
          <cell r="E203">
            <v>0</v>
          </cell>
          <cell r="I203">
            <v>1</v>
          </cell>
          <cell r="J203">
            <v>1</v>
          </cell>
          <cell r="K203">
            <v>1</v>
          </cell>
          <cell r="L203">
            <v>1</v>
          </cell>
          <cell r="M203">
            <v>1</v>
          </cell>
          <cell r="N203">
            <v>1.1000000000000001</v>
          </cell>
          <cell r="O203">
            <v>1.1000000000000001</v>
          </cell>
          <cell r="P203">
            <v>1.1000000000000001</v>
          </cell>
          <cell r="Q203">
            <v>1.1000000000000001</v>
          </cell>
          <cell r="R203">
            <v>1.2</v>
          </cell>
          <cell r="S203">
            <v>1.2</v>
          </cell>
          <cell r="T203">
            <v>1.2</v>
          </cell>
          <cell r="U203">
            <v>1.2</v>
          </cell>
          <cell r="AE203">
            <v>0</v>
          </cell>
          <cell r="AF203">
            <v>0</v>
          </cell>
          <cell r="AG203">
            <v>0</v>
          </cell>
          <cell r="AH203">
            <v>0</v>
          </cell>
          <cell r="AI203">
            <v>0</v>
          </cell>
        </row>
        <row r="204">
          <cell r="B204" t="str">
            <v>Sr</v>
          </cell>
          <cell r="D204">
            <v>0</v>
          </cell>
          <cell r="E204">
            <v>0</v>
          </cell>
          <cell r="I204">
            <v>3.75</v>
          </cell>
          <cell r="J204">
            <v>3.75</v>
          </cell>
          <cell r="K204">
            <v>3.5</v>
          </cell>
          <cell r="L204">
            <v>3.25</v>
          </cell>
          <cell r="M204">
            <v>3</v>
          </cell>
          <cell r="N204">
            <v>3</v>
          </cell>
          <cell r="O204">
            <v>3</v>
          </cell>
          <cell r="P204">
            <v>3</v>
          </cell>
          <cell r="Q204">
            <v>2.5</v>
          </cell>
          <cell r="R204">
            <v>2.5</v>
          </cell>
          <cell r="S204">
            <v>2.5</v>
          </cell>
          <cell r="T204">
            <v>2.5</v>
          </cell>
          <cell r="U204">
            <v>2.5</v>
          </cell>
          <cell r="AE204">
            <v>0</v>
          </cell>
          <cell r="AF204">
            <v>0</v>
          </cell>
          <cell r="AG204">
            <v>0</v>
          </cell>
          <cell r="AH204">
            <v>0</v>
          </cell>
          <cell r="AI204">
            <v>0</v>
          </cell>
        </row>
        <row r="205">
          <cell r="B205" t="str">
            <v>Total</v>
          </cell>
          <cell r="I205">
            <v>4.75</v>
          </cell>
          <cell r="J205">
            <v>4.75</v>
          </cell>
          <cell r="K205">
            <v>4.75</v>
          </cell>
          <cell r="L205">
            <v>4.25</v>
          </cell>
          <cell r="M205">
            <v>4.25</v>
          </cell>
          <cell r="N205">
            <v>4</v>
          </cell>
          <cell r="O205">
            <v>4</v>
          </cell>
          <cell r="P205">
            <v>4</v>
          </cell>
          <cell r="Q205">
            <v>3.75</v>
          </cell>
          <cell r="R205">
            <v>3.75</v>
          </cell>
          <cell r="S205">
            <v>3.75</v>
          </cell>
          <cell r="T205">
            <v>3.75</v>
          </cell>
          <cell r="U205">
            <v>3.5</v>
          </cell>
          <cell r="AE205">
            <v>0</v>
          </cell>
          <cell r="AF205">
            <v>0</v>
          </cell>
          <cell r="AG205">
            <v>0</v>
          </cell>
          <cell r="AH205">
            <v>0</v>
          </cell>
          <cell r="AI205">
            <v>0</v>
          </cell>
        </row>
        <row r="207">
          <cell r="F207" t="str">
            <v>Adj. EBITDA</v>
          </cell>
          <cell r="H207">
            <v>0</v>
          </cell>
          <cell r="I207">
            <v>11712.894758435061</v>
          </cell>
          <cell r="J207">
            <v>0</v>
          </cell>
          <cell r="K207">
            <v>0</v>
          </cell>
          <cell r="L207">
            <v>0</v>
          </cell>
          <cell r="M207">
            <v>0</v>
          </cell>
          <cell r="N207">
            <v>0</v>
          </cell>
          <cell r="O207">
            <v>0</v>
          </cell>
          <cell r="P207">
            <v>0</v>
          </cell>
          <cell r="Q207">
            <v>0</v>
          </cell>
          <cell r="R207">
            <v>0</v>
          </cell>
        </row>
        <row r="208">
          <cell r="F208" t="str">
            <v>Less: LTM Capital Expenditures</v>
          </cell>
          <cell r="I208">
            <v>-1367.3535500000007</v>
          </cell>
        </row>
        <row r="209">
          <cell r="F209" t="str">
            <v>Total FCCR Numerator</v>
          </cell>
          <cell r="I209">
            <v>10345.541208435061</v>
          </cell>
          <cell r="J209">
            <v>0</v>
          </cell>
          <cell r="K209">
            <v>0</v>
          </cell>
          <cell r="L209">
            <v>0</v>
          </cell>
          <cell r="M209">
            <v>0</v>
          </cell>
          <cell r="N209">
            <v>0</v>
          </cell>
          <cell r="Q209">
            <v>0</v>
          </cell>
          <cell r="R209">
            <v>0</v>
          </cell>
        </row>
        <row r="210">
          <cell r="I210">
            <v>0</v>
          </cell>
        </row>
        <row r="211">
          <cell r="F211" t="str">
            <v>LTM Cash Interest</v>
          </cell>
          <cell r="I211">
            <v>3997.8322900000003</v>
          </cell>
        </row>
        <row r="212">
          <cell r="F212" t="str">
            <v>LTM Cash Taxes</v>
          </cell>
          <cell r="I212">
            <v>1365.3098599999998</v>
          </cell>
        </row>
        <row r="213">
          <cell r="F213" t="str">
            <v>LTM Cash Mgmt. Fees (2)</v>
          </cell>
          <cell r="I213">
            <v>439.00099999999998</v>
          </cell>
          <cell r="K213" t="str">
            <v>2010 mgmt fees less $150 accrual</v>
          </cell>
        </row>
        <row r="214">
          <cell r="F214" t="str">
            <v>LTM Mandatory Debt Amort.</v>
          </cell>
          <cell r="I214">
            <v>2700</v>
          </cell>
        </row>
        <row r="215">
          <cell r="F215" t="str">
            <v>Total Fixed Charges</v>
          </cell>
          <cell r="I215">
            <v>8502.1431499999999</v>
          </cell>
        </row>
        <row r="217">
          <cell r="F217" t="str">
            <v>Calc - CY 2010</v>
          </cell>
          <cell r="I217">
            <v>1.2168156929273839</v>
          </cell>
        </row>
      </sheetData>
      <sheetData sheetId="20"/>
      <sheetData sheetId="21"/>
      <sheetData sheetId="22">
        <row r="1">
          <cell r="A1" t="str">
            <v>Food Processing Holdings</v>
          </cell>
          <cell r="B1">
            <v>0</v>
          </cell>
          <cell r="C1">
            <v>0</v>
          </cell>
          <cell r="L1">
            <v>0</v>
          </cell>
        </row>
        <row r="2">
          <cell r="A2" t="str">
            <v>Summary PL</v>
          </cell>
          <cell r="B2">
            <v>0</v>
          </cell>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v>0</v>
          </cell>
          <cell r="BC2">
            <v>0</v>
          </cell>
          <cell r="BD2">
            <v>0</v>
          </cell>
          <cell r="BE2">
            <v>0</v>
          </cell>
          <cell r="BF2">
            <v>0</v>
          </cell>
          <cell r="BG2">
            <v>0</v>
          </cell>
          <cell r="BH2">
            <v>0</v>
          </cell>
          <cell r="BI2">
            <v>0</v>
          </cell>
          <cell r="BJ2">
            <v>0</v>
          </cell>
          <cell r="BK2">
            <v>0</v>
          </cell>
          <cell r="BL2">
            <v>0</v>
          </cell>
          <cell r="BM2">
            <v>0</v>
          </cell>
          <cell r="BN2">
            <v>0</v>
          </cell>
          <cell r="BO2">
            <v>0</v>
          </cell>
          <cell r="BP2">
            <v>0</v>
          </cell>
          <cell r="BQ2">
            <v>0</v>
          </cell>
          <cell r="BR2">
            <v>0</v>
          </cell>
          <cell r="BS2">
            <v>0</v>
          </cell>
          <cell r="BT2">
            <v>0</v>
          </cell>
          <cell r="BU2">
            <v>0</v>
          </cell>
          <cell r="BV2">
            <v>0</v>
          </cell>
          <cell r="BW2">
            <v>0</v>
          </cell>
          <cell r="BX2">
            <v>0</v>
          </cell>
          <cell r="BY2">
            <v>0</v>
          </cell>
          <cell r="BZ2">
            <v>0</v>
          </cell>
          <cell r="CA2">
            <v>0</v>
          </cell>
          <cell r="CB2">
            <v>0</v>
          </cell>
          <cell r="CC2">
            <v>0</v>
          </cell>
          <cell r="CD2">
            <v>0</v>
          </cell>
          <cell r="CE2">
            <v>0</v>
          </cell>
          <cell r="CF2">
            <v>0</v>
          </cell>
          <cell r="CG2">
            <v>0</v>
          </cell>
          <cell r="CH2">
            <v>0</v>
          </cell>
          <cell r="CI2">
            <v>0</v>
          </cell>
          <cell r="CJ2">
            <v>0</v>
          </cell>
          <cell r="CK2">
            <v>0</v>
          </cell>
          <cell r="CL2">
            <v>0</v>
          </cell>
          <cell r="CM2">
            <v>0</v>
          </cell>
          <cell r="CN2">
            <v>0</v>
          </cell>
          <cell r="CO2">
            <v>0</v>
          </cell>
          <cell r="CP2">
            <v>0</v>
          </cell>
          <cell r="CQ2">
            <v>0</v>
          </cell>
          <cell r="CR2">
            <v>0</v>
          </cell>
          <cell r="CS2">
            <v>0</v>
          </cell>
          <cell r="CT2">
            <v>0</v>
          </cell>
          <cell r="CU2">
            <v>0</v>
          </cell>
          <cell r="CV2">
            <v>0</v>
          </cell>
          <cell r="CW2">
            <v>0</v>
          </cell>
          <cell r="CX2">
            <v>0</v>
          </cell>
          <cell r="CY2">
            <v>0</v>
          </cell>
          <cell r="CZ2">
            <v>0</v>
          </cell>
          <cell r="DA2">
            <v>0</v>
          </cell>
          <cell r="DB2">
            <v>0</v>
          </cell>
          <cell r="DC2">
            <v>0</v>
          </cell>
          <cell r="DD2">
            <v>0</v>
          </cell>
          <cell r="DE2">
            <v>0</v>
          </cell>
          <cell r="DF2">
            <v>0</v>
          </cell>
          <cell r="DG2">
            <v>0</v>
          </cell>
          <cell r="DH2">
            <v>0</v>
          </cell>
          <cell r="DI2">
            <v>0</v>
          </cell>
          <cell r="DJ2">
            <v>0</v>
          </cell>
          <cell r="DK2">
            <v>0</v>
          </cell>
          <cell r="DL2">
            <v>0</v>
          </cell>
          <cell r="DM2">
            <v>0</v>
          </cell>
          <cell r="DN2">
            <v>0</v>
          </cell>
          <cell r="DO2">
            <v>0</v>
          </cell>
          <cell r="DP2">
            <v>0</v>
          </cell>
          <cell r="DQ2">
            <v>0</v>
          </cell>
          <cell r="DR2">
            <v>0</v>
          </cell>
          <cell r="DS2">
            <v>0</v>
          </cell>
          <cell r="DT2">
            <v>0</v>
          </cell>
          <cell r="DU2">
            <v>0</v>
          </cell>
          <cell r="DV2">
            <v>0</v>
          </cell>
          <cell r="DW2">
            <v>0</v>
          </cell>
          <cell r="DX2">
            <v>0</v>
          </cell>
          <cell r="DY2">
            <v>0</v>
          </cell>
          <cell r="DZ2">
            <v>0</v>
          </cell>
          <cell r="EA2">
            <v>0</v>
          </cell>
          <cell r="EB2">
            <v>0</v>
          </cell>
          <cell r="EC2">
            <v>0</v>
          </cell>
          <cell r="ED2">
            <v>0</v>
          </cell>
          <cell r="EE2">
            <v>0</v>
          </cell>
          <cell r="EF2">
            <v>0</v>
          </cell>
          <cell r="EG2">
            <v>0</v>
          </cell>
          <cell r="EH2">
            <v>0</v>
          </cell>
          <cell r="EI2">
            <v>0</v>
          </cell>
          <cell r="EJ2">
            <v>0</v>
          </cell>
          <cell r="EK2">
            <v>0</v>
          </cell>
          <cell r="EL2">
            <v>0</v>
          </cell>
        </row>
        <row r="3">
          <cell r="I3">
            <v>0</v>
          </cell>
          <cell r="K3">
            <v>0</v>
          </cell>
          <cell r="L3">
            <v>0</v>
          </cell>
          <cell r="M3">
            <v>0</v>
          </cell>
          <cell r="N3">
            <v>0</v>
          </cell>
          <cell r="O3">
            <v>0</v>
          </cell>
          <cell r="P3">
            <v>0</v>
          </cell>
        </row>
        <row r="4">
          <cell r="J4">
            <v>0</v>
          </cell>
          <cell r="K4">
            <v>0</v>
          </cell>
          <cell r="L4">
            <v>0</v>
          </cell>
          <cell r="M4">
            <v>0</v>
          </cell>
          <cell r="N4">
            <v>0</v>
          </cell>
          <cell r="O4">
            <v>0</v>
          </cell>
          <cell r="P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cell r="BN4">
            <v>0</v>
          </cell>
          <cell r="BO4">
            <v>0</v>
          </cell>
          <cell r="BP4">
            <v>0</v>
          </cell>
          <cell r="BQ4">
            <v>0</v>
          </cell>
          <cell r="BR4">
            <v>0</v>
          </cell>
          <cell r="BS4">
            <v>0</v>
          </cell>
          <cell r="BT4">
            <v>0</v>
          </cell>
          <cell r="BU4">
            <v>0</v>
          </cell>
          <cell r="EN4">
            <v>0</v>
          </cell>
        </row>
        <row r="5">
          <cell r="A5">
            <v>0</v>
          </cell>
          <cell r="B5" t="str">
            <v>($ in '000s)</v>
          </cell>
          <cell r="C5">
            <v>0</v>
          </cell>
          <cell r="D5" t="str">
            <v>2004A</v>
          </cell>
          <cell r="E5" t="str">
            <v>2005A</v>
          </cell>
          <cell r="F5" t="str">
            <v>2006A</v>
          </cell>
          <cell r="G5" t="str">
            <v>2007A</v>
          </cell>
          <cell r="H5" t="str">
            <v>2008A</v>
          </cell>
          <cell r="I5" t="str">
            <v>2009A</v>
          </cell>
          <cell r="J5" t="str">
            <v>TTM 10/31A</v>
          </cell>
          <cell r="K5" t="str">
            <v>2010A</v>
          </cell>
          <cell r="L5" t="str">
            <v>2011E</v>
          </cell>
          <cell r="M5" t="str">
            <v>2012F</v>
          </cell>
          <cell r="N5" t="str">
            <v>2013F</v>
          </cell>
          <cell r="O5" t="str">
            <v>2014F</v>
          </cell>
          <cell r="P5" t="str">
            <v>2015F</v>
          </cell>
          <cell r="Q5">
            <v>0</v>
          </cell>
          <cell r="R5" t="str">
            <v>Q1 '09A</v>
          </cell>
          <cell r="S5" t="str">
            <v>Q2 '09A</v>
          </cell>
          <cell r="T5" t="str">
            <v>Q3 '09A</v>
          </cell>
          <cell r="U5" t="str">
            <v>Q4 '09A</v>
          </cell>
          <cell r="V5" t="str">
            <v>Q1 '10A</v>
          </cell>
          <cell r="W5" t="str">
            <v>Q2 '10A</v>
          </cell>
          <cell r="X5" t="str">
            <v>Q3 '10A</v>
          </cell>
          <cell r="Y5" t="str">
            <v>Q4 '10E</v>
          </cell>
          <cell r="Z5" t="str">
            <v>Q1 '11F</v>
          </cell>
          <cell r="AA5" t="str">
            <v>Q2 '11F</v>
          </cell>
          <cell r="AB5" t="str">
            <v>Q3 '11F</v>
          </cell>
          <cell r="AC5" t="str">
            <v>Q4 '11F</v>
          </cell>
          <cell r="AD5" t="str">
            <v>Q1 '12F</v>
          </cell>
          <cell r="AE5" t="str">
            <v>Q2 '12F</v>
          </cell>
          <cell r="AF5" t="str">
            <v>Q3 '12F</v>
          </cell>
          <cell r="AG5" t="str">
            <v>Q4 '12F</v>
          </cell>
          <cell r="AH5" t="str">
            <v>Q1 '13F</v>
          </cell>
          <cell r="AI5" t="str">
            <v>Q2 '13F</v>
          </cell>
          <cell r="AJ5" t="str">
            <v>Q3 '13F</v>
          </cell>
          <cell r="AK5" t="str">
            <v>Q4 '13F</v>
          </cell>
          <cell r="AL5" t="str">
            <v>Q1 '14F</v>
          </cell>
          <cell r="AM5" t="str">
            <v>Q2 '14F</v>
          </cell>
          <cell r="AN5" t="str">
            <v>Q3 '14F</v>
          </cell>
          <cell r="AO5" t="str">
            <v>Q4 '14F</v>
          </cell>
          <cell r="AP5" t="str">
            <v>Q1 '15F</v>
          </cell>
          <cell r="AQ5" t="str">
            <v>Q2 '15F</v>
          </cell>
          <cell r="AR5" t="str">
            <v>Q3 '15F</v>
          </cell>
          <cell r="AS5" t="str">
            <v>Q4 '15F</v>
          </cell>
          <cell r="AT5">
            <v>0</v>
          </cell>
          <cell r="AU5">
            <v>39448</v>
          </cell>
          <cell r="AV5">
            <v>39479</v>
          </cell>
          <cell r="AW5">
            <v>39508</v>
          </cell>
          <cell r="AX5">
            <v>39539</v>
          </cell>
          <cell r="AY5">
            <v>39569</v>
          </cell>
          <cell r="AZ5">
            <v>39600</v>
          </cell>
          <cell r="BA5">
            <v>39630</v>
          </cell>
          <cell r="BB5">
            <v>39661</v>
          </cell>
          <cell r="BC5">
            <v>39692</v>
          </cell>
          <cell r="BD5">
            <v>39722</v>
          </cell>
          <cell r="BE5">
            <v>39753</v>
          </cell>
          <cell r="BF5">
            <v>39783</v>
          </cell>
          <cell r="BG5">
            <v>39814</v>
          </cell>
          <cell r="BH5">
            <v>39845</v>
          </cell>
          <cell r="BI5">
            <v>39873</v>
          </cell>
          <cell r="BJ5">
            <v>39904</v>
          </cell>
          <cell r="BK5">
            <v>39934</v>
          </cell>
          <cell r="BL5">
            <v>39965</v>
          </cell>
          <cell r="BM5">
            <v>39995</v>
          </cell>
          <cell r="BN5">
            <v>40026</v>
          </cell>
          <cell r="BO5">
            <v>40057</v>
          </cell>
          <cell r="BP5">
            <v>40087</v>
          </cell>
          <cell r="BQ5">
            <v>40118</v>
          </cell>
          <cell r="BR5">
            <v>40148</v>
          </cell>
          <cell r="BS5">
            <v>40179</v>
          </cell>
          <cell r="BT5">
            <v>40210</v>
          </cell>
          <cell r="BU5">
            <v>40238</v>
          </cell>
          <cell r="BV5">
            <v>40269</v>
          </cell>
          <cell r="BW5">
            <v>40299</v>
          </cell>
          <cell r="BX5">
            <v>40330</v>
          </cell>
          <cell r="BY5">
            <v>40360</v>
          </cell>
          <cell r="BZ5">
            <v>40391</v>
          </cell>
          <cell r="CA5">
            <v>40422</v>
          </cell>
          <cell r="CB5">
            <v>40452</v>
          </cell>
          <cell r="CC5">
            <v>40483</v>
          </cell>
          <cell r="CD5">
            <v>40513</v>
          </cell>
          <cell r="CE5">
            <v>40544</v>
          </cell>
          <cell r="CF5">
            <v>40575</v>
          </cell>
          <cell r="CG5">
            <v>40603</v>
          </cell>
          <cell r="CH5">
            <v>40634</v>
          </cell>
          <cell r="CI5">
            <v>40664</v>
          </cell>
          <cell r="CJ5">
            <v>40695</v>
          </cell>
          <cell r="CK5">
            <v>40725</v>
          </cell>
          <cell r="CL5">
            <v>40756</v>
          </cell>
          <cell r="CM5">
            <v>40787</v>
          </cell>
          <cell r="CN5">
            <v>40817</v>
          </cell>
          <cell r="CO5">
            <v>40848</v>
          </cell>
          <cell r="CP5">
            <v>40878</v>
          </cell>
          <cell r="CQ5">
            <v>40909</v>
          </cell>
          <cell r="CR5">
            <v>40940</v>
          </cell>
          <cell r="CS5">
            <v>40969</v>
          </cell>
          <cell r="CT5">
            <v>41000</v>
          </cell>
          <cell r="CU5">
            <v>41030</v>
          </cell>
          <cell r="CV5">
            <v>41061</v>
          </cell>
          <cell r="CW5">
            <v>41091</v>
          </cell>
          <cell r="CX5">
            <v>41122</v>
          </cell>
          <cell r="CY5">
            <v>41153</v>
          </cell>
          <cell r="CZ5">
            <v>41183</v>
          </cell>
          <cell r="DA5">
            <v>41214</v>
          </cell>
          <cell r="DB5">
            <v>41244</v>
          </cell>
          <cell r="DC5">
            <v>41275</v>
          </cell>
          <cell r="DD5">
            <v>41306</v>
          </cell>
          <cell r="DE5">
            <v>41334</v>
          </cell>
          <cell r="DF5">
            <v>41365</v>
          </cell>
          <cell r="DG5">
            <v>41395</v>
          </cell>
          <cell r="DH5">
            <v>41426</v>
          </cell>
          <cell r="DI5">
            <v>41456</v>
          </cell>
          <cell r="DJ5">
            <v>41487</v>
          </cell>
          <cell r="DK5">
            <v>41518</v>
          </cell>
          <cell r="DL5">
            <v>41548</v>
          </cell>
          <cell r="DM5">
            <v>41579</v>
          </cell>
          <cell r="DN5">
            <v>41609</v>
          </cell>
          <cell r="DO5">
            <v>41640</v>
          </cell>
          <cell r="DP5">
            <v>41671</v>
          </cell>
          <cell r="DQ5">
            <v>41699</v>
          </cell>
          <cell r="DR5">
            <v>41730</v>
          </cell>
          <cell r="DS5">
            <v>41760</v>
          </cell>
          <cell r="DT5">
            <v>41791</v>
          </cell>
          <cell r="DU5">
            <v>41821</v>
          </cell>
          <cell r="DV5">
            <v>41852</v>
          </cell>
          <cell r="DW5">
            <v>41883</v>
          </cell>
          <cell r="DX5">
            <v>41913</v>
          </cell>
          <cell r="DY5">
            <v>41944</v>
          </cell>
          <cell r="DZ5">
            <v>41974</v>
          </cell>
          <cell r="EA5">
            <v>42005</v>
          </cell>
          <cell r="EB5">
            <v>42036</v>
          </cell>
          <cell r="EC5">
            <v>42064</v>
          </cell>
          <cell r="ED5">
            <v>42095</v>
          </cell>
          <cell r="EE5">
            <v>42125</v>
          </cell>
          <cell r="EF5">
            <v>42156</v>
          </cell>
          <cell r="EG5">
            <v>42186</v>
          </cell>
          <cell r="EH5">
            <v>42217</v>
          </cell>
          <cell r="EI5">
            <v>42248</v>
          </cell>
          <cell r="EJ5">
            <v>42278</v>
          </cell>
          <cell r="EK5">
            <v>42309</v>
          </cell>
          <cell r="EL5">
            <v>42339</v>
          </cell>
          <cell r="EM5">
            <v>0</v>
          </cell>
          <cell r="EN5" t="str">
            <v>Check</v>
          </cell>
        </row>
        <row r="6">
          <cell r="B6">
            <v>0</v>
          </cell>
          <cell r="C6">
            <v>0</v>
          </cell>
          <cell r="D6">
            <v>0</v>
          </cell>
          <cell r="E6">
            <v>0</v>
          </cell>
          <cell r="F6">
            <v>0</v>
          </cell>
          <cell r="G6">
            <v>0</v>
          </cell>
          <cell r="H6">
            <v>0</v>
          </cell>
          <cell r="I6">
            <v>0</v>
          </cell>
          <cell r="K6">
            <v>0</v>
          </cell>
          <cell r="L6">
            <v>0</v>
          </cell>
          <cell r="M6">
            <v>0</v>
          </cell>
          <cell r="N6">
            <v>0</v>
          </cell>
          <cell r="Q6">
            <v>0</v>
          </cell>
          <cell r="V6">
            <v>0</v>
          </cell>
          <cell r="W6">
            <v>0</v>
          </cell>
          <cell r="X6">
            <v>0</v>
          </cell>
          <cell r="Y6">
            <v>0</v>
          </cell>
          <cell r="Z6">
            <v>0</v>
          </cell>
          <cell r="AA6">
            <v>0</v>
          </cell>
          <cell r="AB6">
            <v>0</v>
          </cell>
          <cell r="AC6">
            <v>0</v>
          </cell>
          <cell r="AG6">
            <v>0</v>
          </cell>
          <cell r="AK6">
            <v>0</v>
          </cell>
          <cell r="CJ6">
            <v>0</v>
          </cell>
        </row>
        <row r="7">
          <cell r="B7" t="str">
            <v>AQF</v>
          </cell>
          <cell r="D7">
            <v>55646</v>
          </cell>
          <cell r="E7">
            <v>84214</v>
          </cell>
          <cell r="F7">
            <v>70743</v>
          </cell>
          <cell r="G7">
            <v>80547.231240000008</v>
          </cell>
          <cell r="H7">
            <v>91697.726999999999</v>
          </cell>
          <cell r="I7">
            <v>96157.656000000003</v>
          </cell>
          <cell r="J7">
            <v>82972.414470000003</v>
          </cell>
          <cell r="K7">
            <v>79168.715469999996</v>
          </cell>
          <cell r="L7">
            <v>90593.095846153854</v>
          </cell>
          <cell r="M7">
            <v>95771.398557692286</v>
          </cell>
          <cell r="N7">
            <v>100559.96848557692</v>
          </cell>
          <cell r="O7">
            <v>105587.96690985578</v>
          </cell>
          <cell r="P7">
            <v>110867.36525534853</v>
          </cell>
          <cell r="Q7">
            <v>0</v>
          </cell>
          <cell r="R7">
            <v>25838.836000000003</v>
          </cell>
          <cell r="S7">
            <v>23449.794000000002</v>
          </cell>
          <cell r="T7">
            <v>23361.616000000002</v>
          </cell>
          <cell r="U7">
            <v>23507.409999999996</v>
          </cell>
          <cell r="V7">
            <v>22264.5177</v>
          </cell>
          <cell r="W7">
            <v>19041.159800000001</v>
          </cell>
          <cell r="X7">
            <v>19376.154000000002</v>
          </cell>
          <cell r="Y7">
            <v>18486.883970000003</v>
          </cell>
          <cell r="Z7">
            <v>19890.595000000001</v>
          </cell>
          <cell r="AA7">
            <v>22431.125461538461</v>
          </cell>
          <cell r="AB7">
            <v>24158.625</v>
          </cell>
          <cell r="AC7">
            <v>24112.750384615385</v>
          </cell>
          <cell r="AD7">
            <v>20654.59851781257</v>
          </cell>
          <cell r="AE7">
            <v>24266.789358597569</v>
          </cell>
          <cell r="AF7">
            <v>25448.473454637893</v>
          </cell>
          <cell r="AG7">
            <v>25401.537226644261</v>
          </cell>
          <cell r="AH7">
            <v>21687.328443703198</v>
          </cell>
          <cell r="AI7">
            <v>25480.128826527445</v>
          </cell>
          <cell r="AJ7">
            <v>26720.89712736979</v>
          </cell>
          <cell r="AK7">
            <v>26671.614087976479</v>
          </cell>
          <cell r="AL7">
            <v>22771.694865888363</v>
          </cell>
          <cell r="AM7">
            <v>26754.135267853817</v>
          </cell>
          <cell r="AN7">
            <v>28056.941983738281</v>
          </cell>
          <cell r="AO7">
            <v>28005.1947923753</v>
          </cell>
          <cell r="AP7">
            <v>23910.279609182784</v>
          </cell>
          <cell r="AQ7">
            <v>28091.84203124651</v>
          </cell>
          <cell r="AR7">
            <v>29459.789082925192</v>
          </cell>
          <cell r="AS7">
            <v>29405.454531994066</v>
          </cell>
          <cell r="AT7">
            <v>0</v>
          </cell>
          <cell r="AU7">
            <v>6281.098</v>
          </cell>
          <cell r="AV7">
            <v>6896.6469999999999</v>
          </cell>
          <cell r="AW7">
            <v>10003.794</v>
          </cell>
          <cell r="AX7">
            <v>6533.8550000000005</v>
          </cell>
          <cell r="AY7">
            <v>7011.4030000000002</v>
          </cell>
          <cell r="AZ7">
            <v>8671.8029999999999</v>
          </cell>
          <cell r="BA7">
            <v>7076.3010000000004</v>
          </cell>
          <cell r="BB7">
            <v>7584.4189999999999</v>
          </cell>
          <cell r="BC7">
            <v>10874.558000000001</v>
          </cell>
          <cell r="BD7">
            <v>6995.5109999999995</v>
          </cell>
          <cell r="BE7">
            <v>6362.4280000000008</v>
          </cell>
          <cell r="BF7">
            <v>7405.9100000000008</v>
          </cell>
          <cell r="BG7">
            <v>9756.7580000000016</v>
          </cell>
          <cell r="BH7">
            <v>6685.4500000000007</v>
          </cell>
          <cell r="BI7">
            <v>9396.6279999999988</v>
          </cell>
          <cell r="BJ7">
            <v>7942.2189999999991</v>
          </cell>
          <cell r="BK7">
            <v>7262.9580000000014</v>
          </cell>
          <cell r="BL7">
            <v>8244.6170000000002</v>
          </cell>
          <cell r="BM7">
            <v>7027.4550000000008</v>
          </cell>
          <cell r="BN7">
            <v>7393.9400000000005</v>
          </cell>
          <cell r="BO7">
            <v>8940.2210000000014</v>
          </cell>
          <cell r="BP7">
            <v>7355.5469999999996</v>
          </cell>
          <cell r="BQ7">
            <v>6801.4529999999986</v>
          </cell>
          <cell r="BR7">
            <v>9350.41</v>
          </cell>
          <cell r="BS7">
            <v>6912.5000000000009</v>
          </cell>
          <cell r="BT7">
            <v>6667.2370000000001</v>
          </cell>
          <cell r="BU7">
            <v>8684.7806999999993</v>
          </cell>
          <cell r="BV7">
            <v>6174.7907999999998</v>
          </cell>
          <cell r="BW7">
            <v>5517.5690000000004</v>
          </cell>
          <cell r="BX7">
            <v>7348.8</v>
          </cell>
          <cell r="BY7">
            <v>5741.509</v>
          </cell>
          <cell r="BZ7">
            <v>6277.52</v>
          </cell>
          <cell r="CA7">
            <v>7357.125</v>
          </cell>
          <cell r="CB7">
            <v>6138.7199700000001</v>
          </cell>
          <cell r="CC7">
            <v>5395.6620000000003</v>
          </cell>
          <cell r="CD7">
            <v>6952.5020000000004</v>
          </cell>
          <cell r="CE7">
            <v>5391.9930000000004</v>
          </cell>
          <cell r="CF7">
            <v>5412.009</v>
          </cell>
          <cell r="CG7">
            <v>9086.5930000000008</v>
          </cell>
          <cell r="CH7">
            <v>6391.2550000000001</v>
          </cell>
          <cell r="CI7">
            <v>6969.5219999999999</v>
          </cell>
          <cell r="CJ7">
            <v>9070.3484615384623</v>
          </cell>
          <cell r="CK7">
            <v>7433.4230769230771</v>
          </cell>
          <cell r="CL7">
            <v>7433.4230769230771</v>
          </cell>
          <cell r="CM7">
            <v>9291.7788461538476</v>
          </cell>
          <cell r="CN7">
            <v>7433.4230769230771</v>
          </cell>
          <cell r="CO7">
            <v>7433.4230769230771</v>
          </cell>
          <cell r="CP7">
            <v>9245.9042307692307</v>
          </cell>
          <cell r="CQ7">
            <v>5712.7009663835061</v>
          </cell>
          <cell r="CR7">
            <v>6455.6300638490529</v>
          </cell>
          <cell r="CS7">
            <v>8486.2674875800112</v>
          </cell>
          <cell r="CT7">
            <v>7055.6239168420761</v>
          </cell>
          <cell r="CU7">
            <v>7649.8456770721405</v>
          </cell>
          <cell r="CV7">
            <v>9561.3197646833523</v>
          </cell>
          <cell r="CW7">
            <v>7830.2995245039665</v>
          </cell>
          <cell r="CX7">
            <v>7830.2995245039665</v>
          </cell>
          <cell r="CY7">
            <v>9787.8744056299602</v>
          </cell>
          <cell r="CZ7">
            <v>7830.2995245039665</v>
          </cell>
          <cell r="DA7">
            <v>7830.2995245039665</v>
          </cell>
          <cell r="DB7">
            <v>9740.938177636328</v>
          </cell>
          <cell r="DC7">
            <v>5998.3360147026815</v>
          </cell>
          <cell r="DD7">
            <v>6778.4115670415067</v>
          </cell>
          <cell r="DE7">
            <v>8910.5808619590116</v>
          </cell>
          <cell r="DF7">
            <v>7408.4051126841805</v>
          </cell>
          <cell r="DG7">
            <v>8032.3379609257472</v>
          </cell>
          <cell r="DH7">
            <v>10039.385752917518</v>
          </cell>
          <cell r="DI7">
            <v>8221.814500729166</v>
          </cell>
          <cell r="DJ7">
            <v>8221.814500729166</v>
          </cell>
          <cell r="DK7">
            <v>10277.268125911458</v>
          </cell>
          <cell r="DL7">
            <v>8221.814500729166</v>
          </cell>
          <cell r="DM7">
            <v>8221.814500729166</v>
          </cell>
          <cell r="DN7">
            <v>10227.985086518145</v>
          </cell>
          <cell r="DO7">
            <v>6298.252815437816</v>
          </cell>
          <cell r="DP7">
            <v>7117.3321453935814</v>
          </cell>
          <cell r="DQ7">
            <v>9356.1099050569646</v>
          </cell>
          <cell r="DR7">
            <v>7778.8253683183893</v>
          </cell>
          <cell r="DS7">
            <v>8433.9548589720343</v>
          </cell>
          <cell r="DT7">
            <v>10541.355040563394</v>
          </cell>
          <cell r="DU7">
            <v>8632.905225765624</v>
          </cell>
          <cell r="DV7">
            <v>8632.905225765624</v>
          </cell>
          <cell r="DW7">
            <v>10791.131532207033</v>
          </cell>
          <cell r="DX7">
            <v>8632.905225765624</v>
          </cell>
          <cell r="DY7">
            <v>8632.905225765624</v>
          </cell>
          <cell r="DZ7">
            <v>10739.384340844052</v>
          </cell>
          <cell r="EA7">
            <v>6613.1654562097065</v>
          </cell>
          <cell r="EB7">
            <v>7473.1987526632611</v>
          </cell>
          <cell r="EC7">
            <v>9823.9154003098138</v>
          </cell>
          <cell r="ED7">
            <v>8167.766636734309</v>
          </cell>
          <cell r="EE7">
            <v>8855.6526019206358</v>
          </cell>
          <cell r="EF7">
            <v>11068.422792591566</v>
          </cell>
          <cell r="EG7">
            <v>9064.5504870539044</v>
          </cell>
          <cell r="EH7">
            <v>9064.5504870539044</v>
          </cell>
          <cell r="EI7">
            <v>11330.688108817385</v>
          </cell>
          <cell r="EJ7">
            <v>9064.5504870539044</v>
          </cell>
          <cell r="EK7">
            <v>9064.5504870539044</v>
          </cell>
          <cell r="EL7">
            <v>11276.353557886256</v>
          </cell>
          <cell r="EM7">
            <v>0</v>
          </cell>
          <cell r="EN7">
            <v>0</v>
          </cell>
        </row>
        <row r="8">
          <cell r="B8" t="str">
            <v>SQM</v>
          </cell>
          <cell r="D8">
            <v>14934</v>
          </cell>
          <cell r="E8">
            <v>16981</v>
          </cell>
          <cell r="F8">
            <v>16655</v>
          </cell>
          <cell r="G8">
            <v>17199.992999999999</v>
          </cell>
          <cell r="H8">
            <v>20202.440000000002</v>
          </cell>
          <cell r="I8">
            <v>21990.375</v>
          </cell>
          <cell r="J8">
            <v>22786.324839999997</v>
          </cell>
          <cell r="K8">
            <v>23437.601840000003</v>
          </cell>
          <cell r="L8">
            <v>25168.509634283972</v>
          </cell>
          <cell r="M8">
            <v>26300.635433748415</v>
          </cell>
          <cell r="N8">
            <v>27615.667205435831</v>
          </cell>
          <cell r="O8">
            <v>28996.450565707626</v>
          </cell>
          <cell r="P8">
            <v>30446.273093993012</v>
          </cell>
          <cell r="Q8">
            <v>0</v>
          </cell>
          <cell r="R8">
            <v>6097.402</v>
          </cell>
          <cell r="S8">
            <v>5239.799</v>
          </cell>
          <cell r="T8">
            <v>5306.5280000000002</v>
          </cell>
          <cell r="U8">
            <v>5346.6460000000006</v>
          </cell>
          <cell r="V8">
            <v>5944.1668399999999</v>
          </cell>
          <cell r="W8">
            <v>5503.2359999999999</v>
          </cell>
          <cell r="X8">
            <v>5768.5320000000002</v>
          </cell>
          <cell r="Y8">
            <v>6221.6669999999995</v>
          </cell>
          <cell r="Z8">
            <v>6227.598</v>
          </cell>
          <cell r="AA8">
            <v>5939.1216177999995</v>
          </cell>
          <cell r="AB8">
            <v>6421.3297820000007</v>
          </cell>
          <cell r="AC8">
            <v>6580.4602344839714</v>
          </cell>
          <cell r="AD8">
            <v>6301.3495416496698</v>
          </cell>
          <cell r="AE8">
            <v>6460.3223331587351</v>
          </cell>
          <cell r="AF8">
            <v>6705.3282588778529</v>
          </cell>
          <cell r="AG8">
            <v>6833.6353000621511</v>
          </cell>
          <cell r="AH8">
            <v>6616.4170187321542</v>
          </cell>
          <cell r="AI8">
            <v>6783.3384498166724</v>
          </cell>
          <cell r="AJ8">
            <v>7040.5946718217456</v>
          </cell>
          <cell r="AK8">
            <v>7175.3170650652601</v>
          </cell>
          <cell r="AL8">
            <v>6947.237869668761</v>
          </cell>
          <cell r="AM8">
            <v>7122.5053723075052</v>
          </cell>
          <cell r="AN8">
            <v>7392.6244054128347</v>
          </cell>
          <cell r="AO8">
            <v>7534.0829183185233</v>
          </cell>
          <cell r="AP8">
            <v>7294.5997631521996</v>
          </cell>
          <cell r="AQ8">
            <v>7478.6306409228819</v>
          </cell>
          <cell r="AR8">
            <v>7762.255625683475</v>
          </cell>
          <cell r="AS8">
            <v>7910.7870642344496</v>
          </cell>
          <cell r="AT8">
            <v>0</v>
          </cell>
          <cell r="AU8">
            <v>1395.1479999999999</v>
          </cell>
          <cell r="AV8">
            <v>1431.8440000000001</v>
          </cell>
          <cell r="AW8">
            <v>2019.7169999999999</v>
          </cell>
          <cell r="AX8">
            <v>1471.8510000000001</v>
          </cell>
          <cell r="AY8">
            <v>1315.26</v>
          </cell>
          <cell r="AZ8">
            <v>1912.1830000000002</v>
          </cell>
          <cell r="BA8">
            <v>1272.1669999999999</v>
          </cell>
          <cell r="BB8">
            <v>1424.066</v>
          </cell>
          <cell r="BC8">
            <v>2309.7860000000001</v>
          </cell>
          <cell r="BD8">
            <v>1890.127</v>
          </cell>
          <cell r="BE8">
            <v>1906.0940000000001</v>
          </cell>
          <cell r="BF8">
            <v>1854.1969999999999</v>
          </cell>
          <cell r="BG8">
            <v>1900.182</v>
          </cell>
          <cell r="BH8">
            <v>1946.547</v>
          </cell>
          <cell r="BI8">
            <v>2250.6729999999998</v>
          </cell>
          <cell r="BJ8">
            <v>1772.8820000000001</v>
          </cell>
          <cell r="BK8">
            <v>1461.057</v>
          </cell>
          <cell r="BL8">
            <v>2005.86</v>
          </cell>
          <cell r="BM8">
            <v>1459.9970000000001</v>
          </cell>
          <cell r="BN8">
            <v>1845.3320000000001</v>
          </cell>
          <cell r="BO8">
            <v>2001.1990000000001</v>
          </cell>
          <cell r="BP8">
            <v>1801.3460000000002</v>
          </cell>
          <cell r="BQ8">
            <v>1732.0629999999999</v>
          </cell>
          <cell r="BR8">
            <v>1813.2370000000001</v>
          </cell>
          <cell r="BS8">
            <v>1785.1779999999999</v>
          </cell>
          <cell r="BT8">
            <v>1688.84358</v>
          </cell>
          <cell r="BU8">
            <v>2470.1452599999998</v>
          </cell>
          <cell r="BV8">
            <v>1678.107</v>
          </cell>
          <cell r="BW8">
            <v>1764.8409999999999</v>
          </cell>
          <cell r="BX8">
            <v>2060.288</v>
          </cell>
          <cell r="BY8">
            <v>1489.1980000000001</v>
          </cell>
          <cell r="BZ8">
            <v>1808.915</v>
          </cell>
          <cell r="CA8">
            <v>2470.4189999999999</v>
          </cell>
          <cell r="CB8">
            <v>2025.09</v>
          </cell>
          <cell r="CC8">
            <v>2055.7849999999999</v>
          </cell>
          <cell r="CD8">
            <v>2140.7919999999999</v>
          </cell>
          <cell r="CE8">
            <v>1625.3779999999999</v>
          </cell>
          <cell r="CF8">
            <v>1806.44</v>
          </cell>
          <cell r="CG8">
            <v>2795.78</v>
          </cell>
          <cell r="CH8">
            <v>1981.9929999999999</v>
          </cell>
          <cell r="CI8">
            <v>1709.3979999999999</v>
          </cell>
          <cell r="CJ8">
            <v>2247.7306177999999</v>
          </cell>
          <cell r="CK8">
            <v>2059.3466699999999</v>
          </cell>
          <cell r="CL8">
            <v>1911.4022520000001</v>
          </cell>
          <cell r="CM8">
            <v>2450.5808600000005</v>
          </cell>
          <cell r="CN8">
            <v>2157.3062836311119</v>
          </cell>
          <cell r="CO8">
            <v>2145.5402039999999</v>
          </cell>
          <cell r="CP8">
            <v>2277.6137468528591</v>
          </cell>
          <cell r="CQ8">
            <v>1752.2456880401364</v>
          </cell>
          <cell r="CR8">
            <v>2031.8992953067136</v>
          </cell>
          <cell r="CS8">
            <v>2517.2045583028198</v>
          </cell>
          <cell r="CT8">
            <v>1987.2162012422248</v>
          </cell>
          <cell r="CU8">
            <v>2093.8767716918869</v>
          </cell>
          <cell r="CV8">
            <v>2379.2293602246236</v>
          </cell>
          <cell r="CW8">
            <v>2167.6466166199998</v>
          </cell>
          <cell r="CX8">
            <v>2000.7445365455235</v>
          </cell>
          <cell r="CY8">
            <v>2536.9371057123299</v>
          </cell>
          <cell r="CZ8">
            <v>2245.1181653501799</v>
          </cell>
          <cell r="DA8">
            <v>2245.8265059592322</v>
          </cell>
          <cell r="DB8">
            <v>2342.6906287527395</v>
          </cell>
          <cell r="DC8">
            <v>1839.8579724421434</v>
          </cell>
          <cell r="DD8">
            <v>2133.4942600720497</v>
          </cell>
          <cell r="DE8">
            <v>2643.0647862179608</v>
          </cell>
          <cell r="DF8">
            <v>2086.5770113043363</v>
          </cell>
          <cell r="DG8">
            <v>2198.5706102764811</v>
          </cell>
          <cell r="DH8">
            <v>2498.190828235855</v>
          </cell>
          <cell r="DI8">
            <v>2276.028947451</v>
          </cell>
          <cell r="DJ8">
            <v>2100.7817633727996</v>
          </cell>
          <cell r="DK8">
            <v>2663.783960997946</v>
          </cell>
          <cell r="DL8">
            <v>2357.3740736176892</v>
          </cell>
          <cell r="DM8">
            <v>2358.1178312571942</v>
          </cell>
          <cell r="DN8">
            <v>2459.8251601903767</v>
          </cell>
          <cell r="DO8">
            <v>1931.8508710642507</v>
          </cell>
          <cell r="DP8">
            <v>2240.168973075652</v>
          </cell>
          <cell r="DQ8">
            <v>2775.218025528859</v>
          </cell>
          <cell r="DR8">
            <v>2190.9058618695531</v>
          </cell>
          <cell r="DS8">
            <v>2308.4991407903053</v>
          </cell>
          <cell r="DT8">
            <v>2623.1003696476478</v>
          </cell>
          <cell r="DU8">
            <v>2389.8303948235503</v>
          </cell>
          <cell r="DV8">
            <v>2205.8208515414399</v>
          </cell>
          <cell r="DW8">
            <v>2796.9731590478436</v>
          </cell>
          <cell r="DX8">
            <v>2475.2427772985739</v>
          </cell>
          <cell r="DY8">
            <v>2476.023722820054</v>
          </cell>
          <cell r="DZ8">
            <v>2582.8164181998955</v>
          </cell>
          <cell r="EA8">
            <v>2028.4434146174633</v>
          </cell>
          <cell r="EB8">
            <v>2352.1774217294346</v>
          </cell>
          <cell r="EC8">
            <v>2913.9789268053019</v>
          </cell>
          <cell r="ED8">
            <v>2300.4511549630311</v>
          </cell>
          <cell r="EE8">
            <v>2423.9240978298208</v>
          </cell>
          <cell r="EF8">
            <v>2754.2553881300305</v>
          </cell>
          <cell r="EG8">
            <v>2509.3219145647276</v>
          </cell>
          <cell r="EH8">
            <v>2316.1118941185118</v>
          </cell>
          <cell r="EI8">
            <v>2936.8218170002356</v>
          </cell>
          <cell r="EJ8">
            <v>2599.0049161635029</v>
          </cell>
          <cell r="EK8">
            <v>2599.8249089610567</v>
          </cell>
          <cell r="EL8">
            <v>2711.9572391098905</v>
          </cell>
          <cell r="EM8">
            <v>0</v>
          </cell>
          <cell r="EN8">
            <v>0</v>
          </cell>
        </row>
        <row r="9">
          <cell r="B9" t="str">
            <v>Filet of Chicken</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row>
        <row r="10">
          <cell r="B10" t="str">
            <v>Barber Foods</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row>
        <row r="11">
          <cell r="B11" t="str">
            <v>FPH Intercompany Elim.</v>
          </cell>
          <cell r="D11">
            <v>0</v>
          </cell>
          <cell r="E11">
            <v>0</v>
          </cell>
          <cell r="F11">
            <v>0</v>
          </cell>
          <cell r="G11">
            <v>-320.85899999999998</v>
          </cell>
          <cell r="H11">
            <v>-267.25076000000001</v>
          </cell>
          <cell r="I11">
            <v>-195.53710000000001</v>
          </cell>
          <cell r="J11">
            <v>-189.68299999999996</v>
          </cell>
          <cell r="K11">
            <v>-194.7938</v>
          </cell>
          <cell r="L11">
            <v>-78.004300000000001</v>
          </cell>
          <cell r="M11">
            <v>0</v>
          </cell>
          <cell r="N11">
            <v>0</v>
          </cell>
          <cell r="O11">
            <v>0</v>
          </cell>
          <cell r="P11">
            <v>0</v>
          </cell>
          <cell r="Q11">
            <v>0</v>
          </cell>
          <cell r="R11">
            <v>-52.038200000000003</v>
          </cell>
          <cell r="S11">
            <v>-68.155199999999994</v>
          </cell>
          <cell r="T11">
            <v>-35.784300000000002</v>
          </cell>
          <cell r="U11">
            <v>-39.559399999999997</v>
          </cell>
          <cell r="V11">
            <v>-54.436799999999991</v>
          </cell>
          <cell r="W11">
            <v>-53.2316</v>
          </cell>
          <cell r="X11">
            <v>-34.536999999999999</v>
          </cell>
          <cell r="Y11">
            <v>-52.5884</v>
          </cell>
          <cell r="Z11">
            <v>-40.624700000000004</v>
          </cell>
          <cell r="AA11">
            <v>-37.379599999999996</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-32.652799999999999</v>
          </cell>
          <cell r="AV11">
            <v>-18.895199999999999</v>
          </cell>
          <cell r="AW11">
            <v>-23.892499999999998</v>
          </cell>
          <cell r="AX11">
            <v>-32.1648</v>
          </cell>
          <cell r="AY11">
            <v>-21.2532</v>
          </cell>
          <cell r="AZ11">
            <v>-24.706479999999999</v>
          </cell>
          <cell r="BA11">
            <v>-20.368580000000001</v>
          </cell>
          <cell r="BB11">
            <v>-15.932600000000001</v>
          </cell>
          <cell r="BC11">
            <v>-30.261399999999998</v>
          </cell>
          <cell r="BD11">
            <v>-18.188199999999998</v>
          </cell>
          <cell r="BE11">
            <v>-12.104799999999999</v>
          </cell>
          <cell r="BF11">
            <v>-16.830200000000001</v>
          </cell>
          <cell r="BG11">
            <v>-17.712700000000002</v>
          </cell>
          <cell r="BH11">
            <v>-12.769299999999999</v>
          </cell>
          <cell r="BI11">
            <v>-21.5562</v>
          </cell>
          <cell r="BJ11">
            <v>-13.8889</v>
          </cell>
          <cell r="BK11">
            <v>-25.372599999999998</v>
          </cell>
          <cell r="BL11">
            <v>-28.893699999999999</v>
          </cell>
          <cell r="BM11">
            <v>-13.700200000000001</v>
          </cell>
          <cell r="BN11">
            <v>-5.3159000000000001</v>
          </cell>
          <cell r="BO11">
            <v>-16.7682</v>
          </cell>
          <cell r="BP11">
            <v>-15.0593</v>
          </cell>
          <cell r="BQ11">
            <v>-8.1341999999999999</v>
          </cell>
          <cell r="BR11">
            <v>-16.3659</v>
          </cell>
          <cell r="BS11">
            <v>-17.280848385039299</v>
          </cell>
          <cell r="BT11">
            <v>-16.6021516149607</v>
          </cell>
          <cell r="BU11">
            <v>-20.553799999999999</v>
          </cell>
          <cell r="BV11">
            <v>-11.4618</v>
          </cell>
          <cell r="BW11">
            <v>-7.7723000000000004</v>
          </cell>
          <cell r="BX11">
            <v>-33.997500000000002</v>
          </cell>
          <cell r="BY11">
            <v>-6.9388999999999994</v>
          </cell>
          <cell r="BZ11">
            <v>0</v>
          </cell>
          <cell r="CA11">
            <v>-27.598099999999999</v>
          </cell>
          <cell r="CB11">
            <v>-22.977499999999999</v>
          </cell>
          <cell r="CC11">
            <v>-4.4181000000000008</v>
          </cell>
          <cell r="CD11">
            <v>-25.192799999999998</v>
          </cell>
          <cell r="CE11">
            <v>-5.0670000000000002</v>
          </cell>
          <cell r="CF11">
            <v>-22.385000000000002</v>
          </cell>
          <cell r="CG11">
            <v>-13.172700000000001</v>
          </cell>
          <cell r="CH11">
            <v>-14.948</v>
          </cell>
          <cell r="CI11">
            <v>-22.4316</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row>
        <row r="12">
          <cell r="B12" t="str">
            <v>FoC Synergies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cell r="ED12">
            <v>0</v>
          </cell>
          <cell r="EE12">
            <v>0</v>
          </cell>
          <cell r="EF12">
            <v>0</v>
          </cell>
          <cell r="EG12">
            <v>0</v>
          </cell>
          <cell r="EH12">
            <v>0</v>
          </cell>
          <cell r="EI12">
            <v>0</v>
          </cell>
          <cell r="EJ12">
            <v>0</v>
          </cell>
          <cell r="EK12">
            <v>0</v>
          </cell>
          <cell r="EL12">
            <v>0</v>
          </cell>
          <cell r="EM12">
            <v>0</v>
          </cell>
          <cell r="EN12">
            <v>0</v>
          </cell>
        </row>
        <row r="13">
          <cell r="B13" t="str">
            <v>Barber Synergies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cell r="ED13">
            <v>0</v>
          </cell>
          <cell r="EE13">
            <v>0</v>
          </cell>
          <cell r="EF13">
            <v>0</v>
          </cell>
          <cell r="EG13">
            <v>0</v>
          </cell>
          <cell r="EH13">
            <v>0</v>
          </cell>
          <cell r="EI13">
            <v>0</v>
          </cell>
          <cell r="EJ13">
            <v>0</v>
          </cell>
          <cell r="EK13">
            <v>0</v>
          </cell>
          <cell r="EL13">
            <v>0</v>
          </cell>
          <cell r="EM13">
            <v>0</v>
          </cell>
          <cell r="EN13">
            <v>0</v>
          </cell>
        </row>
        <row r="14">
          <cell r="B14" t="str">
            <v>Net Revenue</v>
          </cell>
          <cell r="D14">
            <v>70580</v>
          </cell>
          <cell r="E14">
            <v>101195</v>
          </cell>
          <cell r="F14">
            <v>87398</v>
          </cell>
          <cell r="G14">
            <v>97426.365240000014</v>
          </cell>
          <cell r="H14">
            <v>111632.91624000001</v>
          </cell>
          <cell r="I14">
            <v>117952.4939</v>
          </cell>
          <cell r="J14">
            <v>105569.05631</v>
          </cell>
          <cell r="K14">
            <v>102411.52351</v>
          </cell>
          <cell r="L14">
            <v>115683.60118043782</v>
          </cell>
          <cell r="M14">
            <v>122072.03399144069</v>
          </cell>
          <cell r="N14">
            <v>128175.63569101275</v>
          </cell>
          <cell r="O14">
            <v>134584.41747556342</v>
          </cell>
          <cell r="P14">
            <v>141313.63834934155</v>
          </cell>
          <cell r="Q14">
            <v>0</v>
          </cell>
          <cell r="R14">
            <v>31884.199800000006</v>
          </cell>
          <cell r="S14">
            <v>28621.4378</v>
          </cell>
          <cell r="T14">
            <v>28632.359700000001</v>
          </cell>
          <cell r="U14">
            <v>28814.496599999999</v>
          </cell>
          <cell r="V14">
            <v>28154.247740000003</v>
          </cell>
          <cell r="W14">
            <v>24491.164200000003</v>
          </cell>
          <cell r="X14">
            <v>25110.149000000001</v>
          </cell>
          <cell r="Y14">
            <v>24655.962570000003</v>
          </cell>
          <cell r="Z14">
            <v>26077.568299999999</v>
          </cell>
          <cell r="AA14">
            <v>28332.86747933846</v>
          </cell>
          <cell r="AB14">
            <v>30579.954782000001</v>
          </cell>
          <cell r="AC14">
            <v>30693.210619099358</v>
          </cell>
          <cell r="AD14">
            <v>26955.94805946224</v>
          </cell>
          <cell r="AE14">
            <v>30727.111691756305</v>
          </cell>
          <cell r="AF14">
            <v>32153.801713515746</v>
          </cell>
          <cell r="AG14">
            <v>32235.17252670641</v>
          </cell>
          <cell r="AH14">
            <v>28303.745462435352</v>
          </cell>
          <cell r="AI14">
            <v>32263.467276344119</v>
          </cell>
          <cell r="AJ14">
            <v>33761.491799191535</v>
          </cell>
          <cell r="AK14">
            <v>33846.93115304174</v>
          </cell>
          <cell r="AL14">
            <v>29718.932735557122</v>
          </cell>
          <cell r="AM14">
            <v>33876.64064016132</v>
          </cell>
          <cell r="AN14">
            <v>35449.566389151114</v>
          </cell>
          <cell r="AO14">
            <v>35539.277710693823</v>
          </cell>
          <cell r="AP14">
            <v>31204.879372334985</v>
          </cell>
          <cell r="AQ14">
            <v>35570.472672169388</v>
          </cell>
          <cell r="AR14">
            <v>37222.044708608664</v>
          </cell>
          <cell r="AS14">
            <v>37316.241596228516</v>
          </cell>
          <cell r="AT14">
            <v>0</v>
          </cell>
          <cell r="AU14">
            <v>7643.5932000000003</v>
          </cell>
          <cell r="AV14">
            <v>8309.5957999999991</v>
          </cell>
          <cell r="AW14">
            <v>11999.6185</v>
          </cell>
          <cell r="AX14">
            <v>7973.5412000000006</v>
          </cell>
          <cell r="AY14">
            <v>8305.4098000000013</v>
          </cell>
          <cell r="AZ14">
            <v>10559.27952</v>
          </cell>
          <cell r="BA14">
            <v>8328.0994200000005</v>
          </cell>
          <cell r="BB14">
            <v>8992.5524000000005</v>
          </cell>
          <cell r="BC14">
            <v>13154.082600000002</v>
          </cell>
          <cell r="BD14">
            <v>8867.4497999999985</v>
          </cell>
          <cell r="BE14">
            <v>8256.4172000000017</v>
          </cell>
          <cell r="BF14">
            <v>9243.2767999999996</v>
          </cell>
          <cell r="BG14">
            <v>11639.227300000002</v>
          </cell>
          <cell r="BH14">
            <v>8619.2277000000013</v>
          </cell>
          <cell r="BI14">
            <v>11625.744799999999</v>
          </cell>
          <cell r="BJ14">
            <v>9701.2120999999988</v>
          </cell>
          <cell r="BK14">
            <v>8698.6424000000006</v>
          </cell>
          <cell r="BL14">
            <v>10221.5833</v>
          </cell>
          <cell r="BM14">
            <v>8473.7518000000018</v>
          </cell>
          <cell r="BN14">
            <v>9233.9561000000012</v>
          </cell>
          <cell r="BO14">
            <v>10924.651800000001</v>
          </cell>
          <cell r="BP14">
            <v>9141.8336999999992</v>
          </cell>
          <cell r="BQ14">
            <v>8525.3817999999974</v>
          </cell>
          <cell r="BR14">
            <v>11147.2811</v>
          </cell>
          <cell r="BS14">
            <v>8680.3971516149613</v>
          </cell>
          <cell r="BT14">
            <v>8339.4784283850386</v>
          </cell>
          <cell r="BU14">
            <v>11134.372159999999</v>
          </cell>
          <cell r="BV14">
            <v>7841.4359999999997</v>
          </cell>
          <cell r="BW14">
            <v>7274.6377000000002</v>
          </cell>
          <cell r="BX14">
            <v>9375.0905000000002</v>
          </cell>
          <cell r="BY14">
            <v>7223.7681000000002</v>
          </cell>
          <cell r="BZ14">
            <v>8086.4350000000004</v>
          </cell>
          <cell r="CA14">
            <v>9799.9459000000006</v>
          </cell>
          <cell r="CB14">
            <v>8140.8324700000003</v>
          </cell>
          <cell r="CC14">
            <v>7447.0289000000002</v>
          </cell>
          <cell r="CD14">
            <v>9068.1011999999992</v>
          </cell>
          <cell r="CE14">
            <v>7012.3040000000001</v>
          </cell>
          <cell r="CF14">
            <v>7196.0640000000003</v>
          </cell>
          <cell r="CG14">
            <v>11869.200300000002</v>
          </cell>
          <cell r="CH14">
            <v>8358.2999999999993</v>
          </cell>
          <cell r="CI14">
            <v>8656.4884000000002</v>
          </cell>
          <cell r="CJ14">
            <v>11318.079079338462</v>
          </cell>
          <cell r="CK14">
            <v>9492.769746923077</v>
          </cell>
          <cell r="CL14">
            <v>9344.8253289230779</v>
          </cell>
          <cell r="CM14">
            <v>11742.359706153848</v>
          </cell>
          <cell r="CN14">
            <v>9590.729360554189</v>
          </cell>
          <cell r="CO14">
            <v>9578.963280923077</v>
          </cell>
          <cell r="CP14">
            <v>11523.51797762209</v>
          </cell>
          <cell r="CQ14">
            <v>7464.946654423642</v>
          </cell>
          <cell r="CR14">
            <v>8487.5293591557675</v>
          </cell>
          <cell r="CS14">
            <v>11003.472045882831</v>
          </cell>
          <cell r="CT14">
            <v>9042.8401180843011</v>
          </cell>
          <cell r="CU14">
            <v>9743.7224487640269</v>
          </cell>
          <cell r="CV14">
            <v>11940.549124907975</v>
          </cell>
          <cell r="CW14">
            <v>9997.9461411239663</v>
          </cell>
          <cell r="CX14">
            <v>9831.0440610494898</v>
          </cell>
          <cell r="CY14">
            <v>12324.81151134229</v>
          </cell>
          <cell r="CZ14">
            <v>10075.417689854146</v>
          </cell>
          <cell r="DA14">
            <v>10076.126030463198</v>
          </cell>
          <cell r="DB14">
            <v>12083.628806389068</v>
          </cell>
          <cell r="DC14">
            <v>7838.1939871448249</v>
          </cell>
          <cell r="DD14">
            <v>8911.9058271135564</v>
          </cell>
          <cell r="DE14">
            <v>11553.645648176973</v>
          </cell>
          <cell r="DF14">
            <v>9494.9821239885168</v>
          </cell>
          <cell r="DG14">
            <v>10230.908571202228</v>
          </cell>
          <cell r="DH14">
            <v>12537.576581153373</v>
          </cell>
          <cell r="DI14">
            <v>10497.843448180167</v>
          </cell>
          <cell r="DJ14">
            <v>10322.596264101965</v>
          </cell>
          <cell r="DK14">
            <v>12941.052086909403</v>
          </cell>
          <cell r="DL14">
            <v>10579.188574346856</v>
          </cell>
          <cell r="DM14">
            <v>10579.93233198636</v>
          </cell>
          <cell r="DN14">
            <v>12687.810246708523</v>
          </cell>
          <cell r="DO14">
            <v>8230.1036865020669</v>
          </cell>
          <cell r="DP14">
            <v>9357.5011184692339</v>
          </cell>
          <cell r="DQ14">
            <v>12131.327930585823</v>
          </cell>
          <cell r="DR14">
            <v>9969.7312301879429</v>
          </cell>
          <cell r="DS14">
            <v>10742.45399976234</v>
          </cell>
          <cell r="DT14">
            <v>13164.455410211041</v>
          </cell>
          <cell r="DU14">
            <v>11022.735620589174</v>
          </cell>
          <cell r="DV14">
            <v>10838.726077307063</v>
          </cell>
          <cell r="DW14">
            <v>13588.104691254877</v>
          </cell>
          <cell r="DX14">
            <v>11108.148003064198</v>
          </cell>
          <cell r="DY14">
            <v>11108.928948585679</v>
          </cell>
          <cell r="DZ14">
            <v>13322.200759043946</v>
          </cell>
          <cell r="EA14">
            <v>8641.6088708271691</v>
          </cell>
          <cell r="EB14">
            <v>9825.3761743926952</v>
          </cell>
          <cell r="EC14">
            <v>12737.894327115115</v>
          </cell>
          <cell r="ED14">
            <v>10468.21779169734</v>
          </cell>
          <cell r="EE14">
            <v>11279.576699750456</v>
          </cell>
          <cell r="EF14">
            <v>13822.678180721596</v>
          </cell>
          <cell r="EG14">
            <v>11573.872401618632</v>
          </cell>
          <cell r="EH14">
            <v>11380.662381172417</v>
          </cell>
          <cell r="EI14">
            <v>14267.50992581762</v>
          </cell>
          <cell r="EJ14">
            <v>11663.555403217408</v>
          </cell>
          <cell r="EK14">
            <v>11664.375396014961</v>
          </cell>
          <cell r="EL14">
            <v>13988.310796996146</v>
          </cell>
          <cell r="EM14">
            <v>0</v>
          </cell>
          <cell r="EN14">
            <v>0</v>
          </cell>
        </row>
        <row r="15">
          <cell r="A15">
            <v>0</v>
          </cell>
          <cell r="B15" t="str">
            <v>% growth from prior period</v>
          </cell>
          <cell r="C15">
            <v>0</v>
          </cell>
          <cell r="D15">
            <v>0</v>
          </cell>
          <cell r="E15">
            <v>0</v>
          </cell>
          <cell r="F15">
            <v>0</v>
          </cell>
          <cell r="G15">
            <v>0</v>
          </cell>
          <cell r="H15">
            <v>0.14581834152391493</v>
          </cell>
          <cell r="I15">
            <v>5.6610342834845451E-2</v>
          </cell>
          <cell r="J15">
            <v>0</v>
          </cell>
          <cell r="K15">
            <v>-0.13175618315603921</v>
          </cell>
          <cell r="L15">
            <v>0.12959554955885277</v>
          </cell>
          <cell r="M15">
            <v>5.5223322457246926E-2</v>
          </cell>
          <cell r="N15">
            <v>5.0000000000000266E-2</v>
          </cell>
          <cell r="O15">
            <v>5.0000000000000266E-2</v>
          </cell>
          <cell r="P15">
            <v>4.9999999999999822E-2</v>
          </cell>
          <cell r="Q15">
            <v>0</v>
          </cell>
          <cell r="R15">
            <v>0</v>
          </cell>
          <cell r="S15">
            <v>0</v>
          </cell>
          <cell r="T15">
            <v>0</v>
          </cell>
          <cell r="U15">
            <v>0</v>
          </cell>
          <cell r="V15">
            <v>-0.11698433968538868</v>
          </cell>
          <cell r="W15">
            <v>-0.14430699215257436</v>
          </cell>
          <cell r="X15">
            <v>-0.12301503393029811</v>
          </cell>
          <cell r="Y15">
            <v>-0.14432089818289573</v>
          </cell>
          <cell r="Z15">
            <v>-7.3760785909742888E-2</v>
          </cell>
          <cell r="AA15">
            <v>0.15686078652555269</v>
          </cell>
          <cell r="AB15">
            <v>0.21783247012990636</v>
          </cell>
          <cell r="AC15">
            <v>0.24485955605907428</v>
          </cell>
          <cell r="AD15">
            <v>3.3683346137079795E-2</v>
          </cell>
          <cell r="AE15">
            <v>8.4504126317741513E-2</v>
          </cell>
          <cell r="AF15">
            <v>5.1466620625683301E-2</v>
          </cell>
          <cell r="AG15">
            <v>5.0237882466669603E-2</v>
          </cell>
          <cell r="AH15">
            <v>5.0000000000000044E-2</v>
          </cell>
          <cell r="AI15">
            <v>5.0000000000000044E-2</v>
          </cell>
          <cell r="AJ15">
            <v>5.0000000000000044E-2</v>
          </cell>
          <cell r="AK15">
            <v>5.0000000000000266E-2</v>
          </cell>
          <cell r="AL15">
            <v>5.0000000000000044E-2</v>
          </cell>
          <cell r="AM15">
            <v>4.9999999999999822E-2</v>
          </cell>
          <cell r="AN15">
            <v>5.0000000000000044E-2</v>
          </cell>
          <cell r="AO15">
            <v>4.9999999999999822E-2</v>
          </cell>
          <cell r="AP15">
            <v>5.0000000000000266E-2</v>
          </cell>
          <cell r="AQ15">
            <v>5.0000000000000044E-2</v>
          </cell>
          <cell r="AR15">
            <v>4.9999999999999822E-2</v>
          </cell>
          <cell r="AS15">
            <v>5.0000000000000044E-2</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1.7489270078862917E-2</v>
          </cell>
          <cell r="BN15">
            <v>2.6844847743116906E-2</v>
          </cell>
          <cell r="BO15">
            <v>-0.16948584464567673</v>
          </cell>
          <cell r="BP15">
            <v>3.0942819659379506E-2</v>
          </cell>
          <cell r="BQ15">
            <v>3.257643036739899E-2</v>
          </cell>
          <cell r="BR15">
            <v>0.20598802147740503</v>
          </cell>
          <cell r="BS15">
            <v>-0.25421190531995541</v>
          </cell>
          <cell r="BT15">
            <v>-3.2456419687689975E-2</v>
          </cell>
          <cell r="BU15">
            <v>-4.2265906266925724E-2</v>
          </cell>
          <cell r="BV15">
            <v>-0.19170553955829905</v>
          </cell>
          <cell r="BW15">
            <v>-0.16370424653851734</v>
          </cell>
          <cell r="BX15">
            <v>-8.2814254421817446E-2</v>
          </cell>
          <cell r="BY15">
            <v>-0.14751242773006423</v>
          </cell>
          <cell r="BZ15">
            <v>-0.12427188169109882</v>
          </cell>
          <cell r="CA15">
            <v>-0.1029511897120603</v>
          </cell>
          <cell r="CB15">
            <v>-0.10949676649663831</v>
          </cell>
          <cell r="CC15">
            <v>-0.12648734394511196</v>
          </cell>
          <cell r="CD15">
            <v>-0.18651901583427377</v>
          </cell>
          <cell r="CE15">
            <v>-0.19216783777048929</v>
          </cell>
          <cell r="CF15">
            <v>-0.13710862594154627</v>
          </cell>
          <cell r="CG15">
            <v>6.5996369569885305E-2</v>
          </cell>
          <cell r="CH15">
            <v>6.5914457504977264E-2</v>
          </cell>
          <cell r="CI15">
            <v>0.18995457327036358</v>
          </cell>
          <cell r="CJ15">
            <v>0.20725011447499764</v>
          </cell>
          <cell r="CK15">
            <v>0.31410222691438228</v>
          </cell>
          <cell r="CL15">
            <v>0.15561744191637938</v>
          </cell>
          <cell r="CM15">
            <v>0.19820658460510954</v>
          </cell>
          <cell r="CN15">
            <v>0.17810179682449467</v>
          </cell>
          <cell r="CO15">
            <v>0.28627985865921324</v>
          </cell>
          <cell r="CP15">
            <v>0.27077518473460471</v>
          </cell>
          <cell r="CQ15">
            <v>6.4549776282323501E-2</v>
          </cell>
          <cell r="CR15">
            <v>0.17946829810793341</v>
          </cell>
          <cell r="CS15">
            <v>-7.2939055053032664E-2</v>
          </cell>
          <cell r="CT15">
            <v>8.1899443437577268E-2</v>
          </cell>
          <cell r="CU15">
            <v>0.12559758628730178</v>
          </cell>
          <cell r="CV15">
            <v>5.4997852657334256E-2</v>
          </cell>
          <cell r="CW15">
            <v>5.3216964876308559E-2</v>
          </cell>
          <cell r="CX15">
            <v>5.2030799400981875E-2</v>
          </cell>
          <cell r="CY15">
            <v>4.9602619896169209E-2</v>
          </cell>
          <cell r="CZ15">
            <v>5.0537170957345223E-2</v>
          </cell>
          <cell r="DA15">
            <v>5.1901519502662863E-2</v>
          </cell>
          <cell r="DB15">
            <v>4.8605888397508012E-2</v>
          </cell>
          <cell r="DC15">
            <v>5.0000000000000044E-2</v>
          </cell>
          <cell r="DD15">
            <v>5.0000000000000044E-2</v>
          </cell>
          <cell r="DE15">
            <v>5.0000000000000044E-2</v>
          </cell>
          <cell r="DF15">
            <v>5.0000000000000044E-2</v>
          </cell>
          <cell r="DG15">
            <v>5.0000000000000044E-2</v>
          </cell>
          <cell r="DH15">
            <v>4.9999999999999822E-2</v>
          </cell>
          <cell r="DI15">
            <v>5.0000000000000266E-2</v>
          </cell>
          <cell r="DJ15">
            <v>5.0000000000000044E-2</v>
          </cell>
          <cell r="DK15">
            <v>4.9999999999999822E-2</v>
          </cell>
          <cell r="DL15">
            <v>5.0000000000000266E-2</v>
          </cell>
          <cell r="DM15">
            <v>5.0000000000000266E-2</v>
          </cell>
          <cell r="DN15">
            <v>5.0000000000000044E-2</v>
          </cell>
          <cell r="DO15">
            <v>5.0000000000000044E-2</v>
          </cell>
          <cell r="DP15">
            <v>5.0000000000000044E-2</v>
          </cell>
          <cell r="DQ15">
            <v>5.0000000000000044E-2</v>
          </cell>
          <cell r="DR15">
            <v>5.0000000000000044E-2</v>
          </cell>
          <cell r="DS15">
            <v>5.0000000000000044E-2</v>
          </cell>
          <cell r="DT15">
            <v>5.0000000000000044E-2</v>
          </cell>
          <cell r="DU15">
            <v>4.9999999999999822E-2</v>
          </cell>
          <cell r="DV15">
            <v>5.0000000000000044E-2</v>
          </cell>
          <cell r="DW15">
            <v>5.0000000000000266E-2</v>
          </cell>
          <cell r="DX15">
            <v>5.0000000000000044E-2</v>
          </cell>
          <cell r="DY15">
            <v>5.0000000000000044E-2</v>
          </cell>
          <cell r="DZ15">
            <v>4.9999999999999822E-2</v>
          </cell>
          <cell r="EA15">
            <v>4.9999999999999822E-2</v>
          </cell>
          <cell r="EB15">
            <v>5.0000000000000044E-2</v>
          </cell>
          <cell r="EC15">
            <v>5.0000000000000044E-2</v>
          </cell>
          <cell r="ED15">
            <v>5.0000000000000044E-2</v>
          </cell>
          <cell r="EE15">
            <v>5.0000000000000044E-2</v>
          </cell>
          <cell r="EF15">
            <v>5.0000000000000266E-2</v>
          </cell>
          <cell r="EG15">
            <v>4.9999999999999822E-2</v>
          </cell>
          <cell r="EH15">
            <v>5.0000000000000044E-2</v>
          </cell>
          <cell r="EI15">
            <v>4.9999999999999822E-2</v>
          </cell>
          <cell r="EJ15">
            <v>5.0000000000000044E-2</v>
          </cell>
          <cell r="EK15">
            <v>4.9999999999999822E-2</v>
          </cell>
          <cell r="EL15">
            <v>5.0000000000000266E-2</v>
          </cell>
          <cell r="EN15">
            <v>0</v>
          </cell>
        </row>
        <row r="16">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Y16">
            <v>0</v>
          </cell>
          <cell r="Z16">
            <v>0</v>
          </cell>
          <cell r="AA16">
            <v>0</v>
          </cell>
          <cell r="AB16">
            <v>0</v>
          </cell>
          <cell r="AC16">
            <v>0</v>
          </cell>
          <cell r="AD16">
            <v>0</v>
          </cell>
          <cell r="AE16">
            <v>0</v>
          </cell>
          <cell r="AF16">
            <v>0</v>
          </cell>
          <cell r="AG16">
            <v>0</v>
          </cell>
          <cell r="AH16">
            <v>0</v>
          </cell>
          <cell r="AI16">
            <v>0</v>
          </cell>
          <cell r="AJ16">
            <v>0</v>
          </cell>
          <cell r="AL16">
            <v>0</v>
          </cell>
          <cell r="AM16">
            <v>0</v>
          </cell>
          <cell r="AN16">
            <v>0</v>
          </cell>
          <cell r="AO16">
            <v>0</v>
          </cell>
          <cell r="AP16">
            <v>0</v>
          </cell>
          <cell r="AQ16">
            <v>0</v>
          </cell>
          <cell r="AR16">
            <v>0</v>
          </cell>
          <cell r="AS16">
            <v>0</v>
          </cell>
          <cell r="CJ16">
            <v>0</v>
          </cell>
          <cell r="EM16">
            <v>0</v>
          </cell>
          <cell r="EN16">
            <v>0</v>
          </cell>
        </row>
        <row r="17">
          <cell r="B17" t="str">
            <v>AQF</v>
          </cell>
          <cell r="D17">
            <v>47822</v>
          </cell>
          <cell r="E17">
            <v>70952</v>
          </cell>
          <cell r="F17">
            <v>59746</v>
          </cell>
          <cell r="G17">
            <v>70945.718500000003</v>
          </cell>
          <cell r="H17">
            <v>77600.884359999996</v>
          </cell>
          <cell r="I17">
            <v>78236.25443999999</v>
          </cell>
          <cell r="J17">
            <v>67217.704459999994</v>
          </cell>
          <cell r="K17">
            <v>64814.658460000006</v>
          </cell>
          <cell r="L17">
            <v>75123.465064061078</v>
          </cell>
          <cell r="M17">
            <v>77822.283544530015</v>
          </cell>
          <cell r="N17">
            <v>81713.397721756497</v>
          </cell>
          <cell r="O17">
            <v>85799.067607844336</v>
          </cell>
          <cell r="P17">
            <v>90089.020988236574</v>
          </cell>
          <cell r="Q17">
            <v>0</v>
          </cell>
          <cell r="R17">
            <v>22077.784439999999</v>
          </cell>
          <cell r="S17">
            <v>19179.364000000001</v>
          </cell>
          <cell r="T17">
            <v>18960.635999999999</v>
          </cell>
          <cell r="U17">
            <v>18018.469999999998</v>
          </cell>
          <cell r="V17">
            <v>17214.971000000001</v>
          </cell>
          <cell r="W17">
            <v>15770.303</v>
          </cell>
          <cell r="X17">
            <v>16942.813999999998</v>
          </cell>
          <cell r="Y17">
            <v>14886.570459999999</v>
          </cell>
          <cell r="Z17">
            <v>15399.721</v>
          </cell>
          <cell r="AA17">
            <v>18968.314870709139</v>
          </cell>
          <cell r="AB17">
            <v>20889.218721894445</v>
          </cell>
          <cell r="AC17">
            <v>19866.210471457485</v>
          </cell>
          <cell r="AD17">
            <v>16481.135248581806</v>
          </cell>
          <cell r="AE17">
            <v>20266.694820136028</v>
          </cell>
          <cell r="AF17">
            <v>21253.592204637891</v>
          </cell>
          <cell r="AG17">
            <v>19820.861271174283</v>
          </cell>
          <cell r="AH17">
            <v>17305.192011010895</v>
          </cell>
          <cell r="AI17">
            <v>21280.02956114283</v>
          </cell>
          <cell r="AJ17">
            <v>22316.27181486979</v>
          </cell>
          <cell r="AK17">
            <v>20811.904334732993</v>
          </cell>
          <cell r="AL17">
            <v>18170.451611561442</v>
          </cell>
          <cell r="AM17">
            <v>22344.031039199974</v>
          </cell>
          <cell r="AN17">
            <v>23432.085405613278</v>
          </cell>
          <cell r="AO17">
            <v>21852.499551469646</v>
          </cell>
          <cell r="AP17">
            <v>19078.974192139514</v>
          </cell>
          <cell r="AQ17">
            <v>23461.232591159969</v>
          </cell>
          <cell r="AR17">
            <v>24603.68967589394</v>
          </cell>
          <cell r="AS17">
            <v>22945.124529043125</v>
          </cell>
          <cell r="AT17">
            <v>0</v>
          </cell>
          <cell r="AU17">
            <v>5312.4089999999987</v>
          </cell>
          <cell r="AV17">
            <v>5971.3941600000016</v>
          </cell>
          <cell r="AW17">
            <v>8708.8859999999986</v>
          </cell>
          <cell r="AX17">
            <v>5600.3550000000005</v>
          </cell>
          <cell r="AY17">
            <v>6118.1322000000009</v>
          </cell>
          <cell r="AZ17">
            <v>7649.8819999999978</v>
          </cell>
          <cell r="BA17">
            <v>6099.1690000000008</v>
          </cell>
          <cell r="BB17">
            <v>6399.3559999999979</v>
          </cell>
          <cell r="BC17">
            <v>8927.2289999999994</v>
          </cell>
          <cell r="BD17">
            <v>5735.9090000000006</v>
          </cell>
          <cell r="BE17">
            <v>5063.1359999999995</v>
          </cell>
          <cell r="BF17">
            <v>6015.0269999999973</v>
          </cell>
          <cell r="BG17">
            <v>8324.176980000002</v>
          </cell>
          <cell r="BH17">
            <v>5756.0739999999978</v>
          </cell>
          <cell r="BI17">
            <v>7997.5334599999978</v>
          </cell>
          <cell r="BJ17">
            <v>6679.0199999999968</v>
          </cell>
          <cell r="BK17">
            <v>5874.5159999999987</v>
          </cell>
          <cell r="BL17">
            <v>6625.8280000000032</v>
          </cell>
          <cell r="BM17">
            <v>5736.2139999999999</v>
          </cell>
          <cell r="BN17">
            <v>6075.3740000000007</v>
          </cell>
          <cell r="BO17">
            <v>7149.047999999998</v>
          </cell>
          <cell r="BP17">
            <v>5756.2399999999989</v>
          </cell>
          <cell r="BQ17">
            <v>5092.1179999999995</v>
          </cell>
          <cell r="BR17">
            <v>7170.1119999999992</v>
          </cell>
          <cell r="BS17">
            <v>5200.5829999999996</v>
          </cell>
          <cell r="BT17">
            <v>4984.1329999999998</v>
          </cell>
          <cell r="BU17">
            <v>7030.2550000000001</v>
          </cell>
          <cell r="BV17">
            <v>5111.4359999999997</v>
          </cell>
          <cell r="BW17">
            <v>4537.8940000000002</v>
          </cell>
          <cell r="BX17">
            <v>6120.973</v>
          </cell>
          <cell r="BY17">
            <v>5038.47</v>
          </cell>
          <cell r="BZ17">
            <v>5534.6540000000005</v>
          </cell>
          <cell r="CA17">
            <v>6369.69</v>
          </cell>
          <cell r="CB17">
            <v>5027.3864599999997</v>
          </cell>
          <cell r="CC17">
            <v>4362.4849999999997</v>
          </cell>
          <cell r="CD17">
            <v>5496.6989999999996</v>
          </cell>
          <cell r="CE17">
            <v>4148.7290000000003</v>
          </cell>
          <cell r="CF17">
            <v>4052.7249999999999</v>
          </cell>
          <cell r="CG17">
            <v>7198.2669999999998</v>
          </cell>
          <cell r="CH17">
            <v>5359.2079999999996</v>
          </cell>
          <cell r="CI17">
            <v>6014.9970000000003</v>
          </cell>
          <cell r="CJ17">
            <v>7594.1098707091405</v>
          </cell>
          <cell r="CK17">
            <v>6285.1768932806617</v>
          </cell>
          <cell r="CL17">
            <v>6504.9622876719795</v>
          </cell>
          <cell r="CM17">
            <v>8099.0795409418051</v>
          </cell>
          <cell r="CN17">
            <v>6363.083530925318</v>
          </cell>
          <cell r="CO17">
            <v>6230.6928544859793</v>
          </cell>
          <cell r="CP17">
            <v>7272.4340860461889</v>
          </cell>
          <cell r="CQ17">
            <v>4558.3939663835063</v>
          </cell>
          <cell r="CR17">
            <v>5151.2069869259767</v>
          </cell>
          <cell r="CS17">
            <v>6771.5342952723213</v>
          </cell>
          <cell r="CT17">
            <v>5892.5873783805382</v>
          </cell>
          <cell r="CU17">
            <v>6388.8586770721404</v>
          </cell>
          <cell r="CV17">
            <v>7985.2487646833515</v>
          </cell>
          <cell r="CW17">
            <v>6539.5668321962739</v>
          </cell>
          <cell r="CX17">
            <v>6539.5668321962739</v>
          </cell>
          <cell r="CY17">
            <v>8174.4585402453449</v>
          </cell>
          <cell r="CZ17">
            <v>6109.9955960200214</v>
          </cell>
          <cell r="DA17">
            <v>6109.9955960200214</v>
          </cell>
          <cell r="DB17">
            <v>7600.870079134238</v>
          </cell>
          <cell r="DC17">
            <v>4786.3136647026813</v>
          </cell>
          <cell r="DD17">
            <v>5408.7673362722753</v>
          </cell>
          <cell r="DE17">
            <v>7110.1110100359374</v>
          </cell>
          <cell r="DF17">
            <v>6187.2167472995652</v>
          </cell>
          <cell r="DG17">
            <v>6708.3016109257469</v>
          </cell>
          <cell r="DH17">
            <v>8384.5112029175179</v>
          </cell>
          <cell r="DI17">
            <v>6866.5451738060883</v>
          </cell>
          <cell r="DJ17">
            <v>6866.5451738060883</v>
          </cell>
          <cell r="DK17">
            <v>8583.1814672576129</v>
          </cell>
          <cell r="DL17">
            <v>6415.4953758210222</v>
          </cell>
          <cell r="DM17">
            <v>6415.4953758210222</v>
          </cell>
          <cell r="DN17">
            <v>7980.9135830909499</v>
          </cell>
          <cell r="DO17">
            <v>5025.6293479378164</v>
          </cell>
          <cell r="DP17">
            <v>5679.2057030858896</v>
          </cell>
          <cell r="DQ17">
            <v>7465.6165605377346</v>
          </cell>
          <cell r="DR17">
            <v>6496.5775846645438</v>
          </cell>
          <cell r="DS17">
            <v>7043.7166914720347</v>
          </cell>
          <cell r="DT17">
            <v>8803.7367630633944</v>
          </cell>
          <cell r="DU17">
            <v>7209.8724324963923</v>
          </cell>
          <cell r="DV17">
            <v>7209.8724324963923</v>
          </cell>
          <cell r="DW17">
            <v>9012.3405406204929</v>
          </cell>
          <cell r="DX17">
            <v>6736.2701446120736</v>
          </cell>
          <cell r="DY17">
            <v>6736.2701446120736</v>
          </cell>
          <cell r="DZ17">
            <v>8379.9592622454984</v>
          </cell>
          <cell r="EA17">
            <v>5276.910815334707</v>
          </cell>
          <cell r="EB17">
            <v>5963.1659882401837</v>
          </cell>
          <cell r="EC17">
            <v>7838.8973885646219</v>
          </cell>
          <cell r="ED17">
            <v>6821.4064638977707</v>
          </cell>
          <cell r="EE17">
            <v>7395.9025260456356</v>
          </cell>
          <cell r="EF17">
            <v>9243.9236012165638</v>
          </cell>
          <cell r="EG17">
            <v>7570.3660541212121</v>
          </cell>
          <cell r="EH17">
            <v>7570.3660541212121</v>
          </cell>
          <cell r="EI17">
            <v>9462.9575676515178</v>
          </cell>
          <cell r="EJ17">
            <v>7073.0836518426768</v>
          </cell>
          <cell r="EK17">
            <v>7073.0836518426768</v>
          </cell>
          <cell r="EL17">
            <v>8798.9572253577735</v>
          </cell>
          <cell r="EM17">
            <v>0</v>
          </cell>
          <cell r="EN17">
            <v>0</v>
          </cell>
        </row>
        <row r="18">
          <cell r="B18" t="str">
            <v>SQM</v>
          </cell>
          <cell r="D18">
            <v>10411</v>
          </cell>
          <cell r="E18">
            <v>11466</v>
          </cell>
          <cell r="F18">
            <v>10685</v>
          </cell>
          <cell r="G18">
            <v>11993.652320000001</v>
          </cell>
          <cell r="H18">
            <v>13834.445</v>
          </cell>
          <cell r="I18">
            <v>14987.954683999997</v>
          </cell>
          <cell r="J18">
            <v>16845.987679999998</v>
          </cell>
          <cell r="K18">
            <v>17253.773679999998</v>
          </cell>
          <cell r="L18">
            <v>17925.127030943731</v>
          </cell>
          <cell r="M18">
            <v>18552.980640570659</v>
          </cell>
          <cell r="N18">
            <v>19480.629672599196</v>
          </cell>
          <cell r="O18">
            <v>20454.661156229151</v>
          </cell>
          <cell r="P18">
            <v>21477.394214040611</v>
          </cell>
          <cell r="Q18">
            <v>0</v>
          </cell>
          <cell r="R18">
            <v>4441.723</v>
          </cell>
          <cell r="S18">
            <v>3565.2400000000002</v>
          </cell>
          <cell r="T18">
            <v>3422.0089999999991</v>
          </cell>
          <cell r="U18">
            <v>3558.9826839999996</v>
          </cell>
          <cell r="V18">
            <v>4257.7696800000003</v>
          </cell>
          <cell r="W18">
            <v>4312.4310000000005</v>
          </cell>
          <cell r="X18">
            <v>4462.991</v>
          </cell>
          <cell r="Y18">
            <v>4220.5820000000003</v>
          </cell>
          <cell r="Z18">
            <v>4451.674</v>
          </cell>
          <cell r="AA18">
            <v>4378.1503029389751</v>
          </cell>
          <cell r="AB18">
            <v>4504.0137391228454</v>
          </cell>
          <cell r="AC18">
            <v>4591.2889888819118</v>
          </cell>
          <cell r="AD18">
            <v>4445.0947335546216</v>
          </cell>
          <cell r="AE18">
            <v>4557.2372378935288</v>
          </cell>
          <cell r="AF18">
            <v>4730.0691912561124</v>
          </cell>
          <cell r="AG18">
            <v>4820.5794778663976</v>
          </cell>
          <cell r="AH18">
            <v>4667.3494702323524</v>
          </cell>
          <cell r="AI18">
            <v>4785.0990997882063</v>
          </cell>
          <cell r="AJ18">
            <v>4966.5726508189173</v>
          </cell>
          <cell r="AK18">
            <v>5061.6084517597174</v>
          </cell>
          <cell r="AL18">
            <v>4900.7169437439707</v>
          </cell>
          <cell r="AM18">
            <v>5024.3540547776165</v>
          </cell>
          <cell r="AN18">
            <v>5214.9012833598636</v>
          </cell>
          <cell r="AO18">
            <v>5314.6888743477029</v>
          </cell>
          <cell r="AP18">
            <v>5145.7527909311684</v>
          </cell>
          <cell r="AQ18">
            <v>5275.5717575164981</v>
          </cell>
          <cell r="AR18">
            <v>5475.6463475278561</v>
          </cell>
          <cell r="AS18">
            <v>5580.423318065089</v>
          </cell>
          <cell r="AT18">
            <v>0</v>
          </cell>
          <cell r="AU18">
            <v>852.09250999999983</v>
          </cell>
          <cell r="AV18">
            <v>960.45549000000017</v>
          </cell>
          <cell r="AW18">
            <v>1227.6769999999997</v>
          </cell>
          <cell r="AX18">
            <v>993.61000000000013</v>
          </cell>
          <cell r="AY18">
            <v>877.29200000000003</v>
          </cell>
          <cell r="AZ18">
            <v>1166.067</v>
          </cell>
          <cell r="BA18">
            <v>825.76499999999987</v>
          </cell>
          <cell r="BB18">
            <v>979.59900000000005</v>
          </cell>
          <cell r="BC18">
            <v>1704.1129999999996</v>
          </cell>
          <cell r="BD18">
            <v>1439.057</v>
          </cell>
          <cell r="BE18">
            <v>1418.3809999999996</v>
          </cell>
          <cell r="BF18">
            <v>1390.3360000000002</v>
          </cell>
          <cell r="BG18">
            <v>1371.5739999999998</v>
          </cell>
          <cell r="BH18">
            <v>1463.9540000000002</v>
          </cell>
          <cell r="BI18">
            <v>1606.1950000000002</v>
          </cell>
          <cell r="BJ18">
            <v>1253.7530000000002</v>
          </cell>
          <cell r="BK18">
            <v>1014.9939999999999</v>
          </cell>
          <cell r="BL18">
            <v>1296.4929999999999</v>
          </cell>
          <cell r="BM18">
            <v>896.83500000000004</v>
          </cell>
          <cell r="BN18">
            <v>1208.6389999999994</v>
          </cell>
          <cell r="BO18">
            <v>1316.5349999999999</v>
          </cell>
          <cell r="BP18">
            <v>1185.5696840000005</v>
          </cell>
          <cell r="BQ18">
            <v>1161.0939999999998</v>
          </cell>
          <cell r="BR18">
            <v>1212.3189999999997</v>
          </cell>
          <cell r="BS18">
            <v>1205.8499999999999</v>
          </cell>
          <cell r="BT18">
            <v>1179.7816800000003</v>
          </cell>
          <cell r="BU18">
            <v>1872.1379999999999</v>
          </cell>
          <cell r="BV18">
            <v>1361.6659999999999</v>
          </cell>
          <cell r="BW18">
            <v>1427.5</v>
          </cell>
          <cell r="BX18">
            <v>1523.2650000000001</v>
          </cell>
          <cell r="BY18">
            <v>1162.8140000000001</v>
          </cell>
          <cell r="BZ18">
            <v>1394.6489999999999</v>
          </cell>
          <cell r="CA18">
            <v>1905.528</v>
          </cell>
          <cell r="CB18">
            <v>1439.383</v>
          </cell>
          <cell r="CC18">
            <v>1402.729</v>
          </cell>
          <cell r="CD18">
            <v>1378.47</v>
          </cell>
          <cell r="CE18">
            <v>1141.1500000000001</v>
          </cell>
          <cell r="CF18">
            <v>1265.8</v>
          </cell>
          <cell r="CG18">
            <v>2044.7239999999999</v>
          </cell>
          <cell r="CH18">
            <v>1483.4960000000001</v>
          </cell>
          <cell r="CI18">
            <v>1296.3150000000001</v>
          </cell>
          <cell r="CJ18">
            <v>1598.3393029389752</v>
          </cell>
          <cell r="CK18">
            <v>1456.06188151216</v>
          </cell>
          <cell r="CL18">
            <v>1344.1629817938863</v>
          </cell>
          <cell r="CM18">
            <v>1703.7888758167994</v>
          </cell>
          <cell r="CN18">
            <v>1507.3660083362618</v>
          </cell>
          <cell r="CO18">
            <v>1509.61424374748</v>
          </cell>
          <cell r="CP18">
            <v>1574.3087367981698</v>
          </cell>
          <cell r="CQ18">
            <v>1236.0682467016263</v>
          </cell>
          <cell r="CR18">
            <v>1433.3413496558198</v>
          </cell>
          <cell r="CS18">
            <v>1775.6851371971752</v>
          </cell>
          <cell r="CT18">
            <v>1401.821024558446</v>
          </cell>
          <cell r="CU18">
            <v>1477.0614689822928</v>
          </cell>
          <cell r="CV18">
            <v>1678.3547443527905</v>
          </cell>
          <cell r="CW18">
            <v>1529.1001548253337</v>
          </cell>
          <cell r="CX18">
            <v>1411.3641758489728</v>
          </cell>
          <cell r="CY18">
            <v>1789.6048605818055</v>
          </cell>
          <cell r="CZ18">
            <v>1583.750094649286</v>
          </cell>
          <cell r="DA18">
            <v>1584.2497719152509</v>
          </cell>
          <cell r="DB18">
            <v>1652.5796113018603</v>
          </cell>
          <cell r="DC18">
            <v>1297.8716590367078</v>
          </cell>
          <cell r="DD18">
            <v>1505.0084171386109</v>
          </cell>
          <cell r="DE18">
            <v>1864.4693940570339</v>
          </cell>
          <cell r="DF18">
            <v>1471.9120757863684</v>
          </cell>
          <cell r="DG18">
            <v>1550.9145424314074</v>
          </cell>
          <cell r="DH18">
            <v>1762.2724815704303</v>
          </cell>
          <cell r="DI18">
            <v>1605.5551625666003</v>
          </cell>
          <cell r="DJ18">
            <v>1481.9323846414213</v>
          </cell>
          <cell r="DK18">
            <v>1879.0851036108957</v>
          </cell>
          <cell r="DL18">
            <v>1662.9375993817503</v>
          </cell>
          <cell r="DM18">
            <v>1663.4622605110137</v>
          </cell>
          <cell r="DN18">
            <v>1735.2085918669534</v>
          </cell>
          <cell r="DO18">
            <v>1362.7652419885433</v>
          </cell>
          <cell r="DP18">
            <v>1580.2588379955416</v>
          </cell>
          <cell r="DQ18">
            <v>1957.692863759886</v>
          </cell>
          <cell r="DR18">
            <v>1545.507679575687</v>
          </cell>
          <cell r="DS18">
            <v>1628.4602695529777</v>
          </cell>
          <cell r="DT18">
            <v>1850.386105648952</v>
          </cell>
          <cell r="DU18">
            <v>1685.8329206949304</v>
          </cell>
          <cell r="DV18">
            <v>1556.0290038734925</v>
          </cell>
          <cell r="DW18">
            <v>1973.0393587914405</v>
          </cell>
          <cell r="DX18">
            <v>1746.0844793508381</v>
          </cell>
          <cell r="DY18">
            <v>1746.6353735365642</v>
          </cell>
          <cell r="DZ18">
            <v>1821.9690214603011</v>
          </cell>
          <cell r="EA18">
            <v>1430.9035040879705</v>
          </cell>
          <cell r="EB18">
            <v>1659.2717798953186</v>
          </cell>
          <cell r="EC18">
            <v>2055.57750694788</v>
          </cell>
          <cell r="ED18">
            <v>1622.7830635544715</v>
          </cell>
          <cell r="EE18">
            <v>1709.8832830306269</v>
          </cell>
          <cell r="EF18">
            <v>1942.9054109313997</v>
          </cell>
          <cell r="EG18">
            <v>1770.1245667296771</v>
          </cell>
          <cell r="EH18">
            <v>1633.830454067167</v>
          </cell>
          <cell r="EI18">
            <v>2071.6913267310124</v>
          </cell>
          <cell r="EJ18">
            <v>1833.3887033183801</v>
          </cell>
          <cell r="EK18">
            <v>1833.9671422133927</v>
          </cell>
          <cell r="EL18">
            <v>1913.0674725333165</v>
          </cell>
          <cell r="EN18">
            <v>0</v>
          </cell>
        </row>
        <row r="19">
          <cell r="B19" t="str">
            <v>Cost Cuts</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N19">
            <v>0</v>
          </cell>
        </row>
        <row r="20">
          <cell r="B20" t="str">
            <v>Filet of Chicken</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N20">
            <v>0</v>
          </cell>
        </row>
        <row r="21">
          <cell r="B21" t="str">
            <v>Barber Foods</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N21">
            <v>0</v>
          </cell>
        </row>
        <row r="22">
          <cell r="B22" t="str">
            <v>FPH Intercompany Elim.</v>
          </cell>
          <cell r="D22">
            <v>0</v>
          </cell>
          <cell r="E22">
            <v>0</v>
          </cell>
          <cell r="F22">
            <v>0</v>
          </cell>
          <cell r="G22">
            <v>-320.85899999999998</v>
          </cell>
          <cell r="H22">
            <v>-267.25076000000001</v>
          </cell>
          <cell r="I22">
            <v>-195.53710000000001</v>
          </cell>
          <cell r="J22">
            <v>-189.68299999999996</v>
          </cell>
          <cell r="K22">
            <v>-194.7938</v>
          </cell>
          <cell r="L22">
            <v>-78.004300000000001</v>
          </cell>
          <cell r="M22">
            <v>0</v>
          </cell>
          <cell r="N22">
            <v>0</v>
          </cell>
          <cell r="O22">
            <v>0</v>
          </cell>
          <cell r="P22">
            <v>0</v>
          </cell>
          <cell r="Q22">
            <v>0</v>
          </cell>
          <cell r="R22">
            <v>-52.038200000000003</v>
          </cell>
          <cell r="S22">
            <v>-68.155199999999994</v>
          </cell>
          <cell r="T22">
            <v>-35.784300000000002</v>
          </cell>
          <cell r="U22">
            <v>-39.559399999999997</v>
          </cell>
          <cell r="V22">
            <v>-54.436799999999991</v>
          </cell>
          <cell r="W22">
            <v>-53.2316</v>
          </cell>
          <cell r="X22">
            <v>-34.536999999999999</v>
          </cell>
          <cell r="Y22">
            <v>-52.5884</v>
          </cell>
          <cell r="Z22">
            <v>-40.624700000000004</v>
          </cell>
          <cell r="AA22">
            <v>-37.379599999999996</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-32.652799999999999</v>
          </cell>
          <cell r="AV22">
            <v>-18.895199999999999</v>
          </cell>
          <cell r="AW22">
            <v>-23.892499999999998</v>
          </cell>
          <cell r="AX22">
            <v>-32.1648</v>
          </cell>
          <cell r="AY22">
            <v>-21.2532</v>
          </cell>
          <cell r="AZ22">
            <v>-24.706479999999999</v>
          </cell>
          <cell r="BA22">
            <v>-20.368580000000001</v>
          </cell>
          <cell r="BB22">
            <v>-15.932600000000001</v>
          </cell>
          <cell r="BC22">
            <v>-30.261399999999998</v>
          </cell>
          <cell r="BD22">
            <v>-18.188199999999998</v>
          </cell>
          <cell r="BE22">
            <v>-12.104799999999999</v>
          </cell>
          <cell r="BF22">
            <v>-16.830200000000001</v>
          </cell>
          <cell r="BG22">
            <v>-17.712700000000002</v>
          </cell>
          <cell r="BH22">
            <v>-12.769299999999999</v>
          </cell>
          <cell r="BI22">
            <v>-21.5562</v>
          </cell>
          <cell r="BJ22">
            <v>-13.8889</v>
          </cell>
          <cell r="BK22">
            <v>-25.372599999999998</v>
          </cell>
          <cell r="BL22">
            <v>-28.893699999999999</v>
          </cell>
          <cell r="BM22">
            <v>-13.700200000000001</v>
          </cell>
          <cell r="BN22">
            <v>-5.3159000000000001</v>
          </cell>
          <cell r="BO22">
            <v>-16.7682</v>
          </cell>
          <cell r="BP22">
            <v>-15.0593</v>
          </cell>
          <cell r="BQ22">
            <v>-8.1341999999999999</v>
          </cell>
          <cell r="BR22">
            <v>-16.3659</v>
          </cell>
          <cell r="BS22">
            <v>-17.280848385039299</v>
          </cell>
          <cell r="BT22">
            <v>-16.6021516149607</v>
          </cell>
          <cell r="BU22">
            <v>-20.553799999999999</v>
          </cell>
          <cell r="BV22">
            <v>-11.4618</v>
          </cell>
          <cell r="BW22">
            <v>-7.7723000000000004</v>
          </cell>
          <cell r="BX22">
            <v>-33.997500000000002</v>
          </cell>
          <cell r="BY22">
            <v>-6.9388999999999994</v>
          </cell>
          <cell r="BZ22">
            <v>0</v>
          </cell>
          <cell r="CA22">
            <v>-27.598099999999999</v>
          </cell>
          <cell r="CB22">
            <v>-22.977499999999999</v>
          </cell>
          <cell r="CC22">
            <v>-4.4181000000000008</v>
          </cell>
          <cell r="CD22">
            <v>-25.192799999999998</v>
          </cell>
          <cell r="CE22">
            <v>-5.0670000000000002</v>
          </cell>
          <cell r="CF22">
            <v>-22.385000000000002</v>
          </cell>
          <cell r="CG22">
            <v>-13.172700000000001</v>
          </cell>
          <cell r="CH22">
            <v>-14.948</v>
          </cell>
          <cell r="CI22">
            <v>-22.4316</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row>
        <row r="23">
          <cell r="B23" t="str">
            <v>FoC Synergies</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row>
        <row r="24">
          <cell r="B24" t="str">
            <v>Barber Synergies</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v>0</v>
          </cell>
          <cell r="EK24">
            <v>0</v>
          </cell>
          <cell r="EL24">
            <v>0</v>
          </cell>
          <cell r="EM24">
            <v>0</v>
          </cell>
          <cell r="EN24">
            <v>0</v>
          </cell>
        </row>
        <row r="25">
          <cell r="B25" t="str">
            <v>Cost of Sales</v>
          </cell>
          <cell r="D25">
            <v>58233</v>
          </cell>
          <cell r="E25">
            <v>82418</v>
          </cell>
          <cell r="F25">
            <v>70431</v>
          </cell>
          <cell r="G25">
            <v>82618.511820000014</v>
          </cell>
          <cell r="H25">
            <v>91168.078600000008</v>
          </cell>
          <cell r="I25">
            <v>93028.672023999985</v>
          </cell>
          <cell r="J25">
            <v>83874.009139999995</v>
          </cell>
          <cell r="K25">
            <v>81873.638340000005</v>
          </cell>
          <cell r="L25">
            <v>92970.587795004802</v>
          </cell>
          <cell r="M25">
            <v>96375.264185100677</v>
          </cell>
          <cell r="N25">
            <v>101194.0273943557</v>
          </cell>
          <cell r="O25">
            <v>106253.72876407349</v>
          </cell>
          <cell r="P25">
            <v>111566.41520227719</v>
          </cell>
          <cell r="Q25">
            <v>0</v>
          </cell>
          <cell r="R25">
            <v>26467.469240000002</v>
          </cell>
          <cell r="S25">
            <v>22676.448800000002</v>
          </cell>
          <cell r="T25">
            <v>22346.860699999997</v>
          </cell>
          <cell r="U25">
            <v>21537.893283999998</v>
          </cell>
          <cell r="V25">
            <v>21418.303880000003</v>
          </cell>
          <cell r="W25">
            <v>20029.502400000001</v>
          </cell>
          <cell r="X25">
            <v>21371.268</v>
          </cell>
          <cell r="Y25">
            <v>19054.564059999997</v>
          </cell>
          <cell r="Z25">
            <v>19810.7703</v>
          </cell>
          <cell r="AA25">
            <v>23309.085573648113</v>
          </cell>
          <cell r="AB25">
            <v>25393.232461017291</v>
          </cell>
          <cell r="AC25">
            <v>24457.499460339397</v>
          </cell>
          <cell r="AD25">
            <v>20926.229982136429</v>
          </cell>
          <cell r="AE25">
            <v>24823.932058029557</v>
          </cell>
          <cell r="AF25">
            <v>25983.661395894003</v>
          </cell>
          <cell r="AG25">
            <v>24641.440749040681</v>
          </cell>
          <cell r="AH25">
            <v>21972.541481243246</v>
          </cell>
          <cell r="AI25">
            <v>26065.128660931037</v>
          </cell>
          <cell r="AJ25">
            <v>27282.844465688708</v>
          </cell>
          <cell r="AK25">
            <v>25873.512786492713</v>
          </cell>
          <cell r="AL25">
            <v>23071.168555305412</v>
          </cell>
          <cell r="AM25">
            <v>27368.385093977591</v>
          </cell>
          <cell r="AN25">
            <v>28646.986688973142</v>
          </cell>
          <cell r="AO25">
            <v>27167.188425817349</v>
          </cell>
          <cell r="AP25">
            <v>24224.726983070683</v>
          </cell>
          <cell r="AQ25">
            <v>28736.804348676465</v>
          </cell>
          <cell r="AR25">
            <v>30079.336023421798</v>
          </cell>
          <cell r="AS25">
            <v>28525.547847108213</v>
          </cell>
          <cell r="AT25">
            <v>0</v>
          </cell>
          <cell r="AU25">
            <v>6131.8487099999984</v>
          </cell>
          <cell r="AV25">
            <v>6912.954450000002</v>
          </cell>
          <cell r="AW25">
            <v>9912.6704999999984</v>
          </cell>
          <cell r="AX25">
            <v>6561.8002000000006</v>
          </cell>
          <cell r="AY25">
            <v>6974.1710000000012</v>
          </cell>
          <cell r="AZ25">
            <v>8791.2425199999961</v>
          </cell>
          <cell r="BA25">
            <v>6904.5654200000008</v>
          </cell>
          <cell r="BB25">
            <v>7363.022399999998</v>
          </cell>
          <cell r="BC25">
            <v>10601.080599999999</v>
          </cell>
          <cell r="BD25">
            <v>7156.7778000000008</v>
          </cell>
          <cell r="BE25">
            <v>6469.4121999999988</v>
          </cell>
          <cell r="BF25">
            <v>7388.5327999999972</v>
          </cell>
          <cell r="BG25">
            <v>9678.0382800000025</v>
          </cell>
          <cell r="BH25">
            <v>7207.2586999999985</v>
          </cell>
          <cell r="BI25">
            <v>9582.1722599999976</v>
          </cell>
          <cell r="BJ25">
            <v>7918.8840999999975</v>
          </cell>
          <cell r="BK25">
            <v>6864.1373999999987</v>
          </cell>
          <cell r="BL25">
            <v>7893.4273000000039</v>
          </cell>
          <cell r="BM25">
            <v>6619.3487999999998</v>
          </cell>
          <cell r="BN25">
            <v>7278.6971000000003</v>
          </cell>
          <cell r="BO25">
            <v>8448.8147999999983</v>
          </cell>
          <cell r="BP25">
            <v>6926.7503839999999</v>
          </cell>
          <cell r="BQ25">
            <v>6245.0777999999991</v>
          </cell>
          <cell r="BR25">
            <v>8366.065099999998</v>
          </cell>
          <cell r="BS25">
            <v>6389.1521516149596</v>
          </cell>
          <cell r="BT25">
            <v>6147.3125283850395</v>
          </cell>
          <cell r="BU25">
            <v>8881.8392000000003</v>
          </cell>
          <cell r="BV25">
            <v>6461.6401999999998</v>
          </cell>
          <cell r="BW25">
            <v>5957.6217000000006</v>
          </cell>
          <cell r="BX25">
            <v>7610.2404999999999</v>
          </cell>
          <cell r="BY25">
            <v>6194.3451000000005</v>
          </cell>
          <cell r="BZ25">
            <v>6929.3029999999999</v>
          </cell>
          <cell r="CA25">
            <v>8247.6198999999997</v>
          </cell>
          <cell r="CB25">
            <v>6443.7919599999996</v>
          </cell>
          <cell r="CC25">
            <v>5760.7959000000001</v>
          </cell>
          <cell r="CD25">
            <v>6849.9762000000001</v>
          </cell>
          <cell r="CE25">
            <v>5284.8120000000008</v>
          </cell>
          <cell r="CF25">
            <v>5296.1399999999994</v>
          </cell>
          <cell r="CG25">
            <v>9229.8183000000008</v>
          </cell>
          <cell r="CH25">
            <v>6827.7559999999994</v>
          </cell>
          <cell r="CI25">
            <v>7288.8804</v>
          </cell>
          <cell r="CJ25">
            <v>9192.4491736481159</v>
          </cell>
          <cell r="CK25">
            <v>7741.2387747928215</v>
          </cell>
          <cell r="CL25">
            <v>7849.125269465866</v>
          </cell>
          <cell r="CM25">
            <v>9802.8684167586052</v>
          </cell>
          <cell r="CN25">
            <v>7870.44953926158</v>
          </cell>
          <cell r="CO25">
            <v>7740.3070982334593</v>
          </cell>
          <cell r="CP25">
            <v>8846.7428228443587</v>
          </cell>
          <cell r="CQ25">
            <v>5794.462213085133</v>
          </cell>
          <cell r="CR25">
            <v>6584.5483365817963</v>
          </cell>
          <cell r="CS25">
            <v>8547.2194324694974</v>
          </cell>
          <cell r="CT25">
            <v>7294.4084029389842</v>
          </cell>
          <cell r="CU25">
            <v>7865.9201460544336</v>
          </cell>
          <cell r="CV25">
            <v>9663.603509036142</v>
          </cell>
          <cell r="CW25">
            <v>8068.6669870216074</v>
          </cell>
          <cell r="CX25">
            <v>7950.9310080452469</v>
          </cell>
          <cell r="CY25">
            <v>9964.06340082715</v>
          </cell>
          <cell r="CZ25">
            <v>7693.7456906693078</v>
          </cell>
          <cell r="DA25">
            <v>7694.245367935272</v>
          </cell>
          <cell r="DB25">
            <v>9253.4496904360985</v>
          </cell>
          <cell r="DC25">
            <v>6084.1853237393889</v>
          </cell>
          <cell r="DD25">
            <v>6913.775753410886</v>
          </cell>
          <cell r="DE25">
            <v>8974.5804040929706</v>
          </cell>
          <cell r="DF25">
            <v>7659.1288230859336</v>
          </cell>
          <cell r="DG25">
            <v>8259.2161533571543</v>
          </cell>
          <cell r="DH25">
            <v>10146.783684487948</v>
          </cell>
          <cell r="DI25">
            <v>8472.1003363726886</v>
          </cell>
          <cell r="DJ25">
            <v>8348.4775584475101</v>
          </cell>
          <cell r="DK25">
            <v>10462.266570868509</v>
          </cell>
          <cell r="DL25">
            <v>8078.4329752027725</v>
          </cell>
          <cell r="DM25">
            <v>8078.9576363320357</v>
          </cell>
          <cell r="DN25">
            <v>9716.1221749579036</v>
          </cell>
          <cell r="DO25">
            <v>6388.3945899263599</v>
          </cell>
          <cell r="DP25">
            <v>7259.464541081431</v>
          </cell>
          <cell r="DQ25">
            <v>9423.3094242976204</v>
          </cell>
          <cell r="DR25">
            <v>8042.0852642402306</v>
          </cell>
          <cell r="DS25">
            <v>8672.1769610250121</v>
          </cell>
          <cell r="DT25">
            <v>10654.122868712346</v>
          </cell>
          <cell r="DU25">
            <v>8895.7053531913225</v>
          </cell>
          <cell r="DV25">
            <v>8765.9014363698843</v>
          </cell>
          <cell r="DW25">
            <v>10985.379899411933</v>
          </cell>
          <cell r="DX25">
            <v>8482.3546239629122</v>
          </cell>
          <cell r="DY25">
            <v>8482.9055181486383</v>
          </cell>
          <cell r="DZ25">
            <v>10201.9282837058</v>
          </cell>
          <cell r="EA25">
            <v>6707.8143194226777</v>
          </cell>
          <cell r="EB25">
            <v>7622.4377681355018</v>
          </cell>
          <cell r="EC25">
            <v>9894.4748955125015</v>
          </cell>
          <cell r="ED25">
            <v>8444.1895274522431</v>
          </cell>
          <cell r="EE25">
            <v>9105.785809076262</v>
          </cell>
          <cell r="EF25">
            <v>11186.829012147964</v>
          </cell>
          <cell r="EG25">
            <v>9340.4906208508892</v>
          </cell>
          <cell r="EH25">
            <v>9204.1965081883791</v>
          </cell>
          <cell r="EI25">
            <v>11534.64889438253</v>
          </cell>
          <cell r="EJ25">
            <v>8906.4723551610568</v>
          </cell>
          <cell r="EK25">
            <v>8907.0507940560692</v>
          </cell>
          <cell r="EL25">
            <v>10712.024697891091</v>
          </cell>
          <cell r="EM25">
            <v>0</v>
          </cell>
          <cell r="EN25">
            <v>0</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Y26">
            <v>0</v>
          </cell>
          <cell r="Z26">
            <v>0</v>
          </cell>
          <cell r="AA26">
            <v>0</v>
          </cell>
          <cell r="AB26">
            <v>0</v>
          </cell>
          <cell r="AC26">
            <v>0</v>
          </cell>
          <cell r="AD26">
            <v>0</v>
          </cell>
          <cell r="AE26">
            <v>0</v>
          </cell>
          <cell r="AF26">
            <v>0</v>
          </cell>
          <cell r="AG26">
            <v>0</v>
          </cell>
          <cell r="AH26">
            <v>0</v>
          </cell>
          <cell r="AI26">
            <v>0</v>
          </cell>
          <cell r="AJ26">
            <v>0</v>
          </cell>
          <cell r="AL26">
            <v>0</v>
          </cell>
          <cell r="AM26">
            <v>0</v>
          </cell>
          <cell r="AN26">
            <v>0</v>
          </cell>
          <cell r="AO26">
            <v>0</v>
          </cell>
          <cell r="AP26">
            <v>0</v>
          </cell>
          <cell r="AQ26">
            <v>0</v>
          </cell>
          <cell r="AR26">
            <v>0</v>
          </cell>
          <cell r="AS26">
            <v>0</v>
          </cell>
          <cell r="CJ26">
            <v>0</v>
          </cell>
          <cell r="EN26">
            <v>0</v>
          </cell>
        </row>
        <row r="27">
          <cell r="B27" t="str">
            <v>AQF</v>
          </cell>
          <cell r="D27">
            <v>7824</v>
          </cell>
          <cell r="E27">
            <v>13262</v>
          </cell>
          <cell r="F27">
            <v>10997</v>
          </cell>
          <cell r="G27">
            <v>9601.5127400000056</v>
          </cell>
          <cell r="H27">
            <v>14096.842640000003</v>
          </cell>
          <cell r="I27">
            <v>17921.401560000013</v>
          </cell>
          <cell r="J27">
            <v>15754.71001000001</v>
          </cell>
          <cell r="K27">
            <v>14354.05700999999</v>
          </cell>
          <cell r="L27">
            <v>15469.630782092776</v>
          </cell>
          <cell r="M27">
            <v>17949.115013162271</v>
          </cell>
          <cell r="N27">
            <v>18846.570763820419</v>
          </cell>
          <cell r="O27">
            <v>19788.899302011443</v>
          </cell>
          <cell r="P27">
            <v>20778.344267111956</v>
          </cell>
          <cell r="Q27">
            <v>0</v>
          </cell>
          <cell r="R27">
            <v>3761.0515600000035</v>
          </cell>
          <cell r="S27">
            <v>4270.43</v>
          </cell>
          <cell r="T27">
            <v>4400.9800000000032</v>
          </cell>
          <cell r="U27">
            <v>5488.9399999999987</v>
          </cell>
          <cell r="V27">
            <v>5049.546699999999</v>
          </cell>
          <cell r="W27">
            <v>3270.8568000000014</v>
          </cell>
          <cell r="X27">
            <v>2433.3400000000038</v>
          </cell>
          <cell r="Y27">
            <v>3600.3135100000036</v>
          </cell>
          <cell r="Z27">
            <v>4490.8740000000016</v>
          </cell>
          <cell r="AA27">
            <v>3462.8105908293219</v>
          </cell>
          <cell r="AB27">
            <v>3269.4062781055545</v>
          </cell>
          <cell r="AC27">
            <v>4246.5399131578997</v>
          </cell>
          <cell r="AD27">
            <v>4173.4632692307641</v>
          </cell>
          <cell r="AE27">
            <v>4000.0945384615407</v>
          </cell>
          <cell r="AF27">
            <v>4194.8812500000022</v>
          </cell>
          <cell r="AG27">
            <v>5580.6759554699784</v>
          </cell>
          <cell r="AH27">
            <v>4382.1364326923031</v>
          </cell>
          <cell r="AI27">
            <v>4200.0992653846151</v>
          </cell>
          <cell r="AJ27">
            <v>4404.6253125000003</v>
          </cell>
          <cell r="AK27">
            <v>5859.7097532434855</v>
          </cell>
          <cell r="AL27">
            <v>4601.2432543269206</v>
          </cell>
          <cell r="AM27">
            <v>4410.1042286538432</v>
          </cell>
          <cell r="AN27">
            <v>4624.8565781250036</v>
          </cell>
          <cell r="AO27">
            <v>6152.6952409056539</v>
          </cell>
          <cell r="AP27">
            <v>4831.3054170432697</v>
          </cell>
          <cell r="AQ27">
            <v>4630.6094400865404</v>
          </cell>
          <cell r="AR27">
            <v>4856.0994070312518</v>
          </cell>
          <cell r="AS27">
            <v>6460.330002950941</v>
          </cell>
          <cell r="AT27">
            <v>0</v>
          </cell>
          <cell r="AU27">
            <v>968.68900000000122</v>
          </cell>
          <cell r="AV27">
            <v>925.25283999999829</v>
          </cell>
          <cell r="AW27">
            <v>1294.9080000000013</v>
          </cell>
          <cell r="AX27">
            <v>933.5</v>
          </cell>
          <cell r="AY27">
            <v>893.27079999999933</v>
          </cell>
          <cell r="AZ27">
            <v>1021.9210000000021</v>
          </cell>
          <cell r="BA27">
            <v>977.13199999999961</v>
          </cell>
          <cell r="BB27">
            <v>1185.0630000000019</v>
          </cell>
          <cell r="BC27">
            <v>1947.3290000000015</v>
          </cell>
          <cell r="BD27">
            <v>1259.601999999999</v>
          </cell>
          <cell r="BE27">
            <v>1299.2920000000013</v>
          </cell>
          <cell r="BF27">
            <v>1390.8830000000034</v>
          </cell>
          <cell r="BG27">
            <v>1432.5810199999996</v>
          </cell>
          <cell r="BH27">
            <v>929.37600000000293</v>
          </cell>
          <cell r="BI27">
            <v>1399.094540000001</v>
          </cell>
          <cell r="BJ27">
            <v>1263.1990000000023</v>
          </cell>
          <cell r="BK27">
            <v>1388.4420000000027</v>
          </cell>
          <cell r="BL27">
            <v>1618.788999999997</v>
          </cell>
          <cell r="BM27">
            <v>1291.2410000000009</v>
          </cell>
          <cell r="BN27">
            <v>1318.5659999999998</v>
          </cell>
          <cell r="BO27">
            <v>1791.1730000000034</v>
          </cell>
          <cell r="BP27">
            <v>1599.3070000000007</v>
          </cell>
          <cell r="BQ27">
            <v>1709.3349999999991</v>
          </cell>
          <cell r="BR27">
            <v>2180.2980000000007</v>
          </cell>
          <cell r="BS27">
            <v>1711.9170000000013</v>
          </cell>
          <cell r="BT27">
            <v>1683.1040000000003</v>
          </cell>
          <cell r="BU27">
            <v>1654.5256999999992</v>
          </cell>
          <cell r="BV27">
            <v>1063.3548000000001</v>
          </cell>
          <cell r="BW27">
            <v>979.67500000000018</v>
          </cell>
          <cell r="BX27">
            <v>1227.8270000000002</v>
          </cell>
          <cell r="BY27">
            <v>703.03899999999976</v>
          </cell>
          <cell r="BZ27">
            <v>742.86599999999999</v>
          </cell>
          <cell r="CA27">
            <v>987.4350000000004</v>
          </cell>
          <cell r="CB27">
            <v>1111.3335100000004</v>
          </cell>
          <cell r="CC27">
            <v>1033.1770000000006</v>
          </cell>
          <cell r="CD27">
            <v>1455.8030000000008</v>
          </cell>
          <cell r="CE27">
            <v>1243.2640000000001</v>
          </cell>
          <cell r="CF27">
            <v>1359.2840000000001</v>
          </cell>
          <cell r="CG27">
            <v>1888.3260000000009</v>
          </cell>
          <cell r="CH27">
            <v>1032.0470000000005</v>
          </cell>
          <cell r="CI27">
            <v>954.52499999999964</v>
          </cell>
          <cell r="CJ27">
            <v>1476.2385908293218</v>
          </cell>
          <cell r="CK27">
            <v>1148.2461836424154</v>
          </cell>
          <cell r="CL27">
            <v>928.46078925109759</v>
          </cell>
          <cell r="CM27">
            <v>1192.6993052120424</v>
          </cell>
          <cell r="CN27">
            <v>1070.3395459977592</v>
          </cell>
          <cell r="CO27">
            <v>1202.7302224370978</v>
          </cell>
          <cell r="CP27">
            <v>1973.4701447230418</v>
          </cell>
          <cell r="CQ27">
            <v>1154.3069999999998</v>
          </cell>
          <cell r="CR27">
            <v>1304.4230769230762</v>
          </cell>
          <cell r="CS27">
            <v>1714.7331923076899</v>
          </cell>
          <cell r="CT27">
            <v>1163.0365384615379</v>
          </cell>
          <cell r="CU27">
            <v>1260.9870000000001</v>
          </cell>
          <cell r="CV27">
            <v>1576.0710000000008</v>
          </cell>
          <cell r="CW27">
            <v>1290.7326923076926</v>
          </cell>
          <cell r="CX27">
            <v>1290.7326923076926</v>
          </cell>
          <cell r="CY27">
            <v>1613.4158653846152</v>
          </cell>
          <cell r="CZ27">
            <v>1720.3039284839451</v>
          </cell>
          <cell r="DA27">
            <v>1720.3039284839451</v>
          </cell>
          <cell r="DB27">
            <v>2140.0680985020899</v>
          </cell>
          <cell r="DC27">
            <v>1212.0223500000002</v>
          </cell>
          <cell r="DD27">
            <v>1369.6442307692314</v>
          </cell>
          <cell r="DE27">
            <v>1800.4698519230742</v>
          </cell>
          <cell r="DF27">
            <v>1221.1883653846153</v>
          </cell>
          <cell r="DG27">
            <v>1324.0363500000003</v>
          </cell>
          <cell r="DH27">
            <v>1654.8745500000005</v>
          </cell>
          <cell r="DI27">
            <v>1355.2693269230776</v>
          </cell>
          <cell r="DJ27">
            <v>1355.2693269230776</v>
          </cell>
          <cell r="DK27">
            <v>1694.086658653845</v>
          </cell>
          <cell r="DL27">
            <v>1806.3191249081437</v>
          </cell>
          <cell r="DM27">
            <v>1806.3191249081437</v>
          </cell>
          <cell r="DN27">
            <v>2247.0715034271952</v>
          </cell>
          <cell r="DO27">
            <v>1272.6234674999996</v>
          </cell>
          <cell r="DP27">
            <v>1438.1264423076918</v>
          </cell>
          <cell r="DQ27">
            <v>1890.49334451923</v>
          </cell>
          <cell r="DR27">
            <v>1282.2477836538455</v>
          </cell>
          <cell r="DS27">
            <v>1390.2381674999997</v>
          </cell>
          <cell r="DT27">
            <v>1737.6182774999997</v>
          </cell>
          <cell r="DU27">
            <v>1423.0327932692317</v>
          </cell>
          <cell r="DV27">
            <v>1423.0327932692317</v>
          </cell>
          <cell r="DW27">
            <v>1778.7909915865403</v>
          </cell>
          <cell r="DX27">
            <v>1896.6350811535503</v>
          </cell>
          <cell r="DY27">
            <v>1896.6350811535503</v>
          </cell>
          <cell r="DZ27">
            <v>2359.4250785985532</v>
          </cell>
          <cell r="EA27">
            <v>1336.2546408749995</v>
          </cell>
          <cell r="EB27">
            <v>1510.0327644230774</v>
          </cell>
          <cell r="EC27">
            <v>1985.0180117451919</v>
          </cell>
          <cell r="ED27">
            <v>1346.3601728365384</v>
          </cell>
          <cell r="EE27">
            <v>1459.7500758750002</v>
          </cell>
          <cell r="EF27">
            <v>1824.4991913750018</v>
          </cell>
          <cell r="EG27">
            <v>1494.1844329326923</v>
          </cell>
          <cell r="EH27">
            <v>1494.1844329326923</v>
          </cell>
          <cell r="EI27">
            <v>1867.7305411658672</v>
          </cell>
          <cell r="EJ27">
            <v>1991.4668352112276</v>
          </cell>
          <cell r="EK27">
            <v>1991.4668352112276</v>
          </cell>
          <cell r="EL27">
            <v>2477.3963325284822</v>
          </cell>
          <cell r="EM27">
            <v>0</v>
          </cell>
          <cell r="EN27">
            <v>0</v>
          </cell>
        </row>
        <row r="28">
          <cell r="B28" t="str">
            <v>SQM</v>
          </cell>
          <cell r="D28">
            <v>4523</v>
          </cell>
          <cell r="E28">
            <v>5515</v>
          </cell>
          <cell r="F28">
            <v>5970</v>
          </cell>
          <cell r="G28">
            <v>5206.3406799999975</v>
          </cell>
          <cell r="H28">
            <v>6367.9950000000026</v>
          </cell>
          <cell r="I28">
            <v>7002.4203160000034</v>
          </cell>
          <cell r="J28">
            <v>5940.3371599999991</v>
          </cell>
          <cell r="K28">
            <v>6183.8281600000046</v>
          </cell>
          <cell r="L28">
            <v>7243.3826033402402</v>
          </cell>
          <cell r="M28">
            <v>7747.6547931777568</v>
          </cell>
          <cell r="N28">
            <v>8135.0375328366354</v>
          </cell>
          <cell r="O28">
            <v>8541.7894094784751</v>
          </cell>
          <cell r="P28">
            <v>8968.8788799524009</v>
          </cell>
          <cell r="Q28">
            <v>0</v>
          </cell>
          <cell r="R28">
            <v>1655.6790000000001</v>
          </cell>
          <cell r="S28">
            <v>1674.5589999999997</v>
          </cell>
          <cell r="T28">
            <v>1884.5190000000011</v>
          </cell>
          <cell r="U28">
            <v>1787.663316000001</v>
          </cell>
          <cell r="V28">
            <v>1686.3971599999995</v>
          </cell>
          <cell r="W28">
            <v>1190.8049999999994</v>
          </cell>
          <cell r="X28">
            <v>1305.5410000000002</v>
          </cell>
          <cell r="Y28">
            <v>2001.0849999999991</v>
          </cell>
          <cell r="Z28">
            <v>1775.924</v>
          </cell>
          <cell r="AA28">
            <v>1560.9713148610244</v>
          </cell>
          <cell r="AB28">
            <v>1917.3160428771553</v>
          </cell>
          <cell r="AC28">
            <v>1989.1712456020596</v>
          </cell>
          <cell r="AD28">
            <v>1856.2548080950482</v>
          </cell>
          <cell r="AE28">
            <v>1903.0850952652063</v>
          </cell>
          <cell r="AF28">
            <v>1975.2590676217405</v>
          </cell>
          <cell r="AG28">
            <v>2013.0558221957535</v>
          </cell>
          <cell r="AH28">
            <v>1949.0675484998019</v>
          </cell>
          <cell r="AI28">
            <v>1998.2393500284661</v>
          </cell>
          <cell r="AJ28">
            <v>2074.0220210028283</v>
          </cell>
          <cell r="AK28">
            <v>2113.7086133055427</v>
          </cell>
          <cell r="AL28">
            <v>2046.5209259247904</v>
          </cell>
          <cell r="AM28">
            <v>2098.1513175298887</v>
          </cell>
          <cell r="AN28">
            <v>2177.7231220529711</v>
          </cell>
          <cell r="AO28">
            <v>2219.3940439708203</v>
          </cell>
          <cell r="AP28">
            <v>2148.8469722210311</v>
          </cell>
          <cell r="AQ28">
            <v>2203.0588834063838</v>
          </cell>
          <cell r="AR28">
            <v>2286.609278155619</v>
          </cell>
          <cell r="AS28">
            <v>2330.3637461693606</v>
          </cell>
          <cell r="AT28">
            <v>0</v>
          </cell>
          <cell r="AU28">
            <v>543.05549000000008</v>
          </cell>
          <cell r="AV28">
            <v>471.38850999999988</v>
          </cell>
          <cell r="AW28">
            <v>792.04000000000019</v>
          </cell>
          <cell r="AX28">
            <v>478.24099999999999</v>
          </cell>
          <cell r="AY28">
            <v>437.96799999999996</v>
          </cell>
          <cell r="AZ28">
            <v>746.11600000000021</v>
          </cell>
          <cell r="BA28">
            <v>446.40200000000004</v>
          </cell>
          <cell r="BB28">
            <v>444.46699999999998</v>
          </cell>
          <cell r="BC28">
            <v>605.67300000000046</v>
          </cell>
          <cell r="BD28">
            <v>451.06999999999994</v>
          </cell>
          <cell r="BE28">
            <v>487.71300000000042</v>
          </cell>
          <cell r="BF28">
            <v>463.86099999999965</v>
          </cell>
          <cell r="BG28">
            <v>528.60800000000017</v>
          </cell>
          <cell r="BH28">
            <v>482.59299999999985</v>
          </cell>
          <cell r="BI28">
            <v>644.47799999999961</v>
          </cell>
          <cell r="BJ28">
            <v>519.12899999999991</v>
          </cell>
          <cell r="BK28">
            <v>446.0630000000001</v>
          </cell>
          <cell r="BL28">
            <v>709.36699999999996</v>
          </cell>
          <cell r="BM28">
            <v>563.16200000000003</v>
          </cell>
          <cell r="BN28">
            <v>636.69300000000067</v>
          </cell>
          <cell r="BO28">
            <v>684.66400000000021</v>
          </cell>
          <cell r="BP28">
            <v>615.77631599999972</v>
          </cell>
          <cell r="BQ28">
            <v>570.96900000000005</v>
          </cell>
          <cell r="BR28">
            <v>600.91800000000035</v>
          </cell>
          <cell r="BS28">
            <v>579.32799999999997</v>
          </cell>
          <cell r="BT28">
            <v>509.0618999999997</v>
          </cell>
          <cell r="BU28">
            <v>598.00725999999986</v>
          </cell>
          <cell r="BV28">
            <v>316.44100000000003</v>
          </cell>
          <cell r="BW28">
            <v>337.34099999999989</v>
          </cell>
          <cell r="BX28">
            <v>537.02299999999991</v>
          </cell>
          <cell r="BY28">
            <v>326.38400000000001</v>
          </cell>
          <cell r="BZ28">
            <v>414.26600000000008</v>
          </cell>
          <cell r="CA28">
            <v>564.89099999999985</v>
          </cell>
          <cell r="CB28">
            <v>585.70699999999988</v>
          </cell>
          <cell r="CC28">
            <v>653.05599999999981</v>
          </cell>
          <cell r="CD28">
            <v>762.32199999999989</v>
          </cell>
          <cell r="CE28">
            <v>484.22799999999984</v>
          </cell>
          <cell r="CF28">
            <v>540.6400000000001</v>
          </cell>
          <cell r="CG28">
            <v>751.05600000000027</v>
          </cell>
          <cell r="CH28">
            <v>498.49699999999984</v>
          </cell>
          <cell r="CI28">
            <v>413.08299999999986</v>
          </cell>
          <cell r="CJ28">
            <v>649.39131486102474</v>
          </cell>
          <cell r="CK28">
            <v>603.28478848783993</v>
          </cell>
          <cell r="CL28">
            <v>567.23927020611382</v>
          </cell>
          <cell r="CM28">
            <v>746.79198418320107</v>
          </cell>
          <cell r="CN28">
            <v>649.94027529485015</v>
          </cell>
          <cell r="CO28">
            <v>635.92596025251987</v>
          </cell>
          <cell r="CP28">
            <v>703.30501005468932</v>
          </cell>
          <cell r="CQ28">
            <v>516.17744133851011</v>
          </cell>
          <cell r="CR28">
            <v>598.55794565089377</v>
          </cell>
          <cell r="CS28">
            <v>741.5194211056446</v>
          </cell>
          <cell r="CT28">
            <v>585.3951766837788</v>
          </cell>
          <cell r="CU28">
            <v>616.81530270959411</v>
          </cell>
          <cell r="CV28">
            <v>700.87461587183316</v>
          </cell>
          <cell r="CW28">
            <v>638.54646179466613</v>
          </cell>
          <cell r="CX28">
            <v>589.38036069655072</v>
          </cell>
          <cell r="CY28">
            <v>747.33224513052437</v>
          </cell>
          <cell r="CZ28">
            <v>661.3680707008939</v>
          </cell>
          <cell r="DA28">
            <v>661.57673404398133</v>
          </cell>
          <cell r="DB28">
            <v>690.11101745087922</v>
          </cell>
          <cell r="DC28">
            <v>541.98631340543557</v>
          </cell>
          <cell r="DD28">
            <v>628.48584293343879</v>
          </cell>
          <cell r="DE28">
            <v>778.59539216092685</v>
          </cell>
          <cell r="DF28">
            <v>614.66493551796793</v>
          </cell>
          <cell r="DG28">
            <v>647.65606784507372</v>
          </cell>
          <cell r="DH28">
            <v>735.91834666542468</v>
          </cell>
          <cell r="DI28">
            <v>670.47378488439972</v>
          </cell>
          <cell r="DJ28">
            <v>618.84937873137824</v>
          </cell>
          <cell r="DK28">
            <v>784.69885738705034</v>
          </cell>
          <cell r="DL28">
            <v>694.43647423593893</v>
          </cell>
          <cell r="DM28">
            <v>694.6555707461805</v>
          </cell>
          <cell r="DN28">
            <v>724.61656832342328</v>
          </cell>
          <cell r="DO28">
            <v>569.0856290757074</v>
          </cell>
          <cell r="DP28">
            <v>659.91013508011042</v>
          </cell>
          <cell r="DQ28">
            <v>817.52516176897302</v>
          </cell>
          <cell r="DR28">
            <v>645.39818229386606</v>
          </cell>
          <cell r="DS28">
            <v>680.03887123732761</v>
          </cell>
          <cell r="DT28">
            <v>772.71426399869574</v>
          </cell>
          <cell r="DU28">
            <v>703.99747412861984</v>
          </cell>
          <cell r="DV28">
            <v>649.79184766794742</v>
          </cell>
          <cell r="DW28">
            <v>823.93380025640317</v>
          </cell>
          <cell r="DX28">
            <v>729.15829794773572</v>
          </cell>
          <cell r="DY28">
            <v>729.38834928348979</v>
          </cell>
          <cell r="DZ28">
            <v>760.84739673959439</v>
          </cell>
          <cell r="EA28">
            <v>597.53991052949277</v>
          </cell>
          <cell r="EB28">
            <v>692.90564183411607</v>
          </cell>
          <cell r="EC28">
            <v>858.40141985742184</v>
          </cell>
          <cell r="ED28">
            <v>677.66809140855958</v>
          </cell>
          <cell r="EE28">
            <v>714.04081479919387</v>
          </cell>
          <cell r="EF28">
            <v>811.34997719863077</v>
          </cell>
          <cell r="EG28">
            <v>739.19734783505055</v>
          </cell>
          <cell r="EH28">
            <v>682.28144005134482</v>
          </cell>
          <cell r="EI28">
            <v>865.13049026922317</v>
          </cell>
          <cell r="EJ28">
            <v>765.61621284512285</v>
          </cell>
          <cell r="EK28">
            <v>765.85776674766407</v>
          </cell>
          <cell r="EL28">
            <v>798.88976657657395</v>
          </cell>
          <cell r="EN28">
            <v>0</v>
          </cell>
        </row>
        <row r="29">
          <cell r="B29" t="str">
            <v>Filet of Chicken</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N29">
            <v>0</v>
          </cell>
        </row>
        <row r="30">
          <cell r="B30" t="str">
            <v>Barber Foods</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N30">
            <v>0</v>
          </cell>
        </row>
        <row r="31">
          <cell r="B31" t="str">
            <v>FoC Synergies</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N31">
            <v>0</v>
          </cell>
        </row>
        <row r="32">
          <cell r="B32" t="str">
            <v>Barber Synergies</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N32">
            <v>0</v>
          </cell>
        </row>
        <row r="33">
          <cell r="B33" t="str">
            <v>Cost Cuts</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cell r="CW33">
            <v>0</v>
          </cell>
          <cell r="CX33">
            <v>0</v>
          </cell>
          <cell r="CY33">
            <v>0</v>
          </cell>
          <cell r="CZ33">
            <v>0</v>
          </cell>
          <cell r="DA33">
            <v>0</v>
          </cell>
          <cell r="DB33">
            <v>0</v>
          </cell>
          <cell r="DC33">
            <v>0</v>
          </cell>
          <cell r="DD33">
            <v>0</v>
          </cell>
          <cell r="DE33">
            <v>0</v>
          </cell>
          <cell r="DF33">
            <v>0</v>
          </cell>
          <cell r="DG33">
            <v>0</v>
          </cell>
          <cell r="DH33">
            <v>0</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N33">
            <v>0</v>
          </cell>
        </row>
        <row r="34">
          <cell r="B34" t="str">
            <v>Gross Margin</v>
          </cell>
          <cell r="D34">
            <v>12347</v>
          </cell>
          <cell r="E34">
            <v>18777</v>
          </cell>
          <cell r="F34">
            <v>16967</v>
          </cell>
          <cell r="G34">
            <v>14807.853419999999</v>
          </cell>
          <cell r="H34">
            <v>20464.837639999998</v>
          </cell>
          <cell r="I34">
            <v>24923.821876000016</v>
          </cell>
          <cell r="J34">
            <v>21695.047170000005</v>
          </cell>
          <cell r="K34">
            <v>20537.885169999994</v>
          </cell>
          <cell r="L34">
            <v>22713.01338543302</v>
          </cell>
          <cell r="M34">
            <v>25696.769806340017</v>
          </cell>
          <cell r="N34">
            <v>26981.608296657054</v>
          </cell>
          <cell r="O34">
            <v>28330.688711489929</v>
          </cell>
          <cell r="P34">
            <v>29747.22314706436</v>
          </cell>
          <cell r="Q34">
            <v>0</v>
          </cell>
          <cell r="R34">
            <v>5416.7305600000036</v>
          </cell>
          <cell r="S34">
            <v>5944.9889999999978</v>
          </cell>
          <cell r="T34">
            <v>6285.4990000000034</v>
          </cell>
          <cell r="U34">
            <v>7276.6033160000006</v>
          </cell>
          <cell r="V34">
            <v>6735.9438599999994</v>
          </cell>
          <cell r="W34">
            <v>4461.6618000000017</v>
          </cell>
          <cell r="X34">
            <v>3738.8810000000012</v>
          </cell>
          <cell r="Y34">
            <v>5601.3985100000064</v>
          </cell>
          <cell r="Z34">
            <v>6266.7979999999989</v>
          </cell>
          <cell r="AA34">
            <v>5023.7819056903463</v>
          </cell>
          <cell r="AB34">
            <v>5186.7223209827098</v>
          </cell>
          <cell r="AC34">
            <v>6235.7111587599611</v>
          </cell>
          <cell r="AD34">
            <v>6029.7180773258115</v>
          </cell>
          <cell r="AE34">
            <v>5903.1796337267479</v>
          </cell>
          <cell r="AF34">
            <v>6170.1403176217427</v>
          </cell>
          <cell r="AG34">
            <v>7593.7317776657292</v>
          </cell>
          <cell r="AH34">
            <v>6331.2039811921059</v>
          </cell>
          <cell r="AI34">
            <v>6198.3386154130822</v>
          </cell>
          <cell r="AJ34">
            <v>6478.6473335028277</v>
          </cell>
          <cell r="AK34">
            <v>7973.4183665490273</v>
          </cell>
          <cell r="AL34">
            <v>6647.7641802517101</v>
          </cell>
          <cell r="AM34">
            <v>6508.2555461837292</v>
          </cell>
          <cell r="AN34">
            <v>6802.579700177972</v>
          </cell>
          <cell r="AO34">
            <v>8372.0892848764743</v>
          </cell>
          <cell r="AP34">
            <v>6980.1523892643017</v>
          </cell>
          <cell r="AQ34">
            <v>6833.6683234929224</v>
          </cell>
          <cell r="AR34">
            <v>7142.7086851868662</v>
          </cell>
          <cell r="AS34">
            <v>8790.6937491203025</v>
          </cell>
          <cell r="AT34">
            <v>0</v>
          </cell>
          <cell r="AU34">
            <v>1511.7444900000019</v>
          </cell>
          <cell r="AV34">
            <v>1396.6413499999971</v>
          </cell>
          <cell r="AW34">
            <v>2086.9480000000021</v>
          </cell>
          <cell r="AX34">
            <v>1411.741</v>
          </cell>
          <cell r="AY34">
            <v>1331.2388000000001</v>
          </cell>
          <cell r="AZ34">
            <v>1768.0370000000039</v>
          </cell>
          <cell r="BA34">
            <v>1423.5339999999997</v>
          </cell>
          <cell r="BB34">
            <v>1629.5300000000025</v>
          </cell>
          <cell r="BC34">
            <v>2553.0020000000022</v>
          </cell>
          <cell r="BD34">
            <v>1710.6719999999978</v>
          </cell>
          <cell r="BE34">
            <v>1787.0050000000028</v>
          </cell>
          <cell r="BF34">
            <v>1854.7440000000024</v>
          </cell>
          <cell r="BG34">
            <v>1961.1890199999998</v>
          </cell>
          <cell r="BH34">
            <v>1411.9690000000028</v>
          </cell>
          <cell r="BI34">
            <v>2043.572540000001</v>
          </cell>
          <cell r="BJ34">
            <v>1782.3280000000013</v>
          </cell>
          <cell r="BK34">
            <v>1834.5050000000019</v>
          </cell>
          <cell r="BL34">
            <v>2328.1559999999963</v>
          </cell>
          <cell r="BM34">
            <v>1854.4030000000021</v>
          </cell>
          <cell r="BN34">
            <v>1955.2590000000009</v>
          </cell>
          <cell r="BO34">
            <v>2475.8370000000032</v>
          </cell>
          <cell r="BP34">
            <v>2215.0833159999993</v>
          </cell>
          <cell r="BQ34">
            <v>2280.3039999999983</v>
          </cell>
          <cell r="BR34">
            <v>2781.2160000000022</v>
          </cell>
          <cell r="BS34">
            <v>2291.2450000000017</v>
          </cell>
          <cell r="BT34">
            <v>2192.1658999999991</v>
          </cell>
          <cell r="BU34">
            <v>2252.5329599999986</v>
          </cell>
          <cell r="BV34">
            <v>1379.7957999999999</v>
          </cell>
          <cell r="BW34">
            <v>1317.0159999999996</v>
          </cell>
          <cell r="BX34">
            <v>1764.8500000000004</v>
          </cell>
          <cell r="BY34">
            <v>1029.4229999999998</v>
          </cell>
          <cell r="BZ34">
            <v>1157.1320000000005</v>
          </cell>
          <cell r="CA34">
            <v>1552.3260000000009</v>
          </cell>
          <cell r="CB34">
            <v>1697.0405100000007</v>
          </cell>
          <cell r="CC34">
            <v>1686.2330000000002</v>
          </cell>
          <cell r="CD34">
            <v>2218.1249999999991</v>
          </cell>
          <cell r="CE34">
            <v>1727.4919999999993</v>
          </cell>
          <cell r="CF34">
            <v>1899.9240000000009</v>
          </cell>
          <cell r="CG34">
            <v>2639.3820000000014</v>
          </cell>
          <cell r="CH34">
            <v>1530.5439999999999</v>
          </cell>
          <cell r="CI34">
            <v>1367.6080000000002</v>
          </cell>
          <cell r="CJ34">
            <v>2125.6299056903463</v>
          </cell>
          <cell r="CK34">
            <v>1751.5309721302556</v>
          </cell>
          <cell r="CL34">
            <v>1495.7000594572119</v>
          </cell>
          <cell r="CM34">
            <v>1939.4912893952423</v>
          </cell>
          <cell r="CN34">
            <v>1720.2798212926091</v>
          </cell>
          <cell r="CO34">
            <v>1838.6561826896177</v>
          </cell>
          <cell r="CP34">
            <v>2676.7751547777316</v>
          </cell>
          <cell r="CQ34">
            <v>1670.484441338509</v>
          </cell>
          <cell r="CR34">
            <v>1902.9810225739711</v>
          </cell>
          <cell r="CS34">
            <v>2456.2526134133332</v>
          </cell>
          <cell r="CT34">
            <v>1748.431715145317</v>
          </cell>
          <cell r="CU34">
            <v>1877.8023027095933</v>
          </cell>
          <cell r="CV34">
            <v>2276.9456158718331</v>
          </cell>
          <cell r="CW34">
            <v>1929.2791541023589</v>
          </cell>
          <cell r="CX34">
            <v>1880.1130530042428</v>
          </cell>
          <cell r="CY34">
            <v>2360.7481105151401</v>
          </cell>
          <cell r="CZ34">
            <v>2381.6719991848386</v>
          </cell>
          <cell r="DA34">
            <v>2381.8806625279258</v>
          </cell>
          <cell r="DB34">
            <v>2830.1791159529694</v>
          </cell>
          <cell r="DC34">
            <v>1754.008663405436</v>
          </cell>
          <cell r="DD34">
            <v>1998.1300737026704</v>
          </cell>
          <cell r="DE34">
            <v>2579.0652440840022</v>
          </cell>
          <cell r="DF34">
            <v>1835.8533009025832</v>
          </cell>
          <cell r="DG34">
            <v>1971.6924178450736</v>
          </cell>
          <cell r="DH34">
            <v>2390.7928966654254</v>
          </cell>
          <cell r="DI34">
            <v>2025.7431118074783</v>
          </cell>
          <cell r="DJ34">
            <v>1974.118705654455</v>
          </cell>
          <cell r="DK34">
            <v>2478.7855160408944</v>
          </cell>
          <cell r="DL34">
            <v>2500.7555991440831</v>
          </cell>
          <cell r="DM34">
            <v>2500.974695654324</v>
          </cell>
          <cell r="DN34">
            <v>2971.6880717506192</v>
          </cell>
          <cell r="DO34">
            <v>1841.709096575707</v>
          </cell>
          <cell r="DP34">
            <v>2098.0365773878029</v>
          </cell>
          <cell r="DQ34">
            <v>2708.0185062882028</v>
          </cell>
          <cell r="DR34">
            <v>1927.6459659477123</v>
          </cell>
          <cell r="DS34">
            <v>2070.2770387373275</v>
          </cell>
          <cell r="DT34">
            <v>2510.3325414986957</v>
          </cell>
          <cell r="DU34">
            <v>2127.0302673978513</v>
          </cell>
          <cell r="DV34">
            <v>2072.8246409371786</v>
          </cell>
          <cell r="DW34">
            <v>2602.7247918429439</v>
          </cell>
          <cell r="DX34">
            <v>2625.7933791012856</v>
          </cell>
          <cell r="DY34">
            <v>2626.0234304370406</v>
          </cell>
          <cell r="DZ34">
            <v>3120.2724753381463</v>
          </cell>
          <cell r="EA34">
            <v>1933.7945514044914</v>
          </cell>
          <cell r="EB34">
            <v>2202.9384062571935</v>
          </cell>
          <cell r="EC34">
            <v>2843.4194316026133</v>
          </cell>
          <cell r="ED34">
            <v>2024.0282642450966</v>
          </cell>
          <cell r="EE34">
            <v>2173.7908906741941</v>
          </cell>
          <cell r="EF34">
            <v>2635.8491685736317</v>
          </cell>
          <cell r="EG34">
            <v>2233.3817807677424</v>
          </cell>
          <cell r="EH34">
            <v>2176.4658729840376</v>
          </cell>
          <cell r="EI34">
            <v>2732.8610314350899</v>
          </cell>
          <cell r="EJ34">
            <v>2757.0830480563509</v>
          </cell>
          <cell r="EK34">
            <v>2757.3246019588914</v>
          </cell>
          <cell r="EL34">
            <v>3276.2860991050547</v>
          </cell>
          <cell r="EM34">
            <v>0</v>
          </cell>
          <cell r="EN34">
            <v>0</v>
          </cell>
        </row>
        <row r="35">
          <cell r="A35">
            <v>0</v>
          </cell>
          <cell r="B35" t="str">
            <v>% of net revenue</v>
          </cell>
          <cell r="C35">
            <v>0</v>
          </cell>
          <cell r="D35">
            <v>0.17493624256163218</v>
          </cell>
          <cell r="E35">
            <v>0.18555264588171352</v>
          </cell>
          <cell r="F35">
            <v>0.19413487722831185</v>
          </cell>
          <cell r="G35">
            <v>0.15199020699912541</v>
          </cell>
          <cell r="H35">
            <v>0.18332261065367647</v>
          </cell>
          <cell r="I35">
            <v>0.21130389915392891</v>
          </cell>
          <cell r="J35">
            <v>0.20550574124953078</v>
          </cell>
          <cell r="K35">
            <v>0.20054271693355452</v>
          </cell>
          <cell r="L35">
            <v>0.19633736461926296</v>
          </cell>
          <cell r="M35">
            <v>0.21050496961606943</v>
          </cell>
          <cell r="N35">
            <v>0.21050496961606965</v>
          </cell>
          <cell r="O35">
            <v>0.21050496961606979</v>
          </cell>
          <cell r="P35">
            <v>0.21050496961606938</v>
          </cell>
          <cell r="Q35">
            <v>0</v>
          </cell>
          <cell r="R35">
            <v>0.16988761185720591</v>
          </cell>
          <cell r="S35">
            <v>0.20771105356558983</v>
          </cell>
          <cell r="T35">
            <v>0.2195243097620069</v>
          </cell>
          <cell r="U35">
            <v>0.25253272396228504</v>
          </cell>
          <cell r="V35">
            <v>0.23925142387768158</v>
          </cell>
          <cell r="W35">
            <v>0.18217434514607522</v>
          </cell>
          <cell r="X35">
            <v>0.14889919609796026</v>
          </cell>
          <cell r="Y35">
            <v>0.22718230911071688</v>
          </cell>
          <cell r="Z35">
            <v>0.24031374121643079</v>
          </cell>
          <cell r="AA35">
            <v>0.177312864974006</v>
          </cell>
          <cell r="AB35">
            <v>0.16961183749152314</v>
          </cell>
          <cell r="AC35">
            <v>0.20316255722298684</v>
          </cell>
          <cell r="AD35">
            <v>0.22368785041523417</v>
          </cell>
          <cell r="AE35">
            <v>0.19211632036702286</v>
          </cell>
          <cell r="AF35">
            <v>0.19189458131876655</v>
          </cell>
          <cell r="AG35">
            <v>0.23557285978148321</v>
          </cell>
          <cell r="AH35">
            <v>0.22368785041523431</v>
          </cell>
          <cell r="AI35">
            <v>0.19211632036702275</v>
          </cell>
          <cell r="AJ35">
            <v>0.19189458131876647</v>
          </cell>
          <cell r="AK35">
            <v>0.23557285978148348</v>
          </cell>
          <cell r="AL35">
            <v>0.22368785041523426</v>
          </cell>
          <cell r="AM35">
            <v>0.19211632036702259</v>
          </cell>
          <cell r="AN35">
            <v>0.19189458131876655</v>
          </cell>
          <cell r="AO35">
            <v>0.2355728597814834</v>
          </cell>
          <cell r="AP35">
            <v>0.2236878504152344</v>
          </cell>
          <cell r="AQ35">
            <v>0.19211632036702275</v>
          </cell>
          <cell r="AR35">
            <v>0.19189458131876647</v>
          </cell>
          <cell r="AS35">
            <v>0.23557285978148351</v>
          </cell>
          <cell r="AT35">
            <v>0</v>
          </cell>
          <cell r="AU35">
            <v>0.19777929704579278</v>
          </cell>
          <cell r="AV35">
            <v>0.16807572637889287</v>
          </cell>
          <cell r="AW35">
            <v>0.1739178624720446</v>
          </cell>
          <cell r="AX35">
            <v>0.17705320190732818</v>
          </cell>
          <cell r="AY35">
            <v>0.16028574532228379</v>
          </cell>
          <cell r="AZ35">
            <v>0.16743917013004728</v>
          </cell>
          <cell r="BA35">
            <v>0.17093143683916295</v>
          </cell>
          <cell r="BB35">
            <v>0.18120884121842898</v>
          </cell>
          <cell r="BC35">
            <v>0.19408438259312755</v>
          </cell>
          <cell r="BD35">
            <v>0.19291589336090723</v>
          </cell>
          <cell r="BE35">
            <v>0.21643831176554432</v>
          </cell>
          <cell r="BF35">
            <v>0.20065871012323275</v>
          </cell>
          <cell r="BG35">
            <v>0.16849821465381978</v>
          </cell>
          <cell r="BH35">
            <v>0.16381618506261328</v>
          </cell>
          <cell r="BI35">
            <v>0.17577992422472591</v>
          </cell>
          <cell r="BJ35">
            <v>0.18372219694073089</v>
          </cell>
          <cell r="BK35">
            <v>0.210895553080789</v>
          </cell>
          <cell r="BL35">
            <v>0.2277686275862954</v>
          </cell>
          <cell r="BM35">
            <v>0.21884084450054364</v>
          </cell>
          <cell r="BN35">
            <v>0.21174662071438705</v>
          </cell>
          <cell r="BO35">
            <v>0.22662845876698814</v>
          </cell>
          <cell r="BP35">
            <v>0.24230186073063215</v>
          </cell>
          <cell r="BQ35">
            <v>0.267472361179179</v>
          </cell>
          <cell r="BR35">
            <v>0.24949725184556457</v>
          </cell>
          <cell r="BS35">
            <v>0.26395624070883927</v>
          </cell>
          <cell r="BT35">
            <v>0.26286606756347441</v>
          </cell>
          <cell r="BU35">
            <v>0.20230444318110513</v>
          </cell>
          <cell r="BV35">
            <v>0.17596213244614889</v>
          </cell>
          <cell r="BW35">
            <v>0.18104214317092376</v>
          </cell>
          <cell r="BX35">
            <v>0.18824884943777345</v>
          </cell>
          <cell r="BY35">
            <v>0.1425049898819426</v>
          </cell>
          <cell r="BZ35">
            <v>0.14309544317118736</v>
          </cell>
          <cell r="CA35">
            <v>0.15840148668575821</v>
          </cell>
          <cell r="CB35">
            <v>0.20846031609836096</v>
          </cell>
          <cell r="CC35">
            <v>0.22643030162001923</v>
          </cell>
          <cell r="CD35">
            <v>0.24460743777319108</v>
          </cell>
          <cell r="CE35">
            <v>0.24635155577966947</v>
          </cell>
          <cell r="CF35">
            <v>0.26402266572392918</v>
          </cell>
          <cell r="CG35">
            <v>0.22237235308936534</v>
          </cell>
          <cell r="CH35">
            <v>0.18311666247921227</v>
          </cell>
          <cell r="CI35">
            <v>0.15798646481175901</v>
          </cell>
          <cell r="CJ35">
            <v>0.18780836313211099</v>
          </cell>
          <cell r="CK35">
            <v>0.18451210961879541</v>
          </cell>
          <cell r="CL35">
            <v>0.16005650258950108</v>
          </cell>
          <cell r="CM35">
            <v>0.16517048854999802</v>
          </cell>
          <cell r="CN35">
            <v>0.17936902988504355</v>
          </cell>
          <cell r="CO35">
            <v>0.19194730460564366</v>
          </cell>
          <cell r="CP35">
            <v>0.23228801829231766</v>
          </cell>
          <cell r="CQ35">
            <v>0.22377714385254166</v>
          </cell>
          <cell r="CR35">
            <v>0.22420906509397404</v>
          </cell>
          <cell r="CS35">
            <v>0.2232252331964972</v>
          </cell>
          <cell r="CT35">
            <v>0.19334984278321146</v>
          </cell>
          <cell r="CU35">
            <v>0.19271919049251951</v>
          </cell>
          <cell r="CV35">
            <v>0.19069019289256359</v>
          </cell>
          <cell r="CW35">
            <v>0.19296754822140599</v>
          </cell>
          <cell r="CX35">
            <v>0.19124246024420075</v>
          </cell>
          <cell r="CY35">
            <v>0.19154435817071835</v>
          </cell>
          <cell r="CZ35">
            <v>0.23638444305720055</v>
          </cell>
          <cell r="DA35">
            <v>0.23638853417739863</v>
          </cell>
          <cell r="DB35">
            <v>0.23421599267072385</v>
          </cell>
          <cell r="DC35">
            <v>0.22377714385254185</v>
          </cell>
          <cell r="DD35">
            <v>0.22420906509397409</v>
          </cell>
          <cell r="DE35">
            <v>0.2232252331964974</v>
          </cell>
          <cell r="DF35">
            <v>0.19334984278321149</v>
          </cell>
          <cell r="DG35">
            <v>0.19271919049251959</v>
          </cell>
          <cell r="DH35">
            <v>0.19069019289256364</v>
          </cell>
          <cell r="DI35">
            <v>0.19296754822140608</v>
          </cell>
          <cell r="DJ35">
            <v>0.19124246024420072</v>
          </cell>
          <cell r="DK35">
            <v>0.19154435817071816</v>
          </cell>
          <cell r="DL35">
            <v>0.23638444305720074</v>
          </cell>
          <cell r="DM35">
            <v>0.23638853417739877</v>
          </cell>
          <cell r="DN35">
            <v>0.23421599267072393</v>
          </cell>
          <cell r="DO35">
            <v>0.22377714385254172</v>
          </cell>
          <cell r="DP35">
            <v>0.22420906509397401</v>
          </cell>
          <cell r="DQ35">
            <v>0.22322523319649742</v>
          </cell>
          <cell r="DR35">
            <v>0.19334984278321146</v>
          </cell>
          <cell r="DS35">
            <v>0.19271919049251962</v>
          </cell>
          <cell r="DT35">
            <v>0.19069019289256359</v>
          </cell>
          <cell r="DU35">
            <v>0.19296754822140602</v>
          </cell>
          <cell r="DV35">
            <v>0.1912424602442008</v>
          </cell>
          <cell r="DW35">
            <v>0.19154435817071847</v>
          </cell>
          <cell r="DX35">
            <v>0.23638444305720061</v>
          </cell>
          <cell r="DY35">
            <v>0.2363885341773988</v>
          </cell>
          <cell r="DZ35">
            <v>0.23421599267072368</v>
          </cell>
          <cell r="EA35">
            <v>0.22377714385254163</v>
          </cell>
          <cell r="EB35">
            <v>0.22420906509397404</v>
          </cell>
          <cell r="EC35">
            <v>0.22322523319649742</v>
          </cell>
          <cell r="ED35">
            <v>0.19334984278321135</v>
          </cell>
          <cell r="EE35">
            <v>0.19271919049251962</v>
          </cell>
          <cell r="EF35">
            <v>0.19069019289256364</v>
          </cell>
          <cell r="EG35">
            <v>0.19296754822140591</v>
          </cell>
          <cell r="EH35">
            <v>0.1912424602442008</v>
          </cell>
          <cell r="EI35">
            <v>0.19154435817071838</v>
          </cell>
          <cell r="EJ35">
            <v>0.23638444305720069</v>
          </cell>
          <cell r="EK35">
            <v>0.23638853417739875</v>
          </cell>
          <cell r="EL35">
            <v>0.23421599267072371</v>
          </cell>
          <cell r="EN35">
            <v>0</v>
          </cell>
        </row>
        <row r="36">
          <cell r="J36">
            <v>0</v>
          </cell>
          <cell r="K36">
            <v>0</v>
          </cell>
          <cell r="L36">
            <v>0</v>
          </cell>
          <cell r="M36">
            <v>0</v>
          </cell>
          <cell r="N36">
            <v>0</v>
          </cell>
          <cell r="O36">
            <v>0</v>
          </cell>
          <cell r="P36">
            <v>0</v>
          </cell>
          <cell r="Q36">
            <v>0</v>
          </cell>
          <cell r="R36">
            <v>0</v>
          </cell>
          <cell r="S36">
            <v>0</v>
          </cell>
          <cell r="T36">
            <v>0</v>
          </cell>
          <cell r="U36">
            <v>0</v>
          </cell>
          <cell r="V36">
            <v>0</v>
          </cell>
          <cell r="W36">
            <v>0</v>
          </cell>
          <cell r="Y36">
            <v>0</v>
          </cell>
          <cell r="Z36">
            <v>0</v>
          </cell>
          <cell r="AA36">
            <v>0</v>
          </cell>
          <cell r="AB36">
            <v>0</v>
          </cell>
          <cell r="AC36">
            <v>0</v>
          </cell>
          <cell r="AD36">
            <v>0</v>
          </cell>
          <cell r="AE36">
            <v>0</v>
          </cell>
          <cell r="AF36">
            <v>0</v>
          </cell>
          <cell r="AG36">
            <v>0</v>
          </cell>
          <cell r="AH36">
            <v>0</v>
          </cell>
          <cell r="AI36">
            <v>0</v>
          </cell>
          <cell r="AJ36">
            <v>0</v>
          </cell>
          <cell r="AL36">
            <v>0</v>
          </cell>
          <cell r="AM36">
            <v>0</v>
          </cell>
          <cell r="AN36">
            <v>0</v>
          </cell>
          <cell r="AO36">
            <v>0</v>
          </cell>
          <cell r="AP36">
            <v>0</v>
          </cell>
          <cell r="AQ36">
            <v>0</v>
          </cell>
          <cell r="AR36">
            <v>0</v>
          </cell>
          <cell r="AS36">
            <v>0</v>
          </cell>
          <cell r="BS36">
            <v>0</v>
          </cell>
          <cell r="BT36">
            <v>0</v>
          </cell>
          <cell r="BU36">
            <v>0</v>
          </cell>
          <cell r="BV36">
            <v>0</v>
          </cell>
          <cell r="BW36">
            <v>0</v>
          </cell>
          <cell r="BX36">
            <v>0</v>
          </cell>
          <cell r="BY36">
            <v>0</v>
          </cell>
          <cell r="BZ36">
            <v>0</v>
          </cell>
          <cell r="CJ36">
            <v>0</v>
          </cell>
          <cell r="EN36">
            <v>0</v>
          </cell>
        </row>
        <row r="37">
          <cell r="B37" t="str">
            <v>AQF</v>
          </cell>
          <cell r="D37">
            <v>2805</v>
          </cell>
          <cell r="E37">
            <v>3765</v>
          </cell>
          <cell r="F37">
            <v>4327</v>
          </cell>
          <cell r="G37">
            <v>4183.6351000000013</v>
          </cell>
          <cell r="H37">
            <v>4596.6317099999997</v>
          </cell>
          <cell r="I37">
            <v>4918.2520620000005</v>
          </cell>
          <cell r="J37">
            <v>4698.9941000000008</v>
          </cell>
          <cell r="K37">
            <v>4550.3441000000012</v>
          </cell>
          <cell r="L37">
            <v>5202.0024150680647</v>
          </cell>
          <cell r="M37">
            <v>5849.5817269119643</v>
          </cell>
          <cell r="N37">
            <v>6142.0608132575617</v>
          </cell>
          <cell r="O37">
            <v>6449.1638539204441</v>
          </cell>
          <cell r="P37">
            <v>6771.622046616465</v>
          </cell>
          <cell r="Q37">
            <v>0</v>
          </cell>
          <cell r="R37">
            <v>1278.4089999999999</v>
          </cell>
          <cell r="S37">
            <v>1199.508</v>
          </cell>
          <cell r="T37">
            <v>1136.1150620000001</v>
          </cell>
          <cell r="U37">
            <v>1304.2199999999998</v>
          </cell>
          <cell r="V37">
            <v>1331.5061600000004</v>
          </cell>
          <cell r="W37">
            <v>1037.8969400000001</v>
          </cell>
          <cell r="X37">
            <v>1061.8869999999999</v>
          </cell>
          <cell r="Y37">
            <v>1119.0540000000001</v>
          </cell>
          <cell r="Z37">
            <v>1206.0070000000001</v>
          </cell>
          <cell r="AA37">
            <v>1128.8361360340509</v>
          </cell>
          <cell r="AB37">
            <v>1425.343173588152</v>
          </cell>
          <cell r="AC37">
            <v>1441.8161054458631</v>
          </cell>
          <cell r="AD37">
            <v>1462.3954317279913</v>
          </cell>
          <cell r="AE37">
            <v>1462.3954317279913</v>
          </cell>
          <cell r="AF37">
            <v>1462.3954317279913</v>
          </cell>
          <cell r="AG37">
            <v>1462.3954317279913</v>
          </cell>
          <cell r="AH37">
            <v>1535.5152033143909</v>
          </cell>
          <cell r="AI37">
            <v>1535.5152033143909</v>
          </cell>
          <cell r="AJ37">
            <v>1535.5152033143909</v>
          </cell>
          <cell r="AK37">
            <v>1535.5152033143909</v>
          </cell>
          <cell r="AL37">
            <v>1612.2909634801108</v>
          </cell>
          <cell r="AM37">
            <v>1612.2909634801108</v>
          </cell>
          <cell r="AN37">
            <v>1612.2909634801108</v>
          </cell>
          <cell r="AO37">
            <v>1612.2909634801108</v>
          </cell>
          <cell r="AP37">
            <v>1692.9055116541163</v>
          </cell>
          <cell r="AQ37">
            <v>1692.9055116541163</v>
          </cell>
          <cell r="AR37">
            <v>1692.9055116541163</v>
          </cell>
          <cell r="AS37">
            <v>1692.9055116541163</v>
          </cell>
          <cell r="AT37">
            <v>0</v>
          </cell>
          <cell r="AU37">
            <v>327.20522999999997</v>
          </cell>
          <cell r="AV37">
            <v>329.63400000000001</v>
          </cell>
          <cell r="AW37">
            <v>437.98099999999994</v>
          </cell>
          <cell r="AX37">
            <v>412.971</v>
          </cell>
          <cell r="AY37">
            <v>329.48000000000008</v>
          </cell>
          <cell r="AZ37">
            <v>348.29699999999997</v>
          </cell>
          <cell r="BA37">
            <v>308.65499999999997</v>
          </cell>
          <cell r="BB37">
            <v>334.66300000000001</v>
          </cell>
          <cell r="BC37">
            <v>444.75900000000007</v>
          </cell>
          <cell r="BD37">
            <v>392.63108</v>
          </cell>
          <cell r="BE37">
            <v>392.03</v>
          </cell>
          <cell r="BF37">
            <v>538.32539999999995</v>
          </cell>
          <cell r="BG37">
            <v>487.24599999999998</v>
          </cell>
          <cell r="BH37">
            <v>337.017</v>
          </cell>
          <cell r="BI37">
            <v>454.14600000000002</v>
          </cell>
          <cell r="BJ37">
            <v>402.08199999999999</v>
          </cell>
          <cell r="BK37">
            <v>403.39099999999996</v>
          </cell>
          <cell r="BL37">
            <v>394.03500000000008</v>
          </cell>
          <cell r="BM37">
            <v>348.14900000000011</v>
          </cell>
          <cell r="BN37">
            <v>359.80658399999999</v>
          </cell>
          <cell r="BO37">
            <v>428.15947800000004</v>
          </cell>
          <cell r="BP37">
            <v>397.02800000000002</v>
          </cell>
          <cell r="BQ37">
            <v>425.48299999999983</v>
          </cell>
          <cell r="BR37">
            <v>481.70900000000006</v>
          </cell>
          <cell r="BS37">
            <v>397.35399999999998</v>
          </cell>
          <cell r="BT37">
            <v>435.90616000000045</v>
          </cell>
          <cell r="BU37">
            <v>498.24599999999998</v>
          </cell>
          <cell r="BV37">
            <v>331.40717000000001</v>
          </cell>
          <cell r="BW37">
            <v>359.46900000000005</v>
          </cell>
          <cell r="BX37">
            <v>347.02077000000003</v>
          </cell>
          <cell r="BY37">
            <v>323.19200000000001</v>
          </cell>
          <cell r="BZ37">
            <v>368.42500000000001</v>
          </cell>
          <cell r="CA37">
            <v>370.27</v>
          </cell>
          <cell r="CB37">
            <v>360.512</v>
          </cell>
          <cell r="CC37">
            <v>346.56299999999999</v>
          </cell>
          <cell r="CD37">
            <v>411.97899999999998</v>
          </cell>
          <cell r="CE37">
            <v>399.06</v>
          </cell>
          <cell r="CF37">
            <v>368.98</v>
          </cell>
          <cell r="CG37">
            <v>437.96699999999998</v>
          </cell>
          <cell r="CH37">
            <v>315.32100000000003</v>
          </cell>
          <cell r="CI37">
            <v>272.15800000000002</v>
          </cell>
          <cell r="CJ37">
            <v>541.35713603405088</v>
          </cell>
          <cell r="CK37">
            <v>440.72097648866225</v>
          </cell>
          <cell r="CL37">
            <v>440.72097648866225</v>
          </cell>
          <cell r="CM37">
            <v>543.90122061082752</v>
          </cell>
          <cell r="CN37">
            <v>457.72097648866225</v>
          </cell>
          <cell r="CO37">
            <v>440.72097648866225</v>
          </cell>
          <cell r="CP37">
            <v>543.37415246853857</v>
          </cell>
          <cell r="CQ37">
            <v>449.96782514707422</v>
          </cell>
          <cell r="CR37">
            <v>449.96782514707422</v>
          </cell>
          <cell r="CS37">
            <v>562.45978143384275</v>
          </cell>
          <cell r="CT37">
            <v>449.96782514707422</v>
          </cell>
          <cell r="CU37">
            <v>449.96782514707422</v>
          </cell>
          <cell r="CV37">
            <v>562.45978143384275</v>
          </cell>
          <cell r="CW37">
            <v>449.96782514707422</v>
          </cell>
          <cell r="CX37">
            <v>449.96782514707422</v>
          </cell>
          <cell r="CY37">
            <v>562.45978143384275</v>
          </cell>
          <cell r="CZ37">
            <v>449.96782514707422</v>
          </cell>
          <cell r="DA37">
            <v>449.96782514707422</v>
          </cell>
          <cell r="DB37">
            <v>562.45978143384275</v>
          </cell>
          <cell r="DC37">
            <v>472.46621640442794</v>
          </cell>
          <cell r="DD37">
            <v>472.46621640442794</v>
          </cell>
          <cell r="DE37">
            <v>590.58277050553488</v>
          </cell>
          <cell r="DF37">
            <v>472.46621640442794</v>
          </cell>
          <cell r="DG37">
            <v>472.46621640442794</v>
          </cell>
          <cell r="DH37">
            <v>590.58277050553488</v>
          </cell>
          <cell r="DI37">
            <v>472.46621640442794</v>
          </cell>
          <cell r="DJ37">
            <v>472.46621640442794</v>
          </cell>
          <cell r="DK37">
            <v>590.58277050553488</v>
          </cell>
          <cell r="DL37">
            <v>472.46621640442794</v>
          </cell>
          <cell r="DM37">
            <v>472.46621640442794</v>
          </cell>
          <cell r="DN37">
            <v>590.58277050553488</v>
          </cell>
          <cell r="DO37">
            <v>496.08952722464943</v>
          </cell>
          <cell r="DP37">
            <v>496.08952722464943</v>
          </cell>
          <cell r="DQ37">
            <v>620.11190903081183</v>
          </cell>
          <cell r="DR37">
            <v>496.08952722464943</v>
          </cell>
          <cell r="DS37">
            <v>496.08952722464943</v>
          </cell>
          <cell r="DT37">
            <v>620.11190903081183</v>
          </cell>
          <cell r="DU37">
            <v>496.08952722464943</v>
          </cell>
          <cell r="DV37">
            <v>496.08952722464943</v>
          </cell>
          <cell r="DW37">
            <v>620.11190903081183</v>
          </cell>
          <cell r="DX37">
            <v>496.08952722464943</v>
          </cell>
          <cell r="DY37">
            <v>496.08952722464943</v>
          </cell>
          <cell r="DZ37">
            <v>620.11190903081183</v>
          </cell>
          <cell r="EA37">
            <v>520.89400358588193</v>
          </cell>
          <cell r="EB37">
            <v>520.89400358588193</v>
          </cell>
          <cell r="EC37">
            <v>651.11750448235239</v>
          </cell>
          <cell r="ED37">
            <v>520.89400358588193</v>
          </cell>
          <cell r="EE37">
            <v>520.89400358588193</v>
          </cell>
          <cell r="EF37">
            <v>651.11750448235239</v>
          </cell>
          <cell r="EG37">
            <v>520.89400358588193</v>
          </cell>
          <cell r="EH37">
            <v>520.89400358588193</v>
          </cell>
          <cell r="EI37">
            <v>651.11750448235239</v>
          </cell>
          <cell r="EJ37">
            <v>520.89400358588193</v>
          </cell>
          <cell r="EK37">
            <v>520.89400358588193</v>
          </cell>
          <cell r="EL37">
            <v>651.11750448235239</v>
          </cell>
          <cell r="EM37">
            <v>0</v>
          </cell>
          <cell r="EN37">
            <v>0</v>
          </cell>
        </row>
        <row r="38">
          <cell r="B38" t="str">
            <v>SQM</v>
          </cell>
          <cell r="D38">
            <v>3022</v>
          </cell>
          <cell r="E38">
            <v>3433</v>
          </cell>
          <cell r="F38">
            <v>3364</v>
          </cell>
          <cell r="G38">
            <v>2947.6079299999997</v>
          </cell>
          <cell r="H38">
            <v>3046.8947099999996</v>
          </cell>
          <cell r="I38">
            <v>3374.1110000000003</v>
          </cell>
          <cell r="J38">
            <v>4012.1283115649308</v>
          </cell>
          <cell r="K38">
            <v>4274.6463115649312</v>
          </cell>
          <cell r="L38">
            <v>4002.5566417434175</v>
          </cell>
          <cell r="M38">
            <v>4659.2831087549011</v>
          </cell>
          <cell r="N38">
            <v>4892.2472641926452</v>
          </cell>
          <cell r="O38">
            <v>5136.8596274022775</v>
          </cell>
          <cell r="P38">
            <v>5393.7026087723916</v>
          </cell>
          <cell r="Q38">
            <v>0</v>
          </cell>
          <cell r="R38">
            <v>953.56399999999996</v>
          </cell>
          <cell r="S38">
            <v>823.44299999999998</v>
          </cell>
          <cell r="T38">
            <v>778.12299999999993</v>
          </cell>
          <cell r="U38">
            <v>818.98099999999999</v>
          </cell>
          <cell r="V38">
            <v>1135.1416600000002</v>
          </cell>
          <cell r="W38">
            <v>1022.477651564931</v>
          </cell>
          <cell r="X38">
            <v>994.74299999999994</v>
          </cell>
          <cell r="Y38">
            <v>1122.2840000000001</v>
          </cell>
          <cell r="Z38">
            <v>804.625</v>
          </cell>
          <cell r="AA38">
            <v>937.61758493601792</v>
          </cell>
          <cell r="AB38">
            <v>1114.3275843071801</v>
          </cell>
          <cell r="AC38">
            <v>1145.9864725002201</v>
          </cell>
          <cell r="AD38">
            <v>1164.8207771887251</v>
          </cell>
          <cell r="AE38">
            <v>1164.8207771887251</v>
          </cell>
          <cell r="AF38">
            <v>1164.8207771887251</v>
          </cell>
          <cell r="AG38">
            <v>1164.8207771887251</v>
          </cell>
          <cell r="AH38">
            <v>1223.0618160481613</v>
          </cell>
          <cell r="AI38">
            <v>1223.0618160481613</v>
          </cell>
          <cell r="AJ38">
            <v>1223.0618160481613</v>
          </cell>
          <cell r="AK38">
            <v>1223.0618160481613</v>
          </cell>
          <cell r="AL38">
            <v>1284.2149068505694</v>
          </cell>
          <cell r="AM38">
            <v>1284.2149068505694</v>
          </cell>
          <cell r="AN38">
            <v>1284.2149068505694</v>
          </cell>
          <cell r="AO38">
            <v>1284.2149068505694</v>
          </cell>
          <cell r="AP38">
            <v>1348.4256521930979</v>
          </cell>
          <cell r="AQ38">
            <v>1348.4256521930979</v>
          </cell>
          <cell r="AR38">
            <v>1348.4256521930979</v>
          </cell>
          <cell r="AS38">
            <v>1348.4256521930979</v>
          </cell>
          <cell r="AT38">
            <v>0</v>
          </cell>
          <cell r="AU38">
            <v>236.11199999999999</v>
          </cell>
          <cell r="AV38">
            <v>288.59800000000001</v>
          </cell>
          <cell r="AW38">
            <v>333.358</v>
          </cell>
          <cell r="AX38">
            <v>228.31100000000004</v>
          </cell>
          <cell r="AY38">
            <v>253.30771000000001</v>
          </cell>
          <cell r="AZ38">
            <v>255.67600000000004</v>
          </cell>
          <cell r="BA38">
            <v>202.14199999999997</v>
          </cell>
          <cell r="BB38">
            <v>192.15600000000001</v>
          </cell>
          <cell r="BC38">
            <v>290.096</v>
          </cell>
          <cell r="BD38">
            <v>298.61599999999999</v>
          </cell>
          <cell r="BE38">
            <v>297.88400000000001</v>
          </cell>
          <cell r="BF38">
            <v>170.63800000000001</v>
          </cell>
          <cell r="BG38">
            <v>327.43799999999999</v>
          </cell>
          <cell r="BH38">
            <v>274.32600000000002</v>
          </cell>
          <cell r="BI38">
            <v>351.79999999999995</v>
          </cell>
          <cell r="BJ38">
            <v>258.86500000000001</v>
          </cell>
          <cell r="BK38">
            <v>250.77000000000004</v>
          </cell>
          <cell r="BL38">
            <v>313.80799999999994</v>
          </cell>
          <cell r="BM38">
            <v>215.12400000000002</v>
          </cell>
          <cell r="BN38">
            <v>265.59399999999994</v>
          </cell>
          <cell r="BO38">
            <v>297.40499999999997</v>
          </cell>
          <cell r="BP38">
            <v>256.86700000000002</v>
          </cell>
          <cell r="BQ38">
            <v>289.39099999999996</v>
          </cell>
          <cell r="BR38">
            <v>272.72300000000001</v>
          </cell>
          <cell r="BS38">
            <v>338.01499999999999</v>
          </cell>
          <cell r="BT38">
            <v>351.43466000000035</v>
          </cell>
          <cell r="BU38">
            <v>445.69200000000001</v>
          </cell>
          <cell r="BV38">
            <v>311.685</v>
          </cell>
          <cell r="BW38">
            <v>308.38299999999998</v>
          </cell>
          <cell r="BX38">
            <v>402.40965156493098</v>
          </cell>
          <cell r="BY38">
            <v>287.18799999999999</v>
          </cell>
          <cell r="BZ38">
            <v>309.173</v>
          </cell>
          <cell r="CA38">
            <v>398.38200000000001</v>
          </cell>
          <cell r="CB38">
            <v>297.65199999999999</v>
          </cell>
          <cell r="CC38">
            <v>346.88499999999999</v>
          </cell>
          <cell r="CD38">
            <v>477.74700000000001</v>
          </cell>
          <cell r="CE38">
            <v>226.357</v>
          </cell>
          <cell r="CF38">
            <v>218.22499999999999</v>
          </cell>
          <cell r="CG38">
            <v>360.04300000000001</v>
          </cell>
          <cell r="CH38">
            <v>274.178</v>
          </cell>
          <cell r="CI38">
            <v>262.26</v>
          </cell>
          <cell r="CJ38">
            <v>401.17958493601787</v>
          </cell>
          <cell r="CK38">
            <v>357.12609221823175</v>
          </cell>
          <cell r="CL38">
            <v>336.82949091729762</v>
          </cell>
          <cell r="CM38">
            <v>420.3720011716506</v>
          </cell>
          <cell r="CN38">
            <v>382.55046056771079</v>
          </cell>
          <cell r="CO38">
            <v>366.70370801692809</v>
          </cell>
          <cell r="CP38">
            <v>396.73230391558133</v>
          </cell>
          <cell r="CQ38">
            <v>358.40639298114615</v>
          </cell>
          <cell r="CR38">
            <v>358.40639298114615</v>
          </cell>
          <cell r="CS38">
            <v>448.00799122643269</v>
          </cell>
          <cell r="CT38">
            <v>358.40639298114615</v>
          </cell>
          <cell r="CU38">
            <v>358.40639298114615</v>
          </cell>
          <cell r="CV38">
            <v>448.00799122643269</v>
          </cell>
          <cell r="CW38">
            <v>358.40639298114615</v>
          </cell>
          <cell r="CX38">
            <v>358.40639298114615</v>
          </cell>
          <cell r="CY38">
            <v>448.00799122643269</v>
          </cell>
          <cell r="CZ38">
            <v>358.40639298114615</v>
          </cell>
          <cell r="DA38">
            <v>358.40639298114615</v>
          </cell>
          <cell r="DB38">
            <v>448.00799122643269</v>
          </cell>
          <cell r="DC38">
            <v>376.32671263020347</v>
          </cell>
          <cell r="DD38">
            <v>376.32671263020347</v>
          </cell>
          <cell r="DE38">
            <v>470.40839078775434</v>
          </cell>
          <cell r="DF38">
            <v>376.32671263020347</v>
          </cell>
          <cell r="DG38">
            <v>376.32671263020347</v>
          </cell>
          <cell r="DH38">
            <v>470.40839078775434</v>
          </cell>
          <cell r="DI38">
            <v>376.32671263020347</v>
          </cell>
          <cell r="DJ38">
            <v>376.32671263020347</v>
          </cell>
          <cell r="DK38">
            <v>470.40839078775434</v>
          </cell>
          <cell r="DL38">
            <v>376.32671263020347</v>
          </cell>
          <cell r="DM38">
            <v>376.32671263020347</v>
          </cell>
          <cell r="DN38">
            <v>470.40839078775434</v>
          </cell>
          <cell r="DO38">
            <v>395.14304826171366</v>
          </cell>
          <cell r="DP38">
            <v>395.14304826171366</v>
          </cell>
          <cell r="DQ38">
            <v>493.92881032714206</v>
          </cell>
          <cell r="DR38">
            <v>395.14304826171366</v>
          </cell>
          <cell r="DS38">
            <v>395.14304826171366</v>
          </cell>
          <cell r="DT38">
            <v>493.92881032714206</v>
          </cell>
          <cell r="DU38">
            <v>395.14304826171366</v>
          </cell>
          <cell r="DV38">
            <v>395.14304826171366</v>
          </cell>
          <cell r="DW38">
            <v>493.92881032714206</v>
          </cell>
          <cell r="DX38">
            <v>395.14304826171366</v>
          </cell>
          <cell r="DY38">
            <v>395.14304826171366</v>
          </cell>
          <cell r="DZ38">
            <v>493.92881032714206</v>
          </cell>
          <cell r="EA38">
            <v>414.90020067479935</v>
          </cell>
          <cell r="EB38">
            <v>414.90020067479935</v>
          </cell>
          <cell r="EC38">
            <v>518.6252508434992</v>
          </cell>
          <cell r="ED38">
            <v>414.90020067479935</v>
          </cell>
          <cell r="EE38">
            <v>414.90020067479935</v>
          </cell>
          <cell r="EF38">
            <v>518.6252508434992</v>
          </cell>
          <cell r="EG38">
            <v>414.90020067479935</v>
          </cell>
          <cell r="EH38">
            <v>414.90020067479935</v>
          </cell>
          <cell r="EI38">
            <v>518.6252508434992</v>
          </cell>
          <cell r="EJ38">
            <v>414.90020067479935</v>
          </cell>
          <cell r="EK38">
            <v>414.90020067479935</v>
          </cell>
          <cell r="EL38">
            <v>518.6252508434992</v>
          </cell>
          <cell r="EN38">
            <v>0</v>
          </cell>
        </row>
        <row r="39">
          <cell r="B39" t="str">
            <v>Filet of Chicken</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v>0</v>
          </cell>
          <cell r="EK39">
            <v>0</v>
          </cell>
          <cell r="EL39">
            <v>0</v>
          </cell>
          <cell r="EN39">
            <v>0</v>
          </cell>
        </row>
        <row r="40">
          <cell r="B40" t="str">
            <v>Barber Foods</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N40">
            <v>0</v>
          </cell>
        </row>
        <row r="41">
          <cell r="B41" t="str">
            <v>FoC Synergies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N41">
            <v>0</v>
          </cell>
        </row>
        <row r="42">
          <cell r="B42" t="str">
            <v>Barber Synergies</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N42">
            <v>0</v>
          </cell>
        </row>
        <row r="43">
          <cell r="B43" t="str">
            <v>G&amp;A</v>
          </cell>
          <cell r="D43">
            <v>5827</v>
          </cell>
          <cell r="E43">
            <v>7198</v>
          </cell>
          <cell r="F43">
            <v>7691</v>
          </cell>
          <cell r="G43">
            <v>7131.2430300000015</v>
          </cell>
          <cell r="H43">
            <v>7643.5264199999992</v>
          </cell>
          <cell r="I43">
            <v>8292.3630620000004</v>
          </cell>
          <cell r="J43">
            <v>8711.1224115649311</v>
          </cell>
          <cell r="K43">
            <v>8824.9904115649333</v>
          </cell>
          <cell r="L43">
            <v>9204.5590568114822</v>
          </cell>
          <cell r="M43">
            <v>10508.864835666865</v>
          </cell>
          <cell r="N43">
            <v>11034.308077450207</v>
          </cell>
          <cell r="O43">
            <v>11586.023481322722</v>
          </cell>
          <cell r="P43">
            <v>12165.324655388857</v>
          </cell>
          <cell r="Q43">
            <v>0</v>
          </cell>
          <cell r="R43">
            <v>2231.973</v>
          </cell>
          <cell r="S43">
            <v>2022.951</v>
          </cell>
          <cell r="T43">
            <v>1914.2380619999999</v>
          </cell>
          <cell r="U43">
            <v>2123.201</v>
          </cell>
          <cell r="V43">
            <v>2466.6478200000006</v>
          </cell>
          <cell r="W43">
            <v>2060.3745915649311</v>
          </cell>
          <cell r="X43">
            <v>2056.63</v>
          </cell>
          <cell r="Y43">
            <v>2241.3380000000002</v>
          </cell>
          <cell r="Z43">
            <v>2010.6320000000001</v>
          </cell>
          <cell r="AA43">
            <v>2066.4537209700688</v>
          </cell>
          <cell r="AB43">
            <v>2539.6707578953319</v>
          </cell>
          <cell r="AC43">
            <v>2587.8025779460831</v>
          </cell>
          <cell r="AD43">
            <v>2627.2162089167164</v>
          </cell>
          <cell r="AE43">
            <v>2627.2162089167164</v>
          </cell>
          <cell r="AF43">
            <v>2627.2162089167164</v>
          </cell>
          <cell r="AG43">
            <v>2627.2162089167164</v>
          </cell>
          <cell r="AH43">
            <v>2758.5770193625522</v>
          </cell>
          <cell r="AI43">
            <v>2758.5770193625522</v>
          </cell>
          <cell r="AJ43">
            <v>2758.5770193625522</v>
          </cell>
          <cell r="AK43">
            <v>2758.5770193625522</v>
          </cell>
          <cell r="AL43">
            <v>2896.5058703306804</v>
          </cell>
          <cell r="AM43">
            <v>2896.5058703306804</v>
          </cell>
          <cell r="AN43">
            <v>2896.5058703306804</v>
          </cell>
          <cell r="AO43">
            <v>2896.5058703306804</v>
          </cell>
          <cell r="AP43">
            <v>3041.3311638472142</v>
          </cell>
          <cell r="AQ43">
            <v>3041.3311638472142</v>
          </cell>
          <cell r="AR43">
            <v>3041.3311638472142</v>
          </cell>
          <cell r="AS43">
            <v>3041.3311638472142</v>
          </cell>
          <cell r="AT43">
            <v>0</v>
          </cell>
          <cell r="AU43">
            <v>563.31723</v>
          </cell>
          <cell r="AV43">
            <v>618.23199999999997</v>
          </cell>
          <cell r="AW43">
            <v>771.33899999999994</v>
          </cell>
          <cell r="AX43">
            <v>641.28200000000004</v>
          </cell>
          <cell r="AY43">
            <v>582.78771000000006</v>
          </cell>
          <cell r="AZ43">
            <v>603.97299999999996</v>
          </cell>
          <cell r="BA43">
            <v>510.79699999999991</v>
          </cell>
          <cell r="BB43">
            <v>526.81899999999996</v>
          </cell>
          <cell r="BC43">
            <v>734.85500000000002</v>
          </cell>
          <cell r="BD43">
            <v>691.24707999999998</v>
          </cell>
          <cell r="BE43">
            <v>689.91399999999999</v>
          </cell>
          <cell r="BF43">
            <v>708.96339999999998</v>
          </cell>
          <cell r="BG43">
            <v>814.68399999999997</v>
          </cell>
          <cell r="BH43">
            <v>611.34300000000007</v>
          </cell>
          <cell r="BI43">
            <v>805.94599999999991</v>
          </cell>
          <cell r="BJ43">
            <v>660.947</v>
          </cell>
          <cell r="BK43">
            <v>654.16100000000006</v>
          </cell>
          <cell r="BL43">
            <v>707.84300000000007</v>
          </cell>
          <cell r="BM43">
            <v>563.27300000000014</v>
          </cell>
          <cell r="BN43">
            <v>625.40058399999998</v>
          </cell>
          <cell r="BO43">
            <v>725.56447800000001</v>
          </cell>
          <cell r="BP43">
            <v>653.89499999999998</v>
          </cell>
          <cell r="BQ43">
            <v>714.8739999999998</v>
          </cell>
          <cell r="BR43">
            <v>754.43200000000002</v>
          </cell>
          <cell r="BS43">
            <v>735.36899999999991</v>
          </cell>
          <cell r="BT43">
            <v>787.3408200000008</v>
          </cell>
          <cell r="BU43">
            <v>943.93799999999999</v>
          </cell>
          <cell r="BV43">
            <v>643.09217000000001</v>
          </cell>
          <cell r="BW43">
            <v>667.85200000000009</v>
          </cell>
          <cell r="BX43">
            <v>749.43042156493107</v>
          </cell>
          <cell r="BY43">
            <v>610.38</v>
          </cell>
          <cell r="BZ43">
            <v>677.59799999999996</v>
          </cell>
          <cell r="CA43">
            <v>768.65200000000004</v>
          </cell>
          <cell r="CB43">
            <v>658.16399999999999</v>
          </cell>
          <cell r="CC43">
            <v>693.44799999999998</v>
          </cell>
          <cell r="CD43">
            <v>889.726</v>
          </cell>
          <cell r="CE43">
            <v>625.41700000000003</v>
          </cell>
          <cell r="CF43">
            <v>587.20500000000004</v>
          </cell>
          <cell r="CG43">
            <v>798.01</v>
          </cell>
          <cell r="CH43">
            <v>589.49900000000002</v>
          </cell>
          <cell r="CI43">
            <v>534.41800000000001</v>
          </cell>
          <cell r="CJ43">
            <v>942.5367209700687</v>
          </cell>
          <cell r="CK43">
            <v>797.84706870689399</v>
          </cell>
          <cell r="CL43">
            <v>777.55046740595981</v>
          </cell>
          <cell r="CM43">
            <v>964.27322178247812</v>
          </cell>
          <cell r="CN43">
            <v>840.27143705637309</v>
          </cell>
          <cell r="CO43">
            <v>807.42468450559033</v>
          </cell>
          <cell r="CP43">
            <v>940.10645638411984</v>
          </cell>
          <cell r="CQ43">
            <v>808.37421812822038</v>
          </cell>
          <cell r="CR43">
            <v>808.37421812822038</v>
          </cell>
          <cell r="CS43">
            <v>1010.4677726602754</v>
          </cell>
          <cell r="CT43">
            <v>808.37421812822038</v>
          </cell>
          <cell r="CU43">
            <v>808.37421812822038</v>
          </cell>
          <cell r="CV43">
            <v>1010.4677726602754</v>
          </cell>
          <cell r="CW43">
            <v>808.37421812822038</v>
          </cell>
          <cell r="CX43">
            <v>808.37421812822038</v>
          </cell>
          <cell r="CY43">
            <v>1010.4677726602754</v>
          </cell>
          <cell r="CZ43">
            <v>808.37421812822038</v>
          </cell>
          <cell r="DA43">
            <v>808.37421812822038</v>
          </cell>
          <cell r="DB43">
            <v>1010.4677726602754</v>
          </cell>
          <cell r="DC43">
            <v>848.79292903463147</v>
          </cell>
          <cell r="DD43">
            <v>848.79292903463147</v>
          </cell>
          <cell r="DE43">
            <v>1060.9911612932892</v>
          </cell>
          <cell r="DF43">
            <v>848.79292903463147</v>
          </cell>
          <cell r="DG43">
            <v>848.79292903463147</v>
          </cell>
          <cell r="DH43">
            <v>1060.9911612932892</v>
          </cell>
          <cell r="DI43">
            <v>848.79292903463147</v>
          </cell>
          <cell r="DJ43">
            <v>848.79292903463147</v>
          </cell>
          <cell r="DK43">
            <v>1060.9911612932892</v>
          </cell>
          <cell r="DL43">
            <v>848.79292903463147</v>
          </cell>
          <cell r="DM43">
            <v>848.79292903463147</v>
          </cell>
          <cell r="DN43">
            <v>1060.9911612932892</v>
          </cell>
          <cell r="DO43">
            <v>891.23257548636309</v>
          </cell>
          <cell r="DP43">
            <v>891.23257548636309</v>
          </cell>
          <cell r="DQ43">
            <v>1114.040719357954</v>
          </cell>
          <cell r="DR43">
            <v>891.23257548636309</v>
          </cell>
          <cell r="DS43">
            <v>891.23257548636309</v>
          </cell>
          <cell r="DT43">
            <v>1114.040719357954</v>
          </cell>
          <cell r="DU43">
            <v>891.23257548636309</v>
          </cell>
          <cell r="DV43">
            <v>891.23257548636309</v>
          </cell>
          <cell r="DW43">
            <v>1114.040719357954</v>
          </cell>
          <cell r="DX43">
            <v>891.23257548636309</v>
          </cell>
          <cell r="DY43">
            <v>891.23257548636309</v>
          </cell>
          <cell r="DZ43">
            <v>1114.040719357954</v>
          </cell>
          <cell r="EA43">
            <v>935.79420426068123</v>
          </cell>
          <cell r="EB43">
            <v>935.79420426068123</v>
          </cell>
          <cell r="EC43">
            <v>1169.7427553258517</v>
          </cell>
          <cell r="ED43">
            <v>935.79420426068123</v>
          </cell>
          <cell r="EE43">
            <v>935.79420426068123</v>
          </cell>
          <cell r="EF43">
            <v>1169.7427553258517</v>
          </cell>
          <cell r="EG43">
            <v>935.79420426068123</v>
          </cell>
          <cell r="EH43">
            <v>935.79420426068123</v>
          </cell>
          <cell r="EI43">
            <v>1169.7427553258517</v>
          </cell>
          <cell r="EJ43">
            <v>935.79420426068123</v>
          </cell>
          <cell r="EK43">
            <v>935.79420426068123</v>
          </cell>
          <cell r="EL43">
            <v>1169.7427553258517</v>
          </cell>
          <cell r="EM43">
            <v>0</v>
          </cell>
          <cell r="EN43">
            <v>0</v>
          </cell>
        </row>
        <row r="44">
          <cell r="A44">
            <v>0</v>
          </cell>
          <cell r="B44" t="str">
            <v>% of net revenue</v>
          </cell>
          <cell r="C44">
            <v>0</v>
          </cell>
          <cell r="D44">
            <v>8.2558798526494753E-2</v>
          </cell>
          <cell r="E44">
            <v>7.1129996541331092E-2</v>
          </cell>
          <cell r="F44">
            <v>8.7999725394173778E-2</v>
          </cell>
          <cell r="G44">
            <v>7.3196234021795883E-2</v>
          </cell>
          <cell r="H44">
            <v>6.8470184936915507E-2</v>
          </cell>
          <cell r="I44">
            <v>7.0302566633565683E-2</v>
          </cell>
          <cell r="J44">
            <v>8.2515868911293588E-2</v>
          </cell>
          <cell r="K44">
            <v>8.6171849701105321E-2</v>
          </cell>
          <cell r="L44">
            <v>7.9566671186650256E-2</v>
          </cell>
          <cell r="M44">
            <v>8.6087406689755938E-2</v>
          </cell>
          <cell r="N44">
            <v>8.608740668975591E-2</v>
          </cell>
          <cell r="O44">
            <v>8.6087406689755924E-2</v>
          </cell>
          <cell r="P44">
            <v>8.6087406689755938E-2</v>
          </cell>
          <cell r="Q44">
            <v>0</v>
          </cell>
          <cell r="R44">
            <v>7.0002478155340109E-2</v>
          </cell>
          <cell r="S44">
            <v>7.0679572917891634E-2</v>
          </cell>
          <cell r="T44">
            <v>6.6855756286129636E-2</v>
          </cell>
          <cell r="U44">
            <v>7.3685167208508512E-2</v>
          </cell>
          <cell r="V44">
            <v>8.761192423889641E-2</v>
          </cell>
          <cell r="W44">
            <v>8.4127262172572867E-2</v>
          </cell>
          <cell r="X44">
            <v>8.1904332785918549E-2</v>
          </cell>
          <cell r="Y44">
            <v>9.0904502050434446E-2</v>
          </cell>
          <cell r="Z44">
            <v>7.7101974266519324E-2</v>
          </cell>
          <cell r="AA44">
            <v>7.2934859928209361E-2</v>
          </cell>
          <cell r="AB44">
            <v>8.3050180289679018E-2</v>
          </cell>
          <cell r="AC44">
            <v>8.4311889364085624E-2</v>
          </cell>
          <cell r="AD44">
            <v>9.7463320641564113E-2</v>
          </cell>
          <cell r="AE44">
            <v>8.5501567321785252E-2</v>
          </cell>
          <cell r="AF44">
            <v>8.1707794068169998E-2</v>
          </cell>
          <cell r="AG44">
            <v>8.1501540180686255E-2</v>
          </cell>
          <cell r="AH44">
            <v>9.7463320641564113E-2</v>
          </cell>
          <cell r="AI44">
            <v>8.5501567321785252E-2</v>
          </cell>
          <cell r="AJ44">
            <v>8.1707794068169998E-2</v>
          </cell>
          <cell r="AK44">
            <v>8.1501540180686241E-2</v>
          </cell>
          <cell r="AL44">
            <v>9.7463320641564127E-2</v>
          </cell>
          <cell r="AM44">
            <v>8.550156732178528E-2</v>
          </cell>
          <cell r="AN44">
            <v>8.1707794068170012E-2</v>
          </cell>
          <cell r="AO44">
            <v>8.1501540180686269E-2</v>
          </cell>
          <cell r="AP44">
            <v>9.74633206415641E-2</v>
          </cell>
          <cell r="AQ44">
            <v>8.5501567321785266E-2</v>
          </cell>
          <cell r="AR44">
            <v>8.1707794068170012E-2</v>
          </cell>
          <cell r="AS44">
            <v>8.1501540180686255E-2</v>
          </cell>
          <cell r="AT44">
            <v>0</v>
          </cell>
          <cell r="AU44">
            <v>7.3697960535105397E-2</v>
          </cell>
          <cell r="AV44">
            <v>7.4399768036852054E-2</v>
          </cell>
          <cell r="AW44">
            <v>6.4280293577666653E-2</v>
          </cell>
          <cell r="AX44">
            <v>8.0426247750497601E-2</v>
          </cell>
          <cell r="AY44">
            <v>7.0169651351821308E-2</v>
          </cell>
          <cell r="AZ44">
            <v>5.7198315363849742E-2</v>
          </cell>
          <cell r="BA44">
            <v>6.1334162122670705E-2</v>
          </cell>
          <cell r="BB44">
            <v>5.8583923291900965E-2</v>
          </cell>
          <cell r="BC44">
            <v>5.5865165389793123E-2</v>
          </cell>
          <cell r="BD44">
            <v>7.7953311898083716E-2</v>
          </cell>
          <cell r="BE44">
            <v>8.3560942148126899E-2</v>
          </cell>
          <cell r="BF44">
            <v>7.6700440259454314E-2</v>
          </cell>
          <cell r="BG44">
            <v>6.9994680832463838E-2</v>
          </cell>
          <cell r="BH44">
            <v>7.0927816421417891E-2</v>
          </cell>
          <cell r="BI44">
            <v>6.9324246649556595E-2</v>
          </cell>
          <cell r="BJ44">
            <v>6.8130352494818677E-2</v>
          </cell>
          <cell r="BK44">
            <v>7.5202654611942671E-2</v>
          </cell>
          <cell r="BL44">
            <v>6.9249839210330566E-2</v>
          </cell>
          <cell r="BM44">
            <v>6.6472680967596912E-2</v>
          </cell>
          <cell r="BN44">
            <v>6.7728347116573356E-2</v>
          </cell>
          <cell r="BO44">
            <v>6.641534131092397E-2</v>
          </cell>
          <cell r="BP44">
            <v>7.1527772376782581E-2</v>
          </cell>
          <cell r="BQ44">
            <v>8.3852432274646047E-2</v>
          </cell>
          <cell r="BR44">
            <v>6.7678566031675658E-2</v>
          </cell>
          <cell r="BS44">
            <v>8.4716054709914598E-2</v>
          </cell>
          <cell r="BT44">
            <v>9.4411278446399363E-2</v>
          </cell>
          <cell r="BU44">
            <v>8.4776939950963526E-2</v>
          </cell>
          <cell r="BV44">
            <v>8.2012040906793093E-2</v>
          </cell>
          <cell r="BW44">
            <v>9.1805534178011378E-2</v>
          </cell>
          <cell r="BX44">
            <v>7.9938473294197107E-2</v>
          </cell>
          <cell r="BY44">
            <v>8.4496067917794862E-2</v>
          </cell>
          <cell r="BZ44">
            <v>8.3794403838032452E-2</v>
          </cell>
          <cell r="CA44">
            <v>7.8434310540428598E-2</v>
          </cell>
          <cell r="CB44">
            <v>8.0847260083709835E-2</v>
          </cell>
          <cell r="CC44">
            <v>9.3117404177120888E-2</v>
          </cell>
          <cell r="CD44">
            <v>9.8116020143224694E-2</v>
          </cell>
          <cell r="CE44">
            <v>8.9188517782457816E-2</v>
          </cell>
          <cell r="CF44">
            <v>8.1600858469296544E-2</v>
          </cell>
          <cell r="CG44">
            <v>6.7233678750875894E-2</v>
          </cell>
          <cell r="CH44">
            <v>7.0528576385150102E-2</v>
          </cell>
          <cell r="CI44">
            <v>6.1736119232828866E-2</v>
          </cell>
          <cell r="CJ44">
            <v>8.327709272598223E-2</v>
          </cell>
          <cell r="CK44">
            <v>8.404786906008152E-2</v>
          </cell>
          <cell r="CL44">
            <v>8.320652768108687E-2</v>
          </cell>
          <cell r="CM44">
            <v>8.2119203116996067E-2</v>
          </cell>
          <cell r="CN44">
            <v>8.7612881718082278E-2</v>
          </cell>
          <cell r="CO44">
            <v>8.4291447918337023E-2</v>
          </cell>
          <cell r="CP44">
            <v>8.1581549853937355E-2</v>
          </cell>
          <cell r="CQ44">
            <v>0.10828934961634147</v>
          </cell>
          <cell r="CR44">
            <v>9.5242582843757875E-2</v>
          </cell>
          <cell r="CS44">
            <v>9.183172079201693E-2</v>
          </cell>
          <cell r="CT44">
            <v>8.9393841710370972E-2</v>
          </cell>
          <cell r="CU44">
            <v>8.2963592444154757E-2</v>
          </cell>
          <cell r="CV44">
            <v>8.4624899750417718E-2</v>
          </cell>
          <cell r="CW44">
            <v>8.0854028089147434E-2</v>
          </cell>
          <cell r="CX44">
            <v>8.2226690584267847E-2</v>
          </cell>
          <cell r="CY44">
            <v>8.1986468655553965E-2</v>
          </cell>
          <cell r="CZ44">
            <v>8.0232328128911803E-2</v>
          </cell>
          <cell r="DA44">
            <v>8.022668788423834E-2</v>
          </cell>
          <cell r="DB44">
            <v>8.3622874291372079E-2</v>
          </cell>
          <cell r="DC44">
            <v>0.10828934961634147</v>
          </cell>
          <cell r="DD44">
            <v>9.5242582843757875E-2</v>
          </cell>
          <cell r="DE44">
            <v>9.183172079201693E-2</v>
          </cell>
          <cell r="DF44">
            <v>8.9393841710370972E-2</v>
          </cell>
          <cell r="DG44">
            <v>8.2963592444154771E-2</v>
          </cell>
          <cell r="DH44">
            <v>8.4624899750417731E-2</v>
          </cell>
          <cell r="DI44">
            <v>8.085402808914742E-2</v>
          </cell>
          <cell r="DJ44">
            <v>8.2226690584267847E-2</v>
          </cell>
          <cell r="DK44">
            <v>8.1986468655553979E-2</v>
          </cell>
          <cell r="DL44">
            <v>8.023232812891179E-2</v>
          </cell>
          <cell r="DM44">
            <v>8.0226687884238326E-2</v>
          </cell>
          <cell r="DN44">
            <v>8.3622874291372065E-2</v>
          </cell>
          <cell r="DO44">
            <v>0.10828934961634147</v>
          </cell>
          <cell r="DP44">
            <v>9.5242582843757889E-2</v>
          </cell>
          <cell r="DQ44">
            <v>9.1831720792016944E-2</v>
          </cell>
          <cell r="DR44">
            <v>8.9393841710370972E-2</v>
          </cell>
          <cell r="DS44">
            <v>8.2963592444154771E-2</v>
          </cell>
          <cell r="DT44">
            <v>8.4624899750417759E-2</v>
          </cell>
          <cell r="DU44">
            <v>8.0854028089147434E-2</v>
          </cell>
          <cell r="DV44">
            <v>8.2226690584267847E-2</v>
          </cell>
          <cell r="DW44">
            <v>8.1986468655553979E-2</v>
          </cell>
          <cell r="DX44">
            <v>8.0232328128911803E-2</v>
          </cell>
          <cell r="DY44">
            <v>8.0226687884238326E-2</v>
          </cell>
          <cell r="DZ44">
            <v>8.3622874291372107E-2</v>
          </cell>
          <cell r="EA44">
            <v>0.10828934961634148</v>
          </cell>
          <cell r="EB44">
            <v>9.5242582843757889E-2</v>
          </cell>
          <cell r="EC44">
            <v>9.1831720792016944E-2</v>
          </cell>
          <cell r="ED44">
            <v>8.9393841710370986E-2</v>
          </cell>
          <cell r="EE44">
            <v>8.2963592444154771E-2</v>
          </cell>
          <cell r="EF44">
            <v>8.4624899750417745E-2</v>
          </cell>
          <cell r="EG44">
            <v>8.0854028089147448E-2</v>
          </cell>
          <cell r="EH44">
            <v>8.2226690584267847E-2</v>
          </cell>
          <cell r="EI44">
            <v>8.1986468655553993E-2</v>
          </cell>
          <cell r="EJ44">
            <v>8.0232328128911803E-2</v>
          </cell>
          <cell r="EK44">
            <v>8.022668788423834E-2</v>
          </cell>
          <cell r="EL44">
            <v>8.3622874291372093E-2</v>
          </cell>
          <cell r="EN44">
            <v>0</v>
          </cell>
        </row>
        <row r="45">
          <cell r="K45">
            <v>0</v>
          </cell>
          <cell r="L45">
            <v>0</v>
          </cell>
          <cell r="M45">
            <v>0</v>
          </cell>
          <cell r="N45">
            <v>0</v>
          </cell>
          <cell r="O45">
            <v>0</v>
          </cell>
          <cell r="P45">
            <v>0</v>
          </cell>
          <cell r="Q45">
            <v>0</v>
          </cell>
          <cell r="R45">
            <v>0</v>
          </cell>
          <cell r="S45">
            <v>0</v>
          </cell>
          <cell r="T45">
            <v>0</v>
          </cell>
          <cell r="U45">
            <v>0</v>
          </cell>
          <cell r="V45">
            <v>0</v>
          </cell>
          <cell r="W45">
            <v>0</v>
          </cell>
          <cell r="Y45">
            <v>0</v>
          </cell>
          <cell r="Z45">
            <v>0</v>
          </cell>
          <cell r="AA45">
            <v>0</v>
          </cell>
          <cell r="AB45">
            <v>0</v>
          </cell>
          <cell r="AC45">
            <v>0</v>
          </cell>
          <cell r="AD45">
            <v>0</v>
          </cell>
          <cell r="AE45">
            <v>0</v>
          </cell>
          <cell r="AF45">
            <v>0</v>
          </cell>
          <cell r="AG45">
            <v>0</v>
          </cell>
          <cell r="AH45">
            <v>0</v>
          </cell>
          <cell r="AI45">
            <v>0</v>
          </cell>
          <cell r="AJ45">
            <v>0</v>
          </cell>
          <cell r="AL45">
            <v>0</v>
          </cell>
          <cell r="AM45">
            <v>0</v>
          </cell>
          <cell r="AN45">
            <v>0</v>
          </cell>
          <cell r="AO45">
            <v>0</v>
          </cell>
          <cell r="AP45">
            <v>0</v>
          </cell>
          <cell r="AQ45">
            <v>0</v>
          </cell>
          <cell r="AR45">
            <v>0</v>
          </cell>
          <cell r="AS45">
            <v>0</v>
          </cell>
          <cell r="CJ45">
            <v>0</v>
          </cell>
          <cell r="EN45">
            <v>0</v>
          </cell>
        </row>
        <row r="46">
          <cell r="B46" t="str">
            <v>AQF</v>
          </cell>
          <cell r="D46">
            <v>5019</v>
          </cell>
          <cell r="E46">
            <v>9497</v>
          </cell>
          <cell r="F46">
            <v>6670</v>
          </cell>
          <cell r="G46">
            <v>5417.8776400000042</v>
          </cell>
          <cell r="H46">
            <v>9500.2109300000029</v>
          </cell>
          <cell r="I46">
            <v>13003.149498000013</v>
          </cell>
          <cell r="J46">
            <v>11055.71591000001</v>
          </cell>
          <cell r="K46">
            <v>9803.7129099999875</v>
          </cell>
          <cell r="L46">
            <v>10267.62836702471</v>
          </cell>
          <cell r="M46">
            <v>12099.533286250306</v>
          </cell>
          <cell r="N46">
            <v>12704.509950562857</v>
          </cell>
          <cell r="O46">
            <v>13339.735448091</v>
          </cell>
          <cell r="P46">
            <v>14006.722220495491</v>
          </cell>
          <cell r="Q46">
            <v>0</v>
          </cell>
          <cell r="R46">
            <v>2482.6425600000039</v>
          </cell>
          <cell r="S46">
            <v>3070.9220000000005</v>
          </cell>
          <cell r="T46">
            <v>3264.8649380000033</v>
          </cell>
          <cell r="U46">
            <v>4184.7199999999993</v>
          </cell>
          <cell r="V46">
            <v>3718.0405399999986</v>
          </cell>
          <cell r="W46">
            <v>2232.9598600000013</v>
          </cell>
          <cell r="X46">
            <v>1371.4530000000038</v>
          </cell>
          <cell r="Y46">
            <v>2481.2595100000035</v>
          </cell>
          <cell r="Z46">
            <v>3284.8670000000016</v>
          </cell>
          <cell r="AA46">
            <v>2333.974454795271</v>
          </cell>
          <cell r="AB46">
            <v>1844.0631045174025</v>
          </cell>
          <cell r="AC46">
            <v>2804.7238077120364</v>
          </cell>
          <cell r="AD46">
            <v>2711.0678375027728</v>
          </cell>
          <cell r="AE46">
            <v>2537.6991067335493</v>
          </cell>
          <cell r="AF46">
            <v>2732.4858182720109</v>
          </cell>
          <cell r="AG46">
            <v>4118.2805237419871</v>
          </cell>
          <cell r="AH46">
            <v>2846.6212293779122</v>
          </cell>
          <cell r="AI46">
            <v>2664.5840620702243</v>
          </cell>
          <cell r="AJ46">
            <v>2869.1101091856094</v>
          </cell>
          <cell r="AK46">
            <v>4324.1945499290941</v>
          </cell>
          <cell r="AL46">
            <v>2988.9522908468098</v>
          </cell>
          <cell r="AM46">
            <v>2797.8132651737324</v>
          </cell>
          <cell r="AN46">
            <v>3012.5656146448928</v>
          </cell>
          <cell r="AO46">
            <v>4540.4042774255431</v>
          </cell>
          <cell r="AP46">
            <v>3138.3999053891534</v>
          </cell>
          <cell r="AQ46">
            <v>2937.7039284324242</v>
          </cell>
          <cell r="AR46">
            <v>3163.1938953771355</v>
          </cell>
          <cell r="AS46">
            <v>4767.4244912968243</v>
          </cell>
          <cell r="AT46">
            <v>0</v>
          </cell>
          <cell r="AU46">
            <v>641.48377000000119</v>
          </cell>
          <cell r="AV46">
            <v>595.61883999999827</v>
          </cell>
          <cell r="AW46">
            <v>856.92700000000127</v>
          </cell>
          <cell r="AX46">
            <v>520.529</v>
          </cell>
          <cell r="AY46">
            <v>563.79079999999931</v>
          </cell>
          <cell r="AZ46">
            <v>673.62400000000207</v>
          </cell>
          <cell r="BA46">
            <v>668.47699999999963</v>
          </cell>
          <cell r="BB46">
            <v>850.40000000000191</v>
          </cell>
          <cell r="BC46">
            <v>1502.5700000000015</v>
          </cell>
          <cell r="BD46">
            <v>866.97091999999896</v>
          </cell>
          <cell r="BE46">
            <v>907.26200000000131</v>
          </cell>
          <cell r="BF46">
            <v>852.5576000000035</v>
          </cell>
          <cell r="BG46">
            <v>945.33501999999964</v>
          </cell>
          <cell r="BH46">
            <v>592.35900000000288</v>
          </cell>
          <cell r="BI46">
            <v>944.948540000001</v>
          </cell>
          <cell r="BJ46">
            <v>861.11700000000235</v>
          </cell>
          <cell r="BK46">
            <v>985.05100000000277</v>
          </cell>
          <cell r="BL46">
            <v>1224.7539999999969</v>
          </cell>
          <cell r="BM46">
            <v>943.09200000000078</v>
          </cell>
          <cell r="BN46">
            <v>958.75941599999987</v>
          </cell>
          <cell r="BO46">
            <v>1363.0135220000034</v>
          </cell>
          <cell r="BP46">
            <v>1202.2790000000007</v>
          </cell>
          <cell r="BQ46">
            <v>1283.8519999999994</v>
          </cell>
          <cell r="BR46">
            <v>1698.5890000000006</v>
          </cell>
          <cell r="BS46">
            <v>1314.5630000000012</v>
          </cell>
          <cell r="BT46">
            <v>1247.1978399999998</v>
          </cell>
          <cell r="BU46">
            <v>1156.2796999999991</v>
          </cell>
          <cell r="BV46">
            <v>731.94763000000012</v>
          </cell>
          <cell r="BW46">
            <v>620.20600000000013</v>
          </cell>
          <cell r="BX46">
            <v>880.80623000000014</v>
          </cell>
          <cell r="BY46">
            <v>379.84699999999975</v>
          </cell>
          <cell r="BZ46">
            <v>374.44099999999997</v>
          </cell>
          <cell r="CA46">
            <v>617.16500000000042</v>
          </cell>
          <cell r="CB46">
            <v>750.82151000000044</v>
          </cell>
          <cell r="CC46">
            <v>686.6140000000006</v>
          </cell>
          <cell r="CD46">
            <v>1043.8240000000008</v>
          </cell>
          <cell r="CE46">
            <v>844.20400000000018</v>
          </cell>
          <cell r="CF46">
            <v>990.30400000000009</v>
          </cell>
          <cell r="CG46">
            <v>1450.3590000000008</v>
          </cell>
          <cell r="CH46">
            <v>716.72600000000045</v>
          </cell>
          <cell r="CI46">
            <v>682.36699999999962</v>
          </cell>
          <cell r="CJ46">
            <v>934.88145479527088</v>
          </cell>
          <cell r="CK46">
            <v>707.52520715375317</v>
          </cell>
          <cell r="CL46">
            <v>487.73981276243535</v>
          </cell>
          <cell r="CM46">
            <v>648.7980846012149</v>
          </cell>
          <cell r="CN46">
            <v>612.61856950909691</v>
          </cell>
          <cell r="CO46">
            <v>762.00924594843559</v>
          </cell>
          <cell r="CP46">
            <v>1430.0959922545032</v>
          </cell>
          <cell r="CQ46">
            <v>704.33917485292557</v>
          </cell>
          <cell r="CR46">
            <v>854.455251776002</v>
          </cell>
          <cell r="CS46">
            <v>1152.2734108738473</v>
          </cell>
          <cell r="CT46">
            <v>713.06871331446371</v>
          </cell>
          <cell r="CU46">
            <v>811.01917485292586</v>
          </cell>
          <cell r="CV46">
            <v>1013.6112185661581</v>
          </cell>
          <cell r="CW46">
            <v>840.76486716061834</v>
          </cell>
          <cell r="CX46">
            <v>840.76486716061834</v>
          </cell>
          <cell r="CY46">
            <v>1050.9560839507726</v>
          </cell>
          <cell r="CZ46">
            <v>1270.336103336871</v>
          </cell>
          <cell r="DA46">
            <v>1270.336103336871</v>
          </cell>
          <cell r="DB46">
            <v>1577.6083170682473</v>
          </cell>
          <cell r="DC46">
            <v>739.55613359557219</v>
          </cell>
          <cell r="DD46">
            <v>897.1780143648034</v>
          </cell>
          <cell r="DE46">
            <v>1209.8870814175393</v>
          </cell>
          <cell r="DF46">
            <v>748.72214898018728</v>
          </cell>
          <cell r="DG46">
            <v>851.57013359557232</v>
          </cell>
          <cell r="DH46">
            <v>1064.2917794944656</v>
          </cell>
          <cell r="DI46">
            <v>882.80311051864965</v>
          </cell>
          <cell r="DJ46">
            <v>882.80311051864965</v>
          </cell>
          <cell r="DK46">
            <v>1103.5038881483101</v>
          </cell>
          <cell r="DL46">
            <v>1333.8529085037158</v>
          </cell>
          <cell r="DM46">
            <v>1333.8529085037158</v>
          </cell>
          <cell r="DN46">
            <v>1656.4887329216604</v>
          </cell>
          <cell r="DO46">
            <v>776.53394027535023</v>
          </cell>
          <cell r="DP46">
            <v>942.03691508304246</v>
          </cell>
          <cell r="DQ46">
            <v>1270.3814354884182</v>
          </cell>
          <cell r="DR46">
            <v>786.15825642919617</v>
          </cell>
          <cell r="DS46">
            <v>894.14864027535032</v>
          </cell>
          <cell r="DT46">
            <v>1117.5063684691879</v>
          </cell>
          <cell r="DU46">
            <v>926.94326604458229</v>
          </cell>
          <cell r="DV46">
            <v>926.94326604458229</v>
          </cell>
          <cell r="DW46">
            <v>1158.6790825557284</v>
          </cell>
          <cell r="DX46">
            <v>1400.545553928901</v>
          </cell>
          <cell r="DY46">
            <v>1400.545553928901</v>
          </cell>
          <cell r="DZ46">
            <v>1739.3131695677414</v>
          </cell>
          <cell r="EA46">
            <v>815.36063728911756</v>
          </cell>
          <cell r="EB46">
            <v>989.13876083719549</v>
          </cell>
          <cell r="EC46">
            <v>1333.9005072628395</v>
          </cell>
          <cell r="ED46">
            <v>825.46616925065643</v>
          </cell>
          <cell r="EE46">
            <v>938.85607228911829</v>
          </cell>
          <cell r="EF46">
            <v>1173.3816868926494</v>
          </cell>
          <cell r="EG46">
            <v>973.29042934681036</v>
          </cell>
          <cell r="EH46">
            <v>973.29042934681036</v>
          </cell>
          <cell r="EI46">
            <v>1216.6130366835148</v>
          </cell>
          <cell r="EJ46">
            <v>1470.5728316253458</v>
          </cell>
          <cell r="EK46">
            <v>1470.5728316253458</v>
          </cell>
          <cell r="EL46">
            <v>1826.2788280461298</v>
          </cell>
          <cell r="EM46">
            <v>0</v>
          </cell>
          <cell r="EN46">
            <v>0</v>
          </cell>
        </row>
        <row r="47">
          <cell r="B47" t="str">
            <v>SQM</v>
          </cell>
          <cell r="D47">
            <v>1501</v>
          </cell>
          <cell r="E47">
            <v>2082</v>
          </cell>
          <cell r="F47">
            <v>2606</v>
          </cell>
          <cell r="G47">
            <v>2258.7327499999978</v>
          </cell>
          <cell r="H47">
            <v>3321.100290000003</v>
          </cell>
          <cell r="I47">
            <v>3628.309316000003</v>
          </cell>
          <cell r="J47">
            <v>1928.2088484350684</v>
          </cell>
          <cell r="K47">
            <v>1909.1818484350733</v>
          </cell>
          <cell r="L47">
            <v>3240.8259615968227</v>
          </cell>
          <cell r="M47">
            <v>3088.3716844228557</v>
          </cell>
          <cell r="N47">
            <v>3242.7902686439902</v>
          </cell>
          <cell r="O47">
            <v>3404.9297820761976</v>
          </cell>
          <cell r="P47">
            <v>3575.1762711800093</v>
          </cell>
          <cell r="Q47">
            <v>0</v>
          </cell>
          <cell r="R47">
            <v>702.11500000000012</v>
          </cell>
          <cell r="S47">
            <v>851.11599999999976</v>
          </cell>
          <cell r="T47">
            <v>1106.3960000000011</v>
          </cell>
          <cell r="U47">
            <v>968.68231600000104</v>
          </cell>
          <cell r="V47">
            <v>551.2554999999993</v>
          </cell>
          <cell r="W47">
            <v>168.32734843506842</v>
          </cell>
          <cell r="X47">
            <v>310.79800000000023</v>
          </cell>
          <cell r="Y47">
            <v>878.80099999999902</v>
          </cell>
          <cell r="Z47">
            <v>971.29899999999998</v>
          </cell>
          <cell r="AA47">
            <v>623.35372992500652</v>
          </cell>
          <cell r="AB47">
            <v>802.98845856997514</v>
          </cell>
          <cell r="AC47">
            <v>843.18477310183948</v>
          </cell>
          <cell r="AD47">
            <v>691.43403090632319</v>
          </cell>
          <cell r="AE47">
            <v>738.26431807648123</v>
          </cell>
          <cell r="AF47">
            <v>810.43829043301548</v>
          </cell>
          <cell r="AG47">
            <v>848.23504500702848</v>
          </cell>
          <cell r="AH47">
            <v>726.0057324516406</v>
          </cell>
          <cell r="AI47">
            <v>775.17753398030482</v>
          </cell>
          <cell r="AJ47">
            <v>850.96020495466701</v>
          </cell>
          <cell r="AK47">
            <v>890.64679725738142</v>
          </cell>
          <cell r="AL47">
            <v>762.30601907422101</v>
          </cell>
          <cell r="AM47">
            <v>813.93641067931935</v>
          </cell>
          <cell r="AN47">
            <v>893.50821520240174</v>
          </cell>
          <cell r="AO47">
            <v>935.17913712025097</v>
          </cell>
          <cell r="AP47">
            <v>800.42132002793323</v>
          </cell>
          <cell r="AQ47">
            <v>854.63323121328585</v>
          </cell>
          <cell r="AR47">
            <v>938.18362596252109</v>
          </cell>
          <cell r="AS47">
            <v>981.93809397626273</v>
          </cell>
          <cell r="AT47">
            <v>0</v>
          </cell>
          <cell r="AU47">
            <v>306.94349000000011</v>
          </cell>
          <cell r="AV47">
            <v>182.79050999999987</v>
          </cell>
          <cell r="AW47">
            <v>458.68200000000019</v>
          </cell>
          <cell r="AX47">
            <v>249.92999999999995</v>
          </cell>
          <cell r="AY47">
            <v>184.66028999999995</v>
          </cell>
          <cell r="AZ47">
            <v>490.44000000000017</v>
          </cell>
          <cell r="BA47">
            <v>244.26000000000008</v>
          </cell>
          <cell r="BB47">
            <v>252.31099999999998</v>
          </cell>
          <cell r="BC47">
            <v>315.57700000000045</v>
          </cell>
          <cell r="BD47">
            <v>152.45399999999995</v>
          </cell>
          <cell r="BE47">
            <v>189.82900000000041</v>
          </cell>
          <cell r="BF47">
            <v>293.22299999999962</v>
          </cell>
          <cell r="BG47">
            <v>201.17000000000019</v>
          </cell>
          <cell r="BH47">
            <v>208.26699999999983</v>
          </cell>
          <cell r="BI47">
            <v>292.67799999999966</v>
          </cell>
          <cell r="BJ47">
            <v>260.2639999999999</v>
          </cell>
          <cell r="BK47">
            <v>195.29300000000006</v>
          </cell>
          <cell r="BL47">
            <v>395.55900000000003</v>
          </cell>
          <cell r="BM47">
            <v>348.03800000000001</v>
          </cell>
          <cell r="BN47">
            <v>371.09900000000073</v>
          </cell>
          <cell r="BO47">
            <v>387.25900000000024</v>
          </cell>
          <cell r="BP47">
            <v>358.90931599999971</v>
          </cell>
          <cell r="BQ47">
            <v>281.57800000000009</v>
          </cell>
          <cell r="BR47">
            <v>328.19500000000033</v>
          </cell>
          <cell r="BS47">
            <v>241.31299999999999</v>
          </cell>
          <cell r="BT47">
            <v>157.62723999999935</v>
          </cell>
          <cell r="BU47">
            <v>152.31525999999985</v>
          </cell>
          <cell r="BV47">
            <v>4.7560000000000286</v>
          </cell>
          <cell r="BW47">
            <v>28.957999999999913</v>
          </cell>
          <cell r="BX47">
            <v>134.61334843506893</v>
          </cell>
          <cell r="BY47">
            <v>39.196000000000026</v>
          </cell>
          <cell r="BZ47">
            <v>105.09300000000007</v>
          </cell>
          <cell r="CA47">
            <v>166.50899999999984</v>
          </cell>
          <cell r="CB47">
            <v>288.05499999999989</v>
          </cell>
          <cell r="CC47">
            <v>306.17099999999982</v>
          </cell>
          <cell r="CD47">
            <v>284.57499999999987</v>
          </cell>
          <cell r="CE47">
            <v>257.87099999999987</v>
          </cell>
          <cell r="CF47">
            <v>322.41500000000008</v>
          </cell>
          <cell r="CG47">
            <v>391.01300000000026</v>
          </cell>
          <cell r="CH47">
            <v>224.31899999999985</v>
          </cell>
          <cell r="CI47">
            <v>150.82299999999987</v>
          </cell>
          <cell r="CJ47">
            <v>248.21172992500686</v>
          </cell>
          <cell r="CK47">
            <v>246.15869626960819</v>
          </cell>
          <cell r="CL47">
            <v>230.4097792888162</v>
          </cell>
          <cell r="CM47">
            <v>326.41998301155047</v>
          </cell>
          <cell r="CN47">
            <v>267.38981472713937</v>
          </cell>
          <cell r="CO47">
            <v>269.22225223559178</v>
          </cell>
          <cell r="CP47">
            <v>306.57270613910799</v>
          </cell>
          <cell r="CQ47">
            <v>157.77104835736395</v>
          </cell>
          <cell r="CR47">
            <v>240.15155266974762</v>
          </cell>
          <cell r="CS47">
            <v>293.5114298792119</v>
          </cell>
          <cell r="CT47">
            <v>226.98878370263265</v>
          </cell>
          <cell r="CU47">
            <v>258.40890972844795</v>
          </cell>
          <cell r="CV47">
            <v>252.86662464540046</v>
          </cell>
          <cell r="CW47">
            <v>280.14006881351997</v>
          </cell>
          <cell r="CX47">
            <v>230.97396771540457</v>
          </cell>
          <cell r="CY47">
            <v>299.32425390409168</v>
          </cell>
          <cell r="CZ47">
            <v>302.96167771974774</v>
          </cell>
          <cell r="DA47">
            <v>303.17034106283518</v>
          </cell>
          <cell r="DB47">
            <v>242.10302622444652</v>
          </cell>
          <cell r="DC47">
            <v>165.65960077523209</v>
          </cell>
          <cell r="DD47">
            <v>252.15913030323532</v>
          </cell>
          <cell r="DE47">
            <v>308.18700137317251</v>
          </cell>
          <cell r="DF47">
            <v>238.33822288776446</v>
          </cell>
          <cell r="DG47">
            <v>271.32935521487025</v>
          </cell>
          <cell r="DH47">
            <v>265.50995587767034</v>
          </cell>
          <cell r="DI47">
            <v>294.14707225419625</v>
          </cell>
          <cell r="DJ47">
            <v>242.52266610117476</v>
          </cell>
          <cell r="DK47">
            <v>314.290466599296</v>
          </cell>
          <cell r="DL47">
            <v>318.10976160573546</v>
          </cell>
          <cell r="DM47">
            <v>318.32885811597703</v>
          </cell>
          <cell r="DN47">
            <v>254.20817753566894</v>
          </cell>
          <cell r="DO47">
            <v>173.94258081399374</v>
          </cell>
          <cell r="DP47">
            <v>264.76708681839676</v>
          </cell>
          <cell r="DQ47">
            <v>323.59635144183096</v>
          </cell>
          <cell r="DR47">
            <v>250.2551340321524</v>
          </cell>
          <cell r="DS47">
            <v>284.89582297561395</v>
          </cell>
          <cell r="DT47">
            <v>278.78545367155368</v>
          </cell>
          <cell r="DU47">
            <v>308.85442586690618</v>
          </cell>
          <cell r="DV47">
            <v>254.64879940623376</v>
          </cell>
          <cell r="DW47">
            <v>330.00498992926111</v>
          </cell>
          <cell r="DX47">
            <v>334.01524968602206</v>
          </cell>
          <cell r="DY47">
            <v>334.24530102177613</v>
          </cell>
          <cell r="DZ47">
            <v>266.91858641245233</v>
          </cell>
          <cell r="EA47">
            <v>182.63970985469342</v>
          </cell>
          <cell r="EB47">
            <v>278.00544115931672</v>
          </cell>
          <cell r="EC47">
            <v>339.77616901392264</v>
          </cell>
          <cell r="ED47">
            <v>262.76789073376023</v>
          </cell>
          <cell r="EE47">
            <v>299.14061412439452</v>
          </cell>
          <cell r="EF47">
            <v>292.72472635513157</v>
          </cell>
          <cell r="EG47">
            <v>324.2971471602512</v>
          </cell>
          <cell r="EH47">
            <v>267.38123937654547</v>
          </cell>
          <cell r="EI47">
            <v>346.50523942572397</v>
          </cell>
          <cell r="EJ47">
            <v>350.71601217032349</v>
          </cell>
          <cell r="EK47">
            <v>350.95756607286472</v>
          </cell>
          <cell r="EL47">
            <v>280.26451573307475</v>
          </cell>
          <cell r="EN47">
            <v>2.9103830456733704E-11</v>
          </cell>
        </row>
        <row r="48">
          <cell r="B48" t="str">
            <v>Filet of Chicken</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cell r="ED48">
            <v>0</v>
          </cell>
          <cell r="EE48">
            <v>0</v>
          </cell>
          <cell r="EF48">
            <v>0</v>
          </cell>
          <cell r="EG48">
            <v>0</v>
          </cell>
          <cell r="EH48">
            <v>0</v>
          </cell>
          <cell r="EI48">
            <v>0</v>
          </cell>
          <cell r="EJ48">
            <v>0</v>
          </cell>
          <cell r="EK48">
            <v>0</v>
          </cell>
          <cell r="EL48">
            <v>0</v>
          </cell>
          <cell r="EN48">
            <v>0</v>
          </cell>
        </row>
        <row r="49">
          <cell r="B49" t="str">
            <v>Barber Foods</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v>0</v>
          </cell>
          <cell r="EK49">
            <v>0</v>
          </cell>
          <cell r="EL49">
            <v>0</v>
          </cell>
          <cell r="EN49">
            <v>0</v>
          </cell>
        </row>
        <row r="50">
          <cell r="B50" t="str">
            <v>FoC Synergies</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N50">
            <v>0</v>
          </cell>
        </row>
        <row r="51">
          <cell r="B51" t="str">
            <v>Barber Synergies</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0</v>
          </cell>
          <cell r="EL51">
            <v>0</v>
          </cell>
          <cell r="EN51">
            <v>0</v>
          </cell>
        </row>
        <row r="52">
          <cell r="B52" t="str">
            <v>Cost Cuts</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N52">
            <v>0</v>
          </cell>
        </row>
        <row r="53">
          <cell r="B53" t="str">
            <v>Adj. EBITDA</v>
          </cell>
          <cell r="D53">
            <v>6520</v>
          </cell>
          <cell r="E53">
            <v>11579</v>
          </cell>
          <cell r="F53">
            <v>9276</v>
          </cell>
          <cell r="G53">
            <v>7676.610389999998</v>
          </cell>
          <cell r="H53">
            <v>12821.31122</v>
          </cell>
          <cell r="I53">
            <v>16631.458814000016</v>
          </cell>
          <cell r="J53">
            <v>12983.924758435074</v>
          </cell>
          <cell r="K53">
            <v>11712.894758435061</v>
          </cell>
          <cell r="L53">
            <v>13508.454328621538</v>
          </cell>
          <cell r="M53">
            <v>15187.904970673151</v>
          </cell>
          <cell r="N53">
            <v>15947.300219206847</v>
          </cell>
          <cell r="O53">
            <v>16744.665230167207</v>
          </cell>
          <cell r="P53">
            <v>17581.898491675503</v>
          </cell>
          <cell r="Q53">
            <v>0</v>
          </cell>
          <cell r="R53">
            <v>3184.7575600000037</v>
          </cell>
          <cell r="S53">
            <v>3922.0379999999977</v>
          </cell>
          <cell r="T53">
            <v>4371.2609380000031</v>
          </cell>
          <cell r="U53">
            <v>5153.4023160000006</v>
          </cell>
          <cell r="V53">
            <v>4269.2960399999993</v>
          </cell>
          <cell r="W53">
            <v>2401.2872084350706</v>
          </cell>
          <cell r="X53">
            <v>1682.2510000000011</v>
          </cell>
          <cell r="Y53">
            <v>3360.0605100000062</v>
          </cell>
          <cell r="Z53">
            <v>4256.1659999999993</v>
          </cell>
          <cell r="AA53">
            <v>2957.3281847202775</v>
          </cell>
          <cell r="AB53">
            <v>2647.0515630873779</v>
          </cell>
          <cell r="AC53">
            <v>3647.908580813878</v>
          </cell>
          <cell r="AD53">
            <v>3402.5018684090951</v>
          </cell>
          <cell r="AE53">
            <v>3275.9634248100315</v>
          </cell>
          <cell r="AF53">
            <v>3542.9241087050264</v>
          </cell>
          <cell r="AG53">
            <v>4966.5155687490133</v>
          </cell>
          <cell r="AH53">
            <v>3572.6269618295537</v>
          </cell>
          <cell r="AI53">
            <v>3439.76159605053</v>
          </cell>
          <cell r="AJ53">
            <v>3720.0703141402755</v>
          </cell>
          <cell r="AK53">
            <v>5214.8413471864751</v>
          </cell>
          <cell r="AL53">
            <v>3751.2583099210296</v>
          </cell>
          <cell r="AM53">
            <v>3611.7496758530488</v>
          </cell>
          <cell r="AN53">
            <v>3906.0738298472916</v>
          </cell>
          <cell r="AO53">
            <v>5475.5834145457939</v>
          </cell>
          <cell r="AP53">
            <v>3938.8212254170876</v>
          </cell>
          <cell r="AQ53">
            <v>3792.3371596457082</v>
          </cell>
          <cell r="AR53">
            <v>4101.377521339652</v>
          </cell>
          <cell r="AS53">
            <v>5749.3625852730884</v>
          </cell>
          <cell r="AT53">
            <v>0</v>
          </cell>
          <cell r="AU53">
            <v>948.42726000000187</v>
          </cell>
          <cell r="AV53">
            <v>778.40934999999718</v>
          </cell>
          <cell r="AW53">
            <v>1315.6090000000022</v>
          </cell>
          <cell r="AX53">
            <v>770.45899999999995</v>
          </cell>
          <cell r="AY53">
            <v>748.45109000000002</v>
          </cell>
          <cell r="AZ53">
            <v>1164.0640000000039</v>
          </cell>
          <cell r="BA53">
            <v>912.73699999999974</v>
          </cell>
          <cell r="BB53">
            <v>1102.7110000000025</v>
          </cell>
          <cell r="BC53">
            <v>1818.1470000000022</v>
          </cell>
          <cell r="BD53">
            <v>1019.4249199999978</v>
          </cell>
          <cell r="BE53">
            <v>1097.0910000000029</v>
          </cell>
          <cell r="BF53">
            <v>1145.7806000000023</v>
          </cell>
          <cell r="BG53">
            <v>1146.5050199999998</v>
          </cell>
          <cell r="BH53">
            <v>800.6260000000027</v>
          </cell>
          <cell r="BI53">
            <v>1237.6265400000011</v>
          </cell>
          <cell r="BJ53">
            <v>1121.3810000000012</v>
          </cell>
          <cell r="BK53">
            <v>1180.3440000000019</v>
          </cell>
          <cell r="BL53">
            <v>1620.3129999999962</v>
          </cell>
          <cell r="BM53">
            <v>1291.1300000000019</v>
          </cell>
          <cell r="BN53">
            <v>1329.8584160000009</v>
          </cell>
          <cell r="BO53">
            <v>1750.2725220000032</v>
          </cell>
          <cell r="BP53">
            <v>1561.1883159999993</v>
          </cell>
          <cell r="BQ53">
            <v>1565.4299999999985</v>
          </cell>
          <cell r="BR53">
            <v>2026.7840000000022</v>
          </cell>
          <cell r="BS53">
            <v>1555.8760000000018</v>
          </cell>
          <cell r="BT53">
            <v>1404.8250799999983</v>
          </cell>
          <cell r="BU53">
            <v>1308.5949599999985</v>
          </cell>
          <cell r="BV53">
            <v>736.70362999999986</v>
          </cell>
          <cell r="BW53">
            <v>649.16399999999953</v>
          </cell>
          <cell r="BX53">
            <v>1015.4195784350693</v>
          </cell>
          <cell r="BY53">
            <v>419.04299999999978</v>
          </cell>
          <cell r="BZ53">
            <v>479.53400000000056</v>
          </cell>
          <cell r="CA53">
            <v>783.67400000000089</v>
          </cell>
          <cell r="CB53">
            <v>1038.8765100000007</v>
          </cell>
          <cell r="CC53">
            <v>992.7850000000002</v>
          </cell>
          <cell r="CD53">
            <v>1328.398999999999</v>
          </cell>
          <cell r="CE53">
            <v>1102.0749999999994</v>
          </cell>
          <cell r="CF53">
            <v>1312.719000000001</v>
          </cell>
          <cell r="CG53">
            <v>1841.3720000000014</v>
          </cell>
          <cell r="CH53">
            <v>941.04499999999985</v>
          </cell>
          <cell r="CI53">
            <v>833.19000000000017</v>
          </cell>
          <cell r="CJ53">
            <v>1183.0931847202776</v>
          </cell>
          <cell r="CK53">
            <v>953.68390342336158</v>
          </cell>
          <cell r="CL53">
            <v>718.14959205125206</v>
          </cell>
          <cell r="CM53">
            <v>975.21806761276423</v>
          </cell>
          <cell r="CN53">
            <v>880.008384236236</v>
          </cell>
          <cell r="CO53">
            <v>1031.2314981840273</v>
          </cell>
          <cell r="CP53">
            <v>1736.6686983936117</v>
          </cell>
          <cell r="CQ53">
            <v>862.11022321028861</v>
          </cell>
          <cell r="CR53">
            <v>1094.6068044457506</v>
          </cell>
          <cell r="CS53">
            <v>1445.7848407530578</v>
          </cell>
          <cell r="CT53">
            <v>940.05749701709658</v>
          </cell>
          <cell r="CU53">
            <v>1069.4280845813728</v>
          </cell>
          <cell r="CV53">
            <v>1266.4778432115577</v>
          </cell>
          <cell r="CW53">
            <v>1120.9049359741384</v>
          </cell>
          <cell r="CX53">
            <v>1071.7388348760223</v>
          </cell>
          <cell r="CY53">
            <v>1350.2803378548647</v>
          </cell>
          <cell r="CZ53">
            <v>1573.2977810566181</v>
          </cell>
          <cell r="DA53">
            <v>1573.5064443997053</v>
          </cell>
          <cell r="DB53">
            <v>1819.711343292694</v>
          </cell>
          <cell r="DC53">
            <v>905.21573437080451</v>
          </cell>
          <cell r="DD53">
            <v>1149.3371446680389</v>
          </cell>
          <cell r="DE53">
            <v>1518.074082790713</v>
          </cell>
          <cell r="DF53">
            <v>987.06037186795174</v>
          </cell>
          <cell r="DG53">
            <v>1122.8994888104421</v>
          </cell>
          <cell r="DH53">
            <v>1329.8017353721361</v>
          </cell>
          <cell r="DI53">
            <v>1176.9501827728468</v>
          </cell>
          <cell r="DJ53">
            <v>1125.3257766198235</v>
          </cell>
          <cell r="DK53">
            <v>1417.7943547476052</v>
          </cell>
          <cell r="DL53">
            <v>1651.9626701094517</v>
          </cell>
          <cell r="DM53">
            <v>1652.1817666196926</v>
          </cell>
          <cell r="DN53">
            <v>1910.69691045733</v>
          </cell>
          <cell r="DO53">
            <v>950.47652108934392</v>
          </cell>
          <cell r="DP53">
            <v>1206.8040019014397</v>
          </cell>
          <cell r="DQ53">
            <v>1593.9777869302488</v>
          </cell>
          <cell r="DR53">
            <v>1036.4133904613491</v>
          </cell>
          <cell r="DS53">
            <v>1179.0444632509643</v>
          </cell>
          <cell r="DT53">
            <v>1396.2918221407417</v>
          </cell>
          <cell r="DU53">
            <v>1235.7976919114881</v>
          </cell>
          <cell r="DV53">
            <v>1181.5920654508154</v>
          </cell>
          <cell r="DW53">
            <v>1488.6840724849899</v>
          </cell>
          <cell r="DX53">
            <v>1734.5608036149224</v>
          </cell>
          <cell r="DY53">
            <v>1734.7908549506774</v>
          </cell>
          <cell r="DZ53">
            <v>2006.2317559801922</v>
          </cell>
          <cell r="EA53">
            <v>998.00034714381013</v>
          </cell>
          <cell r="EB53">
            <v>1267.1442019965123</v>
          </cell>
          <cell r="EC53">
            <v>1673.6766762767616</v>
          </cell>
          <cell r="ED53">
            <v>1088.2340599844154</v>
          </cell>
          <cell r="EE53">
            <v>1237.9966864135129</v>
          </cell>
          <cell r="EF53">
            <v>1466.10641324778</v>
          </cell>
          <cell r="EG53">
            <v>1297.5875765070612</v>
          </cell>
          <cell r="EH53">
            <v>1240.6716687233563</v>
          </cell>
          <cell r="EI53">
            <v>1563.1182761092382</v>
          </cell>
          <cell r="EJ53">
            <v>1821.2888437956697</v>
          </cell>
          <cell r="EK53">
            <v>1821.5303976982102</v>
          </cell>
          <cell r="EL53">
            <v>2106.543343779203</v>
          </cell>
          <cell r="EM53">
            <v>0</v>
          </cell>
          <cell r="EN53">
            <v>0</v>
          </cell>
        </row>
        <row r="54">
          <cell r="A54">
            <v>0</v>
          </cell>
          <cell r="B54" t="str">
            <v>% of net revenue</v>
          </cell>
          <cell r="C54">
            <v>0</v>
          </cell>
          <cell r="D54">
            <v>9.2377444035137438E-2</v>
          </cell>
          <cell r="E54">
            <v>0.11442264934038243</v>
          </cell>
          <cell r="F54">
            <v>0.10613515183413808</v>
          </cell>
          <cell r="G54">
            <v>7.8793972977329527E-2</v>
          </cell>
          <cell r="H54">
            <v>0.11485242571676096</v>
          </cell>
          <cell r="I54">
            <v>0.14100133252036323</v>
          </cell>
          <cell r="J54">
            <v>0.1229898723382372</v>
          </cell>
          <cell r="K54">
            <v>0.11437086723244921</v>
          </cell>
          <cell r="L54">
            <v>0.1167706934326127</v>
          </cell>
          <cell r="M54">
            <v>0.12441756292631348</v>
          </cell>
          <cell r="N54">
            <v>0.12441756292631376</v>
          </cell>
          <cell r="O54">
            <v>0.12441756292631387</v>
          </cell>
          <cell r="P54">
            <v>0.12441756292631345</v>
          </cell>
          <cell r="Q54">
            <v>0</v>
          </cell>
          <cell r="R54">
            <v>9.9885133701865803E-2</v>
          </cell>
          <cell r="S54">
            <v>0.13703148064769821</v>
          </cell>
          <cell r="T54">
            <v>0.15266855347587727</v>
          </cell>
          <cell r="U54">
            <v>0.17884755675377653</v>
          </cell>
          <cell r="V54">
            <v>0.1516394996387852</v>
          </cell>
          <cell r="W54">
            <v>9.8047082973502356E-2</v>
          </cell>
          <cell r="X54">
            <v>6.6994863312041714E-2</v>
          </cell>
          <cell r="Y54">
            <v>0.13627780706028245</v>
          </cell>
          <cell r="Z54">
            <v>0.16321176694991149</v>
          </cell>
          <cell r="AA54">
            <v>0.10437800504579664</v>
          </cell>
          <cell r="AB54">
            <v>8.6561657201844125E-2</v>
          </cell>
          <cell r="AC54">
            <v>0.11885066785890123</v>
          </cell>
          <cell r="AD54">
            <v>0.12622452977367005</v>
          </cell>
          <cell r="AE54">
            <v>0.1066147530452376</v>
          </cell>
          <cell r="AF54">
            <v>0.11018678725059655</v>
          </cell>
          <cell r="AG54">
            <v>0.15407131960079698</v>
          </cell>
          <cell r="AH54">
            <v>0.12622452977367019</v>
          </cell>
          <cell r="AI54">
            <v>0.10661475304523751</v>
          </cell>
          <cell r="AJ54">
            <v>0.11018678725059648</v>
          </cell>
          <cell r="AK54">
            <v>0.15407131960079726</v>
          </cell>
          <cell r="AL54">
            <v>0.12622452977367013</v>
          </cell>
          <cell r="AM54">
            <v>0.10661475304523729</v>
          </cell>
          <cell r="AN54">
            <v>0.11018678725059654</v>
          </cell>
          <cell r="AO54">
            <v>0.15407131960079715</v>
          </cell>
          <cell r="AP54">
            <v>0.1262245297736703</v>
          </cell>
          <cell r="AQ54">
            <v>0.10661475304523749</v>
          </cell>
          <cell r="AR54">
            <v>0.11018678725059644</v>
          </cell>
          <cell r="AS54">
            <v>0.15407131960079726</v>
          </cell>
          <cell r="AT54">
            <v>0</v>
          </cell>
          <cell r="AU54">
            <v>0.12408133651068738</v>
          </cell>
          <cell r="AV54">
            <v>9.3675958342040802E-2</v>
          </cell>
          <cell r="AW54">
            <v>0.10963756889437795</v>
          </cell>
          <cell r="AX54">
            <v>9.6626954156830577E-2</v>
          </cell>
          <cell r="AY54">
            <v>9.0116093970462469E-2</v>
          </cell>
          <cell r="AZ54">
            <v>0.11024085476619752</v>
          </cell>
          <cell r="BA54">
            <v>0.10959727471649224</v>
          </cell>
          <cell r="BB54">
            <v>0.12262491792652801</v>
          </cell>
          <cell r="BC54">
            <v>0.13821921720333441</v>
          </cell>
          <cell r="BD54">
            <v>0.1149625814628235</v>
          </cell>
          <cell r="BE54">
            <v>0.13287736961741742</v>
          </cell>
          <cell r="BF54">
            <v>0.12395826986377843</v>
          </cell>
          <cell r="BG54">
            <v>9.850353382135596E-2</v>
          </cell>
          <cell r="BH54">
            <v>9.2888368641195387E-2</v>
          </cell>
          <cell r="BI54">
            <v>0.10645567757516931</v>
          </cell>
          <cell r="BJ54">
            <v>0.11559184444591221</v>
          </cell>
          <cell r="BK54">
            <v>0.13569289846884633</v>
          </cell>
          <cell r="BL54">
            <v>0.15851878837596484</v>
          </cell>
          <cell r="BM54">
            <v>0.15236816353294672</v>
          </cell>
          <cell r="BN54">
            <v>0.14401827359781369</v>
          </cell>
          <cell r="BO54">
            <v>0.16021311745606417</v>
          </cell>
          <cell r="BP54">
            <v>0.17077408835384955</v>
          </cell>
          <cell r="BQ54">
            <v>0.18361992890453294</v>
          </cell>
          <cell r="BR54">
            <v>0.18181868581388894</v>
          </cell>
          <cell r="BS54">
            <v>0.17924018599892469</v>
          </cell>
          <cell r="BT54">
            <v>0.16845478911707507</v>
          </cell>
          <cell r="BU54">
            <v>0.11752750323014159</v>
          </cell>
          <cell r="BV54">
            <v>9.3950091539355782E-2</v>
          </cell>
          <cell r="BW54">
            <v>8.9236608992912386E-2</v>
          </cell>
          <cell r="BX54">
            <v>0.10831037614357635</v>
          </cell>
          <cell r="BY54">
            <v>5.8008921964147739E-2</v>
          </cell>
          <cell r="BZ54">
            <v>5.9301039333154913E-2</v>
          </cell>
          <cell r="CA54">
            <v>7.9967176145329624E-2</v>
          </cell>
          <cell r="CB54">
            <v>0.12761305601465112</v>
          </cell>
          <cell r="CC54">
            <v>0.13331289744289837</v>
          </cell>
          <cell r="CD54">
            <v>0.14649141762996637</v>
          </cell>
          <cell r="CE54">
            <v>0.15716303799721165</v>
          </cell>
          <cell r="CF54">
            <v>0.18242180725463267</v>
          </cell>
          <cell r="CG54">
            <v>0.15513867433848944</v>
          </cell>
          <cell r="CH54">
            <v>0.11258808609406218</v>
          </cell>
          <cell r="CI54">
            <v>9.6250345578930155E-2</v>
          </cell>
          <cell r="CJ54">
            <v>0.10453127040612875</v>
          </cell>
          <cell r="CK54">
            <v>0.10046424055871389</v>
          </cell>
          <cell r="CL54">
            <v>7.6849974908414206E-2</v>
          </cell>
          <cell r="CM54">
            <v>8.3051285433001956E-2</v>
          </cell>
          <cell r="CN54">
            <v>9.1756148166961288E-2</v>
          </cell>
          <cell r="CO54">
            <v>0.10765585668730662</v>
          </cell>
          <cell r="CP54">
            <v>0.15070646843838031</v>
          </cell>
          <cell r="CQ54">
            <v>0.11548779423620019</v>
          </cell>
          <cell r="CR54">
            <v>0.12896648225021615</v>
          </cell>
          <cell r="CS54">
            <v>0.1313935124044803</v>
          </cell>
          <cell r="CT54">
            <v>0.10395600107284049</v>
          </cell>
          <cell r="CU54">
            <v>0.10975559804836474</v>
          </cell>
          <cell r="CV54">
            <v>0.10606529314214587</v>
          </cell>
          <cell r="CW54">
            <v>0.11211352013225855</v>
          </cell>
          <cell r="CX54">
            <v>0.10901576965993288</v>
          </cell>
          <cell r="CY54">
            <v>0.10955788951516438</v>
          </cell>
          <cell r="CZ54">
            <v>0.15615211492828873</v>
          </cell>
          <cell r="DA54">
            <v>0.15616184629316029</v>
          </cell>
          <cell r="DB54">
            <v>0.15059311837935177</v>
          </cell>
          <cell r="DC54">
            <v>0.11548779423620037</v>
          </cell>
          <cell r="DD54">
            <v>0.12896648225021623</v>
          </cell>
          <cell r="DE54">
            <v>0.13139351240448047</v>
          </cell>
          <cell r="DF54">
            <v>0.10395600107284052</v>
          </cell>
          <cell r="DG54">
            <v>0.10975559804836482</v>
          </cell>
          <cell r="DH54">
            <v>0.10606529314214592</v>
          </cell>
          <cell r="DI54">
            <v>0.11211352013225866</v>
          </cell>
          <cell r="DJ54">
            <v>0.10901576965993288</v>
          </cell>
          <cell r="DK54">
            <v>0.10955788951516418</v>
          </cell>
          <cell r="DL54">
            <v>0.15615211492828895</v>
          </cell>
          <cell r="DM54">
            <v>0.15616184629316046</v>
          </cell>
          <cell r="DN54">
            <v>0.15059311837935185</v>
          </cell>
          <cell r="DO54">
            <v>0.11548779423620026</v>
          </cell>
          <cell r="DP54">
            <v>0.12896648225021609</v>
          </cell>
          <cell r="DQ54">
            <v>0.13139351240448047</v>
          </cell>
          <cell r="DR54">
            <v>0.10395600107284049</v>
          </cell>
          <cell r="DS54">
            <v>0.10975559804836482</v>
          </cell>
          <cell r="DT54">
            <v>0.10606529314214583</v>
          </cell>
          <cell r="DU54">
            <v>0.11211352013225857</v>
          </cell>
          <cell r="DV54">
            <v>0.10901576965993295</v>
          </cell>
          <cell r="DW54">
            <v>0.10955788951516447</v>
          </cell>
          <cell r="DX54">
            <v>0.15615211492828882</v>
          </cell>
          <cell r="DY54">
            <v>0.15616184629316046</v>
          </cell>
          <cell r="DZ54">
            <v>0.15059311837935158</v>
          </cell>
          <cell r="EA54">
            <v>0.11548779423620016</v>
          </cell>
          <cell r="EB54">
            <v>0.12896648225021615</v>
          </cell>
          <cell r="EC54">
            <v>0.13139351240448049</v>
          </cell>
          <cell r="ED54">
            <v>0.10395600107284038</v>
          </cell>
          <cell r="EE54">
            <v>0.10975559804836485</v>
          </cell>
          <cell r="EF54">
            <v>0.1060652931421459</v>
          </cell>
          <cell r="EG54">
            <v>0.11211352013225848</v>
          </cell>
          <cell r="EH54">
            <v>0.10901576965993295</v>
          </cell>
          <cell r="EI54">
            <v>0.1095578895151644</v>
          </cell>
          <cell r="EJ54">
            <v>0.1561521149282889</v>
          </cell>
          <cell r="EK54">
            <v>0.15616184629316041</v>
          </cell>
          <cell r="EL54">
            <v>0.15059311837935163</v>
          </cell>
          <cell r="EN54">
            <v>0</v>
          </cell>
        </row>
        <row r="55">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L55">
            <v>0</v>
          </cell>
          <cell r="AM55">
            <v>0</v>
          </cell>
          <cell r="AN55">
            <v>0</v>
          </cell>
          <cell r="AO55">
            <v>0</v>
          </cell>
          <cell r="AP55">
            <v>0</v>
          </cell>
          <cell r="AQ55">
            <v>0</v>
          </cell>
          <cell r="AR55">
            <v>0</v>
          </cell>
          <cell r="AS55">
            <v>0</v>
          </cell>
          <cell r="CJ55">
            <v>0</v>
          </cell>
          <cell r="EN55">
            <v>0</v>
          </cell>
        </row>
        <row r="56">
          <cell r="B56" t="str">
            <v>Depreciation</v>
          </cell>
          <cell r="D56">
            <v>0</v>
          </cell>
          <cell r="E56">
            <v>0</v>
          </cell>
          <cell r="F56">
            <v>0</v>
          </cell>
          <cell r="G56">
            <v>1179.9501100000002</v>
          </cell>
          <cell r="H56">
            <v>1339.8545000000001</v>
          </cell>
          <cell r="I56">
            <v>1680.6510000000001</v>
          </cell>
          <cell r="J56">
            <v>2435.7017199999996</v>
          </cell>
          <cell r="K56">
            <v>2781.14941</v>
          </cell>
          <cell r="L56">
            <v>2607.8055916666663</v>
          </cell>
          <cell r="M56">
            <v>1659.1839333333344</v>
          </cell>
          <cell r="N56">
            <v>1709.1839333333351</v>
          </cell>
          <cell r="O56">
            <v>1759.1839333333362</v>
          </cell>
          <cell r="P56">
            <v>1809.1839333333369</v>
          </cell>
          <cell r="Q56">
            <v>0</v>
          </cell>
          <cell r="R56">
            <v>348.19600000000003</v>
          </cell>
          <cell r="S56">
            <v>414.57600000000002</v>
          </cell>
          <cell r="T56">
            <v>444.58500000000004</v>
          </cell>
          <cell r="U56">
            <v>473.29399999999998</v>
          </cell>
          <cell r="V56">
            <v>498.45103</v>
          </cell>
          <cell r="W56">
            <v>562.34300000000007</v>
          </cell>
          <cell r="X56">
            <v>717.04200000000003</v>
          </cell>
          <cell r="Y56">
            <v>1003.3133799999999</v>
          </cell>
          <cell r="Z56">
            <v>1025.183</v>
          </cell>
          <cell r="AA56">
            <v>811.35594166666658</v>
          </cell>
          <cell r="AB56">
            <v>384.29582499999992</v>
          </cell>
          <cell r="AC56">
            <v>386.97082499999993</v>
          </cell>
          <cell r="AD56">
            <v>410.10848333333348</v>
          </cell>
          <cell r="AE56">
            <v>413.23348333333354</v>
          </cell>
          <cell r="AF56">
            <v>416.3584833333336</v>
          </cell>
          <cell r="AG56">
            <v>419.48348333333365</v>
          </cell>
          <cell r="AH56">
            <v>422.60848333333371</v>
          </cell>
          <cell r="AI56">
            <v>425.73348333333377</v>
          </cell>
          <cell r="AJ56">
            <v>428.85848333333382</v>
          </cell>
          <cell r="AK56">
            <v>431.98348333333388</v>
          </cell>
          <cell r="AL56">
            <v>435.10848333333394</v>
          </cell>
          <cell r="AM56">
            <v>438.23348333333399</v>
          </cell>
          <cell r="AN56">
            <v>441.35848333333405</v>
          </cell>
          <cell r="AO56">
            <v>444.48348333333411</v>
          </cell>
          <cell r="AP56">
            <v>447.60848333333416</v>
          </cell>
          <cell r="AQ56">
            <v>450.73348333333422</v>
          </cell>
          <cell r="AR56">
            <v>453.85848333333428</v>
          </cell>
          <cell r="AS56">
            <v>456.98348333333433</v>
          </cell>
          <cell r="AT56">
            <v>0</v>
          </cell>
          <cell r="AU56">
            <v>97.907000000000011</v>
          </cell>
          <cell r="AV56">
            <v>99.769000000000005</v>
          </cell>
          <cell r="AW56">
            <v>99.965000000000003</v>
          </cell>
          <cell r="AX56">
            <v>99.712999999999994</v>
          </cell>
          <cell r="AY56">
            <v>93.593250000000012</v>
          </cell>
          <cell r="AZ56">
            <v>103.98325</v>
          </cell>
          <cell r="BA56">
            <v>102.37299999999999</v>
          </cell>
          <cell r="BB56">
            <v>212.09300000000002</v>
          </cell>
          <cell r="BC56">
            <v>96.807999999999993</v>
          </cell>
          <cell r="BD56">
            <v>97.533000000000001</v>
          </cell>
          <cell r="BE56">
            <v>114.602</v>
          </cell>
          <cell r="BF56">
            <v>121.515</v>
          </cell>
          <cell r="BG56">
            <v>102.10299999999999</v>
          </cell>
          <cell r="BH56">
            <v>122.90300000000001</v>
          </cell>
          <cell r="BI56">
            <v>123.19</v>
          </cell>
          <cell r="BJ56">
            <v>125.34699999999999</v>
          </cell>
          <cell r="BK56">
            <v>143.26900000000001</v>
          </cell>
          <cell r="BL56">
            <v>145.96</v>
          </cell>
          <cell r="BM56">
            <v>147.47500000000002</v>
          </cell>
          <cell r="BN56">
            <v>147.38900000000001</v>
          </cell>
          <cell r="BO56">
            <v>149.721</v>
          </cell>
          <cell r="BP56">
            <v>149.709</v>
          </cell>
          <cell r="BQ56">
            <v>166.80600000000001</v>
          </cell>
          <cell r="BR56">
            <v>156.77900000000002</v>
          </cell>
          <cell r="BS56">
            <v>147.39400000000001</v>
          </cell>
          <cell r="BT56">
            <v>173.88203000000001</v>
          </cell>
          <cell r="BU56">
            <v>177.17500000000001</v>
          </cell>
          <cell r="BV56">
            <v>183.20598000000001</v>
          </cell>
          <cell r="BW56">
            <v>189.239</v>
          </cell>
          <cell r="BX56">
            <v>189.89700000000002</v>
          </cell>
          <cell r="BY56">
            <v>191.321</v>
          </cell>
          <cell r="BZ56">
            <v>190.98500000000001</v>
          </cell>
          <cell r="CA56">
            <v>334.73599999999999</v>
          </cell>
          <cell r="CB56">
            <v>334.28068999999999</v>
          </cell>
          <cell r="CC56">
            <v>334.32668999999999</v>
          </cell>
          <cell r="CD56">
            <v>334.70600000000002</v>
          </cell>
          <cell r="CE56">
            <v>341.41800000000001</v>
          </cell>
          <cell r="CF56">
            <v>341.64600000000002</v>
          </cell>
          <cell r="CG56">
            <v>342.11900000000003</v>
          </cell>
          <cell r="CH56">
            <v>342.41700000000003</v>
          </cell>
          <cell r="CI56">
            <v>343.05700000000002</v>
          </cell>
          <cell r="CJ56">
            <v>125.88194166666665</v>
          </cell>
          <cell r="CK56">
            <v>127.53194166666663</v>
          </cell>
          <cell r="CL56">
            <v>128.18194166666666</v>
          </cell>
          <cell r="CM56">
            <v>128.58194166666664</v>
          </cell>
          <cell r="CN56">
            <v>128.82360833333331</v>
          </cell>
          <cell r="CO56">
            <v>128.94860833333331</v>
          </cell>
          <cell r="CP56">
            <v>129.19860833333331</v>
          </cell>
          <cell r="CQ56">
            <v>136.3556055555556</v>
          </cell>
          <cell r="CR56">
            <v>136.70282777777783</v>
          </cell>
          <cell r="CS56">
            <v>137.05005000000006</v>
          </cell>
          <cell r="CT56">
            <v>137.39727222222228</v>
          </cell>
          <cell r="CU56">
            <v>137.74449444444451</v>
          </cell>
          <cell r="CV56">
            <v>138.09171666666674</v>
          </cell>
          <cell r="CW56">
            <v>138.43893888888897</v>
          </cell>
          <cell r="CX56">
            <v>138.7861611111112</v>
          </cell>
          <cell r="CY56">
            <v>139.13338333333343</v>
          </cell>
          <cell r="CZ56">
            <v>139.48060555555566</v>
          </cell>
          <cell r="DA56">
            <v>139.82782777777788</v>
          </cell>
          <cell r="DB56">
            <v>140.17505000000011</v>
          </cell>
          <cell r="DC56">
            <v>140.52227222222234</v>
          </cell>
          <cell r="DD56">
            <v>140.86949444444457</v>
          </cell>
          <cell r="DE56">
            <v>141.2167166666668</v>
          </cell>
          <cell r="DF56">
            <v>141.56393888888903</v>
          </cell>
          <cell r="DG56">
            <v>141.91116111111126</v>
          </cell>
          <cell r="DH56">
            <v>142.25838333333348</v>
          </cell>
          <cell r="DI56">
            <v>142.60560555555571</v>
          </cell>
          <cell r="DJ56">
            <v>142.95282777777794</v>
          </cell>
          <cell r="DK56">
            <v>143.30005000000017</v>
          </cell>
          <cell r="DL56">
            <v>143.6472722222224</v>
          </cell>
          <cell r="DM56">
            <v>143.99449444444463</v>
          </cell>
          <cell r="DN56">
            <v>144.34171666666685</v>
          </cell>
          <cell r="DO56">
            <v>144.68893888888908</v>
          </cell>
          <cell r="DP56">
            <v>145.03616111111131</v>
          </cell>
          <cell r="DQ56">
            <v>145.38338333333354</v>
          </cell>
          <cell r="DR56">
            <v>145.73060555555577</v>
          </cell>
          <cell r="DS56">
            <v>146.077827777778</v>
          </cell>
          <cell r="DT56">
            <v>146.42505000000023</v>
          </cell>
          <cell r="DU56">
            <v>146.77227222222245</v>
          </cell>
          <cell r="DV56">
            <v>147.11949444444468</v>
          </cell>
          <cell r="DW56">
            <v>147.46671666666691</v>
          </cell>
          <cell r="DX56">
            <v>147.81393888888914</v>
          </cell>
          <cell r="DY56">
            <v>148.16116111111137</v>
          </cell>
          <cell r="DZ56">
            <v>148.5083833333336</v>
          </cell>
          <cell r="EA56">
            <v>148.85560555555583</v>
          </cell>
          <cell r="EB56">
            <v>149.20282777777805</v>
          </cell>
          <cell r="EC56">
            <v>149.55005000000028</v>
          </cell>
          <cell r="ED56">
            <v>149.89727222222251</v>
          </cell>
          <cell r="EE56">
            <v>150.24449444444474</v>
          </cell>
          <cell r="EF56">
            <v>150.59171666666697</v>
          </cell>
          <cell r="EG56">
            <v>150.9389388888892</v>
          </cell>
          <cell r="EH56">
            <v>151.28616111111143</v>
          </cell>
          <cell r="EI56">
            <v>151.63338333333365</v>
          </cell>
          <cell r="EJ56">
            <v>151.98060555555588</v>
          </cell>
          <cell r="EK56">
            <v>152.32782777777811</v>
          </cell>
          <cell r="EL56">
            <v>152.67505000000034</v>
          </cell>
          <cell r="EM56">
            <v>0</v>
          </cell>
          <cell r="EN56">
            <v>-1.0199999869655585E-3</v>
          </cell>
        </row>
        <row r="57">
          <cell r="B57" t="str">
            <v>Amortization</v>
          </cell>
          <cell r="D57">
            <v>0</v>
          </cell>
          <cell r="E57">
            <v>0</v>
          </cell>
          <cell r="F57">
            <v>0</v>
          </cell>
          <cell r="G57">
            <v>0</v>
          </cell>
          <cell r="H57">
            <v>0</v>
          </cell>
          <cell r="I57">
            <v>0</v>
          </cell>
          <cell r="J57">
            <v>0</v>
          </cell>
          <cell r="K57">
            <v>0</v>
          </cell>
          <cell r="L57">
            <v>1540</v>
          </cell>
          <cell r="M57">
            <v>2640</v>
          </cell>
          <cell r="N57">
            <v>2640</v>
          </cell>
          <cell r="O57">
            <v>2640</v>
          </cell>
          <cell r="P57">
            <v>2640</v>
          </cell>
          <cell r="Q57">
            <v>0</v>
          </cell>
          <cell r="R57">
            <v>0</v>
          </cell>
          <cell r="S57">
            <v>0</v>
          </cell>
          <cell r="T57">
            <v>0</v>
          </cell>
          <cell r="U57">
            <v>0</v>
          </cell>
          <cell r="V57">
            <v>0</v>
          </cell>
          <cell r="W57">
            <v>0</v>
          </cell>
          <cell r="X57">
            <v>0</v>
          </cell>
          <cell r="Y57">
            <v>0</v>
          </cell>
          <cell r="Z57">
            <v>0</v>
          </cell>
          <cell r="AA57">
            <v>220</v>
          </cell>
          <cell r="AB57">
            <v>660</v>
          </cell>
          <cell r="AC57">
            <v>660</v>
          </cell>
          <cell r="AD57">
            <v>660</v>
          </cell>
          <cell r="AE57">
            <v>660</v>
          </cell>
          <cell r="AF57">
            <v>660</v>
          </cell>
          <cell r="AG57">
            <v>660</v>
          </cell>
          <cell r="AH57">
            <v>660</v>
          </cell>
          <cell r="AI57">
            <v>660</v>
          </cell>
          <cell r="AJ57">
            <v>660</v>
          </cell>
          <cell r="AK57">
            <v>660</v>
          </cell>
          <cell r="AL57">
            <v>660</v>
          </cell>
          <cell r="AM57">
            <v>660</v>
          </cell>
          <cell r="AN57">
            <v>660</v>
          </cell>
          <cell r="AO57">
            <v>660</v>
          </cell>
          <cell r="AP57">
            <v>660</v>
          </cell>
          <cell r="AQ57">
            <v>660</v>
          </cell>
          <cell r="AR57">
            <v>660</v>
          </cell>
          <cell r="AS57">
            <v>660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220</v>
          </cell>
          <cell r="CK57">
            <v>220</v>
          </cell>
          <cell r="CL57">
            <v>220</v>
          </cell>
          <cell r="CM57">
            <v>220</v>
          </cell>
          <cell r="CN57">
            <v>220</v>
          </cell>
          <cell r="CO57">
            <v>220</v>
          </cell>
          <cell r="CP57">
            <v>220</v>
          </cell>
          <cell r="CQ57">
            <v>220</v>
          </cell>
          <cell r="CR57">
            <v>220</v>
          </cell>
          <cell r="CS57">
            <v>220</v>
          </cell>
          <cell r="CT57">
            <v>220</v>
          </cell>
          <cell r="CU57">
            <v>220</v>
          </cell>
          <cell r="CV57">
            <v>220</v>
          </cell>
          <cell r="CW57">
            <v>220</v>
          </cell>
          <cell r="CX57">
            <v>220</v>
          </cell>
          <cell r="CY57">
            <v>220</v>
          </cell>
          <cell r="CZ57">
            <v>220</v>
          </cell>
          <cell r="DA57">
            <v>220</v>
          </cell>
          <cell r="DB57">
            <v>220</v>
          </cell>
          <cell r="DC57">
            <v>220</v>
          </cell>
          <cell r="DD57">
            <v>220</v>
          </cell>
          <cell r="DE57">
            <v>220</v>
          </cell>
          <cell r="DF57">
            <v>220</v>
          </cell>
          <cell r="DG57">
            <v>220</v>
          </cell>
          <cell r="DH57">
            <v>220</v>
          </cell>
          <cell r="DI57">
            <v>220</v>
          </cell>
          <cell r="DJ57">
            <v>220</v>
          </cell>
          <cell r="DK57">
            <v>220</v>
          </cell>
          <cell r="DL57">
            <v>220</v>
          </cell>
          <cell r="DM57">
            <v>220</v>
          </cell>
          <cell r="DN57">
            <v>220</v>
          </cell>
          <cell r="DO57">
            <v>220</v>
          </cell>
          <cell r="DP57">
            <v>220</v>
          </cell>
          <cell r="DQ57">
            <v>220</v>
          </cell>
          <cell r="DR57">
            <v>220</v>
          </cell>
          <cell r="DS57">
            <v>220</v>
          </cell>
          <cell r="DT57">
            <v>220</v>
          </cell>
          <cell r="DU57">
            <v>220</v>
          </cell>
          <cell r="DV57">
            <v>220</v>
          </cell>
          <cell r="DW57">
            <v>220</v>
          </cell>
          <cell r="DX57">
            <v>220</v>
          </cell>
          <cell r="DY57">
            <v>220</v>
          </cell>
          <cell r="DZ57">
            <v>220</v>
          </cell>
          <cell r="EA57">
            <v>220</v>
          </cell>
          <cell r="EB57">
            <v>220</v>
          </cell>
          <cell r="EC57">
            <v>220</v>
          </cell>
          <cell r="ED57">
            <v>220</v>
          </cell>
          <cell r="EE57">
            <v>220</v>
          </cell>
          <cell r="EF57">
            <v>220</v>
          </cell>
          <cell r="EG57">
            <v>220</v>
          </cell>
          <cell r="EH57">
            <v>220</v>
          </cell>
          <cell r="EI57">
            <v>220</v>
          </cell>
          <cell r="EJ57">
            <v>220</v>
          </cell>
          <cell r="EK57">
            <v>220</v>
          </cell>
          <cell r="EL57">
            <v>220</v>
          </cell>
          <cell r="EN57">
            <v>0</v>
          </cell>
        </row>
        <row r="58">
          <cell r="B58" t="str">
            <v>Depreciation &amp; Amortization</v>
          </cell>
          <cell r="D58">
            <v>0</v>
          </cell>
          <cell r="E58">
            <v>0</v>
          </cell>
          <cell r="F58">
            <v>0</v>
          </cell>
          <cell r="G58">
            <v>1179.9501100000002</v>
          </cell>
          <cell r="H58">
            <v>1339.8545000000001</v>
          </cell>
          <cell r="I58">
            <v>1680.6510000000001</v>
          </cell>
          <cell r="J58">
            <v>2435.7017199999996</v>
          </cell>
          <cell r="K58">
            <v>2781.14941</v>
          </cell>
          <cell r="L58">
            <v>4147.8055916666663</v>
          </cell>
          <cell r="M58">
            <v>4299.1839333333346</v>
          </cell>
          <cell r="N58">
            <v>4349.1839333333355</v>
          </cell>
          <cell r="O58">
            <v>4399.1839333333364</v>
          </cell>
          <cell r="P58">
            <v>4449.1839333333373</v>
          </cell>
          <cell r="Q58">
            <v>0</v>
          </cell>
          <cell r="R58">
            <v>348.19600000000003</v>
          </cell>
          <cell r="S58">
            <v>414.57600000000002</v>
          </cell>
          <cell r="T58">
            <v>444.58500000000004</v>
          </cell>
          <cell r="U58">
            <v>473.29399999999998</v>
          </cell>
          <cell r="V58">
            <v>498.45103</v>
          </cell>
          <cell r="W58">
            <v>562.34300000000007</v>
          </cell>
          <cell r="X58">
            <v>717.04200000000003</v>
          </cell>
          <cell r="Y58">
            <v>1003.3133799999999</v>
          </cell>
          <cell r="Z58">
            <v>1025.183</v>
          </cell>
          <cell r="AA58">
            <v>1031.3559416666667</v>
          </cell>
          <cell r="AB58">
            <v>1044.2958249999999</v>
          </cell>
          <cell r="AC58">
            <v>1046.9708249999999</v>
          </cell>
          <cell r="AD58">
            <v>1070.1084833333334</v>
          </cell>
          <cell r="AE58">
            <v>1073.2334833333334</v>
          </cell>
          <cell r="AF58">
            <v>1076.3584833333337</v>
          </cell>
          <cell r="AG58">
            <v>1079.4834833333337</v>
          </cell>
          <cell r="AH58">
            <v>1082.6084833333337</v>
          </cell>
          <cell r="AI58">
            <v>1085.7334833333339</v>
          </cell>
          <cell r="AJ58">
            <v>1088.8584833333339</v>
          </cell>
          <cell r="AK58">
            <v>1091.9834833333339</v>
          </cell>
          <cell r="AL58">
            <v>1095.1084833333339</v>
          </cell>
          <cell r="AM58">
            <v>1098.2334833333339</v>
          </cell>
          <cell r="AN58">
            <v>1101.3584833333341</v>
          </cell>
          <cell r="AO58">
            <v>1104.4834833333341</v>
          </cell>
          <cell r="AP58">
            <v>1107.6084833333341</v>
          </cell>
          <cell r="AQ58">
            <v>1110.7334833333343</v>
          </cell>
          <cell r="AR58">
            <v>1113.8584833333343</v>
          </cell>
          <cell r="AS58">
            <v>1116.9834833333343</v>
          </cell>
          <cell r="AT58">
            <v>0</v>
          </cell>
          <cell r="AU58">
            <v>97.907000000000011</v>
          </cell>
          <cell r="AV58">
            <v>99.769000000000005</v>
          </cell>
          <cell r="AW58">
            <v>99.965000000000003</v>
          </cell>
          <cell r="AX58">
            <v>99.712999999999994</v>
          </cell>
          <cell r="AY58">
            <v>93.593250000000012</v>
          </cell>
          <cell r="AZ58">
            <v>103.98325</v>
          </cell>
          <cell r="BA58">
            <v>102.37299999999999</v>
          </cell>
          <cell r="BB58">
            <v>212.09300000000002</v>
          </cell>
          <cell r="BC58">
            <v>96.807999999999993</v>
          </cell>
          <cell r="BD58">
            <v>97.533000000000001</v>
          </cell>
          <cell r="BE58">
            <v>114.602</v>
          </cell>
          <cell r="BF58">
            <v>121.515</v>
          </cell>
          <cell r="BG58">
            <v>102.10299999999999</v>
          </cell>
          <cell r="BH58">
            <v>122.90300000000001</v>
          </cell>
          <cell r="BI58">
            <v>123.19</v>
          </cell>
          <cell r="BJ58">
            <v>125.34699999999999</v>
          </cell>
          <cell r="BK58">
            <v>143.26900000000001</v>
          </cell>
          <cell r="BL58">
            <v>145.96</v>
          </cell>
          <cell r="BM58">
            <v>147.47500000000002</v>
          </cell>
          <cell r="BN58">
            <v>147.38900000000001</v>
          </cell>
          <cell r="BO58">
            <v>149.721</v>
          </cell>
          <cell r="BP58">
            <v>149.709</v>
          </cell>
          <cell r="BQ58">
            <v>166.80600000000001</v>
          </cell>
          <cell r="BR58">
            <v>156.77900000000002</v>
          </cell>
          <cell r="BS58">
            <v>147.39400000000001</v>
          </cell>
          <cell r="BT58">
            <v>173.88203000000001</v>
          </cell>
          <cell r="BU58">
            <v>177.17500000000001</v>
          </cell>
          <cell r="BV58">
            <v>183.20598000000001</v>
          </cell>
          <cell r="BW58">
            <v>189.239</v>
          </cell>
          <cell r="BX58">
            <v>189.89700000000002</v>
          </cell>
          <cell r="BY58">
            <v>191.321</v>
          </cell>
          <cell r="BZ58">
            <v>190.98500000000001</v>
          </cell>
          <cell r="CA58">
            <v>334.73599999999999</v>
          </cell>
          <cell r="CB58">
            <v>334.28068999999999</v>
          </cell>
          <cell r="CC58">
            <v>334.32668999999999</v>
          </cell>
          <cell r="CD58">
            <v>334.70600000000002</v>
          </cell>
          <cell r="CE58">
            <v>341.41800000000001</v>
          </cell>
          <cell r="CF58">
            <v>341.64600000000002</v>
          </cell>
          <cell r="CG58">
            <v>342.11900000000003</v>
          </cell>
          <cell r="CH58">
            <v>342.41700000000003</v>
          </cell>
          <cell r="CI58">
            <v>343.05700000000002</v>
          </cell>
          <cell r="CJ58">
            <v>345.88194166666665</v>
          </cell>
          <cell r="CK58">
            <v>347.53194166666663</v>
          </cell>
          <cell r="CL58">
            <v>348.18194166666666</v>
          </cell>
          <cell r="CM58">
            <v>348.58194166666664</v>
          </cell>
          <cell r="CN58">
            <v>348.82360833333331</v>
          </cell>
          <cell r="CO58">
            <v>348.94860833333331</v>
          </cell>
          <cell r="CP58">
            <v>349.19860833333331</v>
          </cell>
          <cell r="CQ58">
            <v>356.3556055555556</v>
          </cell>
          <cell r="CR58">
            <v>356.70282777777783</v>
          </cell>
          <cell r="CS58">
            <v>357.05005000000006</v>
          </cell>
          <cell r="CT58">
            <v>357.39727222222228</v>
          </cell>
          <cell r="CU58">
            <v>357.74449444444451</v>
          </cell>
          <cell r="CV58">
            <v>358.09171666666674</v>
          </cell>
          <cell r="CW58">
            <v>358.43893888888897</v>
          </cell>
          <cell r="CX58">
            <v>358.7861611111112</v>
          </cell>
          <cell r="CY58">
            <v>359.13338333333343</v>
          </cell>
          <cell r="CZ58">
            <v>359.48060555555566</v>
          </cell>
          <cell r="DA58">
            <v>359.82782777777788</v>
          </cell>
          <cell r="DB58">
            <v>360.17505000000011</v>
          </cell>
          <cell r="DC58">
            <v>360.52227222222234</v>
          </cell>
          <cell r="DD58">
            <v>360.86949444444457</v>
          </cell>
          <cell r="DE58">
            <v>361.2167166666668</v>
          </cell>
          <cell r="DF58">
            <v>361.56393888888903</v>
          </cell>
          <cell r="DG58">
            <v>361.91116111111126</v>
          </cell>
          <cell r="DH58">
            <v>362.25838333333348</v>
          </cell>
          <cell r="DI58">
            <v>362.60560555555571</v>
          </cell>
          <cell r="DJ58">
            <v>362.95282777777794</v>
          </cell>
          <cell r="DK58">
            <v>363.30005000000017</v>
          </cell>
          <cell r="DL58">
            <v>363.6472722222224</v>
          </cell>
          <cell r="DM58">
            <v>363.99449444444463</v>
          </cell>
          <cell r="DN58">
            <v>364.34171666666685</v>
          </cell>
          <cell r="DO58">
            <v>364.68893888888908</v>
          </cell>
          <cell r="DP58">
            <v>365.03616111111131</v>
          </cell>
          <cell r="DQ58">
            <v>365.38338333333354</v>
          </cell>
          <cell r="DR58">
            <v>365.73060555555577</v>
          </cell>
          <cell r="DS58">
            <v>366.077827777778</v>
          </cell>
          <cell r="DT58">
            <v>366.42505000000023</v>
          </cell>
          <cell r="DU58">
            <v>366.77227222222245</v>
          </cell>
          <cell r="DV58">
            <v>367.11949444444468</v>
          </cell>
          <cell r="DW58">
            <v>367.46671666666691</v>
          </cell>
          <cell r="DX58">
            <v>367.81393888888914</v>
          </cell>
          <cell r="DY58">
            <v>368.16116111111137</v>
          </cell>
          <cell r="DZ58">
            <v>368.5083833333336</v>
          </cell>
          <cell r="EA58">
            <v>368.85560555555583</v>
          </cell>
          <cell r="EB58">
            <v>369.20282777777805</v>
          </cell>
          <cell r="EC58">
            <v>369.55005000000028</v>
          </cell>
          <cell r="ED58">
            <v>369.89727222222251</v>
          </cell>
          <cell r="EE58">
            <v>370.24449444444474</v>
          </cell>
          <cell r="EF58">
            <v>370.59171666666697</v>
          </cell>
          <cell r="EG58">
            <v>370.9389388888892</v>
          </cell>
          <cell r="EH58">
            <v>371.28616111111143</v>
          </cell>
          <cell r="EI58">
            <v>371.63338333333365</v>
          </cell>
          <cell r="EJ58">
            <v>371.98060555555588</v>
          </cell>
          <cell r="EK58">
            <v>372.32782777777811</v>
          </cell>
          <cell r="EL58">
            <v>372.67505000000034</v>
          </cell>
          <cell r="EN58">
            <v>0</v>
          </cell>
        </row>
        <row r="59">
          <cell r="B59" t="str">
            <v>EBIT</v>
          </cell>
          <cell r="D59">
            <v>6520</v>
          </cell>
          <cell r="E59">
            <v>11579</v>
          </cell>
          <cell r="F59">
            <v>9276</v>
          </cell>
          <cell r="G59">
            <v>6496.6602799999982</v>
          </cell>
          <cell r="H59">
            <v>11481.45672</v>
          </cell>
          <cell r="I59">
            <v>14950.807814000016</v>
          </cell>
          <cell r="J59">
            <v>10548.223038435075</v>
          </cell>
          <cell r="K59">
            <v>8931.7453484350608</v>
          </cell>
          <cell r="L59">
            <v>9360.6487369548704</v>
          </cell>
          <cell r="M59">
            <v>10888.721037339816</v>
          </cell>
          <cell r="N59">
            <v>11598.116285873512</v>
          </cell>
          <cell r="O59">
            <v>12345.48129683387</v>
          </cell>
          <cell r="P59">
            <v>13132.714558342166</v>
          </cell>
          <cell r="Q59">
            <v>0</v>
          </cell>
          <cell r="R59">
            <v>2836.5615600000037</v>
          </cell>
          <cell r="S59">
            <v>3507.4619999999977</v>
          </cell>
          <cell r="T59">
            <v>3926.675938000003</v>
          </cell>
          <cell r="U59">
            <v>4680.1083160000007</v>
          </cell>
          <cell r="V59">
            <v>3770.8450099999991</v>
          </cell>
          <cell r="W59">
            <v>1838.9442084350705</v>
          </cell>
          <cell r="X59">
            <v>965.20900000000108</v>
          </cell>
          <cell r="Y59">
            <v>2356.7471300000061</v>
          </cell>
          <cell r="Z59">
            <v>3230.9829999999993</v>
          </cell>
          <cell r="AA59">
            <v>1925.9722430536108</v>
          </cell>
          <cell r="AB59">
            <v>1602.7557380873779</v>
          </cell>
          <cell r="AC59">
            <v>2600.9377558138781</v>
          </cell>
          <cell r="AD59">
            <v>2332.3933850757617</v>
          </cell>
          <cell r="AE59">
            <v>2202.7299414766981</v>
          </cell>
          <cell r="AF59">
            <v>2466.5656253716925</v>
          </cell>
          <cell r="AG59">
            <v>3887.0320854156798</v>
          </cell>
          <cell r="AH59">
            <v>2490.0184784962203</v>
          </cell>
          <cell r="AI59">
            <v>2354.0281127171961</v>
          </cell>
          <cell r="AJ59">
            <v>2631.2118308069416</v>
          </cell>
          <cell r="AK59">
            <v>4122.8578638531417</v>
          </cell>
          <cell r="AL59">
            <v>2656.1498265876958</v>
          </cell>
          <cell r="AM59">
            <v>2513.5161925197149</v>
          </cell>
          <cell r="AN59">
            <v>2804.7153465139572</v>
          </cell>
          <cell r="AO59">
            <v>4371.0999312124595</v>
          </cell>
          <cell r="AP59">
            <v>2831.2127420837533</v>
          </cell>
          <cell r="AQ59">
            <v>2681.6036763123739</v>
          </cell>
          <cell r="AR59">
            <v>2987.5190380063177</v>
          </cell>
          <cell r="AS59">
            <v>4632.379101939754</v>
          </cell>
          <cell r="AT59">
            <v>0</v>
          </cell>
          <cell r="AU59">
            <v>850.52026000000183</v>
          </cell>
          <cell r="AV59">
            <v>678.64034999999717</v>
          </cell>
          <cell r="AW59">
            <v>1215.6440000000023</v>
          </cell>
          <cell r="AX59">
            <v>670.74599999999998</v>
          </cell>
          <cell r="AY59">
            <v>654.85784000000001</v>
          </cell>
          <cell r="AZ59">
            <v>1060.0807500000039</v>
          </cell>
          <cell r="BA59">
            <v>810.36399999999981</v>
          </cell>
          <cell r="BB59">
            <v>890.61800000000244</v>
          </cell>
          <cell r="BC59">
            <v>1721.3390000000022</v>
          </cell>
          <cell r="BD59">
            <v>921.89191999999775</v>
          </cell>
          <cell r="BE59">
            <v>982.48900000000287</v>
          </cell>
          <cell r="BF59">
            <v>1024.2656000000022</v>
          </cell>
          <cell r="BG59">
            <v>1044.4020199999998</v>
          </cell>
          <cell r="BH59">
            <v>677.72300000000268</v>
          </cell>
          <cell r="BI59">
            <v>1114.4365400000011</v>
          </cell>
          <cell r="BJ59">
            <v>996.03400000000124</v>
          </cell>
          <cell r="BK59">
            <v>1037.0750000000019</v>
          </cell>
          <cell r="BL59">
            <v>1474.3529999999962</v>
          </cell>
          <cell r="BM59">
            <v>1143.655000000002</v>
          </cell>
          <cell r="BN59">
            <v>1182.4694160000008</v>
          </cell>
          <cell r="BO59">
            <v>1600.5515220000032</v>
          </cell>
          <cell r="BP59">
            <v>1411.4793159999992</v>
          </cell>
          <cell r="BQ59">
            <v>1398.6239999999984</v>
          </cell>
          <cell r="BR59">
            <v>1870.0050000000022</v>
          </cell>
          <cell r="BS59">
            <v>1408.4820000000018</v>
          </cell>
          <cell r="BT59">
            <v>1230.9430499999983</v>
          </cell>
          <cell r="BU59">
            <v>1131.4199599999986</v>
          </cell>
          <cell r="BV59">
            <v>553.49764999999979</v>
          </cell>
          <cell r="BW59">
            <v>459.9249999999995</v>
          </cell>
          <cell r="BX59">
            <v>825.52257843506925</v>
          </cell>
          <cell r="BY59">
            <v>227.72199999999978</v>
          </cell>
          <cell r="BZ59">
            <v>288.54900000000055</v>
          </cell>
          <cell r="CA59">
            <v>448.9380000000009</v>
          </cell>
          <cell r="CB59">
            <v>704.59582000000069</v>
          </cell>
          <cell r="CC59">
            <v>658.45831000000021</v>
          </cell>
          <cell r="CD59">
            <v>993.69299999999896</v>
          </cell>
          <cell r="CE59">
            <v>760.65699999999936</v>
          </cell>
          <cell r="CF59">
            <v>971.073000000001</v>
          </cell>
          <cell r="CG59">
            <v>1499.2530000000015</v>
          </cell>
          <cell r="CH59">
            <v>598.62799999999982</v>
          </cell>
          <cell r="CI59">
            <v>490.13300000000015</v>
          </cell>
          <cell r="CJ59">
            <v>837.21124305361093</v>
          </cell>
          <cell r="CK59">
            <v>606.15196175669496</v>
          </cell>
          <cell r="CL59">
            <v>369.9676503845854</v>
          </cell>
          <cell r="CM59">
            <v>626.63612594609754</v>
          </cell>
          <cell r="CN59">
            <v>531.18477590290263</v>
          </cell>
          <cell r="CO59">
            <v>682.28288985069389</v>
          </cell>
          <cell r="CP59">
            <v>1387.4700900602784</v>
          </cell>
          <cell r="CQ59">
            <v>505.75461765473301</v>
          </cell>
          <cell r="CR59">
            <v>737.90397666797276</v>
          </cell>
          <cell r="CS59">
            <v>1088.7347907530577</v>
          </cell>
          <cell r="CT59">
            <v>582.66022479487424</v>
          </cell>
          <cell r="CU59">
            <v>711.68359013692827</v>
          </cell>
          <cell r="CV59">
            <v>908.38612654489089</v>
          </cell>
          <cell r="CW59">
            <v>762.46599708524946</v>
          </cell>
          <cell r="CX59">
            <v>712.9526737649112</v>
          </cell>
          <cell r="CY59">
            <v>991.14695452153126</v>
          </cell>
          <cell r="CZ59">
            <v>1213.8171755010624</v>
          </cell>
          <cell r="DA59">
            <v>1213.6786166219274</v>
          </cell>
          <cell r="DB59">
            <v>1459.5362932926939</v>
          </cell>
          <cell r="DC59">
            <v>544.69346214858217</v>
          </cell>
          <cell r="DD59">
            <v>788.46765022359432</v>
          </cell>
          <cell r="DE59">
            <v>1156.8573661240462</v>
          </cell>
          <cell r="DF59">
            <v>625.49643297906277</v>
          </cell>
          <cell r="DG59">
            <v>760.98832769933085</v>
          </cell>
          <cell r="DH59">
            <v>967.5433520388026</v>
          </cell>
          <cell r="DI59">
            <v>814.34457721729109</v>
          </cell>
          <cell r="DJ59">
            <v>762.37294884204562</v>
          </cell>
          <cell r="DK59">
            <v>1054.4943047476049</v>
          </cell>
          <cell r="DL59">
            <v>1288.3153978872292</v>
          </cell>
          <cell r="DM59">
            <v>1288.1872721752479</v>
          </cell>
          <cell r="DN59">
            <v>1546.3551937906632</v>
          </cell>
          <cell r="DO59">
            <v>585.78758220045484</v>
          </cell>
          <cell r="DP59">
            <v>841.76784079032836</v>
          </cell>
          <cell r="DQ59">
            <v>1228.5944035969153</v>
          </cell>
          <cell r="DR59">
            <v>670.68278490579337</v>
          </cell>
          <cell r="DS59">
            <v>812.96663547318633</v>
          </cell>
          <cell r="DT59">
            <v>1029.8667721407414</v>
          </cell>
          <cell r="DU59">
            <v>869.02541968926562</v>
          </cell>
          <cell r="DV59">
            <v>814.4725710063708</v>
          </cell>
          <cell r="DW59">
            <v>1121.2173558183231</v>
          </cell>
          <cell r="DX59">
            <v>1366.7468647260332</v>
          </cell>
          <cell r="DY59">
            <v>1366.629693839566</v>
          </cell>
          <cell r="DZ59">
            <v>1637.7233726468587</v>
          </cell>
          <cell r="EA59">
            <v>629.14474158825431</v>
          </cell>
          <cell r="EB59">
            <v>897.94137421873415</v>
          </cell>
          <cell r="EC59">
            <v>1304.1266262767613</v>
          </cell>
          <cell r="ED59">
            <v>718.3367877621929</v>
          </cell>
          <cell r="EE59">
            <v>867.75219196906812</v>
          </cell>
          <cell r="EF59">
            <v>1095.514696581113</v>
          </cell>
          <cell r="EG59">
            <v>926.64863761817196</v>
          </cell>
          <cell r="EH59">
            <v>869.38550761224496</v>
          </cell>
          <cell r="EI59">
            <v>1191.4848927759044</v>
          </cell>
          <cell r="EJ59">
            <v>1449.3082382401137</v>
          </cell>
          <cell r="EK59">
            <v>1449.2025699204321</v>
          </cell>
          <cell r="EL59">
            <v>1733.8682937792028</v>
          </cell>
          <cell r="EM59">
            <v>0</v>
          </cell>
          <cell r="EN59">
            <v>1.0199999815085903E-3</v>
          </cell>
        </row>
        <row r="60">
          <cell r="K60">
            <v>0</v>
          </cell>
          <cell r="L60">
            <v>0</v>
          </cell>
          <cell r="M60">
            <v>0</v>
          </cell>
          <cell r="N60">
            <v>0</v>
          </cell>
          <cell r="O60">
            <v>0</v>
          </cell>
          <cell r="P60">
            <v>0</v>
          </cell>
          <cell r="Q60">
            <v>0</v>
          </cell>
          <cell r="R60">
            <v>0</v>
          </cell>
          <cell r="S60">
            <v>0</v>
          </cell>
          <cell r="T60">
            <v>0</v>
          </cell>
          <cell r="U60">
            <v>0</v>
          </cell>
          <cell r="V60">
            <v>0</v>
          </cell>
          <cell r="W60">
            <v>0</v>
          </cell>
          <cell r="Y60">
            <v>0</v>
          </cell>
          <cell r="Z60">
            <v>0</v>
          </cell>
          <cell r="AA60">
            <v>0</v>
          </cell>
          <cell r="AB60">
            <v>0</v>
          </cell>
          <cell r="AC60">
            <v>0</v>
          </cell>
          <cell r="AD60">
            <v>0</v>
          </cell>
          <cell r="AE60">
            <v>0</v>
          </cell>
          <cell r="AF60">
            <v>0</v>
          </cell>
          <cell r="AG60">
            <v>0</v>
          </cell>
          <cell r="AH60">
            <v>0</v>
          </cell>
          <cell r="AI60">
            <v>0</v>
          </cell>
          <cell r="AJ60">
            <v>0</v>
          </cell>
          <cell r="AL60">
            <v>0</v>
          </cell>
          <cell r="AM60">
            <v>0</v>
          </cell>
          <cell r="AN60">
            <v>0</v>
          </cell>
          <cell r="AO60">
            <v>0</v>
          </cell>
          <cell r="AP60">
            <v>0</v>
          </cell>
          <cell r="AQ60">
            <v>0</v>
          </cell>
          <cell r="AR60">
            <v>0</v>
          </cell>
          <cell r="AS60">
            <v>0</v>
          </cell>
          <cell r="BW60">
            <v>0</v>
          </cell>
          <cell r="BX60">
            <v>0</v>
          </cell>
          <cell r="BY60">
            <v>0</v>
          </cell>
          <cell r="CB60">
            <v>0</v>
          </cell>
          <cell r="CJ60">
            <v>0</v>
          </cell>
          <cell r="EN60">
            <v>0</v>
          </cell>
        </row>
        <row r="61">
          <cell r="B61" t="str">
            <v>Interest Expense</v>
          </cell>
          <cell r="D61">
            <v>0</v>
          </cell>
          <cell r="E61">
            <v>0</v>
          </cell>
          <cell r="F61">
            <v>0</v>
          </cell>
          <cell r="G61">
            <v>0</v>
          </cell>
          <cell r="H61">
            <v>0</v>
          </cell>
          <cell r="I61">
            <v>0</v>
          </cell>
          <cell r="J61">
            <v>0</v>
          </cell>
          <cell r="K61">
            <v>3997.8322900000003</v>
          </cell>
          <cell r="L61">
            <v>4012.6122976841189</v>
          </cell>
          <cell r="M61">
            <v>3515.6110085986797</v>
          </cell>
          <cell r="N61">
            <v>2861.0963972355248</v>
          </cell>
          <cell r="O61">
            <v>2417.4036161729728</v>
          </cell>
          <cell r="P61">
            <v>1993.6265852690392</v>
          </cell>
          <cell r="Q61">
            <v>0</v>
          </cell>
          <cell r="R61">
            <v>0</v>
          </cell>
          <cell r="S61">
            <v>0</v>
          </cell>
          <cell r="T61">
            <v>0</v>
          </cell>
          <cell r="U61">
            <v>0</v>
          </cell>
          <cell r="V61">
            <v>712.71846000000005</v>
          </cell>
          <cell r="W61">
            <v>1078.75883</v>
          </cell>
          <cell r="X61">
            <v>1096.9949999999999</v>
          </cell>
          <cell r="Y61">
            <v>1109.3600000000001</v>
          </cell>
          <cell r="Z61">
            <v>1022.7993489525486</v>
          </cell>
          <cell r="AA61">
            <v>1044.0778470674866</v>
          </cell>
          <cell r="AB61">
            <v>996.26831765386066</v>
          </cell>
          <cell r="AC61">
            <v>949.46678401022314</v>
          </cell>
          <cell r="AD61">
            <v>925.93845748548256</v>
          </cell>
          <cell r="AE61">
            <v>922.61233911766135</v>
          </cell>
          <cell r="AF61">
            <v>868.42753908963869</v>
          </cell>
          <cell r="AG61">
            <v>798.63267290589647</v>
          </cell>
          <cell r="AH61">
            <v>741.903715680706</v>
          </cell>
          <cell r="AI61">
            <v>738.7147392847944</v>
          </cell>
          <cell r="AJ61">
            <v>710.42241167704049</v>
          </cell>
          <cell r="AK61">
            <v>670.05553059298347</v>
          </cell>
          <cell r="AL61">
            <v>647.28633791132597</v>
          </cell>
          <cell r="AM61">
            <v>620.87575407928546</v>
          </cell>
          <cell r="AN61">
            <v>588.34258372228749</v>
          </cell>
          <cell r="AO61">
            <v>560.89894046007339</v>
          </cell>
          <cell r="AP61">
            <v>540.29825482228705</v>
          </cell>
          <cell r="AQ61">
            <v>502.98754176980833</v>
          </cell>
          <cell r="AR61">
            <v>480.66503283467898</v>
          </cell>
          <cell r="AS61">
            <v>469.67575584226478</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32.271000000000001</v>
          </cell>
          <cell r="BT61">
            <v>233.65845999999999</v>
          </cell>
          <cell r="BU61">
            <v>446.78899999999999</v>
          </cell>
          <cell r="BV61">
            <v>354.58283</v>
          </cell>
          <cell r="BW61">
            <v>356.78500000000003</v>
          </cell>
          <cell r="BX61">
            <v>367.39100000000002</v>
          </cell>
          <cell r="BY61">
            <v>351.92399999999998</v>
          </cell>
          <cell r="BZ61">
            <v>357.08199999999999</v>
          </cell>
          <cell r="CA61">
            <v>387.98899999999998</v>
          </cell>
          <cell r="CB61">
            <v>373.709</v>
          </cell>
          <cell r="CC61">
            <v>361.32900000000001</v>
          </cell>
          <cell r="CD61">
            <v>374.322</v>
          </cell>
          <cell r="CE61">
            <v>353.072</v>
          </cell>
          <cell r="CF61">
            <v>345.63</v>
          </cell>
          <cell r="CG61">
            <v>475.80200000000002</v>
          </cell>
          <cell r="CH61">
            <v>382.33</v>
          </cell>
          <cell r="CI61">
            <v>393.387</v>
          </cell>
          <cell r="CJ61">
            <v>358.75112617319832</v>
          </cell>
          <cell r="CK61">
            <v>338.98734142143019</v>
          </cell>
          <cell r="CL61">
            <v>331.52889282829489</v>
          </cell>
          <cell r="CM61">
            <v>325.75208340413565</v>
          </cell>
          <cell r="CN61">
            <v>321.66196901822104</v>
          </cell>
          <cell r="CO61">
            <v>316.49161218502377</v>
          </cell>
          <cell r="CP61">
            <v>311.31320280697832</v>
          </cell>
          <cell r="CQ61">
            <v>308.8518110345675</v>
          </cell>
          <cell r="CR61">
            <v>308.8518110345675</v>
          </cell>
          <cell r="CS61">
            <v>308.23483541634755</v>
          </cell>
          <cell r="CT61">
            <v>308.22694602939737</v>
          </cell>
          <cell r="CU61">
            <v>307.7723191088204</v>
          </cell>
          <cell r="CV61">
            <v>306.61307397944358</v>
          </cell>
          <cell r="CW61">
            <v>304.23235350381526</v>
          </cell>
          <cell r="CX61">
            <v>285.10186780528466</v>
          </cell>
          <cell r="CY61">
            <v>279.09331778053877</v>
          </cell>
          <cell r="CZ61">
            <v>274.11775260605287</v>
          </cell>
          <cell r="DA61">
            <v>264.88722925777108</v>
          </cell>
          <cell r="DB61">
            <v>259.62769104207257</v>
          </cell>
          <cell r="DC61">
            <v>248.9074343202733</v>
          </cell>
          <cell r="DD61">
            <v>246.6933898625669</v>
          </cell>
          <cell r="DE61">
            <v>246.3028914978658</v>
          </cell>
          <cell r="DF61">
            <v>247.05066970484137</v>
          </cell>
          <cell r="DG61">
            <v>246.37500059849646</v>
          </cell>
          <cell r="DH61">
            <v>245.28906898145661</v>
          </cell>
          <cell r="DI61">
            <v>243.33792956546648</v>
          </cell>
          <cell r="DJ61">
            <v>236.31813810723375</v>
          </cell>
          <cell r="DK61">
            <v>230.76634400434023</v>
          </cell>
          <cell r="DL61">
            <v>227.01570626074187</v>
          </cell>
          <cell r="DM61">
            <v>223.13709966612078</v>
          </cell>
          <cell r="DN61">
            <v>219.90272466612078</v>
          </cell>
          <cell r="DO61">
            <v>217.39967257932162</v>
          </cell>
          <cell r="DP61">
            <v>217.39967257932162</v>
          </cell>
          <cell r="DQ61">
            <v>212.4869927526828</v>
          </cell>
          <cell r="DR61">
            <v>207.98915012240855</v>
          </cell>
          <cell r="DS61">
            <v>207.05307137414044</v>
          </cell>
          <cell r="DT61">
            <v>205.83353258273652</v>
          </cell>
          <cell r="DU61">
            <v>201.43159738761267</v>
          </cell>
          <cell r="DV61">
            <v>196.27492806280964</v>
          </cell>
          <cell r="DW61">
            <v>190.63605827186512</v>
          </cell>
          <cell r="DX61">
            <v>188.28467444617087</v>
          </cell>
          <cell r="DY61">
            <v>187.85400800695126</v>
          </cell>
          <cell r="DZ61">
            <v>184.76025800695126</v>
          </cell>
          <cell r="EA61">
            <v>182.41259220195016</v>
          </cell>
          <cell r="EB61">
            <v>182.41259220195016</v>
          </cell>
          <cell r="EC61">
            <v>175.47307041838673</v>
          </cell>
          <cell r="ED61">
            <v>168.85964841526737</v>
          </cell>
          <cell r="EE61">
            <v>167.716089670797</v>
          </cell>
          <cell r="EF61">
            <v>166.41180368374393</v>
          </cell>
          <cell r="EG61">
            <v>164.19209816774668</v>
          </cell>
          <cell r="EH61">
            <v>159.73697479201229</v>
          </cell>
          <cell r="EI61">
            <v>156.73595987492001</v>
          </cell>
          <cell r="EJ61">
            <v>156.55858528075493</v>
          </cell>
          <cell r="EK61">
            <v>156.55858528075493</v>
          </cell>
          <cell r="EL61">
            <v>156.55858528075493</v>
          </cell>
          <cell r="EM61">
            <v>0</v>
          </cell>
          <cell r="EN61">
            <v>242.09493015316548</v>
          </cell>
          <cell r="EP61">
            <v>0</v>
          </cell>
        </row>
        <row r="62">
          <cell r="B62" t="str">
            <v>PIK Interest Expense</v>
          </cell>
          <cell r="D62">
            <v>0</v>
          </cell>
          <cell r="E62">
            <v>0</v>
          </cell>
          <cell r="F62">
            <v>0</v>
          </cell>
          <cell r="G62">
            <v>0</v>
          </cell>
          <cell r="H62">
            <v>0</v>
          </cell>
          <cell r="I62">
            <v>0</v>
          </cell>
          <cell r="J62">
            <v>0</v>
          </cell>
          <cell r="K62">
            <v>215.00799999999998</v>
          </cell>
          <cell r="L62">
            <v>263.99590677635967</v>
          </cell>
          <cell r="M62">
            <v>252.98237609138209</v>
          </cell>
          <cell r="N62">
            <v>258.08866235156188</v>
          </cell>
          <cell r="O62">
            <v>263.29801570982863</v>
          </cell>
          <cell r="P62">
            <v>268.61251650914932</v>
          </cell>
          <cell r="Q62">
            <v>0</v>
          </cell>
          <cell r="R62">
            <v>0</v>
          </cell>
          <cell r="S62">
            <v>0</v>
          </cell>
          <cell r="T62">
            <v>0</v>
          </cell>
          <cell r="U62">
            <v>0</v>
          </cell>
          <cell r="V62">
            <v>32.285000000000004</v>
          </cell>
          <cell r="W62">
            <v>59.996000000000002</v>
          </cell>
          <cell r="X62">
            <v>60.957999999999998</v>
          </cell>
          <cell r="Y62">
            <v>61.768999999999998</v>
          </cell>
          <cell r="Z62">
            <v>61.92899999999463</v>
          </cell>
          <cell r="AA62">
            <v>61.986385788841346</v>
          </cell>
          <cell r="AB62">
            <v>77.62090075737099</v>
          </cell>
          <cell r="AC62">
            <v>62.459620230152709</v>
          </cell>
          <cell r="AD62">
            <v>62.77243911730362</v>
          </cell>
          <cell r="AE62">
            <v>63.086824707162599</v>
          </cell>
          <cell r="AF62">
            <v>63.402784846306261</v>
          </cell>
          <cell r="AG62">
            <v>63.720327420609607</v>
          </cell>
          <cell r="AH62">
            <v>64.039460355442657</v>
          </cell>
          <cell r="AI62">
            <v>64.360191615868501</v>
          </cell>
          <cell r="AJ62">
            <v>64.682529206841821</v>
          </cell>
          <cell r="AK62">
            <v>65.006481173408886</v>
          </cell>
          <cell r="AL62">
            <v>65.332055600908305</v>
          </cell>
          <cell r="AM62">
            <v>65.659260615172755</v>
          </cell>
          <cell r="AN62">
            <v>65.988104382731805</v>
          </cell>
          <cell r="AO62">
            <v>66.318595111015796</v>
          </cell>
          <cell r="AP62">
            <v>66.650741048560661</v>
          </cell>
          <cell r="AQ62">
            <v>66.984550485213774</v>
          </cell>
          <cell r="AR62">
            <v>67.320031752340881</v>
          </cell>
          <cell r="AS62">
            <v>67.657193223034</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-0.1</v>
          </cell>
          <cell r="BT62">
            <v>12</v>
          </cell>
          <cell r="BU62">
            <v>20.385000000000002</v>
          </cell>
          <cell r="BV62">
            <v>19.779</v>
          </cell>
          <cell r="BW62">
            <v>20.439</v>
          </cell>
          <cell r="BX62">
            <v>19.777999999999999</v>
          </cell>
          <cell r="BY62">
            <v>20.54</v>
          </cell>
          <cell r="BZ62">
            <v>20.54</v>
          </cell>
          <cell r="CA62">
            <v>19.878</v>
          </cell>
          <cell r="CB62">
            <v>20.643999999999998</v>
          </cell>
          <cell r="CC62">
            <v>19.978000000000002</v>
          </cell>
          <cell r="CD62">
            <v>21.146999999999998</v>
          </cell>
          <cell r="CE62">
            <v>24.263000000000002</v>
          </cell>
          <cell r="CF62">
            <v>25.434000000000001</v>
          </cell>
          <cell r="CG62">
            <v>8.61</v>
          </cell>
          <cell r="CH62">
            <v>2.87</v>
          </cell>
          <cell r="CI62">
            <v>2.87</v>
          </cell>
          <cell r="CJ62">
            <v>20.700385788844923</v>
          </cell>
          <cell r="CK62">
            <v>25.819804970393431</v>
          </cell>
          <cell r="CL62">
            <v>25.873596230748415</v>
          </cell>
          <cell r="CM62">
            <v>25.92749955622914</v>
          </cell>
          <cell r="CN62">
            <v>20.785212144243697</v>
          </cell>
          <cell r="CO62">
            <v>20.819854164484102</v>
          </cell>
          <cell r="CP62">
            <v>20.854553921424905</v>
          </cell>
          <cell r="CQ62">
            <v>20.88931151129395</v>
          </cell>
          <cell r="CR62">
            <v>20.924127030479436</v>
          </cell>
          <cell r="CS62">
            <v>20.959000575530236</v>
          </cell>
          <cell r="CT62">
            <v>20.99393224315612</v>
          </cell>
          <cell r="CU62">
            <v>21.02892213022805</v>
          </cell>
          <cell r="CV62">
            <v>21.063970333778428</v>
          </cell>
          <cell r="CW62">
            <v>21.099076951001393</v>
          </cell>
          <cell r="CX62">
            <v>21.13424207925306</v>
          </cell>
          <cell r="CY62">
            <v>21.169465816051815</v>
          </cell>
          <cell r="CZ62">
            <v>21.204748259078571</v>
          </cell>
          <cell r="DA62">
            <v>21.240089506177036</v>
          </cell>
          <cell r="DB62">
            <v>21.275489655353997</v>
          </cell>
          <cell r="DC62">
            <v>21.310948804779585</v>
          </cell>
          <cell r="DD62">
            <v>21.346467052787549</v>
          </cell>
          <cell r="DE62">
            <v>21.38204449787553</v>
          </cell>
          <cell r="DF62">
            <v>21.417681238705324</v>
          </cell>
          <cell r="DG62">
            <v>21.453377374103166</v>
          </cell>
          <cell r="DH62">
            <v>21.489133003060005</v>
          </cell>
          <cell r="DI62">
            <v>21.524948224731769</v>
          </cell>
          <cell r="DJ62">
            <v>21.560823138439655</v>
          </cell>
          <cell r="DK62">
            <v>21.596757843670389</v>
          </cell>
          <cell r="DL62">
            <v>21.632752440076505</v>
          </cell>
          <cell r="DM62">
            <v>21.668807027476632</v>
          </cell>
          <cell r="DN62">
            <v>21.704921705855757</v>
          </cell>
          <cell r="DO62">
            <v>21.741096575365518</v>
          </cell>
          <cell r="DP62">
            <v>21.777331736324459</v>
          </cell>
          <cell r="DQ62">
            <v>21.813627289218335</v>
          </cell>
          <cell r="DR62">
            <v>21.849983334700369</v>
          </cell>
          <cell r="DS62">
            <v>21.886399973591534</v>
          </cell>
          <cell r="DT62">
            <v>21.922877306880853</v>
          </cell>
          <cell r="DU62">
            <v>21.959415435725656</v>
          </cell>
          <cell r="DV62">
            <v>21.996014461451864</v>
          </cell>
          <cell r="DW62">
            <v>22.032674485554281</v>
          </cell>
          <cell r="DX62">
            <v>22.069395609696873</v>
          </cell>
          <cell r="DY62">
            <v>22.106177935713035</v>
          </cell>
          <cell r="DZ62">
            <v>22.143021565605892</v>
          </cell>
          <cell r="EA62">
            <v>22.179926601548562</v>
          </cell>
          <cell r="EB62">
            <v>22.21689314588448</v>
          </cell>
          <cell r="EC62">
            <v>22.253921301127619</v>
          </cell>
          <cell r="ED62">
            <v>22.291011169962829</v>
          </cell>
          <cell r="EE62">
            <v>22.328162855246102</v>
          </cell>
          <cell r="EF62">
            <v>22.365376460004843</v>
          </cell>
          <cell r="EG62">
            <v>22.402652087438184</v>
          </cell>
          <cell r="EH62">
            <v>22.439989840917249</v>
          </cell>
          <cell r="EI62">
            <v>22.477389823985444</v>
          </cell>
          <cell r="EJ62">
            <v>22.514852140358755</v>
          </cell>
          <cell r="EK62">
            <v>22.55237689392602</v>
          </cell>
          <cell r="EL62">
            <v>22.589964188749224</v>
          </cell>
          <cell r="EN62">
            <v>-39.167999999990798</v>
          </cell>
          <cell r="EP62">
            <v>0</v>
          </cell>
        </row>
        <row r="63">
          <cell r="B63" t="str">
            <v>Cash Interest Income</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N63">
            <v>0</v>
          </cell>
        </row>
        <row r="64">
          <cell r="B64" t="str">
            <v>Capitalized FPH Acquisition Expenses (1)</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v>0</v>
          </cell>
          <cell r="EK64">
            <v>0</v>
          </cell>
          <cell r="EL64">
            <v>0</v>
          </cell>
          <cell r="EN64">
            <v>0</v>
          </cell>
        </row>
        <row r="65">
          <cell r="B65" t="str">
            <v>Transaction and Other One-Time Expenses</v>
          </cell>
          <cell r="D65">
            <v>0</v>
          </cell>
          <cell r="E65">
            <v>0</v>
          </cell>
          <cell r="F65">
            <v>0</v>
          </cell>
          <cell r="G65">
            <v>0</v>
          </cell>
          <cell r="H65">
            <v>0</v>
          </cell>
          <cell r="I65">
            <v>0</v>
          </cell>
          <cell r="J65">
            <v>0</v>
          </cell>
          <cell r="K65">
            <v>5667.8728300000002</v>
          </cell>
          <cell r="L65">
            <v>2.2400000000000002</v>
          </cell>
          <cell r="M65">
            <v>0</v>
          </cell>
          <cell r="N65">
            <v>0</v>
          </cell>
          <cell r="O65">
            <v>0</v>
          </cell>
          <cell r="P65">
            <v>0</v>
          </cell>
          <cell r="Q65">
            <v>0</v>
          </cell>
          <cell r="R65">
            <v>0</v>
          </cell>
          <cell r="S65">
            <v>0</v>
          </cell>
          <cell r="T65">
            <v>0</v>
          </cell>
          <cell r="U65">
            <v>0</v>
          </cell>
          <cell r="V65">
            <v>5424.9719999999998</v>
          </cell>
          <cell r="W65">
            <v>47.153829999999999</v>
          </cell>
          <cell r="X65">
            <v>120.21100000000001</v>
          </cell>
          <cell r="Y65">
            <v>75.536000000000001</v>
          </cell>
          <cell r="Z65">
            <v>2.2400000000000002</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0.33800000000000002</v>
          </cell>
          <cell r="BT65">
            <v>5384.3280000000004</v>
          </cell>
          <cell r="BU65">
            <v>40.305999999999997</v>
          </cell>
          <cell r="BV65">
            <v>15.91483</v>
          </cell>
          <cell r="BW65">
            <v>24.71</v>
          </cell>
          <cell r="BX65">
            <v>6.5289999999999999</v>
          </cell>
          <cell r="BY65">
            <v>53.040000000000006</v>
          </cell>
          <cell r="BZ65">
            <v>46.670999999999999</v>
          </cell>
          <cell r="CA65">
            <v>20.5</v>
          </cell>
          <cell r="CB65">
            <v>0</v>
          </cell>
          <cell r="CC65">
            <v>-9.4920000000000009</v>
          </cell>
          <cell r="CD65">
            <v>85.028000000000006</v>
          </cell>
          <cell r="CE65">
            <v>0</v>
          </cell>
          <cell r="CF65">
            <v>0</v>
          </cell>
          <cell r="CG65">
            <v>2.2400000000000002</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v>0</v>
          </cell>
          <cell r="EK65">
            <v>0</v>
          </cell>
          <cell r="EL65">
            <v>0</v>
          </cell>
          <cell r="EN65">
            <v>0</v>
          </cell>
          <cell r="EP65">
            <v>0</v>
          </cell>
        </row>
        <row r="66">
          <cell r="B66" t="str">
            <v>Lender Admin Fees</v>
          </cell>
          <cell r="D66">
            <v>0</v>
          </cell>
          <cell r="E66">
            <v>0</v>
          </cell>
          <cell r="F66">
            <v>0</v>
          </cell>
          <cell r="G66">
            <v>0</v>
          </cell>
          <cell r="H66">
            <v>0</v>
          </cell>
          <cell r="I66">
            <v>0</v>
          </cell>
          <cell r="J66">
            <v>0</v>
          </cell>
          <cell r="K66">
            <v>0</v>
          </cell>
          <cell r="L66">
            <v>265.55777999999998</v>
          </cell>
          <cell r="M66">
            <v>70</v>
          </cell>
          <cell r="N66">
            <v>70</v>
          </cell>
          <cell r="O66">
            <v>70</v>
          </cell>
          <cell r="P66">
            <v>70</v>
          </cell>
          <cell r="Q66">
            <v>0</v>
          </cell>
          <cell r="R66">
            <v>0</v>
          </cell>
          <cell r="S66">
            <v>0</v>
          </cell>
          <cell r="T66">
            <v>0</v>
          </cell>
          <cell r="U66">
            <v>0</v>
          </cell>
          <cell r="V66">
            <v>0</v>
          </cell>
          <cell r="W66">
            <v>0</v>
          </cell>
          <cell r="X66">
            <v>0</v>
          </cell>
          <cell r="Y66">
            <v>0</v>
          </cell>
          <cell r="Z66">
            <v>70</v>
          </cell>
          <cell r="AA66">
            <v>195.55778000000001</v>
          </cell>
          <cell r="AB66">
            <v>0</v>
          </cell>
          <cell r="AC66">
            <v>0</v>
          </cell>
          <cell r="AD66">
            <v>70</v>
          </cell>
          <cell r="AE66">
            <v>0</v>
          </cell>
          <cell r="AF66">
            <v>0</v>
          </cell>
          <cell r="AG66">
            <v>0</v>
          </cell>
          <cell r="AH66">
            <v>70</v>
          </cell>
          <cell r="AI66">
            <v>0</v>
          </cell>
          <cell r="AJ66">
            <v>0</v>
          </cell>
          <cell r="AK66">
            <v>0</v>
          </cell>
          <cell r="AL66">
            <v>70</v>
          </cell>
          <cell r="AM66">
            <v>0</v>
          </cell>
          <cell r="AN66">
            <v>0</v>
          </cell>
          <cell r="AO66">
            <v>0</v>
          </cell>
          <cell r="AP66">
            <v>70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70</v>
          </cell>
          <cell r="CG66">
            <v>0</v>
          </cell>
          <cell r="CH66">
            <v>118.81878</v>
          </cell>
          <cell r="CI66">
            <v>76.739000000000004</v>
          </cell>
          <cell r="CJ66">
            <v>0</v>
          </cell>
          <cell r="CK66">
            <v>0</v>
          </cell>
          <cell r="CL66">
            <v>0</v>
          </cell>
          <cell r="CM66">
            <v>0</v>
          </cell>
          <cell r="CN66">
            <v>0</v>
          </cell>
          <cell r="CO66">
            <v>0</v>
          </cell>
          <cell r="CP66">
            <v>0</v>
          </cell>
          <cell r="CQ66">
            <v>0</v>
          </cell>
          <cell r="CR66">
            <v>70</v>
          </cell>
          <cell r="CS66">
            <v>0</v>
          </cell>
          <cell r="CT66">
            <v>0</v>
          </cell>
          <cell r="CU66">
            <v>0</v>
          </cell>
          <cell r="CV66">
            <v>0</v>
          </cell>
          <cell r="CW66">
            <v>0</v>
          </cell>
          <cell r="CX66">
            <v>0</v>
          </cell>
          <cell r="CY66">
            <v>0</v>
          </cell>
          <cell r="CZ66">
            <v>0</v>
          </cell>
          <cell r="DA66">
            <v>0</v>
          </cell>
          <cell r="DB66">
            <v>0</v>
          </cell>
          <cell r="DC66">
            <v>0</v>
          </cell>
          <cell r="DD66">
            <v>70</v>
          </cell>
          <cell r="DE66">
            <v>0</v>
          </cell>
          <cell r="DF66">
            <v>0</v>
          </cell>
          <cell r="DG66">
            <v>0</v>
          </cell>
          <cell r="DH66">
            <v>0</v>
          </cell>
          <cell r="DI66">
            <v>0</v>
          </cell>
          <cell r="DJ66">
            <v>0</v>
          </cell>
          <cell r="DK66">
            <v>0</v>
          </cell>
          <cell r="DL66">
            <v>0</v>
          </cell>
          <cell r="DM66">
            <v>0</v>
          </cell>
          <cell r="DN66">
            <v>0</v>
          </cell>
          <cell r="DO66">
            <v>0</v>
          </cell>
          <cell r="DP66">
            <v>70</v>
          </cell>
          <cell r="DQ66">
            <v>0</v>
          </cell>
          <cell r="DR66">
            <v>0</v>
          </cell>
          <cell r="DS66">
            <v>0</v>
          </cell>
          <cell r="DT66">
            <v>0</v>
          </cell>
          <cell r="DU66">
            <v>0</v>
          </cell>
          <cell r="DV66">
            <v>0</v>
          </cell>
          <cell r="DW66">
            <v>0</v>
          </cell>
          <cell r="DX66">
            <v>0</v>
          </cell>
          <cell r="DY66">
            <v>0</v>
          </cell>
          <cell r="DZ66">
            <v>0</v>
          </cell>
          <cell r="EA66">
            <v>0</v>
          </cell>
          <cell r="EB66">
            <v>70</v>
          </cell>
          <cell r="EC66">
            <v>0</v>
          </cell>
          <cell r="ED66">
            <v>0</v>
          </cell>
          <cell r="EE66">
            <v>0</v>
          </cell>
          <cell r="EF66">
            <v>0</v>
          </cell>
          <cell r="EG66">
            <v>0</v>
          </cell>
          <cell r="EH66">
            <v>0</v>
          </cell>
          <cell r="EI66">
            <v>0</v>
          </cell>
          <cell r="EJ66">
            <v>0</v>
          </cell>
          <cell r="EK66">
            <v>0</v>
          </cell>
          <cell r="EL66">
            <v>0</v>
          </cell>
          <cell r="EN66">
            <v>0</v>
          </cell>
          <cell r="EP66">
            <v>0</v>
          </cell>
        </row>
        <row r="67">
          <cell r="B67" t="str">
            <v>Management Fee</v>
          </cell>
          <cell r="D67">
            <v>0</v>
          </cell>
          <cell r="E67">
            <v>0</v>
          </cell>
          <cell r="F67">
            <v>0</v>
          </cell>
          <cell r="G67">
            <v>0</v>
          </cell>
          <cell r="H67">
            <v>0</v>
          </cell>
          <cell r="I67">
            <v>0</v>
          </cell>
          <cell r="J67">
            <v>0</v>
          </cell>
          <cell r="K67">
            <v>589.00099999999998</v>
          </cell>
          <cell r="L67">
            <v>609.67399999999998</v>
          </cell>
          <cell r="M67">
            <v>600</v>
          </cell>
          <cell r="N67">
            <v>600</v>
          </cell>
          <cell r="O67">
            <v>600</v>
          </cell>
          <cell r="P67">
            <v>600</v>
          </cell>
          <cell r="Q67">
            <v>0</v>
          </cell>
          <cell r="R67">
            <v>0</v>
          </cell>
          <cell r="S67">
            <v>0</v>
          </cell>
          <cell r="T67">
            <v>0</v>
          </cell>
          <cell r="U67">
            <v>0</v>
          </cell>
          <cell r="V67">
            <v>120.333</v>
          </cell>
          <cell r="W67">
            <v>154.08799999999999</v>
          </cell>
          <cell r="X67">
            <v>160.10900000000001</v>
          </cell>
          <cell r="Y67">
            <v>154.471</v>
          </cell>
          <cell r="Z67">
            <v>159.67400000000001</v>
          </cell>
          <cell r="AA67">
            <v>150</v>
          </cell>
          <cell r="AB67">
            <v>150</v>
          </cell>
          <cell r="AC67">
            <v>150</v>
          </cell>
          <cell r="AD67">
            <v>150</v>
          </cell>
          <cell r="AE67">
            <v>150</v>
          </cell>
          <cell r="AF67">
            <v>150</v>
          </cell>
          <cell r="AG67">
            <v>150</v>
          </cell>
          <cell r="AH67">
            <v>150</v>
          </cell>
          <cell r="AI67">
            <v>150</v>
          </cell>
          <cell r="AJ67">
            <v>150</v>
          </cell>
          <cell r="AK67">
            <v>150</v>
          </cell>
          <cell r="AL67">
            <v>150</v>
          </cell>
          <cell r="AM67">
            <v>150</v>
          </cell>
          <cell r="AN67">
            <v>150</v>
          </cell>
          <cell r="AO67">
            <v>150</v>
          </cell>
          <cell r="AP67">
            <v>150</v>
          </cell>
          <cell r="AQ67">
            <v>150</v>
          </cell>
          <cell r="AR67">
            <v>150</v>
          </cell>
          <cell r="AS67">
            <v>150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28</v>
          </cell>
          <cell r="BT67">
            <v>42.332999999999998</v>
          </cell>
          <cell r="BU67">
            <v>50</v>
          </cell>
          <cell r="BV67">
            <v>50</v>
          </cell>
          <cell r="BW67">
            <v>54.088000000000001</v>
          </cell>
          <cell r="BX67">
            <v>50</v>
          </cell>
          <cell r="BY67">
            <v>50</v>
          </cell>
          <cell r="BZ67">
            <v>60.109000000000002</v>
          </cell>
          <cell r="CA67">
            <v>50</v>
          </cell>
          <cell r="CB67">
            <v>50</v>
          </cell>
          <cell r="CC67">
            <v>50</v>
          </cell>
          <cell r="CD67">
            <v>54.470999999999997</v>
          </cell>
          <cell r="CE67">
            <v>50</v>
          </cell>
          <cell r="CF67">
            <v>59.673999999999999</v>
          </cell>
          <cell r="CG67">
            <v>50</v>
          </cell>
          <cell r="CH67">
            <v>50</v>
          </cell>
          <cell r="CI67">
            <v>50</v>
          </cell>
          <cell r="CJ67">
            <v>50</v>
          </cell>
          <cell r="CK67">
            <v>50</v>
          </cell>
          <cell r="CL67">
            <v>50</v>
          </cell>
          <cell r="CM67">
            <v>50</v>
          </cell>
          <cell r="CN67">
            <v>50</v>
          </cell>
          <cell r="CO67">
            <v>50</v>
          </cell>
          <cell r="CP67">
            <v>50</v>
          </cell>
          <cell r="CQ67">
            <v>50</v>
          </cell>
          <cell r="CR67">
            <v>50</v>
          </cell>
          <cell r="CS67">
            <v>50</v>
          </cell>
          <cell r="CT67">
            <v>50</v>
          </cell>
          <cell r="CU67">
            <v>50</v>
          </cell>
          <cell r="CV67">
            <v>50</v>
          </cell>
          <cell r="CW67">
            <v>50</v>
          </cell>
          <cell r="CX67">
            <v>50</v>
          </cell>
          <cell r="CY67">
            <v>50</v>
          </cell>
          <cell r="CZ67">
            <v>50</v>
          </cell>
          <cell r="DA67">
            <v>50</v>
          </cell>
          <cell r="DB67">
            <v>50</v>
          </cell>
          <cell r="DC67">
            <v>50</v>
          </cell>
          <cell r="DD67">
            <v>50</v>
          </cell>
          <cell r="DE67">
            <v>50</v>
          </cell>
          <cell r="DF67">
            <v>50</v>
          </cell>
          <cell r="DG67">
            <v>50</v>
          </cell>
          <cell r="DH67">
            <v>50</v>
          </cell>
          <cell r="DI67">
            <v>50</v>
          </cell>
          <cell r="DJ67">
            <v>50</v>
          </cell>
          <cell r="DK67">
            <v>50</v>
          </cell>
          <cell r="DL67">
            <v>50</v>
          </cell>
          <cell r="DM67">
            <v>50</v>
          </cell>
          <cell r="DN67">
            <v>50</v>
          </cell>
          <cell r="DO67">
            <v>50</v>
          </cell>
          <cell r="DP67">
            <v>50</v>
          </cell>
          <cell r="DQ67">
            <v>50</v>
          </cell>
          <cell r="DR67">
            <v>50</v>
          </cell>
          <cell r="DS67">
            <v>50</v>
          </cell>
          <cell r="DT67">
            <v>50</v>
          </cell>
          <cell r="DU67">
            <v>50</v>
          </cell>
          <cell r="DV67">
            <v>50</v>
          </cell>
          <cell r="DW67">
            <v>50</v>
          </cell>
          <cell r="DX67">
            <v>50</v>
          </cell>
          <cell r="DY67">
            <v>50</v>
          </cell>
          <cell r="DZ67">
            <v>50</v>
          </cell>
          <cell r="EA67">
            <v>50</v>
          </cell>
          <cell r="EB67">
            <v>50</v>
          </cell>
          <cell r="EC67">
            <v>50</v>
          </cell>
          <cell r="ED67">
            <v>50</v>
          </cell>
          <cell r="EE67">
            <v>50</v>
          </cell>
          <cell r="EF67">
            <v>50</v>
          </cell>
          <cell r="EG67">
            <v>50</v>
          </cell>
          <cell r="EH67">
            <v>50</v>
          </cell>
          <cell r="EI67">
            <v>50</v>
          </cell>
          <cell r="EJ67">
            <v>50</v>
          </cell>
          <cell r="EK67">
            <v>50</v>
          </cell>
          <cell r="EL67">
            <v>50</v>
          </cell>
          <cell r="EN67">
            <v>0</v>
          </cell>
          <cell r="EP67">
            <v>0</v>
          </cell>
        </row>
        <row r="68">
          <cell r="B68" t="str">
            <v>EBT</v>
          </cell>
          <cell r="D68">
            <v>0</v>
          </cell>
          <cell r="E68">
            <v>0</v>
          </cell>
          <cell r="F68">
            <v>0</v>
          </cell>
          <cell r="G68">
            <v>0</v>
          </cell>
          <cell r="H68">
            <v>0</v>
          </cell>
          <cell r="I68">
            <v>0</v>
          </cell>
          <cell r="J68">
            <v>0</v>
          </cell>
          <cell r="K68">
            <v>-1537.9687715649397</v>
          </cell>
          <cell r="L68">
            <v>4206.5687524943924</v>
          </cell>
          <cell r="M68">
            <v>6450.1276526497541</v>
          </cell>
          <cell r="N68">
            <v>7808.931226286425</v>
          </cell>
          <cell r="O68">
            <v>8994.7796649510692</v>
          </cell>
          <cell r="P68">
            <v>10200.475456563978</v>
          </cell>
          <cell r="Q68">
            <v>0</v>
          </cell>
          <cell r="R68">
            <v>0</v>
          </cell>
          <cell r="S68">
            <v>0</v>
          </cell>
          <cell r="T68">
            <v>0</v>
          </cell>
          <cell r="U68">
            <v>0</v>
          </cell>
          <cell r="V68">
            <v>-2519.4634500000002</v>
          </cell>
          <cell r="W68">
            <v>498.94754843507053</v>
          </cell>
          <cell r="X68">
            <v>-473.06399999999883</v>
          </cell>
          <cell r="Y68">
            <v>955.61113000000591</v>
          </cell>
          <cell r="Z68">
            <v>1914.340651047456</v>
          </cell>
          <cell r="AA68">
            <v>474.35023019728283</v>
          </cell>
          <cell r="AB68">
            <v>378.86651967614625</v>
          </cell>
          <cell r="AC68">
            <v>1439.0113515735022</v>
          </cell>
          <cell r="AD68">
            <v>1123.6824884729754</v>
          </cell>
          <cell r="AE68">
            <v>1067.0307776518741</v>
          </cell>
          <cell r="AF68">
            <v>1384.7353014357475</v>
          </cell>
          <cell r="AG68">
            <v>2874.6790850891739</v>
          </cell>
          <cell r="AH68">
            <v>1464.0753024600717</v>
          </cell>
          <cell r="AI68">
            <v>1400.9531818165333</v>
          </cell>
          <cell r="AJ68">
            <v>1706.1068899230593</v>
          </cell>
          <cell r="AK68">
            <v>3237.7958520867492</v>
          </cell>
          <cell r="AL68">
            <v>1723.5314330754613</v>
          </cell>
          <cell r="AM68">
            <v>1676.9811778252565</v>
          </cell>
          <cell r="AN68">
            <v>2000.3846584089379</v>
          </cell>
          <cell r="AO68">
            <v>3593.8823956413703</v>
          </cell>
          <cell r="AP68">
            <v>2004.2637462129055</v>
          </cell>
          <cell r="AQ68">
            <v>1961.6315840573518</v>
          </cell>
          <cell r="AR68">
            <v>2289.5339734192976</v>
          </cell>
          <cell r="AS68">
            <v>3945.0461528744554</v>
          </cell>
          <cell r="AT68">
            <v>0</v>
          </cell>
          <cell r="AU68">
            <v>850.52026000000183</v>
          </cell>
          <cell r="AV68">
            <v>678.64034999999717</v>
          </cell>
          <cell r="AW68">
            <v>1215.6440000000023</v>
          </cell>
          <cell r="AX68">
            <v>670.74599999999998</v>
          </cell>
          <cell r="AY68">
            <v>654.85784000000001</v>
          </cell>
          <cell r="AZ68">
            <v>1060.0807500000039</v>
          </cell>
          <cell r="BA68">
            <v>810.36399999999981</v>
          </cell>
          <cell r="BB68">
            <v>890.61800000000244</v>
          </cell>
          <cell r="BC68">
            <v>1721.3390000000022</v>
          </cell>
          <cell r="BD68">
            <v>921.89191999999775</v>
          </cell>
          <cell r="BE68">
            <v>982.48900000000287</v>
          </cell>
          <cell r="BF68">
            <v>1024.2656000000022</v>
          </cell>
          <cell r="BG68">
            <v>1044.4020199999998</v>
          </cell>
          <cell r="BH68">
            <v>677.72300000000268</v>
          </cell>
          <cell r="BI68">
            <v>1114.4365400000011</v>
          </cell>
          <cell r="BJ68">
            <v>996.03400000000124</v>
          </cell>
          <cell r="BK68">
            <v>1037.0750000000019</v>
          </cell>
          <cell r="BL68">
            <v>1474.3529999999962</v>
          </cell>
          <cell r="BM68">
            <v>1143.655000000002</v>
          </cell>
          <cell r="BN68">
            <v>1182.4694160000008</v>
          </cell>
          <cell r="BO68">
            <v>1600.5515220000032</v>
          </cell>
          <cell r="BP68">
            <v>1411.4793159999992</v>
          </cell>
          <cell r="BQ68">
            <v>1398.6239999999984</v>
          </cell>
          <cell r="BR68">
            <v>1870.0050000000022</v>
          </cell>
          <cell r="BS68">
            <v>1347.9730000000018</v>
          </cell>
          <cell r="BT68">
            <v>-4441.3764100000017</v>
          </cell>
          <cell r="BU68">
            <v>573.93995999999856</v>
          </cell>
          <cell r="BV68">
            <v>113.2209899999998</v>
          </cell>
          <cell r="BW68">
            <v>3.9029999999994516</v>
          </cell>
          <cell r="BX68">
            <v>381.82457843506921</v>
          </cell>
          <cell r="BY68">
            <v>-247.78200000000024</v>
          </cell>
          <cell r="BZ68">
            <v>-195.85299999999944</v>
          </cell>
          <cell r="CA68">
            <v>-29.428999999999064</v>
          </cell>
          <cell r="CB68">
            <v>260.24282000000068</v>
          </cell>
          <cell r="CC68">
            <v>236.64331000000021</v>
          </cell>
          <cell r="CD68">
            <v>458.724999999999</v>
          </cell>
          <cell r="CE68">
            <v>333.32199999999938</v>
          </cell>
          <cell r="CF68">
            <v>470.335000000001</v>
          </cell>
          <cell r="CG68">
            <v>962.60100000000148</v>
          </cell>
          <cell r="CH68">
            <v>44.609219999999823</v>
          </cell>
          <cell r="CI68">
            <v>-32.862999999999829</v>
          </cell>
          <cell r="CJ68">
            <v>407.75973109156769</v>
          </cell>
          <cell r="CK68">
            <v>191.34481536487135</v>
          </cell>
          <cell r="CL68">
            <v>-37.434838674457922</v>
          </cell>
          <cell r="CM68">
            <v>224.95654298573277</v>
          </cell>
          <cell r="CN68">
            <v>138.73759474043788</v>
          </cell>
          <cell r="CO68">
            <v>294.971423501186</v>
          </cell>
          <cell r="CP68">
            <v>1005.3023333318752</v>
          </cell>
          <cell r="CQ68">
            <v>126.01349510887155</v>
          </cell>
          <cell r="CR68">
            <v>288.12803860292581</v>
          </cell>
          <cell r="CS68">
            <v>709.54095476117993</v>
          </cell>
          <cell r="CT68">
            <v>203.43934652232076</v>
          </cell>
          <cell r="CU68">
            <v>332.88234889787981</v>
          </cell>
          <cell r="CV68">
            <v>530.70908223166884</v>
          </cell>
          <cell r="CW68">
            <v>387.1345666304328</v>
          </cell>
          <cell r="CX68">
            <v>356.71656388037349</v>
          </cell>
          <cell r="CY68">
            <v>640.88417092494069</v>
          </cell>
          <cell r="CZ68">
            <v>868.49467463593089</v>
          </cell>
          <cell r="DA68">
            <v>877.55129785797931</v>
          </cell>
          <cell r="DB68">
            <v>1128.6331125952674</v>
          </cell>
          <cell r="DC68">
            <v>224.4750790235293</v>
          </cell>
          <cell r="DD68">
            <v>400.42779330823987</v>
          </cell>
          <cell r="DE68">
            <v>839.17243012830477</v>
          </cell>
          <cell r="DF68">
            <v>307.02808203551609</v>
          </cell>
          <cell r="DG68">
            <v>443.15994972673121</v>
          </cell>
          <cell r="DH68">
            <v>650.76515005428598</v>
          </cell>
          <cell r="DI68">
            <v>499.48169942709285</v>
          </cell>
          <cell r="DJ68">
            <v>454.49398759637222</v>
          </cell>
          <cell r="DK68">
            <v>752.13120289959431</v>
          </cell>
          <cell r="DL68">
            <v>989.6669391864109</v>
          </cell>
          <cell r="DM68">
            <v>993.3813654816505</v>
          </cell>
          <cell r="DN68">
            <v>1254.7475474186867</v>
          </cell>
          <cell r="DO68">
            <v>296.64681304576771</v>
          </cell>
          <cell r="DP68">
            <v>482.59083647468231</v>
          </cell>
          <cell r="DQ68">
            <v>944.29378355501422</v>
          </cell>
          <cell r="DR68">
            <v>390.84365144868445</v>
          </cell>
          <cell r="DS68">
            <v>534.02716412545442</v>
          </cell>
          <cell r="DT68">
            <v>752.11036225112412</v>
          </cell>
          <cell r="DU68">
            <v>595.6344068659273</v>
          </cell>
          <cell r="DV68">
            <v>546.2016284821093</v>
          </cell>
          <cell r="DW68">
            <v>858.54862306090365</v>
          </cell>
          <cell r="DX68">
            <v>1106.3927946701656</v>
          </cell>
          <cell r="DY68">
            <v>1106.6695078969017</v>
          </cell>
          <cell r="DZ68">
            <v>1380.8200930743014</v>
          </cell>
          <cell r="EA68">
            <v>374.5522227847556</v>
          </cell>
          <cell r="EB68">
            <v>573.31188887089957</v>
          </cell>
          <cell r="EC68">
            <v>1056.3996345572468</v>
          </cell>
          <cell r="ED68">
            <v>477.18612817696271</v>
          </cell>
          <cell r="EE68">
            <v>627.707939443025</v>
          </cell>
          <cell r="EF68">
            <v>856.73751643736421</v>
          </cell>
          <cell r="EG68">
            <v>690.0538873629871</v>
          </cell>
          <cell r="EH68">
            <v>637.20854297931544</v>
          </cell>
          <cell r="EI68">
            <v>962.27154307699902</v>
          </cell>
          <cell r="EJ68">
            <v>1220.2348008190002</v>
          </cell>
          <cell r="EK68">
            <v>1220.0916077457512</v>
          </cell>
          <cell r="EL68">
            <v>1504.7197443096986</v>
          </cell>
          <cell r="EM68">
            <v>0</v>
          </cell>
          <cell r="EN68">
            <v>-202.92591015317157</v>
          </cell>
          <cell r="EP68">
            <v>0</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Y69">
            <v>0</v>
          </cell>
          <cell r="Z69">
            <v>0</v>
          </cell>
          <cell r="AA69">
            <v>0</v>
          </cell>
          <cell r="AB69">
            <v>0</v>
          </cell>
          <cell r="AC69">
            <v>0</v>
          </cell>
          <cell r="AD69">
            <v>0</v>
          </cell>
          <cell r="AE69">
            <v>0</v>
          </cell>
          <cell r="AF69">
            <v>0</v>
          </cell>
          <cell r="AG69">
            <v>0</v>
          </cell>
          <cell r="AH69">
            <v>0</v>
          </cell>
          <cell r="AI69">
            <v>0</v>
          </cell>
          <cell r="AJ69">
            <v>0</v>
          </cell>
          <cell r="AL69">
            <v>0</v>
          </cell>
          <cell r="AM69">
            <v>0</v>
          </cell>
          <cell r="AN69">
            <v>0</v>
          </cell>
          <cell r="AO69">
            <v>0</v>
          </cell>
          <cell r="AP69">
            <v>0</v>
          </cell>
          <cell r="AQ69">
            <v>0</v>
          </cell>
          <cell r="AR69">
            <v>0</v>
          </cell>
          <cell r="AS69">
            <v>0</v>
          </cell>
          <cell r="BR69">
            <v>0</v>
          </cell>
          <cell r="BS69">
            <v>0</v>
          </cell>
          <cell r="BT69">
            <v>0</v>
          </cell>
          <cell r="BU69">
            <v>0</v>
          </cell>
          <cell r="BV69">
            <v>0</v>
          </cell>
          <cell r="BW69">
            <v>0</v>
          </cell>
          <cell r="BX69">
            <v>0</v>
          </cell>
          <cell r="BY69">
            <v>0</v>
          </cell>
          <cell r="CJ69">
            <v>0</v>
          </cell>
          <cell r="EN69">
            <v>0</v>
          </cell>
        </row>
        <row r="70">
          <cell r="B70" t="str">
            <v>Income Tax Expense</v>
          </cell>
          <cell r="D70">
            <v>0</v>
          </cell>
          <cell r="E70">
            <v>0</v>
          </cell>
          <cell r="F70">
            <v>0</v>
          </cell>
          <cell r="G70">
            <v>0</v>
          </cell>
          <cell r="H70">
            <v>0</v>
          </cell>
          <cell r="I70">
            <v>0</v>
          </cell>
          <cell r="J70">
            <v>0</v>
          </cell>
          <cell r="K70">
            <v>1365.61329</v>
          </cell>
          <cell r="L70">
            <v>1423.5405368428367</v>
          </cell>
          <cell r="M70">
            <v>2322.0459549539173</v>
          </cell>
          <cell r="N70">
            <v>2811.2152414631091</v>
          </cell>
          <cell r="O70">
            <v>3238.1206793823731</v>
          </cell>
          <cell r="P70">
            <v>3672.171164363042</v>
          </cell>
          <cell r="Q70">
            <v>0</v>
          </cell>
          <cell r="R70">
            <v>0</v>
          </cell>
          <cell r="S70">
            <v>0</v>
          </cell>
          <cell r="T70">
            <v>0</v>
          </cell>
          <cell r="U70">
            <v>0</v>
          </cell>
          <cell r="V70">
            <v>1020.162</v>
          </cell>
          <cell r="W70">
            <v>176.55577000000002</v>
          </cell>
          <cell r="X70">
            <v>-166.74575000000002</v>
          </cell>
          <cell r="Y70">
            <v>335.64127000000002</v>
          </cell>
          <cell r="Z70">
            <v>618.197</v>
          </cell>
          <cell r="AA70">
            <v>150.90750319296436</v>
          </cell>
          <cell r="AB70">
            <v>136.39194708341262</v>
          </cell>
          <cell r="AC70">
            <v>518.04408656645967</v>
          </cell>
          <cell r="AD70">
            <v>404.5256958502718</v>
          </cell>
          <cell r="AE70">
            <v>384.13107995467294</v>
          </cell>
          <cell r="AF70">
            <v>498.50470851686896</v>
          </cell>
          <cell r="AG70">
            <v>1034.8844706321038</v>
          </cell>
          <cell r="AH70">
            <v>527.06710888562657</v>
          </cell>
          <cell r="AI70">
            <v>504.34314545395193</v>
          </cell>
          <cell r="AJ70">
            <v>614.19848037230133</v>
          </cell>
          <cell r="AK70">
            <v>1165.6065067512293</v>
          </cell>
          <cell r="AL70">
            <v>620.47131590716708</v>
          </cell>
          <cell r="AM70">
            <v>603.71322401709472</v>
          </cell>
          <cell r="AN70">
            <v>720.13847702721841</v>
          </cell>
          <cell r="AO70">
            <v>1293.7976624308926</v>
          </cell>
          <cell r="AP70">
            <v>721.53494863664469</v>
          </cell>
          <cell r="AQ70">
            <v>706.18737026064673</v>
          </cell>
          <cell r="AR70">
            <v>824.23223043094845</v>
          </cell>
          <cell r="AS70">
            <v>1420.2166150348019</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473.29</v>
          </cell>
          <cell r="BT70">
            <v>0</v>
          </cell>
          <cell r="BU70">
            <v>546.87199999999996</v>
          </cell>
          <cell r="BV70">
            <v>39.27020000000001</v>
          </cell>
          <cell r="BW70">
            <v>1.3620000000000001</v>
          </cell>
          <cell r="BX70">
            <v>135.92357000000001</v>
          </cell>
          <cell r="BY70">
            <v>-86.72475</v>
          </cell>
          <cell r="BZ70">
            <v>-68.548000000000002</v>
          </cell>
          <cell r="CA70">
            <v>-11.473000000000001</v>
          </cell>
          <cell r="CB70">
            <v>91.085270000000008</v>
          </cell>
          <cell r="CC70">
            <v>84.001000000000005</v>
          </cell>
          <cell r="CD70">
            <v>160.55500000000001</v>
          </cell>
          <cell r="CE70">
            <v>116.66500000000001</v>
          </cell>
          <cell r="CF70">
            <v>164.61699999999999</v>
          </cell>
          <cell r="CG70">
            <v>336.91500000000002</v>
          </cell>
          <cell r="CH70">
            <v>15.615</v>
          </cell>
          <cell r="CI70">
            <v>-11.500999999999999</v>
          </cell>
          <cell r="CJ70">
            <v>146.79350319296435</v>
          </cell>
          <cell r="CK70">
            <v>68.884133531353683</v>
          </cell>
          <cell r="CL70">
            <v>-13.47654192280485</v>
          </cell>
          <cell r="CM70">
            <v>80.98435547486379</v>
          </cell>
          <cell r="CN70">
            <v>49.945534106557638</v>
          </cell>
          <cell r="CO70">
            <v>106.18971246042696</v>
          </cell>
          <cell r="CP70">
            <v>361.90883999947505</v>
          </cell>
          <cell r="CQ70">
            <v>45.364858239193758</v>
          </cell>
          <cell r="CR70">
            <v>103.72609389705329</v>
          </cell>
          <cell r="CS70">
            <v>255.43474371402476</v>
          </cell>
          <cell r="CT70">
            <v>73.238164748035473</v>
          </cell>
          <cell r="CU70">
            <v>119.83764560323672</v>
          </cell>
          <cell r="CV70">
            <v>191.05526960340077</v>
          </cell>
          <cell r="CW70">
            <v>139.36844398695581</v>
          </cell>
          <cell r="CX70">
            <v>128.41796299693445</v>
          </cell>
          <cell r="CY70">
            <v>230.71830153297864</v>
          </cell>
          <cell r="CZ70">
            <v>312.65808286893508</v>
          </cell>
          <cell r="DA70">
            <v>315.91846722887254</v>
          </cell>
          <cell r="DB70">
            <v>406.30792053429627</v>
          </cell>
          <cell r="DC70">
            <v>80.811028448470552</v>
          </cell>
          <cell r="DD70">
            <v>144.15400559096634</v>
          </cell>
          <cell r="DE70">
            <v>302.10207484618968</v>
          </cell>
          <cell r="DF70">
            <v>110.53010953278579</v>
          </cell>
          <cell r="DG70">
            <v>159.53758190162324</v>
          </cell>
          <cell r="DH70">
            <v>234.27545401954293</v>
          </cell>
          <cell r="DI70">
            <v>179.81341179375343</v>
          </cell>
          <cell r="DJ70">
            <v>163.617835534694</v>
          </cell>
          <cell r="DK70">
            <v>270.76723304385393</v>
          </cell>
          <cell r="DL70">
            <v>356.2800981071079</v>
          </cell>
          <cell r="DM70">
            <v>357.61729157339414</v>
          </cell>
          <cell r="DN70">
            <v>451.70911707072719</v>
          </cell>
          <cell r="DO70">
            <v>106.79285269647637</v>
          </cell>
          <cell r="DP70">
            <v>173.73270113088563</v>
          </cell>
          <cell r="DQ70">
            <v>339.94576207980509</v>
          </cell>
          <cell r="DR70">
            <v>140.70371452152639</v>
          </cell>
          <cell r="DS70">
            <v>192.2497790851636</v>
          </cell>
          <cell r="DT70">
            <v>270.7597304104047</v>
          </cell>
          <cell r="DU70">
            <v>214.42838647173383</v>
          </cell>
          <cell r="DV70">
            <v>196.63258625355934</v>
          </cell>
          <cell r="DW70">
            <v>309.07750430192533</v>
          </cell>
          <cell r="DX70">
            <v>398.30140608125959</v>
          </cell>
          <cell r="DY70">
            <v>398.40102284288457</v>
          </cell>
          <cell r="DZ70">
            <v>497.09523350674851</v>
          </cell>
          <cell r="EA70">
            <v>134.838800202512</v>
          </cell>
          <cell r="EB70">
            <v>206.39227999352383</v>
          </cell>
          <cell r="EC70">
            <v>380.30386844060882</v>
          </cell>
          <cell r="ED70">
            <v>171.78700614370658</v>
          </cell>
          <cell r="EE70">
            <v>225.97485819948898</v>
          </cell>
          <cell r="EF70">
            <v>308.42550591745112</v>
          </cell>
          <cell r="EG70">
            <v>248.41939945067534</v>
          </cell>
          <cell r="EH70">
            <v>229.39507547255354</v>
          </cell>
          <cell r="EI70">
            <v>346.41775550771962</v>
          </cell>
          <cell r="EJ70">
            <v>439.28452829484002</v>
          </cell>
          <cell r="EK70">
            <v>439.2329787884704</v>
          </cell>
          <cell r="EL70">
            <v>541.69910795149144</v>
          </cell>
          <cell r="EM70">
            <v>0</v>
          </cell>
          <cell r="EN70">
            <v>0</v>
          </cell>
          <cell r="EP70">
            <v>0</v>
          </cell>
        </row>
        <row r="71">
          <cell r="A71">
            <v>0</v>
          </cell>
          <cell r="B71" t="str">
            <v>% of EBT</v>
          </cell>
          <cell r="C71">
            <v>0</v>
          </cell>
          <cell r="D71">
            <v>0</v>
          </cell>
          <cell r="E71">
            <v>0</v>
          </cell>
          <cell r="F71">
            <v>0</v>
          </cell>
          <cell r="G71">
            <v>0</v>
          </cell>
          <cell r="H71">
            <v>0</v>
          </cell>
          <cell r="I71">
            <v>0</v>
          </cell>
          <cell r="J71">
            <v>0</v>
          </cell>
          <cell r="K71">
            <v>0.33066465241748744</v>
          </cell>
          <cell r="L71">
            <v>0.33822884824575633</v>
          </cell>
          <cell r="M71">
            <v>0.36000000000000093</v>
          </cell>
          <cell r="N71">
            <v>0.35999999999999949</v>
          </cell>
          <cell r="O71">
            <v>0.35999999999999865</v>
          </cell>
          <cell r="P71">
            <v>0.36000000000000099</v>
          </cell>
          <cell r="Q71">
            <v>0</v>
          </cell>
          <cell r="R71">
            <v>0</v>
          </cell>
          <cell r="S71">
            <v>0</v>
          </cell>
          <cell r="T71">
            <v>0</v>
          </cell>
          <cell r="U71">
            <v>0</v>
          </cell>
          <cell r="V71">
            <v>0.35111306074112231</v>
          </cell>
          <cell r="W71">
            <v>0.32330218705168839</v>
          </cell>
          <cell r="X71">
            <v>0.47256435399444124</v>
          </cell>
          <cell r="Y71">
            <v>0.32550279221549894</v>
          </cell>
          <cell r="Z71">
            <v>0.32255204061573978</v>
          </cell>
          <cell r="AA71">
            <v>0.31813519544451735</v>
          </cell>
          <cell r="AB71">
            <v>0.35999999999999993</v>
          </cell>
          <cell r="AC71">
            <v>0.35999999999999921</v>
          </cell>
          <cell r="AD71">
            <v>0.3600000000000006</v>
          </cell>
          <cell r="AE71">
            <v>0.35999999999999838</v>
          </cell>
          <cell r="AF71">
            <v>0.35999999999999988</v>
          </cell>
          <cell r="AG71">
            <v>0.36000000000000043</v>
          </cell>
          <cell r="AH71">
            <v>0.36000000000000049</v>
          </cell>
          <cell r="AI71">
            <v>0.36</v>
          </cell>
          <cell r="AJ71">
            <v>0.36</v>
          </cell>
          <cell r="AK71">
            <v>0.35999999999999988</v>
          </cell>
          <cell r="AL71">
            <v>0.3600000000000006</v>
          </cell>
          <cell r="AM71">
            <v>0.36000000000000143</v>
          </cell>
          <cell r="AN71">
            <v>0.36000000000000038</v>
          </cell>
          <cell r="AO71">
            <v>0.35999999999999982</v>
          </cell>
          <cell r="AP71">
            <v>0.35999999999999938</v>
          </cell>
          <cell r="AQ71">
            <v>0.36000000000000004</v>
          </cell>
          <cell r="AR71">
            <v>0.3600000000000006</v>
          </cell>
          <cell r="AS71">
            <v>0.35999999999999949</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0.35111237391253342</v>
          </cell>
          <cell r="BT71">
            <v>0</v>
          </cell>
          <cell r="BU71">
            <v>0.95283834218478414</v>
          </cell>
          <cell r="BV71">
            <v>0.34684558048821229</v>
          </cell>
          <cell r="BW71">
            <v>0.34896233666415361</v>
          </cell>
          <cell r="BX71">
            <v>0.35598433855958372</v>
          </cell>
          <cell r="BY71">
            <v>0.35000423759595095</v>
          </cell>
          <cell r="BZ71">
            <v>0.34999719177138056</v>
          </cell>
          <cell r="CA71">
            <v>0.38985354582216064</v>
          </cell>
          <cell r="CB71">
            <v>0.35000108744594671</v>
          </cell>
          <cell r="CC71">
            <v>0.35496883474119734</v>
          </cell>
          <cell r="CD71">
            <v>0.35000272494413942</v>
          </cell>
          <cell r="CE71">
            <v>0.36</v>
          </cell>
          <cell r="CF71">
            <v>0.36</v>
          </cell>
          <cell r="CG71">
            <v>0.36</v>
          </cell>
          <cell r="CH71">
            <v>0.36</v>
          </cell>
          <cell r="CI71">
            <v>0.36</v>
          </cell>
          <cell r="CJ71">
            <v>0.36</v>
          </cell>
          <cell r="CK71">
            <v>0.36</v>
          </cell>
          <cell r="CL71">
            <v>0.36</v>
          </cell>
          <cell r="CM71">
            <v>0.36</v>
          </cell>
          <cell r="CN71">
            <v>0.36</v>
          </cell>
          <cell r="CO71">
            <v>0.36</v>
          </cell>
          <cell r="CP71">
            <v>0.36</v>
          </cell>
          <cell r="CQ71">
            <v>0.36</v>
          </cell>
          <cell r="CR71">
            <v>0.36</v>
          </cell>
          <cell r="CS71">
            <v>0.36</v>
          </cell>
          <cell r="CT71">
            <v>0.36</v>
          </cell>
          <cell r="CU71">
            <v>0.36</v>
          </cell>
          <cell r="CV71">
            <v>0.36</v>
          </cell>
          <cell r="CW71">
            <v>0.36</v>
          </cell>
          <cell r="CX71">
            <v>0.36</v>
          </cell>
          <cell r="CY71">
            <v>0.36</v>
          </cell>
          <cell r="CZ71">
            <v>0.36</v>
          </cell>
          <cell r="DA71">
            <v>0.36</v>
          </cell>
          <cell r="DB71">
            <v>0.36</v>
          </cell>
          <cell r="DC71">
            <v>0.36</v>
          </cell>
          <cell r="DD71">
            <v>0.36</v>
          </cell>
          <cell r="DE71">
            <v>0.36</v>
          </cell>
          <cell r="DF71">
            <v>0.36</v>
          </cell>
          <cell r="DG71">
            <v>0.36</v>
          </cell>
          <cell r="DH71">
            <v>0.36</v>
          </cell>
          <cell r="DI71">
            <v>0.36</v>
          </cell>
          <cell r="DJ71">
            <v>0.36</v>
          </cell>
          <cell r="DK71">
            <v>0.36</v>
          </cell>
          <cell r="DL71">
            <v>0.36</v>
          </cell>
          <cell r="DM71">
            <v>0.36</v>
          </cell>
          <cell r="DN71">
            <v>0.36</v>
          </cell>
          <cell r="DO71">
            <v>0.36</v>
          </cell>
          <cell r="DP71">
            <v>0.36</v>
          </cell>
          <cell r="DQ71">
            <v>0.36</v>
          </cell>
          <cell r="DR71">
            <v>0.36</v>
          </cell>
          <cell r="DS71">
            <v>0.36</v>
          </cell>
          <cell r="DT71">
            <v>0.36</v>
          </cell>
          <cell r="DU71">
            <v>0.36</v>
          </cell>
          <cell r="DV71">
            <v>0.36</v>
          </cell>
          <cell r="DW71">
            <v>0.36</v>
          </cell>
          <cell r="DX71">
            <v>0.36</v>
          </cell>
          <cell r="DY71">
            <v>0.36</v>
          </cell>
          <cell r="DZ71">
            <v>0.36</v>
          </cell>
          <cell r="EA71">
            <v>0.36</v>
          </cell>
          <cell r="EB71">
            <v>0.36</v>
          </cell>
          <cell r="EC71">
            <v>0.36</v>
          </cell>
          <cell r="ED71">
            <v>0.36</v>
          </cell>
          <cell r="EE71">
            <v>0.36</v>
          </cell>
          <cell r="EF71">
            <v>0.36</v>
          </cell>
          <cell r="EG71">
            <v>0.36</v>
          </cell>
          <cell r="EH71">
            <v>0.36</v>
          </cell>
          <cell r="EI71">
            <v>0.36</v>
          </cell>
          <cell r="EJ71">
            <v>0.36</v>
          </cell>
          <cell r="EK71">
            <v>0.36</v>
          </cell>
          <cell r="EL71">
            <v>0.36</v>
          </cell>
          <cell r="EN71">
            <v>0</v>
          </cell>
        </row>
        <row r="72">
          <cell r="B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K72">
            <v>0</v>
          </cell>
          <cell r="EL72">
            <v>0</v>
          </cell>
          <cell r="EM72">
            <v>0</v>
          </cell>
          <cell r="EN72">
            <v>0</v>
          </cell>
        </row>
        <row r="73">
          <cell r="B73" t="str">
            <v>Net Income</v>
          </cell>
          <cell r="D73">
            <v>0</v>
          </cell>
          <cell r="E73">
            <v>0</v>
          </cell>
          <cell r="F73">
            <v>0</v>
          </cell>
          <cell r="G73">
            <v>0</v>
          </cell>
          <cell r="H73">
            <v>0</v>
          </cell>
          <cell r="I73">
            <v>0</v>
          </cell>
          <cell r="J73">
            <v>0</v>
          </cell>
          <cell r="K73">
            <v>-2903.58206156494</v>
          </cell>
          <cell r="L73">
            <v>2783.0282156515559</v>
          </cell>
          <cell r="M73">
            <v>4128.0816976958367</v>
          </cell>
          <cell r="N73">
            <v>4997.7159848233159</v>
          </cell>
          <cell r="O73">
            <v>5756.6589855686962</v>
          </cell>
          <cell r="P73">
            <v>6528.3042922009354</v>
          </cell>
          <cell r="Q73">
            <v>0</v>
          </cell>
          <cell r="R73">
            <v>0</v>
          </cell>
          <cell r="S73">
            <v>0</v>
          </cell>
          <cell r="T73">
            <v>0</v>
          </cell>
          <cell r="U73">
            <v>0</v>
          </cell>
          <cell r="V73">
            <v>-3539.6254500000005</v>
          </cell>
          <cell r="W73">
            <v>322.39177843507048</v>
          </cell>
          <cell r="X73">
            <v>-306.31824999999878</v>
          </cell>
          <cell r="Y73">
            <v>619.96986000000584</v>
          </cell>
          <cell r="Z73">
            <v>1296.1436510474559</v>
          </cell>
          <cell r="AA73">
            <v>323.4427270043185</v>
          </cell>
          <cell r="AB73">
            <v>242.47457259273364</v>
          </cell>
          <cell r="AC73">
            <v>920.96726500704256</v>
          </cell>
          <cell r="AD73">
            <v>719.15679262270351</v>
          </cell>
          <cell r="AE73">
            <v>682.89969769720119</v>
          </cell>
          <cell r="AF73">
            <v>886.23059291887853</v>
          </cell>
          <cell r="AG73">
            <v>1839.7946144570701</v>
          </cell>
          <cell r="AH73">
            <v>937.00819357444516</v>
          </cell>
          <cell r="AI73">
            <v>896.61003636258135</v>
          </cell>
          <cell r="AJ73">
            <v>1091.9084095507578</v>
          </cell>
          <cell r="AK73">
            <v>2072.1893453355196</v>
          </cell>
          <cell r="AL73">
            <v>1103.0601171682943</v>
          </cell>
          <cell r="AM73">
            <v>1073.2679538081618</v>
          </cell>
          <cell r="AN73">
            <v>1280.2461813817195</v>
          </cell>
          <cell r="AO73">
            <v>2300.0847332104777</v>
          </cell>
          <cell r="AP73">
            <v>1282.7287975762608</v>
          </cell>
          <cell r="AQ73">
            <v>1255.4442137967051</v>
          </cell>
          <cell r="AR73">
            <v>1465.3017429883491</v>
          </cell>
          <cell r="AS73">
            <v>2524.8295378396533</v>
          </cell>
          <cell r="AT73">
            <v>0</v>
          </cell>
          <cell r="AU73">
            <v>850.52026000000183</v>
          </cell>
          <cell r="AV73">
            <v>678.64034999999717</v>
          </cell>
          <cell r="AW73">
            <v>1215.6440000000023</v>
          </cell>
          <cell r="AX73">
            <v>670.74599999999998</v>
          </cell>
          <cell r="AY73">
            <v>654.85784000000001</v>
          </cell>
          <cell r="AZ73">
            <v>1060.0807500000039</v>
          </cell>
          <cell r="BA73">
            <v>810.36399999999981</v>
          </cell>
          <cell r="BB73">
            <v>890.61800000000244</v>
          </cell>
          <cell r="BC73">
            <v>1721.3390000000022</v>
          </cell>
          <cell r="BD73">
            <v>921.89191999999775</v>
          </cell>
          <cell r="BE73">
            <v>982.48900000000287</v>
          </cell>
          <cell r="BF73">
            <v>1024.2656000000022</v>
          </cell>
          <cell r="BG73">
            <v>1044.4020199999998</v>
          </cell>
          <cell r="BH73">
            <v>677.72300000000268</v>
          </cell>
          <cell r="BI73">
            <v>1114.4365400000011</v>
          </cell>
          <cell r="BJ73">
            <v>996.03400000000124</v>
          </cell>
          <cell r="BK73">
            <v>1037.0750000000019</v>
          </cell>
          <cell r="BL73">
            <v>1474.3529999999962</v>
          </cell>
          <cell r="BM73">
            <v>1143.655000000002</v>
          </cell>
          <cell r="BN73">
            <v>1182.4694160000008</v>
          </cell>
          <cell r="BO73">
            <v>1600.5515220000032</v>
          </cell>
          <cell r="BP73">
            <v>1411.4793159999992</v>
          </cell>
          <cell r="BQ73">
            <v>1398.6239999999984</v>
          </cell>
          <cell r="BR73">
            <v>1870.0050000000022</v>
          </cell>
          <cell r="BS73">
            <v>874.68300000000181</v>
          </cell>
          <cell r="BT73">
            <v>-4441.3764100000017</v>
          </cell>
          <cell r="BU73">
            <v>27.067959999998607</v>
          </cell>
          <cell r="BV73">
            <v>73.950789999999785</v>
          </cell>
          <cell r="BW73">
            <v>2.5409999999994515</v>
          </cell>
          <cell r="BX73">
            <v>245.9010084350692</v>
          </cell>
          <cell r="BY73">
            <v>-161.05725000000024</v>
          </cell>
          <cell r="BZ73">
            <v>-127.30499999999944</v>
          </cell>
          <cell r="CA73">
            <v>-17.955999999999065</v>
          </cell>
          <cell r="CB73">
            <v>169.15755000000067</v>
          </cell>
          <cell r="CC73">
            <v>152.64231000000021</v>
          </cell>
          <cell r="CD73">
            <v>298.16999999999899</v>
          </cell>
          <cell r="CE73">
            <v>216.65699999999936</v>
          </cell>
          <cell r="CF73">
            <v>305.71800000000098</v>
          </cell>
          <cell r="CG73">
            <v>625.68600000000151</v>
          </cell>
          <cell r="CH73">
            <v>28.994219999999821</v>
          </cell>
          <cell r="CI73">
            <v>-21.361999999999831</v>
          </cell>
          <cell r="CJ73">
            <v>260.96622789860334</v>
          </cell>
          <cell r="CK73">
            <v>122.46068183351767</v>
          </cell>
          <cell r="CL73">
            <v>-23.958296751653073</v>
          </cell>
          <cell r="CM73">
            <v>143.97218751086899</v>
          </cell>
          <cell r="CN73">
            <v>88.792060633880254</v>
          </cell>
          <cell r="CO73">
            <v>188.78171104075903</v>
          </cell>
          <cell r="CP73">
            <v>643.39349333240011</v>
          </cell>
          <cell r="CQ73">
            <v>80.648636869677802</v>
          </cell>
          <cell r="CR73">
            <v>184.40194470587252</v>
          </cell>
          <cell r="CS73">
            <v>454.10621104715517</v>
          </cell>
          <cell r="CT73">
            <v>130.20118177428529</v>
          </cell>
          <cell r="CU73">
            <v>213.04470329464309</v>
          </cell>
          <cell r="CV73">
            <v>339.65381262826804</v>
          </cell>
          <cell r="CW73">
            <v>247.76612264347699</v>
          </cell>
          <cell r="CX73">
            <v>228.29860088343904</v>
          </cell>
          <cell r="CY73">
            <v>410.16586939196202</v>
          </cell>
          <cell r="CZ73">
            <v>555.83659176699575</v>
          </cell>
          <cell r="DA73">
            <v>561.63283062910682</v>
          </cell>
          <cell r="DB73">
            <v>722.32519206097118</v>
          </cell>
          <cell r="DC73">
            <v>143.66405057505875</v>
          </cell>
          <cell r="DD73">
            <v>256.27378771727354</v>
          </cell>
          <cell r="DE73">
            <v>537.07035528211509</v>
          </cell>
          <cell r="DF73">
            <v>196.49797250273031</v>
          </cell>
          <cell r="DG73">
            <v>283.62236782510797</v>
          </cell>
          <cell r="DH73">
            <v>416.48969603474302</v>
          </cell>
          <cell r="DI73">
            <v>319.66828763333945</v>
          </cell>
          <cell r="DJ73">
            <v>290.87615206167823</v>
          </cell>
          <cell r="DK73">
            <v>481.36396985574038</v>
          </cell>
          <cell r="DL73">
            <v>633.38684107930294</v>
          </cell>
          <cell r="DM73">
            <v>635.76407390825636</v>
          </cell>
          <cell r="DN73">
            <v>803.03843034795955</v>
          </cell>
          <cell r="DO73">
            <v>189.85396034929136</v>
          </cell>
          <cell r="DP73">
            <v>308.85813534379668</v>
          </cell>
          <cell r="DQ73">
            <v>604.34802147520918</v>
          </cell>
          <cell r="DR73">
            <v>250.13993692715806</v>
          </cell>
          <cell r="DS73">
            <v>341.77738504029082</v>
          </cell>
          <cell r="DT73">
            <v>481.35063184071942</v>
          </cell>
          <cell r="DU73">
            <v>381.2060203941935</v>
          </cell>
          <cell r="DV73">
            <v>349.56904222854996</v>
          </cell>
          <cell r="DW73">
            <v>549.47111875897826</v>
          </cell>
          <cell r="DX73">
            <v>708.09138858890606</v>
          </cell>
          <cell r="DY73">
            <v>708.26848505401711</v>
          </cell>
          <cell r="DZ73">
            <v>883.72485956755293</v>
          </cell>
          <cell r="EA73">
            <v>239.7134225822436</v>
          </cell>
          <cell r="EB73">
            <v>366.91960887737571</v>
          </cell>
          <cell r="EC73">
            <v>676.09576611663806</v>
          </cell>
          <cell r="ED73">
            <v>305.39912203325616</v>
          </cell>
          <cell r="EE73">
            <v>401.73308124353605</v>
          </cell>
          <cell r="EF73">
            <v>548.31201051991309</v>
          </cell>
          <cell r="EG73">
            <v>441.63448791231178</v>
          </cell>
          <cell r="EH73">
            <v>407.81346750676187</v>
          </cell>
          <cell r="EI73">
            <v>615.85378756927935</v>
          </cell>
          <cell r="EJ73">
            <v>780.95027252416014</v>
          </cell>
          <cell r="EK73">
            <v>780.85862895728076</v>
          </cell>
          <cell r="EL73">
            <v>963.02063635820718</v>
          </cell>
          <cell r="EM73">
            <v>0</v>
          </cell>
          <cell r="EN73">
            <v>-202.92591015317157</v>
          </cell>
          <cell r="EP73">
            <v>0</v>
          </cell>
        </row>
        <row r="74">
          <cell r="K74">
            <v>0</v>
          </cell>
          <cell r="L74">
            <v>0</v>
          </cell>
          <cell r="M74">
            <v>0</v>
          </cell>
          <cell r="N74">
            <v>0</v>
          </cell>
          <cell r="O74">
            <v>0</v>
          </cell>
          <cell r="P74">
            <v>0</v>
          </cell>
          <cell r="Q74">
            <v>0</v>
          </cell>
          <cell r="R74">
            <v>0</v>
          </cell>
          <cell r="S74">
            <v>0</v>
          </cell>
          <cell r="T74">
            <v>0</v>
          </cell>
          <cell r="U74">
            <v>0</v>
          </cell>
          <cell r="V74">
            <v>0</v>
          </cell>
          <cell r="W74">
            <v>0</v>
          </cell>
          <cell r="Y74">
            <v>0</v>
          </cell>
          <cell r="Z74">
            <v>0</v>
          </cell>
          <cell r="AA74">
            <v>0</v>
          </cell>
          <cell r="AB74">
            <v>0</v>
          </cell>
          <cell r="AC74">
            <v>0</v>
          </cell>
          <cell r="AD74">
            <v>0</v>
          </cell>
          <cell r="AE74">
            <v>0</v>
          </cell>
          <cell r="AF74">
            <v>0</v>
          </cell>
          <cell r="AG74">
            <v>0</v>
          </cell>
          <cell r="AH74">
            <v>0</v>
          </cell>
          <cell r="AI74">
            <v>0</v>
          </cell>
          <cell r="AJ74">
            <v>0</v>
          </cell>
          <cell r="AL74">
            <v>0</v>
          </cell>
          <cell r="AM74">
            <v>0</v>
          </cell>
          <cell r="AN74">
            <v>0</v>
          </cell>
          <cell r="AO74">
            <v>0</v>
          </cell>
          <cell r="AP74">
            <v>0</v>
          </cell>
          <cell r="AQ74">
            <v>0</v>
          </cell>
          <cell r="AR74">
            <v>0</v>
          </cell>
          <cell r="AS74">
            <v>0</v>
          </cell>
          <cell r="CJ74">
            <v>0</v>
          </cell>
          <cell r="EN74">
            <v>0</v>
          </cell>
        </row>
        <row r="75">
          <cell r="I75">
            <v>0</v>
          </cell>
          <cell r="K75">
            <v>0</v>
          </cell>
          <cell r="L75">
            <v>0</v>
          </cell>
          <cell r="M75">
            <v>0</v>
          </cell>
          <cell r="N75">
            <v>0</v>
          </cell>
          <cell r="O75">
            <v>0</v>
          </cell>
          <cell r="P75">
            <v>0</v>
          </cell>
          <cell r="Q75">
            <v>0</v>
          </cell>
          <cell r="R75">
            <v>0</v>
          </cell>
          <cell r="S75">
            <v>0</v>
          </cell>
          <cell r="T75">
            <v>0</v>
          </cell>
          <cell r="U75">
            <v>0</v>
          </cell>
          <cell r="V75">
            <v>0</v>
          </cell>
          <cell r="W75">
            <v>0</v>
          </cell>
          <cell r="Y75">
            <v>0</v>
          </cell>
          <cell r="Z75">
            <v>0</v>
          </cell>
          <cell r="AA75">
            <v>0</v>
          </cell>
          <cell r="AB75">
            <v>0</v>
          </cell>
          <cell r="AC75">
            <v>0</v>
          </cell>
          <cell r="AD75">
            <v>0</v>
          </cell>
          <cell r="AE75">
            <v>0</v>
          </cell>
          <cell r="AF75">
            <v>0</v>
          </cell>
          <cell r="AG75">
            <v>0</v>
          </cell>
          <cell r="AH75">
            <v>0</v>
          </cell>
          <cell r="AI75">
            <v>0</v>
          </cell>
          <cell r="AJ75">
            <v>0</v>
          </cell>
          <cell r="AL75">
            <v>0</v>
          </cell>
          <cell r="AM75">
            <v>0</v>
          </cell>
          <cell r="AN75">
            <v>0</v>
          </cell>
          <cell r="AO75">
            <v>0</v>
          </cell>
          <cell r="AP75">
            <v>0</v>
          </cell>
          <cell r="AQ75">
            <v>0</v>
          </cell>
          <cell r="AR75">
            <v>0</v>
          </cell>
          <cell r="AS75">
            <v>0</v>
          </cell>
          <cell r="CJ75">
            <v>0</v>
          </cell>
          <cell r="EN75">
            <v>0</v>
          </cell>
        </row>
        <row r="76">
          <cell r="B76" t="str">
            <v>EBITDA Adjustments</v>
          </cell>
          <cell r="K76">
            <v>0</v>
          </cell>
          <cell r="L76">
            <v>0</v>
          </cell>
          <cell r="M76">
            <v>0</v>
          </cell>
          <cell r="N76">
            <v>0</v>
          </cell>
          <cell r="O76">
            <v>0</v>
          </cell>
          <cell r="P76">
            <v>0</v>
          </cell>
          <cell r="Q76">
            <v>0</v>
          </cell>
          <cell r="R76">
            <v>0</v>
          </cell>
          <cell r="S76">
            <v>0</v>
          </cell>
          <cell r="T76">
            <v>0</v>
          </cell>
          <cell r="U76">
            <v>0</v>
          </cell>
          <cell r="V76">
            <v>0</v>
          </cell>
          <cell r="W76">
            <v>0</v>
          </cell>
          <cell r="Y76">
            <v>0</v>
          </cell>
          <cell r="Z76">
            <v>0</v>
          </cell>
          <cell r="AA76">
            <v>0</v>
          </cell>
          <cell r="AB76">
            <v>0</v>
          </cell>
          <cell r="AC76">
            <v>0</v>
          </cell>
          <cell r="AD76">
            <v>0</v>
          </cell>
          <cell r="AE76">
            <v>0</v>
          </cell>
          <cell r="AF76">
            <v>0</v>
          </cell>
          <cell r="AG76">
            <v>0</v>
          </cell>
          <cell r="AH76">
            <v>0</v>
          </cell>
          <cell r="AI76">
            <v>0</v>
          </cell>
          <cell r="AJ76">
            <v>0</v>
          </cell>
          <cell r="AL76">
            <v>0</v>
          </cell>
          <cell r="AM76">
            <v>0</v>
          </cell>
          <cell r="AN76">
            <v>0</v>
          </cell>
          <cell r="AO76">
            <v>0</v>
          </cell>
          <cell r="AP76">
            <v>0</v>
          </cell>
          <cell r="AQ76">
            <v>0</v>
          </cell>
          <cell r="AR76">
            <v>0</v>
          </cell>
          <cell r="AS76">
            <v>0</v>
          </cell>
          <cell r="CJ76">
            <v>0</v>
          </cell>
          <cell r="EN76">
            <v>0</v>
          </cell>
        </row>
        <row r="77">
          <cell r="B77" t="str">
            <v>AQF</v>
          </cell>
          <cell r="D77">
            <v>1994.6560309981201</v>
          </cell>
          <cell r="E77">
            <v>1994.6560309981201</v>
          </cell>
          <cell r="F77">
            <v>1994.6560309981201</v>
          </cell>
          <cell r="G77">
            <v>1994.6560309981201</v>
          </cell>
          <cell r="H77">
            <v>1925.9060309981237</v>
          </cell>
          <cell r="I77">
            <v>201.32748713523767</v>
          </cell>
          <cell r="J77">
            <v>0</v>
          </cell>
          <cell r="K77">
            <v>0</v>
          </cell>
          <cell r="L77">
            <v>0</v>
          </cell>
          <cell r="M77">
            <v>0</v>
          </cell>
          <cell r="N77">
            <v>0</v>
          </cell>
          <cell r="O77">
            <v>0</v>
          </cell>
          <cell r="P77">
            <v>0</v>
          </cell>
          <cell r="Q77">
            <v>0</v>
          </cell>
          <cell r="R77">
            <v>286.32748713523767</v>
          </cell>
          <cell r="S77">
            <v>-85</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112.10366082572907</v>
          </cell>
          <cell r="AV77">
            <v>79.224348115933054</v>
          </cell>
          <cell r="AW77">
            <v>177.53205224163361</v>
          </cell>
          <cell r="AX77">
            <v>148.56364715876103</v>
          </cell>
          <cell r="AY77">
            <v>126.00570342796406</v>
          </cell>
          <cell r="AZ77">
            <v>159.63939741071454</v>
          </cell>
          <cell r="BA77">
            <v>47.452354038740026</v>
          </cell>
          <cell r="BB77">
            <v>184.47387519171502</v>
          </cell>
          <cell r="BC77">
            <v>329.86930484083535</v>
          </cell>
          <cell r="BD77">
            <v>216.45731744072606</v>
          </cell>
          <cell r="BE77">
            <v>168.33919996987339</v>
          </cell>
          <cell r="BF77">
            <v>176.24517033549859</v>
          </cell>
          <cell r="BG77">
            <v>176.22998289910646</v>
          </cell>
          <cell r="BH77">
            <v>56.613515272852439</v>
          </cell>
          <cell r="BI77">
            <v>53.483988963278776</v>
          </cell>
          <cell r="BJ77">
            <v>0</v>
          </cell>
          <cell r="BK77">
            <v>-85</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v>0</v>
          </cell>
          <cell r="EK77">
            <v>0</v>
          </cell>
          <cell r="EL77">
            <v>0</v>
          </cell>
          <cell r="EM77">
            <v>0</v>
          </cell>
          <cell r="EN77">
            <v>4.5474735088646412E-13</v>
          </cell>
        </row>
        <row r="78">
          <cell r="B78" t="str">
            <v>SQM</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v>0</v>
          </cell>
          <cell r="EK78">
            <v>0</v>
          </cell>
          <cell r="EL78">
            <v>0</v>
          </cell>
          <cell r="EN78">
            <v>0</v>
          </cell>
        </row>
        <row r="79">
          <cell r="B79" t="str">
            <v>Filet of Chicken</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v>0</v>
          </cell>
          <cell r="EK79">
            <v>0</v>
          </cell>
          <cell r="EL79">
            <v>0</v>
          </cell>
          <cell r="EN79">
            <v>0</v>
          </cell>
        </row>
        <row r="80">
          <cell r="B80" t="str">
            <v>Barber Foods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v>0</v>
          </cell>
          <cell r="EK80">
            <v>0</v>
          </cell>
          <cell r="EL80">
            <v>0</v>
          </cell>
          <cell r="EN80">
            <v>0</v>
          </cell>
        </row>
        <row r="81">
          <cell r="B81" t="str">
            <v>FoC Synergies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v>0</v>
          </cell>
          <cell r="EK81">
            <v>0</v>
          </cell>
          <cell r="EL81">
            <v>0</v>
          </cell>
          <cell r="EN81">
            <v>0</v>
          </cell>
        </row>
        <row r="82">
          <cell r="B82" t="str">
            <v>Barber Synergies</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N82">
            <v>0</v>
          </cell>
        </row>
        <row r="83">
          <cell r="B83" t="str">
            <v>EBITDA Adjustments</v>
          </cell>
          <cell r="D83">
            <v>1994.6560309981201</v>
          </cell>
          <cell r="E83">
            <v>1994.6560309981201</v>
          </cell>
          <cell r="F83">
            <v>1994.6560309981201</v>
          </cell>
          <cell r="G83">
            <v>1994.6560309981201</v>
          </cell>
          <cell r="H83">
            <v>1925.9060309981237</v>
          </cell>
          <cell r="I83">
            <v>201.32748713523767</v>
          </cell>
          <cell r="J83">
            <v>0</v>
          </cell>
          <cell r="K83">
            <v>0</v>
          </cell>
          <cell r="L83">
            <v>0</v>
          </cell>
          <cell r="M83">
            <v>0</v>
          </cell>
          <cell r="N83">
            <v>0</v>
          </cell>
          <cell r="O83">
            <v>0</v>
          </cell>
          <cell r="P83">
            <v>0</v>
          </cell>
          <cell r="Q83">
            <v>0</v>
          </cell>
          <cell r="R83">
            <v>286.32748713523767</v>
          </cell>
          <cell r="S83">
            <v>-85</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112.10366082572907</v>
          </cell>
          <cell r="AV83">
            <v>79.224348115933054</v>
          </cell>
          <cell r="AW83">
            <v>177.53205224163361</v>
          </cell>
          <cell r="AX83">
            <v>148.56364715876103</v>
          </cell>
          <cell r="AY83">
            <v>126.00570342796406</v>
          </cell>
          <cell r="AZ83">
            <v>159.63939741071454</v>
          </cell>
          <cell r="BA83">
            <v>47.452354038740026</v>
          </cell>
          <cell r="BB83">
            <v>184.47387519171502</v>
          </cell>
          <cell r="BC83">
            <v>329.86930484083535</v>
          </cell>
          <cell r="BD83">
            <v>216.45731744072606</v>
          </cell>
          <cell r="BE83">
            <v>168.33919996987339</v>
          </cell>
          <cell r="BF83">
            <v>176.24517033549859</v>
          </cell>
          <cell r="BG83">
            <v>176.22998289910646</v>
          </cell>
          <cell r="BH83">
            <v>56.613515272852439</v>
          </cell>
          <cell r="BI83">
            <v>53.483988963278776</v>
          </cell>
          <cell r="BJ83">
            <v>0</v>
          </cell>
          <cell r="BK83">
            <v>-85</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cell r="CW83">
            <v>0</v>
          </cell>
          <cell r="CX83">
            <v>0</v>
          </cell>
          <cell r="CY83">
            <v>0</v>
          </cell>
          <cell r="CZ83">
            <v>0</v>
          </cell>
          <cell r="DA83">
            <v>0</v>
          </cell>
          <cell r="DB83">
            <v>0</v>
          </cell>
          <cell r="DC83">
            <v>0</v>
          </cell>
          <cell r="DD83">
            <v>0</v>
          </cell>
          <cell r="DE83">
            <v>0</v>
          </cell>
          <cell r="DF83">
            <v>0</v>
          </cell>
          <cell r="DG83">
            <v>0</v>
          </cell>
          <cell r="DH83">
            <v>0</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v>0</v>
          </cell>
          <cell r="EK83">
            <v>0</v>
          </cell>
          <cell r="EL83">
            <v>0</v>
          </cell>
          <cell r="EM83">
            <v>0</v>
          </cell>
          <cell r="EN83">
            <v>4.5474735088646412E-13</v>
          </cell>
        </row>
        <row r="84">
          <cell r="B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R84">
            <v>0</v>
          </cell>
          <cell r="CS84">
            <v>0</v>
          </cell>
          <cell r="CT84">
            <v>0</v>
          </cell>
          <cell r="CU84">
            <v>0</v>
          </cell>
          <cell r="CV84">
            <v>0</v>
          </cell>
          <cell r="CW84">
            <v>0</v>
          </cell>
          <cell r="CX84">
            <v>0</v>
          </cell>
          <cell r="CY84">
            <v>0</v>
          </cell>
          <cell r="CZ84">
            <v>0</v>
          </cell>
          <cell r="DA84">
            <v>0</v>
          </cell>
          <cell r="DB84">
            <v>0</v>
          </cell>
          <cell r="DC84">
            <v>0</v>
          </cell>
          <cell r="DD84">
            <v>0</v>
          </cell>
          <cell r="DE84">
            <v>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v>0</v>
          </cell>
          <cell r="EK84">
            <v>0</v>
          </cell>
          <cell r="EL84">
            <v>0</v>
          </cell>
          <cell r="EN84">
            <v>0</v>
          </cell>
        </row>
        <row r="85">
          <cell r="B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S85">
            <v>0</v>
          </cell>
          <cell r="CT85">
            <v>0</v>
          </cell>
          <cell r="CU85">
            <v>0</v>
          </cell>
          <cell r="CV85">
            <v>0</v>
          </cell>
          <cell r="CW85">
            <v>0</v>
          </cell>
          <cell r="CX85">
            <v>0</v>
          </cell>
          <cell r="CY85">
            <v>0</v>
          </cell>
          <cell r="CZ85">
            <v>0</v>
          </cell>
          <cell r="DA85">
            <v>0</v>
          </cell>
          <cell r="DB85">
            <v>0</v>
          </cell>
          <cell r="DC85">
            <v>0</v>
          </cell>
          <cell r="DD85">
            <v>0</v>
          </cell>
          <cell r="DE85">
            <v>0</v>
          </cell>
          <cell r="DF85">
            <v>0</v>
          </cell>
          <cell r="DG85">
            <v>0</v>
          </cell>
          <cell r="DH85">
            <v>0</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v>0</v>
          </cell>
          <cell r="EK85">
            <v>0</v>
          </cell>
          <cell r="EL85">
            <v>0</v>
          </cell>
          <cell r="EN85">
            <v>0</v>
          </cell>
        </row>
        <row r="86">
          <cell r="B86" t="str">
            <v>AQF</v>
          </cell>
          <cell r="D86">
            <v>7013.6560309981196</v>
          </cell>
          <cell r="E86">
            <v>11491.65603099812</v>
          </cell>
          <cell r="F86">
            <v>8664.6560309981196</v>
          </cell>
          <cell r="G86">
            <v>7412.5336709981239</v>
          </cell>
          <cell r="H86">
            <v>11426.116960998126</v>
          </cell>
          <cell r="I86">
            <v>13204.47698513525</v>
          </cell>
          <cell r="J86">
            <v>11055.71591000001</v>
          </cell>
          <cell r="K86">
            <v>9803.7129099999875</v>
          </cell>
          <cell r="L86">
            <v>10267.62836702471</v>
          </cell>
          <cell r="M86">
            <v>12099.533286250306</v>
          </cell>
          <cell r="N86">
            <v>12704.509950562857</v>
          </cell>
          <cell r="O86">
            <v>13339.735448091</v>
          </cell>
          <cell r="P86">
            <v>14006.722220495491</v>
          </cell>
          <cell r="Q86">
            <v>0</v>
          </cell>
          <cell r="R86">
            <v>2768.9700471352417</v>
          </cell>
          <cell r="S86">
            <v>2985.9220000000005</v>
          </cell>
          <cell r="T86">
            <v>3264.8649380000033</v>
          </cell>
          <cell r="U86">
            <v>4184.7199999999993</v>
          </cell>
          <cell r="V86">
            <v>3718.0405399999986</v>
          </cell>
          <cell r="W86">
            <v>2232.9598600000013</v>
          </cell>
          <cell r="X86">
            <v>1371.4530000000038</v>
          </cell>
          <cell r="Y86">
            <v>2481.2595100000035</v>
          </cell>
          <cell r="Z86">
            <v>3284.8670000000016</v>
          </cell>
          <cell r="AA86">
            <v>2333.974454795271</v>
          </cell>
          <cell r="AB86">
            <v>1844.0631045174025</v>
          </cell>
          <cell r="AC86">
            <v>2804.7238077120364</v>
          </cell>
          <cell r="AD86">
            <v>2711.0678375027728</v>
          </cell>
          <cell r="AE86">
            <v>2537.6991067335493</v>
          </cell>
          <cell r="AF86">
            <v>2732.4858182720109</v>
          </cell>
          <cell r="AG86">
            <v>4118.2805237419871</v>
          </cell>
          <cell r="AH86">
            <v>2846.6212293779122</v>
          </cell>
          <cell r="AI86">
            <v>2664.5840620702243</v>
          </cell>
          <cell r="AJ86">
            <v>2869.1101091856094</v>
          </cell>
          <cell r="AK86">
            <v>4324.1945499290941</v>
          </cell>
          <cell r="AL86">
            <v>2988.9522908468098</v>
          </cell>
          <cell r="AM86">
            <v>2797.8132651737324</v>
          </cell>
          <cell r="AN86">
            <v>3012.5656146448928</v>
          </cell>
          <cell r="AO86">
            <v>4540.4042774255431</v>
          </cell>
          <cell r="AP86">
            <v>3138.3999053891534</v>
          </cell>
          <cell r="AQ86">
            <v>2937.7039284324242</v>
          </cell>
          <cell r="AR86">
            <v>3163.1938953771355</v>
          </cell>
          <cell r="AS86">
            <v>4767.4244912968243</v>
          </cell>
          <cell r="AT86">
            <v>0</v>
          </cell>
          <cell r="AU86">
            <v>753.58743082573028</v>
          </cell>
          <cell r="AV86">
            <v>674.8431881159313</v>
          </cell>
          <cell r="AW86">
            <v>1034.4590522416349</v>
          </cell>
          <cell r="AX86">
            <v>669.092647158761</v>
          </cell>
          <cell r="AY86">
            <v>689.79650342796333</v>
          </cell>
          <cell r="AZ86">
            <v>833.26339741071661</v>
          </cell>
          <cell r="BA86">
            <v>715.92935403873969</v>
          </cell>
          <cell r="BB86">
            <v>1034.8738751917169</v>
          </cell>
          <cell r="BC86">
            <v>1832.4393048408369</v>
          </cell>
          <cell r="BD86">
            <v>1083.4282374407251</v>
          </cell>
          <cell r="BE86">
            <v>1075.6011999698746</v>
          </cell>
          <cell r="BF86">
            <v>1028.8027703355021</v>
          </cell>
          <cell r="BG86">
            <v>1121.565002899106</v>
          </cell>
          <cell r="BH86">
            <v>648.97251527285528</v>
          </cell>
          <cell r="BI86">
            <v>998.43252896327976</v>
          </cell>
          <cell r="BJ86">
            <v>861.11700000000235</v>
          </cell>
          <cell r="BK86">
            <v>900.05100000000277</v>
          </cell>
          <cell r="BL86">
            <v>1224.7539999999969</v>
          </cell>
          <cell r="BM86">
            <v>943.09200000000078</v>
          </cell>
          <cell r="BN86">
            <v>958.75941599999987</v>
          </cell>
          <cell r="BO86">
            <v>1363.0135220000034</v>
          </cell>
          <cell r="BP86">
            <v>1202.2790000000007</v>
          </cell>
          <cell r="BQ86">
            <v>1283.8519999999994</v>
          </cell>
          <cell r="BR86">
            <v>1698.5890000000006</v>
          </cell>
          <cell r="BS86">
            <v>1314.5630000000012</v>
          </cell>
          <cell r="BT86">
            <v>1247.1978399999998</v>
          </cell>
          <cell r="BU86">
            <v>1156.2796999999991</v>
          </cell>
          <cell r="BV86">
            <v>731.94763000000012</v>
          </cell>
          <cell r="BW86">
            <v>620.20600000000013</v>
          </cell>
          <cell r="BX86">
            <v>880.80623000000014</v>
          </cell>
          <cell r="BY86">
            <v>379.84699999999975</v>
          </cell>
          <cell r="BZ86">
            <v>374.44099999999997</v>
          </cell>
          <cell r="CA86">
            <v>617.16500000000042</v>
          </cell>
          <cell r="CB86">
            <v>750.82151000000044</v>
          </cell>
          <cell r="CC86">
            <v>686.6140000000006</v>
          </cell>
          <cell r="CD86">
            <v>1043.8240000000008</v>
          </cell>
          <cell r="CE86">
            <v>844.20400000000018</v>
          </cell>
          <cell r="CF86">
            <v>990.30400000000009</v>
          </cell>
          <cell r="CG86">
            <v>1450.3590000000008</v>
          </cell>
          <cell r="CH86">
            <v>716.72600000000045</v>
          </cell>
          <cell r="CI86">
            <v>682.36699999999962</v>
          </cell>
          <cell r="CJ86">
            <v>934.88145479527088</v>
          </cell>
          <cell r="CK86">
            <v>707.52520715375317</v>
          </cell>
          <cell r="CL86">
            <v>487.73981276243535</v>
          </cell>
          <cell r="CM86">
            <v>648.7980846012149</v>
          </cell>
          <cell r="CN86">
            <v>612.61856950909691</v>
          </cell>
          <cell r="CO86">
            <v>762.00924594843559</v>
          </cell>
          <cell r="CP86">
            <v>1430.0959922545032</v>
          </cell>
          <cell r="CQ86">
            <v>704.33917485292557</v>
          </cell>
          <cell r="CR86">
            <v>854.455251776002</v>
          </cell>
          <cell r="CS86">
            <v>1152.2734108738473</v>
          </cell>
          <cell r="CT86">
            <v>713.06871331446371</v>
          </cell>
          <cell r="CU86">
            <v>811.01917485292586</v>
          </cell>
          <cell r="CV86">
            <v>1013.6112185661581</v>
          </cell>
          <cell r="CW86">
            <v>840.76486716061834</v>
          </cell>
          <cell r="CX86">
            <v>840.76486716061834</v>
          </cell>
          <cell r="CY86">
            <v>1050.9560839507726</v>
          </cell>
          <cell r="CZ86">
            <v>1270.336103336871</v>
          </cell>
          <cell r="DA86">
            <v>1270.336103336871</v>
          </cell>
          <cell r="DB86">
            <v>1577.6083170682473</v>
          </cell>
          <cell r="DC86">
            <v>739.55613359557219</v>
          </cell>
          <cell r="DD86">
            <v>897.1780143648034</v>
          </cell>
          <cell r="DE86">
            <v>1209.8870814175393</v>
          </cell>
          <cell r="DF86">
            <v>748.72214898018728</v>
          </cell>
          <cell r="DG86">
            <v>851.57013359557232</v>
          </cell>
          <cell r="DH86">
            <v>1064.2917794944656</v>
          </cell>
          <cell r="DI86">
            <v>882.80311051864965</v>
          </cell>
          <cell r="DJ86">
            <v>882.80311051864965</v>
          </cell>
          <cell r="DK86">
            <v>1103.5038881483101</v>
          </cell>
          <cell r="DL86">
            <v>1333.8529085037158</v>
          </cell>
          <cell r="DM86">
            <v>1333.8529085037158</v>
          </cell>
          <cell r="DN86">
            <v>1656.4887329216604</v>
          </cell>
          <cell r="DO86">
            <v>776.53394027535023</v>
          </cell>
          <cell r="DP86">
            <v>942.03691508304246</v>
          </cell>
          <cell r="DQ86">
            <v>1270.3814354884182</v>
          </cell>
          <cell r="DR86">
            <v>786.15825642919617</v>
          </cell>
          <cell r="DS86">
            <v>894.14864027535032</v>
          </cell>
          <cell r="DT86">
            <v>1117.5063684691879</v>
          </cell>
          <cell r="DU86">
            <v>926.94326604458229</v>
          </cell>
          <cell r="DV86">
            <v>926.94326604458229</v>
          </cell>
          <cell r="DW86">
            <v>1158.6790825557284</v>
          </cell>
          <cell r="DX86">
            <v>1400.545553928901</v>
          </cell>
          <cell r="DY86">
            <v>1400.545553928901</v>
          </cell>
          <cell r="DZ86">
            <v>1739.3131695677414</v>
          </cell>
          <cell r="EA86">
            <v>815.36063728911756</v>
          </cell>
          <cell r="EB86">
            <v>989.13876083719549</v>
          </cell>
          <cell r="EC86">
            <v>1333.9005072628395</v>
          </cell>
          <cell r="ED86">
            <v>825.46616925065643</v>
          </cell>
          <cell r="EE86">
            <v>938.85607228911829</v>
          </cell>
          <cell r="EF86">
            <v>1173.3816868926494</v>
          </cell>
          <cell r="EG86">
            <v>973.29042934681036</v>
          </cell>
          <cell r="EH86">
            <v>973.29042934681036</v>
          </cell>
          <cell r="EI86">
            <v>1216.6130366835148</v>
          </cell>
          <cell r="EJ86">
            <v>1470.5728316253458</v>
          </cell>
          <cell r="EK86">
            <v>1470.5728316253458</v>
          </cell>
          <cell r="EL86">
            <v>1826.2788280461298</v>
          </cell>
          <cell r="EM86">
            <v>0</v>
          </cell>
          <cell r="EN86">
            <v>0</v>
          </cell>
        </row>
        <row r="87">
          <cell r="B87" t="str">
            <v>SQM</v>
          </cell>
          <cell r="D87">
            <v>1501</v>
          </cell>
          <cell r="E87">
            <v>2082</v>
          </cell>
          <cell r="F87">
            <v>2606</v>
          </cell>
          <cell r="G87">
            <v>2258.7327499999978</v>
          </cell>
          <cell r="H87">
            <v>3321.100290000003</v>
          </cell>
          <cell r="I87">
            <v>3628.309316000003</v>
          </cell>
          <cell r="J87">
            <v>1928.2088484350684</v>
          </cell>
          <cell r="K87">
            <v>1909.1818484350733</v>
          </cell>
          <cell r="L87">
            <v>3240.8259615968227</v>
          </cell>
          <cell r="M87">
            <v>3088.3716844228557</v>
          </cell>
          <cell r="N87">
            <v>3242.7902686439902</v>
          </cell>
          <cell r="O87">
            <v>3404.9297820761976</v>
          </cell>
          <cell r="P87">
            <v>3575.1762711800093</v>
          </cell>
          <cell r="Q87">
            <v>0</v>
          </cell>
          <cell r="R87">
            <v>702.11500000000012</v>
          </cell>
          <cell r="S87">
            <v>851.11599999999976</v>
          </cell>
          <cell r="T87">
            <v>1106.3960000000011</v>
          </cell>
          <cell r="U87">
            <v>968.68231600000104</v>
          </cell>
          <cell r="V87">
            <v>551.2554999999993</v>
          </cell>
          <cell r="W87">
            <v>168.32734843506842</v>
          </cell>
          <cell r="X87">
            <v>310.79800000000023</v>
          </cell>
          <cell r="Y87">
            <v>878.80099999999902</v>
          </cell>
          <cell r="Z87">
            <v>971.29899999999998</v>
          </cell>
          <cell r="AA87">
            <v>623.35372992500652</v>
          </cell>
          <cell r="AB87">
            <v>802.98845856997514</v>
          </cell>
          <cell r="AC87">
            <v>843.18477310183948</v>
          </cell>
          <cell r="AD87">
            <v>691.43403090632319</v>
          </cell>
          <cell r="AE87">
            <v>738.26431807648123</v>
          </cell>
          <cell r="AF87">
            <v>810.43829043301548</v>
          </cell>
          <cell r="AG87">
            <v>848.23504500702848</v>
          </cell>
          <cell r="AH87">
            <v>726.0057324516406</v>
          </cell>
          <cell r="AI87">
            <v>775.17753398030482</v>
          </cell>
          <cell r="AJ87">
            <v>850.96020495466701</v>
          </cell>
          <cell r="AK87">
            <v>890.64679725738142</v>
          </cell>
          <cell r="AL87">
            <v>762.30601907422101</v>
          </cell>
          <cell r="AM87">
            <v>813.93641067931935</v>
          </cell>
          <cell r="AN87">
            <v>893.50821520240174</v>
          </cell>
          <cell r="AO87">
            <v>935.17913712025097</v>
          </cell>
          <cell r="AP87">
            <v>800.42132002793323</v>
          </cell>
          <cell r="AQ87">
            <v>854.63323121328585</v>
          </cell>
          <cell r="AR87">
            <v>938.18362596252109</v>
          </cell>
          <cell r="AS87">
            <v>981.93809397626273</v>
          </cell>
          <cell r="AT87">
            <v>0</v>
          </cell>
          <cell r="AU87">
            <v>306.94349000000011</v>
          </cell>
          <cell r="AV87">
            <v>182.79050999999987</v>
          </cell>
          <cell r="AW87">
            <v>458.68200000000019</v>
          </cell>
          <cell r="AX87">
            <v>249.92999999999995</v>
          </cell>
          <cell r="AY87">
            <v>184.66028999999995</v>
          </cell>
          <cell r="AZ87">
            <v>490.44000000000017</v>
          </cell>
          <cell r="BA87">
            <v>244.26000000000008</v>
          </cell>
          <cell r="BB87">
            <v>252.31099999999998</v>
          </cell>
          <cell r="BC87">
            <v>315.57700000000045</v>
          </cell>
          <cell r="BD87">
            <v>152.45399999999995</v>
          </cell>
          <cell r="BE87">
            <v>189.82900000000041</v>
          </cell>
          <cell r="BF87">
            <v>293.22299999999962</v>
          </cell>
          <cell r="BG87">
            <v>201.17000000000019</v>
          </cell>
          <cell r="BH87">
            <v>208.26699999999983</v>
          </cell>
          <cell r="BI87">
            <v>292.67799999999966</v>
          </cell>
          <cell r="BJ87">
            <v>260.2639999999999</v>
          </cell>
          <cell r="BK87">
            <v>195.29300000000006</v>
          </cell>
          <cell r="BL87">
            <v>395.55900000000003</v>
          </cell>
          <cell r="BM87">
            <v>348.03800000000001</v>
          </cell>
          <cell r="BN87">
            <v>371.09900000000073</v>
          </cell>
          <cell r="BO87">
            <v>387.25900000000024</v>
          </cell>
          <cell r="BP87">
            <v>358.90931599999971</v>
          </cell>
          <cell r="BQ87">
            <v>281.57800000000009</v>
          </cell>
          <cell r="BR87">
            <v>328.19500000000033</v>
          </cell>
          <cell r="BS87">
            <v>241.31299999999999</v>
          </cell>
          <cell r="BT87">
            <v>157.62723999999935</v>
          </cell>
          <cell r="BU87">
            <v>152.31525999999985</v>
          </cell>
          <cell r="BV87">
            <v>4.7560000000000286</v>
          </cell>
          <cell r="BW87">
            <v>28.957999999999913</v>
          </cell>
          <cell r="BX87">
            <v>134.61334843506893</v>
          </cell>
          <cell r="BY87">
            <v>39.196000000000026</v>
          </cell>
          <cell r="BZ87">
            <v>105.09300000000007</v>
          </cell>
          <cell r="CA87">
            <v>166.50899999999984</v>
          </cell>
          <cell r="CB87">
            <v>288.05499999999989</v>
          </cell>
          <cell r="CC87">
            <v>306.17099999999982</v>
          </cell>
          <cell r="CD87">
            <v>284.57499999999987</v>
          </cell>
          <cell r="CE87">
            <v>257.87099999999987</v>
          </cell>
          <cell r="CF87">
            <v>322.41500000000008</v>
          </cell>
          <cell r="CG87">
            <v>391.01300000000026</v>
          </cell>
          <cell r="CH87">
            <v>224.31899999999985</v>
          </cell>
          <cell r="CI87">
            <v>150.82299999999987</v>
          </cell>
          <cell r="CJ87">
            <v>248.21172992500686</v>
          </cell>
          <cell r="CK87">
            <v>246.15869626960819</v>
          </cell>
          <cell r="CL87">
            <v>230.4097792888162</v>
          </cell>
          <cell r="CM87">
            <v>326.41998301155047</v>
          </cell>
          <cell r="CN87">
            <v>267.38981472713937</v>
          </cell>
          <cell r="CO87">
            <v>269.22225223559178</v>
          </cell>
          <cell r="CP87">
            <v>306.57270613910799</v>
          </cell>
          <cell r="CQ87">
            <v>157.77104835736395</v>
          </cell>
          <cell r="CR87">
            <v>240.15155266974762</v>
          </cell>
          <cell r="CS87">
            <v>293.5114298792119</v>
          </cell>
          <cell r="CT87">
            <v>226.98878370263265</v>
          </cell>
          <cell r="CU87">
            <v>258.40890972844795</v>
          </cell>
          <cell r="CV87">
            <v>252.86662464540046</v>
          </cell>
          <cell r="CW87">
            <v>280.14006881351997</v>
          </cell>
          <cell r="CX87">
            <v>230.97396771540457</v>
          </cell>
          <cell r="CY87">
            <v>299.32425390409168</v>
          </cell>
          <cell r="CZ87">
            <v>302.96167771974774</v>
          </cell>
          <cell r="DA87">
            <v>303.17034106283518</v>
          </cell>
          <cell r="DB87">
            <v>242.10302622444652</v>
          </cell>
          <cell r="DC87">
            <v>165.65960077523209</v>
          </cell>
          <cell r="DD87">
            <v>252.15913030323532</v>
          </cell>
          <cell r="DE87">
            <v>308.18700137317251</v>
          </cell>
          <cell r="DF87">
            <v>238.33822288776446</v>
          </cell>
          <cell r="DG87">
            <v>271.32935521487025</v>
          </cell>
          <cell r="DH87">
            <v>265.50995587767034</v>
          </cell>
          <cell r="DI87">
            <v>294.14707225419625</v>
          </cell>
          <cell r="DJ87">
            <v>242.52266610117476</v>
          </cell>
          <cell r="DK87">
            <v>314.290466599296</v>
          </cell>
          <cell r="DL87">
            <v>318.10976160573546</v>
          </cell>
          <cell r="DM87">
            <v>318.32885811597703</v>
          </cell>
          <cell r="DN87">
            <v>254.20817753566894</v>
          </cell>
          <cell r="DO87">
            <v>173.94258081399374</v>
          </cell>
          <cell r="DP87">
            <v>264.76708681839676</v>
          </cell>
          <cell r="DQ87">
            <v>323.59635144183096</v>
          </cell>
          <cell r="DR87">
            <v>250.2551340321524</v>
          </cell>
          <cell r="DS87">
            <v>284.89582297561395</v>
          </cell>
          <cell r="DT87">
            <v>278.78545367155368</v>
          </cell>
          <cell r="DU87">
            <v>308.85442586690618</v>
          </cell>
          <cell r="DV87">
            <v>254.64879940623376</v>
          </cell>
          <cell r="DW87">
            <v>330.00498992926111</v>
          </cell>
          <cell r="DX87">
            <v>334.01524968602206</v>
          </cell>
          <cell r="DY87">
            <v>334.24530102177613</v>
          </cell>
          <cell r="DZ87">
            <v>266.91858641245233</v>
          </cell>
          <cell r="EA87">
            <v>182.63970985469342</v>
          </cell>
          <cell r="EB87">
            <v>278.00544115931672</v>
          </cell>
          <cell r="EC87">
            <v>339.77616901392264</v>
          </cell>
          <cell r="ED87">
            <v>262.76789073376023</v>
          </cell>
          <cell r="EE87">
            <v>299.14061412439452</v>
          </cell>
          <cell r="EF87">
            <v>292.72472635513157</v>
          </cell>
          <cell r="EG87">
            <v>324.2971471602512</v>
          </cell>
          <cell r="EH87">
            <v>267.38123937654547</v>
          </cell>
          <cell r="EI87">
            <v>346.50523942572397</v>
          </cell>
          <cell r="EJ87">
            <v>350.71601217032349</v>
          </cell>
          <cell r="EK87">
            <v>350.95756607286472</v>
          </cell>
          <cell r="EL87">
            <v>280.26451573307475</v>
          </cell>
          <cell r="EN87">
            <v>2.9103830456733704E-11</v>
          </cell>
        </row>
        <row r="88">
          <cell r="B88" t="str">
            <v>Cost Cuts</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250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N88">
            <v>0</v>
          </cell>
        </row>
        <row r="89">
          <cell r="B89" t="str">
            <v>Filet of Chicken</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cell r="CW89">
            <v>0</v>
          </cell>
          <cell r="CX89">
            <v>0</v>
          </cell>
          <cell r="CY89">
            <v>0</v>
          </cell>
          <cell r="CZ89">
            <v>0</v>
          </cell>
          <cell r="DA89">
            <v>0</v>
          </cell>
          <cell r="DB89">
            <v>0</v>
          </cell>
          <cell r="DC89">
            <v>0</v>
          </cell>
          <cell r="DD89">
            <v>0</v>
          </cell>
          <cell r="DE89">
            <v>0</v>
          </cell>
          <cell r="DF89">
            <v>0</v>
          </cell>
          <cell r="DG89">
            <v>0</v>
          </cell>
          <cell r="DH89">
            <v>0</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v>0</v>
          </cell>
          <cell r="EK89">
            <v>0</v>
          </cell>
          <cell r="EL89">
            <v>0</v>
          </cell>
          <cell r="EN89">
            <v>0</v>
          </cell>
        </row>
        <row r="90">
          <cell r="B90" t="str">
            <v>Barber Foods</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0</v>
          </cell>
          <cell r="EK90">
            <v>0</v>
          </cell>
          <cell r="EL90">
            <v>0</v>
          </cell>
          <cell r="EN90">
            <v>0</v>
          </cell>
        </row>
        <row r="91">
          <cell r="B91" t="str">
            <v>FoC Synergies</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cell r="CW91">
            <v>0</v>
          </cell>
          <cell r="CX91">
            <v>0</v>
          </cell>
          <cell r="CY91">
            <v>0</v>
          </cell>
          <cell r="CZ91">
            <v>0</v>
          </cell>
          <cell r="DA91">
            <v>0</v>
          </cell>
          <cell r="DB91">
            <v>0</v>
          </cell>
          <cell r="DC91">
            <v>0</v>
          </cell>
          <cell r="DD91">
            <v>0</v>
          </cell>
          <cell r="DE91">
            <v>0</v>
          </cell>
          <cell r="DF91">
            <v>0</v>
          </cell>
          <cell r="DG91">
            <v>0</v>
          </cell>
          <cell r="DH91">
            <v>0</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W91">
            <v>0</v>
          </cell>
          <cell r="DX91">
            <v>0</v>
          </cell>
          <cell r="DY91">
            <v>0</v>
          </cell>
          <cell r="DZ91">
            <v>0</v>
          </cell>
          <cell r="EA91">
            <v>0</v>
          </cell>
          <cell r="EB91">
            <v>0</v>
          </cell>
          <cell r="EC91">
            <v>0</v>
          </cell>
          <cell r="ED91">
            <v>0</v>
          </cell>
          <cell r="EE91">
            <v>0</v>
          </cell>
          <cell r="EF91">
            <v>0</v>
          </cell>
          <cell r="EG91">
            <v>0</v>
          </cell>
          <cell r="EH91">
            <v>0</v>
          </cell>
          <cell r="EI91">
            <v>0</v>
          </cell>
          <cell r="EJ91">
            <v>0</v>
          </cell>
          <cell r="EK91">
            <v>0</v>
          </cell>
          <cell r="EL91">
            <v>0</v>
          </cell>
          <cell r="EM91">
            <v>0</v>
          </cell>
          <cell r="EN91">
            <v>0</v>
          </cell>
        </row>
        <row r="92">
          <cell r="B92" t="str">
            <v>Barber Synergies</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0</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row>
        <row r="93">
          <cell r="B93" t="str">
            <v>Adj. EBITDA</v>
          </cell>
          <cell r="D93">
            <v>8514.6560309981196</v>
          </cell>
          <cell r="E93">
            <v>13573.65603099812</v>
          </cell>
          <cell r="F93">
            <v>11270.65603099812</v>
          </cell>
          <cell r="G93">
            <v>9671.2664209981176</v>
          </cell>
          <cell r="H93">
            <v>14747.217250998123</v>
          </cell>
          <cell r="I93">
            <v>16832.786301135253</v>
          </cell>
          <cell r="J93">
            <v>12983.924758435074</v>
          </cell>
          <cell r="K93">
            <v>11712.894758435061</v>
          </cell>
          <cell r="L93">
            <v>13508.454328621538</v>
          </cell>
          <cell r="M93">
            <v>15187.904970673151</v>
          </cell>
          <cell r="N93">
            <v>15947.300219206847</v>
          </cell>
          <cell r="O93">
            <v>16744.665230167207</v>
          </cell>
          <cell r="P93">
            <v>17581.898491675503</v>
          </cell>
          <cell r="Q93">
            <v>0</v>
          </cell>
          <cell r="R93">
            <v>3471.0850471352414</v>
          </cell>
          <cell r="S93">
            <v>3837.0379999999977</v>
          </cell>
          <cell r="T93">
            <v>4371.2609380000031</v>
          </cell>
          <cell r="U93">
            <v>5153.4023160000006</v>
          </cell>
          <cell r="V93">
            <v>4269.2960399999993</v>
          </cell>
          <cell r="W93">
            <v>2401.2872084350706</v>
          </cell>
          <cell r="X93">
            <v>1682.2510000000011</v>
          </cell>
          <cell r="Y93">
            <v>3360.0605100000062</v>
          </cell>
          <cell r="Z93">
            <v>4256.1659999999993</v>
          </cell>
          <cell r="AA93">
            <v>2957.3281847202775</v>
          </cell>
          <cell r="AB93">
            <v>2647.0515630873779</v>
          </cell>
          <cell r="AC93">
            <v>3647.908580813878</v>
          </cell>
          <cell r="AD93">
            <v>3402.5018684090951</v>
          </cell>
          <cell r="AE93">
            <v>3275.9634248100315</v>
          </cell>
          <cell r="AF93">
            <v>3542.9241087050264</v>
          </cell>
          <cell r="AG93">
            <v>4966.5155687490133</v>
          </cell>
          <cell r="AH93">
            <v>3572.6269618295537</v>
          </cell>
          <cell r="AI93">
            <v>3439.76159605053</v>
          </cell>
          <cell r="AJ93">
            <v>3720.0703141402755</v>
          </cell>
          <cell r="AK93">
            <v>5214.8413471864751</v>
          </cell>
          <cell r="AL93">
            <v>3751.2583099210296</v>
          </cell>
          <cell r="AM93">
            <v>3611.7496758530488</v>
          </cell>
          <cell r="AN93">
            <v>3906.0738298472916</v>
          </cell>
          <cell r="AO93">
            <v>5475.5834145457939</v>
          </cell>
          <cell r="AP93">
            <v>3938.8212254170876</v>
          </cell>
          <cell r="AQ93">
            <v>3792.3371596457082</v>
          </cell>
          <cell r="AR93">
            <v>4101.377521339652</v>
          </cell>
          <cell r="AS93">
            <v>5749.3625852730884</v>
          </cell>
          <cell r="AT93">
            <v>0</v>
          </cell>
          <cell r="AU93">
            <v>1060.5309208257308</v>
          </cell>
          <cell r="AV93">
            <v>857.6336981159302</v>
          </cell>
          <cell r="AW93">
            <v>1493.1410522416359</v>
          </cell>
          <cell r="AX93">
            <v>919.02264715876095</v>
          </cell>
          <cell r="AY93">
            <v>874.45679342796404</v>
          </cell>
          <cell r="AZ93">
            <v>1323.7033974107185</v>
          </cell>
          <cell r="BA93">
            <v>960.18935403873979</v>
          </cell>
          <cell r="BB93">
            <v>1287.1848751917175</v>
          </cell>
          <cell r="BC93">
            <v>2148.0163048408376</v>
          </cell>
          <cell r="BD93">
            <v>1235.8822374407239</v>
          </cell>
          <cell r="BE93">
            <v>1265.4301999698762</v>
          </cell>
          <cell r="BF93">
            <v>1322.025770335501</v>
          </cell>
          <cell r="BG93">
            <v>1322.7350028991063</v>
          </cell>
          <cell r="BH93">
            <v>857.2395152728551</v>
          </cell>
          <cell r="BI93">
            <v>1291.1105289632799</v>
          </cell>
          <cell r="BJ93">
            <v>1121.3810000000012</v>
          </cell>
          <cell r="BK93">
            <v>1095.3440000000019</v>
          </cell>
          <cell r="BL93">
            <v>1620.3129999999962</v>
          </cell>
          <cell r="BM93">
            <v>1291.1300000000019</v>
          </cell>
          <cell r="BN93">
            <v>1329.8584160000009</v>
          </cell>
          <cell r="BO93">
            <v>1750.2725220000032</v>
          </cell>
          <cell r="BP93">
            <v>1561.1883159999993</v>
          </cell>
          <cell r="BQ93">
            <v>1565.4299999999985</v>
          </cell>
          <cell r="BR93">
            <v>2026.7840000000022</v>
          </cell>
          <cell r="BS93">
            <v>1555.8760000000018</v>
          </cell>
          <cell r="BT93">
            <v>1404.8250799999983</v>
          </cell>
          <cell r="BU93">
            <v>1308.5949599999985</v>
          </cell>
          <cell r="BV93">
            <v>736.70362999999986</v>
          </cell>
          <cell r="BW93">
            <v>649.16399999999953</v>
          </cell>
          <cell r="BX93">
            <v>1015.4195784350693</v>
          </cell>
          <cell r="BY93">
            <v>419.04299999999978</v>
          </cell>
          <cell r="BZ93">
            <v>479.53400000000056</v>
          </cell>
          <cell r="CA93">
            <v>783.67400000000089</v>
          </cell>
          <cell r="CB93">
            <v>1038.8765100000007</v>
          </cell>
          <cell r="CC93">
            <v>992.7850000000002</v>
          </cell>
          <cell r="CD93">
            <v>1328.398999999999</v>
          </cell>
          <cell r="CE93">
            <v>1102.0749999999994</v>
          </cell>
          <cell r="CF93">
            <v>1312.719000000001</v>
          </cell>
          <cell r="CG93">
            <v>1841.3720000000014</v>
          </cell>
          <cell r="CH93">
            <v>941.04499999999985</v>
          </cell>
          <cell r="CI93">
            <v>833.19000000000017</v>
          </cell>
          <cell r="CJ93">
            <v>1183.0931847202776</v>
          </cell>
          <cell r="CK93">
            <v>953.68390342336158</v>
          </cell>
          <cell r="CL93">
            <v>718.14959205125206</v>
          </cell>
          <cell r="CM93">
            <v>975.21806761276423</v>
          </cell>
          <cell r="CN93">
            <v>880.008384236236</v>
          </cell>
          <cell r="CO93">
            <v>1031.2314981840273</v>
          </cell>
          <cell r="CP93">
            <v>1736.6686983936117</v>
          </cell>
          <cell r="CQ93">
            <v>862.11022321028861</v>
          </cell>
          <cell r="CR93">
            <v>1094.6068044457506</v>
          </cell>
          <cell r="CS93">
            <v>1445.7848407530578</v>
          </cell>
          <cell r="CT93">
            <v>940.05749701709658</v>
          </cell>
          <cell r="CU93">
            <v>1069.4280845813728</v>
          </cell>
          <cell r="CV93">
            <v>1266.4778432115577</v>
          </cell>
          <cell r="CW93">
            <v>1120.9049359741384</v>
          </cell>
          <cell r="CX93">
            <v>1071.7388348760223</v>
          </cell>
          <cell r="CY93">
            <v>1350.2803378548647</v>
          </cell>
          <cell r="CZ93">
            <v>1573.2977810566181</v>
          </cell>
          <cell r="DA93">
            <v>1573.5064443997053</v>
          </cell>
          <cell r="DB93">
            <v>1819.711343292694</v>
          </cell>
          <cell r="DC93">
            <v>905.21573437080451</v>
          </cell>
          <cell r="DD93">
            <v>1149.3371446680389</v>
          </cell>
          <cell r="DE93">
            <v>1518.074082790713</v>
          </cell>
          <cell r="DF93">
            <v>987.06037186795174</v>
          </cell>
          <cell r="DG93">
            <v>1122.8994888104421</v>
          </cell>
          <cell r="DH93">
            <v>1329.8017353721361</v>
          </cell>
          <cell r="DI93">
            <v>1176.9501827728468</v>
          </cell>
          <cell r="DJ93">
            <v>1125.3257766198235</v>
          </cell>
          <cell r="DK93">
            <v>1417.7943547476052</v>
          </cell>
          <cell r="DL93">
            <v>1651.9626701094517</v>
          </cell>
          <cell r="DM93">
            <v>1652.1817666196926</v>
          </cell>
          <cell r="DN93">
            <v>1910.69691045733</v>
          </cell>
          <cell r="DO93">
            <v>950.47652108934392</v>
          </cell>
          <cell r="DP93">
            <v>1206.8040019014397</v>
          </cell>
          <cell r="DQ93">
            <v>1593.9777869302488</v>
          </cell>
          <cell r="DR93">
            <v>1036.4133904613491</v>
          </cell>
          <cell r="DS93">
            <v>1179.0444632509643</v>
          </cell>
          <cell r="DT93">
            <v>1396.2918221407417</v>
          </cell>
          <cell r="DU93">
            <v>1235.7976919114881</v>
          </cell>
          <cell r="DV93">
            <v>1181.5920654508154</v>
          </cell>
          <cell r="DW93">
            <v>1488.6840724849899</v>
          </cell>
          <cell r="DX93">
            <v>1734.5608036149224</v>
          </cell>
          <cell r="DY93">
            <v>1734.7908549506774</v>
          </cell>
          <cell r="DZ93">
            <v>2006.2317559801922</v>
          </cell>
          <cell r="EA93">
            <v>998.00034714381013</v>
          </cell>
          <cell r="EB93">
            <v>1267.1442019965123</v>
          </cell>
          <cell r="EC93">
            <v>1673.6766762767616</v>
          </cell>
          <cell r="ED93">
            <v>1088.2340599844154</v>
          </cell>
          <cell r="EE93">
            <v>1237.9966864135129</v>
          </cell>
          <cell r="EF93">
            <v>1466.10641324778</v>
          </cell>
          <cell r="EG93">
            <v>1297.5875765070612</v>
          </cell>
          <cell r="EH93">
            <v>1240.6716687233563</v>
          </cell>
          <cell r="EI93">
            <v>1563.1182761092382</v>
          </cell>
          <cell r="EJ93">
            <v>1821.2888437956697</v>
          </cell>
          <cell r="EK93">
            <v>1821.5303976982102</v>
          </cell>
          <cell r="EL93">
            <v>2106.543343779203</v>
          </cell>
          <cell r="EM93">
            <v>0</v>
          </cell>
          <cell r="EN93">
            <v>0</v>
          </cell>
        </row>
        <row r="94">
          <cell r="A94">
            <v>0</v>
          </cell>
          <cell r="B94" t="str">
            <v>% of net revenue</v>
          </cell>
          <cell r="C94">
            <v>0</v>
          </cell>
          <cell r="D94">
            <v>0.12063836824876906</v>
          </cell>
          <cell r="E94">
            <v>0.13413366303669272</v>
          </cell>
          <cell r="F94">
            <v>0.128957825476534</v>
          </cell>
          <cell r="G94">
            <v>9.9267445697824502E-2</v>
          </cell>
          <cell r="H94">
            <v>0.13210455972764365</v>
          </cell>
          <cell r="I94">
            <v>0.14270818483419326</v>
          </cell>
          <cell r="J94">
            <v>0.1229898723382372</v>
          </cell>
          <cell r="K94">
            <v>0.11437086723244921</v>
          </cell>
          <cell r="L94">
            <v>0.1167706934326127</v>
          </cell>
          <cell r="M94">
            <v>0.12441756292631348</v>
          </cell>
          <cell r="N94">
            <v>0.12441756292631376</v>
          </cell>
          <cell r="O94">
            <v>0.12441756292631387</v>
          </cell>
          <cell r="P94">
            <v>0.12441756292631345</v>
          </cell>
          <cell r="Q94">
            <v>0</v>
          </cell>
          <cell r="R94">
            <v>0.10886536494277146</v>
          </cell>
          <cell r="S94">
            <v>0.13406167876024724</v>
          </cell>
          <cell r="T94">
            <v>0.15266855347587727</v>
          </cell>
          <cell r="U94">
            <v>0.17884755675377653</v>
          </cell>
          <cell r="V94">
            <v>0.1516394996387852</v>
          </cell>
          <cell r="W94">
            <v>9.8047082973502356E-2</v>
          </cell>
          <cell r="X94">
            <v>6.6994863312041714E-2</v>
          </cell>
          <cell r="Y94">
            <v>0.13627780706028245</v>
          </cell>
          <cell r="Z94">
            <v>0.16321176694991149</v>
          </cell>
          <cell r="AA94">
            <v>0.10437800504579664</v>
          </cell>
          <cell r="AB94">
            <v>8.6561657201844125E-2</v>
          </cell>
          <cell r="AC94">
            <v>0.11885066785890123</v>
          </cell>
          <cell r="AD94">
            <v>0.12622452977367005</v>
          </cell>
          <cell r="AE94">
            <v>0.1066147530452376</v>
          </cell>
          <cell r="AF94">
            <v>0.11018678725059655</v>
          </cell>
          <cell r="AG94">
            <v>0.15407131960079698</v>
          </cell>
          <cell r="AH94">
            <v>0.12622452977367019</v>
          </cell>
          <cell r="AI94">
            <v>0.10661475304523751</v>
          </cell>
          <cell r="AJ94">
            <v>0.11018678725059648</v>
          </cell>
          <cell r="AK94">
            <v>0.15407131960079726</v>
          </cell>
          <cell r="AL94">
            <v>0.12622452977367013</v>
          </cell>
          <cell r="AM94">
            <v>0.10661475304523729</v>
          </cell>
          <cell r="AN94">
            <v>0.11018678725059654</v>
          </cell>
          <cell r="AO94">
            <v>0.15407131960079715</v>
          </cell>
          <cell r="AP94">
            <v>0.1262245297736703</v>
          </cell>
          <cell r="AQ94">
            <v>0.10661475304523749</v>
          </cell>
          <cell r="AR94">
            <v>0.11018678725059644</v>
          </cell>
          <cell r="AS94">
            <v>0.15407131960079726</v>
          </cell>
          <cell r="AT94">
            <v>0</v>
          </cell>
          <cell r="AU94">
            <v>0.13874769275080348</v>
          </cell>
          <cell r="AV94">
            <v>0.10321003797993764</v>
          </cell>
          <cell r="AW94">
            <v>0.1244323769327863</v>
          </cell>
          <cell r="AX94">
            <v>0.11525903285716525</v>
          </cell>
          <cell r="AY94">
            <v>0.10528761548020953</v>
          </cell>
          <cell r="AZ94">
            <v>0.12535925343235146</v>
          </cell>
          <cell r="BA94">
            <v>0.11529513585450686</v>
          </cell>
          <cell r="BB94">
            <v>0.14313899079328329</v>
          </cell>
          <cell r="BC94">
            <v>0.1632965498362339</v>
          </cell>
          <cell r="BD94">
            <v>0.13937290487291218</v>
          </cell>
          <cell r="BE94">
            <v>0.15326626178360706</v>
          </cell>
          <cell r="BF94">
            <v>0.14302566058992208</v>
          </cell>
          <cell r="BG94">
            <v>0.11364457182643956</v>
          </cell>
          <cell r="BH94">
            <v>9.9456650306715411E-2</v>
          </cell>
          <cell r="BI94">
            <v>0.11105615607210645</v>
          </cell>
          <cell r="BJ94">
            <v>0.11559184444591221</v>
          </cell>
          <cell r="BK94">
            <v>0.12592125870124304</v>
          </cell>
          <cell r="BL94">
            <v>0.15851878837596484</v>
          </cell>
          <cell r="BM94">
            <v>0.15236816353294672</v>
          </cell>
          <cell r="BN94">
            <v>0.14401827359781369</v>
          </cell>
          <cell r="BO94">
            <v>0.16021311745606417</v>
          </cell>
          <cell r="BP94">
            <v>0.17077408835384955</v>
          </cell>
          <cell r="BQ94">
            <v>0.18361992890453294</v>
          </cell>
          <cell r="BR94">
            <v>0.18181868581388894</v>
          </cell>
          <cell r="BS94">
            <v>0.17924018599892469</v>
          </cell>
          <cell r="BT94">
            <v>0.16845478911707507</v>
          </cell>
          <cell r="BU94">
            <v>0.11752750323014159</v>
          </cell>
          <cell r="BV94">
            <v>9.3950091539355782E-2</v>
          </cell>
          <cell r="BW94">
            <v>8.9236608992912386E-2</v>
          </cell>
          <cell r="BX94">
            <v>0.10831037614357635</v>
          </cell>
          <cell r="BY94">
            <v>5.8008921964147739E-2</v>
          </cell>
          <cell r="BZ94">
            <v>5.9301039333154913E-2</v>
          </cell>
          <cell r="CA94">
            <v>7.9967176145329624E-2</v>
          </cell>
          <cell r="CB94">
            <v>0.12761305601465112</v>
          </cell>
          <cell r="CC94">
            <v>0.13331289744289837</v>
          </cell>
          <cell r="CD94">
            <v>0.14649141762996637</v>
          </cell>
          <cell r="CE94">
            <v>0.15716303799721165</v>
          </cell>
          <cell r="CF94">
            <v>0.18242180725463267</v>
          </cell>
          <cell r="CG94">
            <v>0.15513867433848944</v>
          </cell>
          <cell r="CH94">
            <v>0.11258808609406218</v>
          </cell>
          <cell r="CI94">
            <v>9.6250345578930155E-2</v>
          </cell>
          <cell r="CJ94">
            <v>0.10453127040612875</v>
          </cell>
          <cell r="CK94">
            <v>0.10046424055871389</v>
          </cell>
          <cell r="CL94">
            <v>7.6849974908414206E-2</v>
          </cell>
          <cell r="CM94">
            <v>8.3051285433001956E-2</v>
          </cell>
          <cell r="CN94">
            <v>9.1756148166961288E-2</v>
          </cell>
          <cell r="CO94">
            <v>0.10765585668730662</v>
          </cell>
          <cell r="CP94">
            <v>0.15070646843838031</v>
          </cell>
          <cell r="CQ94">
            <v>0.11548779423620019</v>
          </cell>
          <cell r="CR94">
            <v>0.12896648225021615</v>
          </cell>
          <cell r="CS94">
            <v>0.1313935124044803</v>
          </cell>
          <cell r="CT94">
            <v>0.10395600107284049</v>
          </cell>
          <cell r="CU94">
            <v>0.10975559804836474</v>
          </cell>
          <cell r="CV94">
            <v>0.10606529314214587</v>
          </cell>
          <cell r="CW94">
            <v>0.11211352013225855</v>
          </cell>
          <cell r="CX94">
            <v>0.10901576965993288</v>
          </cell>
          <cell r="CY94">
            <v>0.10955788951516438</v>
          </cell>
          <cell r="CZ94">
            <v>0.15615211492828873</v>
          </cell>
          <cell r="DA94">
            <v>0.15616184629316029</v>
          </cell>
          <cell r="DB94">
            <v>0.15059311837935177</v>
          </cell>
          <cell r="DC94">
            <v>0.11548779423620037</v>
          </cell>
          <cell r="DD94">
            <v>0.12896648225021623</v>
          </cell>
          <cell r="DE94">
            <v>0.13139351240448047</v>
          </cell>
          <cell r="DF94">
            <v>0.10395600107284052</v>
          </cell>
          <cell r="DG94">
            <v>0.10975559804836482</v>
          </cell>
          <cell r="DH94">
            <v>0.10606529314214592</v>
          </cell>
          <cell r="DI94">
            <v>0.11211352013225866</v>
          </cell>
          <cell r="DJ94">
            <v>0.10901576965993288</v>
          </cell>
          <cell r="DK94">
            <v>0.10955788951516418</v>
          </cell>
          <cell r="DL94">
            <v>0.15615211492828895</v>
          </cell>
          <cell r="DM94">
            <v>0.15616184629316046</v>
          </cell>
          <cell r="DN94">
            <v>0.15059311837935185</v>
          </cell>
          <cell r="DO94">
            <v>0.11548779423620026</v>
          </cell>
          <cell r="DP94">
            <v>0.12896648225021609</v>
          </cell>
          <cell r="DQ94">
            <v>0.13139351240448047</v>
          </cell>
          <cell r="DR94">
            <v>0.10395600107284049</v>
          </cell>
          <cell r="DS94">
            <v>0.10975559804836482</v>
          </cell>
          <cell r="DT94">
            <v>0.10606529314214583</v>
          </cell>
          <cell r="DU94">
            <v>0.11211352013225857</v>
          </cell>
          <cell r="DV94">
            <v>0.10901576965993295</v>
          </cell>
          <cell r="DW94">
            <v>0.10955788951516447</v>
          </cell>
          <cell r="DX94">
            <v>0.15615211492828882</v>
          </cell>
          <cell r="DY94">
            <v>0.15616184629316046</v>
          </cell>
          <cell r="DZ94">
            <v>0.15059311837935158</v>
          </cell>
          <cell r="EA94">
            <v>0.11548779423620016</v>
          </cell>
          <cell r="EB94">
            <v>0.12896648225021615</v>
          </cell>
          <cell r="EC94">
            <v>0.13139351240448049</v>
          </cell>
          <cell r="ED94">
            <v>0.10395600107284038</v>
          </cell>
          <cell r="EE94">
            <v>0.10975559804836485</v>
          </cell>
          <cell r="EF94">
            <v>0.1060652931421459</v>
          </cell>
          <cell r="EG94">
            <v>0.11211352013225848</v>
          </cell>
          <cell r="EH94">
            <v>0.10901576965993295</v>
          </cell>
          <cell r="EI94">
            <v>0.1095578895151644</v>
          </cell>
          <cell r="EJ94">
            <v>0.1561521149282889</v>
          </cell>
          <cell r="EK94">
            <v>0.15616184629316041</v>
          </cell>
          <cell r="EL94">
            <v>0.15059311837935163</v>
          </cell>
          <cell r="EN94">
            <v>0</v>
          </cell>
        </row>
        <row r="95">
          <cell r="BX95">
            <v>0</v>
          </cell>
          <cell r="BY95">
            <v>0</v>
          </cell>
          <cell r="BZ95">
            <v>0</v>
          </cell>
          <cell r="CA95">
            <v>0</v>
          </cell>
          <cell r="CB95">
            <v>0</v>
          </cell>
          <cell r="CC95">
            <v>0</v>
          </cell>
          <cell r="CD95">
            <v>0</v>
          </cell>
          <cell r="CJ95">
            <v>0</v>
          </cell>
          <cell r="EN95">
            <v>0</v>
          </cell>
        </row>
        <row r="96">
          <cell r="B96" t="str">
            <v>AQF</v>
          </cell>
          <cell r="D96">
            <v>34327</v>
          </cell>
          <cell r="E96">
            <v>46140</v>
          </cell>
          <cell r="F96">
            <v>43835</v>
          </cell>
          <cell r="G96">
            <v>42921.989000000001</v>
          </cell>
          <cell r="H96">
            <v>45312.153000000006</v>
          </cell>
          <cell r="I96">
            <v>49575.610394134907</v>
          </cell>
          <cell r="J96">
            <v>43504.11299999999</v>
          </cell>
          <cell r="K96">
            <v>41477.799999999996</v>
          </cell>
          <cell r="L96">
            <v>48813.284769230777</v>
          </cell>
          <cell r="M96">
            <v>50925.121153846136</v>
          </cell>
          <cell r="N96">
            <v>53471.377211538464</v>
          </cell>
          <cell r="O96">
            <v>56144.946072115381</v>
          </cell>
          <cell r="P96">
            <v>58952.193375721145</v>
          </cell>
          <cell r="Q96">
            <v>0</v>
          </cell>
          <cell r="R96">
            <v>13246.276000000002</v>
          </cell>
          <cell r="S96">
            <v>11897.67</v>
          </cell>
          <cell r="T96">
            <v>12005.961394134898</v>
          </cell>
          <cell r="U96">
            <v>12425.703</v>
          </cell>
          <cell r="V96">
            <v>11909.359</v>
          </cell>
          <cell r="W96">
            <v>9823.9529999999995</v>
          </cell>
          <cell r="X96">
            <v>9979.3179999999993</v>
          </cell>
          <cell r="Y96">
            <v>9765.17</v>
          </cell>
          <cell r="Z96">
            <v>10759.648000000001</v>
          </cell>
          <cell r="AA96">
            <v>12302.405999999999</v>
          </cell>
          <cell r="AB96">
            <v>12887.5</v>
          </cell>
          <cell r="AC96">
            <v>12863.73076923077</v>
          </cell>
          <cell r="AD96">
            <v>10982.798076923074</v>
          </cell>
          <cell r="AE96">
            <v>12903.530769230767</v>
          </cell>
          <cell r="AF96">
            <v>13531.875</v>
          </cell>
          <cell r="AG96">
            <v>13506.917307692307</v>
          </cell>
          <cell r="AH96">
            <v>11531.937980769229</v>
          </cell>
          <cell r="AI96">
            <v>13548.707307692304</v>
          </cell>
          <cell r="AJ96">
            <v>14208.46875</v>
          </cell>
          <cell r="AK96">
            <v>14182.263173076923</v>
          </cell>
          <cell r="AL96">
            <v>12108.534879807692</v>
          </cell>
          <cell r="AM96">
            <v>14226.142673076922</v>
          </cell>
          <cell r="AN96">
            <v>14918.892187500001</v>
          </cell>
          <cell r="AO96">
            <v>14891.376331730769</v>
          </cell>
          <cell r="AP96">
            <v>12713.961623798077</v>
          </cell>
          <cell r="AQ96">
            <v>14937.449806730769</v>
          </cell>
          <cell r="AR96">
            <v>15664.836796875001</v>
          </cell>
          <cell r="AS96">
            <v>15635.945148317307</v>
          </cell>
          <cell r="AT96">
            <v>0</v>
          </cell>
          <cell r="AU96">
            <v>3517.7869999999998</v>
          </cell>
          <cell r="AV96">
            <v>3453.1129999999994</v>
          </cell>
          <cell r="AW96">
            <v>4910.6120000000001</v>
          </cell>
          <cell r="AX96">
            <v>3311.6320000000001</v>
          </cell>
          <cell r="AY96">
            <v>3283.2350000000001</v>
          </cell>
          <cell r="AZ96">
            <v>4407.9219999999996</v>
          </cell>
          <cell r="BA96">
            <v>3361.8310000000001</v>
          </cell>
          <cell r="BB96">
            <v>3659.241</v>
          </cell>
          <cell r="BC96">
            <v>5158.3519999999999</v>
          </cell>
          <cell r="BD96">
            <v>3424.3110000000001</v>
          </cell>
          <cell r="BE96">
            <v>3117.3890000000006</v>
          </cell>
          <cell r="BF96">
            <v>3706.7280000000001</v>
          </cell>
          <cell r="BG96">
            <v>4933.1579999999994</v>
          </cell>
          <cell r="BH96">
            <v>3413.3430000000003</v>
          </cell>
          <cell r="BI96">
            <v>4899.7750000000005</v>
          </cell>
          <cell r="BJ96">
            <v>3906.9720000000002</v>
          </cell>
          <cell r="BK96">
            <v>3714.5940000000001</v>
          </cell>
          <cell r="BL96">
            <v>4276.1039999999994</v>
          </cell>
          <cell r="BM96">
            <v>3547.2030000000004</v>
          </cell>
          <cell r="BN96">
            <v>3803.1190000000001</v>
          </cell>
          <cell r="BO96">
            <v>4655.6393941348979</v>
          </cell>
          <cell r="BP96">
            <v>3933.6589999999997</v>
          </cell>
          <cell r="BQ96">
            <v>3532.4059999999999</v>
          </cell>
          <cell r="BR96">
            <v>4959.6379999999999</v>
          </cell>
          <cell r="BS96">
            <v>3729</v>
          </cell>
          <cell r="BT96">
            <v>3530</v>
          </cell>
          <cell r="BU96">
            <v>4650.3590000000004</v>
          </cell>
          <cell r="BV96">
            <v>3212.9369999999999</v>
          </cell>
          <cell r="BW96">
            <v>2891.5940000000001</v>
          </cell>
          <cell r="BX96">
            <v>3719.422</v>
          </cell>
          <cell r="BY96">
            <v>2935.4319999999998</v>
          </cell>
          <cell r="BZ96">
            <v>3246.538</v>
          </cell>
          <cell r="CA96">
            <v>3797.348</v>
          </cell>
          <cell r="CB96">
            <v>3299.4389999999999</v>
          </cell>
          <cell r="CC96">
            <v>2822.4360000000001</v>
          </cell>
          <cell r="CD96">
            <v>3643.2950000000001</v>
          </cell>
          <cell r="CE96">
            <v>2867.6120000000001</v>
          </cell>
          <cell r="CF96">
            <v>2997.9720000000002</v>
          </cell>
          <cell r="CG96">
            <v>4894.0640000000003</v>
          </cell>
          <cell r="CH96">
            <v>3480.7249999999999</v>
          </cell>
          <cell r="CI96">
            <v>3979.681</v>
          </cell>
          <cell r="CJ96">
            <v>4842</v>
          </cell>
          <cell r="CK96">
            <v>3965.3846153846152</v>
          </cell>
          <cell r="CL96">
            <v>3965.3846153846152</v>
          </cell>
          <cell r="CM96">
            <v>4956.7307692307695</v>
          </cell>
          <cell r="CN96">
            <v>3965.3846153846152</v>
          </cell>
          <cell r="CO96">
            <v>3965.3846153846152</v>
          </cell>
          <cell r="CP96">
            <v>4932.9615384615381</v>
          </cell>
          <cell r="CQ96">
            <v>3037.65</v>
          </cell>
          <cell r="CR96">
            <v>3432.6923076923085</v>
          </cell>
          <cell r="CS96">
            <v>4512.4557692307662</v>
          </cell>
          <cell r="CT96">
            <v>3751.7307692307663</v>
          </cell>
          <cell r="CU96">
            <v>4067.7000000000003</v>
          </cell>
          <cell r="CV96">
            <v>5084.1000000000004</v>
          </cell>
          <cell r="CW96">
            <v>4163.6538461538457</v>
          </cell>
          <cell r="CX96">
            <v>4163.6538461538457</v>
          </cell>
          <cell r="CY96">
            <v>5204.5673076923085</v>
          </cell>
          <cell r="CZ96">
            <v>4163.6538461538457</v>
          </cell>
          <cell r="DA96">
            <v>4163.6538461538457</v>
          </cell>
          <cell r="DB96">
            <v>5179.6096153846156</v>
          </cell>
          <cell r="DC96">
            <v>3189.5325000000003</v>
          </cell>
          <cell r="DD96">
            <v>3604.3269230769242</v>
          </cell>
          <cell r="DE96">
            <v>4738.0785576923045</v>
          </cell>
          <cell r="DF96">
            <v>3939.3173076923049</v>
          </cell>
          <cell r="DG96">
            <v>4271.085</v>
          </cell>
          <cell r="DH96">
            <v>5338.3050000000003</v>
          </cell>
          <cell r="DI96">
            <v>4371.8365384615381</v>
          </cell>
          <cell r="DJ96">
            <v>4371.8365384615381</v>
          </cell>
          <cell r="DK96">
            <v>5464.7956730769238</v>
          </cell>
          <cell r="DL96">
            <v>4371.8365384615381</v>
          </cell>
          <cell r="DM96">
            <v>4371.8365384615381</v>
          </cell>
          <cell r="DN96">
            <v>5438.5900961538464</v>
          </cell>
          <cell r="DO96">
            <v>3349.0091250000005</v>
          </cell>
          <cell r="DP96">
            <v>3784.5432692307704</v>
          </cell>
          <cell r="DQ96">
            <v>4974.9824855769202</v>
          </cell>
          <cell r="DR96">
            <v>4136.2831730769203</v>
          </cell>
          <cell r="DS96">
            <v>4484.6392500000002</v>
          </cell>
          <cell r="DT96">
            <v>5605.2202500000003</v>
          </cell>
          <cell r="DU96">
            <v>4590.4283653846151</v>
          </cell>
          <cell r="DV96">
            <v>4590.4283653846151</v>
          </cell>
          <cell r="DW96">
            <v>5738.0354567307704</v>
          </cell>
          <cell r="DX96">
            <v>4590.4283653846151</v>
          </cell>
          <cell r="DY96">
            <v>4590.4283653846151</v>
          </cell>
          <cell r="DZ96">
            <v>5710.5196009615393</v>
          </cell>
          <cell r="EA96">
            <v>3516.4595812500006</v>
          </cell>
          <cell r="EB96">
            <v>3973.770432692309</v>
          </cell>
          <cell r="EC96">
            <v>5223.7316098557667</v>
          </cell>
          <cell r="ED96">
            <v>4343.0973317307662</v>
          </cell>
          <cell r="EE96">
            <v>4708.8712125000002</v>
          </cell>
          <cell r="EF96">
            <v>5885.4812625000004</v>
          </cell>
          <cell r="EG96">
            <v>4819.9497836538458</v>
          </cell>
          <cell r="EH96">
            <v>4819.9497836538458</v>
          </cell>
          <cell r="EI96">
            <v>6024.9372295673093</v>
          </cell>
          <cell r="EJ96">
            <v>4819.9497836538458</v>
          </cell>
          <cell r="EK96">
            <v>4819.9497836538458</v>
          </cell>
          <cell r="EL96">
            <v>5996.0455810096164</v>
          </cell>
          <cell r="EM96">
            <v>0</v>
          </cell>
          <cell r="EN96">
            <v>0</v>
          </cell>
        </row>
        <row r="97">
          <cell r="B97" t="str">
            <v>SQM</v>
          </cell>
          <cell r="D97">
            <v>9696</v>
          </cell>
          <cell r="E97">
            <v>10557</v>
          </cell>
          <cell r="F97">
            <v>10658</v>
          </cell>
          <cell r="G97">
            <v>11207.289999999999</v>
          </cell>
          <cell r="H97">
            <v>13602.192999999999</v>
          </cell>
          <cell r="I97">
            <v>14179.522999999999</v>
          </cell>
          <cell r="J97">
            <v>13510.460000000001</v>
          </cell>
          <cell r="K97">
            <v>13552.614</v>
          </cell>
          <cell r="L97">
            <v>13802.809930000001</v>
          </cell>
          <cell r="M97">
            <v>14656.946041499999</v>
          </cell>
          <cell r="N97">
            <v>15389.793343575004</v>
          </cell>
          <cell r="O97">
            <v>16159.283010753756</v>
          </cell>
          <cell r="P97">
            <v>16967.247161291441</v>
          </cell>
          <cell r="Q97">
            <v>0</v>
          </cell>
          <cell r="R97">
            <v>3983.6750000000002</v>
          </cell>
          <cell r="S97">
            <v>3411.0079999999998</v>
          </cell>
          <cell r="T97">
            <v>3389.8829999999998</v>
          </cell>
          <cell r="U97">
            <v>3394.9569999999994</v>
          </cell>
          <cell r="V97">
            <v>3786.1909999999998</v>
          </cell>
          <cell r="W97">
            <v>3213.962</v>
          </cell>
          <cell r="X97">
            <v>3146.1350000000002</v>
          </cell>
          <cell r="Y97">
            <v>3406.326</v>
          </cell>
          <cell r="Z97">
            <v>3414.66</v>
          </cell>
          <cell r="AA97">
            <v>3202.3790099999997</v>
          </cell>
          <cell r="AB97">
            <v>3558.8361399999999</v>
          </cell>
          <cell r="AC97">
            <v>3626.9347799999996</v>
          </cell>
          <cell r="AD97">
            <v>3511.6467224999997</v>
          </cell>
          <cell r="AE97">
            <v>3600.239853</v>
          </cell>
          <cell r="AF97">
            <v>3736.7779470000005</v>
          </cell>
          <cell r="AG97">
            <v>3808.2815190000001</v>
          </cell>
          <cell r="AH97">
            <v>3687.2290586250001</v>
          </cell>
          <cell r="AI97">
            <v>3780.2518456500002</v>
          </cell>
          <cell r="AJ97">
            <v>3923.6168443500001</v>
          </cell>
          <cell r="AK97">
            <v>3998.6955949500002</v>
          </cell>
          <cell r="AL97">
            <v>3871.5905115562509</v>
          </cell>
          <cell r="AM97">
            <v>3969.2644379325002</v>
          </cell>
          <cell r="AN97">
            <v>4119.7976865675</v>
          </cell>
          <cell r="AO97">
            <v>4198.6303746975009</v>
          </cell>
          <cell r="AP97">
            <v>4065.170037134063</v>
          </cell>
          <cell r="AQ97">
            <v>4167.7276598291264</v>
          </cell>
          <cell r="AR97">
            <v>4325.7875708958745</v>
          </cell>
          <cell r="AS97">
            <v>4408.5618934323757</v>
          </cell>
          <cell r="AT97">
            <v>0</v>
          </cell>
          <cell r="AU97">
            <v>961.93499999999995</v>
          </cell>
          <cell r="AV97">
            <v>957.14800000000002</v>
          </cell>
          <cell r="AW97">
            <v>1452.421</v>
          </cell>
          <cell r="AX97">
            <v>1035.21</v>
          </cell>
          <cell r="AY97">
            <v>911.77599999999995</v>
          </cell>
          <cell r="AZ97">
            <v>1366.09</v>
          </cell>
          <cell r="BA97">
            <v>875.73400000000004</v>
          </cell>
          <cell r="BB97">
            <v>944.02</v>
          </cell>
          <cell r="BC97">
            <v>1475.912</v>
          </cell>
          <cell r="BD97">
            <v>1215.4090000000001</v>
          </cell>
          <cell r="BE97">
            <v>1203.3989999999999</v>
          </cell>
          <cell r="BF97">
            <v>1203.1389999999999</v>
          </cell>
          <cell r="BG97">
            <v>1208.72</v>
          </cell>
          <cell r="BH97">
            <v>1297.665</v>
          </cell>
          <cell r="BI97">
            <v>1477.29</v>
          </cell>
          <cell r="BJ97">
            <v>1125.6179999999999</v>
          </cell>
          <cell r="BK97">
            <v>974.34</v>
          </cell>
          <cell r="BL97">
            <v>1311.05</v>
          </cell>
          <cell r="BM97">
            <v>962.59</v>
          </cell>
          <cell r="BN97">
            <v>1155.528</v>
          </cell>
          <cell r="BO97">
            <v>1271.7650000000001</v>
          </cell>
          <cell r="BP97">
            <v>1149.346</v>
          </cell>
          <cell r="BQ97">
            <v>1098.5899999999999</v>
          </cell>
          <cell r="BR97">
            <v>1147.021</v>
          </cell>
          <cell r="BS97">
            <v>1248.085</v>
          </cell>
          <cell r="BT97">
            <v>1047.0149999999999</v>
          </cell>
          <cell r="BU97">
            <v>1491.0909999999999</v>
          </cell>
          <cell r="BV97">
            <v>985.66700000000003</v>
          </cell>
          <cell r="BW97">
            <v>1040.6279999999999</v>
          </cell>
          <cell r="BX97">
            <v>1187.6669999999999</v>
          </cell>
          <cell r="BY97">
            <v>826.37599999999998</v>
          </cell>
          <cell r="BZ97">
            <v>992.63800000000003</v>
          </cell>
          <cell r="CA97">
            <v>1327.1210000000001</v>
          </cell>
          <cell r="CB97">
            <v>1118.5609999999999</v>
          </cell>
          <cell r="CC97">
            <v>1118.9259999999999</v>
          </cell>
          <cell r="CD97">
            <v>1168.8389999999999</v>
          </cell>
          <cell r="CE97">
            <v>930.28499999999997</v>
          </cell>
          <cell r="CF97">
            <v>959.07799999999997</v>
          </cell>
          <cell r="CG97">
            <v>1525.297</v>
          </cell>
          <cell r="CH97">
            <v>1033.0640000000001</v>
          </cell>
          <cell r="CI97">
            <v>906.54499999999996</v>
          </cell>
          <cell r="CJ97">
            <v>1262.77001</v>
          </cell>
          <cell r="CK97">
            <v>1150.473</v>
          </cell>
          <cell r="CL97">
            <v>1061.89014</v>
          </cell>
          <cell r="CM97">
            <v>1346.473</v>
          </cell>
          <cell r="CN97">
            <v>1191.5908300000001</v>
          </cell>
          <cell r="CO97">
            <v>1191.96678</v>
          </cell>
          <cell r="CP97">
            <v>1243.37717</v>
          </cell>
          <cell r="CQ97">
            <v>976.5</v>
          </cell>
          <cell r="CR97">
            <v>1132.3467224999999</v>
          </cell>
          <cell r="CS97">
            <v>1402.8</v>
          </cell>
          <cell r="CT97">
            <v>1107.4455105</v>
          </cell>
          <cell r="CU97">
            <v>1166.8858320000002</v>
          </cell>
          <cell r="CV97">
            <v>1325.9085104999999</v>
          </cell>
          <cell r="CW97">
            <v>1207.99665</v>
          </cell>
          <cell r="CX97">
            <v>1114.984647</v>
          </cell>
          <cell r="CY97">
            <v>1413.79665</v>
          </cell>
          <cell r="CZ97">
            <v>1251.1703715000001</v>
          </cell>
          <cell r="DA97">
            <v>1251.5651190000001</v>
          </cell>
          <cell r="DB97">
            <v>1305.5460284999999</v>
          </cell>
          <cell r="DC97">
            <v>1025.325</v>
          </cell>
          <cell r="DD97">
            <v>1188.964058625</v>
          </cell>
          <cell r="DE97">
            <v>1472.94</v>
          </cell>
          <cell r="DF97">
            <v>1162.817786025</v>
          </cell>
          <cell r="DG97">
            <v>1225.2301236000003</v>
          </cell>
          <cell r="DH97">
            <v>1392.2039360250001</v>
          </cell>
          <cell r="DI97">
            <v>1268.3964825</v>
          </cell>
          <cell r="DJ97">
            <v>1170.7338793500001</v>
          </cell>
          <cell r="DK97">
            <v>1484.4864825</v>
          </cell>
          <cell r="DL97">
            <v>1313.7288900750002</v>
          </cell>
          <cell r="DM97">
            <v>1314.1433749500002</v>
          </cell>
          <cell r="DN97">
            <v>1370.8233299250001</v>
          </cell>
          <cell r="DO97">
            <v>1076.5912500000002</v>
          </cell>
          <cell r="DP97">
            <v>1248.4122615562501</v>
          </cell>
          <cell r="DQ97">
            <v>1546.5870000000002</v>
          </cell>
          <cell r="DR97">
            <v>1220.9586753262502</v>
          </cell>
          <cell r="DS97">
            <v>1286.4916297800003</v>
          </cell>
          <cell r="DT97">
            <v>1461.8141328262502</v>
          </cell>
          <cell r="DU97">
            <v>1331.8163066250002</v>
          </cell>
          <cell r="DV97">
            <v>1229.2705733175001</v>
          </cell>
          <cell r="DW97">
            <v>1558.710806625</v>
          </cell>
          <cell r="DX97">
            <v>1379.4153345787504</v>
          </cell>
          <cell r="DY97">
            <v>1379.8505436975001</v>
          </cell>
          <cell r="DZ97">
            <v>1439.3644964212501</v>
          </cell>
          <cell r="EA97">
            <v>1130.4208125000002</v>
          </cell>
          <cell r="EB97">
            <v>1310.8328746340626</v>
          </cell>
          <cell r="EC97">
            <v>1623.9163500000002</v>
          </cell>
          <cell r="ED97">
            <v>1282.0066090925627</v>
          </cell>
          <cell r="EE97">
            <v>1350.8162112690004</v>
          </cell>
          <cell r="EF97">
            <v>1534.9048394675629</v>
          </cell>
          <cell r="EG97">
            <v>1398.4071219562502</v>
          </cell>
          <cell r="EH97">
            <v>1290.734101983375</v>
          </cell>
          <cell r="EI97">
            <v>1636.64634695625</v>
          </cell>
          <cell r="EJ97">
            <v>1448.386101307688</v>
          </cell>
          <cell r="EK97">
            <v>1448.8430708823753</v>
          </cell>
          <cell r="EL97">
            <v>1511.3327212423128</v>
          </cell>
          <cell r="EN97">
            <v>0</v>
          </cell>
        </row>
        <row r="98">
          <cell r="B98" t="str">
            <v>Filet of Chicken</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N98">
            <v>0</v>
          </cell>
        </row>
        <row r="99">
          <cell r="B99" t="str">
            <v>Barber Foods</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N99">
            <v>0</v>
          </cell>
        </row>
        <row r="100">
          <cell r="B100" t="str">
            <v>FPH Intercompany Elim.</v>
          </cell>
          <cell r="D100">
            <v>0</v>
          </cell>
          <cell r="E100">
            <v>0</v>
          </cell>
          <cell r="F100">
            <v>0</v>
          </cell>
          <cell r="G100">
            <v>-166.334</v>
          </cell>
          <cell r="H100">
            <v>-131.30100000000002</v>
          </cell>
          <cell r="I100">
            <v>-93.649999999999991</v>
          </cell>
          <cell r="J100">
            <v>-92.21</v>
          </cell>
          <cell r="K100">
            <v>-94.240000000000009</v>
          </cell>
          <cell r="L100">
            <v>-35.64</v>
          </cell>
          <cell r="M100">
            <v>0</v>
          </cell>
          <cell r="N100">
            <v>0</v>
          </cell>
          <cell r="O100">
            <v>0</v>
          </cell>
          <cell r="P100">
            <v>0</v>
          </cell>
          <cell r="Q100">
            <v>0</v>
          </cell>
          <cell r="R100">
            <v>-25</v>
          </cell>
          <cell r="S100">
            <v>-32.24</v>
          </cell>
          <cell r="T100">
            <v>-17.11</v>
          </cell>
          <cell r="U100">
            <v>-19.3</v>
          </cell>
          <cell r="V100">
            <v>-27.009999999999998</v>
          </cell>
          <cell r="W100">
            <v>-25.75</v>
          </cell>
          <cell r="X100">
            <v>-16.8</v>
          </cell>
          <cell r="Y100">
            <v>-24.68</v>
          </cell>
          <cell r="Z100">
            <v>-18.86</v>
          </cell>
          <cell r="AA100">
            <v>-16.78</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-16.239999999999998</v>
          </cell>
          <cell r="AV100">
            <v>-8.99</v>
          </cell>
          <cell r="AW100">
            <v>-11.94</v>
          </cell>
          <cell r="AX100">
            <v>-15.74</v>
          </cell>
          <cell r="AY100">
            <v>-10.44</v>
          </cell>
          <cell r="AZ100">
            <v>-12.468</v>
          </cell>
          <cell r="BA100">
            <v>-9.7579999999999991</v>
          </cell>
          <cell r="BB100">
            <v>-7.92</v>
          </cell>
          <cell r="BC100">
            <v>-14.59</v>
          </cell>
          <cell r="BD100">
            <v>-9.1999999999999993</v>
          </cell>
          <cell r="BE100">
            <v>-6.01</v>
          </cell>
          <cell r="BF100">
            <v>-8.0050000000000008</v>
          </cell>
          <cell r="BG100">
            <v>-8.33</v>
          </cell>
          <cell r="BH100">
            <v>-5.95</v>
          </cell>
          <cell r="BI100">
            <v>-10.72</v>
          </cell>
          <cell r="BJ100">
            <v>-6.39</v>
          </cell>
          <cell r="BK100">
            <v>-11.98</v>
          </cell>
          <cell r="BL100">
            <v>-13.87</v>
          </cell>
          <cell r="BM100">
            <v>-6.69</v>
          </cell>
          <cell r="BN100">
            <v>-2.57</v>
          </cell>
          <cell r="BO100">
            <v>-7.85</v>
          </cell>
          <cell r="BP100">
            <v>-7.74</v>
          </cell>
          <cell r="BQ100">
            <v>-3.87</v>
          </cell>
          <cell r="BR100">
            <v>-7.69</v>
          </cell>
          <cell r="BS100">
            <v>-8.4049999999999994</v>
          </cell>
          <cell r="BT100">
            <v>-8.4049999999999994</v>
          </cell>
          <cell r="BU100">
            <v>-10.199999999999999</v>
          </cell>
          <cell r="BV100">
            <v>-5.72</v>
          </cell>
          <cell r="BW100">
            <v>-3.78</v>
          </cell>
          <cell r="BX100">
            <v>-16.25</v>
          </cell>
          <cell r="BY100">
            <v>-3.36</v>
          </cell>
          <cell r="BZ100">
            <v>0</v>
          </cell>
          <cell r="CA100">
            <v>-13.44</v>
          </cell>
          <cell r="CB100">
            <v>-11.09</v>
          </cell>
          <cell r="CC100">
            <v>-2.19</v>
          </cell>
          <cell r="CD100">
            <v>-11.4</v>
          </cell>
          <cell r="CE100">
            <v>-2.39</v>
          </cell>
          <cell r="CF100">
            <v>-10.1</v>
          </cell>
          <cell r="CG100">
            <v>-6.37</v>
          </cell>
          <cell r="CH100">
            <v>-6.79</v>
          </cell>
          <cell r="CI100">
            <v>-9.99</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v>0</v>
          </cell>
          <cell r="EK100">
            <v>0</v>
          </cell>
          <cell r="EL100">
            <v>0</v>
          </cell>
          <cell r="EM100">
            <v>0</v>
          </cell>
          <cell r="EN100">
            <v>0</v>
          </cell>
        </row>
        <row r="101">
          <cell r="B101" t="str">
            <v>Pounds Sold</v>
          </cell>
          <cell r="D101">
            <v>44023</v>
          </cell>
          <cell r="E101">
            <v>56697</v>
          </cell>
          <cell r="F101">
            <v>54493</v>
          </cell>
          <cell r="G101">
            <v>53962.945</v>
          </cell>
          <cell r="H101">
            <v>58783.045000000006</v>
          </cell>
          <cell r="I101">
            <v>63661.483394134906</v>
          </cell>
          <cell r="J101">
            <v>56922.36299999999</v>
          </cell>
          <cell r="K101">
            <v>54936.173999999999</v>
          </cell>
          <cell r="L101">
            <v>62580.454699230781</v>
          </cell>
          <cell r="M101">
            <v>65582.067195346142</v>
          </cell>
          <cell r="N101">
            <v>68861.170555113466</v>
          </cell>
          <cell r="O101">
            <v>72304.229082869133</v>
          </cell>
          <cell r="P101">
            <v>75919.44053701259</v>
          </cell>
          <cell r="Q101">
            <v>0</v>
          </cell>
          <cell r="R101">
            <v>17204.951000000001</v>
          </cell>
          <cell r="S101">
            <v>15276.438</v>
          </cell>
          <cell r="T101">
            <v>15378.734394134897</v>
          </cell>
          <cell r="U101">
            <v>15801.36</v>
          </cell>
          <cell r="V101">
            <v>15668.539999999999</v>
          </cell>
          <cell r="W101">
            <v>13012.164999999999</v>
          </cell>
          <cell r="X101">
            <v>13108.653</v>
          </cell>
          <cell r="Y101">
            <v>13146.815999999999</v>
          </cell>
          <cell r="Z101">
            <v>14155.448</v>
          </cell>
          <cell r="AA101">
            <v>15488.005009999999</v>
          </cell>
          <cell r="AB101">
            <v>16446.336139999999</v>
          </cell>
          <cell r="AC101">
            <v>16490.665549230769</v>
          </cell>
          <cell r="AD101">
            <v>14494.444799423074</v>
          </cell>
          <cell r="AE101">
            <v>16503.770622230768</v>
          </cell>
          <cell r="AF101">
            <v>17268.652947000002</v>
          </cell>
          <cell r="AG101">
            <v>17315.198826692307</v>
          </cell>
          <cell r="AH101">
            <v>15219.16703939423</v>
          </cell>
          <cell r="AI101">
            <v>17328.959153342304</v>
          </cell>
          <cell r="AJ101">
            <v>18132.085594349999</v>
          </cell>
          <cell r="AK101">
            <v>18180.958768026921</v>
          </cell>
          <cell r="AL101">
            <v>15980.125391363943</v>
          </cell>
          <cell r="AM101">
            <v>18195.407111009423</v>
          </cell>
          <cell r="AN101">
            <v>19038.689874067502</v>
          </cell>
          <cell r="AO101">
            <v>19090.00670642827</v>
          </cell>
          <cell r="AP101">
            <v>16779.13166093214</v>
          </cell>
          <cell r="AQ101">
            <v>19105.177466559893</v>
          </cell>
          <cell r="AR101">
            <v>19990.624367770877</v>
          </cell>
          <cell r="AS101">
            <v>20044.507041749683</v>
          </cell>
          <cell r="AT101">
            <v>0</v>
          </cell>
          <cell r="AU101">
            <v>4463.482</v>
          </cell>
          <cell r="AV101">
            <v>4401.2709999999997</v>
          </cell>
          <cell r="AW101">
            <v>6351.0930000000008</v>
          </cell>
          <cell r="AX101">
            <v>4331.1020000000008</v>
          </cell>
          <cell r="AY101">
            <v>4184.5710000000008</v>
          </cell>
          <cell r="AZ101">
            <v>5761.5439999999999</v>
          </cell>
          <cell r="BA101">
            <v>4227.8070000000007</v>
          </cell>
          <cell r="BB101">
            <v>4595.3410000000003</v>
          </cell>
          <cell r="BC101">
            <v>6619.674</v>
          </cell>
          <cell r="BD101">
            <v>4630.5200000000004</v>
          </cell>
          <cell r="BE101">
            <v>4314.7780000000002</v>
          </cell>
          <cell r="BF101">
            <v>4901.8620000000001</v>
          </cell>
          <cell r="BG101">
            <v>6133.5479999999998</v>
          </cell>
          <cell r="BH101">
            <v>4705.058</v>
          </cell>
          <cell r="BI101">
            <v>6366.3450000000003</v>
          </cell>
          <cell r="BJ101">
            <v>5026.2</v>
          </cell>
          <cell r="BK101">
            <v>4676.9540000000006</v>
          </cell>
          <cell r="BL101">
            <v>5573.2839999999997</v>
          </cell>
          <cell r="BM101">
            <v>4503.103000000001</v>
          </cell>
          <cell r="BN101">
            <v>4956.0770000000002</v>
          </cell>
          <cell r="BO101">
            <v>5919.5543941348978</v>
          </cell>
          <cell r="BP101">
            <v>5075.2649999999994</v>
          </cell>
          <cell r="BQ101">
            <v>4627.1260000000002</v>
          </cell>
          <cell r="BR101">
            <v>6098.9690000000001</v>
          </cell>
          <cell r="BS101">
            <v>4968.68</v>
          </cell>
          <cell r="BT101">
            <v>4568.6099999999997</v>
          </cell>
          <cell r="BU101">
            <v>6131.2500000000009</v>
          </cell>
          <cell r="BV101">
            <v>4192.884</v>
          </cell>
          <cell r="BW101">
            <v>3928.4419999999996</v>
          </cell>
          <cell r="BX101">
            <v>4890.8389999999999</v>
          </cell>
          <cell r="BY101">
            <v>3758.4479999999999</v>
          </cell>
          <cell r="BZ101">
            <v>4239.1760000000004</v>
          </cell>
          <cell r="CA101">
            <v>5111.0290000000005</v>
          </cell>
          <cell r="CB101">
            <v>4406.91</v>
          </cell>
          <cell r="CC101">
            <v>3939.172</v>
          </cell>
          <cell r="CD101">
            <v>4800.7340000000004</v>
          </cell>
          <cell r="CE101">
            <v>3795.5070000000001</v>
          </cell>
          <cell r="CF101">
            <v>3946.9500000000003</v>
          </cell>
          <cell r="CG101">
            <v>6412.9910000000009</v>
          </cell>
          <cell r="CH101">
            <v>4506.9989999999998</v>
          </cell>
          <cell r="CI101">
            <v>4876.2359999999999</v>
          </cell>
          <cell r="CJ101">
            <v>6104.7700100000002</v>
          </cell>
          <cell r="CK101">
            <v>5115.8576153846152</v>
          </cell>
          <cell r="CL101">
            <v>5027.2747553846148</v>
          </cell>
          <cell r="CM101">
            <v>6303.2037692307695</v>
          </cell>
          <cell r="CN101">
            <v>5156.9754453846153</v>
          </cell>
          <cell r="CO101">
            <v>5157.351395384615</v>
          </cell>
          <cell r="CP101">
            <v>6176.3387084615379</v>
          </cell>
          <cell r="CQ101">
            <v>4014.15</v>
          </cell>
          <cell r="CR101">
            <v>4565.0390301923089</v>
          </cell>
          <cell r="CS101">
            <v>5915.2557692307664</v>
          </cell>
          <cell r="CT101">
            <v>4859.1762797307665</v>
          </cell>
          <cell r="CU101">
            <v>5234.5858320000007</v>
          </cell>
          <cell r="CV101">
            <v>6410.0085104999998</v>
          </cell>
          <cell r="CW101">
            <v>5371.6504961538458</v>
          </cell>
          <cell r="CX101">
            <v>5278.638493153846</v>
          </cell>
          <cell r="CY101">
            <v>6618.3639576923088</v>
          </cell>
          <cell r="CZ101">
            <v>5414.8242176538461</v>
          </cell>
          <cell r="DA101">
            <v>5415.2189651538456</v>
          </cell>
          <cell r="DB101">
            <v>6485.1556438846155</v>
          </cell>
          <cell r="DC101">
            <v>4214.8575000000001</v>
          </cell>
          <cell r="DD101">
            <v>4793.2909817019245</v>
          </cell>
          <cell r="DE101">
            <v>6211.018557692305</v>
          </cell>
          <cell r="DF101">
            <v>5102.1350937173047</v>
          </cell>
          <cell r="DG101">
            <v>5496.3151236000003</v>
          </cell>
          <cell r="DH101">
            <v>6730.5089360250004</v>
          </cell>
          <cell r="DI101">
            <v>5640.2330209615384</v>
          </cell>
          <cell r="DJ101">
            <v>5542.5704178115384</v>
          </cell>
          <cell r="DK101">
            <v>6949.2821555769242</v>
          </cell>
          <cell r="DL101">
            <v>5685.5654285365381</v>
          </cell>
          <cell r="DM101">
            <v>5685.9799134115383</v>
          </cell>
          <cell r="DN101">
            <v>6809.4134260788469</v>
          </cell>
          <cell r="DO101">
            <v>4425.6003750000009</v>
          </cell>
          <cell r="DP101">
            <v>5032.9555307870205</v>
          </cell>
          <cell r="DQ101">
            <v>6521.5694855769207</v>
          </cell>
          <cell r="DR101">
            <v>5357.2418484031705</v>
          </cell>
          <cell r="DS101">
            <v>5771.1308797800002</v>
          </cell>
          <cell r="DT101">
            <v>7067.0343828262503</v>
          </cell>
          <cell r="DU101">
            <v>5922.244672009615</v>
          </cell>
          <cell r="DV101">
            <v>5819.6989387021149</v>
          </cell>
          <cell r="DW101">
            <v>7296.7462633557707</v>
          </cell>
          <cell r="DX101">
            <v>5969.843699963365</v>
          </cell>
          <cell r="DY101">
            <v>5970.2789090821152</v>
          </cell>
          <cell r="DZ101">
            <v>7149.8840973827892</v>
          </cell>
          <cell r="EA101">
            <v>4646.8803937500006</v>
          </cell>
          <cell r="EB101">
            <v>5284.6033073263716</v>
          </cell>
          <cell r="EC101">
            <v>6847.6479598557671</v>
          </cell>
          <cell r="ED101">
            <v>5625.1039408233291</v>
          </cell>
          <cell r="EE101">
            <v>6059.6874237690008</v>
          </cell>
          <cell r="EF101">
            <v>7420.3861019675633</v>
          </cell>
          <cell r="EG101">
            <v>6218.356905610096</v>
          </cell>
          <cell r="EH101">
            <v>6110.6838856372206</v>
          </cell>
          <cell r="EI101">
            <v>7661.5835765235588</v>
          </cell>
          <cell r="EJ101">
            <v>6268.3358849615342</v>
          </cell>
          <cell r="EK101">
            <v>6268.7928545362211</v>
          </cell>
          <cell r="EL101">
            <v>7507.3783022519292</v>
          </cell>
          <cell r="EM101">
            <v>0</v>
          </cell>
          <cell r="EN101">
            <v>0</v>
          </cell>
        </row>
        <row r="102">
          <cell r="CJ102">
            <v>0</v>
          </cell>
        </row>
        <row r="103">
          <cell r="K103">
            <v>0</v>
          </cell>
          <cell r="CJ103">
            <v>0</v>
          </cell>
        </row>
        <row r="104">
          <cell r="I104">
            <v>0</v>
          </cell>
          <cell r="J104">
            <v>0</v>
          </cell>
          <cell r="K104">
            <v>0</v>
          </cell>
          <cell r="L104">
            <v>0</v>
          </cell>
          <cell r="M104">
            <v>0</v>
          </cell>
          <cell r="N104">
            <v>0</v>
          </cell>
          <cell r="W104" t="str">
            <v>EBT</v>
          </cell>
          <cell r="X104">
            <v>-473.06399999999883</v>
          </cell>
          <cell r="Y104">
            <v>955.61113000000591</v>
          </cell>
          <cell r="AC104">
            <v>0</v>
          </cell>
          <cell r="AG104">
            <v>0</v>
          </cell>
        </row>
        <row r="105">
          <cell r="I105">
            <v>0</v>
          </cell>
          <cell r="J105">
            <v>0</v>
          </cell>
          <cell r="K105">
            <v>0</v>
          </cell>
          <cell r="L105">
            <v>0</v>
          </cell>
          <cell r="M105">
            <v>0</v>
          </cell>
          <cell r="N105">
            <v>0</v>
          </cell>
          <cell r="W105" t="str">
            <v>Labor</v>
          </cell>
          <cell r="X105">
            <v>0</v>
          </cell>
          <cell r="Y105">
            <v>0</v>
          </cell>
          <cell r="AC105">
            <v>0</v>
          </cell>
          <cell r="AG105">
            <v>0</v>
          </cell>
        </row>
        <row r="106">
          <cell r="L106">
            <v>0</v>
          </cell>
          <cell r="M106">
            <v>0</v>
          </cell>
          <cell r="N106">
            <v>0</v>
          </cell>
          <cell r="W106" t="str">
            <v>Price</v>
          </cell>
          <cell r="X106">
            <v>0</v>
          </cell>
          <cell r="Y106">
            <v>0</v>
          </cell>
          <cell r="AC106">
            <v>0</v>
          </cell>
          <cell r="AG106">
            <v>0</v>
          </cell>
        </row>
        <row r="107">
          <cell r="K107">
            <v>0</v>
          </cell>
          <cell r="W107" t="str">
            <v>AQF Sales</v>
          </cell>
          <cell r="Y107">
            <v>0</v>
          </cell>
          <cell r="AC107">
            <v>0</v>
          </cell>
          <cell r="AG107">
            <v>0</v>
          </cell>
        </row>
        <row r="108">
          <cell r="W108" t="str">
            <v>FPH Acq. Fees</v>
          </cell>
          <cell r="X108">
            <v>0</v>
          </cell>
          <cell r="Y108">
            <v>0</v>
          </cell>
          <cell r="AC108">
            <v>0</v>
          </cell>
          <cell r="AG108">
            <v>0</v>
          </cell>
        </row>
        <row r="109">
          <cell r="W109" t="str">
            <v>PF EBT</v>
          </cell>
          <cell r="X109">
            <v>-473.06399999999883</v>
          </cell>
          <cell r="Y109">
            <v>955.61113000000591</v>
          </cell>
          <cell r="AC109">
            <v>0</v>
          </cell>
          <cell r="AG109">
            <v>0</v>
          </cell>
          <cell r="BS109">
            <v>0</v>
          </cell>
          <cell r="BT109">
            <v>0</v>
          </cell>
          <cell r="BU109">
            <v>0</v>
          </cell>
          <cell r="BV109">
            <v>0</v>
          </cell>
          <cell r="BW109">
            <v>0</v>
          </cell>
          <cell r="BX109">
            <v>0</v>
          </cell>
          <cell r="BY109">
            <v>0</v>
          </cell>
          <cell r="BZ109">
            <v>0</v>
          </cell>
        </row>
        <row r="110">
          <cell r="Y110">
            <v>0</v>
          </cell>
          <cell r="AC110">
            <v>0</v>
          </cell>
          <cell r="AG110">
            <v>0</v>
          </cell>
          <cell r="BS110">
            <v>0</v>
          </cell>
          <cell r="BT110">
            <v>0</v>
          </cell>
          <cell r="BU110">
            <v>0</v>
          </cell>
          <cell r="BV110">
            <v>0</v>
          </cell>
          <cell r="BW110">
            <v>0</v>
          </cell>
          <cell r="BX110">
            <v>0</v>
          </cell>
          <cell r="BY110">
            <v>0</v>
          </cell>
          <cell r="BZ110">
            <v>0</v>
          </cell>
        </row>
        <row r="111">
          <cell r="BS111">
            <v>0</v>
          </cell>
          <cell r="BT111">
            <v>0</v>
          </cell>
          <cell r="BU111">
            <v>0</v>
          </cell>
          <cell r="BV111">
            <v>0</v>
          </cell>
          <cell r="BW111">
            <v>0</v>
          </cell>
          <cell r="BX111">
            <v>0</v>
          </cell>
          <cell r="BY111">
            <v>0</v>
          </cell>
          <cell r="BZ111">
            <v>0</v>
          </cell>
        </row>
        <row r="112">
          <cell r="W112" t="str">
            <v>Interest</v>
          </cell>
          <cell r="X112">
            <v>1096.9949999999999</v>
          </cell>
          <cell r="Y112">
            <v>1109.3600000000001</v>
          </cell>
          <cell r="AC112">
            <v>0</v>
          </cell>
          <cell r="AG112">
            <v>0</v>
          </cell>
        </row>
        <row r="113">
          <cell r="W113" t="str">
            <v>Adj. Above</v>
          </cell>
          <cell r="X113">
            <v>0</v>
          </cell>
          <cell r="Y113">
            <v>0</v>
          </cell>
          <cell r="AC113">
            <v>0</v>
          </cell>
          <cell r="AG113">
            <v>0</v>
          </cell>
        </row>
        <row r="114">
          <cell r="W114" t="str">
            <v>Tax</v>
          </cell>
          <cell r="X114">
            <v>0</v>
          </cell>
          <cell r="Y114">
            <v>0</v>
          </cell>
          <cell r="AC114">
            <v>0</v>
          </cell>
          <cell r="AG114">
            <v>0</v>
          </cell>
        </row>
        <row r="115">
          <cell r="W115" t="str">
            <v>Debt Delta</v>
          </cell>
          <cell r="X115">
            <v>0</v>
          </cell>
          <cell r="Y115">
            <v>0</v>
          </cell>
          <cell r="AC115">
            <v>0</v>
          </cell>
          <cell r="AG115">
            <v>0</v>
          </cell>
        </row>
        <row r="116">
          <cell r="W116" t="str">
            <v>Interest Delta</v>
          </cell>
          <cell r="X116">
            <v>0</v>
          </cell>
          <cell r="Y116">
            <v>0</v>
          </cell>
          <cell r="AC116">
            <v>0</v>
          </cell>
          <cell r="AG116">
            <v>0</v>
          </cell>
        </row>
        <row r="118">
          <cell r="W118" t="str">
            <v>Adj. Interest</v>
          </cell>
          <cell r="X118">
            <v>1096.9949999999999</v>
          </cell>
          <cell r="Y118">
            <v>1109.3600000000001</v>
          </cell>
          <cell r="AC118">
            <v>0</v>
          </cell>
          <cell r="AG118">
            <v>0</v>
          </cell>
        </row>
        <row r="120">
          <cell r="W120" t="str">
            <v>Revolver</v>
          </cell>
          <cell r="X120">
            <v>5124</v>
          </cell>
          <cell r="Y120">
            <v>5124</v>
          </cell>
          <cell r="AC120">
            <v>0</v>
          </cell>
          <cell r="AG120">
            <v>0</v>
          </cell>
        </row>
        <row r="121">
          <cell r="W121" t="str">
            <v>Adj. Debt</v>
          </cell>
          <cell r="X121">
            <v>5124</v>
          </cell>
          <cell r="Y121">
            <v>5124</v>
          </cell>
          <cell r="AC121">
            <v>0</v>
          </cell>
          <cell r="AG121">
            <v>0</v>
          </cell>
        </row>
      </sheetData>
      <sheetData sheetId="23">
        <row r="1">
          <cell r="A1" t="str">
            <v>Food Processing Holdings -- Base Case</v>
          </cell>
          <cell r="B1">
            <v>0</v>
          </cell>
          <cell r="C1">
            <v>0</v>
          </cell>
          <cell r="S1">
            <v>0</v>
          </cell>
        </row>
        <row r="2">
          <cell r="A2" t="str">
            <v>Summary PL</v>
          </cell>
          <cell r="B2">
            <v>0</v>
          </cell>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row>
        <row r="3">
          <cell r="M3">
            <v>0</v>
          </cell>
          <cell r="N3">
            <v>0</v>
          </cell>
          <cell r="O3">
            <v>0</v>
          </cell>
          <cell r="P3">
            <v>0</v>
          </cell>
          <cell r="Q3">
            <v>0</v>
          </cell>
          <cell r="R3">
            <v>0</v>
          </cell>
          <cell r="S3">
            <v>0</v>
          </cell>
        </row>
        <row r="4">
          <cell r="M4">
            <v>0</v>
          </cell>
          <cell r="N4">
            <v>0</v>
          </cell>
          <cell r="O4">
            <v>0</v>
          </cell>
          <cell r="P4">
            <v>0</v>
          </cell>
          <cell r="Q4" t="str">
            <v>(mgmt. case)</v>
          </cell>
          <cell r="R4">
            <v>0</v>
          </cell>
          <cell r="S4" t="str">
            <v>(base case)</v>
          </cell>
        </row>
        <row r="5">
          <cell r="A5">
            <v>0</v>
          </cell>
          <cell r="B5" t="str">
            <v>($ in '000s)</v>
          </cell>
          <cell r="C5">
            <v>0</v>
          </cell>
          <cell r="D5" t="str">
            <v>Q1 '10A</v>
          </cell>
          <cell r="E5" t="str">
            <v>Q2 '10A</v>
          </cell>
          <cell r="F5" t="str">
            <v>Q3 '10A</v>
          </cell>
          <cell r="G5" t="str">
            <v>Q4 '10E</v>
          </cell>
          <cell r="H5" t="str">
            <v>Q1 '11P</v>
          </cell>
          <cell r="I5" t="str">
            <v>Q2 '11P</v>
          </cell>
          <cell r="J5" t="str">
            <v>Q3 '11P</v>
          </cell>
          <cell r="K5" t="str">
            <v>Q4 '11P</v>
          </cell>
          <cell r="L5">
            <v>0</v>
          </cell>
          <cell r="M5" t="str">
            <v>2009A</v>
          </cell>
          <cell r="N5" t="str">
            <v>2010E</v>
          </cell>
          <cell r="O5">
            <v>0</v>
          </cell>
          <cell r="P5">
            <v>0</v>
          </cell>
          <cell r="Q5" t="str">
            <v>2011F</v>
          </cell>
          <cell r="R5">
            <v>0</v>
          </cell>
          <cell r="S5" t="str">
            <v>2011F</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row>
        <row r="7">
          <cell r="B7" t="str">
            <v>AQF</v>
          </cell>
          <cell r="D7">
            <v>22264.5177</v>
          </cell>
          <cell r="E7">
            <v>19041.159800000001</v>
          </cell>
          <cell r="F7">
            <v>19376.154000000002</v>
          </cell>
          <cell r="G7">
            <v>18486.883970000003</v>
          </cell>
          <cell r="H7">
            <v>19890.595000000001</v>
          </cell>
          <cell r="I7">
            <v>22431.125461538461</v>
          </cell>
          <cell r="J7">
            <v>24158.625</v>
          </cell>
          <cell r="K7">
            <v>24112.750384615385</v>
          </cell>
          <cell r="L7">
            <v>0</v>
          </cell>
          <cell r="M7">
            <v>96157.656000000003</v>
          </cell>
          <cell r="N7">
            <v>79168.715469999996</v>
          </cell>
          <cell r="O7">
            <v>0</v>
          </cell>
          <cell r="Q7">
            <v>84096</v>
          </cell>
          <cell r="S7">
            <v>90593.095846153854</v>
          </cell>
        </row>
        <row r="8">
          <cell r="B8" t="str">
            <v>SQM</v>
          </cell>
          <cell r="D8">
            <v>5944.1668399999999</v>
          </cell>
          <cell r="E8">
            <v>5503.2359999999999</v>
          </cell>
          <cell r="F8">
            <v>5768.5320000000002</v>
          </cell>
          <cell r="G8">
            <v>6221.6669999999995</v>
          </cell>
          <cell r="H8">
            <v>6227.598</v>
          </cell>
          <cell r="I8">
            <v>5939.1216177999995</v>
          </cell>
          <cell r="J8">
            <v>6421.3297820000007</v>
          </cell>
          <cell r="K8">
            <v>6580.4602344839714</v>
          </cell>
          <cell r="L8">
            <v>0</v>
          </cell>
          <cell r="M8">
            <v>21990.375</v>
          </cell>
          <cell r="N8">
            <v>23437.601840000003</v>
          </cell>
          <cell r="O8">
            <v>0</v>
          </cell>
          <cell r="Q8">
            <v>25071.000000000004</v>
          </cell>
          <cell r="S8">
            <v>25168.509634283972</v>
          </cell>
        </row>
        <row r="9">
          <cell r="B9" t="str">
            <v>Filet of Chicken</v>
          </cell>
          <cell r="D9">
            <v>0</v>
          </cell>
          <cell r="E9">
            <v>0</v>
          </cell>
          <cell r="F9">
            <v>0</v>
          </cell>
          <cell r="G9">
            <v>0</v>
          </cell>
          <cell r="H9">
            <v>0</v>
          </cell>
          <cell r="I9">
            <v>0</v>
          </cell>
          <cell r="J9">
            <v>0</v>
          </cell>
          <cell r="K9">
            <v>0</v>
          </cell>
          <cell r="L9">
            <v>0</v>
          </cell>
          <cell r="M9">
            <v>0</v>
          </cell>
          <cell r="N9">
            <v>0</v>
          </cell>
          <cell r="O9">
            <v>0</v>
          </cell>
          <cell r="Q9">
            <v>0</v>
          </cell>
          <cell r="S9">
            <v>0</v>
          </cell>
        </row>
        <row r="10">
          <cell r="B10" t="str">
            <v>Barber Foods</v>
          </cell>
          <cell r="D10">
            <v>0</v>
          </cell>
          <cell r="E10">
            <v>0</v>
          </cell>
          <cell r="F10">
            <v>0</v>
          </cell>
          <cell r="G10">
            <v>0</v>
          </cell>
          <cell r="H10">
            <v>0</v>
          </cell>
          <cell r="I10">
            <v>0</v>
          </cell>
          <cell r="J10">
            <v>0</v>
          </cell>
          <cell r="K10">
            <v>0</v>
          </cell>
          <cell r="L10">
            <v>0</v>
          </cell>
          <cell r="M10">
            <v>0</v>
          </cell>
          <cell r="N10">
            <v>0</v>
          </cell>
          <cell r="O10">
            <v>0</v>
          </cell>
          <cell r="Q10">
            <v>0</v>
          </cell>
          <cell r="S10">
            <v>0</v>
          </cell>
        </row>
        <row r="11">
          <cell r="B11" t="str">
            <v>FPH Intercompany Elim.</v>
          </cell>
          <cell r="D11">
            <v>-54.436799999999991</v>
          </cell>
          <cell r="E11">
            <v>-53.2316</v>
          </cell>
          <cell r="F11">
            <v>-34.536999999999999</v>
          </cell>
          <cell r="G11">
            <v>-52.5884</v>
          </cell>
          <cell r="H11">
            <v>-40.624700000000004</v>
          </cell>
          <cell r="I11">
            <v>-37.379599999999996</v>
          </cell>
          <cell r="J11">
            <v>0</v>
          </cell>
          <cell r="K11">
            <v>0</v>
          </cell>
          <cell r="L11">
            <v>0</v>
          </cell>
          <cell r="M11">
            <v>-195.53710000000001</v>
          </cell>
          <cell r="N11">
            <v>-194.7938</v>
          </cell>
          <cell r="O11">
            <v>0</v>
          </cell>
          <cell r="Q11">
            <v>0</v>
          </cell>
          <cell r="S11">
            <v>-78.004300000000001</v>
          </cell>
        </row>
        <row r="12">
          <cell r="B12" t="str">
            <v>FoC Synergies</v>
          </cell>
          <cell r="D12">
            <v>0</v>
          </cell>
          <cell r="E12">
            <v>0</v>
          </cell>
          <cell r="F12">
            <v>0</v>
          </cell>
          <cell r="G12">
            <v>0</v>
          </cell>
          <cell r="H12">
            <v>0</v>
          </cell>
          <cell r="I12">
            <v>0</v>
          </cell>
          <cell r="J12">
            <v>0</v>
          </cell>
          <cell r="K12">
            <v>0</v>
          </cell>
          <cell r="L12">
            <v>0</v>
          </cell>
          <cell r="M12">
            <v>0</v>
          </cell>
          <cell r="N12">
            <v>0</v>
          </cell>
          <cell r="O12">
            <v>0</v>
          </cell>
          <cell r="Q12">
            <v>0</v>
          </cell>
          <cell r="S12">
            <v>0</v>
          </cell>
        </row>
        <row r="13">
          <cell r="B13" t="str">
            <v>Barber Synergies</v>
          </cell>
          <cell r="D13">
            <v>0</v>
          </cell>
          <cell r="E13">
            <v>0</v>
          </cell>
          <cell r="F13">
            <v>0</v>
          </cell>
          <cell r="G13">
            <v>0</v>
          </cell>
          <cell r="H13">
            <v>0</v>
          </cell>
          <cell r="I13">
            <v>0</v>
          </cell>
          <cell r="J13">
            <v>0</v>
          </cell>
          <cell r="K13">
            <v>0</v>
          </cell>
          <cell r="L13">
            <v>0</v>
          </cell>
          <cell r="M13">
            <v>0</v>
          </cell>
          <cell r="N13">
            <v>0</v>
          </cell>
          <cell r="O13">
            <v>0</v>
          </cell>
          <cell r="Q13">
            <v>0</v>
          </cell>
          <cell r="S13">
            <v>0</v>
          </cell>
        </row>
        <row r="14">
          <cell r="B14" t="str">
            <v>Net Revenue</v>
          </cell>
          <cell r="D14">
            <v>28154.247740000003</v>
          </cell>
          <cell r="E14">
            <v>24491.164200000003</v>
          </cell>
          <cell r="F14">
            <v>25110.149000000001</v>
          </cell>
          <cell r="G14">
            <v>24655.962570000003</v>
          </cell>
          <cell r="H14">
            <v>26077.568299999999</v>
          </cell>
          <cell r="I14">
            <v>28332.86747933846</v>
          </cell>
          <cell r="J14">
            <v>30579.954782000001</v>
          </cell>
          <cell r="K14">
            <v>30693.210619099358</v>
          </cell>
          <cell r="L14">
            <v>0</v>
          </cell>
          <cell r="M14">
            <v>117952.4939</v>
          </cell>
          <cell r="N14">
            <v>102411.52351</v>
          </cell>
          <cell r="O14">
            <v>0</v>
          </cell>
          <cell r="Q14">
            <v>109167</v>
          </cell>
          <cell r="S14">
            <v>115683.60118043782</v>
          </cell>
        </row>
        <row r="15">
          <cell r="A15">
            <v>0</v>
          </cell>
          <cell r="B15" t="str">
            <v>% growth from prior period</v>
          </cell>
          <cell r="C15">
            <v>0</v>
          </cell>
          <cell r="D15">
            <v>-0.11698433968538868</v>
          </cell>
          <cell r="E15">
            <v>-0.14430699215257436</v>
          </cell>
          <cell r="F15">
            <v>-0.12301503393029811</v>
          </cell>
          <cell r="G15">
            <v>-0.14432089818289573</v>
          </cell>
          <cell r="H15">
            <v>-7.3760785909742888E-2</v>
          </cell>
          <cell r="I15">
            <v>0.15686078652555269</v>
          </cell>
          <cell r="J15">
            <v>0.21783247012990636</v>
          </cell>
          <cell r="K15">
            <v>0.24485955605907428</v>
          </cell>
          <cell r="L15">
            <v>0</v>
          </cell>
          <cell r="M15">
            <v>5.6610342834845451E-2</v>
          </cell>
          <cell r="N15">
            <v>-0.13175618315603921</v>
          </cell>
          <cell r="O15">
            <v>0</v>
          </cell>
          <cell r="Q15">
            <v>5.5451307707447661E-2</v>
          </cell>
          <cell r="S15">
            <v>0.12959554955885277</v>
          </cell>
        </row>
        <row r="16">
          <cell r="D16">
            <v>0</v>
          </cell>
          <cell r="E16">
            <v>0</v>
          </cell>
          <cell r="F16">
            <v>0</v>
          </cell>
          <cell r="G16">
            <v>0</v>
          </cell>
          <cell r="H16">
            <v>0</v>
          </cell>
          <cell r="I16">
            <v>0</v>
          </cell>
          <cell r="J16">
            <v>0</v>
          </cell>
          <cell r="K16">
            <v>0</v>
          </cell>
          <cell r="L16">
            <v>0</v>
          </cell>
          <cell r="M16">
            <v>0</v>
          </cell>
          <cell r="N16">
            <v>0</v>
          </cell>
          <cell r="O16">
            <v>0</v>
          </cell>
          <cell r="Q16">
            <v>0</v>
          </cell>
          <cell r="S16">
            <v>0</v>
          </cell>
        </row>
        <row r="17">
          <cell r="B17" t="str">
            <v>AQF</v>
          </cell>
          <cell r="D17">
            <v>17214.971000000001</v>
          </cell>
          <cell r="E17">
            <v>15770.303</v>
          </cell>
          <cell r="F17">
            <v>16942.813999999998</v>
          </cell>
          <cell r="G17">
            <v>14886.570459999999</v>
          </cell>
          <cell r="H17">
            <v>15399.721</v>
          </cell>
          <cell r="I17">
            <v>18968.314870709139</v>
          </cell>
          <cell r="J17">
            <v>20889.218721894445</v>
          </cell>
          <cell r="K17">
            <v>19866.210471457485</v>
          </cell>
          <cell r="L17">
            <v>0</v>
          </cell>
          <cell r="M17">
            <v>78236.25443999999</v>
          </cell>
          <cell r="N17">
            <v>64814.658460000006</v>
          </cell>
          <cell r="O17">
            <v>0</v>
          </cell>
          <cell r="Q17">
            <v>68393</v>
          </cell>
          <cell r="S17">
            <v>75123.465064061078</v>
          </cell>
        </row>
        <row r="18">
          <cell r="B18" t="str">
            <v>SQM</v>
          </cell>
          <cell r="D18">
            <v>4257.7696800000003</v>
          </cell>
          <cell r="E18">
            <v>4312.4310000000005</v>
          </cell>
          <cell r="F18">
            <v>4462.991</v>
          </cell>
          <cell r="G18">
            <v>4220.5820000000003</v>
          </cell>
          <cell r="H18">
            <v>4451.674</v>
          </cell>
          <cell r="I18">
            <v>4378.1503029389751</v>
          </cell>
          <cell r="J18">
            <v>4504.0137391228454</v>
          </cell>
          <cell r="K18">
            <v>4591.2889888819118</v>
          </cell>
          <cell r="L18">
            <v>0</v>
          </cell>
          <cell r="M18">
            <v>14987.954683999997</v>
          </cell>
          <cell r="N18">
            <v>17253.773679999998</v>
          </cell>
          <cell r="O18">
            <v>0</v>
          </cell>
          <cell r="Q18">
            <v>18329</v>
          </cell>
          <cell r="S18">
            <v>17925.127030943731</v>
          </cell>
        </row>
        <row r="19">
          <cell r="B19" t="str">
            <v>Cost Cuts</v>
          </cell>
          <cell r="D19">
            <v>0</v>
          </cell>
          <cell r="E19">
            <v>0</v>
          </cell>
          <cell r="F19">
            <v>0</v>
          </cell>
          <cell r="G19">
            <v>0</v>
          </cell>
          <cell r="H19">
            <v>0</v>
          </cell>
          <cell r="I19">
            <v>0</v>
          </cell>
          <cell r="J19">
            <v>0</v>
          </cell>
          <cell r="K19">
            <v>0</v>
          </cell>
          <cell r="L19">
            <v>0</v>
          </cell>
          <cell r="M19">
            <v>0</v>
          </cell>
          <cell r="N19">
            <v>0</v>
          </cell>
          <cell r="O19">
            <v>0</v>
          </cell>
          <cell r="Q19">
            <v>0</v>
          </cell>
          <cell r="S19">
            <v>0</v>
          </cell>
        </row>
        <row r="20">
          <cell r="B20" t="str">
            <v>Filet of Chicken</v>
          </cell>
          <cell r="D20">
            <v>0</v>
          </cell>
          <cell r="E20">
            <v>0</v>
          </cell>
          <cell r="F20">
            <v>0</v>
          </cell>
          <cell r="G20">
            <v>0</v>
          </cell>
          <cell r="H20">
            <v>0</v>
          </cell>
          <cell r="I20">
            <v>0</v>
          </cell>
          <cell r="J20">
            <v>0</v>
          </cell>
          <cell r="K20">
            <v>0</v>
          </cell>
          <cell r="L20">
            <v>0</v>
          </cell>
          <cell r="M20">
            <v>0</v>
          </cell>
          <cell r="N20">
            <v>0</v>
          </cell>
          <cell r="O20">
            <v>0</v>
          </cell>
          <cell r="Q20">
            <v>0</v>
          </cell>
          <cell r="S20">
            <v>0</v>
          </cell>
        </row>
        <row r="21">
          <cell r="B21" t="str">
            <v>Barber Foods</v>
          </cell>
          <cell r="D21">
            <v>0</v>
          </cell>
          <cell r="E21">
            <v>0</v>
          </cell>
          <cell r="F21">
            <v>0</v>
          </cell>
          <cell r="G21">
            <v>0</v>
          </cell>
          <cell r="H21">
            <v>0</v>
          </cell>
          <cell r="I21">
            <v>0</v>
          </cell>
          <cell r="J21">
            <v>0</v>
          </cell>
          <cell r="K21">
            <v>0</v>
          </cell>
          <cell r="L21">
            <v>0</v>
          </cell>
          <cell r="M21">
            <v>0</v>
          </cell>
          <cell r="N21">
            <v>0</v>
          </cell>
          <cell r="O21">
            <v>0</v>
          </cell>
          <cell r="Q21">
            <v>0</v>
          </cell>
          <cell r="S21">
            <v>0</v>
          </cell>
        </row>
        <row r="22">
          <cell r="B22" t="str">
            <v>FPH Intercompany Elim.</v>
          </cell>
          <cell r="D22">
            <v>-54.436799999999991</v>
          </cell>
          <cell r="E22">
            <v>-53.2316</v>
          </cell>
          <cell r="F22">
            <v>-34.536999999999999</v>
          </cell>
          <cell r="G22">
            <v>-52.5884</v>
          </cell>
          <cell r="H22">
            <v>-40.624700000000004</v>
          </cell>
          <cell r="I22">
            <v>-37.379599999999996</v>
          </cell>
          <cell r="J22">
            <v>0</v>
          </cell>
          <cell r="K22">
            <v>0</v>
          </cell>
          <cell r="L22">
            <v>0</v>
          </cell>
          <cell r="M22">
            <v>-195.53710000000001</v>
          </cell>
          <cell r="N22">
            <v>-194.7938</v>
          </cell>
          <cell r="O22">
            <v>0</v>
          </cell>
          <cell r="Q22">
            <v>0</v>
          </cell>
          <cell r="S22">
            <v>-78.004300000000001</v>
          </cell>
        </row>
        <row r="23">
          <cell r="B23" t="str">
            <v>FoC Synergies</v>
          </cell>
          <cell r="D23">
            <v>0</v>
          </cell>
          <cell r="E23">
            <v>0</v>
          </cell>
          <cell r="F23">
            <v>0</v>
          </cell>
          <cell r="G23">
            <v>0</v>
          </cell>
          <cell r="H23">
            <v>0</v>
          </cell>
          <cell r="I23">
            <v>0</v>
          </cell>
          <cell r="J23">
            <v>0</v>
          </cell>
          <cell r="K23">
            <v>0</v>
          </cell>
          <cell r="L23">
            <v>0</v>
          </cell>
          <cell r="M23">
            <v>0</v>
          </cell>
          <cell r="N23">
            <v>0</v>
          </cell>
          <cell r="O23">
            <v>0</v>
          </cell>
          <cell r="Q23">
            <v>0</v>
          </cell>
          <cell r="S23">
            <v>0</v>
          </cell>
        </row>
        <row r="24">
          <cell r="B24" t="str">
            <v>Barber Synergies</v>
          </cell>
          <cell r="D24">
            <v>0</v>
          </cell>
          <cell r="E24">
            <v>0</v>
          </cell>
          <cell r="F24">
            <v>0</v>
          </cell>
          <cell r="G24">
            <v>0</v>
          </cell>
          <cell r="H24">
            <v>0</v>
          </cell>
          <cell r="I24">
            <v>0</v>
          </cell>
          <cell r="J24">
            <v>0</v>
          </cell>
          <cell r="K24">
            <v>0</v>
          </cell>
          <cell r="L24">
            <v>0</v>
          </cell>
          <cell r="M24">
            <v>0</v>
          </cell>
          <cell r="N24">
            <v>0</v>
          </cell>
          <cell r="O24">
            <v>0</v>
          </cell>
          <cell r="Q24">
            <v>0</v>
          </cell>
          <cell r="S24">
            <v>0</v>
          </cell>
        </row>
        <row r="25">
          <cell r="B25" t="str">
            <v>Cost of Sales</v>
          </cell>
          <cell r="D25">
            <v>21418.303880000003</v>
          </cell>
          <cell r="E25">
            <v>20029.502400000001</v>
          </cell>
          <cell r="F25">
            <v>21371.268</v>
          </cell>
          <cell r="G25">
            <v>19054.564059999997</v>
          </cell>
          <cell r="H25">
            <v>19810.7703</v>
          </cell>
          <cell r="I25">
            <v>23309.085573648113</v>
          </cell>
          <cell r="J25">
            <v>25393.232461017291</v>
          </cell>
          <cell r="K25">
            <v>24457.499460339397</v>
          </cell>
          <cell r="L25">
            <v>0</v>
          </cell>
          <cell r="M25">
            <v>93028.672023999985</v>
          </cell>
          <cell r="N25">
            <v>81873.638340000005</v>
          </cell>
          <cell r="O25">
            <v>0</v>
          </cell>
          <cell r="Q25">
            <v>86722</v>
          </cell>
          <cell r="S25">
            <v>92970.587795004802</v>
          </cell>
        </row>
        <row r="26">
          <cell r="D26">
            <v>0</v>
          </cell>
          <cell r="E26">
            <v>0</v>
          </cell>
          <cell r="F26">
            <v>0</v>
          </cell>
          <cell r="G26">
            <v>0</v>
          </cell>
          <cell r="H26">
            <v>0</v>
          </cell>
          <cell r="I26">
            <v>0</v>
          </cell>
          <cell r="J26">
            <v>0</v>
          </cell>
          <cell r="K26">
            <v>0</v>
          </cell>
          <cell r="L26">
            <v>0</v>
          </cell>
          <cell r="M26">
            <v>0</v>
          </cell>
          <cell r="N26">
            <v>0</v>
          </cell>
          <cell r="O26">
            <v>0</v>
          </cell>
          <cell r="Q26">
            <v>0</v>
          </cell>
          <cell r="S26">
            <v>0</v>
          </cell>
        </row>
        <row r="27">
          <cell r="B27" t="str">
            <v>AQF</v>
          </cell>
          <cell r="D27">
            <v>5049.546699999999</v>
          </cell>
          <cell r="E27">
            <v>3270.8568000000014</v>
          </cell>
          <cell r="F27">
            <v>2433.3400000000038</v>
          </cell>
          <cell r="G27">
            <v>3600.3135100000036</v>
          </cell>
          <cell r="H27">
            <v>4490.8740000000016</v>
          </cell>
          <cell r="I27">
            <v>3462.8105908293219</v>
          </cell>
          <cell r="J27">
            <v>3269.4062781055545</v>
          </cell>
          <cell r="K27">
            <v>4246.5399131578997</v>
          </cell>
          <cell r="L27">
            <v>0</v>
          </cell>
          <cell r="M27">
            <v>17921.401560000013</v>
          </cell>
          <cell r="N27">
            <v>14354.05700999999</v>
          </cell>
          <cell r="O27">
            <v>0</v>
          </cell>
          <cell r="Q27">
            <v>15703</v>
          </cell>
          <cell r="S27">
            <v>15469.630782092776</v>
          </cell>
        </row>
        <row r="28">
          <cell r="B28" t="str">
            <v>SQM</v>
          </cell>
          <cell r="D28">
            <v>1686.3971599999995</v>
          </cell>
          <cell r="E28">
            <v>1190.8049999999994</v>
          </cell>
          <cell r="F28">
            <v>1305.5410000000002</v>
          </cell>
          <cell r="G28">
            <v>2001.0849999999991</v>
          </cell>
          <cell r="H28">
            <v>1775.924</v>
          </cell>
          <cell r="I28">
            <v>1560.9713148610244</v>
          </cell>
          <cell r="J28">
            <v>1917.3160428771553</v>
          </cell>
          <cell r="K28">
            <v>1989.1712456020596</v>
          </cell>
          <cell r="L28">
            <v>0</v>
          </cell>
          <cell r="M28">
            <v>7002.4203160000034</v>
          </cell>
          <cell r="N28">
            <v>6183.8281600000046</v>
          </cell>
          <cell r="O28">
            <v>0</v>
          </cell>
          <cell r="Q28">
            <v>6742.0000000000036</v>
          </cell>
          <cell r="S28">
            <v>7243.3826033402402</v>
          </cell>
        </row>
        <row r="29">
          <cell r="B29" t="str">
            <v>Filet of Chicken</v>
          </cell>
          <cell r="D29">
            <v>0</v>
          </cell>
          <cell r="E29">
            <v>0</v>
          </cell>
          <cell r="F29">
            <v>0</v>
          </cell>
          <cell r="G29">
            <v>0</v>
          </cell>
          <cell r="H29">
            <v>0</v>
          </cell>
          <cell r="I29">
            <v>0</v>
          </cell>
          <cell r="J29">
            <v>0</v>
          </cell>
          <cell r="K29">
            <v>0</v>
          </cell>
          <cell r="L29">
            <v>0</v>
          </cell>
          <cell r="M29">
            <v>0</v>
          </cell>
          <cell r="N29">
            <v>0</v>
          </cell>
          <cell r="O29">
            <v>0</v>
          </cell>
          <cell r="Q29">
            <v>0</v>
          </cell>
          <cell r="S29">
            <v>0</v>
          </cell>
        </row>
        <row r="30">
          <cell r="B30" t="str">
            <v>Barber Foods</v>
          </cell>
          <cell r="D30">
            <v>0</v>
          </cell>
          <cell r="E30">
            <v>0</v>
          </cell>
          <cell r="F30">
            <v>0</v>
          </cell>
          <cell r="G30">
            <v>0</v>
          </cell>
          <cell r="H30">
            <v>0</v>
          </cell>
          <cell r="I30">
            <v>0</v>
          </cell>
          <cell r="J30">
            <v>0</v>
          </cell>
          <cell r="K30">
            <v>0</v>
          </cell>
          <cell r="L30">
            <v>0</v>
          </cell>
          <cell r="M30">
            <v>0</v>
          </cell>
          <cell r="N30">
            <v>0</v>
          </cell>
          <cell r="O30">
            <v>0</v>
          </cell>
          <cell r="Q30">
            <v>0</v>
          </cell>
          <cell r="S30">
            <v>0</v>
          </cell>
        </row>
        <row r="31">
          <cell r="B31" t="str">
            <v>FoC Synergies</v>
          </cell>
          <cell r="D31">
            <v>0</v>
          </cell>
          <cell r="E31">
            <v>0</v>
          </cell>
          <cell r="F31">
            <v>0</v>
          </cell>
          <cell r="G31">
            <v>0</v>
          </cell>
          <cell r="H31">
            <v>0</v>
          </cell>
          <cell r="I31">
            <v>0</v>
          </cell>
          <cell r="J31">
            <v>0</v>
          </cell>
          <cell r="K31">
            <v>0</v>
          </cell>
          <cell r="L31">
            <v>0</v>
          </cell>
          <cell r="M31">
            <v>0</v>
          </cell>
          <cell r="N31">
            <v>0</v>
          </cell>
          <cell r="O31">
            <v>0</v>
          </cell>
          <cell r="Q31">
            <v>0</v>
          </cell>
          <cell r="S31">
            <v>0</v>
          </cell>
        </row>
        <row r="32">
          <cell r="B32" t="str">
            <v>Barber Synergies</v>
          </cell>
          <cell r="D32">
            <v>0</v>
          </cell>
          <cell r="E32">
            <v>0</v>
          </cell>
          <cell r="F32">
            <v>0</v>
          </cell>
          <cell r="G32">
            <v>0</v>
          </cell>
          <cell r="H32">
            <v>0</v>
          </cell>
          <cell r="I32">
            <v>0</v>
          </cell>
          <cell r="J32">
            <v>0</v>
          </cell>
          <cell r="K32">
            <v>0</v>
          </cell>
          <cell r="L32">
            <v>0</v>
          </cell>
          <cell r="M32">
            <v>0</v>
          </cell>
          <cell r="N32">
            <v>0</v>
          </cell>
          <cell r="O32">
            <v>0</v>
          </cell>
          <cell r="Q32">
            <v>0</v>
          </cell>
          <cell r="S32">
            <v>0</v>
          </cell>
        </row>
        <row r="33">
          <cell r="B33" t="str">
            <v>Cost Cuts</v>
          </cell>
          <cell r="D33">
            <v>0</v>
          </cell>
          <cell r="E33">
            <v>0</v>
          </cell>
          <cell r="F33">
            <v>0</v>
          </cell>
          <cell r="G33">
            <v>0</v>
          </cell>
          <cell r="H33">
            <v>0</v>
          </cell>
          <cell r="I33">
            <v>0</v>
          </cell>
          <cell r="J33">
            <v>0</v>
          </cell>
          <cell r="K33">
            <v>0</v>
          </cell>
          <cell r="L33">
            <v>0</v>
          </cell>
          <cell r="M33">
            <v>0</v>
          </cell>
          <cell r="N33">
            <v>0</v>
          </cell>
          <cell r="O33">
            <v>0</v>
          </cell>
          <cell r="Q33">
            <v>0</v>
          </cell>
          <cell r="S33">
            <v>0</v>
          </cell>
        </row>
        <row r="34">
          <cell r="B34" t="str">
            <v>Gross Margin</v>
          </cell>
          <cell r="D34">
            <v>6735.9438599999994</v>
          </cell>
          <cell r="E34">
            <v>4461.6618000000017</v>
          </cell>
          <cell r="F34">
            <v>3738.8810000000012</v>
          </cell>
          <cell r="G34">
            <v>5601.3985100000064</v>
          </cell>
          <cell r="H34">
            <v>6266.7979999999989</v>
          </cell>
          <cell r="I34">
            <v>5023.7819056903463</v>
          </cell>
          <cell r="J34">
            <v>5186.7223209827098</v>
          </cell>
          <cell r="K34">
            <v>6235.7111587599611</v>
          </cell>
          <cell r="L34">
            <v>0</v>
          </cell>
          <cell r="M34">
            <v>24923.821876000016</v>
          </cell>
          <cell r="N34">
            <v>20537.885169999994</v>
          </cell>
          <cell r="O34">
            <v>0</v>
          </cell>
          <cell r="Q34">
            <v>22445</v>
          </cell>
          <cell r="S34">
            <v>22713.01338543302</v>
          </cell>
        </row>
        <row r="35">
          <cell r="A35">
            <v>0</v>
          </cell>
          <cell r="B35" t="str">
            <v>% of net revenue</v>
          </cell>
          <cell r="C35">
            <v>0</v>
          </cell>
          <cell r="D35">
            <v>0.23925142387768158</v>
          </cell>
          <cell r="E35">
            <v>0.18217434514607522</v>
          </cell>
          <cell r="F35">
            <v>0.14889919609796026</v>
          </cell>
          <cell r="G35">
            <v>0.22718230911071688</v>
          </cell>
          <cell r="H35">
            <v>0.24031374121643079</v>
          </cell>
          <cell r="I35">
            <v>0.177312864974006</v>
          </cell>
          <cell r="J35">
            <v>0.16961183749152314</v>
          </cell>
          <cell r="K35">
            <v>0.20316255722298684</v>
          </cell>
          <cell r="L35">
            <v>0</v>
          </cell>
          <cell r="M35">
            <v>0.21130389915392891</v>
          </cell>
          <cell r="N35">
            <v>0.20054271693355452</v>
          </cell>
          <cell r="O35">
            <v>0</v>
          </cell>
          <cell r="Q35">
            <v>0.20560242564144843</v>
          </cell>
          <cell r="S35">
            <v>0.19633736461926296</v>
          </cell>
        </row>
        <row r="36">
          <cell r="D36">
            <v>0</v>
          </cell>
          <cell r="E36">
            <v>0</v>
          </cell>
          <cell r="F36">
            <v>0</v>
          </cell>
          <cell r="G36">
            <v>0</v>
          </cell>
          <cell r="H36">
            <v>0</v>
          </cell>
          <cell r="I36">
            <v>0</v>
          </cell>
          <cell r="J36">
            <v>0</v>
          </cell>
          <cell r="K36">
            <v>0</v>
          </cell>
          <cell r="L36">
            <v>0</v>
          </cell>
          <cell r="M36">
            <v>0</v>
          </cell>
          <cell r="N36">
            <v>0</v>
          </cell>
          <cell r="O36">
            <v>0</v>
          </cell>
          <cell r="Q36">
            <v>0</v>
          </cell>
          <cell r="S36">
            <v>0</v>
          </cell>
        </row>
        <row r="37">
          <cell r="B37" t="str">
            <v>AQF</v>
          </cell>
          <cell r="D37">
            <v>1331.5061600000004</v>
          </cell>
          <cell r="E37">
            <v>1037.8969400000001</v>
          </cell>
          <cell r="F37">
            <v>1061.8869999999999</v>
          </cell>
          <cell r="G37">
            <v>1119.0540000000001</v>
          </cell>
          <cell r="H37">
            <v>1206.0070000000001</v>
          </cell>
          <cell r="I37">
            <v>1128.8361360340509</v>
          </cell>
          <cell r="J37">
            <v>1425.343173588152</v>
          </cell>
          <cell r="K37">
            <v>1441.8161054458631</v>
          </cell>
          <cell r="L37">
            <v>0</v>
          </cell>
          <cell r="M37">
            <v>4918.2520620000005</v>
          </cell>
          <cell r="N37">
            <v>4550.3441000000012</v>
          </cell>
          <cell r="O37">
            <v>0</v>
          </cell>
          <cell r="Q37">
            <v>4619</v>
          </cell>
          <cell r="S37">
            <v>5202.0024150680647</v>
          </cell>
        </row>
        <row r="38">
          <cell r="B38" t="str">
            <v>SQM</v>
          </cell>
          <cell r="D38">
            <v>1135.1416600000002</v>
          </cell>
          <cell r="E38">
            <v>1022.477651564931</v>
          </cell>
          <cell r="F38">
            <v>994.74299999999994</v>
          </cell>
          <cell r="G38">
            <v>1122.2840000000001</v>
          </cell>
          <cell r="H38">
            <v>804.625</v>
          </cell>
          <cell r="I38">
            <v>937.61758493601792</v>
          </cell>
          <cell r="J38">
            <v>1114.3275843071801</v>
          </cell>
          <cell r="K38">
            <v>1145.9864725002201</v>
          </cell>
          <cell r="L38">
            <v>0</v>
          </cell>
          <cell r="M38">
            <v>3374.1110000000003</v>
          </cell>
          <cell r="N38">
            <v>4274.6463115649312</v>
          </cell>
          <cell r="O38">
            <v>0</v>
          </cell>
          <cell r="Q38">
            <v>4238</v>
          </cell>
          <cell r="S38">
            <v>4002.5566417434175</v>
          </cell>
        </row>
        <row r="39">
          <cell r="B39" t="str">
            <v>Filet of Chicken</v>
          </cell>
          <cell r="D39">
            <v>0</v>
          </cell>
          <cell r="E39">
            <v>0</v>
          </cell>
          <cell r="F39">
            <v>0</v>
          </cell>
          <cell r="G39">
            <v>0</v>
          </cell>
          <cell r="H39">
            <v>0</v>
          </cell>
          <cell r="I39">
            <v>0</v>
          </cell>
          <cell r="J39">
            <v>0</v>
          </cell>
          <cell r="K39">
            <v>0</v>
          </cell>
          <cell r="L39">
            <v>0</v>
          </cell>
          <cell r="M39">
            <v>0</v>
          </cell>
          <cell r="N39">
            <v>0</v>
          </cell>
          <cell r="O39">
            <v>0</v>
          </cell>
          <cell r="Q39">
            <v>0</v>
          </cell>
          <cell r="S39">
            <v>0</v>
          </cell>
        </row>
        <row r="40">
          <cell r="B40" t="str">
            <v>Barber Foods</v>
          </cell>
          <cell r="D40">
            <v>0</v>
          </cell>
          <cell r="E40">
            <v>0</v>
          </cell>
          <cell r="F40">
            <v>0</v>
          </cell>
          <cell r="G40">
            <v>0</v>
          </cell>
          <cell r="H40">
            <v>0</v>
          </cell>
          <cell r="I40">
            <v>0</v>
          </cell>
          <cell r="J40">
            <v>0</v>
          </cell>
          <cell r="K40">
            <v>0</v>
          </cell>
          <cell r="L40">
            <v>0</v>
          </cell>
          <cell r="M40">
            <v>0</v>
          </cell>
          <cell r="N40">
            <v>0</v>
          </cell>
          <cell r="O40">
            <v>0</v>
          </cell>
          <cell r="Q40">
            <v>0</v>
          </cell>
          <cell r="S40">
            <v>0</v>
          </cell>
        </row>
        <row r="41">
          <cell r="B41" t="str">
            <v>FoC Synergies</v>
          </cell>
          <cell r="D41">
            <v>0</v>
          </cell>
          <cell r="E41">
            <v>0</v>
          </cell>
          <cell r="F41">
            <v>0</v>
          </cell>
          <cell r="G41">
            <v>0</v>
          </cell>
          <cell r="H41">
            <v>0</v>
          </cell>
          <cell r="I41">
            <v>0</v>
          </cell>
          <cell r="J41">
            <v>0</v>
          </cell>
          <cell r="K41">
            <v>0</v>
          </cell>
          <cell r="L41">
            <v>0</v>
          </cell>
          <cell r="M41">
            <v>0</v>
          </cell>
          <cell r="N41">
            <v>0</v>
          </cell>
          <cell r="O41">
            <v>0</v>
          </cell>
          <cell r="Q41">
            <v>0</v>
          </cell>
          <cell r="S41">
            <v>0</v>
          </cell>
        </row>
        <row r="42">
          <cell r="B42" t="str">
            <v>Barber Synergies</v>
          </cell>
          <cell r="D42">
            <v>0</v>
          </cell>
          <cell r="E42">
            <v>0</v>
          </cell>
          <cell r="F42">
            <v>0</v>
          </cell>
          <cell r="G42">
            <v>0</v>
          </cell>
          <cell r="H42">
            <v>0</v>
          </cell>
          <cell r="I42">
            <v>0</v>
          </cell>
          <cell r="J42">
            <v>0</v>
          </cell>
          <cell r="K42">
            <v>0</v>
          </cell>
          <cell r="L42">
            <v>0</v>
          </cell>
          <cell r="M42">
            <v>0</v>
          </cell>
          <cell r="N42">
            <v>0</v>
          </cell>
          <cell r="O42">
            <v>0</v>
          </cell>
          <cell r="Q42">
            <v>0</v>
          </cell>
          <cell r="S42">
            <v>0</v>
          </cell>
        </row>
        <row r="43">
          <cell r="B43" t="str">
            <v>G&amp;A</v>
          </cell>
          <cell r="D43">
            <v>2466.6478200000006</v>
          </cell>
          <cell r="E43">
            <v>2060.3745915649311</v>
          </cell>
          <cell r="F43">
            <v>2056.63</v>
          </cell>
          <cell r="G43">
            <v>2241.3380000000002</v>
          </cell>
          <cell r="H43">
            <v>2010.6320000000001</v>
          </cell>
          <cell r="I43">
            <v>2066.4537209700688</v>
          </cell>
          <cell r="J43">
            <v>2539.6707578953319</v>
          </cell>
          <cell r="K43">
            <v>2587.8025779460831</v>
          </cell>
          <cell r="L43">
            <v>0</v>
          </cell>
          <cell r="M43">
            <v>8292.3630620000004</v>
          </cell>
          <cell r="N43">
            <v>8824.9904115649333</v>
          </cell>
          <cell r="O43">
            <v>0</v>
          </cell>
          <cell r="Q43">
            <v>8857</v>
          </cell>
          <cell r="S43">
            <v>9204.5590568114822</v>
          </cell>
        </row>
        <row r="44">
          <cell r="A44">
            <v>0</v>
          </cell>
          <cell r="B44" t="str">
            <v>% of net revenue</v>
          </cell>
          <cell r="C44">
            <v>0</v>
          </cell>
          <cell r="D44">
            <v>8.761192423889641E-2</v>
          </cell>
          <cell r="E44">
            <v>8.4127262172572867E-2</v>
          </cell>
          <cell r="F44">
            <v>8.1904332785918549E-2</v>
          </cell>
          <cell r="G44">
            <v>9.0904502050434446E-2</v>
          </cell>
          <cell r="H44">
            <v>7.7101974266519324E-2</v>
          </cell>
          <cell r="I44">
            <v>7.2934859928209361E-2</v>
          </cell>
          <cell r="J44">
            <v>8.3050180289679018E-2</v>
          </cell>
          <cell r="K44">
            <v>8.4311889364085624E-2</v>
          </cell>
          <cell r="L44">
            <v>0</v>
          </cell>
          <cell r="M44">
            <v>7.0302566633565683E-2</v>
          </cell>
          <cell r="N44">
            <v>8.6171849701105321E-2</v>
          </cell>
          <cell r="O44">
            <v>0</v>
          </cell>
          <cell r="Q44">
            <v>8.1132576694422309E-2</v>
          </cell>
          <cell r="S44">
            <v>7.9566671186650256E-2</v>
          </cell>
        </row>
        <row r="45">
          <cell r="D45">
            <v>0</v>
          </cell>
          <cell r="E45">
            <v>0</v>
          </cell>
          <cell r="F45">
            <v>0</v>
          </cell>
          <cell r="G45">
            <v>0</v>
          </cell>
          <cell r="H45">
            <v>0</v>
          </cell>
          <cell r="I45">
            <v>0</v>
          </cell>
          <cell r="J45">
            <v>0</v>
          </cell>
          <cell r="K45">
            <v>0</v>
          </cell>
          <cell r="L45">
            <v>0</v>
          </cell>
          <cell r="M45">
            <v>0</v>
          </cell>
          <cell r="N45">
            <v>0</v>
          </cell>
          <cell r="O45">
            <v>0</v>
          </cell>
          <cell r="Q45">
            <v>0</v>
          </cell>
          <cell r="S45">
            <v>0</v>
          </cell>
        </row>
        <row r="46">
          <cell r="B46" t="str">
            <v>AQF</v>
          </cell>
          <cell r="D46">
            <v>3718.0405399999986</v>
          </cell>
          <cell r="E46">
            <v>2232.9598600000013</v>
          </cell>
          <cell r="F46">
            <v>1371.4530000000038</v>
          </cell>
          <cell r="G46">
            <v>2481.2595100000035</v>
          </cell>
          <cell r="H46">
            <v>3284.8670000000016</v>
          </cell>
          <cell r="I46">
            <v>2333.974454795271</v>
          </cell>
          <cell r="J46">
            <v>1844.0631045174025</v>
          </cell>
          <cell r="K46">
            <v>2804.7238077120364</v>
          </cell>
          <cell r="L46">
            <v>0</v>
          </cell>
          <cell r="M46">
            <v>13003.149498000013</v>
          </cell>
          <cell r="N46">
            <v>9803.7129099999875</v>
          </cell>
          <cell r="O46">
            <v>0</v>
          </cell>
          <cell r="Q46">
            <v>11084</v>
          </cell>
          <cell r="S46">
            <v>10267.62836702471</v>
          </cell>
        </row>
        <row r="47">
          <cell r="B47" t="str">
            <v>SQM</v>
          </cell>
          <cell r="D47">
            <v>551.2554999999993</v>
          </cell>
          <cell r="E47">
            <v>168.32734843506842</v>
          </cell>
          <cell r="F47">
            <v>310.79800000000023</v>
          </cell>
          <cell r="G47">
            <v>878.80099999999902</v>
          </cell>
          <cell r="H47">
            <v>971.29899999999998</v>
          </cell>
          <cell r="I47">
            <v>623.35372992500652</v>
          </cell>
          <cell r="J47">
            <v>802.98845856997514</v>
          </cell>
          <cell r="K47">
            <v>843.18477310183948</v>
          </cell>
          <cell r="L47">
            <v>0</v>
          </cell>
          <cell r="M47">
            <v>3628.309316000003</v>
          </cell>
          <cell r="N47">
            <v>1909.1818484350733</v>
          </cell>
          <cell r="O47">
            <v>0</v>
          </cell>
          <cell r="Q47">
            <v>2504.0000000000036</v>
          </cell>
          <cell r="S47">
            <v>3240.8259615968227</v>
          </cell>
        </row>
        <row r="48">
          <cell r="B48" t="str">
            <v>Filet of Chicken</v>
          </cell>
          <cell r="D48">
            <v>0</v>
          </cell>
          <cell r="E48">
            <v>0</v>
          </cell>
          <cell r="F48">
            <v>0</v>
          </cell>
          <cell r="G48">
            <v>0</v>
          </cell>
          <cell r="H48">
            <v>0</v>
          </cell>
          <cell r="I48">
            <v>0</v>
          </cell>
          <cell r="J48">
            <v>0</v>
          </cell>
          <cell r="K48">
            <v>0</v>
          </cell>
          <cell r="L48">
            <v>0</v>
          </cell>
          <cell r="M48">
            <v>0</v>
          </cell>
          <cell r="N48">
            <v>0</v>
          </cell>
          <cell r="O48">
            <v>0</v>
          </cell>
          <cell r="Q48">
            <v>0</v>
          </cell>
          <cell r="S48">
            <v>0</v>
          </cell>
        </row>
        <row r="49">
          <cell r="B49" t="str">
            <v>Barber Foods</v>
          </cell>
          <cell r="D49">
            <v>0</v>
          </cell>
          <cell r="E49">
            <v>0</v>
          </cell>
          <cell r="F49">
            <v>0</v>
          </cell>
          <cell r="G49">
            <v>0</v>
          </cell>
          <cell r="H49">
            <v>0</v>
          </cell>
          <cell r="I49">
            <v>0</v>
          </cell>
          <cell r="J49">
            <v>0</v>
          </cell>
          <cell r="K49">
            <v>0</v>
          </cell>
          <cell r="L49">
            <v>0</v>
          </cell>
          <cell r="M49">
            <v>0</v>
          </cell>
          <cell r="N49">
            <v>0</v>
          </cell>
          <cell r="O49">
            <v>0</v>
          </cell>
          <cell r="Q49">
            <v>0</v>
          </cell>
          <cell r="S49">
            <v>0</v>
          </cell>
        </row>
        <row r="50">
          <cell r="B50" t="str">
            <v>FoC Synergies</v>
          </cell>
          <cell r="D50">
            <v>0</v>
          </cell>
          <cell r="E50">
            <v>0</v>
          </cell>
          <cell r="F50">
            <v>0</v>
          </cell>
          <cell r="G50">
            <v>0</v>
          </cell>
          <cell r="H50">
            <v>0</v>
          </cell>
          <cell r="I50">
            <v>0</v>
          </cell>
          <cell r="J50">
            <v>0</v>
          </cell>
          <cell r="K50">
            <v>0</v>
          </cell>
          <cell r="L50">
            <v>0</v>
          </cell>
          <cell r="M50">
            <v>0</v>
          </cell>
          <cell r="N50">
            <v>0</v>
          </cell>
          <cell r="O50">
            <v>0</v>
          </cell>
          <cell r="Q50">
            <v>0</v>
          </cell>
          <cell r="S50">
            <v>0</v>
          </cell>
        </row>
        <row r="51">
          <cell r="B51" t="str">
            <v>Barber Synergies</v>
          </cell>
          <cell r="D51">
            <v>0</v>
          </cell>
          <cell r="E51">
            <v>0</v>
          </cell>
          <cell r="F51">
            <v>0</v>
          </cell>
          <cell r="G51">
            <v>0</v>
          </cell>
          <cell r="H51">
            <v>0</v>
          </cell>
          <cell r="I51">
            <v>0</v>
          </cell>
          <cell r="J51">
            <v>0</v>
          </cell>
          <cell r="K51">
            <v>0</v>
          </cell>
          <cell r="L51">
            <v>0</v>
          </cell>
          <cell r="M51">
            <v>0</v>
          </cell>
          <cell r="N51">
            <v>0</v>
          </cell>
          <cell r="O51">
            <v>0</v>
          </cell>
          <cell r="Q51">
            <v>0</v>
          </cell>
          <cell r="S51">
            <v>0</v>
          </cell>
        </row>
        <row r="52">
          <cell r="B52" t="str">
            <v>Cost Cuts</v>
          </cell>
          <cell r="D52">
            <v>0</v>
          </cell>
          <cell r="E52">
            <v>0</v>
          </cell>
          <cell r="F52">
            <v>0</v>
          </cell>
          <cell r="G52">
            <v>0</v>
          </cell>
          <cell r="H52">
            <v>0</v>
          </cell>
          <cell r="I52">
            <v>0</v>
          </cell>
          <cell r="J52">
            <v>0</v>
          </cell>
          <cell r="K52">
            <v>0</v>
          </cell>
          <cell r="L52">
            <v>0</v>
          </cell>
          <cell r="M52">
            <v>0</v>
          </cell>
          <cell r="N52">
            <v>0</v>
          </cell>
          <cell r="O52">
            <v>0</v>
          </cell>
          <cell r="Q52">
            <v>0</v>
          </cell>
          <cell r="S52">
            <v>0</v>
          </cell>
        </row>
        <row r="53">
          <cell r="B53" t="str">
            <v>Adj. EBITDA</v>
          </cell>
          <cell r="D53">
            <v>4269.2960399999993</v>
          </cell>
          <cell r="E53">
            <v>2401.2872084350706</v>
          </cell>
          <cell r="F53">
            <v>1682.2510000000011</v>
          </cell>
          <cell r="G53">
            <v>3360.0605100000062</v>
          </cell>
          <cell r="H53">
            <v>4256.1659999999993</v>
          </cell>
          <cell r="I53">
            <v>2957.3281847202775</v>
          </cell>
          <cell r="J53">
            <v>2647.0515630873779</v>
          </cell>
          <cell r="K53">
            <v>3647.908580813878</v>
          </cell>
          <cell r="L53">
            <v>0</v>
          </cell>
          <cell r="M53">
            <v>16631.458814000016</v>
          </cell>
          <cell r="N53">
            <v>11712.894758435061</v>
          </cell>
          <cell r="O53">
            <v>0</v>
          </cell>
          <cell r="Q53">
            <v>13588</v>
          </cell>
          <cell r="S53">
            <v>13508.454328621538</v>
          </cell>
        </row>
        <row r="54">
          <cell r="A54">
            <v>0</v>
          </cell>
          <cell r="B54" t="str">
            <v>% of net revenue</v>
          </cell>
          <cell r="C54">
            <v>0</v>
          </cell>
          <cell r="D54">
            <v>0.1516394996387852</v>
          </cell>
          <cell r="E54">
            <v>9.8047082973502356E-2</v>
          </cell>
          <cell r="F54">
            <v>6.6994863312041714E-2</v>
          </cell>
          <cell r="G54">
            <v>0.13627780706028245</v>
          </cell>
          <cell r="H54">
            <v>0.16321176694991149</v>
          </cell>
          <cell r="I54">
            <v>0.10437800504579664</v>
          </cell>
          <cell r="J54">
            <v>8.6561657201844125E-2</v>
          </cell>
          <cell r="K54">
            <v>0.11885066785890123</v>
          </cell>
          <cell r="L54">
            <v>0</v>
          </cell>
          <cell r="M54">
            <v>0.14100133252036323</v>
          </cell>
          <cell r="N54">
            <v>0.11437086723244921</v>
          </cell>
          <cell r="O54">
            <v>0</v>
          </cell>
          <cell r="Q54">
            <v>0.12446984894702612</v>
          </cell>
          <cell r="S54">
            <v>0.1167706934326127</v>
          </cell>
        </row>
        <row r="55">
          <cell r="D55">
            <v>0</v>
          </cell>
          <cell r="E55">
            <v>0</v>
          </cell>
          <cell r="F55">
            <v>0</v>
          </cell>
          <cell r="G55">
            <v>0</v>
          </cell>
          <cell r="H55">
            <v>0</v>
          </cell>
          <cell r="I55">
            <v>0</v>
          </cell>
          <cell r="J55">
            <v>0</v>
          </cell>
          <cell r="K55">
            <v>0</v>
          </cell>
          <cell r="L55">
            <v>0</v>
          </cell>
          <cell r="M55">
            <v>0</v>
          </cell>
          <cell r="N55">
            <v>0</v>
          </cell>
          <cell r="O55">
            <v>0</v>
          </cell>
          <cell r="Q55">
            <v>0</v>
          </cell>
          <cell r="S55">
            <v>0</v>
          </cell>
        </row>
        <row r="56">
          <cell r="B56" t="str">
            <v>Depreciation</v>
          </cell>
          <cell r="D56">
            <v>498.45103</v>
          </cell>
          <cell r="E56">
            <v>562.34300000000007</v>
          </cell>
          <cell r="F56">
            <v>717.04200000000003</v>
          </cell>
          <cell r="G56">
            <v>1003.3133799999999</v>
          </cell>
          <cell r="H56">
            <v>1025.183</v>
          </cell>
          <cell r="I56">
            <v>811.35594166666658</v>
          </cell>
          <cell r="J56">
            <v>384.29582499999992</v>
          </cell>
          <cell r="K56">
            <v>386.97082499999993</v>
          </cell>
          <cell r="L56">
            <v>0</v>
          </cell>
          <cell r="M56">
            <v>1680.6510000000001</v>
          </cell>
          <cell r="N56">
            <v>2781.14941</v>
          </cell>
          <cell r="O56">
            <v>0</v>
          </cell>
          <cell r="Q56">
            <v>1683.0886333333335</v>
          </cell>
          <cell r="S56">
            <v>2607.8055916666663</v>
          </cell>
        </row>
        <row r="57">
          <cell r="B57" t="str">
            <v>Non-Cash Financing Fees</v>
          </cell>
          <cell r="D57">
            <v>0</v>
          </cell>
          <cell r="E57">
            <v>0</v>
          </cell>
          <cell r="F57">
            <v>0</v>
          </cell>
          <cell r="G57">
            <v>0</v>
          </cell>
          <cell r="H57">
            <v>0</v>
          </cell>
          <cell r="I57">
            <v>220</v>
          </cell>
          <cell r="J57">
            <v>660</v>
          </cell>
          <cell r="K57">
            <v>660</v>
          </cell>
          <cell r="L57">
            <v>0</v>
          </cell>
          <cell r="M57">
            <v>0</v>
          </cell>
          <cell r="N57">
            <v>0</v>
          </cell>
          <cell r="O57">
            <v>0</v>
          </cell>
          <cell r="Q57">
            <v>423</v>
          </cell>
          <cell r="S57">
            <v>1540</v>
          </cell>
        </row>
        <row r="58">
          <cell r="B58" t="str">
            <v>D&amp;A</v>
          </cell>
          <cell r="D58">
            <v>498.45103</v>
          </cell>
          <cell r="E58">
            <v>562.34300000000007</v>
          </cell>
          <cell r="F58">
            <v>717.04200000000003</v>
          </cell>
          <cell r="G58">
            <v>1003.3133799999999</v>
          </cell>
          <cell r="H58">
            <v>1025.183</v>
          </cell>
          <cell r="I58">
            <v>1031.3559416666667</v>
          </cell>
          <cell r="J58">
            <v>1044.2958249999999</v>
          </cell>
          <cell r="K58">
            <v>1046.9708249999999</v>
          </cell>
          <cell r="L58">
            <v>0</v>
          </cell>
          <cell r="M58">
            <v>1680.6510000000001</v>
          </cell>
          <cell r="N58">
            <v>2781.14941</v>
          </cell>
          <cell r="O58">
            <v>0</v>
          </cell>
          <cell r="Q58">
            <v>2106.0886333333337</v>
          </cell>
          <cell r="S58">
            <v>4147.8055916666663</v>
          </cell>
        </row>
        <row r="59">
          <cell r="B59" t="str">
            <v>EBIT</v>
          </cell>
          <cell r="D59">
            <v>3770.8450099999991</v>
          </cell>
          <cell r="E59">
            <v>1838.9442084350705</v>
          </cell>
          <cell r="F59">
            <v>965.20900000000108</v>
          </cell>
          <cell r="G59">
            <v>2356.7471300000061</v>
          </cell>
          <cell r="H59">
            <v>3230.9829999999993</v>
          </cell>
          <cell r="I59">
            <v>1925.9722430536108</v>
          </cell>
          <cell r="J59">
            <v>1602.7557380873779</v>
          </cell>
          <cell r="K59">
            <v>2600.9377558138781</v>
          </cell>
          <cell r="L59">
            <v>0</v>
          </cell>
          <cell r="M59">
            <v>14950.807814000016</v>
          </cell>
          <cell r="N59">
            <v>8931.7453484350608</v>
          </cell>
          <cell r="O59">
            <v>0</v>
          </cell>
          <cell r="Q59">
            <v>11481.911366666667</v>
          </cell>
          <cell r="S59">
            <v>9360.6487369548704</v>
          </cell>
        </row>
        <row r="60">
          <cell r="D60">
            <v>0</v>
          </cell>
          <cell r="E60">
            <v>0</v>
          </cell>
          <cell r="F60">
            <v>0</v>
          </cell>
          <cell r="G60">
            <v>0</v>
          </cell>
          <cell r="H60">
            <v>0</v>
          </cell>
          <cell r="I60">
            <v>0</v>
          </cell>
          <cell r="J60">
            <v>0</v>
          </cell>
          <cell r="K60">
            <v>0</v>
          </cell>
          <cell r="L60">
            <v>0</v>
          </cell>
          <cell r="M60">
            <v>0</v>
          </cell>
          <cell r="N60">
            <v>0</v>
          </cell>
          <cell r="O60">
            <v>0</v>
          </cell>
          <cell r="Q60">
            <v>0</v>
          </cell>
          <cell r="S60">
            <v>0</v>
          </cell>
        </row>
        <row r="61">
          <cell r="B61" t="str">
            <v>Cash Interest Expense</v>
          </cell>
          <cell r="D61">
            <v>712.71846000000005</v>
          </cell>
          <cell r="E61">
            <v>1078.75883</v>
          </cell>
          <cell r="F61">
            <v>1096.9949999999999</v>
          </cell>
          <cell r="G61">
            <v>1109.3600000000001</v>
          </cell>
          <cell r="H61">
            <v>1022.7993489525486</v>
          </cell>
          <cell r="I61">
            <v>1044.0778470674866</v>
          </cell>
          <cell r="J61">
            <v>996.26831765386066</v>
          </cell>
          <cell r="K61">
            <v>949.46678401022314</v>
          </cell>
          <cell r="L61">
            <v>0</v>
          </cell>
          <cell r="M61">
            <v>0</v>
          </cell>
          <cell r="N61">
            <v>3997.8322900000003</v>
          </cell>
          <cell r="O61">
            <v>0</v>
          </cell>
          <cell r="Q61">
            <v>4103.6632934533463</v>
          </cell>
          <cell r="S61">
            <v>4012.6122976841189</v>
          </cell>
        </row>
        <row r="62">
          <cell r="B62" t="str">
            <v>PIK Interest Expense</v>
          </cell>
          <cell r="D62">
            <v>32.285000000000004</v>
          </cell>
          <cell r="E62">
            <v>59.996000000000002</v>
          </cell>
          <cell r="F62">
            <v>60.957999999999998</v>
          </cell>
          <cell r="G62">
            <v>61.768999999999998</v>
          </cell>
          <cell r="H62">
            <v>61.92899999999463</v>
          </cell>
          <cell r="I62">
            <v>61.986385788841346</v>
          </cell>
          <cell r="J62">
            <v>77.62090075737099</v>
          </cell>
          <cell r="K62">
            <v>62.459620230152709</v>
          </cell>
          <cell r="L62">
            <v>0</v>
          </cell>
          <cell r="M62">
            <v>0</v>
          </cell>
          <cell r="N62">
            <v>215.00799999999998</v>
          </cell>
          <cell r="O62">
            <v>0</v>
          </cell>
          <cell r="Q62">
            <v>246.54040372797317</v>
          </cell>
          <cell r="S62">
            <v>263.99590677635967</v>
          </cell>
        </row>
        <row r="63">
          <cell r="B63" t="str">
            <v>Cash Interest Income</v>
          </cell>
          <cell r="D63">
            <v>0</v>
          </cell>
          <cell r="E63">
            <v>0</v>
          </cell>
          <cell r="F63">
            <v>0</v>
          </cell>
          <cell r="G63">
            <v>0</v>
          </cell>
          <cell r="H63">
            <v>0</v>
          </cell>
          <cell r="I63">
            <v>0</v>
          </cell>
          <cell r="J63">
            <v>0</v>
          </cell>
          <cell r="K63">
            <v>0</v>
          </cell>
          <cell r="L63">
            <v>0</v>
          </cell>
          <cell r="M63">
            <v>0</v>
          </cell>
          <cell r="N63">
            <v>0</v>
          </cell>
          <cell r="O63">
            <v>0</v>
          </cell>
          <cell r="Q63">
            <v>0</v>
          </cell>
          <cell r="S63">
            <v>0</v>
          </cell>
        </row>
        <row r="64">
          <cell r="B64" t="str">
            <v>Capitalized FPH Acquisition Expenses (1)</v>
          </cell>
          <cell r="D64">
            <v>0</v>
          </cell>
          <cell r="E64">
            <v>0</v>
          </cell>
          <cell r="F64">
            <v>0</v>
          </cell>
          <cell r="G64">
            <v>0</v>
          </cell>
          <cell r="H64">
            <v>0</v>
          </cell>
          <cell r="I64">
            <v>0</v>
          </cell>
          <cell r="J64">
            <v>0</v>
          </cell>
          <cell r="K64">
            <v>0</v>
          </cell>
          <cell r="L64">
            <v>0</v>
          </cell>
          <cell r="M64">
            <v>0</v>
          </cell>
          <cell r="N64">
            <v>0</v>
          </cell>
          <cell r="O64">
            <v>0</v>
          </cell>
          <cell r="Q64">
            <v>0</v>
          </cell>
          <cell r="S64">
            <v>0</v>
          </cell>
        </row>
        <row r="65">
          <cell r="B65" t="str">
            <v>Transaction Expenses</v>
          </cell>
          <cell r="D65">
            <v>5424.9719999999998</v>
          </cell>
          <cell r="E65">
            <v>47.153829999999999</v>
          </cell>
          <cell r="F65">
            <v>120.21100000000001</v>
          </cell>
          <cell r="G65">
            <v>75.536000000000001</v>
          </cell>
          <cell r="H65">
            <v>2.2400000000000002</v>
          </cell>
          <cell r="I65">
            <v>0</v>
          </cell>
          <cell r="J65">
            <v>0</v>
          </cell>
          <cell r="K65">
            <v>0</v>
          </cell>
          <cell r="L65">
            <v>0</v>
          </cell>
          <cell r="M65">
            <v>0</v>
          </cell>
          <cell r="N65">
            <v>5667.8728300000002</v>
          </cell>
          <cell r="O65">
            <v>0</v>
          </cell>
          <cell r="Q65">
            <v>0</v>
          </cell>
          <cell r="S65">
            <v>2.2400000000000002</v>
          </cell>
        </row>
        <row r="66">
          <cell r="B66" t="str">
            <v>Lender Amendment Fees</v>
          </cell>
          <cell r="D66">
            <v>0</v>
          </cell>
          <cell r="E66">
            <v>0</v>
          </cell>
          <cell r="F66">
            <v>0</v>
          </cell>
          <cell r="G66">
            <v>0</v>
          </cell>
          <cell r="H66">
            <v>70</v>
          </cell>
          <cell r="I66">
            <v>195.55778000000001</v>
          </cell>
          <cell r="J66">
            <v>0</v>
          </cell>
          <cell r="K66">
            <v>0</v>
          </cell>
          <cell r="L66">
            <v>0</v>
          </cell>
          <cell r="M66">
            <v>0</v>
          </cell>
          <cell r="N66">
            <v>0</v>
          </cell>
          <cell r="O66">
            <v>0</v>
          </cell>
          <cell r="Q66">
            <v>0</v>
          </cell>
          <cell r="S66">
            <v>265.55777999999998</v>
          </cell>
        </row>
        <row r="67">
          <cell r="B67" t="str">
            <v>Management Fee</v>
          </cell>
          <cell r="D67">
            <v>120.333</v>
          </cell>
          <cell r="E67">
            <v>154.08799999999999</v>
          </cell>
          <cell r="F67">
            <v>160.10900000000001</v>
          </cell>
          <cell r="G67">
            <v>154.471</v>
          </cell>
          <cell r="H67">
            <v>159.67400000000001</v>
          </cell>
          <cell r="I67">
            <v>150</v>
          </cell>
          <cell r="J67">
            <v>150</v>
          </cell>
          <cell r="K67">
            <v>150</v>
          </cell>
          <cell r="L67">
            <v>0</v>
          </cell>
          <cell r="M67">
            <v>0</v>
          </cell>
          <cell r="N67">
            <v>589.00099999999998</v>
          </cell>
          <cell r="O67">
            <v>0</v>
          </cell>
          <cell r="Q67">
            <v>600</v>
          </cell>
          <cell r="S67">
            <v>609.67399999999998</v>
          </cell>
        </row>
        <row r="68">
          <cell r="B68" t="str">
            <v>EBT</v>
          </cell>
          <cell r="D68">
            <v>-2519.4634500000002</v>
          </cell>
          <cell r="E68">
            <v>498.94754843507053</v>
          </cell>
          <cell r="F68">
            <v>-473.06399999999883</v>
          </cell>
          <cell r="G68">
            <v>955.61113000000591</v>
          </cell>
          <cell r="H68">
            <v>1914.340651047456</v>
          </cell>
          <cell r="I68">
            <v>474.35023019728283</v>
          </cell>
          <cell r="J68">
            <v>378.86651967614625</v>
          </cell>
          <cell r="K68">
            <v>1439.0113515735022</v>
          </cell>
          <cell r="L68">
            <v>0</v>
          </cell>
          <cell r="M68">
            <v>0</v>
          </cell>
          <cell r="N68">
            <v>-1537.9687715649397</v>
          </cell>
          <cell r="O68">
            <v>0</v>
          </cell>
          <cell r="Q68">
            <v>6531.7076694853477</v>
          </cell>
          <cell r="S68">
            <v>4206.5687524943924</v>
          </cell>
        </row>
        <row r="69">
          <cell r="D69">
            <v>0</v>
          </cell>
          <cell r="E69">
            <v>0</v>
          </cell>
          <cell r="F69">
            <v>0</v>
          </cell>
          <cell r="G69">
            <v>0</v>
          </cell>
          <cell r="H69">
            <v>0</v>
          </cell>
          <cell r="I69">
            <v>0</v>
          </cell>
          <cell r="J69">
            <v>0</v>
          </cell>
          <cell r="K69">
            <v>0</v>
          </cell>
          <cell r="L69">
            <v>0</v>
          </cell>
          <cell r="M69">
            <v>0</v>
          </cell>
          <cell r="N69">
            <v>0</v>
          </cell>
          <cell r="O69">
            <v>0</v>
          </cell>
          <cell r="Q69">
            <v>0</v>
          </cell>
          <cell r="S69">
            <v>0</v>
          </cell>
        </row>
        <row r="70">
          <cell r="B70" t="str">
            <v>Income Tax Expense</v>
          </cell>
          <cell r="D70">
            <v>1020.162</v>
          </cell>
          <cell r="E70">
            <v>176.55577000000002</v>
          </cell>
          <cell r="F70">
            <v>-166.74575000000002</v>
          </cell>
          <cell r="G70">
            <v>335.64127000000002</v>
          </cell>
          <cell r="H70">
            <v>618.197</v>
          </cell>
          <cell r="I70">
            <v>150.90750319296436</v>
          </cell>
          <cell r="J70">
            <v>136.39194708341262</v>
          </cell>
          <cell r="K70">
            <v>518.04408656645967</v>
          </cell>
          <cell r="L70">
            <v>0</v>
          </cell>
          <cell r="M70">
            <v>0</v>
          </cell>
          <cell r="N70">
            <v>1365.61329</v>
          </cell>
          <cell r="O70">
            <v>0</v>
          </cell>
          <cell r="Q70">
            <v>2351.4147610147193</v>
          </cell>
          <cell r="S70">
            <v>1423.5405368428367</v>
          </cell>
        </row>
        <row r="71">
          <cell r="A71">
            <v>0</v>
          </cell>
          <cell r="B71" t="str">
            <v>% of EBT (excl. acquisition exp.)</v>
          </cell>
          <cell r="C71">
            <v>0</v>
          </cell>
          <cell r="D71">
            <v>0.35111306074112231</v>
          </cell>
          <cell r="E71">
            <v>0.32330218705168839</v>
          </cell>
          <cell r="F71">
            <v>0.47256435399444124</v>
          </cell>
          <cell r="G71">
            <v>0.32550279221549894</v>
          </cell>
          <cell r="H71">
            <v>0.32255204061573978</v>
          </cell>
          <cell r="I71">
            <v>0.31813519544451735</v>
          </cell>
          <cell r="J71">
            <v>0.35999999999999993</v>
          </cell>
          <cell r="K71">
            <v>0.35999999999999921</v>
          </cell>
          <cell r="L71">
            <v>0</v>
          </cell>
          <cell r="M71">
            <v>0</v>
          </cell>
          <cell r="N71">
            <v>0.33066465241748744</v>
          </cell>
          <cell r="O71">
            <v>0</v>
          </cell>
          <cell r="Q71">
            <v>0.3599999999999991</v>
          </cell>
          <cell r="S71">
            <v>0.33822884824575633</v>
          </cell>
        </row>
        <row r="72">
          <cell r="B72">
            <v>0</v>
          </cell>
          <cell r="D72">
            <v>0</v>
          </cell>
          <cell r="E72">
            <v>0</v>
          </cell>
          <cell r="F72">
            <v>0</v>
          </cell>
          <cell r="G72">
            <v>0</v>
          </cell>
          <cell r="H72">
            <v>0</v>
          </cell>
          <cell r="I72">
            <v>0</v>
          </cell>
          <cell r="J72">
            <v>0</v>
          </cell>
          <cell r="K72">
            <v>0</v>
          </cell>
          <cell r="L72">
            <v>0</v>
          </cell>
          <cell r="M72">
            <v>0</v>
          </cell>
          <cell r="N72">
            <v>0</v>
          </cell>
          <cell r="O72">
            <v>0</v>
          </cell>
          <cell r="Q72">
            <v>0</v>
          </cell>
          <cell r="S72">
            <v>0</v>
          </cell>
        </row>
        <row r="73">
          <cell r="B73" t="str">
            <v>Net Income</v>
          </cell>
          <cell r="D73">
            <v>-3539.6254500000005</v>
          </cell>
          <cell r="E73">
            <v>322.39177843507048</v>
          </cell>
          <cell r="F73">
            <v>-306.31824999999878</v>
          </cell>
          <cell r="G73">
            <v>619.96986000000584</v>
          </cell>
          <cell r="H73">
            <v>1296.1436510474559</v>
          </cell>
          <cell r="I73">
            <v>323.4427270043185</v>
          </cell>
          <cell r="J73">
            <v>242.47457259273364</v>
          </cell>
          <cell r="K73">
            <v>920.96726500704256</v>
          </cell>
          <cell r="L73">
            <v>0</v>
          </cell>
          <cell r="M73">
            <v>0</v>
          </cell>
          <cell r="N73">
            <v>-2903.58206156494</v>
          </cell>
          <cell r="O73">
            <v>0</v>
          </cell>
          <cell r="Q73">
            <v>4180.2929084706284</v>
          </cell>
          <cell r="S73">
            <v>2783.0282156515559</v>
          </cell>
        </row>
        <row r="74">
          <cell r="D74">
            <v>0</v>
          </cell>
          <cell r="E74">
            <v>0</v>
          </cell>
          <cell r="F74">
            <v>0</v>
          </cell>
          <cell r="G74">
            <v>0</v>
          </cell>
          <cell r="H74">
            <v>0</v>
          </cell>
          <cell r="I74">
            <v>0</v>
          </cell>
          <cell r="J74">
            <v>0</v>
          </cell>
          <cell r="K74">
            <v>0</v>
          </cell>
          <cell r="L74">
            <v>0</v>
          </cell>
          <cell r="M74">
            <v>0</v>
          </cell>
          <cell r="N74">
            <v>0</v>
          </cell>
          <cell r="O74">
            <v>0</v>
          </cell>
          <cell r="Q74">
            <v>0</v>
          </cell>
          <cell r="S74">
            <v>0</v>
          </cell>
        </row>
        <row r="75">
          <cell r="D75">
            <v>0</v>
          </cell>
          <cell r="E75">
            <v>0</v>
          </cell>
          <cell r="F75">
            <v>0</v>
          </cell>
          <cell r="G75">
            <v>0</v>
          </cell>
          <cell r="H75">
            <v>0</v>
          </cell>
          <cell r="I75">
            <v>0</v>
          </cell>
          <cell r="J75">
            <v>0</v>
          </cell>
          <cell r="K75">
            <v>0</v>
          </cell>
          <cell r="L75">
            <v>0</v>
          </cell>
          <cell r="M75">
            <v>0</v>
          </cell>
          <cell r="N75">
            <v>0</v>
          </cell>
          <cell r="O75">
            <v>0</v>
          </cell>
          <cell r="Q75">
            <v>0</v>
          </cell>
          <cell r="S75">
            <v>0</v>
          </cell>
        </row>
        <row r="76">
          <cell r="B76" t="str">
            <v>EBITDA Adjustments</v>
          </cell>
          <cell r="D76">
            <v>0</v>
          </cell>
          <cell r="E76">
            <v>0</v>
          </cell>
          <cell r="F76">
            <v>0</v>
          </cell>
          <cell r="G76">
            <v>0</v>
          </cell>
          <cell r="H76">
            <v>0</v>
          </cell>
          <cell r="I76">
            <v>0</v>
          </cell>
          <cell r="J76">
            <v>0</v>
          </cell>
          <cell r="K76">
            <v>0</v>
          </cell>
          <cell r="L76">
            <v>0</v>
          </cell>
          <cell r="M76">
            <v>0</v>
          </cell>
          <cell r="N76">
            <v>0</v>
          </cell>
          <cell r="O76">
            <v>0</v>
          </cell>
          <cell r="Q76">
            <v>0</v>
          </cell>
          <cell r="S76">
            <v>0</v>
          </cell>
        </row>
        <row r="77">
          <cell r="B77" t="str">
            <v>AQF</v>
          </cell>
          <cell r="D77">
            <v>0</v>
          </cell>
          <cell r="E77">
            <v>0</v>
          </cell>
          <cell r="F77">
            <v>0</v>
          </cell>
          <cell r="G77">
            <v>0</v>
          </cell>
          <cell r="H77">
            <v>0</v>
          </cell>
          <cell r="I77">
            <v>0</v>
          </cell>
          <cell r="J77">
            <v>0</v>
          </cell>
          <cell r="K77">
            <v>0</v>
          </cell>
          <cell r="L77">
            <v>0</v>
          </cell>
          <cell r="M77">
            <v>201.32748713523767</v>
          </cell>
          <cell r="N77">
            <v>0</v>
          </cell>
          <cell r="O77">
            <v>0</v>
          </cell>
          <cell r="Q77">
            <v>0</v>
          </cell>
          <cell r="S77">
            <v>0</v>
          </cell>
        </row>
        <row r="78">
          <cell r="B78" t="str">
            <v>SQM</v>
          </cell>
          <cell r="D78">
            <v>0</v>
          </cell>
          <cell r="E78">
            <v>0</v>
          </cell>
          <cell r="F78">
            <v>0</v>
          </cell>
          <cell r="G78">
            <v>0</v>
          </cell>
          <cell r="H78">
            <v>0</v>
          </cell>
          <cell r="I78">
            <v>0</v>
          </cell>
          <cell r="J78">
            <v>0</v>
          </cell>
          <cell r="K78">
            <v>0</v>
          </cell>
          <cell r="L78">
            <v>0</v>
          </cell>
          <cell r="M78">
            <v>0</v>
          </cell>
          <cell r="N78">
            <v>0</v>
          </cell>
          <cell r="O78">
            <v>0</v>
          </cell>
          <cell r="Q78">
            <v>0</v>
          </cell>
          <cell r="S78">
            <v>0</v>
          </cell>
        </row>
        <row r="79">
          <cell r="B79" t="str">
            <v>Filet of Chicken</v>
          </cell>
          <cell r="D79">
            <v>0</v>
          </cell>
          <cell r="E79">
            <v>0</v>
          </cell>
          <cell r="F79">
            <v>0</v>
          </cell>
          <cell r="G79">
            <v>0</v>
          </cell>
          <cell r="H79">
            <v>0</v>
          </cell>
          <cell r="I79">
            <v>0</v>
          </cell>
          <cell r="J79">
            <v>0</v>
          </cell>
          <cell r="K79">
            <v>0</v>
          </cell>
          <cell r="L79">
            <v>0</v>
          </cell>
          <cell r="M79">
            <v>0</v>
          </cell>
          <cell r="N79">
            <v>0</v>
          </cell>
          <cell r="O79">
            <v>0</v>
          </cell>
          <cell r="Q79">
            <v>0</v>
          </cell>
          <cell r="S79">
            <v>0</v>
          </cell>
        </row>
        <row r="80">
          <cell r="B80" t="str">
            <v>Barber Foods</v>
          </cell>
          <cell r="D80">
            <v>0</v>
          </cell>
          <cell r="E80">
            <v>0</v>
          </cell>
          <cell r="F80">
            <v>0</v>
          </cell>
          <cell r="G80">
            <v>0</v>
          </cell>
          <cell r="H80">
            <v>0</v>
          </cell>
          <cell r="I80">
            <v>0</v>
          </cell>
          <cell r="J80">
            <v>0</v>
          </cell>
          <cell r="K80">
            <v>0</v>
          </cell>
          <cell r="L80">
            <v>0</v>
          </cell>
          <cell r="M80">
            <v>0</v>
          </cell>
          <cell r="N80">
            <v>0</v>
          </cell>
          <cell r="O80">
            <v>0</v>
          </cell>
          <cell r="Q80">
            <v>0</v>
          </cell>
          <cell r="S80">
            <v>0</v>
          </cell>
        </row>
        <row r="81">
          <cell r="B81" t="str">
            <v>FoC Synergies</v>
          </cell>
          <cell r="D81">
            <v>0</v>
          </cell>
          <cell r="E81">
            <v>0</v>
          </cell>
          <cell r="F81">
            <v>0</v>
          </cell>
          <cell r="G81">
            <v>0</v>
          </cell>
          <cell r="H81">
            <v>0</v>
          </cell>
          <cell r="I81">
            <v>0</v>
          </cell>
          <cell r="J81">
            <v>0</v>
          </cell>
          <cell r="K81">
            <v>0</v>
          </cell>
          <cell r="L81">
            <v>0</v>
          </cell>
          <cell r="M81">
            <v>0</v>
          </cell>
          <cell r="N81">
            <v>0</v>
          </cell>
          <cell r="O81">
            <v>0</v>
          </cell>
          <cell r="Q81">
            <v>0</v>
          </cell>
          <cell r="S81">
            <v>0</v>
          </cell>
        </row>
        <row r="82">
          <cell r="B82" t="str">
            <v>Barber Synergies</v>
          </cell>
          <cell r="D82">
            <v>0</v>
          </cell>
          <cell r="E82">
            <v>0</v>
          </cell>
          <cell r="F82">
            <v>0</v>
          </cell>
          <cell r="G82">
            <v>0</v>
          </cell>
          <cell r="H82">
            <v>0</v>
          </cell>
          <cell r="I82">
            <v>0</v>
          </cell>
          <cell r="J82">
            <v>0</v>
          </cell>
          <cell r="K82">
            <v>0</v>
          </cell>
          <cell r="L82">
            <v>0</v>
          </cell>
          <cell r="M82">
            <v>0</v>
          </cell>
          <cell r="N82">
            <v>0</v>
          </cell>
          <cell r="O82">
            <v>0</v>
          </cell>
          <cell r="Q82">
            <v>0</v>
          </cell>
          <cell r="S82">
            <v>0</v>
          </cell>
        </row>
        <row r="83">
          <cell r="B83" t="str">
            <v>EBITDA Adjustments</v>
          </cell>
          <cell r="D83">
            <v>0</v>
          </cell>
          <cell r="E83">
            <v>0</v>
          </cell>
          <cell r="F83">
            <v>0</v>
          </cell>
          <cell r="G83">
            <v>0</v>
          </cell>
          <cell r="H83">
            <v>0</v>
          </cell>
          <cell r="I83">
            <v>0</v>
          </cell>
          <cell r="J83">
            <v>0</v>
          </cell>
          <cell r="K83">
            <v>0</v>
          </cell>
          <cell r="L83">
            <v>0</v>
          </cell>
          <cell r="M83">
            <v>201.32748713523767</v>
          </cell>
          <cell r="N83">
            <v>0</v>
          </cell>
          <cell r="O83">
            <v>0</v>
          </cell>
          <cell r="Q83">
            <v>0</v>
          </cell>
          <cell r="S83">
            <v>0</v>
          </cell>
        </row>
        <row r="84">
          <cell r="B84">
            <v>0</v>
          </cell>
          <cell r="D84">
            <v>0</v>
          </cell>
          <cell r="E84">
            <v>0</v>
          </cell>
          <cell r="F84">
            <v>0</v>
          </cell>
          <cell r="G84">
            <v>0</v>
          </cell>
          <cell r="H84">
            <v>0</v>
          </cell>
          <cell r="I84">
            <v>0</v>
          </cell>
          <cell r="J84">
            <v>0</v>
          </cell>
          <cell r="K84">
            <v>0</v>
          </cell>
          <cell r="L84">
            <v>0</v>
          </cell>
          <cell r="M84">
            <v>0</v>
          </cell>
          <cell r="N84">
            <v>0</v>
          </cell>
          <cell r="O84">
            <v>0</v>
          </cell>
          <cell r="Q84">
            <v>0</v>
          </cell>
          <cell r="S84">
            <v>0</v>
          </cell>
        </row>
        <row r="85">
          <cell r="B85">
            <v>0</v>
          </cell>
          <cell r="D85">
            <v>0</v>
          </cell>
          <cell r="E85">
            <v>0</v>
          </cell>
          <cell r="F85">
            <v>0</v>
          </cell>
          <cell r="G85">
            <v>0</v>
          </cell>
          <cell r="H85">
            <v>0</v>
          </cell>
          <cell r="I85">
            <v>0</v>
          </cell>
          <cell r="J85">
            <v>0</v>
          </cell>
          <cell r="K85">
            <v>0</v>
          </cell>
          <cell r="L85">
            <v>0</v>
          </cell>
          <cell r="M85">
            <v>0</v>
          </cell>
          <cell r="N85">
            <v>0</v>
          </cell>
          <cell r="O85">
            <v>0</v>
          </cell>
          <cell r="Q85">
            <v>0</v>
          </cell>
          <cell r="S85">
            <v>0</v>
          </cell>
        </row>
        <row r="86">
          <cell r="B86" t="str">
            <v>AQF</v>
          </cell>
          <cell r="D86">
            <v>3718.0405399999986</v>
          </cell>
          <cell r="E86">
            <v>2232.9598600000013</v>
          </cell>
          <cell r="F86">
            <v>1371.4530000000038</v>
          </cell>
          <cell r="G86">
            <v>2481.2595100000035</v>
          </cell>
          <cell r="H86">
            <v>3284.8670000000016</v>
          </cell>
          <cell r="I86">
            <v>2333.974454795271</v>
          </cell>
          <cell r="J86">
            <v>1844.0631045174025</v>
          </cell>
          <cell r="K86">
            <v>2804.7238077120364</v>
          </cell>
          <cell r="L86">
            <v>0</v>
          </cell>
          <cell r="M86">
            <v>13204.47698513525</v>
          </cell>
          <cell r="N86">
            <v>9803.7129099999875</v>
          </cell>
          <cell r="O86">
            <v>0</v>
          </cell>
          <cell r="Q86">
            <v>11084</v>
          </cell>
          <cell r="S86">
            <v>10267.62836702471</v>
          </cell>
        </row>
        <row r="87">
          <cell r="B87" t="str">
            <v>SQM</v>
          </cell>
          <cell r="D87">
            <v>551.2554999999993</v>
          </cell>
          <cell r="E87">
            <v>168.32734843506842</v>
          </cell>
          <cell r="F87">
            <v>310.79800000000023</v>
          </cell>
          <cell r="G87">
            <v>878.80099999999902</v>
          </cell>
          <cell r="H87">
            <v>971.29899999999998</v>
          </cell>
          <cell r="I87">
            <v>623.35372992500652</v>
          </cell>
          <cell r="J87">
            <v>802.98845856997514</v>
          </cell>
          <cell r="K87">
            <v>843.18477310183948</v>
          </cell>
          <cell r="L87">
            <v>0</v>
          </cell>
          <cell r="M87">
            <v>3628.309316000003</v>
          </cell>
          <cell r="N87">
            <v>1909.1818484350733</v>
          </cell>
          <cell r="O87">
            <v>0</v>
          </cell>
          <cell r="Q87">
            <v>2504.0000000000036</v>
          </cell>
          <cell r="S87">
            <v>3240.8259615968227</v>
          </cell>
        </row>
        <row r="88">
          <cell r="B88" t="str">
            <v>Cost Cuts</v>
          </cell>
          <cell r="D88">
            <v>0</v>
          </cell>
          <cell r="E88">
            <v>0</v>
          </cell>
          <cell r="F88">
            <v>0</v>
          </cell>
          <cell r="G88">
            <v>0</v>
          </cell>
          <cell r="H88">
            <v>0</v>
          </cell>
          <cell r="I88">
            <v>0</v>
          </cell>
          <cell r="J88">
            <v>0</v>
          </cell>
          <cell r="K88">
            <v>0</v>
          </cell>
          <cell r="L88">
            <v>0</v>
          </cell>
          <cell r="M88">
            <v>0</v>
          </cell>
          <cell r="N88">
            <v>0</v>
          </cell>
          <cell r="O88">
            <v>0</v>
          </cell>
          <cell r="Q88">
            <v>0</v>
          </cell>
          <cell r="S88">
            <v>0</v>
          </cell>
        </row>
        <row r="89">
          <cell r="B89" t="str">
            <v>Filet of Chicken</v>
          </cell>
          <cell r="D89">
            <v>0</v>
          </cell>
          <cell r="E89">
            <v>0</v>
          </cell>
          <cell r="F89">
            <v>0</v>
          </cell>
          <cell r="G89">
            <v>0</v>
          </cell>
          <cell r="H89">
            <v>0</v>
          </cell>
          <cell r="I89">
            <v>0</v>
          </cell>
          <cell r="J89">
            <v>0</v>
          </cell>
          <cell r="K89">
            <v>0</v>
          </cell>
          <cell r="L89">
            <v>0</v>
          </cell>
          <cell r="M89">
            <v>0</v>
          </cell>
          <cell r="N89">
            <v>0</v>
          </cell>
          <cell r="O89">
            <v>0</v>
          </cell>
          <cell r="Q89">
            <v>0</v>
          </cell>
          <cell r="S89">
            <v>0</v>
          </cell>
        </row>
        <row r="90">
          <cell r="B90" t="str">
            <v>Barber Foods</v>
          </cell>
          <cell r="D90">
            <v>0</v>
          </cell>
          <cell r="E90">
            <v>0</v>
          </cell>
          <cell r="F90">
            <v>0</v>
          </cell>
          <cell r="G90">
            <v>0</v>
          </cell>
          <cell r="H90">
            <v>0</v>
          </cell>
          <cell r="I90">
            <v>0</v>
          </cell>
          <cell r="J90">
            <v>0</v>
          </cell>
          <cell r="K90">
            <v>0</v>
          </cell>
          <cell r="L90">
            <v>0</v>
          </cell>
          <cell r="M90">
            <v>0</v>
          </cell>
          <cell r="N90">
            <v>0</v>
          </cell>
          <cell r="O90">
            <v>0</v>
          </cell>
          <cell r="Q90">
            <v>0</v>
          </cell>
          <cell r="S90">
            <v>0</v>
          </cell>
        </row>
        <row r="91">
          <cell r="B91" t="str">
            <v>FoC Synergies</v>
          </cell>
          <cell r="D91">
            <v>0</v>
          </cell>
          <cell r="E91">
            <v>0</v>
          </cell>
          <cell r="F91">
            <v>0</v>
          </cell>
          <cell r="G91">
            <v>0</v>
          </cell>
          <cell r="H91">
            <v>0</v>
          </cell>
          <cell r="I91">
            <v>0</v>
          </cell>
          <cell r="J91">
            <v>0</v>
          </cell>
          <cell r="K91">
            <v>0</v>
          </cell>
          <cell r="L91">
            <v>0</v>
          </cell>
          <cell r="M91">
            <v>0</v>
          </cell>
          <cell r="N91">
            <v>0</v>
          </cell>
          <cell r="O91">
            <v>0</v>
          </cell>
          <cell r="Q91">
            <v>0</v>
          </cell>
          <cell r="S91">
            <v>0</v>
          </cell>
        </row>
        <row r="92">
          <cell r="B92" t="str">
            <v>Barber Synergies</v>
          </cell>
          <cell r="D92">
            <v>0</v>
          </cell>
          <cell r="E92">
            <v>0</v>
          </cell>
          <cell r="F92">
            <v>0</v>
          </cell>
          <cell r="G92">
            <v>0</v>
          </cell>
          <cell r="H92">
            <v>0</v>
          </cell>
          <cell r="I92">
            <v>0</v>
          </cell>
          <cell r="J92">
            <v>0</v>
          </cell>
          <cell r="K92">
            <v>0</v>
          </cell>
          <cell r="L92">
            <v>0</v>
          </cell>
          <cell r="M92">
            <v>0</v>
          </cell>
          <cell r="N92">
            <v>0</v>
          </cell>
          <cell r="O92">
            <v>0</v>
          </cell>
          <cell r="Q92">
            <v>0</v>
          </cell>
          <cell r="S92">
            <v>0</v>
          </cell>
        </row>
        <row r="93">
          <cell r="B93" t="str">
            <v>Adj. EBITDA</v>
          </cell>
          <cell r="D93">
            <v>4269.2960399999993</v>
          </cell>
          <cell r="E93">
            <v>2401.2872084350706</v>
          </cell>
          <cell r="F93">
            <v>1682.2510000000011</v>
          </cell>
          <cell r="G93">
            <v>3360.0605100000062</v>
          </cell>
          <cell r="H93">
            <v>4256.1659999999993</v>
          </cell>
          <cell r="I93">
            <v>2957.3281847202775</v>
          </cell>
          <cell r="J93">
            <v>2647.0515630873779</v>
          </cell>
          <cell r="K93">
            <v>3647.908580813878</v>
          </cell>
          <cell r="L93">
            <v>0</v>
          </cell>
          <cell r="M93">
            <v>16832.786301135253</v>
          </cell>
          <cell r="N93">
            <v>11712.894758435061</v>
          </cell>
          <cell r="O93">
            <v>0</v>
          </cell>
          <cell r="Q93">
            <v>13588</v>
          </cell>
          <cell r="S93">
            <v>13508.454328621538</v>
          </cell>
        </row>
        <row r="94">
          <cell r="A94">
            <v>0</v>
          </cell>
          <cell r="B94" t="str">
            <v>% of net revenue</v>
          </cell>
          <cell r="C94">
            <v>0</v>
          </cell>
          <cell r="D94">
            <v>0.1516394996387852</v>
          </cell>
          <cell r="E94">
            <v>9.8047082973502356E-2</v>
          </cell>
          <cell r="F94">
            <v>6.6994863312041714E-2</v>
          </cell>
          <cell r="G94">
            <v>0.13627780706028245</v>
          </cell>
          <cell r="H94">
            <v>0.16321176694991149</v>
          </cell>
          <cell r="I94">
            <v>0.10437800504579664</v>
          </cell>
          <cell r="J94">
            <v>8.6561657201844125E-2</v>
          </cell>
          <cell r="K94">
            <v>0.11885066785890123</v>
          </cell>
          <cell r="L94">
            <v>0</v>
          </cell>
          <cell r="M94">
            <v>0.14270818483419326</v>
          </cell>
          <cell r="N94">
            <v>0.11437086723244921</v>
          </cell>
          <cell r="O94">
            <v>0</v>
          </cell>
          <cell r="Q94">
            <v>0.12446984894702612</v>
          </cell>
          <cell r="S94">
            <v>0.1167706934326127</v>
          </cell>
        </row>
        <row r="95">
          <cell r="D95">
            <v>0</v>
          </cell>
          <cell r="E95">
            <v>0</v>
          </cell>
          <cell r="F95">
            <v>0</v>
          </cell>
          <cell r="G95">
            <v>0</v>
          </cell>
          <cell r="H95">
            <v>0</v>
          </cell>
          <cell r="I95">
            <v>0</v>
          </cell>
          <cell r="J95">
            <v>0</v>
          </cell>
          <cell r="K95">
            <v>0</v>
          </cell>
          <cell r="M95">
            <v>0</v>
          </cell>
          <cell r="N95">
            <v>0</v>
          </cell>
          <cell r="O95">
            <v>0</v>
          </cell>
          <cell r="Q95">
            <v>0</v>
          </cell>
          <cell r="S95">
            <v>0</v>
          </cell>
        </row>
        <row r="96">
          <cell r="B96" t="str">
            <v>AQF</v>
          </cell>
          <cell r="D96">
            <v>11909.359</v>
          </cell>
          <cell r="E96">
            <v>9823.9529999999995</v>
          </cell>
          <cell r="F96">
            <v>9979.3179999999993</v>
          </cell>
          <cell r="G96">
            <v>9765.17</v>
          </cell>
          <cell r="H96">
            <v>10759.648000000001</v>
          </cell>
          <cell r="I96">
            <v>12302.405999999999</v>
          </cell>
          <cell r="J96">
            <v>12887.5</v>
          </cell>
          <cell r="K96">
            <v>12863.73076923077</v>
          </cell>
          <cell r="L96">
            <v>0</v>
          </cell>
          <cell r="M96">
            <v>49575.610394134907</v>
          </cell>
          <cell r="N96">
            <v>41477.799999999996</v>
          </cell>
          <cell r="O96">
            <v>0</v>
          </cell>
          <cell r="Q96">
            <v>43799.999999999993</v>
          </cell>
          <cell r="S96">
            <v>48813.284769230777</v>
          </cell>
        </row>
        <row r="97">
          <cell r="B97" t="str">
            <v>SQM</v>
          </cell>
          <cell r="D97">
            <v>3786.1909999999998</v>
          </cell>
          <cell r="E97">
            <v>3213.962</v>
          </cell>
          <cell r="F97">
            <v>3146.1350000000002</v>
          </cell>
          <cell r="G97">
            <v>3406.326</v>
          </cell>
          <cell r="H97">
            <v>3414.66</v>
          </cell>
          <cell r="I97">
            <v>3202.3790099999997</v>
          </cell>
          <cell r="J97">
            <v>3558.8361399999999</v>
          </cell>
          <cell r="K97">
            <v>3626.9347799999996</v>
          </cell>
          <cell r="L97">
            <v>0</v>
          </cell>
          <cell r="M97">
            <v>14179.522999999999</v>
          </cell>
          <cell r="N97">
            <v>13552.614</v>
          </cell>
          <cell r="O97">
            <v>0</v>
          </cell>
          <cell r="Q97">
            <v>13700.000000000004</v>
          </cell>
          <cell r="S97">
            <v>13802.809930000001</v>
          </cell>
        </row>
        <row r="98">
          <cell r="B98" t="str">
            <v>Filet of Chicken</v>
          </cell>
          <cell r="D98">
            <v>0</v>
          </cell>
          <cell r="E98">
            <v>0</v>
          </cell>
          <cell r="F98">
            <v>0</v>
          </cell>
          <cell r="G98">
            <v>0</v>
          </cell>
          <cell r="H98">
            <v>0</v>
          </cell>
          <cell r="I98">
            <v>0</v>
          </cell>
          <cell r="J98">
            <v>0</v>
          </cell>
          <cell r="K98">
            <v>0</v>
          </cell>
          <cell r="L98">
            <v>0</v>
          </cell>
          <cell r="M98">
            <v>0</v>
          </cell>
          <cell r="N98">
            <v>0</v>
          </cell>
          <cell r="O98">
            <v>0</v>
          </cell>
          <cell r="Q98">
            <v>0</v>
          </cell>
          <cell r="S98">
            <v>0</v>
          </cell>
        </row>
        <row r="99">
          <cell r="B99" t="str">
            <v>Barber Foods</v>
          </cell>
          <cell r="D99">
            <v>0</v>
          </cell>
          <cell r="E99">
            <v>0</v>
          </cell>
          <cell r="F99">
            <v>0</v>
          </cell>
          <cell r="G99">
            <v>0</v>
          </cell>
          <cell r="H99">
            <v>0</v>
          </cell>
          <cell r="I99">
            <v>0</v>
          </cell>
          <cell r="J99">
            <v>0</v>
          </cell>
          <cell r="K99">
            <v>0</v>
          </cell>
          <cell r="L99">
            <v>0</v>
          </cell>
          <cell r="M99">
            <v>0</v>
          </cell>
          <cell r="N99">
            <v>0</v>
          </cell>
          <cell r="O99">
            <v>0</v>
          </cell>
          <cell r="Q99">
            <v>0</v>
          </cell>
          <cell r="S99">
            <v>0</v>
          </cell>
        </row>
        <row r="100">
          <cell r="B100" t="str">
            <v>FPH Intercompany Elim.</v>
          </cell>
          <cell r="D100">
            <v>-27.009999999999998</v>
          </cell>
          <cell r="E100">
            <v>-25.75</v>
          </cell>
          <cell r="F100">
            <v>-16.8</v>
          </cell>
          <cell r="G100">
            <v>-24.68</v>
          </cell>
          <cell r="H100">
            <v>-18.86</v>
          </cell>
          <cell r="I100">
            <v>-16.78</v>
          </cell>
          <cell r="J100">
            <v>0</v>
          </cell>
          <cell r="K100">
            <v>0</v>
          </cell>
          <cell r="L100">
            <v>0</v>
          </cell>
          <cell r="M100">
            <v>-93.649999999999991</v>
          </cell>
          <cell r="N100">
            <v>-94.240000000000009</v>
          </cell>
          <cell r="O100">
            <v>0</v>
          </cell>
          <cell r="Q100">
            <v>0</v>
          </cell>
          <cell r="S100">
            <v>-35.64</v>
          </cell>
        </row>
        <row r="101">
          <cell r="B101" t="str">
            <v>Pounds Sold</v>
          </cell>
          <cell r="D101">
            <v>15668.539999999999</v>
          </cell>
          <cell r="E101">
            <v>13012.164999999999</v>
          </cell>
          <cell r="F101">
            <v>13108.653</v>
          </cell>
          <cell r="G101">
            <v>13146.815999999999</v>
          </cell>
          <cell r="H101">
            <v>14155.448</v>
          </cell>
          <cell r="I101">
            <v>15488.005009999999</v>
          </cell>
          <cell r="J101">
            <v>16446.336139999999</v>
          </cell>
          <cell r="K101">
            <v>16490.665549230769</v>
          </cell>
          <cell r="L101">
            <v>0</v>
          </cell>
          <cell r="M101">
            <v>63661.483394134906</v>
          </cell>
          <cell r="N101">
            <v>54936.173999999999</v>
          </cell>
          <cell r="O101">
            <v>0</v>
          </cell>
          <cell r="Q101">
            <v>57500</v>
          </cell>
          <cell r="S101">
            <v>62580.454699230781</v>
          </cell>
        </row>
        <row r="103">
          <cell r="B103" t="str">
            <v>(1) Pending final accounting treatment</v>
          </cell>
          <cell r="M103">
            <v>0</v>
          </cell>
          <cell r="N103">
            <v>0</v>
          </cell>
        </row>
      </sheetData>
      <sheetData sheetId="24"/>
      <sheetData sheetId="25"/>
      <sheetData sheetId="26"/>
      <sheetData sheetId="27">
        <row r="1">
          <cell r="A1" t="str">
            <v>Food Processing Holdings -- Base Case</v>
          </cell>
          <cell r="B1">
            <v>0</v>
          </cell>
        </row>
        <row r="2">
          <cell r="A2" t="str">
            <v>Cash Flow Statement OUTPUT</v>
          </cell>
          <cell r="B2">
            <v>0</v>
          </cell>
          <cell r="C2">
            <v>0</v>
          </cell>
          <cell r="D2">
            <v>0</v>
          </cell>
          <cell r="E2">
            <v>0</v>
          </cell>
          <cell r="F2">
            <v>0</v>
          </cell>
          <cell r="G2">
            <v>0</v>
          </cell>
          <cell r="H2">
            <v>0</v>
          </cell>
          <cell r="I2">
            <v>0</v>
          </cell>
          <cell r="J2">
            <v>0</v>
          </cell>
          <cell r="K2">
            <v>0</v>
          </cell>
          <cell r="L2">
            <v>0</v>
          </cell>
          <cell r="M2">
            <v>0</v>
          </cell>
        </row>
        <row r="4">
          <cell r="C4" t="str">
            <v>Base Case</v>
          </cell>
          <cell r="D4">
            <v>0</v>
          </cell>
          <cell r="E4">
            <v>0</v>
          </cell>
          <cell r="F4">
            <v>0</v>
          </cell>
          <cell r="G4">
            <v>0</v>
          </cell>
          <cell r="H4">
            <v>0</v>
          </cell>
          <cell r="I4">
            <v>0</v>
          </cell>
        </row>
        <row r="5">
          <cell r="B5" t="str">
            <v>($ in 000s)</v>
          </cell>
          <cell r="C5" t="str">
            <v>Q2  '10A</v>
          </cell>
          <cell r="D5" t="str">
            <v>Q3  '10A</v>
          </cell>
          <cell r="E5" t="str">
            <v>Q4  '10E</v>
          </cell>
          <cell r="F5" t="str">
            <v>Q1  '11F</v>
          </cell>
          <cell r="G5" t="str">
            <v>Q2  '11F</v>
          </cell>
          <cell r="H5" t="str">
            <v>Q3  '11F</v>
          </cell>
          <cell r="I5" t="str">
            <v>Q4  '11F</v>
          </cell>
          <cell r="J5" t="str">
            <v>Q1  '12F</v>
          </cell>
          <cell r="K5" t="str">
            <v>Q2  '12F</v>
          </cell>
          <cell r="L5" t="str">
            <v>Q3  '12F</v>
          </cell>
          <cell r="M5" t="str">
            <v>Q4  '12F</v>
          </cell>
        </row>
        <row r="6">
          <cell r="B6">
            <v>0</v>
          </cell>
          <cell r="C6">
            <v>0</v>
          </cell>
          <cell r="D6">
            <v>0</v>
          </cell>
          <cell r="E6">
            <v>0</v>
          </cell>
          <cell r="F6">
            <v>0</v>
          </cell>
          <cell r="G6">
            <v>0</v>
          </cell>
          <cell r="H6">
            <v>0</v>
          </cell>
          <cell r="I6">
            <v>0</v>
          </cell>
          <cell r="J6">
            <v>0</v>
          </cell>
          <cell r="K6">
            <v>0</v>
          </cell>
          <cell r="L6">
            <v>0</v>
          </cell>
          <cell r="M6">
            <v>0</v>
          </cell>
        </row>
        <row r="7">
          <cell r="B7" t="str">
            <v>Revenues</v>
          </cell>
          <cell r="C7">
            <v>24491.164200000003</v>
          </cell>
          <cell r="D7">
            <v>25110.149000000001</v>
          </cell>
          <cell r="E7">
            <v>24655.962570000003</v>
          </cell>
          <cell r="F7">
            <v>26077.568299999999</v>
          </cell>
          <cell r="G7">
            <v>28332.86747933846</v>
          </cell>
          <cell r="H7">
            <v>30579.954782000001</v>
          </cell>
          <cell r="I7">
            <v>30693.210619099358</v>
          </cell>
          <cell r="J7">
            <v>26955.94805946224</v>
          </cell>
          <cell r="K7">
            <v>30727.111691756305</v>
          </cell>
          <cell r="L7">
            <v>32153.801713515746</v>
          </cell>
          <cell r="M7">
            <v>32235.17252670641</v>
          </cell>
        </row>
        <row r="8">
          <cell r="B8">
            <v>0</v>
          </cell>
          <cell r="C8">
            <v>0</v>
          </cell>
          <cell r="D8">
            <v>0</v>
          </cell>
          <cell r="E8">
            <v>0</v>
          </cell>
          <cell r="F8">
            <v>0</v>
          </cell>
          <cell r="G8">
            <v>0</v>
          </cell>
          <cell r="H8">
            <v>0</v>
          </cell>
          <cell r="I8">
            <v>0</v>
          </cell>
          <cell r="J8">
            <v>0</v>
          </cell>
          <cell r="K8">
            <v>0</v>
          </cell>
          <cell r="L8">
            <v>0</v>
          </cell>
          <cell r="M8">
            <v>0</v>
          </cell>
        </row>
        <row r="9">
          <cell r="B9" t="str">
            <v>EBITDA</v>
          </cell>
          <cell r="C9">
            <v>2401.2872084350706</v>
          </cell>
          <cell r="D9">
            <v>1682.2510000000011</v>
          </cell>
          <cell r="E9">
            <v>3360.0605100000062</v>
          </cell>
          <cell r="F9">
            <v>4256.1659999999993</v>
          </cell>
          <cell r="G9">
            <v>2957.3281847202775</v>
          </cell>
          <cell r="H9">
            <v>2647.0515630873779</v>
          </cell>
          <cell r="I9">
            <v>3647.908580813878</v>
          </cell>
          <cell r="J9">
            <v>3402.5018684090951</v>
          </cell>
          <cell r="K9">
            <v>3275.9634248100315</v>
          </cell>
          <cell r="L9">
            <v>3542.9241087050264</v>
          </cell>
          <cell r="M9">
            <v>4966.5155687490133</v>
          </cell>
        </row>
        <row r="10">
          <cell r="B10" t="str">
            <v>Book Interest accrued in nwc)</v>
          </cell>
          <cell r="C10">
            <v>-1078.75883</v>
          </cell>
          <cell r="D10">
            <v>-1096.9949999999999</v>
          </cell>
          <cell r="E10">
            <v>-1109.3600000000001</v>
          </cell>
          <cell r="F10">
            <v>-1022.7993489525486</v>
          </cell>
          <cell r="G10">
            <v>-1044.0778470674866</v>
          </cell>
          <cell r="H10">
            <v>-996.26831765386066</v>
          </cell>
          <cell r="I10">
            <v>-949.46678401022314</v>
          </cell>
          <cell r="J10">
            <v>-925.93845748548256</v>
          </cell>
          <cell r="K10">
            <v>-922.61233911766135</v>
          </cell>
          <cell r="L10">
            <v>-868.42753908963869</v>
          </cell>
          <cell r="M10">
            <v>-798.63267290589647</v>
          </cell>
        </row>
        <row r="11">
          <cell r="B11" t="str">
            <v>Cash Taxes</v>
          </cell>
          <cell r="C11">
            <v>-1315.6177699999998</v>
          </cell>
          <cell r="D11">
            <v>0.15200000000001523</v>
          </cell>
          <cell r="E11">
            <v>-21.179099436624767</v>
          </cell>
          <cell r="F11">
            <v>-635.8528800000006</v>
          </cell>
          <cell r="G11">
            <v>-151.02214239296438</v>
          </cell>
          <cell r="H11">
            <v>-136.39194708341262</v>
          </cell>
          <cell r="I11">
            <v>-518.04408656645967</v>
          </cell>
          <cell r="J11">
            <v>-404.5256958502718</v>
          </cell>
          <cell r="K11">
            <v>-384.13107995467294</v>
          </cell>
          <cell r="L11">
            <v>-498.50470851686896</v>
          </cell>
          <cell r="M11">
            <v>-1034.8844706321038</v>
          </cell>
        </row>
        <row r="12">
          <cell r="B12" t="str">
            <v>Change in Working Capital</v>
          </cell>
          <cell r="C12">
            <v>1165.8417615649319</v>
          </cell>
          <cell r="D12">
            <v>1033.3449999999989</v>
          </cell>
          <cell r="E12">
            <v>-1522.9554105633756</v>
          </cell>
          <cell r="F12">
            <v>8790.7528799999982</v>
          </cell>
          <cell r="G12">
            <v>6428.5654074494651</v>
          </cell>
          <cell r="H12">
            <v>2277.6713540985434</v>
          </cell>
          <cell r="I12">
            <v>1438.6461664875276</v>
          </cell>
          <cell r="J12">
            <v>-2517.5972288350536</v>
          </cell>
          <cell r="K12">
            <v>-1469.7820518778485</v>
          </cell>
          <cell r="L12">
            <v>1218.4038956394247</v>
          </cell>
          <cell r="M12">
            <v>1112.5587852076128</v>
          </cell>
        </row>
        <row r="13">
          <cell r="B13" t="str">
            <v>Capital Expenditures</v>
          </cell>
          <cell r="C13">
            <v>-381.85599999999999</v>
          </cell>
          <cell r="D13">
            <v>-210.95</v>
          </cell>
          <cell r="E13">
            <v>-64.496000000000009</v>
          </cell>
          <cell r="F13">
            <v>-148.67099999999999</v>
          </cell>
          <cell r="G13">
            <v>-164.75799999999998</v>
          </cell>
          <cell r="H13">
            <v>-324</v>
          </cell>
          <cell r="I13">
            <v>-74</v>
          </cell>
          <cell r="J13">
            <v>-125</v>
          </cell>
          <cell r="K13">
            <v>-125</v>
          </cell>
          <cell r="L13">
            <v>-125</v>
          </cell>
          <cell r="M13">
            <v>-125</v>
          </cell>
        </row>
        <row r="14">
          <cell r="B14" t="str">
            <v>Cash for Debt Amort</v>
          </cell>
          <cell r="C14">
            <v>790.89637000000266</v>
          </cell>
          <cell r="D14">
            <v>1407.8030000000001</v>
          </cell>
          <cell r="E14">
            <v>642.07000000000573</v>
          </cell>
          <cell r="F14">
            <v>11239.595651047448</v>
          </cell>
          <cell r="G14">
            <v>8026.0356027092912</v>
          </cell>
          <cell r="H14">
            <v>3468.0626524486479</v>
          </cell>
          <cell r="I14">
            <v>3545.0438767247233</v>
          </cell>
          <cell r="J14">
            <v>-570.55951376171288</v>
          </cell>
          <cell r="K14">
            <v>374.4379538598489</v>
          </cell>
          <cell r="L14">
            <v>3269.3957567379434</v>
          </cell>
          <cell r="M14">
            <v>4120.5572104186258</v>
          </cell>
        </row>
        <row r="15">
          <cell r="C15">
            <v>0</v>
          </cell>
          <cell r="D15">
            <v>0</v>
          </cell>
          <cell r="E15">
            <v>0</v>
          </cell>
          <cell r="F15">
            <v>0</v>
          </cell>
          <cell r="G15">
            <v>0</v>
          </cell>
          <cell r="H15">
            <v>0</v>
          </cell>
          <cell r="K15">
            <v>0</v>
          </cell>
          <cell r="L15">
            <v>0</v>
          </cell>
          <cell r="M15">
            <v>0</v>
          </cell>
        </row>
        <row r="16">
          <cell r="B16" t="str">
            <v>Available Liquidity</v>
          </cell>
          <cell r="C16">
            <v>6502.0193900000004</v>
          </cell>
          <cell r="D16">
            <v>6965.9139999999998</v>
          </cell>
          <cell r="E16">
            <v>6707.9840000000004</v>
          </cell>
          <cell r="F16">
            <v>8000.875</v>
          </cell>
          <cell r="G16">
            <v>6706.5203236035804</v>
          </cell>
          <cell r="H16">
            <v>9049.5829760522283</v>
          </cell>
          <cell r="I16">
            <v>11469.626852776946</v>
          </cell>
          <cell r="J16">
            <v>6238.4261092498136</v>
          </cell>
          <cell r="K16">
            <v>5262.8640631096596</v>
          </cell>
          <cell r="L16">
            <v>7182.2598198476035</v>
          </cell>
          <cell r="M16">
            <v>9952.8170302662347</v>
          </cell>
        </row>
        <row r="18">
          <cell r="C18">
            <v>0</v>
          </cell>
          <cell r="D18">
            <v>0</v>
          </cell>
          <cell r="E18">
            <v>0</v>
          </cell>
          <cell r="F18">
            <v>0</v>
          </cell>
          <cell r="G18">
            <v>0</v>
          </cell>
          <cell r="H18">
            <v>0</v>
          </cell>
          <cell r="I18">
            <v>0</v>
          </cell>
          <cell r="J18">
            <v>0</v>
          </cell>
          <cell r="K18">
            <v>0</v>
          </cell>
          <cell r="L18">
            <v>0</v>
          </cell>
          <cell r="M18">
            <v>0</v>
          </cell>
        </row>
        <row r="20">
          <cell r="B20" t="str">
            <v>Available Revolver</v>
          </cell>
          <cell r="C20">
            <v>6275</v>
          </cell>
          <cell r="D20">
            <v>5661</v>
          </cell>
          <cell r="E20">
            <v>5661</v>
          </cell>
          <cell r="F20">
            <v>7540</v>
          </cell>
          <cell r="G20">
            <v>6456.5203236035804</v>
          </cell>
          <cell r="H20">
            <v>8799.5829760522283</v>
          </cell>
          <cell r="I20">
            <v>10785</v>
          </cell>
          <cell r="J20">
            <v>5988.4261092498136</v>
          </cell>
          <cell r="K20">
            <v>5012.8640631096596</v>
          </cell>
          <cell r="L20">
            <v>6932.2598198476035</v>
          </cell>
          <cell r="M20">
            <v>9702.8170302662347</v>
          </cell>
        </row>
        <row r="21">
          <cell r="B21" t="str">
            <v>Cash Balance</v>
          </cell>
          <cell r="C21">
            <v>227.01939000000002</v>
          </cell>
          <cell r="D21">
            <v>1304.914</v>
          </cell>
          <cell r="E21">
            <v>1046.9839999999999</v>
          </cell>
          <cell r="F21">
            <v>460.875</v>
          </cell>
          <cell r="G21">
            <v>250</v>
          </cell>
          <cell r="H21">
            <v>250</v>
          </cell>
          <cell r="I21">
            <v>684.62685277694709</v>
          </cell>
          <cell r="J21">
            <v>250.00000000000014</v>
          </cell>
          <cell r="K21">
            <v>250.00000000000014</v>
          </cell>
          <cell r="L21">
            <v>250.00000000000014</v>
          </cell>
          <cell r="M21">
            <v>250.00000000000009</v>
          </cell>
        </row>
        <row r="22">
          <cell r="I22">
            <v>0</v>
          </cell>
        </row>
        <row r="23">
          <cell r="B23" t="str">
            <v>LCs</v>
          </cell>
          <cell r="C23">
            <v>215</v>
          </cell>
          <cell r="D23">
            <v>215</v>
          </cell>
          <cell r="E23">
            <v>215</v>
          </cell>
          <cell r="F23">
            <v>215</v>
          </cell>
          <cell r="G23">
            <v>215</v>
          </cell>
          <cell r="H23">
            <v>215</v>
          </cell>
          <cell r="I23">
            <v>215</v>
          </cell>
          <cell r="J23">
            <v>215</v>
          </cell>
          <cell r="K23">
            <v>215</v>
          </cell>
          <cell r="L23">
            <v>215</v>
          </cell>
          <cell r="M23">
            <v>215</v>
          </cell>
        </row>
        <row r="25">
          <cell r="B25" t="str">
            <v>Other:</v>
          </cell>
        </row>
        <row r="26">
          <cell r="B26" t="str">
            <v>Mgmt. Fee (accrued in NWC)</v>
          </cell>
          <cell r="C26">
            <v>-154.08799999999999</v>
          </cell>
          <cell r="D26">
            <v>-160.10900000000001</v>
          </cell>
          <cell r="E26">
            <v>-154.471</v>
          </cell>
          <cell r="F26">
            <v>-159.67400000000001</v>
          </cell>
          <cell r="G26">
            <v>-150</v>
          </cell>
          <cell r="H26">
            <v>-150</v>
          </cell>
          <cell r="I26">
            <v>-150</v>
          </cell>
          <cell r="J26">
            <v>-150</v>
          </cell>
          <cell r="K26">
            <v>-150</v>
          </cell>
          <cell r="L26">
            <v>-150</v>
          </cell>
          <cell r="M26">
            <v>-150</v>
          </cell>
        </row>
        <row r="27">
          <cell r="B27" t="str">
            <v>Trans Expenses</v>
          </cell>
          <cell r="C27">
            <v>-47.153829999999999</v>
          </cell>
          <cell r="D27">
            <v>-120.21100000000001</v>
          </cell>
          <cell r="E27">
            <v>-75.536000000000001</v>
          </cell>
          <cell r="F27">
            <v>-2.2400000000000002</v>
          </cell>
          <cell r="G27">
            <v>0</v>
          </cell>
          <cell r="H27">
            <v>0</v>
          </cell>
          <cell r="I27">
            <v>0</v>
          </cell>
          <cell r="J27">
            <v>0</v>
          </cell>
          <cell r="K27">
            <v>0</v>
          </cell>
          <cell r="L27">
            <v>0</v>
          </cell>
          <cell r="M27">
            <v>0</v>
          </cell>
        </row>
        <row r="28">
          <cell r="B28" t="str">
            <v>Amendment Fee</v>
          </cell>
          <cell r="C28">
            <v>0</v>
          </cell>
          <cell r="D28">
            <v>0</v>
          </cell>
          <cell r="E28">
            <v>0</v>
          </cell>
          <cell r="F28">
            <v>-70</v>
          </cell>
          <cell r="G28">
            <v>-195.55778000000001</v>
          </cell>
          <cell r="H28">
            <v>0</v>
          </cell>
          <cell r="I28">
            <v>0</v>
          </cell>
          <cell r="J28">
            <v>-70</v>
          </cell>
          <cell r="K28">
            <v>0</v>
          </cell>
          <cell r="L28">
            <v>0</v>
          </cell>
          <cell r="M28">
            <v>0</v>
          </cell>
        </row>
        <row r="29">
          <cell r="B29" t="str">
            <v>Other in CF</v>
          </cell>
          <cell r="C29">
            <v>17.600591564931705</v>
          </cell>
          <cell r="D29">
            <v>116.72299999999825</v>
          </cell>
          <cell r="E29">
            <v>-376.86841056337471</v>
          </cell>
          <cell r="F29">
            <v>9410.8398799999995</v>
          </cell>
          <cell r="G29">
            <v>8133.9587799999999</v>
          </cell>
          <cell r="H29">
            <v>0</v>
          </cell>
          <cell r="I29">
            <v>0</v>
          </cell>
          <cell r="J29">
            <v>0</v>
          </cell>
          <cell r="K29">
            <v>0</v>
          </cell>
          <cell r="L29">
            <v>0</v>
          </cell>
          <cell r="M29">
            <v>0</v>
          </cell>
        </row>
        <row r="31">
          <cell r="D31">
            <v>0</v>
          </cell>
        </row>
        <row r="32">
          <cell r="B32">
            <v>0</v>
          </cell>
          <cell r="E32">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 Summ (2)"/>
      <sheetName val="Exec Summ"/>
      <sheetName val="Credit Graph"/>
      <sheetName val="Credit Stats"/>
      <sheetName val="FCF"/>
      <sheetName val="GM by Ther"/>
      <sheetName val="Stacked EBITDA"/>
      <sheetName val="Industry"/>
      <sheetName val="Ind Payor"/>
      <sheetName val="Therapy Pie"/>
      <sheetName val="Payor Pie"/>
      <sheetName val="EBITDA Bridge"/>
      <sheetName val="Hist Payor"/>
      <sheetName val="Hist Capex"/>
      <sheetName val="Infection Density"/>
      <sheetName val="Lifelong"/>
      <sheetName val="Referrals"/>
      <sheetName val="Calendar"/>
      <sheetName val="Patient Growth"/>
      <sheetName val="Priv. Pay"/>
      <sheetName val="SFO"/>
      <sheetName val="Biomed"/>
      <sheetName val="Val Output"/>
      <sheetName val="DCF - Synergies"/>
      <sheetName val="Valuation Summary - Fl"/>
      <sheetName val="Interloper M&amp;A"/>
      <sheetName val="Interloper - cash (new)"/>
      <sheetName val="comps - interloper (2)"/>
      <sheetName val="Interloper Accretion Dilution"/>
    </sheetNames>
    <sheetDataSet>
      <sheetData sheetId="0"/>
      <sheetData sheetId="1"/>
      <sheetData sheetId="2"/>
      <sheetData sheetId="3"/>
      <sheetData sheetId="4" refreshError="1"/>
      <sheetData sheetId="5"/>
      <sheetData sheetId="6" refreshError="1"/>
      <sheetData sheetId="7"/>
      <sheetData sheetId="8"/>
      <sheetData sheetId="9"/>
      <sheetData sheetId="10">
        <row r="1">
          <cell r="C1" t="str">
            <v>Specialty HIV</v>
          </cell>
          <cell r="E1" t="str">
            <v>Specialty Infusion</v>
          </cell>
          <cell r="G1" t="str">
            <v>Consolidated</v>
          </cell>
        </row>
        <row r="2">
          <cell r="A2" t="str">
            <v>Government</v>
          </cell>
          <cell r="B2" t="str">
            <v>Pro Forma Revenue</v>
          </cell>
          <cell r="C2">
            <v>0.64200000000000002</v>
          </cell>
          <cell r="E2">
            <v>0.31499999999999995</v>
          </cell>
          <cell r="G2">
            <v>0.55600000000000005</v>
          </cell>
        </row>
        <row r="3">
          <cell r="A3" t="str">
            <v>Non-Government</v>
          </cell>
          <cell r="C3">
            <v>0.35799999999999998</v>
          </cell>
          <cell r="E3">
            <v>0.68500000000000005</v>
          </cell>
          <cell r="G3">
            <v>0.44400000000000001</v>
          </cell>
        </row>
        <row r="4">
          <cell r="C4" t="str">
            <v>LTM Revenue by Payor</v>
          </cell>
        </row>
        <row r="6">
          <cell r="C6" t="str">
            <v>Specialty HIV</v>
          </cell>
          <cell r="E6" t="str">
            <v>Specialty Infusion</v>
          </cell>
          <cell r="G6" t="str">
            <v>Consolidated</v>
          </cell>
        </row>
      </sheetData>
      <sheetData sheetId="11" refreshError="1"/>
      <sheetData sheetId="12" refreshError="1"/>
      <sheetData sheetId="13" refreshError="1"/>
      <sheetData sheetId="14"/>
      <sheetData sheetId="15"/>
      <sheetData sheetId="16"/>
      <sheetData sheetId="17">
        <row r="1">
          <cell r="A1" t="str">
            <v>Credit Statistics</v>
          </cell>
        </row>
        <row r="2">
          <cell r="B2" t="str">
            <v>July</v>
          </cell>
          <cell r="J2" t="str">
            <v>August</v>
          </cell>
          <cell r="R2" t="str">
            <v>September</v>
          </cell>
        </row>
        <row r="3">
          <cell r="B3" t="str">
            <v>S</v>
          </cell>
          <cell r="C3" t="str">
            <v>M</v>
          </cell>
          <cell r="D3" t="str">
            <v>T</v>
          </cell>
          <cell r="E3" t="str">
            <v>W</v>
          </cell>
          <cell r="F3" t="str">
            <v>T</v>
          </cell>
          <cell r="G3" t="str">
            <v>F</v>
          </cell>
          <cell r="H3" t="str">
            <v>S</v>
          </cell>
          <cell r="J3" t="str">
            <v>S</v>
          </cell>
          <cell r="K3" t="str">
            <v>M</v>
          </cell>
          <cell r="L3" t="str">
            <v>T</v>
          </cell>
          <cell r="M3" t="str">
            <v>W</v>
          </cell>
          <cell r="N3" t="str">
            <v>T</v>
          </cell>
          <cell r="O3" t="str">
            <v>F</v>
          </cell>
          <cell r="P3" t="str">
            <v>S</v>
          </cell>
          <cell r="R3" t="str">
            <v>S</v>
          </cell>
          <cell r="S3" t="str">
            <v>M</v>
          </cell>
          <cell r="T3" t="str">
            <v>T</v>
          </cell>
          <cell r="U3" t="str">
            <v>W</v>
          </cell>
          <cell r="V3" t="str">
            <v>T</v>
          </cell>
          <cell r="W3" t="str">
            <v>F</v>
          </cell>
          <cell r="X3" t="str">
            <v>S</v>
          </cell>
        </row>
        <row r="4">
          <cell r="E4">
            <v>1</v>
          </cell>
          <cell r="F4">
            <v>2</v>
          </cell>
          <cell r="G4">
            <v>3</v>
          </cell>
          <cell r="H4">
            <v>4</v>
          </cell>
          <cell r="P4">
            <v>1</v>
          </cell>
          <cell r="T4">
            <v>1</v>
          </cell>
          <cell r="U4">
            <v>2</v>
          </cell>
          <cell r="V4">
            <v>3</v>
          </cell>
          <cell r="W4">
            <v>4</v>
          </cell>
          <cell r="X4">
            <v>5</v>
          </cell>
        </row>
        <row r="5">
          <cell r="B5">
            <v>5</v>
          </cell>
          <cell r="C5">
            <v>6</v>
          </cell>
          <cell r="D5">
            <v>7</v>
          </cell>
          <cell r="E5">
            <v>8</v>
          </cell>
          <cell r="F5">
            <v>9</v>
          </cell>
          <cell r="G5">
            <v>10</v>
          </cell>
          <cell r="H5">
            <v>11</v>
          </cell>
          <cell r="J5">
            <v>2</v>
          </cell>
          <cell r="K5">
            <v>3</v>
          </cell>
          <cell r="L5">
            <v>4</v>
          </cell>
          <cell r="M5">
            <v>5</v>
          </cell>
          <cell r="N5">
            <v>6</v>
          </cell>
          <cell r="O5">
            <v>7</v>
          </cell>
          <cell r="P5">
            <v>8</v>
          </cell>
          <cell r="R5">
            <v>6</v>
          </cell>
          <cell r="S5">
            <v>7</v>
          </cell>
          <cell r="T5">
            <v>8</v>
          </cell>
          <cell r="U5">
            <v>9</v>
          </cell>
          <cell r="V5">
            <v>10</v>
          </cell>
          <cell r="W5">
            <v>11</v>
          </cell>
          <cell r="X5">
            <v>12</v>
          </cell>
        </row>
        <row r="6">
          <cell r="B6">
            <v>12</v>
          </cell>
          <cell r="C6">
            <v>13</v>
          </cell>
          <cell r="D6">
            <v>14</v>
          </cell>
          <cell r="E6">
            <v>15</v>
          </cell>
          <cell r="F6">
            <v>16</v>
          </cell>
          <cell r="G6">
            <v>17</v>
          </cell>
          <cell r="H6">
            <v>18</v>
          </cell>
          <cell r="J6">
            <v>9</v>
          </cell>
          <cell r="K6">
            <v>10</v>
          </cell>
          <cell r="L6">
            <v>11</v>
          </cell>
          <cell r="M6">
            <v>12</v>
          </cell>
          <cell r="N6">
            <v>13</v>
          </cell>
          <cell r="O6">
            <v>14</v>
          </cell>
          <cell r="P6">
            <v>15</v>
          </cell>
          <cell r="R6">
            <v>13</v>
          </cell>
          <cell r="S6">
            <v>14</v>
          </cell>
          <cell r="T6">
            <v>15</v>
          </cell>
          <cell r="U6">
            <v>16</v>
          </cell>
          <cell r="V6">
            <v>17</v>
          </cell>
          <cell r="W6">
            <v>18</v>
          </cell>
          <cell r="X6">
            <v>19</v>
          </cell>
        </row>
        <row r="7">
          <cell r="B7">
            <v>19</v>
          </cell>
          <cell r="C7">
            <v>20</v>
          </cell>
          <cell r="D7">
            <v>21</v>
          </cell>
          <cell r="E7">
            <v>22</v>
          </cell>
          <cell r="F7">
            <v>23</v>
          </cell>
          <cell r="G7">
            <v>24</v>
          </cell>
          <cell r="H7">
            <v>25</v>
          </cell>
          <cell r="J7">
            <v>16</v>
          </cell>
          <cell r="K7">
            <v>17</v>
          </cell>
          <cell r="L7">
            <v>18</v>
          </cell>
          <cell r="M7">
            <v>19</v>
          </cell>
          <cell r="N7">
            <v>20</v>
          </cell>
          <cell r="O7">
            <v>21</v>
          </cell>
          <cell r="P7">
            <v>22</v>
          </cell>
          <cell r="R7">
            <v>20</v>
          </cell>
          <cell r="S7">
            <v>21</v>
          </cell>
          <cell r="T7">
            <v>22</v>
          </cell>
          <cell r="U7">
            <v>23</v>
          </cell>
          <cell r="V7">
            <v>24</v>
          </cell>
          <cell r="W7">
            <v>25</v>
          </cell>
          <cell r="X7">
            <v>26</v>
          </cell>
        </row>
        <row r="8">
          <cell r="B8">
            <v>26</v>
          </cell>
          <cell r="C8">
            <v>27</v>
          </cell>
          <cell r="D8">
            <v>28</v>
          </cell>
          <cell r="E8">
            <v>29</v>
          </cell>
          <cell r="F8">
            <v>30</v>
          </cell>
          <cell r="G8">
            <v>31</v>
          </cell>
          <cell r="J8">
            <v>23</v>
          </cell>
          <cell r="K8">
            <v>24</v>
          </cell>
          <cell r="L8">
            <v>25</v>
          </cell>
          <cell r="M8">
            <v>26</v>
          </cell>
          <cell r="N8">
            <v>27</v>
          </cell>
          <cell r="O8">
            <v>28</v>
          </cell>
          <cell r="P8">
            <v>29</v>
          </cell>
          <cell r="R8">
            <v>27</v>
          </cell>
          <cell r="S8">
            <v>28</v>
          </cell>
          <cell r="T8">
            <v>29</v>
          </cell>
          <cell r="U8">
            <v>30</v>
          </cell>
        </row>
        <row r="9">
          <cell r="J9">
            <v>30</v>
          </cell>
          <cell r="K9">
            <v>31</v>
          </cell>
        </row>
        <row r="12">
          <cell r="K12" t="str">
            <v>Key Date</v>
          </cell>
          <cell r="O12" t="str">
            <v>Holiday</v>
          </cell>
        </row>
      </sheetData>
      <sheetData sheetId="18" refreshError="1"/>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lide 3"/>
      <sheetName val="Slide 4"/>
      <sheetName val="Slide 5"/>
      <sheetName val="Slide 6"/>
      <sheetName val="Slide 7"/>
      <sheetName val="Slide 8"/>
      <sheetName val="Slide 9"/>
      <sheetName val="Slide 10"/>
      <sheetName val="Slide 11"/>
      <sheetName val="Slide 12"/>
      <sheetName val="Slide 13"/>
      <sheetName val="Slide 14"/>
      <sheetName val="Slide 16"/>
      <sheetName val="Payor Pie"/>
      <sheetName val="Calendar"/>
    </sheetNames>
    <sheetDataSet>
      <sheetData sheetId="0" refreshError="1"/>
      <sheetData sheetId="1" refreshError="1"/>
      <sheetData sheetId="2" refreshError="1"/>
      <sheetData sheetId="3" refreshError="1"/>
      <sheetData sheetId="4" refreshError="1"/>
      <sheetData sheetId="5" refreshError="1"/>
      <sheetData sheetId="6" refreshError="1">
        <row r="1">
          <cell r="B1">
            <v>2005</v>
          </cell>
          <cell r="C1">
            <v>2006</v>
          </cell>
          <cell r="D1">
            <v>2007</v>
          </cell>
          <cell r="E1">
            <v>2008</v>
          </cell>
          <cell r="F1">
            <v>2009</v>
          </cell>
          <cell r="G1">
            <v>2010</v>
          </cell>
        </row>
        <row r="2">
          <cell r="A2" t="str">
            <v>Price</v>
          </cell>
          <cell r="B2">
            <v>3.8558702300226032E-2</v>
          </cell>
          <cell r="C2">
            <v>3.8558702300226032E-2</v>
          </cell>
          <cell r="D2">
            <v>3.9442578076396666E-2</v>
          </cell>
          <cell r="E2">
            <v>5.1889518086212873E-2</v>
          </cell>
          <cell r="F2">
            <v>5.4191903092126237E-2</v>
          </cell>
          <cell r="G2">
            <v>4.6377660613161488E-2</v>
          </cell>
        </row>
        <row r="3">
          <cell r="A3" t="str">
            <v>Volume - Subscription</v>
          </cell>
          <cell r="B3">
            <v>4.9594468820635555E-2</v>
          </cell>
          <cell r="C3">
            <v>4.9594468820635555E-2</v>
          </cell>
          <cell r="D3">
            <v>7.8636307079756121E-2</v>
          </cell>
          <cell r="E3">
            <v>6.2290535074540618E-2</v>
          </cell>
          <cell r="F3">
            <v>7.331845712464137E-2</v>
          </cell>
          <cell r="G3">
            <v>8.0941222417496572E-2</v>
          </cell>
        </row>
        <row r="4">
          <cell r="A4" t="str">
            <v>New Products/Projects</v>
          </cell>
          <cell r="B4">
            <v>6.6879404334529977E-2</v>
          </cell>
          <cell r="C4">
            <v>6.6879404334529977E-2</v>
          </cell>
          <cell r="D4">
            <v>2.6253577205424903E-2</v>
          </cell>
          <cell r="E4">
            <v>5.5587657459840546E-2</v>
          </cell>
          <cell r="F4">
            <v>4.5691212411008396E-2</v>
          </cell>
          <cell r="G4">
            <v>3.6321031048623303E-2</v>
          </cell>
        </row>
        <row r="5">
          <cell r="A5" t="str">
            <v>One-Time (Transaction)</v>
          </cell>
          <cell r="B5">
            <v>-2.1672649913575322E-2</v>
          </cell>
          <cell r="C5">
            <v>-2.1672649913575322E-2</v>
          </cell>
          <cell r="D5">
            <v>-1.3064576334453154E-2</v>
          </cell>
          <cell r="E5">
            <v>-1.3405755229400209E-2</v>
          </cell>
          <cell r="F5">
            <v>-1.987036446711295E-2</v>
          </cell>
          <cell r="G5">
            <v>-1.1130638547158758E-2</v>
          </cell>
        </row>
        <row r="6">
          <cell r="A6" t="str">
            <v>Attrition</v>
          </cell>
          <cell r="B6">
            <v>-6.4752027655896827E-2</v>
          </cell>
          <cell r="C6">
            <v>-6.4752027655896827E-2</v>
          </cell>
          <cell r="D6">
            <v>-5.462237153166604E-2</v>
          </cell>
          <cell r="E6">
            <v>-6.7722177279556234E-2</v>
          </cell>
          <cell r="F6">
            <v>-6.4924025077037512E-2</v>
          </cell>
          <cell r="G6">
            <v>-6.5905096660808432E-2</v>
          </cell>
        </row>
        <row r="7">
          <cell r="A7" t="str">
            <v>Total Growth Rate</v>
          </cell>
          <cell r="B7">
            <v>6.8607897885919422E-2</v>
          </cell>
          <cell r="C7">
            <v>6.8607897885919422E-2</v>
          </cell>
          <cell r="D7">
            <v>7.6645514495458478E-2</v>
          </cell>
          <cell r="E7">
            <v>8.863977811163759E-2</v>
          </cell>
          <cell r="F7">
            <v>8.8407183083625523E-2</v>
          </cell>
          <cell r="G7">
            <v>8.6604178871314164E-2</v>
          </cell>
        </row>
        <row r="32">
          <cell r="B32">
            <v>2005</v>
          </cell>
          <cell r="C32">
            <v>2006</v>
          </cell>
          <cell r="D32">
            <v>2007</v>
          </cell>
          <cell r="E32">
            <v>2008</v>
          </cell>
          <cell r="F32">
            <v>2009</v>
          </cell>
          <cell r="G32">
            <v>2010</v>
          </cell>
        </row>
        <row r="33">
          <cell r="A33" t="str">
            <v>Product 1</v>
          </cell>
          <cell r="B33">
            <v>30</v>
          </cell>
          <cell r="C33">
            <v>25</v>
          </cell>
          <cell r="D33">
            <v>15</v>
          </cell>
          <cell r="E33">
            <v>8</v>
          </cell>
          <cell r="F33">
            <v>5</v>
          </cell>
          <cell r="G33">
            <v>5</v>
          </cell>
        </row>
        <row r="34">
          <cell r="A34" t="str">
            <v>Initiative A</v>
          </cell>
          <cell r="B34">
            <v>10</v>
          </cell>
          <cell r="C34">
            <v>12</v>
          </cell>
          <cell r="D34">
            <v>14</v>
          </cell>
          <cell r="E34">
            <v>7</v>
          </cell>
          <cell r="F34">
            <v>5</v>
          </cell>
          <cell r="G34">
            <v>5</v>
          </cell>
        </row>
        <row r="35">
          <cell r="A35" t="str">
            <v>Product 3</v>
          </cell>
          <cell r="B35">
            <v>10</v>
          </cell>
          <cell r="C35">
            <v>15</v>
          </cell>
          <cell r="D35">
            <v>5</v>
          </cell>
          <cell r="E35">
            <v>10</v>
          </cell>
          <cell r="F35">
            <v>10</v>
          </cell>
          <cell r="G35">
            <v>10</v>
          </cell>
        </row>
        <row r="36">
          <cell r="A36" t="str">
            <v>Product 4</v>
          </cell>
          <cell r="B36">
            <v>0</v>
          </cell>
          <cell r="C36">
            <v>10</v>
          </cell>
          <cell r="D36">
            <v>5</v>
          </cell>
          <cell r="E36">
            <v>7</v>
          </cell>
          <cell r="F36">
            <v>7</v>
          </cell>
          <cell r="G36">
            <v>7</v>
          </cell>
        </row>
        <row r="37">
          <cell r="A37" t="str">
            <v>Initiative B</v>
          </cell>
          <cell r="B37">
            <v>0</v>
          </cell>
          <cell r="C37">
            <v>0</v>
          </cell>
          <cell r="D37">
            <v>5</v>
          </cell>
          <cell r="E37">
            <v>7</v>
          </cell>
          <cell r="F37">
            <v>10</v>
          </cell>
          <cell r="G37">
            <v>10</v>
          </cell>
        </row>
        <row r="38">
          <cell r="B38">
            <v>0</v>
          </cell>
          <cell r="C38">
            <v>0</v>
          </cell>
          <cell r="D38">
            <v>0</v>
          </cell>
          <cell r="E38">
            <v>15</v>
          </cell>
          <cell r="F38">
            <v>15</v>
          </cell>
          <cell r="G38">
            <v>15</v>
          </cell>
        </row>
        <row r="39">
          <cell r="B39">
            <v>0</v>
          </cell>
          <cell r="C39">
            <v>0</v>
          </cell>
          <cell r="D39">
            <v>0</v>
          </cell>
          <cell r="E39">
            <v>0</v>
          </cell>
          <cell r="F39">
            <v>15</v>
          </cell>
          <cell r="G39">
            <v>15</v>
          </cell>
        </row>
        <row r="40">
          <cell r="B40">
            <v>0</v>
          </cell>
          <cell r="C40">
            <v>0</v>
          </cell>
          <cell r="D40">
            <v>0</v>
          </cell>
          <cell r="E40">
            <v>0</v>
          </cell>
          <cell r="F40">
            <v>0</v>
          </cell>
          <cell r="G40">
            <v>15</v>
          </cell>
        </row>
      </sheetData>
      <sheetData sheetId="7" refreshError="1"/>
      <sheetData sheetId="8" refreshError="1"/>
      <sheetData sheetId="9" refreshError="1">
        <row r="5">
          <cell r="C5" t="str">
            <v>2007 LE</v>
          </cell>
          <cell r="D5" t="str">
            <v>2008P</v>
          </cell>
        </row>
        <row r="6">
          <cell r="B6" t="str">
            <v>Total Compensation</v>
          </cell>
          <cell r="C6">
            <v>700</v>
          </cell>
          <cell r="D6">
            <v>710</v>
          </cell>
        </row>
        <row r="7">
          <cell r="B7" t="str">
            <v>Revenue Related</v>
          </cell>
          <cell r="C7">
            <v>200</v>
          </cell>
          <cell r="D7">
            <v>250</v>
          </cell>
        </row>
        <row r="8">
          <cell r="B8" t="str">
            <v>Outside Services</v>
          </cell>
          <cell r="C8">
            <v>90</v>
          </cell>
          <cell r="D8">
            <v>90</v>
          </cell>
        </row>
        <row r="9">
          <cell r="B9" t="str">
            <v>Occupancy &amp; Admin</v>
          </cell>
          <cell r="C9">
            <v>100</v>
          </cell>
          <cell r="D9">
            <v>110</v>
          </cell>
        </row>
        <row r="10">
          <cell r="B10" t="str">
            <v>Other Operating Costs</v>
          </cell>
          <cell r="C10">
            <v>-5</v>
          </cell>
          <cell r="D10">
            <v>-8</v>
          </cell>
        </row>
        <row r="11">
          <cell r="B11" t="str">
            <v>Depreciation</v>
          </cell>
          <cell r="C11">
            <v>130</v>
          </cell>
          <cell r="D11">
            <v>140</v>
          </cell>
        </row>
        <row r="12">
          <cell r="B12" t="str">
            <v xml:space="preserve">Total  </v>
          </cell>
          <cell r="C12">
            <v>1215</v>
          </cell>
          <cell r="D12">
            <v>1292</v>
          </cell>
        </row>
        <row r="13">
          <cell r="B13" t="str">
            <v>Total w/out Depreciation</v>
          </cell>
          <cell r="C13">
            <v>1085</v>
          </cell>
          <cell r="D13">
            <v>1152</v>
          </cell>
        </row>
        <row r="14">
          <cell r="D14">
            <v>6.1751152073732829E-2</v>
          </cell>
        </row>
        <row r="15">
          <cell r="B15" t="str">
            <v>Depreciation</v>
          </cell>
          <cell r="C15">
            <v>130</v>
          </cell>
          <cell r="D15">
            <v>140</v>
          </cell>
        </row>
        <row r="34">
          <cell r="I34" t="str">
            <v>Account</v>
          </cell>
          <cell r="K34" t="str">
            <v>2007LE</v>
          </cell>
          <cell r="L34" t="str">
            <v>2008P</v>
          </cell>
          <cell r="M34" t="str">
            <v>Growth</v>
          </cell>
          <cell r="N34" t="str">
            <v>%</v>
          </cell>
        </row>
        <row r="35">
          <cell r="I35" t="str">
            <v>Total Compensation</v>
          </cell>
          <cell r="K35">
            <v>700</v>
          </cell>
          <cell r="L35">
            <v>710</v>
          </cell>
          <cell r="M35">
            <v>10</v>
          </cell>
          <cell r="N35">
            <v>-1.4285714285714235E-2</v>
          </cell>
        </row>
        <row r="37">
          <cell r="I37" t="str">
            <v>Revenue Related</v>
          </cell>
          <cell r="K37">
            <v>200</v>
          </cell>
          <cell r="L37">
            <v>250</v>
          </cell>
          <cell r="M37">
            <v>50</v>
          </cell>
          <cell r="N37">
            <v>-0.25</v>
          </cell>
        </row>
        <row r="39">
          <cell r="I39" t="str">
            <v>Outside Services</v>
          </cell>
          <cell r="K39">
            <v>90</v>
          </cell>
          <cell r="L39">
            <v>90</v>
          </cell>
          <cell r="M39">
            <v>0</v>
          </cell>
          <cell r="N39">
            <v>0</v>
          </cell>
        </row>
        <row r="41">
          <cell r="I41" t="str">
            <v>Occupancy &amp; Admin</v>
          </cell>
          <cell r="K41">
            <v>100</v>
          </cell>
          <cell r="L41">
            <v>110</v>
          </cell>
          <cell r="M41">
            <v>10</v>
          </cell>
          <cell r="N41">
            <v>-0.10000000000000009</v>
          </cell>
        </row>
        <row r="43">
          <cell r="I43" t="str">
            <v>Other Operating Costs</v>
          </cell>
          <cell r="K43">
            <v>-5</v>
          </cell>
          <cell r="L43">
            <v>-8</v>
          </cell>
          <cell r="M43">
            <v>-3</v>
          </cell>
          <cell r="N43">
            <v>-0.60000000000000009</v>
          </cell>
        </row>
        <row r="45">
          <cell r="I45" t="str">
            <v>Totals</v>
          </cell>
          <cell r="K45">
            <v>1085</v>
          </cell>
          <cell r="L45">
            <v>1152</v>
          </cell>
          <cell r="M45">
            <v>67</v>
          </cell>
          <cell r="N45">
            <v>-6.1751152073732829E-2</v>
          </cell>
        </row>
      </sheetData>
      <sheetData sheetId="10" refreshError="1"/>
      <sheetData sheetId="11" refreshError="1"/>
      <sheetData sheetId="12" refreshError="1">
        <row r="3">
          <cell r="B3" t="str">
            <v>PRODUCT REVENUE</v>
          </cell>
        </row>
        <row r="4">
          <cell r="B4" t="str">
            <v>Products</v>
          </cell>
          <cell r="D4" t="str">
            <v>'07LE</v>
          </cell>
          <cell r="F4" t="str">
            <v>'08 Plan</v>
          </cell>
          <cell r="H4" t="str">
            <v>'07 Growth</v>
          </cell>
          <cell r="J4" t="str">
            <v>'08 Growth</v>
          </cell>
          <cell r="L4" t="str">
            <v>'08 POG</v>
          </cell>
        </row>
        <row r="6">
          <cell r="B6" t="str">
            <v>Product 1</v>
          </cell>
          <cell r="D6">
            <v>20</v>
          </cell>
          <cell r="F6">
            <v>22</v>
          </cell>
          <cell r="H6">
            <v>0</v>
          </cell>
          <cell r="J6">
            <v>0.10000000000000009</v>
          </cell>
          <cell r="L6">
            <v>2.2222222222222223E-2</v>
          </cell>
        </row>
        <row r="7">
          <cell r="B7" t="str">
            <v>Product 2</v>
          </cell>
          <cell r="D7">
            <v>30</v>
          </cell>
          <cell r="F7">
            <v>32</v>
          </cell>
          <cell r="H7">
            <v>0</v>
          </cell>
          <cell r="J7">
            <v>6.6666666666666652E-2</v>
          </cell>
          <cell r="L7">
            <v>2.2222222222222223E-2</v>
          </cell>
        </row>
        <row r="8">
          <cell r="B8" t="str">
            <v>Product 3</v>
          </cell>
          <cell r="D8">
            <v>40</v>
          </cell>
          <cell r="F8">
            <v>43</v>
          </cell>
          <cell r="H8">
            <v>0</v>
          </cell>
          <cell r="J8">
            <v>7.4999999999999956E-2</v>
          </cell>
          <cell r="L8">
            <v>3.3333333333333333E-2</v>
          </cell>
        </row>
        <row r="9">
          <cell r="B9" t="str">
            <v>Information Solutions</v>
          </cell>
          <cell r="D9">
            <v>90</v>
          </cell>
          <cell r="F9">
            <v>97</v>
          </cell>
          <cell r="H9">
            <v>0</v>
          </cell>
          <cell r="J9">
            <v>7.7777777777777724E-2</v>
          </cell>
          <cell r="L9">
            <v>5.6910569105691054E-2</v>
          </cell>
        </row>
        <row r="11">
          <cell r="B11" t="str">
            <v>Product 1</v>
          </cell>
          <cell r="D11">
            <v>5</v>
          </cell>
          <cell r="F11">
            <v>7</v>
          </cell>
          <cell r="H11">
            <v>0</v>
          </cell>
          <cell r="J11">
            <v>0.39999999999999991</v>
          </cell>
          <cell r="L11">
            <v>0.18181818181818182</v>
          </cell>
        </row>
        <row r="12">
          <cell r="B12" t="str">
            <v>Product 2</v>
          </cell>
          <cell r="D12">
            <v>6</v>
          </cell>
          <cell r="F12">
            <v>8</v>
          </cell>
          <cell r="H12">
            <v>0</v>
          </cell>
          <cell r="J12">
            <v>0.33333333333333326</v>
          </cell>
          <cell r="L12">
            <v>0.18181818181818182</v>
          </cell>
        </row>
        <row r="13">
          <cell r="B13" t="str">
            <v>Software &amp; Services</v>
          </cell>
          <cell r="D13">
            <v>11</v>
          </cell>
          <cell r="F13">
            <v>15</v>
          </cell>
          <cell r="H13">
            <v>0</v>
          </cell>
          <cell r="J13">
            <v>0.36363636363636354</v>
          </cell>
          <cell r="L13">
            <v>3.2520325203252036E-2</v>
          </cell>
        </row>
        <row r="15">
          <cell r="B15" t="str">
            <v>Product 1</v>
          </cell>
          <cell r="D15">
            <v>5</v>
          </cell>
          <cell r="F15">
            <v>4.5</v>
          </cell>
          <cell r="H15">
            <v>0</v>
          </cell>
          <cell r="J15">
            <v>-9.9999999999999978E-2</v>
          </cell>
          <cell r="L15">
            <v>-4.5454545454545456E-2</v>
          </cell>
        </row>
        <row r="16">
          <cell r="B16" t="str">
            <v>Product 2</v>
          </cell>
          <cell r="D16">
            <v>6</v>
          </cell>
          <cell r="F16">
            <v>5.7</v>
          </cell>
          <cell r="H16">
            <v>0</v>
          </cell>
          <cell r="J16">
            <v>-4.9999999999999933E-2</v>
          </cell>
          <cell r="L16">
            <v>-2.7272727272727258E-2</v>
          </cell>
        </row>
        <row r="17">
          <cell r="B17" t="str">
            <v>Online</v>
          </cell>
          <cell r="D17">
            <v>11</v>
          </cell>
          <cell r="F17">
            <v>10.199999999999999</v>
          </cell>
          <cell r="H17">
            <v>0</v>
          </cell>
          <cell r="J17">
            <v>-7.2727272727272751E-2</v>
          </cell>
          <cell r="L17">
            <v>-6.5040650406504126E-3</v>
          </cell>
        </row>
        <row r="19">
          <cell r="B19" t="str">
            <v>Product 1</v>
          </cell>
          <cell r="D19">
            <v>5</v>
          </cell>
          <cell r="F19">
            <v>5.2</v>
          </cell>
          <cell r="H19">
            <v>0</v>
          </cell>
          <cell r="J19">
            <v>4.0000000000000036E-2</v>
          </cell>
          <cell r="L19">
            <v>1.8181818181818198E-2</v>
          </cell>
        </row>
        <row r="20">
          <cell r="B20" t="str">
            <v>Product 2</v>
          </cell>
          <cell r="D20">
            <v>6</v>
          </cell>
          <cell r="F20">
            <v>5.5</v>
          </cell>
          <cell r="H20">
            <v>0</v>
          </cell>
          <cell r="J20">
            <v>-8.333333333333337E-2</v>
          </cell>
          <cell r="L20">
            <v>-4.5454545454545456E-2</v>
          </cell>
        </row>
        <row r="21">
          <cell r="B21" t="str">
            <v>Legacy</v>
          </cell>
          <cell r="D21">
            <v>11</v>
          </cell>
          <cell r="F21">
            <v>10.7</v>
          </cell>
          <cell r="H21">
            <v>0</v>
          </cell>
          <cell r="J21">
            <v>-2.7272727272727337E-2</v>
          </cell>
          <cell r="L21">
            <v>-2.4390243902439081E-3</v>
          </cell>
        </row>
        <row r="23">
          <cell r="B23" t="str">
            <v>Total Segment</v>
          </cell>
          <cell r="D23">
            <v>123</v>
          </cell>
          <cell r="F23">
            <v>132.9</v>
          </cell>
          <cell r="H23">
            <v>0</v>
          </cell>
          <cell r="J23">
            <v>8.0487804878048852E-2</v>
          </cell>
          <cell r="L23">
            <v>8.0487804878048824E-2</v>
          </cell>
        </row>
      </sheetData>
      <sheetData sheetId="13" refreshError="1"/>
      <sheetData sheetId="14"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r"/>
      <sheetName val="Noble"/>
      <sheetName val="Accuride"/>
      <sheetName val="American Axle"/>
      <sheetName val="ArvinMeritor"/>
      <sheetName val="Dana"/>
      <sheetName val="Navistar"/>
      <sheetName val="Oshkosh"/>
      <sheetName val="Trimas"/>
      <sheetName val="Visteon"/>
      <sheetName val="Directed Electronics"/>
      <sheetName val="Pep Boys"/>
      <sheetName val="Penske"/>
      <sheetName val="Sonic"/>
      <sheetName val="Hertz"/>
      <sheetName val="Avis Budget"/>
      <sheetName val="Dollar Thrifty"/>
      <sheetName val="Cooper-Standard Bond"/>
      <sheetName val="Affinia Bond"/>
      <sheetName val="United Components Bond"/>
      <sheetName val="Hayes"/>
      <sheetName val="Sonic - SEE SEPERATE SHEET"/>
      <sheetName val="Hayes Graph"/>
      <sheetName val="Bridge Chart B"/>
    </sheetNames>
    <sheetDataSet>
      <sheetData sheetId="0" refreshError="1"/>
      <sheetData sheetId="1" refreshError="1"/>
      <sheetData sheetId="2" refreshError="1">
        <row r="1">
          <cell r="G1" t="str">
            <v>Price</v>
          </cell>
          <cell r="H1" t="str">
            <v>Volume</v>
          </cell>
          <cell r="I1" t="str">
            <v>Dates</v>
          </cell>
        </row>
        <row r="2">
          <cell r="B2" t="str">
            <v>Ticker:</v>
          </cell>
          <cell r="C2" t="str">
            <v>NYSE: ACW</v>
          </cell>
          <cell r="F2" t="str">
            <v>Min:</v>
          </cell>
          <cell r="G2">
            <v>0</v>
          </cell>
          <cell r="H2">
            <v>0</v>
          </cell>
          <cell r="I2">
            <v>39379</v>
          </cell>
        </row>
        <row r="3">
          <cell r="B3" t="str">
            <v>Name:</v>
          </cell>
          <cell r="C3" t="str">
            <v>(Invalid Identifier)</v>
          </cell>
          <cell r="F3" t="str">
            <v>Max:</v>
          </cell>
          <cell r="G3">
            <v>0</v>
          </cell>
          <cell r="H3">
            <v>0</v>
          </cell>
          <cell r="I3">
            <v>39745</v>
          </cell>
        </row>
        <row r="4">
          <cell r="I4">
            <v>73.400000000000006</v>
          </cell>
        </row>
        <row r="5">
          <cell r="B5" t="str">
            <v>Date</v>
          </cell>
          <cell r="C5" t="str">
            <v>Last Price</v>
          </cell>
          <cell r="D5" t="str">
            <v>Volume</v>
          </cell>
        </row>
        <row r="6">
          <cell r="A6">
            <v>39379</v>
          </cell>
          <cell r="B6">
            <v>39379</v>
          </cell>
          <cell r="C6" t="str">
            <v>(Invalid Identifier)</v>
          </cell>
          <cell r="D6" t="str">
            <v>(Invalid Identifier)</v>
          </cell>
        </row>
        <row r="7">
          <cell r="A7">
            <v>39380</v>
          </cell>
          <cell r="B7">
            <v>39380</v>
          </cell>
          <cell r="C7" t="str">
            <v>(Invalid Identifier)</v>
          </cell>
          <cell r="D7" t="str">
            <v>(Invalid Identifier)</v>
          </cell>
        </row>
        <row r="8">
          <cell r="A8">
            <v>39381</v>
          </cell>
          <cell r="B8">
            <v>39381</v>
          </cell>
          <cell r="C8" t="str">
            <v>(Invalid Identifier)</v>
          </cell>
          <cell r="D8" t="str">
            <v>(Invalid Identifier)</v>
          </cell>
        </row>
        <row r="9">
          <cell r="A9">
            <v>39384</v>
          </cell>
          <cell r="B9">
            <v>39384</v>
          </cell>
          <cell r="C9" t="str">
            <v>(Invalid Identifier)</v>
          </cell>
          <cell r="D9" t="str">
            <v>(Invalid Identifier)</v>
          </cell>
        </row>
        <row r="10">
          <cell r="A10">
            <v>39385</v>
          </cell>
          <cell r="B10">
            <v>39385</v>
          </cell>
          <cell r="C10" t="str">
            <v>(Invalid Identifier)</v>
          </cell>
          <cell r="D10" t="str">
            <v>(Invalid Identifier)</v>
          </cell>
        </row>
        <row r="11">
          <cell r="A11">
            <v>39386</v>
          </cell>
          <cell r="B11">
            <v>39386</v>
          </cell>
          <cell r="C11" t="str">
            <v>(Invalid Identifier)</v>
          </cell>
          <cell r="D11" t="str">
            <v>(Invalid Identifier)</v>
          </cell>
        </row>
        <row r="12">
          <cell r="A12">
            <v>39387</v>
          </cell>
          <cell r="B12">
            <v>39387</v>
          </cell>
          <cell r="C12" t="str">
            <v>(Invalid Identifier)</v>
          </cell>
          <cell r="D12" t="str">
            <v>(Invalid Identifier)</v>
          </cell>
        </row>
        <row r="13">
          <cell r="A13">
            <v>39388</v>
          </cell>
          <cell r="B13">
            <v>39388</v>
          </cell>
          <cell r="C13" t="str">
            <v>(Invalid Identifier)</v>
          </cell>
          <cell r="D13" t="str">
            <v>(Invalid Identifier)</v>
          </cell>
        </row>
        <row r="14">
          <cell r="A14">
            <v>39391</v>
          </cell>
          <cell r="B14">
            <v>39391</v>
          </cell>
          <cell r="C14" t="str">
            <v>(Invalid Identifier)</v>
          </cell>
          <cell r="D14" t="str">
            <v>(Invalid Identifier)</v>
          </cell>
        </row>
        <row r="15">
          <cell r="A15">
            <v>39392</v>
          </cell>
          <cell r="B15">
            <v>39392</v>
          </cell>
          <cell r="C15" t="str">
            <v>(Invalid Identifier)</v>
          </cell>
          <cell r="D15" t="str">
            <v>(Invalid Identifier)</v>
          </cell>
        </row>
        <row r="16">
          <cell r="A16">
            <v>39393</v>
          </cell>
          <cell r="B16">
            <v>39393</v>
          </cell>
          <cell r="C16" t="str">
            <v>(Invalid Identifier)</v>
          </cell>
          <cell r="D16" t="str">
            <v>(Invalid Identifier)</v>
          </cell>
        </row>
        <row r="17">
          <cell r="A17">
            <v>39394</v>
          </cell>
          <cell r="B17">
            <v>39394</v>
          </cell>
          <cell r="C17" t="str">
            <v>(Invalid Identifier)</v>
          </cell>
          <cell r="D17" t="str">
            <v>(Invalid Identifier)</v>
          </cell>
        </row>
        <row r="18">
          <cell r="A18">
            <v>39395</v>
          </cell>
          <cell r="B18">
            <v>39395</v>
          </cell>
          <cell r="C18" t="str">
            <v>(Invalid Identifier)</v>
          </cell>
          <cell r="D18" t="str">
            <v>(Invalid Identifier)</v>
          </cell>
        </row>
        <row r="19">
          <cell r="A19">
            <v>39398</v>
          </cell>
          <cell r="B19">
            <v>39398</v>
          </cell>
          <cell r="C19" t="str">
            <v>(Invalid Identifier)</v>
          </cell>
          <cell r="D19" t="str">
            <v>(Invalid Identifier)</v>
          </cell>
        </row>
        <row r="20">
          <cell r="A20">
            <v>39399</v>
          </cell>
          <cell r="B20">
            <v>39399</v>
          </cell>
          <cell r="C20" t="str">
            <v>(Invalid Identifier)</v>
          </cell>
          <cell r="D20" t="str">
            <v>(Invalid Identifier)</v>
          </cell>
        </row>
        <row r="21">
          <cell r="A21">
            <v>39400</v>
          </cell>
          <cell r="B21">
            <v>39400</v>
          </cell>
          <cell r="C21" t="str">
            <v>(Invalid Identifier)</v>
          </cell>
          <cell r="D21" t="str">
            <v>(Invalid Identifier)</v>
          </cell>
        </row>
        <row r="22">
          <cell r="A22">
            <v>39401</v>
          </cell>
          <cell r="B22">
            <v>39401</v>
          </cell>
          <cell r="C22" t="str">
            <v>(Invalid Identifier)</v>
          </cell>
          <cell r="D22" t="str">
            <v>(Invalid Identifier)</v>
          </cell>
        </row>
        <row r="23">
          <cell r="A23">
            <v>39402</v>
          </cell>
          <cell r="B23">
            <v>39402</v>
          </cell>
          <cell r="C23" t="str">
            <v>(Invalid Identifier)</v>
          </cell>
          <cell r="D23" t="str">
            <v>(Invalid Identifier)</v>
          </cell>
        </row>
        <row r="24">
          <cell r="A24">
            <v>39405</v>
          </cell>
          <cell r="B24">
            <v>39405</v>
          </cell>
          <cell r="C24" t="str">
            <v>(Invalid Identifier)</v>
          </cell>
          <cell r="D24" t="str">
            <v>(Invalid Identifier)</v>
          </cell>
        </row>
        <row r="25">
          <cell r="A25">
            <v>39406</v>
          </cell>
          <cell r="B25">
            <v>39406</v>
          </cell>
          <cell r="C25" t="str">
            <v>(Invalid Identifier)</v>
          </cell>
          <cell r="D25" t="str">
            <v>(Invalid Identifier)</v>
          </cell>
        </row>
        <row r="26">
          <cell r="A26">
            <v>39407</v>
          </cell>
          <cell r="B26">
            <v>39407</v>
          </cell>
          <cell r="C26" t="str">
            <v>(Invalid Identifier)</v>
          </cell>
          <cell r="D26" t="str">
            <v>(Invalid Identifier)</v>
          </cell>
        </row>
        <row r="27">
          <cell r="A27">
            <v>39409</v>
          </cell>
          <cell r="B27">
            <v>39409</v>
          </cell>
          <cell r="C27" t="str">
            <v>(Invalid Identifier)</v>
          </cell>
          <cell r="D27" t="str">
            <v>(Invalid Identifier)</v>
          </cell>
        </row>
        <row r="28">
          <cell r="A28">
            <v>39412</v>
          </cell>
          <cell r="B28">
            <v>39412</v>
          </cell>
          <cell r="C28" t="str">
            <v>(Invalid Identifier)</v>
          </cell>
          <cell r="D28" t="str">
            <v>(Invalid Identifier)</v>
          </cell>
        </row>
        <row r="29">
          <cell r="A29">
            <v>39413</v>
          </cell>
          <cell r="B29">
            <v>39413</v>
          </cell>
          <cell r="C29" t="str">
            <v>(Invalid Identifier)</v>
          </cell>
          <cell r="D29" t="str">
            <v>(Invalid Identifier)</v>
          </cell>
        </row>
        <row r="30">
          <cell r="A30">
            <v>39414</v>
          </cell>
          <cell r="B30">
            <v>39414</v>
          </cell>
          <cell r="C30" t="str">
            <v>(Invalid Identifier)</v>
          </cell>
          <cell r="D30" t="str">
            <v>(Invalid Identifier)</v>
          </cell>
        </row>
        <row r="31">
          <cell r="A31">
            <v>39415</v>
          </cell>
          <cell r="B31">
            <v>39415</v>
          </cell>
          <cell r="C31" t="str">
            <v>(Invalid Identifier)</v>
          </cell>
          <cell r="D31" t="str">
            <v>(Invalid Identifier)</v>
          </cell>
        </row>
        <row r="32">
          <cell r="A32">
            <v>39416</v>
          </cell>
          <cell r="B32">
            <v>39416</v>
          </cell>
          <cell r="C32" t="str">
            <v>(Invalid Identifier)</v>
          </cell>
          <cell r="D32" t="str">
            <v>(Invalid Identifier)</v>
          </cell>
        </row>
        <row r="33">
          <cell r="A33">
            <v>39419</v>
          </cell>
          <cell r="B33">
            <v>39419</v>
          </cell>
          <cell r="C33" t="str">
            <v>(Invalid Identifier)</v>
          </cell>
          <cell r="D33" t="str">
            <v>(Invalid Identifier)</v>
          </cell>
        </row>
        <row r="34">
          <cell r="A34">
            <v>39420</v>
          </cell>
          <cell r="B34">
            <v>39420</v>
          </cell>
          <cell r="C34" t="str">
            <v>(Invalid Identifier)</v>
          </cell>
          <cell r="D34" t="str">
            <v>(Invalid Identifier)</v>
          </cell>
        </row>
        <row r="35">
          <cell r="A35">
            <v>39421</v>
          </cell>
          <cell r="B35">
            <v>39421</v>
          </cell>
          <cell r="C35" t="str">
            <v>(Invalid Identifier)</v>
          </cell>
          <cell r="D35" t="str">
            <v>(Invalid Identifier)</v>
          </cell>
        </row>
        <row r="36">
          <cell r="A36">
            <v>39422</v>
          </cell>
          <cell r="B36">
            <v>39422</v>
          </cell>
          <cell r="C36" t="str">
            <v>(Invalid Identifier)</v>
          </cell>
          <cell r="D36" t="str">
            <v>(Invalid Identifier)</v>
          </cell>
        </row>
        <row r="37">
          <cell r="A37">
            <v>39423</v>
          </cell>
          <cell r="B37">
            <v>39423</v>
          </cell>
          <cell r="C37" t="str">
            <v>(Invalid Identifier)</v>
          </cell>
          <cell r="D37" t="str">
            <v>(Invalid Identifier)</v>
          </cell>
        </row>
        <row r="38">
          <cell r="A38">
            <v>39426</v>
          </cell>
          <cell r="B38">
            <v>39426</v>
          </cell>
          <cell r="C38" t="str">
            <v>(Invalid Identifier)</v>
          </cell>
          <cell r="D38" t="str">
            <v>(Invalid Identifier)</v>
          </cell>
        </row>
        <row r="39">
          <cell r="A39">
            <v>39428</v>
          </cell>
          <cell r="B39">
            <v>39428</v>
          </cell>
          <cell r="C39" t="str">
            <v>(Invalid Identifier)</v>
          </cell>
          <cell r="D39" t="str">
            <v>(Invalid Identifier)</v>
          </cell>
        </row>
        <row r="40">
          <cell r="A40">
            <v>39429</v>
          </cell>
          <cell r="B40">
            <v>39429</v>
          </cell>
          <cell r="C40" t="str">
            <v>(Invalid Identifier)</v>
          </cell>
          <cell r="D40" t="str">
            <v>(Invalid Identifier)</v>
          </cell>
        </row>
        <row r="41">
          <cell r="A41">
            <v>39430</v>
          </cell>
          <cell r="B41">
            <v>39430</v>
          </cell>
          <cell r="C41" t="str">
            <v>(Invalid Identifier)</v>
          </cell>
          <cell r="D41" t="str">
            <v>(Invalid Identifier)</v>
          </cell>
        </row>
        <row r="42">
          <cell r="A42">
            <v>39433</v>
          </cell>
          <cell r="B42">
            <v>39433</v>
          </cell>
          <cell r="C42" t="str">
            <v>(Invalid Identifier)</v>
          </cell>
          <cell r="D42" t="str">
            <v>(Invalid Identifier)</v>
          </cell>
        </row>
        <row r="43">
          <cell r="A43">
            <v>39434</v>
          </cell>
          <cell r="B43">
            <v>39434</v>
          </cell>
          <cell r="C43" t="str">
            <v>(Invalid Identifier)</v>
          </cell>
          <cell r="D43" t="str">
            <v>(Invalid Identifier)</v>
          </cell>
        </row>
        <row r="44">
          <cell r="A44">
            <v>39435</v>
          </cell>
          <cell r="B44">
            <v>39435</v>
          </cell>
          <cell r="C44" t="str">
            <v>(Invalid Identifier)</v>
          </cell>
          <cell r="D44" t="str">
            <v>(Invalid Identifier)</v>
          </cell>
        </row>
        <row r="45">
          <cell r="A45">
            <v>39436</v>
          </cell>
          <cell r="B45">
            <v>39436</v>
          </cell>
          <cell r="C45" t="str">
            <v>(Invalid Identifier)</v>
          </cell>
          <cell r="D45" t="str">
            <v>(Invalid Identifier)</v>
          </cell>
        </row>
        <row r="46">
          <cell r="A46">
            <v>39437</v>
          </cell>
          <cell r="B46">
            <v>39437</v>
          </cell>
          <cell r="C46" t="str">
            <v>(Invalid Identifier)</v>
          </cell>
          <cell r="D46" t="str">
            <v>(Invalid Identifier)</v>
          </cell>
        </row>
        <row r="47">
          <cell r="A47">
            <v>39440</v>
          </cell>
          <cell r="B47">
            <v>39440</v>
          </cell>
          <cell r="C47" t="str">
            <v>(Invalid Identifier)</v>
          </cell>
          <cell r="D47" t="str">
            <v>(Invalid Identifier)</v>
          </cell>
        </row>
        <row r="48">
          <cell r="A48">
            <v>39442</v>
          </cell>
          <cell r="B48">
            <v>39442</v>
          </cell>
          <cell r="C48" t="str">
            <v>(Invalid Identifier)</v>
          </cell>
          <cell r="D48" t="str">
            <v>(Invalid Identifier)</v>
          </cell>
        </row>
        <row r="49">
          <cell r="A49">
            <v>39443</v>
          </cell>
          <cell r="B49">
            <v>39443</v>
          </cell>
          <cell r="C49" t="str">
            <v>(Invalid Identifier)</v>
          </cell>
          <cell r="D49" t="str">
            <v>(Invalid Identifier)</v>
          </cell>
        </row>
        <row r="50">
          <cell r="A50">
            <v>39444</v>
          </cell>
          <cell r="B50">
            <v>39444</v>
          </cell>
          <cell r="C50" t="str">
            <v>(Invalid Identifier)</v>
          </cell>
          <cell r="D50" t="str">
            <v>(Invalid Identifier)</v>
          </cell>
        </row>
        <row r="51">
          <cell r="A51">
            <v>39447</v>
          </cell>
          <cell r="B51">
            <v>39447</v>
          </cell>
          <cell r="C51" t="str">
            <v>(Invalid Identifier)</v>
          </cell>
          <cell r="D51" t="str">
            <v>(Invalid Identifier)</v>
          </cell>
        </row>
        <row r="52">
          <cell r="A52">
            <v>39449</v>
          </cell>
          <cell r="B52">
            <v>39449</v>
          </cell>
          <cell r="C52" t="str">
            <v>(Invalid Identifier)</v>
          </cell>
          <cell r="D52" t="str">
            <v>(Invalid Identifier)</v>
          </cell>
        </row>
        <row r="53">
          <cell r="A53">
            <v>39450</v>
          </cell>
          <cell r="B53">
            <v>39450</v>
          </cell>
          <cell r="C53" t="str">
            <v>(Invalid Identifier)</v>
          </cell>
          <cell r="D53" t="str">
            <v>(Invalid Identifier)</v>
          </cell>
        </row>
        <row r="54">
          <cell r="A54">
            <v>39451</v>
          </cell>
          <cell r="B54">
            <v>39451</v>
          </cell>
          <cell r="C54" t="str">
            <v>(Invalid Identifier)</v>
          </cell>
          <cell r="D54" t="str">
            <v>(Invalid Identifier)</v>
          </cell>
        </row>
        <row r="55">
          <cell r="A55">
            <v>39454</v>
          </cell>
          <cell r="B55">
            <v>39454</v>
          </cell>
          <cell r="C55" t="str">
            <v>(Invalid Identifier)</v>
          </cell>
          <cell r="D55" t="str">
            <v>(Invalid Identifier)</v>
          </cell>
        </row>
        <row r="56">
          <cell r="A56">
            <v>39455</v>
          </cell>
          <cell r="B56">
            <v>39455</v>
          </cell>
          <cell r="C56" t="str">
            <v>(Invalid Identifier)</v>
          </cell>
          <cell r="D56" t="str">
            <v>(Invalid Identifier)</v>
          </cell>
        </row>
        <row r="57">
          <cell r="A57">
            <v>39456</v>
          </cell>
          <cell r="B57">
            <v>39456</v>
          </cell>
          <cell r="C57" t="str">
            <v>(Invalid Identifier)</v>
          </cell>
          <cell r="D57" t="str">
            <v>(Invalid Identifier)</v>
          </cell>
        </row>
        <row r="58">
          <cell r="A58">
            <v>39457</v>
          </cell>
          <cell r="B58">
            <v>39457</v>
          </cell>
          <cell r="C58" t="str">
            <v>(Invalid Identifier)</v>
          </cell>
          <cell r="D58" t="str">
            <v>(Invalid Identifier)</v>
          </cell>
        </row>
        <row r="59">
          <cell r="A59">
            <v>39458</v>
          </cell>
          <cell r="B59">
            <v>39458</v>
          </cell>
          <cell r="C59" t="str">
            <v>(Invalid Identifier)</v>
          </cell>
          <cell r="D59" t="str">
            <v>(Invalid Identifier)</v>
          </cell>
        </row>
        <row r="60">
          <cell r="A60">
            <v>39461</v>
          </cell>
          <cell r="B60">
            <v>39461</v>
          </cell>
          <cell r="C60" t="str">
            <v>(Invalid Identifier)</v>
          </cell>
          <cell r="D60" t="str">
            <v>(Invalid Identifier)</v>
          </cell>
        </row>
        <row r="61">
          <cell r="A61">
            <v>39462</v>
          </cell>
          <cell r="B61">
            <v>39462</v>
          </cell>
          <cell r="C61" t="str">
            <v>(Invalid Identifier)</v>
          </cell>
          <cell r="D61" t="str">
            <v>(Invalid Identifier)</v>
          </cell>
        </row>
        <row r="62">
          <cell r="A62">
            <v>39463</v>
          </cell>
          <cell r="B62">
            <v>39463</v>
          </cell>
          <cell r="C62" t="str">
            <v>(Invalid Identifier)</v>
          </cell>
          <cell r="D62" t="str">
            <v>(Invalid Identifier)</v>
          </cell>
        </row>
        <row r="63">
          <cell r="A63">
            <v>39464</v>
          </cell>
          <cell r="B63">
            <v>39464</v>
          </cell>
          <cell r="C63" t="str">
            <v>(Invalid Identifier)</v>
          </cell>
          <cell r="D63" t="str">
            <v>(Invalid Identifier)</v>
          </cell>
        </row>
        <row r="64">
          <cell r="A64">
            <v>39465</v>
          </cell>
          <cell r="B64">
            <v>39465</v>
          </cell>
          <cell r="C64" t="str">
            <v>(Invalid Identifier)</v>
          </cell>
          <cell r="D64" t="str">
            <v>(Invalid Identifier)</v>
          </cell>
        </row>
        <row r="65">
          <cell r="A65">
            <v>39469</v>
          </cell>
          <cell r="B65">
            <v>39469</v>
          </cell>
          <cell r="C65" t="str">
            <v>(Invalid Identifier)</v>
          </cell>
          <cell r="D65" t="str">
            <v>(Invalid Identifier)</v>
          </cell>
        </row>
        <row r="66">
          <cell r="A66">
            <v>39470</v>
          </cell>
          <cell r="B66">
            <v>39470</v>
          </cell>
          <cell r="C66" t="str">
            <v>(Invalid Identifier)</v>
          </cell>
          <cell r="D66" t="str">
            <v>(Invalid Identifier)</v>
          </cell>
        </row>
        <row r="67">
          <cell r="A67">
            <v>39471</v>
          </cell>
          <cell r="B67">
            <v>39471</v>
          </cell>
          <cell r="C67" t="str">
            <v>(Invalid Identifier)</v>
          </cell>
          <cell r="D67" t="str">
            <v>(Invalid Identifier)</v>
          </cell>
        </row>
        <row r="68">
          <cell r="A68">
            <v>39472</v>
          </cell>
          <cell r="B68">
            <v>39472</v>
          </cell>
          <cell r="C68" t="str">
            <v>(Invalid Identifier)</v>
          </cell>
          <cell r="D68" t="str">
            <v>(Invalid Identifier)</v>
          </cell>
        </row>
        <row r="69">
          <cell r="A69">
            <v>39475</v>
          </cell>
          <cell r="B69">
            <v>39475</v>
          </cell>
          <cell r="C69" t="str">
            <v>(Invalid Identifier)</v>
          </cell>
          <cell r="D69" t="str">
            <v>(Invalid Identifier)</v>
          </cell>
        </row>
        <row r="70">
          <cell r="A70">
            <v>39476</v>
          </cell>
          <cell r="B70">
            <v>39476</v>
          </cell>
          <cell r="C70" t="str">
            <v>(Invalid Identifier)</v>
          </cell>
          <cell r="D70" t="str">
            <v>(Invalid Identifier)</v>
          </cell>
        </row>
        <row r="71">
          <cell r="A71">
            <v>39477</v>
          </cell>
          <cell r="B71">
            <v>39477</v>
          </cell>
          <cell r="C71" t="str">
            <v>(Invalid Identifier)</v>
          </cell>
          <cell r="D71" t="str">
            <v>(Invalid Identifier)</v>
          </cell>
        </row>
        <row r="72">
          <cell r="A72">
            <v>39478</v>
          </cell>
          <cell r="B72">
            <v>39478</v>
          </cell>
          <cell r="C72" t="str">
            <v>(Invalid Identifier)</v>
          </cell>
          <cell r="D72" t="str">
            <v>(Invalid Identifier)</v>
          </cell>
        </row>
        <row r="73">
          <cell r="A73">
            <v>39479</v>
          </cell>
          <cell r="B73">
            <v>39479</v>
          </cell>
          <cell r="C73" t="str">
            <v>(Invalid Identifier)</v>
          </cell>
          <cell r="D73" t="str">
            <v>(Invalid Identifier)</v>
          </cell>
        </row>
        <row r="74">
          <cell r="A74">
            <v>39482</v>
          </cell>
          <cell r="B74">
            <v>39482</v>
          </cell>
          <cell r="C74" t="str">
            <v>(Invalid Identifier)</v>
          </cell>
          <cell r="D74" t="str">
            <v>(Invalid Identifier)</v>
          </cell>
        </row>
        <row r="75">
          <cell r="A75">
            <v>39483</v>
          </cell>
          <cell r="B75">
            <v>39483</v>
          </cell>
          <cell r="C75" t="str">
            <v>(Invalid Identifier)</v>
          </cell>
          <cell r="D75" t="str">
            <v>(Invalid Identifier)</v>
          </cell>
        </row>
        <row r="76">
          <cell r="A76">
            <v>39484</v>
          </cell>
          <cell r="B76">
            <v>39484</v>
          </cell>
          <cell r="C76" t="str">
            <v>(Invalid Identifier)</v>
          </cell>
          <cell r="D76" t="str">
            <v>(Invalid Identifier)</v>
          </cell>
        </row>
        <row r="77">
          <cell r="A77">
            <v>39485</v>
          </cell>
          <cell r="B77">
            <v>39485</v>
          </cell>
          <cell r="C77" t="str">
            <v>(Invalid Identifier)</v>
          </cell>
          <cell r="D77" t="str">
            <v>(Invalid Identifier)</v>
          </cell>
        </row>
        <row r="78">
          <cell r="A78">
            <v>39486</v>
          </cell>
          <cell r="B78">
            <v>39486</v>
          </cell>
          <cell r="C78" t="str">
            <v>(Invalid Identifier)</v>
          </cell>
          <cell r="D78" t="str">
            <v>(Invalid Identifier)</v>
          </cell>
        </row>
        <row r="79">
          <cell r="A79">
            <v>39489</v>
          </cell>
          <cell r="B79">
            <v>39489</v>
          </cell>
          <cell r="C79" t="str">
            <v>(Invalid Identifier)</v>
          </cell>
          <cell r="D79" t="str">
            <v>(Invalid Identifier)</v>
          </cell>
        </row>
        <row r="80">
          <cell r="A80">
            <v>39490</v>
          </cell>
          <cell r="B80">
            <v>39490</v>
          </cell>
          <cell r="C80" t="str">
            <v>(Invalid Identifier)</v>
          </cell>
          <cell r="D80" t="str">
            <v>(Invalid Identifier)</v>
          </cell>
        </row>
        <row r="81">
          <cell r="A81">
            <v>39491</v>
          </cell>
          <cell r="B81">
            <v>39491</v>
          </cell>
          <cell r="C81" t="str">
            <v>(Invalid Identifier)</v>
          </cell>
          <cell r="D81" t="str">
            <v>(Invalid Identifier)</v>
          </cell>
        </row>
        <row r="82">
          <cell r="A82">
            <v>39492</v>
          </cell>
          <cell r="B82">
            <v>39492</v>
          </cell>
          <cell r="C82" t="str">
            <v>(Invalid Identifier)</v>
          </cell>
          <cell r="D82" t="str">
            <v>(Invalid Identifier)</v>
          </cell>
        </row>
        <row r="83">
          <cell r="A83">
            <v>39493</v>
          </cell>
          <cell r="B83">
            <v>39493</v>
          </cell>
          <cell r="C83" t="str">
            <v>(Invalid Identifier)</v>
          </cell>
          <cell r="D83" t="str">
            <v>(Invalid Identifier)</v>
          </cell>
        </row>
        <row r="84">
          <cell r="A84">
            <v>39497</v>
          </cell>
          <cell r="B84">
            <v>39497</v>
          </cell>
          <cell r="C84" t="str">
            <v>(Invalid Identifier)</v>
          </cell>
          <cell r="D84" t="str">
            <v>(Invalid Identifier)</v>
          </cell>
        </row>
        <row r="85">
          <cell r="A85">
            <v>39498</v>
          </cell>
          <cell r="B85">
            <v>39498</v>
          </cell>
          <cell r="C85" t="str">
            <v>(Invalid Identifier)</v>
          </cell>
          <cell r="D85" t="str">
            <v>(Invalid Identifier)</v>
          </cell>
        </row>
        <row r="86">
          <cell r="A86">
            <v>39499</v>
          </cell>
          <cell r="B86">
            <v>39499</v>
          </cell>
          <cell r="C86" t="str">
            <v>(Invalid Identifier)</v>
          </cell>
          <cell r="D86" t="str">
            <v>(Invalid Identifier)</v>
          </cell>
        </row>
        <row r="87">
          <cell r="A87">
            <v>39500</v>
          </cell>
          <cell r="B87">
            <v>39500</v>
          </cell>
          <cell r="C87" t="str">
            <v>(Invalid Identifier)</v>
          </cell>
          <cell r="D87" t="str">
            <v>(Invalid Identifier)</v>
          </cell>
        </row>
        <row r="88">
          <cell r="A88">
            <v>39503</v>
          </cell>
          <cell r="B88">
            <v>39503</v>
          </cell>
          <cell r="C88" t="str">
            <v>(Invalid Identifier)</v>
          </cell>
          <cell r="D88" t="str">
            <v>(Invalid Identifier)</v>
          </cell>
        </row>
        <row r="89">
          <cell r="A89">
            <v>39504</v>
          </cell>
          <cell r="B89">
            <v>39504</v>
          </cell>
          <cell r="C89" t="str">
            <v>(Invalid Identifier)</v>
          </cell>
          <cell r="D89" t="str">
            <v>(Invalid Identifier)</v>
          </cell>
        </row>
        <row r="90">
          <cell r="A90">
            <v>39505</v>
          </cell>
          <cell r="B90">
            <v>39505</v>
          </cell>
          <cell r="C90" t="str">
            <v>(Invalid Identifier)</v>
          </cell>
          <cell r="D90" t="str">
            <v>(Invalid Identifier)</v>
          </cell>
        </row>
        <row r="91">
          <cell r="A91">
            <v>39506</v>
          </cell>
          <cell r="B91">
            <v>39506</v>
          </cell>
          <cell r="C91" t="str">
            <v>(Invalid Identifier)</v>
          </cell>
          <cell r="D91" t="str">
            <v>(Invalid Identifier)</v>
          </cell>
        </row>
        <row r="92">
          <cell r="A92">
            <v>39507</v>
          </cell>
          <cell r="B92">
            <v>39507</v>
          </cell>
          <cell r="C92" t="str">
            <v>(Invalid Identifier)</v>
          </cell>
          <cell r="D92" t="str">
            <v>(Invalid Identifier)</v>
          </cell>
        </row>
        <row r="93">
          <cell r="A93">
            <v>39510</v>
          </cell>
          <cell r="B93">
            <v>39510</v>
          </cell>
          <cell r="C93" t="str">
            <v>(Invalid Identifier)</v>
          </cell>
          <cell r="D93" t="str">
            <v>(Invalid Identifier)</v>
          </cell>
        </row>
        <row r="94">
          <cell r="A94">
            <v>39511</v>
          </cell>
          <cell r="B94">
            <v>39511</v>
          </cell>
          <cell r="C94" t="str">
            <v>(Invalid Identifier)</v>
          </cell>
          <cell r="D94" t="str">
            <v>(Invalid Identifier)</v>
          </cell>
        </row>
        <row r="95">
          <cell r="A95">
            <v>39512</v>
          </cell>
          <cell r="B95">
            <v>39512</v>
          </cell>
          <cell r="C95" t="str">
            <v>(Invalid Identifier)</v>
          </cell>
          <cell r="D95" t="str">
            <v>(Invalid Identifier)</v>
          </cell>
        </row>
        <row r="96">
          <cell r="A96">
            <v>39513</v>
          </cell>
          <cell r="B96">
            <v>39513</v>
          </cell>
          <cell r="C96" t="str">
            <v>(Invalid Identifier)</v>
          </cell>
          <cell r="D96" t="str">
            <v>(Invalid Identifier)</v>
          </cell>
        </row>
        <row r="97">
          <cell r="A97">
            <v>39514</v>
          </cell>
          <cell r="B97">
            <v>39514</v>
          </cell>
          <cell r="C97" t="str">
            <v>(Invalid Identifier)</v>
          </cell>
          <cell r="D97" t="str">
            <v>(Invalid Identifier)</v>
          </cell>
        </row>
        <row r="98">
          <cell r="A98">
            <v>39517</v>
          </cell>
          <cell r="B98">
            <v>39517</v>
          </cell>
          <cell r="C98" t="str">
            <v>(Invalid Identifier)</v>
          </cell>
          <cell r="D98" t="str">
            <v>(Invalid Identifier)</v>
          </cell>
        </row>
        <row r="99">
          <cell r="A99">
            <v>39518</v>
          </cell>
          <cell r="B99">
            <v>39518</v>
          </cell>
          <cell r="C99" t="str">
            <v>(Invalid Identifier)</v>
          </cell>
          <cell r="D99" t="str">
            <v>(Invalid Identifier)</v>
          </cell>
        </row>
        <row r="100">
          <cell r="A100">
            <v>39519</v>
          </cell>
          <cell r="B100">
            <v>39519</v>
          </cell>
          <cell r="C100" t="str">
            <v>(Invalid Identifier)</v>
          </cell>
          <cell r="D100" t="str">
            <v>(Invalid Identifier)</v>
          </cell>
        </row>
        <row r="101">
          <cell r="A101">
            <v>39520</v>
          </cell>
          <cell r="B101">
            <v>39520</v>
          </cell>
          <cell r="C101" t="str">
            <v>(Invalid Identifier)</v>
          </cell>
          <cell r="D101" t="str">
            <v>(Invalid Identifier)</v>
          </cell>
        </row>
        <row r="102">
          <cell r="A102">
            <v>39521</v>
          </cell>
          <cell r="B102">
            <v>39521</v>
          </cell>
          <cell r="C102" t="str">
            <v>(Invalid Identifier)</v>
          </cell>
          <cell r="D102" t="str">
            <v>(Invalid Identifier)</v>
          </cell>
        </row>
        <row r="103">
          <cell r="A103">
            <v>39524</v>
          </cell>
          <cell r="B103">
            <v>39524</v>
          </cell>
          <cell r="C103" t="str">
            <v>(Invalid Identifier)</v>
          </cell>
          <cell r="D103" t="str">
            <v>(Invalid Identifier)</v>
          </cell>
        </row>
        <row r="104">
          <cell r="A104">
            <v>39525</v>
          </cell>
          <cell r="B104">
            <v>39525</v>
          </cell>
          <cell r="C104" t="str">
            <v>(Invalid Identifier)</v>
          </cell>
          <cell r="D104" t="str">
            <v>(Invalid Identifier)</v>
          </cell>
        </row>
        <row r="105">
          <cell r="A105">
            <v>39526</v>
          </cell>
          <cell r="B105">
            <v>39526</v>
          </cell>
          <cell r="C105" t="str">
            <v>(Invalid Identifier)</v>
          </cell>
          <cell r="D105" t="str">
            <v>(Invalid Identifier)</v>
          </cell>
        </row>
        <row r="106">
          <cell r="A106">
            <v>39527</v>
          </cell>
          <cell r="B106">
            <v>39527</v>
          </cell>
          <cell r="C106" t="str">
            <v>(Invalid Identifier)</v>
          </cell>
          <cell r="D106" t="str">
            <v>(Invalid Identifier)</v>
          </cell>
        </row>
        <row r="107">
          <cell r="A107">
            <v>39531</v>
          </cell>
          <cell r="B107">
            <v>39531</v>
          </cell>
          <cell r="C107" t="str">
            <v>(Invalid Identifier)</v>
          </cell>
          <cell r="D107" t="str">
            <v>(Invalid Identifier)</v>
          </cell>
        </row>
        <row r="108">
          <cell r="A108">
            <v>39532</v>
          </cell>
          <cell r="B108">
            <v>39532</v>
          </cell>
          <cell r="C108" t="str">
            <v>(Invalid Identifier)</v>
          </cell>
          <cell r="D108" t="str">
            <v>(Invalid Identifier)</v>
          </cell>
        </row>
        <row r="109">
          <cell r="A109">
            <v>39533</v>
          </cell>
          <cell r="B109">
            <v>39533</v>
          </cell>
          <cell r="C109" t="str">
            <v>(Invalid Identifier)</v>
          </cell>
          <cell r="D109" t="str">
            <v>(Invalid Identifier)</v>
          </cell>
        </row>
        <row r="110">
          <cell r="A110">
            <v>39534</v>
          </cell>
          <cell r="B110">
            <v>39534</v>
          </cell>
          <cell r="C110" t="str">
            <v>(Invalid Identifier)</v>
          </cell>
          <cell r="D110" t="str">
            <v>(Invalid Identifier)</v>
          </cell>
        </row>
        <row r="111">
          <cell r="A111">
            <v>39535</v>
          </cell>
          <cell r="B111">
            <v>39535</v>
          </cell>
          <cell r="C111" t="str">
            <v>(Invalid Identifier)</v>
          </cell>
          <cell r="D111" t="str">
            <v>(Invalid Identifier)</v>
          </cell>
        </row>
        <row r="112">
          <cell r="A112">
            <v>39538</v>
          </cell>
          <cell r="B112">
            <v>39538</v>
          </cell>
          <cell r="C112" t="str">
            <v>(Invalid Identifier)</v>
          </cell>
          <cell r="D112" t="str">
            <v>(Invalid Identifier)</v>
          </cell>
        </row>
        <row r="113">
          <cell r="A113">
            <v>39539</v>
          </cell>
          <cell r="B113">
            <v>39539</v>
          </cell>
          <cell r="C113" t="str">
            <v>(Invalid Identifier)</v>
          </cell>
          <cell r="D113" t="str">
            <v>(Invalid Identifier)</v>
          </cell>
        </row>
        <row r="114">
          <cell r="A114">
            <v>39540</v>
          </cell>
          <cell r="B114">
            <v>39540</v>
          </cell>
          <cell r="C114" t="str">
            <v>(Invalid Identifier)</v>
          </cell>
          <cell r="D114" t="str">
            <v>(Invalid Identifier)</v>
          </cell>
        </row>
        <row r="115">
          <cell r="A115">
            <v>39541</v>
          </cell>
          <cell r="B115">
            <v>39541</v>
          </cell>
          <cell r="C115" t="str">
            <v>(Invalid Identifier)</v>
          </cell>
          <cell r="D115" t="str">
            <v>(Invalid Identifier)</v>
          </cell>
        </row>
        <row r="116">
          <cell r="A116">
            <v>39542</v>
          </cell>
          <cell r="B116">
            <v>39542</v>
          </cell>
          <cell r="C116" t="str">
            <v>(Invalid Identifier)</v>
          </cell>
          <cell r="D116" t="str">
            <v>(Invalid Identifier)</v>
          </cell>
        </row>
        <row r="117">
          <cell r="A117">
            <v>39545</v>
          </cell>
          <cell r="B117">
            <v>39545</v>
          </cell>
          <cell r="C117" t="str">
            <v>(Invalid Identifier)</v>
          </cell>
          <cell r="D117" t="str">
            <v>(Invalid Identifier)</v>
          </cell>
        </row>
        <row r="118">
          <cell r="A118">
            <v>39546</v>
          </cell>
          <cell r="B118">
            <v>39546</v>
          </cell>
          <cell r="C118" t="str">
            <v>(Invalid Identifier)</v>
          </cell>
          <cell r="D118" t="str">
            <v>(Invalid Identifier)</v>
          </cell>
        </row>
        <row r="119">
          <cell r="A119">
            <v>39547</v>
          </cell>
          <cell r="B119">
            <v>39547</v>
          </cell>
          <cell r="C119" t="str">
            <v>(Invalid Identifier)</v>
          </cell>
          <cell r="D119" t="str">
            <v>(Invalid Identifier)</v>
          </cell>
        </row>
        <row r="120">
          <cell r="A120">
            <v>39548</v>
          </cell>
          <cell r="B120">
            <v>39548</v>
          </cell>
          <cell r="C120" t="str">
            <v>(Invalid Identifier)</v>
          </cell>
          <cell r="D120" t="str">
            <v>(Invalid Identifier)</v>
          </cell>
        </row>
        <row r="121">
          <cell r="A121">
            <v>39549</v>
          </cell>
          <cell r="B121">
            <v>39549</v>
          </cell>
          <cell r="C121" t="str">
            <v>(Invalid Identifier)</v>
          </cell>
          <cell r="D121" t="str">
            <v>(Invalid Identifier)</v>
          </cell>
        </row>
        <row r="122">
          <cell r="A122">
            <v>39552</v>
          </cell>
          <cell r="B122">
            <v>39552</v>
          </cell>
          <cell r="C122" t="str">
            <v>(Invalid Identifier)</v>
          </cell>
          <cell r="D122" t="str">
            <v>(Invalid Identifier)</v>
          </cell>
        </row>
        <row r="123">
          <cell r="A123">
            <v>39553</v>
          </cell>
          <cell r="B123">
            <v>39553</v>
          </cell>
          <cell r="C123" t="str">
            <v>(Invalid Identifier)</v>
          </cell>
          <cell r="D123" t="str">
            <v>(Invalid Identifier)</v>
          </cell>
        </row>
        <row r="124">
          <cell r="A124">
            <v>39554</v>
          </cell>
          <cell r="B124">
            <v>39554</v>
          </cell>
          <cell r="C124" t="str">
            <v>(Invalid Identifier)</v>
          </cell>
          <cell r="D124" t="str">
            <v>(Invalid Identifier)</v>
          </cell>
        </row>
        <row r="125">
          <cell r="A125">
            <v>39555</v>
          </cell>
          <cell r="B125">
            <v>39555</v>
          </cell>
          <cell r="C125" t="str">
            <v>(Invalid Identifier)</v>
          </cell>
          <cell r="D125" t="str">
            <v>(Invalid Identifier)</v>
          </cell>
        </row>
        <row r="126">
          <cell r="A126">
            <v>39556</v>
          </cell>
          <cell r="B126">
            <v>39556</v>
          </cell>
          <cell r="C126" t="str">
            <v>(Invalid Identifier)</v>
          </cell>
          <cell r="D126" t="str">
            <v>(Invalid Identifier)</v>
          </cell>
        </row>
        <row r="127">
          <cell r="A127">
            <v>39559</v>
          </cell>
          <cell r="B127">
            <v>39559</v>
          </cell>
          <cell r="C127" t="str">
            <v>(Invalid Identifier)</v>
          </cell>
          <cell r="D127" t="str">
            <v>(Invalid Identifier)</v>
          </cell>
        </row>
        <row r="128">
          <cell r="A128">
            <v>39560</v>
          </cell>
          <cell r="B128">
            <v>39560</v>
          </cell>
          <cell r="C128" t="str">
            <v>(Invalid Identifier)</v>
          </cell>
          <cell r="D128" t="str">
            <v>(Invalid Identifier)</v>
          </cell>
        </row>
        <row r="129">
          <cell r="A129">
            <v>39561</v>
          </cell>
          <cell r="B129">
            <v>39561</v>
          </cell>
          <cell r="C129" t="str">
            <v>(Invalid Identifier)</v>
          </cell>
          <cell r="D129" t="str">
            <v>(Invalid Identifier)</v>
          </cell>
        </row>
        <row r="130">
          <cell r="A130">
            <v>39562</v>
          </cell>
          <cell r="B130">
            <v>39562</v>
          </cell>
          <cell r="C130" t="str">
            <v>(Invalid Identifier)</v>
          </cell>
          <cell r="D130" t="str">
            <v>(Invalid Identifier)</v>
          </cell>
        </row>
        <row r="131">
          <cell r="A131">
            <v>39563</v>
          </cell>
          <cell r="B131">
            <v>39563</v>
          </cell>
          <cell r="C131" t="str">
            <v>(Invalid Identifier)</v>
          </cell>
          <cell r="D131" t="str">
            <v>(Invalid Identifier)</v>
          </cell>
        </row>
        <row r="132">
          <cell r="A132">
            <v>39566</v>
          </cell>
          <cell r="B132">
            <v>39566</v>
          </cell>
          <cell r="C132" t="str">
            <v>(Invalid Identifier)</v>
          </cell>
          <cell r="D132" t="str">
            <v>(Invalid Identifier)</v>
          </cell>
        </row>
        <row r="133">
          <cell r="A133">
            <v>39567</v>
          </cell>
          <cell r="B133">
            <v>39567</v>
          </cell>
          <cell r="C133" t="str">
            <v>(Invalid Identifier)</v>
          </cell>
          <cell r="D133" t="str">
            <v>(Invalid Identifier)</v>
          </cell>
        </row>
        <row r="134">
          <cell r="A134">
            <v>39568</v>
          </cell>
          <cell r="B134">
            <v>39568</v>
          </cell>
          <cell r="C134" t="str">
            <v>(Invalid Identifier)</v>
          </cell>
          <cell r="D134" t="str">
            <v>(Invalid Identifier)</v>
          </cell>
        </row>
        <row r="135">
          <cell r="A135">
            <v>39569</v>
          </cell>
          <cell r="B135">
            <v>39569</v>
          </cell>
          <cell r="C135" t="str">
            <v>(Invalid Identifier)</v>
          </cell>
          <cell r="D135" t="str">
            <v>(Invalid Identifier)</v>
          </cell>
        </row>
        <row r="136">
          <cell r="A136">
            <v>39570</v>
          </cell>
          <cell r="B136">
            <v>39570</v>
          </cell>
          <cell r="C136" t="str">
            <v>(Invalid Identifier)</v>
          </cell>
          <cell r="D136" t="str">
            <v>(Invalid Identifier)</v>
          </cell>
        </row>
        <row r="137">
          <cell r="A137">
            <v>39573</v>
          </cell>
          <cell r="B137">
            <v>39573</v>
          </cell>
          <cell r="C137" t="str">
            <v>(Invalid Identifier)</v>
          </cell>
          <cell r="D137" t="str">
            <v>(Invalid Identifier)</v>
          </cell>
        </row>
        <row r="138">
          <cell r="A138">
            <v>39574</v>
          </cell>
          <cell r="B138">
            <v>39574</v>
          </cell>
          <cell r="C138" t="str">
            <v>(Invalid Identifier)</v>
          </cell>
          <cell r="D138" t="str">
            <v>(Invalid Identifier)</v>
          </cell>
        </row>
        <row r="139">
          <cell r="A139">
            <v>39575</v>
          </cell>
          <cell r="B139">
            <v>39575</v>
          </cell>
          <cell r="C139" t="str">
            <v>(Invalid Identifier)</v>
          </cell>
          <cell r="D139" t="str">
            <v>(Invalid Identifier)</v>
          </cell>
        </row>
        <row r="140">
          <cell r="A140">
            <v>39576</v>
          </cell>
          <cell r="B140">
            <v>39576</v>
          </cell>
          <cell r="C140" t="str">
            <v>(Invalid Identifier)</v>
          </cell>
          <cell r="D140" t="str">
            <v>(Invalid Identifier)</v>
          </cell>
        </row>
        <row r="141">
          <cell r="A141">
            <v>39577</v>
          </cell>
          <cell r="B141">
            <v>39577</v>
          </cell>
          <cell r="C141" t="str">
            <v>(Invalid Identifier)</v>
          </cell>
          <cell r="D141" t="str">
            <v>(Invalid Identifier)</v>
          </cell>
        </row>
        <row r="142">
          <cell r="A142">
            <v>39580</v>
          </cell>
          <cell r="B142">
            <v>39580</v>
          </cell>
          <cell r="C142" t="str">
            <v>(Invalid Identifier)</v>
          </cell>
          <cell r="D142" t="str">
            <v>(Invalid Identifier)</v>
          </cell>
        </row>
        <row r="143">
          <cell r="A143">
            <v>39581</v>
          </cell>
          <cell r="B143">
            <v>39581</v>
          </cell>
          <cell r="C143" t="str">
            <v>(Invalid Identifier)</v>
          </cell>
          <cell r="D143" t="str">
            <v>(Invalid Identifier)</v>
          </cell>
        </row>
        <row r="144">
          <cell r="A144">
            <v>39582</v>
          </cell>
          <cell r="B144">
            <v>39582</v>
          </cell>
          <cell r="C144" t="str">
            <v>(Invalid Identifier)</v>
          </cell>
          <cell r="D144" t="str">
            <v>(Invalid Identifier)</v>
          </cell>
        </row>
        <row r="145">
          <cell r="A145">
            <v>39583</v>
          </cell>
          <cell r="B145">
            <v>39583</v>
          </cell>
          <cell r="C145" t="str">
            <v>(Invalid Identifier)</v>
          </cell>
          <cell r="D145" t="str">
            <v>(Invalid Identifier)</v>
          </cell>
        </row>
        <row r="146">
          <cell r="A146">
            <v>39584</v>
          </cell>
          <cell r="B146">
            <v>39584</v>
          </cell>
          <cell r="C146" t="str">
            <v>(Invalid Identifier)</v>
          </cell>
          <cell r="D146" t="str">
            <v>(Invalid Identifier)</v>
          </cell>
        </row>
        <row r="147">
          <cell r="A147">
            <v>39587</v>
          </cell>
          <cell r="B147">
            <v>39587</v>
          </cell>
          <cell r="C147" t="str">
            <v>(Invalid Identifier)</v>
          </cell>
          <cell r="D147" t="str">
            <v>(Invalid Identifier)</v>
          </cell>
        </row>
        <row r="148">
          <cell r="A148">
            <v>39588</v>
          </cell>
          <cell r="B148">
            <v>39588</v>
          </cell>
          <cell r="C148" t="str">
            <v>(Invalid Identifier)</v>
          </cell>
          <cell r="D148" t="str">
            <v>(Invalid Identifier)</v>
          </cell>
        </row>
        <row r="149">
          <cell r="A149">
            <v>39589</v>
          </cell>
          <cell r="B149">
            <v>39589</v>
          </cell>
          <cell r="C149" t="str">
            <v>(Invalid Identifier)</v>
          </cell>
          <cell r="D149" t="str">
            <v>(Invalid Identifier)</v>
          </cell>
        </row>
        <row r="150">
          <cell r="A150">
            <v>39590</v>
          </cell>
          <cell r="B150">
            <v>39590</v>
          </cell>
          <cell r="C150" t="str">
            <v>(Invalid Identifier)</v>
          </cell>
          <cell r="D150" t="str">
            <v>(Invalid Identifier)</v>
          </cell>
        </row>
        <row r="151">
          <cell r="A151">
            <v>39591</v>
          </cell>
          <cell r="B151">
            <v>39591</v>
          </cell>
          <cell r="C151" t="str">
            <v>(Invalid Identifier)</v>
          </cell>
          <cell r="D151" t="str">
            <v>(Invalid Identifier)</v>
          </cell>
        </row>
        <row r="152">
          <cell r="A152">
            <v>39595</v>
          </cell>
          <cell r="B152">
            <v>39595</v>
          </cell>
          <cell r="C152" t="str">
            <v>(Invalid Identifier)</v>
          </cell>
          <cell r="D152" t="str">
            <v>(Invalid Identifier)</v>
          </cell>
        </row>
        <row r="153">
          <cell r="A153">
            <v>39596</v>
          </cell>
          <cell r="B153">
            <v>39596</v>
          </cell>
          <cell r="C153" t="str">
            <v>(Invalid Identifier)</v>
          </cell>
          <cell r="D153" t="str">
            <v>(Invalid Identifier)</v>
          </cell>
        </row>
        <row r="154">
          <cell r="A154">
            <v>39597</v>
          </cell>
          <cell r="B154">
            <v>39597</v>
          </cell>
          <cell r="C154" t="str">
            <v>(Invalid Identifier)</v>
          </cell>
          <cell r="D154" t="str">
            <v>(Invalid Identifier)</v>
          </cell>
        </row>
        <row r="155">
          <cell r="A155">
            <v>39598</v>
          </cell>
          <cell r="B155">
            <v>39598</v>
          </cell>
          <cell r="C155" t="str">
            <v>(Invalid Identifier)</v>
          </cell>
          <cell r="D155" t="str">
            <v>(Invalid Identifier)</v>
          </cell>
        </row>
        <row r="156">
          <cell r="A156">
            <v>39601</v>
          </cell>
          <cell r="B156">
            <v>39601</v>
          </cell>
          <cell r="C156" t="str">
            <v>(Invalid Identifier)</v>
          </cell>
          <cell r="D156" t="str">
            <v>(Invalid Identifier)</v>
          </cell>
        </row>
        <row r="157">
          <cell r="A157">
            <v>39602</v>
          </cell>
          <cell r="B157">
            <v>39602</v>
          </cell>
          <cell r="C157" t="str">
            <v>(Invalid Identifier)</v>
          </cell>
          <cell r="D157" t="str">
            <v>(Invalid Identifier)</v>
          </cell>
        </row>
        <row r="158">
          <cell r="A158">
            <v>39603</v>
          </cell>
          <cell r="B158">
            <v>39603</v>
          </cell>
          <cell r="C158" t="str">
            <v>(Invalid Identifier)</v>
          </cell>
          <cell r="D158" t="str">
            <v>(Invalid Identifier)</v>
          </cell>
        </row>
        <row r="159">
          <cell r="A159">
            <v>39604</v>
          </cell>
          <cell r="B159">
            <v>39604</v>
          </cell>
          <cell r="C159" t="str">
            <v>(Invalid Identifier)</v>
          </cell>
          <cell r="D159" t="str">
            <v>(Invalid Identifier)</v>
          </cell>
        </row>
        <row r="160">
          <cell r="A160">
            <v>39605</v>
          </cell>
          <cell r="B160">
            <v>39605</v>
          </cell>
          <cell r="C160" t="str">
            <v>(Invalid Identifier)</v>
          </cell>
          <cell r="D160" t="str">
            <v>(Invalid Identifier)</v>
          </cell>
        </row>
        <row r="161">
          <cell r="A161">
            <v>39608</v>
          </cell>
          <cell r="B161">
            <v>39608</v>
          </cell>
          <cell r="C161" t="str">
            <v>(Invalid Identifier)</v>
          </cell>
          <cell r="D161" t="str">
            <v>(Invalid Identifier)</v>
          </cell>
        </row>
        <row r="162">
          <cell r="A162">
            <v>39609</v>
          </cell>
          <cell r="B162">
            <v>39609</v>
          </cell>
          <cell r="C162" t="str">
            <v>(Invalid Identifier)</v>
          </cell>
          <cell r="D162" t="str">
            <v>(Invalid Identifier)</v>
          </cell>
        </row>
        <row r="163">
          <cell r="A163">
            <v>39610</v>
          </cell>
          <cell r="B163">
            <v>39610</v>
          </cell>
          <cell r="C163" t="str">
            <v>(Invalid Identifier)</v>
          </cell>
          <cell r="D163" t="str">
            <v>(Invalid Identifier)</v>
          </cell>
        </row>
        <row r="164">
          <cell r="A164">
            <v>39611</v>
          </cell>
          <cell r="B164">
            <v>39611</v>
          </cell>
          <cell r="C164" t="str">
            <v>(Invalid Identifier)</v>
          </cell>
          <cell r="D164" t="str">
            <v>(Invalid Identifier)</v>
          </cell>
        </row>
        <row r="165">
          <cell r="A165">
            <v>39612</v>
          </cell>
          <cell r="B165">
            <v>39612</v>
          </cell>
          <cell r="C165" t="str">
            <v>(Invalid Identifier)</v>
          </cell>
          <cell r="D165" t="str">
            <v>(Invalid Identifier)</v>
          </cell>
        </row>
        <row r="166">
          <cell r="A166">
            <v>39615</v>
          </cell>
          <cell r="B166">
            <v>39615</v>
          </cell>
          <cell r="C166" t="str">
            <v>(Invalid Identifier)</v>
          </cell>
          <cell r="D166" t="str">
            <v>(Invalid Identifier)</v>
          </cell>
        </row>
        <row r="167">
          <cell r="A167">
            <v>39616</v>
          </cell>
          <cell r="B167">
            <v>39616</v>
          </cell>
          <cell r="C167" t="str">
            <v>(Invalid Identifier)</v>
          </cell>
          <cell r="D167" t="str">
            <v>(Invalid Identifier)</v>
          </cell>
        </row>
        <row r="168">
          <cell r="A168">
            <v>39617</v>
          </cell>
          <cell r="B168">
            <v>39617</v>
          </cell>
          <cell r="C168" t="str">
            <v>(Invalid Identifier)</v>
          </cell>
          <cell r="D168" t="str">
            <v>(Invalid Identifier)</v>
          </cell>
        </row>
        <row r="169">
          <cell r="A169">
            <v>39618</v>
          </cell>
          <cell r="B169">
            <v>39618</v>
          </cell>
          <cell r="C169" t="str">
            <v>(Invalid Identifier)</v>
          </cell>
          <cell r="D169" t="str">
            <v>(Invalid Identifier)</v>
          </cell>
        </row>
        <row r="170">
          <cell r="A170">
            <v>39619</v>
          </cell>
          <cell r="B170">
            <v>39619</v>
          </cell>
          <cell r="C170" t="str">
            <v>(Invalid Identifier)</v>
          </cell>
          <cell r="D170" t="str">
            <v>(Invalid Identifier)</v>
          </cell>
        </row>
        <row r="171">
          <cell r="A171">
            <v>39622</v>
          </cell>
          <cell r="B171">
            <v>39622</v>
          </cell>
          <cell r="C171" t="str">
            <v>(Invalid Identifier)</v>
          </cell>
          <cell r="D171" t="str">
            <v>(Invalid Identifier)</v>
          </cell>
        </row>
        <row r="172">
          <cell r="A172">
            <v>39623</v>
          </cell>
          <cell r="B172">
            <v>39623</v>
          </cell>
          <cell r="C172" t="str">
            <v>(Invalid Identifier)</v>
          </cell>
          <cell r="D172" t="str">
            <v>(Invalid Identifier)</v>
          </cell>
        </row>
        <row r="173">
          <cell r="A173">
            <v>39624</v>
          </cell>
          <cell r="B173">
            <v>39624</v>
          </cell>
          <cell r="C173" t="str">
            <v>(Invalid Identifier)</v>
          </cell>
          <cell r="D173" t="str">
            <v>(Invalid Identifier)</v>
          </cell>
        </row>
        <row r="174">
          <cell r="A174">
            <v>39625</v>
          </cell>
          <cell r="B174">
            <v>39625</v>
          </cell>
          <cell r="C174" t="str">
            <v>(Invalid Identifier)</v>
          </cell>
          <cell r="D174" t="str">
            <v>(Invalid Identifier)</v>
          </cell>
        </row>
        <row r="175">
          <cell r="A175">
            <v>39626</v>
          </cell>
          <cell r="B175">
            <v>39626</v>
          </cell>
          <cell r="C175" t="str">
            <v>(Invalid Identifier)</v>
          </cell>
          <cell r="D175" t="str">
            <v>(Invalid Identifier)</v>
          </cell>
        </row>
        <row r="176">
          <cell r="A176">
            <v>39629</v>
          </cell>
          <cell r="B176">
            <v>39629</v>
          </cell>
          <cell r="C176" t="str">
            <v>(Invalid Identifier)</v>
          </cell>
          <cell r="D176" t="str">
            <v>(Invalid Identifier)</v>
          </cell>
        </row>
        <row r="177">
          <cell r="A177">
            <v>39630</v>
          </cell>
          <cell r="B177">
            <v>39630</v>
          </cell>
          <cell r="C177" t="str">
            <v>(Invalid Identifier)</v>
          </cell>
          <cell r="D177" t="str">
            <v>(Invalid Identifier)</v>
          </cell>
        </row>
        <row r="178">
          <cell r="A178">
            <v>39631</v>
          </cell>
          <cell r="B178">
            <v>39631</v>
          </cell>
          <cell r="C178" t="str">
            <v>(Invalid Identifier)</v>
          </cell>
          <cell r="D178" t="str">
            <v>(Invalid Identifier)</v>
          </cell>
        </row>
        <row r="179">
          <cell r="A179">
            <v>39632</v>
          </cell>
          <cell r="B179">
            <v>39632</v>
          </cell>
          <cell r="C179" t="str">
            <v>(Invalid Identifier)</v>
          </cell>
          <cell r="D179" t="str">
            <v>(Invalid Identifier)</v>
          </cell>
        </row>
        <row r="180">
          <cell r="A180">
            <v>39636</v>
          </cell>
          <cell r="B180">
            <v>39636</v>
          </cell>
          <cell r="C180" t="str">
            <v>(Invalid Identifier)</v>
          </cell>
          <cell r="D180" t="str">
            <v>(Invalid Identifier)</v>
          </cell>
        </row>
        <row r="181">
          <cell r="A181">
            <v>39637</v>
          </cell>
          <cell r="B181">
            <v>39637</v>
          </cell>
          <cell r="C181" t="str">
            <v>(Invalid Identifier)</v>
          </cell>
          <cell r="D181" t="str">
            <v>(Invalid Identifier)</v>
          </cell>
        </row>
        <row r="182">
          <cell r="A182">
            <v>39638</v>
          </cell>
          <cell r="B182">
            <v>39638</v>
          </cell>
          <cell r="C182" t="str">
            <v>(Invalid Identifier)</v>
          </cell>
          <cell r="D182" t="str">
            <v>(Invalid Identifier)</v>
          </cell>
        </row>
        <row r="183">
          <cell r="A183">
            <v>39639</v>
          </cell>
          <cell r="B183">
            <v>39639</v>
          </cell>
          <cell r="C183" t="str">
            <v>(Invalid Identifier)</v>
          </cell>
          <cell r="D183" t="str">
            <v>(Invalid Identifier)</v>
          </cell>
        </row>
        <row r="184">
          <cell r="A184">
            <v>39640</v>
          </cell>
          <cell r="B184">
            <v>39640</v>
          </cell>
          <cell r="C184" t="str">
            <v>(Invalid Identifier)</v>
          </cell>
          <cell r="D184" t="str">
            <v>(Invalid Identifier)</v>
          </cell>
        </row>
        <row r="185">
          <cell r="A185">
            <v>39643</v>
          </cell>
          <cell r="B185">
            <v>39643</v>
          </cell>
          <cell r="C185" t="str">
            <v>(Invalid Identifier)</v>
          </cell>
          <cell r="D185" t="str">
            <v>(Invalid Identifier)</v>
          </cell>
        </row>
        <row r="186">
          <cell r="A186">
            <v>39644</v>
          </cell>
          <cell r="B186">
            <v>39644</v>
          </cell>
          <cell r="C186" t="str">
            <v>(Invalid Identifier)</v>
          </cell>
          <cell r="D186" t="str">
            <v>(Invalid Identifier)</v>
          </cell>
        </row>
        <row r="187">
          <cell r="A187">
            <v>39645</v>
          </cell>
          <cell r="B187">
            <v>39645</v>
          </cell>
          <cell r="C187" t="str">
            <v>(Invalid Identifier)</v>
          </cell>
          <cell r="D187" t="str">
            <v>(Invalid Identifier)</v>
          </cell>
        </row>
        <row r="188">
          <cell r="A188">
            <v>39646</v>
          </cell>
          <cell r="B188">
            <v>39646</v>
          </cell>
          <cell r="C188" t="str">
            <v>(Invalid Identifier)</v>
          </cell>
          <cell r="D188" t="str">
            <v>(Invalid Identifier)</v>
          </cell>
        </row>
        <row r="189">
          <cell r="A189">
            <v>39647</v>
          </cell>
          <cell r="B189">
            <v>39647</v>
          </cell>
          <cell r="C189" t="str">
            <v>(Invalid Identifier)</v>
          </cell>
          <cell r="D189" t="str">
            <v>(Invalid Identifier)</v>
          </cell>
        </row>
        <row r="190">
          <cell r="A190">
            <v>39650</v>
          </cell>
          <cell r="B190">
            <v>39650</v>
          </cell>
          <cell r="C190" t="str">
            <v>(Invalid Identifier)</v>
          </cell>
          <cell r="D190" t="str">
            <v>(Invalid Identifier)</v>
          </cell>
        </row>
        <row r="191">
          <cell r="A191">
            <v>39651</v>
          </cell>
          <cell r="B191">
            <v>39651</v>
          </cell>
          <cell r="C191" t="str">
            <v>(Invalid Identifier)</v>
          </cell>
          <cell r="D191" t="str">
            <v>(Invalid Identifier)</v>
          </cell>
        </row>
        <row r="192">
          <cell r="A192">
            <v>39652</v>
          </cell>
          <cell r="B192">
            <v>39652</v>
          </cell>
          <cell r="C192" t="str">
            <v>(Invalid Identifier)</v>
          </cell>
          <cell r="D192" t="str">
            <v>(Invalid Identifier)</v>
          </cell>
        </row>
        <row r="193">
          <cell r="A193">
            <v>39653</v>
          </cell>
          <cell r="B193">
            <v>39653</v>
          </cell>
          <cell r="C193" t="str">
            <v>(Invalid Identifier)</v>
          </cell>
          <cell r="D193" t="str">
            <v>(Invalid Identifier)</v>
          </cell>
        </row>
        <row r="194">
          <cell r="A194">
            <v>39654</v>
          </cell>
          <cell r="B194">
            <v>39654</v>
          </cell>
          <cell r="C194" t="str">
            <v>(Invalid Identifier)</v>
          </cell>
          <cell r="D194" t="str">
            <v>(Invalid Identifier)</v>
          </cell>
        </row>
        <row r="195">
          <cell r="A195">
            <v>39657</v>
          </cell>
          <cell r="B195">
            <v>39657</v>
          </cell>
          <cell r="C195" t="str">
            <v>(Invalid Identifier)</v>
          </cell>
          <cell r="D195" t="str">
            <v>(Invalid Identifier)</v>
          </cell>
        </row>
        <row r="196">
          <cell r="A196">
            <v>39658</v>
          </cell>
          <cell r="B196">
            <v>39658</v>
          </cell>
          <cell r="C196" t="str">
            <v>(Invalid Identifier)</v>
          </cell>
          <cell r="D196" t="str">
            <v>(Invalid Identifier)</v>
          </cell>
        </row>
        <row r="197">
          <cell r="A197">
            <v>39659</v>
          </cell>
          <cell r="B197">
            <v>39659</v>
          </cell>
          <cell r="C197" t="str">
            <v>(Invalid Identifier)</v>
          </cell>
          <cell r="D197" t="str">
            <v>(Invalid Identifier)</v>
          </cell>
        </row>
        <row r="198">
          <cell r="A198">
            <v>39660</v>
          </cell>
          <cell r="B198">
            <v>39660</v>
          </cell>
          <cell r="C198" t="str">
            <v>(Invalid Identifier)</v>
          </cell>
          <cell r="D198" t="str">
            <v>(Invalid Identifier)</v>
          </cell>
        </row>
        <row r="199">
          <cell r="A199">
            <v>39661</v>
          </cell>
          <cell r="B199">
            <v>39661</v>
          </cell>
          <cell r="C199" t="str">
            <v>(Invalid Identifier)</v>
          </cell>
          <cell r="D199" t="str">
            <v>(Invalid Identifier)</v>
          </cell>
        </row>
        <row r="200">
          <cell r="A200">
            <v>39664</v>
          </cell>
          <cell r="B200">
            <v>39664</v>
          </cell>
          <cell r="C200" t="str">
            <v>(Invalid Identifier)</v>
          </cell>
          <cell r="D200" t="str">
            <v>(Invalid Identifier)</v>
          </cell>
        </row>
        <row r="201">
          <cell r="A201">
            <v>39665</v>
          </cell>
          <cell r="B201">
            <v>39665</v>
          </cell>
          <cell r="C201" t="str">
            <v>(Invalid Identifier)</v>
          </cell>
          <cell r="D201" t="str">
            <v>(Invalid Identifier)</v>
          </cell>
        </row>
        <row r="202">
          <cell r="A202">
            <v>39666</v>
          </cell>
          <cell r="B202">
            <v>39666</v>
          </cell>
          <cell r="C202" t="str">
            <v>(Invalid Identifier)</v>
          </cell>
          <cell r="D202" t="str">
            <v>(Invalid Identifier)</v>
          </cell>
        </row>
        <row r="203">
          <cell r="A203">
            <v>39667</v>
          </cell>
          <cell r="B203">
            <v>39667</v>
          </cell>
          <cell r="C203" t="str">
            <v>(Invalid Identifier)</v>
          </cell>
          <cell r="D203" t="str">
            <v>(Invalid Identifier)</v>
          </cell>
        </row>
        <row r="204">
          <cell r="A204">
            <v>39668</v>
          </cell>
          <cell r="B204">
            <v>39668</v>
          </cell>
          <cell r="C204" t="str">
            <v>(Invalid Identifier)</v>
          </cell>
          <cell r="D204" t="str">
            <v>(Invalid Identifier)</v>
          </cell>
        </row>
        <row r="205">
          <cell r="A205">
            <v>39671</v>
          </cell>
          <cell r="B205">
            <v>39671</v>
          </cell>
          <cell r="C205" t="str">
            <v>(Invalid Identifier)</v>
          </cell>
          <cell r="D205" t="str">
            <v>(Invalid Identifier)</v>
          </cell>
        </row>
        <row r="206">
          <cell r="A206">
            <v>39672</v>
          </cell>
          <cell r="B206">
            <v>39672</v>
          </cell>
          <cell r="C206" t="str">
            <v>(Invalid Identifier)</v>
          </cell>
          <cell r="D206" t="str">
            <v>(Invalid Identifier)</v>
          </cell>
        </row>
        <row r="207">
          <cell r="A207">
            <v>39673</v>
          </cell>
          <cell r="B207">
            <v>39673</v>
          </cell>
          <cell r="C207" t="str">
            <v>(Invalid Identifier)</v>
          </cell>
          <cell r="D207" t="str">
            <v>(Invalid Identifier)</v>
          </cell>
        </row>
        <row r="208">
          <cell r="A208">
            <v>39674</v>
          </cell>
          <cell r="B208">
            <v>39674</v>
          </cell>
          <cell r="C208" t="str">
            <v>(Invalid Identifier)</v>
          </cell>
          <cell r="D208" t="str">
            <v>(Invalid Identifier)</v>
          </cell>
        </row>
        <row r="209">
          <cell r="A209">
            <v>39675</v>
          </cell>
          <cell r="B209">
            <v>39675</v>
          </cell>
          <cell r="C209" t="str">
            <v>(Invalid Identifier)</v>
          </cell>
          <cell r="D209" t="str">
            <v>(Invalid Identifier)</v>
          </cell>
        </row>
        <row r="210">
          <cell r="A210">
            <v>39678</v>
          </cell>
          <cell r="B210">
            <v>39678</v>
          </cell>
          <cell r="C210" t="str">
            <v>(Invalid Identifier)</v>
          </cell>
          <cell r="D210" t="str">
            <v>(Invalid Identifier)</v>
          </cell>
        </row>
        <row r="211">
          <cell r="A211">
            <v>39679</v>
          </cell>
          <cell r="B211">
            <v>39679</v>
          </cell>
          <cell r="C211" t="str">
            <v>(Invalid Identifier)</v>
          </cell>
          <cell r="D211" t="str">
            <v>(Invalid Identifier)</v>
          </cell>
        </row>
        <row r="212">
          <cell r="A212">
            <v>39680</v>
          </cell>
          <cell r="B212">
            <v>39680</v>
          </cell>
          <cell r="C212" t="str">
            <v>(Invalid Identifier)</v>
          </cell>
          <cell r="D212" t="str">
            <v>(Invalid Identifier)</v>
          </cell>
        </row>
        <row r="213">
          <cell r="A213">
            <v>39681</v>
          </cell>
          <cell r="B213">
            <v>39681</v>
          </cell>
          <cell r="C213" t="str">
            <v>(Invalid Identifier)</v>
          </cell>
          <cell r="D213" t="str">
            <v>(Invalid Identifier)</v>
          </cell>
        </row>
        <row r="214">
          <cell r="A214">
            <v>39682</v>
          </cell>
          <cell r="B214">
            <v>39682</v>
          </cell>
          <cell r="C214" t="str">
            <v>(Invalid Identifier)</v>
          </cell>
          <cell r="D214" t="str">
            <v>(Invalid Identifier)</v>
          </cell>
        </row>
        <row r="215">
          <cell r="A215">
            <v>39685</v>
          </cell>
          <cell r="B215">
            <v>39685</v>
          </cell>
          <cell r="C215" t="str">
            <v>(Invalid Identifier)</v>
          </cell>
          <cell r="D215" t="str">
            <v>(Invalid Identifier)</v>
          </cell>
        </row>
        <row r="216">
          <cell r="A216">
            <v>39686</v>
          </cell>
          <cell r="B216">
            <v>39686</v>
          </cell>
          <cell r="C216" t="str">
            <v>(Invalid Identifier)</v>
          </cell>
          <cell r="D216" t="str">
            <v>(Invalid Identifier)</v>
          </cell>
        </row>
        <row r="217">
          <cell r="A217">
            <v>39687</v>
          </cell>
          <cell r="B217">
            <v>39687</v>
          </cell>
          <cell r="C217" t="str">
            <v>(Invalid Identifier)</v>
          </cell>
          <cell r="D217" t="str">
            <v>(Invalid Identifier)</v>
          </cell>
        </row>
        <row r="218">
          <cell r="A218">
            <v>39688</v>
          </cell>
          <cell r="B218">
            <v>39688</v>
          </cell>
          <cell r="C218" t="str">
            <v>(Invalid Identifier)</v>
          </cell>
          <cell r="D218" t="str">
            <v>(Invalid Identifier)</v>
          </cell>
        </row>
        <row r="219">
          <cell r="A219">
            <v>39689</v>
          </cell>
          <cell r="B219">
            <v>39689</v>
          </cell>
          <cell r="C219" t="str">
            <v>(Invalid Identifier)</v>
          </cell>
          <cell r="D219" t="str">
            <v>(Invalid Identifier)</v>
          </cell>
        </row>
        <row r="220">
          <cell r="A220">
            <v>39693</v>
          </cell>
          <cell r="B220">
            <v>39693</v>
          </cell>
          <cell r="C220" t="str">
            <v>(Invalid Identifier)</v>
          </cell>
          <cell r="D220" t="str">
            <v>(Invalid Identifier)</v>
          </cell>
        </row>
        <row r="221">
          <cell r="A221">
            <v>39694</v>
          </cell>
          <cell r="B221">
            <v>39694</v>
          </cell>
          <cell r="C221" t="str">
            <v>(Invalid Identifier)</v>
          </cell>
          <cell r="D221" t="str">
            <v>(Invalid Identifier)</v>
          </cell>
        </row>
        <row r="222">
          <cell r="A222">
            <v>39695</v>
          </cell>
          <cell r="B222">
            <v>39695</v>
          </cell>
          <cell r="C222" t="str">
            <v>(Invalid Identifier)</v>
          </cell>
          <cell r="D222" t="str">
            <v>(Invalid Identifier)</v>
          </cell>
        </row>
        <row r="223">
          <cell r="A223">
            <v>39696</v>
          </cell>
          <cell r="B223">
            <v>39696</v>
          </cell>
          <cell r="C223" t="str">
            <v>(Invalid Identifier)</v>
          </cell>
          <cell r="D223" t="str">
            <v>(Invalid Identifier)</v>
          </cell>
        </row>
        <row r="224">
          <cell r="A224">
            <v>39699</v>
          </cell>
          <cell r="B224">
            <v>39699</v>
          </cell>
          <cell r="C224" t="str">
            <v>(Invalid Identifier)</v>
          </cell>
          <cell r="D224" t="str">
            <v>(Invalid Identifier)</v>
          </cell>
        </row>
        <row r="225">
          <cell r="A225">
            <v>39700</v>
          </cell>
          <cell r="B225">
            <v>39700</v>
          </cell>
          <cell r="C225" t="str">
            <v>(Invalid Identifier)</v>
          </cell>
          <cell r="D225" t="str">
            <v>(Invalid Identifier)</v>
          </cell>
        </row>
        <row r="226">
          <cell r="A226">
            <v>39701</v>
          </cell>
          <cell r="B226">
            <v>39701</v>
          </cell>
          <cell r="C226" t="str">
            <v>(Invalid Identifier)</v>
          </cell>
          <cell r="D226" t="str">
            <v>(Invalid Identifier)</v>
          </cell>
        </row>
        <row r="227">
          <cell r="A227">
            <v>39702</v>
          </cell>
          <cell r="B227">
            <v>39702</v>
          </cell>
          <cell r="C227" t="str">
            <v>(Invalid Identifier)</v>
          </cell>
          <cell r="D227" t="str">
            <v>(Invalid Identifier)</v>
          </cell>
        </row>
        <row r="228">
          <cell r="A228">
            <v>39703</v>
          </cell>
          <cell r="B228">
            <v>39703</v>
          </cell>
          <cell r="C228" t="str">
            <v>(Invalid Identifier)</v>
          </cell>
          <cell r="D228" t="str">
            <v>(Invalid Identifier)</v>
          </cell>
        </row>
        <row r="229">
          <cell r="A229">
            <v>39706</v>
          </cell>
          <cell r="B229">
            <v>39706</v>
          </cell>
          <cell r="C229" t="str">
            <v>(Invalid Identifier)</v>
          </cell>
          <cell r="D229" t="str">
            <v>(Invalid Identifier)</v>
          </cell>
        </row>
        <row r="230">
          <cell r="A230">
            <v>39707</v>
          </cell>
          <cell r="B230">
            <v>39707</v>
          </cell>
          <cell r="C230" t="str">
            <v>(Invalid Identifier)</v>
          </cell>
          <cell r="D230" t="str">
            <v>(Invalid Identifier)</v>
          </cell>
        </row>
        <row r="231">
          <cell r="A231">
            <v>39708</v>
          </cell>
          <cell r="B231">
            <v>39708</v>
          </cell>
          <cell r="C231" t="str">
            <v>(Invalid Identifier)</v>
          </cell>
          <cell r="D231" t="str">
            <v>(Invalid Identifier)</v>
          </cell>
        </row>
        <row r="232">
          <cell r="A232">
            <v>39709</v>
          </cell>
          <cell r="B232">
            <v>39709</v>
          </cell>
          <cell r="C232" t="str">
            <v>(Invalid Identifier)</v>
          </cell>
          <cell r="D232" t="str">
            <v>(Invalid Identifier)</v>
          </cell>
        </row>
        <row r="233">
          <cell r="A233">
            <v>39710</v>
          </cell>
          <cell r="B233">
            <v>39710</v>
          </cell>
          <cell r="C233" t="str">
            <v>(Invalid Identifier)</v>
          </cell>
          <cell r="D233" t="str">
            <v>(Invalid Identifier)</v>
          </cell>
        </row>
        <row r="234">
          <cell r="A234">
            <v>39713</v>
          </cell>
          <cell r="B234">
            <v>39713</v>
          </cell>
          <cell r="C234" t="str">
            <v>(Invalid Identifier)</v>
          </cell>
          <cell r="D234" t="str">
            <v>(Invalid Identifier)</v>
          </cell>
        </row>
        <row r="235">
          <cell r="A235">
            <v>39714</v>
          </cell>
          <cell r="B235">
            <v>39714</v>
          </cell>
          <cell r="C235" t="str">
            <v>(Invalid Identifier)</v>
          </cell>
          <cell r="D235" t="str">
            <v>(Invalid Identifier)</v>
          </cell>
        </row>
        <row r="236">
          <cell r="A236">
            <v>39715</v>
          </cell>
          <cell r="B236">
            <v>39715</v>
          </cell>
          <cell r="C236" t="str">
            <v>(Invalid Identifier)</v>
          </cell>
          <cell r="D236" t="str">
            <v>(Invalid Identifier)</v>
          </cell>
        </row>
        <row r="237">
          <cell r="A237">
            <v>39716</v>
          </cell>
          <cell r="B237">
            <v>39716</v>
          </cell>
          <cell r="C237" t="str">
            <v>(Invalid Identifier)</v>
          </cell>
          <cell r="D237" t="str">
            <v>(Invalid Identifier)</v>
          </cell>
        </row>
        <row r="238">
          <cell r="A238">
            <v>39717</v>
          </cell>
          <cell r="B238">
            <v>39717</v>
          </cell>
          <cell r="C238" t="str">
            <v>(Invalid Identifier)</v>
          </cell>
          <cell r="D238" t="str">
            <v>(Invalid Identifier)</v>
          </cell>
        </row>
        <row r="239">
          <cell r="A239">
            <v>39720</v>
          </cell>
          <cell r="B239">
            <v>39720</v>
          </cell>
          <cell r="C239" t="str">
            <v>(Invalid Identifier)</v>
          </cell>
          <cell r="D239" t="str">
            <v>(Invalid Identifier)</v>
          </cell>
        </row>
        <row r="240">
          <cell r="A240">
            <v>39721</v>
          </cell>
          <cell r="B240">
            <v>39721</v>
          </cell>
          <cell r="C240" t="str">
            <v>(Invalid Identifier)</v>
          </cell>
          <cell r="D240" t="str">
            <v>(Invalid Identifier)</v>
          </cell>
        </row>
        <row r="241">
          <cell r="A241">
            <v>39722</v>
          </cell>
          <cell r="B241">
            <v>39722</v>
          </cell>
          <cell r="C241" t="str">
            <v>(Invalid Identifier)</v>
          </cell>
          <cell r="D241" t="str">
            <v>(Invalid Identifier)</v>
          </cell>
        </row>
        <row r="242">
          <cell r="A242">
            <v>39723</v>
          </cell>
          <cell r="B242">
            <v>39723</v>
          </cell>
          <cell r="C242" t="str">
            <v>(Invalid Identifier)</v>
          </cell>
          <cell r="D242" t="str">
            <v>(Invalid Identifier)</v>
          </cell>
        </row>
        <row r="243">
          <cell r="A243">
            <v>39724</v>
          </cell>
          <cell r="B243">
            <v>39724</v>
          </cell>
          <cell r="C243" t="str">
            <v>(Invalid Identifier)</v>
          </cell>
          <cell r="D243" t="str">
            <v>(Invalid Identifier)</v>
          </cell>
        </row>
        <row r="244">
          <cell r="A244">
            <v>39727</v>
          </cell>
          <cell r="B244">
            <v>39727</v>
          </cell>
          <cell r="C244" t="str">
            <v>(Invalid Identifier)</v>
          </cell>
          <cell r="D244" t="str">
            <v>(Invalid Identifier)</v>
          </cell>
        </row>
        <row r="245">
          <cell r="A245">
            <v>39728</v>
          </cell>
          <cell r="B245">
            <v>39728</v>
          </cell>
          <cell r="C245" t="str">
            <v>(Invalid Identifier)</v>
          </cell>
          <cell r="D245" t="str">
            <v>(Invalid Identifier)</v>
          </cell>
        </row>
        <row r="246">
          <cell r="A246">
            <v>39729</v>
          </cell>
          <cell r="B246">
            <v>39729</v>
          </cell>
          <cell r="C246" t="str">
            <v>(Invalid Identifier)</v>
          </cell>
          <cell r="D246" t="str">
            <v>(Invalid Identifier)</v>
          </cell>
        </row>
        <row r="247">
          <cell r="A247">
            <v>39730</v>
          </cell>
          <cell r="B247">
            <v>39730</v>
          </cell>
          <cell r="C247" t="str">
            <v>(Invalid Identifier)</v>
          </cell>
          <cell r="D247" t="str">
            <v>(Invalid Identifier)</v>
          </cell>
        </row>
        <row r="248">
          <cell r="A248">
            <v>39731</v>
          </cell>
          <cell r="B248">
            <v>39731</v>
          </cell>
          <cell r="C248" t="str">
            <v>(Invalid Identifier)</v>
          </cell>
          <cell r="D248" t="str">
            <v>(Invalid Identifier)</v>
          </cell>
        </row>
        <row r="249">
          <cell r="A249">
            <v>39734</v>
          </cell>
          <cell r="B249">
            <v>39734</v>
          </cell>
          <cell r="C249" t="str">
            <v>(Invalid Identifier)</v>
          </cell>
          <cell r="D249" t="str">
            <v>(Invalid Identifier)</v>
          </cell>
        </row>
        <row r="250">
          <cell r="A250">
            <v>39735</v>
          </cell>
          <cell r="B250">
            <v>39735</v>
          </cell>
          <cell r="C250" t="str">
            <v>(Invalid Identifier)</v>
          </cell>
          <cell r="D250" t="str">
            <v>(Invalid Identifier)</v>
          </cell>
        </row>
        <row r="251">
          <cell r="A251">
            <v>39736</v>
          </cell>
          <cell r="B251">
            <v>39736</v>
          </cell>
          <cell r="C251" t="str">
            <v>(Invalid Identifier)</v>
          </cell>
          <cell r="D251" t="str">
            <v>(Invalid Identifier)</v>
          </cell>
        </row>
        <row r="252">
          <cell r="A252">
            <v>39737</v>
          </cell>
          <cell r="B252">
            <v>39737</v>
          </cell>
          <cell r="C252" t="str">
            <v>(Invalid Identifier)</v>
          </cell>
          <cell r="D252" t="str">
            <v>(Invalid Identifier)</v>
          </cell>
        </row>
        <row r="253">
          <cell r="A253">
            <v>39738</v>
          </cell>
          <cell r="B253">
            <v>39738</v>
          </cell>
          <cell r="C253" t="str">
            <v>(Invalid Identifier)</v>
          </cell>
          <cell r="D253" t="str">
            <v>(Invalid Identifier)</v>
          </cell>
        </row>
        <row r="254">
          <cell r="A254">
            <v>39741</v>
          </cell>
          <cell r="B254">
            <v>39741</v>
          </cell>
          <cell r="C254" t="str">
            <v>(Invalid Identifier)</v>
          </cell>
          <cell r="D254" t="str">
            <v>(Invalid Identifier)</v>
          </cell>
        </row>
        <row r="255">
          <cell r="A255">
            <v>39742</v>
          </cell>
          <cell r="B255">
            <v>39742</v>
          </cell>
          <cell r="C255" t="str">
            <v>(Invalid Identifier)</v>
          </cell>
          <cell r="D255" t="str">
            <v>(Invalid Identifier)</v>
          </cell>
        </row>
        <row r="256">
          <cell r="A256">
            <v>39743</v>
          </cell>
          <cell r="B256">
            <v>39743</v>
          </cell>
          <cell r="C256" t="str">
            <v>(Invalid Identifier)</v>
          </cell>
          <cell r="D256" t="str">
            <v>(Invalid Identifier)</v>
          </cell>
        </row>
        <row r="257">
          <cell r="A257">
            <v>39744</v>
          </cell>
          <cell r="B257">
            <v>39744</v>
          </cell>
          <cell r="C257" t="str">
            <v>(Invalid Identifier)</v>
          </cell>
          <cell r="D257" t="str">
            <v>(Invalid Identifier)</v>
          </cell>
        </row>
        <row r="258">
          <cell r="A258">
            <v>39745</v>
          </cell>
          <cell r="B258">
            <v>39745</v>
          </cell>
          <cell r="C258" t="str">
            <v>(Invalid Identifier)</v>
          </cell>
          <cell r="D258" t="str">
            <v>(Invalid Identifier)</v>
          </cell>
        </row>
        <row r="259">
          <cell r="A259">
            <v>39748</v>
          </cell>
          <cell r="B259">
            <v>39748</v>
          </cell>
          <cell r="C259">
            <v>0.28000000000000003</v>
          </cell>
          <cell r="D259">
            <v>0.42670999999999998</v>
          </cell>
        </row>
        <row r="260">
          <cell r="A260">
            <v>39749</v>
          </cell>
          <cell r="B260">
            <v>39749</v>
          </cell>
          <cell r="C260">
            <v>0.26</v>
          </cell>
          <cell r="D260">
            <v>0.2732</v>
          </cell>
        </row>
        <row r="261">
          <cell r="A261">
            <v>39750</v>
          </cell>
          <cell r="B261">
            <v>39750</v>
          </cell>
          <cell r="C261">
            <v>0.28999999999999998</v>
          </cell>
          <cell r="D261">
            <v>0.67998000000000003</v>
          </cell>
        </row>
        <row r="262">
          <cell r="A262">
            <v>39751</v>
          </cell>
          <cell r="B262">
            <v>39751</v>
          </cell>
          <cell r="C262">
            <v>0.26</v>
          </cell>
          <cell r="D262">
            <v>0.63119000000000003</v>
          </cell>
        </row>
        <row r="263">
          <cell r="A263">
            <v>39752</v>
          </cell>
          <cell r="B263">
            <v>39752</v>
          </cell>
          <cell r="C263">
            <v>0.32</v>
          </cell>
          <cell r="D263">
            <v>0.95689000000000002</v>
          </cell>
        </row>
        <row r="264">
          <cell r="A264">
            <v>39755</v>
          </cell>
          <cell r="B264">
            <v>39755</v>
          </cell>
          <cell r="C264">
            <v>0.35</v>
          </cell>
          <cell r="D264">
            <v>0.51688000000000001</v>
          </cell>
        </row>
        <row r="265">
          <cell r="A265">
            <v>39756</v>
          </cell>
          <cell r="B265">
            <v>39756</v>
          </cell>
          <cell r="C265">
            <v>0.37</v>
          </cell>
          <cell r="D265">
            <v>0.32938000000000001</v>
          </cell>
        </row>
        <row r="266">
          <cell r="A266">
            <v>39757</v>
          </cell>
          <cell r="B266">
            <v>39757</v>
          </cell>
          <cell r="C266">
            <v>0.39</v>
          </cell>
          <cell r="D266">
            <v>0.55898999999999999</v>
          </cell>
        </row>
        <row r="267">
          <cell r="A267">
            <v>39758</v>
          </cell>
          <cell r="B267">
            <v>39758</v>
          </cell>
          <cell r="C267">
            <v>0.44</v>
          </cell>
          <cell r="D267">
            <v>0.64851000000000003</v>
          </cell>
        </row>
        <row r="268">
          <cell r="A268">
            <v>39759</v>
          </cell>
          <cell r="B268">
            <v>39759</v>
          </cell>
          <cell r="C268">
            <v>0.53</v>
          </cell>
          <cell r="D268">
            <v>0.42420999999999998</v>
          </cell>
        </row>
        <row r="269">
          <cell r="A269">
            <v>39762</v>
          </cell>
          <cell r="B269">
            <v>39762</v>
          </cell>
          <cell r="C269">
            <v>0.37</v>
          </cell>
          <cell r="D269">
            <v>0.92071999999999998</v>
          </cell>
        </row>
        <row r="270">
          <cell r="A270">
            <v>39763</v>
          </cell>
          <cell r="B270">
            <v>39763</v>
          </cell>
          <cell r="C270">
            <v>0.17</v>
          </cell>
          <cell r="D270">
            <v>2.97932</v>
          </cell>
        </row>
        <row r="271">
          <cell r="A271">
            <v>39764</v>
          </cell>
          <cell r="B271">
            <v>39764</v>
          </cell>
          <cell r="C271">
            <v>0.25</v>
          </cell>
          <cell r="D271">
            <v>2.3259699999999999</v>
          </cell>
        </row>
        <row r="272">
          <cell r="A272">
            <v>39765</v>
          </cell>
          <cell r="B272">
            <v>39765</v>
          </cell>
          <cell r="C272">
            <v>0.27500000000000002</v>
          </cell>
          <cell r="D272">
            <v>1.6297699999999999</v>
          </cell>
        </row>
        <row r="273">
          <cell r="A273">
            <v>39766</v>
          </cell>
          <cell r="B273">
            <v>39766</v>
          </cell>
          <cell r="C273">
            <v>0.26</v>
          </cell>
          <cell r="D273">
            <v>0.51714000000000004</v>
          </cell>
        </row>
        <row r="274">
          <cell r="A274">
            <v>39769</v>
          </cell>
          <cell r="B274">
            <v>39769</v>
          </cell>
          <cell r="C274">
            <v>0.22500000000000001</v>
          </cell>
          <cell r="D274">
            <v>0.58540999999999999</v>
          </cell>
        </row>
        <row r="275">
          <cell r="A275">
            <v>39770</v>
          </cell>
          <cell r="B275">
            <v>39770</v>
          </cell>
          <cell r="C275">
            <v>0.22</v>
          </cell>
          <cell r="D275">
            <v>0.29677999999999999</v>
          </cell>
        </row>
        <row r="276">
          <cell r="A276">
            <v>39771</v>
          </cell>
          <cell r="B276">
            <v>39771</v>
          </cell>
          <cell r="C276">
            <v>0.22500000000000001</v>
          </cell>
          <cell r="D276">
            <v>0.18140000000000001</v>
          </cell>
        </row>
        <row r="277">
          <cell r="A277">
            <v>39772</v>
          </cell>
          <cell r="B277">
            <v>39772</v>
          </cell>
          <cell r="C277">
            <v>0.182</v>
          </cell>
          <cell r="D277">
            <v>0.41343999999999997</v>
          </cell>
        </row>
        <row r="278">
          <cell r="A278">
            <v>39773</v>
          </cell>
          <cell r="B278">
            <v>39773</v>
          </cell>
          <cell r="C278">
            <v>0.2</v>
          </cell>
          <cell r="D278">
            <v>0.25351000000000001</v>
          </cell>
        </row>
        <row r="279">
          <cell r="A279">
            <v>39776</v>
          </cell>
          <cell r="B279">
            <v>39776</v>
          </cell>
          <cell r="C279">
            <v>0.17</v>
          </cell>
          <cell r="D279">
            <v>0.37857000000000002</v>
          </cell>
        </row>
        <row r="280">
          <cell r="A280">
            <v>39777</v>
          </cell>
          <cell r="B280">
            <v>39777</v>
          </cell>
          <cell r="C280">
            <v>0.24</v>
          </cell>
          <cell r="D280">
            <v>0.77627999999999997</v>
          </cell>
        </row>
        <row r="281">
          <cell r="A281">
            <v>39778</v>
          </cell>
          <cell r="B281">
            <v>39778</v>
          </cell>
          <cell r="C281">
            <v>0.26</v>
          </cell>
          <cell r="D281">
            <v>0.68425000000000002</v>
          </cell>
        </row>
        <row r="282">
          <cell r="A282">
            <v>39780</v>
          </cell>
          <cell r="B282">
            <v>39780</v>
          </cell>
          <cell r="C282">
            <v>0.27</v>
          </cell>
          <cell r="D282">
            <v>4.6429999999999999E-2</v>
          </cell>
        </row>
        <row r="283">
          <cell r="A283">
            <v>39783</v>
          </cell>
          <cell r="B283">
            <v>39783</v>
          </cell>
          <cell r="C283">
            <v>0.27500000000000002</v>
          </cell>
          <cell r="D283">
            <v>0.44108000000000003</v>
          </cell>
        </row>
        <row r="284">
          <cell r="A284">
            <v>39784</v>
          </cell>
          <cell r="B284">
            <v>39784</v>
          </cell>
          <cell r="C284">
            <v>0.28999999999999998</v>
          </cell>
          <cell r="D284">
            <v>0.61529</v>
          </cell>
        </row>
        <row r="285">
          <cell r="A285">
            <v>39785</v>
          </cell>
          <cell r="B285">
            <v>39785</v>
          </cell>
          <cell r="C285">
            <v>0.2</v>
          </cell>
          <cell r="D285">
            <v>0.40322000000000002</v>
          </cell>
        </row>
        <row r="286">
          <cell r="A286">
            <v>39786</v>
          </cell>
          <cell r="B286">
            <v>39786</v>
          </cell>
          <cell r="C286">
            <v>0.2</v>
          </cell>
          <cell r="D286">
            <v>1.1284799999999999</v>
          </cell>
        </row>
        <row r="287">
          <cell r="A287">
            <v>39787</v>
          </cell>
          <cell r="B287">
            <v>39787</v>
          </cell>
          <cell r="C287">
            <v>0.23</v>
          </cell>
          <cell r="D287">
            <v>0.12403</v>
          </cell>
        </row>
        <row r="288">
          <cell r="A288">
            <v>39790</v>
          </cell>
          <cell r="B288">
            <v>39790</v>
          </cell>
          <cell r="C288">
            <v>0.24</v>
          </cell>
          <cell r="D288">
            <v>0.25695000000000001</v>
          </cell>
        </row>
        <row r="289">
          <cell r="A289">
            <v>39791</v>
          </cell>
          <cell r="B289">
            <v>39791</v>
          </cell>
          <cell r="C289">
            <v>0.28000000000000003</v>
          </cell>
          <cell r="D289">
            <v>0.11418</v>
          </cell>
        </row>
        <row r="290">
          <cell r="A290">
            <v>39792</v>
          </cell>
          <cell r="B290">
            <v>39792</v>
          </cell>
          <cell r="C290">
            <v>0.28999999999999998</v>
          </cell>
          <cell r="D290">
            <v>0.31392999999999999</v>
          </cell>
        </row>
        <row r="291">
          <cell r="A291">
            <v>39793</v>
          </cell>
          <cell r="B291">
            <v>39793</v>
          </cell>
          <cell r="C291">
            <v>0.33</v>
          </cell>
          <cell r="D291">
            <v>0.30845</v>
          </cell>
        </row>
        <row r="292">
          <cell r="A292">
            <v>39794</v>
          </cell>
          <cell r="B292">
            <v>39794</v>
          </cell>
          <cell r="C292">
            <v>0.3</v>
          </cell>
          <cell r="D292">
            <v>3.3730000000000003E-2</v>
          </cell>
        </row>
        <row r="293">
          <cell r="A293">
            <v>39797</v>
          </cell>
          <cell r="B293">
            <v>39797</v>
          </cell>
          <cell r="C293">
            <v>0.28000000000000003</v>
          </cell>
          <cell r="D293">
            <v>7.1220000000000006E-2</v>
          </cell>
        </row>
        <row r="294">
          <cell r="A294">
            <v>39798</v>
          </cell>
          <cell r="B294">
            <v>39798</v>
          </cell>
          <cell r="C294">
            <v>0.3</v>
          </cell>
          <cell r="D294">
            <v>2.989E-2</v>
          </cell>
        </row>
        <row r="295">
          <cell r="A295">
            <v>39799</v>
          </cell>
          <cell r="B295">
            <v>39799</v>
          </cell>
          <cell r="C295">
            <v>0.3</v>
          </cell>
          <cell r="D295">
            <v>3.252E-2</v>
          </cell>
        </row>
        <row r="296">
          <cell r="A296">
            <v>39800</v>
          </cell>
          <cell r="B296">
            <v>39800</v>
          </cell>
          <cell r="C296">
            <v>0.27</v>
          </cell>
          <cell r="D296">
            <v>0.15870999999999999</v>
          </cell>
        </row>
        <row r="297">
          <cell r="A297">
            <v>39801</v>
          </cell>
          <cell r="B297">
            <v>39801</v>
          </cell>
          <cell r="C297">
            <v>0.28000000000000003</v>
          </cell>
          <cell r="D297">
            <v>0.12617</v>
          </cell>
        </row>
        <row r="298">
          <cell r="A298">
            <v>39804</v>
          </cell>
          <cell r="B298">
            <v>39804</v>
          </cell>
          <cell r="C298">
            <v>0.26</v>
          </cell>
          <cell r="D298">
            <v>6.0679999999999998E-2</v>
          </cell>
        </row>
        <row r="299">
          <cell r="A299">
            <v>39805</v>
          </cell>
          <cell r="B299">
            <v>39805</v>
          </cell>
          <cell r="C299">
            <v>0.28000000000000003</v>
          </cell>
          <cell r="D299">
            <v>6.191E-2</v>
          </cell>
        </row>
        <row r="300">
          <cell r="A300">
            <v>39806</v>
          </cell>
          <cell r="B300">
            <v>39806</v>
          </cell>
          <cell r="C300">
            <v>0.25</v>
          </cell>
          <cell r="D300">
            <v>1.6129999999999999E-2</v>
          </cell>
        </row>
        <row r="301">
          <cell r="A301">
            <v>39808</v>
          </cell>
          <cell r="B301">
            <v>39808</v>
          </cell>
          <cell r="C301">
            <v>0.25</v>
          </cell>
          <cell r="D301">
            <v>6.3000000000000003E-4</v>
          </cell>
        </row>
        <row r="302">
          <cell r="A302">
            <v>39811</v>
          </cell>
          <cell r="B302">
            <v>39811</v>
          </cell>
          <cell r="C302">
            <v>0.3</v>
          </cell>
          <cell r="D302">
            <v>9.35E-2</v>
          </cell>
        </row>
        <row r="303">
          <cell r="A303">
            <v>39812</v>
          </cell>
          <cell r="B303">
            <v>39812</v>
          </cell>
          <cell r="C303">
            <v>0.28999999999999998</v>
          </cell>
          <cell r="D303">
            <v>8.9510000000000006E-2</v>
          </cell>
        </row>
        <row r="304">
          <cell r="A304">
            <v>39813</v>
          </cell>
          <cell r="B304">
            <v>39813</v>
          </cell>
          <cell r="C304">
            <v>0.23</v>
          </cell>
          <cell r="D304">
            <v>0.67069999999999996</v>
          </cell>
        </row>
        <row r="305">
          <cell r="A305">
            <v>39815</v>
          </cell>
          <cell r="B305">
            <v>39815</v>
          </cell>
          <cell r="C305">
            <v>0.25</v>
          </cell>
          <cell r="D305">
            <v>0.1888</v>
          </cell>
        </row>
        <row r="306">
          <cell r="A306">
            <v>39818</v>
          </cell>
          <cell r="B306">
            <v>39818</v>
          </cell>
          <cell r="C306">
            <v>0.245</v>
          </cell>
          <cell r="D306">
            <v>0.42915999999999999</v>
          </cell>
        </row>
      </sheetData>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G1" t="str">
            <v>Price</v>
          </cell>
          <cell r="H1" t="str">
            <v>Volume</v>
          </cell>
          <cell r="I1" t="str">
            <v>Dates</v>
          </cell>
        </row>
        <row r="2">
          <cell r="B2" t="str">
            <v>Ticker:</v>
          </cell>
          <cell r="C2" t="str">
            <v>IQT14555678</v>
          </cell>
          <cell r="F2" t="str">
            <v>Min:</v>
          </cell>
          <cell r="G2">
            <v>60</v>
          </cell>
          <cell r="H2">
            <v>0</v>
          </cell>
          <cell r="I2">
            <v>39379</v>
          </cell>
        </row>
        <row r="3">
          <cell r="B3" t="str">
            <v>Name:</v>
          </cell>
          <cell r="C3" t="str">
            <v>Affinia Group, Inc.</v>
          </cell>
          <cell r="F3" t="str">
            <v>Max:</v>
          </cell>
          <cell r="G3">
            <v>94</v>
          </cell>
          <cell r="H3">
            <v>0</v>
          </cell>
          <cell r="I3">
            <v>39745</v>
          </cell>
        </row>
        <row r="4">
          <cell r="I4">
            <v>73.400000000000006</v>
          </cell>
        </row>
        <row r="5">
          <cell r="B5" t="str">
            <v>Date</v>
          </cell>
          <cell r="C5" t="str">
            <v>Last Price</v>
          </cell>
          <cell r="I5">
            <v>343</v>
          </cell>
        </row>
        <row r="6">
          <cell r="A6">
            <v>39379</v>
          </cell>
          <cell r="B6">
            <v>39379</v>
          </cell>
          <cell r="C6">
            <v>94</v>
          </cell>
          <cell r="I6">
            <v>68.599999999999994</v>
          </cell>
        </row>
        <row r="7">
          <cell r="A7">
            <v>39380</v>
          </cell>
          <cell r="B7">
            <v>39380</v>
          </cell>
          <cell r="C7">
            <v>94</v>
          </cell>
        </row>
        <row r="8">
          <cell r="A8">
            <v>39381</v>
          </cell>
          <cell r="B8">
            <v>39381</v>
          </cell>
          <cell r="C8">
            <v>94</v>
          </cell>
        </row>
        <row r="9">
          <cell r="A9">
            <v>39384</v>
          </cell>
          <cell r="B9">
            <v>39384</v>
          </cell>
          <cell r="C9">
            <v>94</v>
          </cell>
        </row>
        <row r="10">
          <cell r="A10">
            <v>39385</v>
          </cell>
          <cell r="B10">
            <v>39385</v>
          </cell>
          <cell r="C10">
            <v>93</v>
          </cell>
        </row>
        <row r="11">
          <cell r="A11">
            <v>39386</v>
          </cell>
          <cell r="B11">
            <v>39386</v>
          </cell>
          <cell r="C11">
            <v>93.5</v>
          </cell>
        </row>
        <row r="12">
          <cell r="A12">
            <v>39387</v>
          </cell>
          <cell r="B12">
            <v>39387</v>
          </cell>
          <cell r="C12">
            <v>94</v>
          </cell>
        </row>
        <row r="13">
          <cell r="A13">
            <v>39388</v>
          </cell>
          <cell r="B13">
            <v>39388</v>
          </cell>
          <cell r="C13">
            <v>93</v>
          </cell>
        </row>
        <row r="14">
          <cell r="A14">
            <v>39391</v>
          </cell>
          <cell r="B14">
            <v>39391</v>
          </cell>
          <cell r="C14">
            <v>93</v>
          </cell>
        </row>
        <row r="15">
          <cell r="A15">
            <v>39392</v>
          </cell>
          <cell r="B15">
            <v>39392</v>
          </cell>
          <cell r="C15">
            <v>92.5</v>
          </cell>
        </row>
        <row r="16">
          <cell r="A16">
            <v>39393</v>
          </cell>
          <cell r="B16">
            <v>39393</v>
          </cell>
          <cell r="C16">
            <v>92</v>
          </cell>
        </row>
        <row r="17">
          <cell r="A17">
            <v>39394</v>
          </cell>
          <cell r="B17">
            <v>39394</v>
          </cell>
          <cell r="C17">
            <v>92</v>
          </cell>
        </row>
        <row r="18">
          <cell r="A18">
            <v>39395</v>
          </cell>
          <cell r="B18">
            <v>39395</v>
          </cell>
          <cell r="C18">
            <v>92</v>
          </cell>
        </row>
        <row r="19">
          <cell r="A19">
            <v>39398</v>
          </cell>
          <cell r="B19">
            <v>39398</v>
          </cell>
          <cell r="C19">
            <v>92</v>
          </cell>
        </row>
        <row r="20">
          <cell r="A20">
            <v>39399</v>
          </cell>
          <cell r="B20">
            <v>39399</v>
          </cell>
          <cell r="C20">
            <v>91.5</v>
          </cell>
        </row>
        <row r="21">
          <cell r="A21">
            <v>39400</v>
          </cell>
          <cell r="B21">
            <v>39400</v>
          </cell>
          <cell r="C21">
            <v>92</v>
          </cell>
        </row>
        <row r="22">
          <cell r="A22">
            <v>39401</v>
          </cell>
          <cell r="B22">
            <v>39401</v>
          </cell>
          <cell r="C22">
            <v>91.5</v>
          </cell>
        </row>
        <row r="23">
          <cell r="A23">
            <v>39402</v>
          </cell>
          <cell r="B23">
            <v>39402</v>
          </cell>
          <cell r="C23">
            <v>92</v>
          </cell>
        </row>
        <row r="24">
          <cell r="A24">
            <v>39405</v>
          </cell>
          <cell r="B24">
            <v>39405</v>
          </cell>
          <cell r="C24">
            <v>91.5</v>
          </cell>
        </row>
        <row r="25">
          <cell r="A25">
            <v>39406</v>
          </cell>
          <cell r="B25">
            <v>39406</v>
          </cell>
          <cell r="C25">
            <v>91</v>
          </cell>
        </row>
        <row r="26">
          <cell r="A26">
            <v>39407</v>
          </cell>
          <cell r="B26">
            <v>39407</v>
          </cell>
          <cell r="C26">
            <v>91</v>
          </cell>
        </row>
        <row r="27">
          <cell r="A27">
            <v>39409</v>
          </cell>
          <cell r="B27">
            <v>39409</v>
          </cell>
          <cell r="C27">
            <v>91</v>
          </cell>
        </row>
        <row r="28">
          <cell r="A28">
            <v>39412</v>
          </cell>
          <cell r="B28">
            <v>39412</v>
          </cell>
          <cell r="C28">
            <v>91</v>
          </cell>
        </row>
        <row r="29">
          <cell r="A29">
            <v>39413</v>
          </cell>
          <cell r="B29">
            <v>39413</v>
          </cell>
          <cell r="C29">
            <v>90.5</v>
          </cell>
        </row>
        <row r="30">
          <cell r="A30">
            <v>39414</v>
          </cell>
          <cell r="B30">
            <v>39414</v>
          </cell>
          <cell r="C30">
            <v>91</v>
          </cell>
        </row>
        <row r="31">
          <cell r="A31">
            <v>39415</v>
          </cell>
          <cell r="B31">
            <v>39415</v>
          </cell>
          <cell r="C31">
            <v>89</v>
          </cell>
        </row>
        <row r="32">
          <cell r="A32">
            <v>39416</v>
          </cell>
          <cell r="B32">
            <v>39416</v>
          </cell>
          <cell r="C32">
            <v>89</v>
          </cell>
        </row>
        <row r="33">
          <cell r="A33">
            <v>39419</v>
          </cell>
          <cell r="B33">
            <v>39419</v>
          </cell>
          <cell r="C33">
            <v>91.5</v>
          </cell>
        </row>
        <row r="34">
          <cell r="A34">
            <v>39420</v>
          </cell>
          <cell r="B34">
            <v>39420</v>
          </cell>
          <cell r="C34">
            <v>91</v>
          </cell>
        </row>
        <row r="35">
          <cell r="A35">
            <v>39421</v>
          </cell>
          <cell r="B35">
            <v>39421</v>
          </cell>
          <cell r="C35">
            <v>91</v>
          </cell>
        </row>
        <row r="36">
          <cell r="A36">
            <v>39422</v>
          </cell>
          <cell r="B36">
            <v>39422</v>
          </cell>
          <cell r="C36">
            <v>91</v>
          </cell>
        </row>
        <row r="37">
          <cell r="A37">
            <v>39423</v>
          </cell>
          <cell r="B37">
            <v>39423</v>
          </cell>
          <cell r="C37">
            <v>91</v>
          </cell>
        </row>
        <row r="38">
          <cell r="A38">
            <v>39426</v>
          </cell>
          <cell r="B38">
            <v>39426</v>
          </cell>
          <cell r="C38">
            <v>91</v>
          </cell>
        </row>
        <row r="39">
          <cell r="A39">
            <v>39428</v>
          </cell>
          <cell r="B39">
            <v>39428</v>
          </cell>
          <cell r="C39">
            <v>90.5</v>
          </cell>
        </row>
        <row r="40">
          <cell r="A40">
            <v>39429</v>
          </cell>
          <cell r="B40">
            <v>39429</v>
          </cell>
          <cell r="C40">
            <v>90.5</v>
          </cell>
        </row>
        <row r="41">
          <cell r="A41">
            <v>39430</v>
          </cell>
          <cell r="B41">
            <v>39430</v>
          </cell>
          <cell r="C41">
            <v>90</v>
          </cell>
        </row>
        <row r="42">
          <cell r="A42">
            <v>39433</v>
          </cell>
          <cell r="B42">
            <v>39433</v>
          </cell>
          <cell r="C42">
            <v>90</v>
          </cell>
        </row>
        <row r="43">
          <cell r="A43">
            <v>39434</v>
          </cell>
          <cell r="B43">
            <v>39434</v>
          </cell>
          <cell r="C43">
            <v>89</v>
          </cell>
        </row>
        <row r="44">
          <cell r="A44">
            <v>39435</v>
          </cell>
          <cell r="B44">
            <v>39435</v>
          </cell>
          <cell r="C44">
            <v>89</v>
          </cell>
        </row>
        <row r="45">
          <cell r="A45">
            <v>39436</v>
          </cell>
          <cell r="B45">
            <v>39436</v>
          </cell>
          <cell r="C45">
            <v>89</v>
          </cell>
        </row>
        <row r="46">
          <cell r="A46">
            <v>39437</v>
          </cell>
          <cell r="B46">
            <v>39437</v>
          </cell>
          <cell r="C46">
            <v>89</v>
          </cell>
        </row>
        <row r="47">
          <cell r="A47">
            <v>39440</v>
          </cell>
          <cell r="B47">
            <v>39440</v>
          </cell>
          <cell r="C47">
            <v>89</v>
          </cell>
        </row>
        <row r="48">
          <cell r="A48">
            <v>39442</v>
          </cell>
          <cell r="B48">
            <v>39442</v>
          </cell>
          <cell r="C48">
            <v>90</v>
          </cell>
        </row>
        <row r="49">
          <cell r="A49">
            <v>39443</v>
          </cell>
          <cell r="B49">
            <v>39443</v>
          </cell>
          <cell r="C49">
            <v>90</v>
          </cell>
        </row>
        <row r="50">
          <cell r="A50">
            <v>39444</v>
          </cell>
          <cell r="B50">
            <v>39444</v>
          </cell>
          <cell r="C50">
            <v>90</v>
          </cell>
        </row>
        <row r="51">
          <cell r="A51">
            <v>39447</v>
          </cell>
          <cell r="B51">
            <v>39447</v>
          </cell>
          <cell r="C51">
            <v>90</v>
          </cell>
        </row>
        <row r="52">
          <cell r="A52">
            <v>39449</v>
          </cell>
          <cell r="B52">
            <v>39449</v>
          </cell>
          <cell r="C52">
            <v>89</v>
          </cell>
        </row>
        <row r="53">
          <cell r="A53">
            <v>39450</v>
          </cell>
          <cell r="B53">
            <v>39450</v>
          </cell>
          <cell r="C53">
            <v>89.5</v>
          </cell>
        </row>
        <row r="54">
          <cell r="A54">
            <v>39451</v>
          </cell>
          <cell r="B54">
            <v>39451</v>
          </cell>
          <cell r="C54">
            <v>89.5</v>
          </cell>
        </row>
        <row r="55">
          <cell r="A55">
            <v>39454</v>
          </cell>
          <cell r="B55">
            <v>39454</v>
          </cell>
          <cell r="C55">
            <v>89.5</v>
          </cell>
        </row>
        <row r="56">
          <cell r="A56">
            <v>39455</v>
          </cell>
          <cell r="B56">
            <v>39455</v>
          </cell>
          <cell r="C56">
            <v>89.25</v>
          </cell>
        </row>
        <row r="57">
          <cell r="A57">
            <v>39456</v>
          </cell>
          <cell r="B57">
            <v>39456</v>
          </cell>
          <cell r="C57">
            <v>87.5</v>
          </cell>
        </row>
        <row r="58">
          <cell r="A58">
            <v>39457</v>
          </cell>
          <cell r="B58">
            <v>39457</v>
          </cell>
          <cell r="C58">
            <v>87.5</v>
          </cell>
        </row>
        <row r="59">
          <cell r="A59">
            <v>39458</v>
          </cell>
          <cell r="B59">
            <v>39458</v>
          </cell>
          <cell r="C59">
            <v>88</v>
          </cell>
        </row>
        <row r="60">
          <cell r="A60">
            <v>39461</v>
          </cell>
          <cell r="B60">
            <v>39461</v>
          </cell>
          <cell r="C60">
            <v>88</v>
          </cell>
        </row>
        <row r="61">
          <cell r="A61">
            <v>39462</v>
          </cell>
          <cell r="B61">
            <v>39462</v>
          </cell>
          <cell r="C61">
            <v>88</v>
          </cell>
        </row>
        <row r="62">
          <cell r="A62">
            <v>39463</v>
          </cell>
          <cell r="B62">
            <v>39463</v>
          </cell>
          <cell r="C62">
            <v>88</v>
          </cell>
        </row>
        <row r="63">
          <cell r="A63">
            <v>39464</v>
          </cell>
          <cell r="B63">
            <v>39464</v>
          </cell>
          <cell r="C63">
            <v>88</v>
          </cell>
        </row>
        <row r="64">
          <cell r="A64">
            <v>39465</v>
          </cell>
          <cell r="B64">
            <v>39465</v>
          </cell>
          <cell r="C64">
            <v>88</v>
          </cell>
        </row>
        <row r="65">
          <cell r="A65">
            <v>39469</v>
          </cell>
          <cell r="B65">
            <v>39469</v>
          </cell>
          <cell r="C65">
            <v>86</v>
          </cell>
        </row>
        <row r="66">
          <cell r="A66">
            <v>39470</v>
          </cell>
          <cell r="B66">
            <v>39470</v>
          </cell>
          <cell r="C66">
            <v>85.5</v>
          </cell>
        </row>
        <row r="67">
          <cell r="A67">
            <v>39471</v>
          </cell>
          <cell r="B67">
            <v>39471</v>
          </cell>
          <cell r="C67">
            <v>85.5</v>
          </cell>
        </row>
        <row r="68">
          <cell r="A68">
            <v>39472</v>
          </cell>
          <cell r="B68">
            <v>39472</v>
          </cell>
          <cell r="C68">
            <v>85.5</v>
          </cell>
        </row>
        <row r="69">
          <cell r="A69">
            <v>39475</v>
          </cell>
          <cell r="B69">
            <v>39475</v>
          </cell>
          <cell r="C69">
            <v>85.5</v>
          </cell>
        </row>
        <row r="70">
          <cell r="A70">
            <v>39476</v>
          </cell>
          <cell r="B70">
            <v>39476</v>
          </cell>
          <cell r="C70">
            <v>88.5</v>
          </cell>
        </row>
        <row r="71">
          <cell r="A71">
            <v>39477</v>
          </cell>
          <cell r="B71">
            <v>39477</v>
          </cell>
          <cell r="C71">
            <v>88.5</v>
          </cell>
        </row>
        <row r="72">
          <cell r="A72">
            <v>39478</v>
          </cell>
          <cell r="B72">
            <v>39478</v>
          </cell>
          <cell r="C72">
            <v>88.5</v>
          </cell>
        </row>
        <row r="73">
          <cell r="A73">
            <v>39479</v>
          </cell>
          <cell r="B73">
            <v>39479</v>
          </cell>
          <cell r="C73">
            <v>88.5</v>
          </cell>
        </row>
        <row r="74">
          <cell r="A74">
            <v>39482</v>
          </cell>
          <cell r="B74">
            <v>39482</v>
          </cell>
          <cell r="C74">
            <v>89</v>
          </cell>
        </row>
        <row r="75">
          <cell r="A75">
            <v>39483</v>
          </cell>
          <cell r="B75">
            <v>39483</v>
          </cell>
          <cell r="C75">
            <v>89</v>
          </cell>
        </row>
        <row r="76">
          <cell r="A76">
            <v>39484</v>
          </cell>
          <cell r="B76">
            <v>39484</v>
          </cell>
          <cell r="C76">
            <v>89</v>
          </cell>
        </row>
        <row r="77">
          <cell r="A77">
            <v>39485</v>
          </cell>
          <cell r="B77">
            <v>39485</v>
          </cell>
          <cell r="C77">
            <v>88</v>
          </cell>
        </row>
        <row r="78">
          <cell r="A78">
            <v>39486</v>
          </cell>
          <cell r="B78">
            <v>39486</v>
          </cell>
          <cell r="C78">
            <v>88</v>
          </cell>
        </row>
        <row r="79">
          <cell r="A79">
            <v>39489</v>
          </cell>
          <cell r="B79">
            <v>39489</v>
          </cell>
          <cell r="C79">
            <v>88</v>
          </cell>
        </row>
        <row r="80">
          <cell r="A80">
            <v>39490</v>
          </cell>
          <cell r="B80">
            <v>39490</v>
          </cell>
          <cell r="C80">
            <v>88</v>
          </cell>
        </row>
        <row r="81">
          <cell r="A81">
            <v>39491</v>
          </cell>
          <cell r="B81">
            <v>39491</v>
          </cell>
          <cell r="C81">
            <v>88</v>
          </cell>
        </row>
        <row r="82">
          <cell r="A82">
            <v>39492</v>
          </cell>
          <cell r="B82">
            <v>39492</v>
          </cell>
          <cell r="C82">
            <v>88</v>
          </cell>
        </row>
        <row r="83">
          <cell r="A83">
            <v>39493</v>
          </cell>
          <cell r="B83">
            <v>39493</v>
          </cell>
          <cell r="C83">
            <v>88</v>
          </cell>
        </row>
        <row r="84">
          <cell r="A84">
            <v>39497</v>
          </cell>
          <cell r="B84">
            <v>39497</v>
          </cell>
          <cell r="C84">
            <v>88</v>
          </cell>
        </row>
        <row r="85">
          <cell r="A85">
            <v>39498</v>
          </cell>
          <cell r="B85">
            <v>39498</v>
          </cell>
          <cell r="C85">
            <v>90</v>
          </cell>
        </row>
        <row r="86">
          <cell r="A86">
            <v>39499</v>
          </cell>
          <cell r="B86">
            <v>39499</v>
          </cell>
          <cell r="C86">
            <v>90</v>
          </cell>
        </row>
        <row r="87">
          <cell r="A87">
            <v>39500</v>
          </cell>
          <cell r="B87">
            <v>39500</v>
          </cell>
          <cell r="C87">
            <v>90</v>
          </cell>
        </row>
        <row r="88">
          <cell r="A88">
            <v>39503</v>
          </cell>
          <cell r="B88">
            <v>39503</v>
          </cell>
          <cell r="C88">
            <v>90</v>
          </cell>
        </row>
        <row r="89">
          <cell r="A89">
            <v>39504</v>
          </cell>
          <cell r="B89">
            <v>39504</v>
          </cell>
          <cell r="C89">
            <v>90</v>
          </cell>
        </row>
        <row r="90">
          <cell r="A90">
            <v>39505</v>
          </cell>
          <cell r="B90">
            <v>39505</v>
          </cell>
          <cell r="C90">
            <v>89.5</v>
          </cell>
        </row>
        <row r="91">
          <cell r="A91">
            <v>39506</v>
          </cell>
          <cell r="B91">
            <v>39506</v>
          </cell>
          <cell r="C91">
            <v>89.5</v>
          </cell>
        </row>
        <row r="92">
          <cell r="A92">
            <v>39507</v>
          </cell>
          <cell r="B92">
            <v>39507</v>
          </cell>
          <cell r="C92">
            <v>88.5</v>
          </cell>
        </row>
        <row r="93">
          <cell r="A93">
            <v>39510</v>
          </cell>
          <cell r="B93">
            <v>39510</v>
          </cell>
          <cell r="C93">
            <v>88</v>
          </cell>
        </row>
        <row r="94">
          <cell r="A94">
            <v>39511</v>
          </cell>
          <cell r="B94">
            <v>39511</v>
          </cell>
          <cell r="C94">
            <v>88</v>
          </cell>
        </row>
        <row r="95">
          <cell r="A95">
            <v>39512</v>
          </cell>
          <cell r="B95">
            <v>39512</v>
          </cell>
          <cell r="C95">
            <v>88</v>
          </cell>
        </row>
        <row r="96">
          <cell r="A96">
            <v>39513</v>
          </cell>
          <cell r="B96">
            <v>39513</v>
          </cell>
          <cell r="C96">
            <v>87.5</v>
          </cell>
        </row>
        <row r="97">
          <cell r="A97">
            <v>39514</v>
          </cell>
          <cell r="B97">
            <v>39514</v>
          </cell>
          <cell r="C97">
            <v>87</v>
          </cell>
        </row>
        <row r="98">
          <cell r="A98">
            <v>39517</v>
          </cell>
          <cell r="B98">
            <v>39517</v>
          </cell>
          <cell r="C98">
            <v>87</v>
          </cell>
        </row>
        <row r="99">
          <cell r="A99">
            <v>39518</v>
          </cell>
          <cell r="B99">
            <v>39518</v>
          </cell>
          <cell r="C99">
            <v>87.5</v>
          </cell>
        </row>
        <row r="100">
          <cell r="A100">
            <v>39519</v>
          </cell>
          <cell r="B100">
            <v>39519</v>
          </cell>
          <cell r="C100">
            <v>87.5</v>
          </cell>
        </row>
        <row r="101">
          <cell r="A101">
            <v>39520</v>
          </cell>
          <cell r="B101">
            <v>39520</v>
          </cell>
          <cell r="C101">
            <v>89</v>
          </cell>
        </row>
        <row r="102">
          <cell r="A102">
            <v>39521</v>
          </cell>
          <cell r="B102">
            <v>39521</v>
          </cell>
          <cell r="C102">
            <v>88</v>
          </cell>
        </row>
        <row r="103">
          <cell r="A103">
            <v>39524</v>
          </cell>
          <cell r="B103">
            <v>39524</v>
          </cell>
          <cell r="C103">
            <v>87</v>
          </cell>
        </row>
        <row r="104">
          <cell r="A104">
            <v>39525</v>
          </cell>
          <cell r="B104">
            <v>39525</v>
          </cell>
          <cell r="C104">
            <v>87</v>
          </cell>
        </row>
        <row r="105">
          <cell r="A105">
            <v>39526</v>
          </cell>
          <cell r="B105">
            <v>39526</v>
          </cell>
          <cell r="C105">
            <v>87</v>
          </cell>
        </row>
        <row r="106">
          <cell r="A106">
            <v>39527</v>
          </cell>
          <cell r="B106">
            <v>39527</v>
          </cell>
          <cell r="C106">
            <v>87</v>
          </cell>
        </row>
        <row r="107">
          <cell r="A107">
            <v>39531</v>
          </cell>
          <cell r="B107">
            <v>39531</v>
          </cell>
          <cell r="C107">
            <v>87</v>
          </cell>
        </row>
        <row r="108">
          <cell r="A108">
            <v>39532</v>
          </cell>
          <cell r="B108">
            <v>39532</v>
          </cell>
          <cell r="C108">
            <v>87</v>
          </cell>
        </row>
        <row r="109">
          <cell r="A109">
            <v>39533</v>
          </cell>
          <cell r="B109">
            <v>39533</v>
          </cell>
          <cell r="C109">
            <v>86.5</v>
          </cell>
        </row>
        <row r="110">
          <cell r="A110">
            <v>39534</v>
          </cell>
          <cell r="B110">
            <v>39534</v>
          </cell>
          <cell r="C110">
            <v>86.5</v>
          </cell>
        </row>
        <row r="111">
          <cell r="A111">
            <v>39535</v>
          </cell>
          <cell r="B111">
            <v>39535</v>
          </cell>
          <cell r="C111">
            <v>86.5</v>
          </cell>
        </row>
        <row r="112">
          <cell r="A112">
            <v>39538</v>
          </cell>
          <cell r="B112">
            <v>39538</v>
          </cell>
          <cell r="C112">
            <v>86.375</v>
          </cell>
        </row>
        <row r="113">
          <cell r="A113">
            <v>39539</v>
          </cell>
          <cell r="B113">
            <v>39539</v>
          </cell>
          <cell r="C113">
            <v>86</v>
          </cell>
        </row>
        <row r="114">
          <cell r="A114">
            <v>39540</v>
          </cell>
          <cell r="B114">
            <v>39540</v>
          </cell>
          <cell r="C114">
            <v>85</v>
          </cell>
        </row>
        <row r="115">
          <cell r="A115">
            <v>39541</v>
          </cell>
          <cell r="B115">
            <v>39541</v>
          </cell>
          <cell r="C115">
            <v>85</v>
          </cell>
        </row>
        <row r="116">
          <cell r="A116">
            <v>39542</v>
          </cell>
          <cell r="B116">
            <v>39542</v>
          </cell>
          <cell r="C116">
            <v>85</v>
          </cell>
        </row>
        <row r="117">
          <cell r="A117">
            <v>39545</v>
          </cell>
          <cell r="B117">
            <v>39545</v>
          </cell>
          <cell r="C117">
            <v>85</v>
          </cell>
        </row>
        <row r="118">
          <cell r="A118">
            <v>39546</v>
          </cell>
          <cell r="B118">
            <v>39546</v>
          </cell>
          <cell r="C118">
            <v>85</v>
          </cell>
        </row>
        <row r="119">
          <cell r="A119">
            <v>39547</v>
          </cell>
          <cell r="B119">
            <v>39547</v>
          </cell>
          <cell r="C119">
            <v>84.5</v>
          </cell>
        </row>
        <row r="120">
          <cell r="A120">
            <v>39548</v>
          </cell>
          <cell r="B120">
            <v>39548</v>
          </cell>
          <cell r="C120">
            <v>84.5</v>
          </cell>
        </row>
        <row r="121">
          <cell r="A121">
            <v>39549</v>
          </cell>
          <cell r="B121">
            <v>39549</v>
          </cell>
          <cell r="C121">
            <v>84.5</v>
          </cell>
        </row>
        <row r="122">
          <cell r="A122">
            <v>39552</v>
          </cell>
          <cell r="B122">
            <v>39552</v>
          </cell>
          <cell r="C122">
            <v>85</v>
          </cell>
        </row>
        <row r="123">
          <cell r="A123">
            <v>39553</v>
          </cell>
          <cell r="B123">
            <v>39553</v>
          </cell>
          <cell r="C123">
            <v>85</v>
          </cell>
        </row>
        <row r="124">
          <cell r="A124">
            <v>39554</v>
          </cell>
          <cell r="B124">
            <v>39554</v>
          </cell>
          <cell r="C124">
            <v>85.25</v>
          </cell>
        </row>
        <row r="125">
          <cell r="A125">
            <v>39555</v>
          </cell>
          <cell r="B125">
            <v>39555</v>
          </cell>
          <cell r="C125">
            <v>85.25</v>
          </cell>
        </row>
        <row r="126">
          <cell r="A126">
            <v>39556</v>
          </cell>
          <cell r="B126">
            <v>39556</v>
          </cell>
          <cell r="C126">
            <v>85.5</v>
          </cell>
        </row>
        <row r="127">
          <cell r="A127">
            <v>39559</v>
          </cell>
          <cell r="B127">
            <v>39559</v>
          </cell>
          <cell r="C127">
            <v>86</v>
          </cell>
        </row>
        <row r="128">
          <cell r="A128">
            <v>39560</v>
          </cell>
          <cell r="B128">
            <v>39560</v>
          </cell>
          <cell r="C128">
            <v>86</v>
          </cell>
        </row>
        <row r="129">
          <cell r="A129">
            <v>39561</v>
          </cell>
          <cell r="B129">
            <v>39561</v>
          </cell>
          <cell r="C129">
            <v>85.5</v>
          </cell>
        </row>
        <row r="130">
          <cell r="A130">
            <v>39562</v>
          </cell>
          <cell r="B130">
            <v>39562</v>
          </cell>
          <cell r="C130">
            <v>85.5</v>
          </cell>
        </row>
        <row r="131">
          <cell r="A131">
            <v>39563</v>
          </cell>
          <cell r="B131">
            <v>39563</v>
          </cell>
          <cell r="C131">
            <v>87</v>
          </cell>
        </row>
        <row r="132">
          <cell r="A132">
            <v>39566</v>
          </cell>
          <cell r="B132">
            <v>39566</v>
          </cell>
          <cell r="C132">
            <v>87</v>
          </cell>
        </row>
        <row r="133">
          <cell r="A133">
            <v>39567</v>
          </cell>
          <cell r="B133">
            <v>39567</v>
          </cell>
          <cell r="C133">
            <v>87</v>
          </cell>
        </row>
        <row r="134">
          <cell r="A134">
            <v>39568</v>
          </cell>
          <cell r="B134">
            <v>39568</v>
          </cell>
          <cell r="C134">
            <v>87</v>
          </cell>
        </row>
        <row r="135">
          <cell r="A135">
            <v>39569</v>
          </cell>
          <cell r="B135">
            <v>39569</v>
          </cell>
          <cell r="C135">
            <v>87</v>
          </cell>
        </row>
        <row r="136">
          <cell r="A136">
            <v>39570</v>
          </cell>
          <cell r="B136">
            <v>39570</v>
          </cell>
          <cell r="C136">
            <v>87</v>
          </cell>
        </row>
        <row r="137">
          <cell r="A137">
            <v>39573</v>
          </cell>
          <cell r="B137">
            <v>39573</v>
          </cell>
          <cell r="C137">
            <v>87</v>
          </cell>
        </row>
        <row r="138">
          <cell r="A138">
            <v>39574</v>
          </cell>
          <cell r="B138">
            <v>39574</v>
          </cell>
          <cell r="C138">
            <v>86</v>
          </cell>
        </row>
        <row r="139">
          <cell r="A139">
            <v>39575</v>
          </cell>
          <cell r="B139">
            <v>39575</v>
          </cell>
          <cell r="C139">
            <v>85.5</v>
          </cell>
        </row>
        <row r="140">
          <cell r="A140">
            <v>39576</v>
          </cell>
          <cell r="B140">
            <v>39576</v>
          </cell>
          <cell r="C140">
            <v>85.5</v>
          </cell>
        </row>
        <row r="141">
          <cell r="A141">
            <v>39577</v>
          </cell>
          <cell r="B141">
            <v>39577</v>
          </cell>
          <cell r="C141">
            <v>86</v>
          </cell>
        </row>
        <row r="142">
          <cell r="A142">
            <v>39580</v>
          </cell>
          <cell r="B142">
            <v>39580</v>
          </cell>
          <cell r="C142">
            <v>85.5</v>
          </cell>
        </row>
        <row r="143">
          <cell r="A143">
            <v>39581</v>
          </cell>
          <cell r="B143">
            <v>39581</v>
          </cell>
          <cell r="C143">
            <v>86</v>
          </cell>
        </row>
        <row r="144">
          <cell r="A144">
            <v>39582</v>
          </cell>
          <cell r="B144">
            <v>39582</v>
          </cell>
          <cell r="C144">
            <v>86.5</v>
          </cell>
        </row>
        <row r="145">
          <cell r="A145">
            <v>39583</v>
          </cell>
          <cell r="B145">
            <v>39583</v>
          </cell>
          <cell r="C145">
            <v>87</v>
          </cell>
        </row>
        <row r="146">
          <cell r="A146">
            <v>39584</v>
          </cell>
          <cell r="B146">
            <v>39584</v>
          </cell>
          <cell r="C146">
            <v>86.5</v>
          </cell>
        </row>
        <row r="147">
          <cell r="A147">
            <v>39587</v>
          </cell>
          <cell r="B147">
            <v>39587</v>
          </cell>
          <cell r="C147">
            <v>86</v>
          </cell>
        </row>
        <row r="148">
          <cell r="A148">
            <v>39588</v>
          </cell>
          <cell r="B148">
            <v>39588</v>
          </cell>
          <cell r="C148">
            <v>86</v>
          </cell>
        </row>
        <row r="149">
          <cell r="A149">
            <v>39589</v>
          </cell>
          <cell r="B149">
            <v>39589</v>
          </cell>
          <cell r="C149">
            <v>85.5</v>
          </cell>
        </row>
        <row r="150">
          <cell r="A150">
            <v>39590</v>
          </cell>
          <cell r="B150">
            <v>39590</v>
          </cell>
          <cell r="C150">
            <v>85</v>
          </cell>
        </row>
        <row r="151">
          <cell r="A151">
            <v>39591</v>
          </cell>
          <cell r="B151">
            <v>39591</v>
          </cell>
          <cell r="C151">
            <v>84.75</v>
          </cell>
        </row>
        <row r="152">
          <cell r="A152">
            <v>39595</v>
          </cell>
          <cell r="B152">
            <v>39595</v>
          </cell>
          <cell r="C152">
            <v>84.5</v>
          </cell>
        </row>
        <row r="153">
          <cell r="A153">
            <v>39596</v>
          </cell>
          <cell r="B153">
            <v>39596</v>
          </cell>
          <cell r="C153">
            <v>85</v>
          </cell>
        </row>
        <row r="154">
          <cell r="A154">
            <v>39597</v>
          </cell>
          <cell r="B154">
            <v>39597</v>
          </cell>
          <cell r="C154">
            <v>85</v>
          </cell>
        </row>
        <row r="155">
          <cell r="A155">
            <v>39598</v>
          </cell>
          <cell r="B155">
            <v>39598</v>
          </cell>
          <cell r="C155">
            <v>84.75</v>
          </cell>
        </row>
        <row r="156">
          <cell r="A156">
            <v>39601</v>
          </cell>
          <cell r="B156">
            <v>39601</v>
          </cell>
          <cell r="C156">
            <v>84.5</v>
          </cell>
        </row>
        <row r="157">
          <cell r="A157">
            <v>39602</v>
          </cell>
          <cell r="B157">
            <v>39602</v>
          </cell>
          <cell r="C157">
            <v>84.5</v>
          </cell>
        </row>
        <row r="158">
          <cell r="A158">
            <v>39603</v>
          </cell>
          <cell r="B158">
            <v>39603</v>
          </cell>
          <cell r="C158">
            <v>84.5</v>
          </cell>
        </row>
        <row r="159">
          <cell r="A159">
            <v>39604</v>
          </cell>
          <cell r="B159">
            <v>39604</v>
          </cell>
          <cell r="C159">
            <v>84.75</v>
          </cell>
        </row>
        <row r="160">
          <cell r="A160">
            <v>39605</v>
          </cell>
          <cell r="B160">
            <v>39605</v>
          </cell>
          <cell r="C160">
            <v>84.75</v>
          </cell>
        </row>
        <row r="161">
          <cell r="A161">
            <v>39608</v>
          </cell>
          <cell r="B161">
            <v>39608</v>
          </cell>
          <cell r="C161">
            <v>84</v>
          </cell>
        </row>
        <row r="162">
          <cell r="A162">
            <v>39609</v>
          </cell>
          <cell r="B162">
            <v>39609</v>
          </cell>
          <cell r="C162">
            <v>84</v>
          </cell>
        </row>
        <row r="163">
          <cell r="A163">
            <v>39610</v>
          </cell>
          <cell r="B163">
            <v>39610</v>
          </cell>
          <cell r="C163">
            <v>84</v>
          </cell>
        </row>
        <row r="164">
          <cell r="A164">
            <v>39611</v>
          </cell>
          <cell r="B164">
            <v>39611</v>
          </cell>
          <cell r="C164">
            <v>83.5</v>
          </cell>
        </row>
        <row r="165">
          <cell r="A165">
            <v>39612</v>
          </cell>
          <cell r="B165">
            <v>39612</v>
          </cell>
          <cell r="C165">
            <v>83</v>
          </cell>
        </row>
        <row r="166">
          <cell r="A166">
            <v>39615</v>
          </cell>
          <cell r="B166">
            <v>39615</v>
          </cell>
          <cell r="C166">
            <v>84</v>
          </cell>
        </row>
        <row r="167">
          <cell r="A167">
            <v>39616</v>
          </cell>
          <cell r="B167">
            <v>39616</v>
          </cell>
          <cell r="C167">
            <v>84</v>
          </cell>
        </row>
        <row r="168">
          <cell r="A168">
            <v>39617</v>
          </cell>
          <cell r="B168">
            <v>39617</v>
          </cell>
          <cell r="C168">
            <v>83</v>
          </cell>
        </row>
        <row r="169">
          <cell r="A169">
            <v>39618</v>
          </cell>
          <cell r="B169">
            <v>39618</v>
          </cell>
          <cell r="C169">
            <v>83.5</v>
          </cell>
        </row>
        <row r="170">
          <cell r="A170">
            <v>39619</v>
          </cell>
          <cell r="B170">
            <v>39619</v>
          </cell>
          <cell r="C170">
            <v>83</v>
          </cell>
        </row>
        <row r="171">
          <cell r="A171">
            <v>39622</v>
          </cell>
          <cell r="B171">
            <v>39622</v>
          </cell>
          <cell r="C171">
            <v>81</v>
          </cell>
        </row>
        <row r="172">
          <cell r="A172">
            <v>39623</v>
          </cell>
          <cell r="B172">
            <v>39623</v>
          </cell>
          <cell r="C172">
            <v>80</v>
          </cell>
        </row>
        <row r="173">
          <cell r="A173">
            <v>39624</v>
          </cell>
          <cell r="B173">
            <v>39624</v>
          </cell>
          <cell r="C173">
            <v>79.5</v>
          </cell>
        </row>
        <row r="174">
          <cell r="A174">
            <v>39625</v>
          </cell>
          <cell r="B174">
            <v>39625</v>
          </cell>
          <cell r="C174">
            <v>79.5</v>
          </cell>
        </row>
        <row r="175">
          <cell r="A175">
            <v>39626</v>
          </cell>
          <cell r="B175">
            <v>39626</v>
          </cell>
          <cell r="C175">
            <v>80</v>
          </cell>
        </row>
        <row r="176">
          <cell r="A176">
            <v>39629</v>
          </cell>
          <cell r="B176">
            <v>39629</v>
          </cell>
          <cell r="C176">
            <v>81</v>
          </cell>
        </row>
        <row r="177">
          <cell r="A177">
            <v>39630</v>
          </cell>
          <cell r="B177">
            <v>39630</v>
          </cell>
          <cell r="C177">
            <v>82</v>
          </cell>
        </row>
        <row r="178">
          <cell r="A178">
            <v>39631</v>
          </cell>
          <cell r="B178">
            <v>39631</v>
          </cell>
          <cell r="C178">
            <v>82</v>
          </cell>
        </row>
        <row r="179">
          <cell r="A179">
            <v>39632</v>
          </cell>
          <cell r="B179">
            <v>39632</v>
          </cell>
          <cell r="C179">
            <v>82</v>
          </cell>
        </row>
        <row r="180">
          <cell r="A180">
            <v>39636</v>
          </cell>
          <cell r="B180">
            <v>39636</v>
          </cell>
          <cell r="C180">
            <v>82</v>
          </cell>
        </row>
        <row r="181">
          <cell r="A181">
            <v>39637</v>
          </cell>
          <cell r="B181">
            <v>39637</v>
          </cell>
          <cell r="C181">
            <v>81.125</v>
          </cell>
        </row>
        <row r="182">
          <cell r="A182">
            <v>39638</v>
          </cell>
          <cell r="B182">
            <v>39638</v>
          </cell>
          <cell r="C182">
            <v>81</v>
          </cell>
        </row>
        <row r="183">
          <cell r="A183">
            <v>39639</v>
          </cell>
          <cell r="B183">
            <v>39639</v>
          </cell>
          <cell r="C183">
            <v>81.5</v>
          </cell>
        </row>
        <row r="184">
          <cell r="A184">
            <v>39640</v>
          </cell>
          <cell r="B184">
            <v>39640</v>
          </cell>
          <cell r="C184">
            <v>80.125</v>
          </cell>
        </row>
        <row r="185">
          <cell r="A185">
            <v>39643</v>
          </cell>
          <cell r="B185">
            <v>39643</v>
          </cell>
          <cell r="C185">
            <v>81</v>
          </cell>
        </row>
        <row r="186">
          <cell r="A186">
            <v>39644</v>
          </cell>
          <cell r="B186">
            <v>39644</v>
          </cell>
          <cell r="C186">
            <v>81</v>
          </cell>
        </row>
        <row r="187">
          <cell r="A187">
            <v>39645</v>
          </cell>
          <cell r="B187">
            <v>39645</v>
          </cell>
          <cell r="C187">
            <v>80</v>
          </cell>
        </row>
        <row r="188">
          <cell r="A188">
            <v>39646</v>
          </cell>
          <cell r="B188">
            <v>39646</v>
          </cell>
          <cell r="C188">
            <v>80</v>
          </cell>
        </row>
        <row r="189">
          <cell r="A189">
            <v>39647</v>
          </cell>
          <cell r="B189">
            <v>39647</v>
          </cell>
          <cell r="C189">
            <v>80</v>
          </cell>
        </row>
        <row r="190">
          <cell r="A190">
            <v>39650</v>
          </cell>
          <cell r="B190">
            <v>39650</v>
          </cell>
          <cell r="C190">
            <v>80</v>
          </cell>
        </row>
        <row r="191">
          <cell r="A191">
            <v>39651</v>
          </cell>
          <cell r="B191">
            <v>39651</v>
          </cell>
          <cell r="C191">
            <v>80</v>
          </cell>
        </row>
        <row r="192">
          <cell r="A192">
            <v>39652</v>
          </cell>
          <cell r="B192">
            <v>39652</v>
          </cell>
          <cell r="C192">
            <v>80</v>
          </cell>
        </row>
        <row r="193">
          <cell r="A193">
            <v>39653</v>
          </cell>
          <cell r="B193">
            <v>39653</v>
          </cell>
          <cell r="C193">
            <v>80</v>
          </cell>
        </row>
        <row r="194">
          <cell r="A194">
            <v>39654</v>
          </cell>
          <cell r="B194">
            <v>39654</v>
          </cell>
          <cell r="C194">
            <v>80</v>
          </cell>
        </row>
        <row r="195">
          <cell r="A195">
            <v>39657</v>
          </cell>
          <cell r="B195">
            <v>39657</v>
          </cell>
          <cell r="C195">
            <v>82</v>
          </cell>
        </row>
        <row r="196">
          <cell r="A196">
            <v>39658</v>
          </cell>
          <cell r="B196">
            <v>39658</v>
          </cell>
          <cell r="C196">
            <v>82</v>
          </cell>
        </row>
        <row r="197">
          <cell r="A197">
            <v>39659</v>
          </cell>
          <cell r="B197">
            <v>39659</v>
          </cell>
          <cell r="C197">
            <v>80.5</v>
          </cell>
        </row>
        <row r="198">
          <cell r="A198">
            <v>39660</v>
          </cell>
          <cell r="B198">
            <v>39660</v>
          </cell>
          <cell r="C198">
            <v>80.5</v>
          </cell>
        </row>
        <row r="199">
          <cell r="A199">
            <v>39661</v>
          </cell>
          <cell r="B199">
            <v>39661</v>
          </cell>
          <cell r="C199">
            <v>80.5</v>
          </cell>
        </row>
        <row r="200">
          <cell r="A200">
            <v>39664</v>
          </cell>
          <cell r="B200">
            <v>39664</v>
          </cell>
          <cell r="C200">
            <v>80.5</v>
          </cell>
        </row>
        <row r="201">
          <cell r="A201">
            <v>39665</v>
          </cell>
          <cell r="B201">
            <v>39665</v>
          </cell>
          <cell r="C201">
            <v>80</v>
          </cell>
        </row>
        <row r="202">
          <cell r="A202">
            <v>39666</v>
          </cell>
          <cell r="B202">
            <v>39666</v>
          </cell>
          <cell r="C202">
            <v>80</v>
          </cell>
        </row>
        <row r="203">
          <cell r="A203">
            <v>39667</v>
          </cell>
          <cell r="B203">
            <v>39667</v>
          </cell>
          <cell r="C203">
            <v>79.5</v>
          </cell>
        </row>
        <row r="204">
          <cell r="A204">
            <v>39668</v>
          </cell>
          <cell r="B204">
            <v>39668</v>
          </cell>
          <cell r="C204">
            <v>80</v>
          </cell>
        </row>
        <row r="205">
          <cell r="A205">
            <v>39671</v>
          </cell>
          <cell r="B205">
            <v>39671</v>
          </cell>
          <cell r="C205">
            <v>79.5</v>
          </cell>
        </row>
        <row r="206">
          <cell r="A206">
            <v>39672</v>
          </cell>
          <cell r="B206">
            <v>39672</v>
          </cell>
          <cell r="C206">
            <v>79.5</v>
          </cell>
        </row>
        <row r="207">
          <cell r="A207">
            <v>39673</v>
          </cell>
          <cell r="B207">
            <v>39673</v>
          </cell>
          <cell r="C207">
            <v>79</v>
          </cell>
        </row>
        <row r="208">
          <cell r="A208">
            <v>39674</v>
          </cell>
          <cell r="B208">
            <v>39674</v>
          </cell>
          <cell r="C208">
            <v>79.5</v>
          </cell>
        </row>
        <row r="209">
          <cell r="A209">
            <v>39675</v>
          </cell>
          <cell r="B209">
            <v>39675</v>
          </cell>
          <cell r="C209">
            <v>79.5</v>
          </cell>
        </row>
        <row r="210">
          <cell r="A210">
            <v>39678</v>
          </cell>
          <cell r="B210">
            <v>39678</v>
          </cell>
          <cell r="C210">
            <v>79.5</v>
          </cell>
        </row>
        <row r="211">
          <cell r="A211">
            <v>39679</v>
          </cell>
          <cell r="B211">
            <v>39679</v>
          </cell>
          <cell r="C211">
            <v>79</v>
          </cell>
        </row>
        <row r="212">
          <cell r="A212">
            <v>39680</v>
          </cell>
          <cell r="B212">
            <v>39680</v>
          </cell>
          <cell r="C212">
            <v>79</v>
          </cell>
        </row>
        <row r="213">
          <cell r="A213">
            <v>39681</v>
          </cell>
          <cell r="B213">
            <v>39681</v>
          </cell>
          <cell r="C213">
            <v>79</v>
          </cell>
        </row>
        <row r="214">
          <cell r="A214">
            <v>39682</v>
          </cell>
          <cell r="B214">
            <v>39682</v>
          </cell>
          <cell r="C214">
            <v>79</v>
          </cell>
        </row>
        <row r="215">
          <cell r="A215">
            <v>39685</v>
          </cell>
          <cell r="B215">
            <v>39685</v>
          </cell>
          <cell r="C215">
            <v>79</v>
          </cell>
        </row>
        <row r="216">
          <cell r="A216">
            <v>39686</v>
          </cell>
          <cell r="B216">
            <v>39686</v>
          </cell>
          <cell r="C216">
            <v>79</v>
          </cell>
        </row>
        <row r="217">
          <cell r="A217">
            <v>39687</v>
          </cell>
          <cell r="B217">
            <v>39687</v>
          </cell>
          <cell r="C217">
            <v>79</v>
          </cell>
        </row>
        <row r="218">
          <cell r="A218">
            <v>39688</v>
          </cell>
          <cell r="B218">
            <v>39688</v>
          </cell>
          <cell r="C218">
            <v>79</v>
          </cell>
        </row>
        <row r="219">
          <cell r="A219">
            <v>39689</v>
          </cell>
          <cell r="B219">
            <v>39689</v>
          </cell>
          <cell r="C219">
            <v>79</v>
          </cell>
        </row>
        <row r="220">
          <cell r="A220">
            <v>39693</v>
          </cell>
          <cell r="B220">
            <v>39693</v>
          </cell>
          <cell r="C220">
            <v>79.5</v>
          </cell>
        </row>
        <row r="221">
          <cell r="A221">
            <v>39694</v>
          </cell>
          <cell r="B221">
            <v>39694</v>
          </cell>
          <cell r="C221">
            <v>79</v>
          </cell>
        </row>
        <row r="222">
          <cell r="A222">
            <v>39695</v>
          </cell>
          <cell r="B222">
            <v>39695</v>
          </cell>
          <cell r="C222">
            <v>79</v>
          </cell>
        </row>
        <row r="223">
          <cell r="A223">
            <v>39696</v>
          </cell>
          <cell r="B223">
            <v>39696</v>
          </cell>
          <cell r="C223">
            <v>79</v>
          </cell>
        </row>
        <row r="224">
          <cell r="A224">
            <v>39699</v>
          </cell>
          <cell r="B224">
            <v>39699</v>
          </cell>
          <cell r="C224">
            <v>79.25</v>
          </cell>
        </row>
        <row r="225">
          <cell r="A225">
            <v>39700</v>
          </cell>
          <cell r="B225">
            <v>39700</v>
          </cell>
          <cell r="C225">
            <v>77</v>
          </cell>
        </row>
        <row r="226">
          <cell r="A226">
            <v>39701</v>
          </cell>
          <cell r="B226">
            <v>39701</v>
          </cell>
          <cell r="C226">
            <v>77</v>
          </cell>
        </row>
        <row r="227">
          <cell r="A227">
            <v>39702</v>
          </cell>
          <cell r="B227">
            <v>39702</v>
          </cell>
          <cell r="C227">
            <v>77</v>
          </cell>
        </row>
        <row r="228">
          <cell r="A228">
            <v>39703</v>
          </cell>
          <cell r="B228">
            <v>39703</v>
          </cell>
          <cell r="C228">
            <v>76.5</v>
          </cell>
        </row>
        <row r="229">
          <cell r="A229">
            <v>39706</v>
          </cell>
          <cell r="B229">
            <v>39706</v>
          </cell>
          <cell r="C229">
            <v>75.5</v>
          </cell>
        </row>
        <row r="230">
          <cell r="A230">
            <v>39707</v>
          </cell>
          <cell r="B230">
            <v>39707</v>
          </cell>
          <cell r="C230">
            <v>75</v>
          </cell>
        </row>
        <row r="231">
          <cell r="A231">
            <v>39708</v>
          </cell>
          <cell r="B231">
            <v>39708</v>
          </cell>
          <cell r="C231">
            <v>75</v>
          </cell>
        </row>
        <row r="232">
          <cell r="A232">
            <v>39709</v>
          </cell>
          <cell r="B232">
            <v>39709</v>
          </cell>
          <cell r="C232">
            <v>75</v>
          </cell>
        </row>
        <row r="233">
          <cell r="A233">
            <v>39710</v>
          </cell>
          <cell r="B233">
            <v>39710</v>
          </cell>
          <cell r="C233">
            <v>75.5</v>
          </cell>
        </row>
        <row r="234">
          <cell r="A234">
            <v>39713</v>
          </cell>
          <cell r="B234">
            <v>39713</v>
          </cell>
          <cell r="C234">
            <v>75</v>
          </cell>
        </row>
        <row r="235">
          <cell r="A235">
            <v>39714</v>
          </cell>
          <cell r="B235">
            <v>39714</v>
          </cell>
          <cell r="C235">
            <v>75</v>
          </cell>
        </row>
        <row r="236">
          <cell r="A236">
            <v>39715</v>
          </cell>
          <cell r="B236">
            <v>39715</v>
          </cell>
          <cell r="C236">
            <v>75</v>
          </cell>
        </row>
        <row r="237">
          <cell r="A237">
            <v>39716</v>
          </cell>
          <cell r="B237">
            <v>39716</v>
          </cell>
          <cell r="C237">
            <v>75</v>
          </cell>
        </row>
        <row r="238">
          <cell r="A238">
            <v>39717</v>
          </cell>
          <cell r="B238">
            <v>39717</v>
          </cell>
          <cell r="C238">
            <v>74</v>
          </cell>
        </row>
        <row r="239">
          <cell r="A239">
            <v>39720</v>
          </cell>
          <cell r="B239">
            <v>39720</v>
          </cell>
          <cell r="C239">
            <v>74</v>
          </cell>
        </row>
        <row r="240">
          <cell r="A240">
            <v>39721</v>
          </cell>
          <cell r="B240">
            <v>39721</v>
          </cell>
          <cell r="C240">
            <v>74</v>
          </cell>
        </row>
        <row r="241">
          <cell r="A241">
            <v>39722</v>
          </cell>
          <cell r="B241">
            <v>39722</v>
          </cell>
          <cell r="C241">
            <v>73</v>
          </cell>
        </row>
        <row r="242">
          <cell r="A242">
            <v>39723</v>
          </cell>
          <cell r="B242">
            <v>39723</v>
          </cell>
          <cell r="C242">
            <v>72.5</v>
          </cell>
        </row>
        <row r="243">
          <cell r="A243">
            <v>39724</v>
          </cell>
          <cell r="B243">
            <v>39724</v>
          </cell>
          <cell r="C243">
            <v>74</v>
          </cell>
        </row>
        <row r="244">
          <cell r="A244">
            <v>39727</v>
          </cell>
          <cell r="B244">
            <v>39727</v>
          </cell>
          <cell r="C244">
            <v>72</v>
          </cell>
        </row>
        <row r="245">
          <cell r="A245">
            <v>39728</v>
          </cell>
          <cell r="B245">
            <v>39728</v>
          </cell>
          <cell r="C245">
            <v>69.5</v>
          </cell>
        </row>
        <row r="246">
          <cell r="A246">
            <v>39729</v>
          </cell>
          <cell r="B246">
            <v>39729</v>
          </cell>
          <cell r="C246">
            <v>66</v>
          </cell>
        </row>
        <row r="247">
          <cell r="A247">
            <v>39730</v>
          </cell>
          <cell r="B247">
            <v>39730</v>
          </cell>
          <cell r="C247">
            <v>65</v>
          </cell>
        </row>
        <row r="248">
          <cell r="A248">
            <v>39731</v>
          </cell>
          <cell r="B248">
            <v>39731</v>
          </cell>
          <cell r="C248">
            <v>62.5</v>
          </cell>
        </row>
        <row r="249">
          <cell r="A249">
            <v>39734</v>
          </cell>
          <cell r="B249">
            <v>39734</v>
          </cell>
          <cell r="C249">
            <v>62.5</v>
          </cell>
        </row>
        <row r="250">
          <cell r="A250">
            <v>39735</v>
          </cell>
          <cell r="B250">
            <v>39735</v>
          </cell>
          <cell r="C250">
            <v>62.5</v>
          </cell>
        </row>
        <row r="251">
          <cell r="A251">
            <v>39736</v>
          </cell>
          <cell r="B251">
            <v>39736</v>
          </cell>
          <cell r="C251">
            <v>62.5</v>
          </cell>
        </row>
        <row r="252">
          <cell r="A252">
            <v>39737</v>
          </cell>
          <cell r="B252">
            <v>39737</v>
          </cell>
          <cell r="C252">
            <v>60</v>
          </cell>
        </row>
        <row r="253">
          <cell r="A253">
            <v>39738</v>
          </cell>
          <cell r="B253">
            <v>39738</v>
          </cell>
          <cell r="C253">
            <v>60</v>
          </cell>
        </row>
        <row r="254">
          <cell r="A254">
            <v>39741</v>
          </cell>
          <cell r="B254">
            <v>39741</v>
          </cell>
          <cell r="C254">
            <v>60</v>
          </cell>
        </row>
        <row r="255">
          <cell r="A255">
            <v>39742</v>
          </cell>
          <cell r="B255">
            <v>39742</v>
          </cell>
          <cell r="C255">
            <v>60</v>
          </cell>
        </row>
        <row r="256">
          <cell r="A256">
            <v>39743</v>
          </cell>
          <cell r="B256">
            <v>39743</v>
          </cell>
          <cell r="C256">
            <v>60</v>
          </cell>
        </row>
        <row r="257">
          <cell r="A257">
            <v>39744</v>
          </cell>
          <cell r="B257">
            <v>39744</v>
          </cell>
          <cell r="C257">
            <v>60</v>
          </cell>
        </row>
        <row r="258">
          <cell r="A258">
            <v>39745</v>
          </cell>
          <cell r="B258">
            <v>39745</v>
          </cell>
          <cell r="C258">
            <v>60</v>
          </cell>
        </row>
        <row r="259">
          <cell r="A259">
            <v>39748</v>
          </cell>
          <cell r="B259">
            <v>39748</v>
          </cell>
          <cell r="C259">
            <v>60</v>
          </cell>
        </row>
        <row r="260">
          <cell r="A260">
            <v>39749</v>
          </cell>
          <cell r="B260">
            <v>39749</v>
          </cell>
          <cell r="C260">
            <v>60</v>
          </cell>
        </row>
        <row r="261">
          <cell r="A261">
            <v>39750</v>
          </cell>
          <cell r="B261">
            <v>39750</v>
          </cell>
          <cell r="C261">
            <v>60</v>
          </cell>
        </row>
        <row r="262">
          <cell r="A262">
            <v>39751</v>
          </cell>
          <cell r="B262">
            <v>39751</v>
          </cell>
          <cell r="C262">
            <v>60</v>
          </cell>
        </row>
        <row r="263">
          <cell r="A263">
            <v>39752</v>
          </cell>
          <cell r="B263">
            <v>39752</v>
          </cell>
          <cell r="C263">
            <v>60</v>
          </cell>
        </row>
        <row r="264">
          <cell r="A264">
            <v>39755</v>
          </cell>
          <cell r="B264">
            <v>39755</v>
          </cell>
          <cell r="C264">
            <v>60</v>
          </cell>
        </row>
        <row r="265">
          <cell r="A265">
            <v>39756</v>
          </cell>
          <cell r="B265">
            <v>39756</v>
          </cell>
          <cell r="C265">
            <v>60</v>
          </cell>
        </row>
        <row r="266">
          <cell r="A266">
            <v>39757</v>
          </cell>
          <cell r="B266">
            <v>39757</v>
          </cell>
          <cell r="C266">
            <v>60</v>
          </cell>
        </row>
        <row r="267">
          <cell r="A267">
            <v>39758</v>
          </cell>
          <cell r="B267">
            <v>39758</v>
          </cell>
          <cell r="C267">
            <v>60</v>
          </cell>
        </row>
        <row r="268">
          <cell r="A268">
            <v>39759</v>
          </cell>
          <cell r="B268">
            <v>39759</v>
          </cell>
          <cell r="C268">
            <v>60</v>
          </cell>
        </row>
        <row r="269">
          <cell r="A269">
            <v>39762</v>
          </cell>
          <cell r="B269">
            <v>39762</v>
          </cell>
          <cell r="C269">
            <v>60</v>
          </cell>
        </row>
        <row r="270">
          <cell r="A270">
            <v>39763</v>
          </cell>
          <cell r="B270">
            <v>39763</v>
          </cell>
          <cell r="C270">
            <v>60</v>
          </cell>
        </row>
        <row r="271">
          <cell r="A271">
            <v>39764</v>
          </cell>
          <cell r="B271">
            <v>39764</v>
          </cell>
          <cell r="C271">
            <v>60</v>
          </cell>
        </row>
        <row r="272">
          <cell r="A272">
            <v>39765</v>
          </cell>
          <cell r="B272">
            <v>39765</v>
          </cell>
          <cell r="C272">
            <v>60</v>
          </cell>
        </row>
        <row r="273">
          <cell r="A273">
            <v>39766</v>
          </cell>
          <cell r="B273">
            <v>39766</v>
          </cell>
          <cell r="C273">
            <v>60</v>
          </cell>
        </row>
        <row r="274">
          <cell r="A274">
            <v>39769</v>
          </cell>
          <cell r="B274">
            <v>39769</v>
          </cell>
          <cell r="C274">
            <v>60</v>
          </cell>
        </row>
        <row r="275">
          <cell r="A275">
            <v>39770</v>
          </cell>
          <cell r="B275">
            <v>39770</v>
          </cell>
          <cell r="C275">
            <v>60</v>
          </cell>
        </row>
        <row r="276">
          <cell r="A276">
            <v>39771</v>
          </cell>
          <cell r="B276">
            <v>39771</v>
          </cell>
          <cell r="C276">
            <v>60</v>
          </cell>
        </row>
        <row r="277">
          <cell r="A277">
            <v>39772</v>
          </cell>
          <cell r="B277">
            <v>39772</v>
          </cell>
          <cell r="C277">
            <v>59</v>
          </cell>
        </row>
        <row r="278">
          <cell r="A278">
            <v>39773</v>
          </cell>
          <cell r="B278">
            <v>39773</v>
          </cell>
          <cell r="C278">
            <v>59</v>
          </cell>
        </row>
        <row r="279">
          <cell r="A279">
            <v>39776</v>
          </cell>
          <cell r="B279">
            <v>39776</v>
          </cell>
          <cell r="C279">
            <v>60</v>
          </cell>
        </row>
        <row r="280">
          <cell r="A280">
            <v>39777</v>
          </cell>
          <cell r="B280">
            <v>39777</v>
          </cell>
          <cell r="C280">
            <v>60</v>
          </cell>
        </row>
        <row r="281">
          <cell r="A281">
            <v>39778</v>
          </cell>
          <cell r="B281">
            <v>39778</v>
          </cell>
          <cell r="C281">
            <v>60</v>
          </cell>
        </row>
        <row r="282">
          <cell r="A282">
            <v>39780</v>
          </cell>
          <cell r="B282">
            <v>39780</v>
          </cell>
          <cell r="C282">
            <v>60</v>
          </cell>
        </row>
        <row r="283">
          <cell r="A283">
            <v>39783</v>
          </cell>
          <cell r="B283">
            <v>39783</v>
          </cell>
          <cell r="C283">
            <v>60</v>
          </cell>
        </row>
        <row r="284">
          <cell r="A284">
            <v>39784</v>
          </cell>
          <cell r="B284">
            <v>39784</v>
          </cell>
          <cell r="C284">
            <v>60</v>
          </cell>
        </row>
        <row r="285">
          <cell r="A285">
            <v>39785</v>
          </cell>
          <cell r="B285">
            <v>39785</v>
          </cell>
          <cell r="C285">
            <v>60</v>
          </cell>
        </row>
        <row r="286">
          <cell r="A286">
            <v>39786</v>
          </cell>
          <cell r="B286">
            <v>39786</v>
          </cell>
          <cell r="C286">
            <v>60</v>
          </cell>
        </row>
        <row r="287">
          <cell r="A287">
            <v>39787</v>
          </cell>
          <cell r="B287">
            <v>39787</v>
          </cell>
          <cell r="C287">
            <v>60</v>
          </cell>
        </row>
        <row r="288">
          <cell r="A288">
            <v>39790</v>
          </cell>
          <cell r="B288">
            <v>39790</v>
          </cell>
          <cell r="C288">
            <v>60</v>
          </cell>
        </row>
        <row r="289">
          <cell r="A289">
            <v>39791</v>
          </cell>
          <cell r="B289">
            <v>39791</v>
          </cell>
          <cell r="C289">
            <v>60</v>
          </cell>
        </row>
        <row r="290">
          <cell r="A290">
            <v>39792</v>
          </cell>
          <cell r="B290">
            <v>39792</v>
          </cell>
          <cell r="C290">
            <v>60</v>
          </cell>
        </row>
        <row r="291">
          <cell r="A291">
            <v>39793</v>
          </cell>
          <cell r="B291">
            <v>39793</v>
          </cell>
          <cell r="C291">
            <v>60</v>
          </cell>
        </row>
        <row r="292">
          <cell r="A292">
            <v>39794</v>
          </cell>
          <cell r="B292">
            <v>39794</v>
          </cell>
          <cell r="C292">
            <v>60</v>
          </cell>
        </row>
        <row r="293">
          <cell r="A293">
            <v>39797</v>
          </cell>
          <cell r="B293">
            <v>39797</v>
          </cell>
          <cell r="C293">
            <v>60</v>
          </cell>
        </row>
        <row r="294">
          <cell r="A294">
            <v>39798</v>
          </cell>
          <cell r="B294">
            <v>39798</v>
          </cell>
          <cell r="C294">
            <v>60</v>
          </cell>
        </row>
        <row r="295">
          <cell r="A295">
            <v>39799</v>
          </cell>
          <cell r="B295">
            <v>39799</v>
          </cell>
          <cell r="C295">
            <v>60</v>
          </cell>
        </row>
        <row r="296">
          <cell r="A296">
            <v>39800</v>
          </cell>
          <cell r="B296">
            <v>39800</v>
          </cell>
          <cell r="C296">
            <v>60</v>
          </cell>
        </row>
        <row r="297">
          <cell r="A297">
            <v>39801</v>
          </cell>
          <cell r="B297">
            <v>39801</v>
          </cell>
          <cell r="C297">
            <v>60</v>
          </cell>
        </row>
        <row r="298">
          <cell r="A298">
            <v>39804</v>
          </cell>
          <cell r="B298">
            <v>39804</v>
          </cell>
          <cell r="C298">
            <v>60</v>
          </cell>
        </row>
        <row r="299">
          <cell r="A299">
            <v>39805</v>
          </cell>
          <cell r="B299">
            <v>39805</v>
          </cell>
          <cell r="C299">
            <v>60</v>
          </cell>
        </row>
        <row r="300">
          <cell r="A300">
            <v>39806</v>
          </cell>
          <cell r="B300">
            <v>39806</v>
          </cell>
          <cell r="C300">
            <v>60</v>
          </cell>
        </row>
        <row r="301">
          <cell r="A301">
            <v>39808</v>
          </cell>
          <cell r="B301">
            <v>39808</v>
          </cell>
          <cell r="C301">
            <v>56.75</v>
          </cell>
        </row>
        <row r="302">
          <cell r="A302">
            <v>39811</v>
          </cell>
          <cell r="B302">
            <v>39811</v>
          </cell>
          <cell r="C302">
            <v>56.75</v>
          </cell>
        </row>
        <row r="303">
          <cell r="A303">
            <v>39812</v>
          </cell>
          <cell r="B303">
            <v>39812</v>
          </cell>
          <cell r="C303">
            <v>56.75</v>
          </cell>
        </row>
        <row r="304">
          <cell r="A304">
            <v>39813</v>
          </cell>
          <cell r="B304">
            <v>39813</v>
          </cell>
          <cell r="C304">
            <v>56.75</v>
          </cell>
        </row>
        <row r="305">
          <cell r="A305">
            <v>39815</v>
          </cell>
          <cell r="B305">
            <v>39815</v>
          </cell>
          <cell r="C305">
            <v>56.75</v>
          </cell>
        </row>
        <row r="306">
          <cell r="A306">
            <v>39818</v>
          </cell>
          <cell r="B306">
            <v>39818</v>
          </cell>
          <cell r="C306">
            <v>56.75</v>
          </cell>
        </row>
      </sheetData>
      <sheetData sheetId="19" refreshError="1"/>
      <sheetData sheetId="20" refreshError="1"/>
      <sheetData sheetId="21"/>
      <sheetData sheetId="22"/>
      <sheetData sheetId="2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O AVP"/>
      <sheetName val="Sheet1"/>
      <sheetName val="Sheet2"/>
      <sheetName val="Sheet3"/>
      <sheetName val="IPO AVP_American Coastal"/>
    </sheetNames>
    <sheetDataSet>
      <sheetData sheetId="0">
        <row r="3">
          <cell r="B3" t="str">
            <v>IPO Inputs</v>
          </cell>
          <cell r="J3" t="str">
            <v>Comments</v>
          </cell>
        </row>
        <row r="5">
          <cell r="B5" t="str">
            <v>Circuit Breaker</v>
          </cell>
          <cell r="G5">
            <v>1</v>
          </cell>
          <cell r="J5" t="str">
            <v>-     1 = On  / 2 = Off</v>
          </cell>
        </row>
        <row r="7">
          <cell r="B7" t="str">
            <v>IPO Date</v>
          </cell>
          <cell r="G7">
            <v>42369</v>
          </cell>
          <cell r="J7" t="str">
            <v>- Balance sheet date</v>
          </cell>
        </row>
        <row r="8">
          <cell r="B8" t="str">
            <v>Shares Outstanding</v>
          </cell>
          <cell r="G8">
            <v>1</v>
          </cell>
          <cell r="J8" t="str">
            <v>- Existing shares held by owners/private investors pre-IPO</v>
          </cell>
        </row>
        <row r="9">
          <cell r="B9" t="str">
            <v>Primary IPO Size</v>
          </cell>
          <cell r="G9">
            <v>50</v>
          </cell>
          <cell r="J9" t="str">
            <v>- Gross amount issued to public market</v>
          </cell>
        </row>
        <row r="10">
          <cell r="B10" t="str">
            <v>Secondary IPO Size</v>
          </cell>
          <cell r="G10">
            <v>0</v>
          </cell>
          <cell r="J10" t="str">
            <v>- Gross amount issued to private investors for exit/liquidity</v>
          </cell>
        </row>
        <row r="12">
          <cell r="B12" t="str">
            <v>Gross Spread</v>
          </cell>
          <cell r="G12">
            <v>7.0000000000000007E-2</v>
          </cell>
          <cell r="J12" t="str">
            <v>- Advisory/underwriting/legal/other fees</v>
          </cell>
        </row>
        <row r="13">
          <cell r="B13" t="str">
            <v>Net Proceeds</v>
          </cell>
          <cell r="G13">
            <v>46.5</v>
          </cell>
          <cell r="J13" t="str">
            <v>- Proceeds Company will retain - increase to equity balance</v>
          </cell>
        </row>
        <row r="14">
          <cell r="B14" t="str">
            <v>IPO Discount</v>
          </cell>
          <cell r="G14">
            <v>0.15</v>
          </cell>
          <cell r="J14" t="str">
            <v>- Discount applied for IPO / initial trading risk - meant to give investors a % return at moment of IPO</v>
          </cell>
        </row>
        <row r="17">
          <cell r="B17" t="str">
            <v>Rollforward Calculations</v>
          </cell>
        </row>
        <row r="19">
          <cell r="B19" t="str">
            <v>MRQ Book Value</v>
          </cell>
          <cell r="G19">
            <v>147</v>
          </cell>
          <cell r="J19" t="str">
            <v>- MRQ book value of equity</v>
          </cell>
        </row>
        <row r="20">
          <cell r="B20" t="str">
            <v>Goodwill &amp; Intangibles</v>
          </cell>
          <cell r="G20">
            <v>0</v>
          </cell>
          <cell r="J20" t="str">
            <v>- MRQ goodwill + intangibles</v>
          </cell>
        </row>
        <row r="22">
          <cell r="B22" t="str">
            <v>2015E NOI</v>
          </cell>
          <cell r="G22">
            <v>49</v>
          </cell>
          <cell r="J22" t="str">
            <v>- 2009 expected operating income</v>
          </cell>
        </row>
        <row r="23">
          <cell r="B23" t="str">
            <v>2015E Roll Forward Weighting</v>
          </cell>
          <cell r="G23">
            <v>1</v>
          </cell>
          <cell r="J23" t="str">
            <v>- 2009 operating income weighting - applied to book value rollforward.  (i.e. if MRQ BV is 12/31 would give full weight of income, 100%)</v>
          </cell>
        </row>
        <row r="25">
          <cell r="B25" t="str">
            <v>Pro Forma ROAE</v>
          </cell>
          <cell r="G25">
            <v>0.3</v>
          </cell>
          <cell r="J25" t="str">
            <v>- Expected hurdle to meet</v>
          </cell>
        </row>
        <row r="26">
          <cell r="B26" t="str">
            <v>Average Equity</v>
          </cell>
          <cell r="G26">
            <v>175</v>
          </cell>
        </row>
        <row r="27">
          <cell r="B27" t="str">
            <v>2016E NOI</v>
          </cell>
          <cell r="G27">
            <v>52.5</v>
          </cell>
          <cell r="H27" t="str">
            <v>&lt;--- circ</v>
          </cell>
          <cell r="J27" t="str">
            <v>- Implied through target ROAE</v>
          </cell>
        </row>
        <row r="28">
          <cell r="B28" t="str">
            <v>2016E Roll Forward Weighting</v>
          </cell>
          <cell r="G28">
            <v>0.5</v>
          </cell>
          <cell r="J28" t="str">
            <v>- 2010 operating income weighting - applied to book value rollforward.  (i.e. if IPO date is middle of next year would give half weight of income, 50%)</v>
          </cell>
        </row>
        <row r="30">
          <cell r="B30" t="str">
            <v>12/31/15 Estimated Pro Forma Book Value</v>
          </cell>
          <cell r="G30">
            <v>268.75</v>
          </cell>
          <cell r="J30" t="str">
            <v>- Net IPO Proceeds + MRQ BV + (2009E NOI*weighting) + (2010E NOI*weighting)</v>
          </cell>
        </row>
        <row r="32">
          <cell r="B32" t="str">
            <v>12/31/16 Estimated Pro Forma Book Value</v>
          </cell>
          <cell r="G32">
            <v>295</v>
          </cell>
        </row>
        <row r="35">
          <cell r="J35" t="str">
            <v>Output</v>
          </cell>
          <cell r="X35" t="str">
            <v>AVP Inputs</v>
          </cell>
          <cell r="AC35" t="str">
            <v>Comments</v>
          </cell>
        </row>
        <row r="38">
          <cell r="J38" t="str">
            <v>($ in millions, except per share data)</v>
          </cell>
        </row>
        <row r="40">
          <cell r="J40" t="str">
            <v>Fully Distributed Price / Book Value</v>
          </cell>
          <cell r="N40">
            <v>1.75</v>
          </cell>
          <cell r="P40">
            <v>2</v>
          </cell>
          <cell r="R40">
            <v>2.25</v>
          </cell>
          <cell r="T40">
            <v>2.5</v>
          </cell>
          <cell r="V40">
            <v>2.75</v>
          </cell>
          <cell r="X40">
            <v>0.25</v>
          </cell>
          <cell r="Y40" t="str">
            <v>Step</v>
          </cell>
          <cell r="AC40" t="str">
            <v>- Drive price/book multiples</v>
          </cell>
        </row>
        <row r="42">
          <cell r="J42" t="str">
            <v>12/31/15 Estimated Pro Forma Book Value</v>
          </cell>
          <cell r="N42">
            <v>268.75</v>
          </cell>
          <cell r="P42">
            <v>268.75</v>
          </cell>
          <cell r="R42">
            <v>268.75</v>
          </cell>
          <cell r="T42">
            <v>268.75</v>
          </cell>
          <cell r="V42">
            <v>268.75</v>
          </cell>
          <cell r="AC42" t="str">
            <v>- Target's estimated pro forma BV - calcs top left of worksheet</v>
          </cell>
        </row>
        <row r="44">
          <cell r="J44" t="str">
            <v>Fully Distributed Equity Valuation</v>
          </cell>
          <cell r="N44">
            <v>470.3125</v>
          </cell>
          <cell r="P44">
            <v>537.5</v>
          </cell>
          <cell r="R44">
            <v>604.6875</v>
          </cell>
          <cell r="T44">
            <v>671.875</v>
          </cell>
          <cell r="V44">
            <v>739.0625</v>
          </cell>
          <cell r="AC44" t="str">
            <v>- Implied pro forma valuation (expected market valuation - ie for comparable analysis)</v>
          </cell>
        </row>
        <row r="45">
          <cell r="J45" t="str">
            <v>IPO Discount</v>
          </cell>
          <cell r="N45">
            <v>0.15</v>
          </cell>
          <cell r="P45">
            <v>0.15</v>
          </cell>
          <cell r="R45">
            <v>0.15</v>
          </cell>
          <cell r="T45">
            <v>0.15</v>
          </cell>
          <cell r="V45">
            <v>0.15</v>
          </cell>
          <cell r="AC45" t="str">
            <v>- Discount applied for IPO / initial trading risk</v>
          </cell>
        </row>
        <row r="46">
          <cell r="J46" t="str">
            <v>IPO Equity Valuation</v>
          </cell>
          <cell r="N46">
            <v>408.96739130434787</v>
          </cell>
          <cell r="P46">
            <v>467.39130434782612</v>
          </cell>
          <cell r="R46">
            <v>525.81521739130437</v>
          </cell>
          <cell r="T46">
            <v>584.23913043478262</v>
          </cell>
          <cell r="V46">
            <v>642.66304347826087</v>
          </cell>
          <cell r="AC46" t="str">
            <v>- Implied valuation for investors</v>
          </cell>
        </row>
        <row r="48">
          <cell r="J48" t="str">
            <v>Pro Forma Shares Outstanding</v>
          </cell>
          <cell r="N48">
            <v>1.1392884178652536</v>
          </cell>
          <cell r="P48">
            <v>1.1197916666666667</v>
          </cell>
          <cell r="R48">
            <v>1.1050828098229584</v>
          </cell>
          <cell r="T48">
            <v>1.0935910478128179</v>
          </cell>
          <cell r="V48">
            <v>1.0843649701971574</v>
          </cell>
          <cell r="AC48" t="str">
            <v>- Existing private shares + primary shares issued into public market - NO SECONDARY SHARES</v>
          </cell>
        </row>
        <row r="49">
          <cell r="J49" t="str">
            <v>Fully Distributed Equity Valuation Per Share</v>
          </cell>
          <cell r="N49">
            <v>412.8125</v>
          </cell>
          <cell r="P49">
            <v>479.99999999999994</v>
          </cell>
          <cell r="R49">
            <v>547.1875</v>
          </cell>
          <cell r="T49">
            <v>614.375</v>
          </cell>
          <cell r="V49">
            <v>681.56249999999989</v>
          </cell>
        </row>
        <row r="50">
          <cell r="J50" t="str">
            <v>IPO Equity Valuation Per Share</v>
          </cell>
          <cell r="N50">
            <v>358.96739130434787</v>
          </cell>
          <cell r="P50">
            <v>417.39130434782606</v>
          </cell>
          <cell r="R50">
            <v>475.81521739130437</v>
          </cell>
          <cell r="T50">
            <v>534.23913043478262</v>
          </cell>
          <cell r="V50">
            <v>592.66304347826076</v>
          </cell>
          <cell r="AC50" t="str">
            <v>- Implied IPO Price - would be on cover of prosupp</v>
          </cell>
        </row>
        <row r="52">
          <cell r="J52" t="str">
            <v>Fully Distributed Valuation /</v>
          </cell>
          <cell r="L52" t="str">
            <v>Co. Statistic</v>
          </cell>
        </row>
        <row r="54">
          <cell r="J54" t="str">
            <v>12/31/15 Estimated Pro Forma Book Value</v>
          </cell>
          <cell r="L54">
            <v>268.75</v>
          </cell>
          <cell r="N54">
            <v>1.75</v>
          </cell>
          <cell r="P54">
            <v>2</v>
          </cell>
          <cell r="R54">
            <v>2.25</v>
          </cell>
          <cell r="T54">
            <v>2.5</v>
          </cell>
          <cell r="V54">
            <v>2.75</v>
          </cell>
          <cell r="X54">
            <v>268.75</v>
          </cell>
          <cell r="Y54" t="str">
            <v>Pro Forma Book Value</v>
          </cell>
        </row>
        <row r="55">
          <cell r="J55" t="str">
            <v>12/31/15 Estimated Pro Forma Tangible Book Value</v>
          </cell>
          <cell r="L55">
            <v>268.75</v>
          </cell>
          <cell r="N55">
            <v>1.75</v>
          </cell>
          <cell r="P55">
            <v>2</v>
          </cell>
          <cell r="R55">
            <v>2.25</v>
          </cell>
          <cell r="T55">
            <v>2.5</v>
          </cell>
          <cell r="V55">
            <v>2.75</v>
          </cell>
          <cell r="X55">
            <v>268.75</v>
          </cell>
          <cell r="Y55" t="str">
            <v>Pro Forma Tangible Book Value</v>
          </cell>
        </row>
        <row r="56">
          <cell r="J56" t="str">
            <v>2016E Earnings</v>
          </cell>
          <cell r="L56">
            <v>52.5</v>
          </cell>
          <cell r="N56">
            <v>8.9583333333333339</v>
          </cell>
          <cell r="P56">
            <v>10.238095238095237</v>
          </cell>
          <cell r="R56">
            <v>11.517857142857142</v>
          </cell>
          <cell r="T56">
            <v>12.797619047619047</v>
          </cell>
          <cell r="V56">
            <v>14.077380952380953</v>
          </cell>
          <cell r="X56">
            <v>52.5</v>
          </cell>
          <cell r="Y56" t="str">
            <v>2010E Earnings</v>
          </cell>
        </row>
        <row r="58">
          <cell r="J58" t="str">
            <v>IPO Valuation /</v>
          </cell>
        </row>
        <row r="60">
          <cell r="J60" t="str">
            <v>12/31/15 Estimated Pro Forma Book Value</v>
          </cell>
          <cell r="L60">
            <v>268.75</v>
          </cell>
          <cell r="N60">
            <v>1.5217391304347827</v>
          </cell>
          <cell r="P60">
            <v>1.7391304347826089</v>
          </cell>
          <cell r="R60">
            <v>1.9565217391304348</v>
          </cell>
          <cell r="T60">
            <v>2.1739130434782608</v>
          </cell>
          <cell r="V60">
            <v>2.3913043478260869</v>
          </cell>
        </row>
        <row r="61">
          <cell r="J61" t="str">
            <v>12/31/15 Estimated Pro Forma Tangible Book Value</v>
          </cell>
          <cell r="L61">
            <v>268.75</v>
          </cell>
          <cell r="N61">
            <v>1.5217391304347827</v>
          </cell>
          <cell r="P61">
            <v>1.7391304347826089</v>
          </cell>
          <cell r="R61">
            <v>1.9565217391304348</v>
          </cell>
          <cell r="T61">
            <v>2.1739130434782608</v>
          </cell>
          <cell r="V61">
            <v>2.3913043478260869</v>
          </cell>
        </row>
        <row r="62">
          <cell r="J62" t="str">
            <v>2016E Earnings</v>
          </cell>
          <cell r="L62">
            <v>52.5</v>
          </cell>
          <cell r="N62">
            <v>7.7898550724637694</v>
          </cell>
          <cell r="P62">
            <v>8.9026915113871645</v>
          </cell>
          <cell r="R62">
            <v>10.01552795031056</v>
          </cell>
          <cell r="T62">
            <v>11.128364389233955</v>
          </cell>
          <cell r="V62">
            <v>12.24120082815735</v>
          </cell>
        </row>
        <row r="65">
          <cell r="J65" t="str">
            <v>% Public Ownership</v>
          </cell>
          <cell r="N65">
            <v>0.12225913621262458</v>
          </cell>
          <cell r="P65">
            <v>0.10697674418604651</v>
          </cell>
          <cell r="R65">
            <v>9.5090439276485778E-2</v>
          </cell>
          <cell r="T65">
            <v>8.5581395348837214E-2</v>
          </cell>
          <cell r="V65">
            <v>7.7801268498942922E-2</v>
          </cell>
          <cell r="AC65" t="str">
            <v>- Implied public ownership (float) - (primary shares + secondary shares ) / pro forma shares</v>
          </cell>
        </row>
        <row r="70">
          <cell r="J70" t="str">
            <v>Other Drivers:</v>
          </cell>
        </row>
        <row r="72">
          <cell r="J72" t="str">
            <v>Primary Shares Issued</v>
          </cell>
          <cell r="N72">
            <v>0.13928841786525359</v>
          </cell>
          <cell r="P72">
            <v>0.11979166666666667</v>
          </cell>
          <cell r="R72">
            <v>0.1050828098229583</v>
          </cell>
          <cell r="T72">
            <v>9.3591047812817907E-2</v>
          </cell>
          <cell r="V72">
            <v>8.4364970197157288E-2</v>
          </cell>
          <cell r="X72" t="str">
            <v>&lt;--- circ</v>
          </cell>
          <cell r="AC72" t="str">
            <v>- Circular; if #VALUE swith cell G5 to 2 and then back to 1</v>
          </cell>
        </row>
        <row r="73">
          <cell r="J73" t="str">
            <v>Secondary Shares Issued</v>
          </cell>
          <cell r="N73">
            <v>0</v>
          </cell>
          <cell r="P73">
            <v>0</v>
          </cell>
          <cell r="R73">
            <v>0</v>
          </cell>
          <cell r="T73">
            <v>0</v>
          </cell>
          <cell r="V73">
            <v>0</v>
          </cell>
          <cell r="X73" t="str">
            <v>&lt;--- circ</v>
          </cell>
        </row>
        <row r="74">
          <cell r="J74" t="str">
            <v>Total Shares Issued</v>
          </cell>
          <cell r="N74">
            <v>0.13928841786525359</v>
          </cell>
          <cell r="P74">
            <v>0.11979166666666667</v>
          </cell>
          <cell r="R74">
            <v>0.1050828098229583</v>
          </cell>
          <cell r="T74">
            <v>9.3591047812817907E-2</v>
          </cell>
          <cell r="V74">
            <v>8.4364970197157288E-2</v>
          </cell>
        </row>
      </sheetData>
      <sheetData sheetId="1" refreshError="1"/>
      <sheetData sheetId="2" refreshError="1"/>
      <sheetData sheetId="3" refreshError="1"/>
      <sheetData sheetId="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mos Situation Overview"/>
      <sheetName val="Peer Group P-NAV"/>
      <sheetName val="Peers - Extracted Cost"/>
      <sheetName val="Research Targets"/>
      <sheetName val="Aurizon Situation Overview"/>
      <sheetName val="Exchange Ratio"/>
      <sheetName val="Pro Forma"/>
      <sheetName val="__FDSCACHE__"/>
      <sheetName val="Market Values"/>
      <sheetName val="Contribution"/>
      <sheetName val="NNO Raw Ownership"/>
      <sheetName val="Pro Forma Commodity Breakdown"/>
      <sheetName val="Comparitive Peer Production"/>
      <sheetName val="Valuation Summary"/>
      <sheetName val="Peer Production Comp"/>
      <sheetName val="Ownership Summary"/>
      <sheetName val="Peer Commodity Breakdown"/>
      <sheetName val="Au-Cu Exchange Ratio Inset"/>
      <sheetName val="Relative Size"/>
    </sheetNames>
    <sheetDataSet>
      <sheetData sheetId="0" refreshError="1">
        <row r="3">
          <cell r="B3" t="str">
            <v>Production Profile</v>
          </cell>
        </row>
        <row r="5">
          <cell r="B5" t="str">
            <v>2005A</v>
          </cell>
          <cell r="C5">
            <v>2006</v>
          </cell>
          <cell r="D5">
            <v>2007</v>
          </cell>
          <cell r="E5">
            <v>2008</v>
          </cell>
          <cell r="F5">
            <v>2009</v>
          </cell>
          <cell r="G5">
            <v>2010</v>
          </cell>
          <cell r="H5">
            <v>2011</v>
          </cell>
          <cell r="I5">
            <v>2012</v>
          </cell>
          <cell r="J5">
            <v>2013</v>
          </cell>
        </row>
        <row r="6">
          <cell r="B6">
            <v>8</v>
          </cell>
          <cell r="C6">
            <v>115</v>
          </cell>
          <cell r="D6">
            <v>185</v>
          </cell>
          <cell r="E6">
            <v>265</v>
          </cell>
          <cell r="F6">
            <v>320</v>
          </cell>
          <cell r="G6">
            <v>320</v>
          </cell>
          <cell r="H6">
            <v>315</v>
          </cell>
          <cell r="I6">
            <v>315</v>
          </cell>
          <cell r="J6">
            <v>225</v>
          </cell>
        </row>
        <row r="25">
          <cell r="B25" t="str">
            <v>Sources and Uses (US$)</v>
          </cell>
        </row>
        <row r="28">
          <cell r="C28" t="str">
            <v>2006E</v>
          </cell>
          <cell r="D28" t="str">
            <v>2007E</v>
          </cell>
          <cell r="E28" t="str">
            <v>2008E</v>
          </cell>
        </row>
        <row r="29">
          <cell r="B29" t="str">
            <v>Cash Flow From Operations</v>
          </cell>
          <cell r="C29">
            <v>24.6</v>
          </cell>
          <cell r="D29">
            <v>82.7</v>
          </cell>
          <cell r="E29">
            <v>132</v>
          </cell>
        </row>
        <row r="30">
          <cell r="B30" t="str">
            <v>CapEx</v>
          </cell>
          <cell r="C30">
            <v>0</v>
          </cell>
          <cell r="D30">
            <v>0</v>
          </cell>
          <cell r="E30">
            <v>0</v>
          </cell>
        </row>
        <row r="31">
          <cell r="B31" t="str">
            <v>Free Cash Flow</v>
          </cell>
          <cell r="C31">
            <v>3.6000000000000014</v>
          </cell>
          <cell r="D31">
            <v>54.7</v>
          </cell>
          <cell r="E31">
            <v>107</v>
          </cell>
        </row>
        <row r="35">
          <cell r="B35" t="str">
            <v>Capex</v>
          </cell>
          <cell r="C35">
            <v>21</v>
          </cell>
          <cell r="D35">
            <v>28</v>
          </cell>
          <cell r="E35">
            <v>25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sheetName val="Debt-EBITDA"/>
      <sheetName val="Sum"/>
      <sheetName val="Mults"/>
      <sheetName val="Reverse Mults"/>
      <sheetName val="Prem"/>
      <sheetName val="LBO"/>
      <sheetName val="No trans"/>
      <sheetName val="Recap"/>
      <sheetName val="Recap-Base"/>
      <sheetName val="Recap-Bank"/>
      <sheetName val="Recap-PP"/>
      <sheetName val="Recap-144A"/>
      <sheetName val="Recap-Equity"/>
      <sheetName val="DCF"/>
      <sheetName val="WACC"/>
      <sheetName val="Overview"/>
      <sheetName val="Adjusted EBITDA"/>
      <sheetName val="Targets"/>
      <sheetName val="own"/>
      <sheetName val="own-raw"/>
      <sheetName val="Output LCs"/>
      <sheetName val="Output"/>
      <sheetName val="GDYS"/>
      <sheetName val="FRED"/>
      <sheetName val="FDO"/>
      <sheetName val="STGS"/>
      <sheetName val="DG"/>
      <sheetName val="JCP"/>
      <sheetName val="TJX"/>
      <sheetName val="ROST"/>
      <sheetName val="__FDSCACHE__"/>
      <sheetName val="DUCK"/>
      <sheetName val="BONT"/>
      <sheetName val="Example"/>
      <sheetName val="Input"/>
      <sheetName val="Payroll"/>
      <sheetName val="CapVal"/>
      <sheetName val="Cash Flow"/>
      <sheetName val="Inc Stmt"/>
      <sheetName val="graph1"/>
      <sheetName val="Reverse_Mults"/>
      <sheetName val="No_trans"/>
      <sheetName val="Adjusted_EBITDA"/>
      <sheetName val="Output_LCs"/>
      <sheetName val="Cash_Flow"/>
      <sheetName val="Inc_Stmt"/>
      <sheetName val="IncStmt"/>
      <sheetName val="CLOSE"/>
      <sheetName val="TOTAL ADMON"/>
      <sheetName val="graph"/>
      <sheetName val="Reverse_Mults1"/>
      <sheetName val="No_trans1"/>
      <sheetName val="Adjusted_EBITDA1"/>
      <sheetName val="Output_LCs1"/>
      <sheetName val="Cash_Flow1"/>
      <sheetName val="Inc_Stmt1"/>
      <sheetName val="P&amp;L FULL YR NORMAL"/>
      <sheetName val="outputs"/>
      <sheetName val="TOTAL_ADMON"/>
      <sheetName val="Reverse_Mults2"/>
      <sheetName val="No_trans2"/>
      <sheetName val="Adjusted_EBITDA2"/>
      <sheetName val="Output_LCs2"/>
      <sheetName val="Cash_Flow2"/>
      <sheetName val="Inc_Stmt2"/>
      <sheetName val="P&amp;L_FULL_YR_NORMAL"/>
      <sheetName val="Reverse_Mults3"/>
      <sheetName val="No_trans3"/>
      <sheetName val="Adjusted_EBITDA3"/>
      <sheetName val="Output_LCs3"/>
      <sheetName val="Cash_Flow3"/>
      <sheetName val="Inc_Stmt3"/>
      <sheetName val="TOTAL_ADMON1"/>
      <sheetName val="P&amp;L_FULL_YR_NORMAL1"/>
      <sheetName val="4-1A"/>
      <sheetName val="Cont (not linked)"/>
      <sheetName val="EDISON-2"/>
      <sheetName val="Reverse_Mults4"/>
      <sheetName val="No_trans4"/>
      <sheetName val="Adjusted_EBITDA4"/>
      <sheetName val="Output_LCs4"/>
      <sheetName val="Cash_Flow4"/>
      <sheetName val="Inc_Stmt4"/>
      <sheetName val="TOTAL_ADMON2"/>
      <sheetName val="P&amp;L_FULL_YR_NORMAL2"/>
      <sheetName val="Reverse_Mults7"/>
      <sheetName val="No_trans7"/>
      <sheetName val="Adjusted_EBITDA7"/>
      <sheetName val="Output_LCs7"/>
      <sheetName val="Cash_Flow7"/>
      <sheetName val="Inc_Stmt7"/>
      <sheetName val="TOTAL_ADMON5"/>
      <sheetName val="P&amp;L_FULL_YR_NORMAL5"/>
      <sheetName val="Reverse_Mults5"/>
      <sheetName val="No_trans5"/>
      <sheetName val="Adjusted_EBITDA5"/>
      <sheetName val="Output_LCs5"/>
      <sheetName val="Cash_Flow5"/>
      <sheetName val="Inc_Stmt5"/>
      <sheetName val="TOTAL_ADMON3"/>
      <sheetName val="P&amp;L_FULL_YR_NORMAL3"/>
      <sheetName val="Reverse_Mults6"/>
      <sheetName val="No_trans6"/>
      <sheetName val="Adjusted_EBITDA6"/>
      <sheetName val="Output_LCs6"/>
      <sheetName val="Cash_Flow6"/>
      <sheetName val="Inc_Stmt6"/>
      <sheetName val="TOTAL_ADMON4"/>
      <sheetName val="P&amp;L_FULL_YR_NORMAL4"/>
      <sheetName val="Reverse_Mults8"/>
      <sheetName val="No_trans8"/>
      <sheetName val="Adjusted_EBITDA8"/>
      <sheetName val="Output_LCs8"/>
      <sheetName val="Cash_Flow8"/>
      <sheetName val="Inc_Stmt8"/>
      <sheetName val="TOTAL_ADMON6"/>
      <sheetName val="P&amp;L_FULL_YR_NORMAL6"/>
      <sheetName val="Reverse_Mults9"/>
      <sheetName val="No_trans9"/>
      <sheetName val="Adjusted_EBITDA9"/>
      <sheetName val="Output_LCs9"/>
      <sheetName val="Cash_Flow9"/>
      <sheetName val="Inc_Stmt9"/>
      <sheetName val="TOTAL_ADMON7"/>
      <sheetName val="P&amp;L_FULL_YR_NORMAL7"/>
      <sheetName val="Reverse_Mults10"/>
      <sheetName val="No_trans10"/>
      <sheetName val="Adjusted_EBITDA10"/>
      <sheetName val="Output_LCs10"/>
      <sheetName val="Cash_Flow10"/>
      <sheetName val="Inc_Stmt10"/>
      <sheetName val="TOTAL_ADMON8"/>
      <sheetName val="P&amp;L_FULL_YR_NORMAL8"/>
      <sheetName val="Reverse_Mults11"/>
      <sheetName val="No_trans11"/>
      <sheetName val="Adjusted_EBITDA11"/>
      <sheetName val="Output_LCs11"/>
      <sheetName val="Cash_Flow11"/>
      <sheetName val="Inc_Stmt11"/>
      <sheetName val="TOTAL_ADMON9"/>
      <sheetName val="P&amp;L_FULL_YR_NORMAL9"/>
      <sheetName val="Reverse_Mults12"/>
      <sheetName val="No_trans12"/>
      <sheetName val="Adjusted_EBITDA12"/>
      <sheetName val="Output_LCs12"/>
      <sheetName val="Cash_Flow12"/>
      <sheetName val="Inc_Stmt12"/>
      <sheetName val="TOTAL_ADMON10"/>
      <sheetName val="P&amp;L_FULL_YR_NORMAL10"/>
      <sheetName val="Reverse_Mults13"/>
      <sheetName val="No_trans13"/>
      <sheetName val="Adjusted_EBITDA13"/>
      <sheetName val="Output_LCs13"/>
      <sheetName val="Cash_Flow13"/>
      <sheetName val="Inc_Stmt13"/>
      <sheetName val="TOTAL_ADMON11"/>
      <sheetName val="P&amp;L_FULL_YR_NORMAL11"/>
      <sheetName val="Inventory Comp"/>
      <sheetName val="AdvPie#8"/>
      <sheetName val="affilgroups#25"/>
      <sheetName val="cblnetowners#14"/>
      <sheetName val="CablePenetration#16"/>
      <sheetName val="CableRatingsGraph#15"/>
      <sheetName val="cblnetecon #17"/>
      <sheetName val="CableNetworkShare#19"/>
      <sheetName val="chartenrev97#28"/>
      <sheetName val="chartENTD#27"/>
      <sheetName val="CIRCLISTENVIEW#10"/>
      <sheetName val="Station Graph#21"/>
      <sheetName val="cume#11"/>
      <sheetName val="DigitalTV#46"/>
      <sheetName val="environment#4"/>
      <sheetName val="FCCSYNratio#24"/>
      <sheetName val="GrwthofCableAdvertising#18"/>
      <sheetName val="infrastructure#1"/>
      <sheetName val="LN-EN#34"/>
      <sheetName val="94v98 Primetime#13"/>
      <sheetName val="RevenueCon#38"/>
      <sheetName val="RevbyDaypart#26"/>
      <sheetName val="SpotTVRadioGraph#12"/>
      <sheetName val="telecomsum#5"/>
      <sheetName val="YrlyNielsenRating#33"/>
      <sheetName val="Adjustments"/>
      <sheetName val="Inventory_Comp"/>
      <sheetName val="cblnetecon_#17"/>
      <sheetName val="Station_Graph#21"/>
      <sheetName val="94v98_Primetime#13"/>
      <sheetName val="D"/>
      <sheetName val="PV Graph Data"/>
      <sheetName val="Key"/>
      <sheetName val="Monthly BS"/>
      <sheetName val="Tabelle1"/>
      <sheetName val="TB-2003"/>
      <sheetName val="TB-9-2003"/>
      <sheetName val="TB -9-2004"/>
      <sheetName val="PLUGS"/>
      <sheetName val="FinSum"/>
      <sheetName val="B_Cumulée"/>
      <sheetName val="Profitability"/>
      <sheetName val="IS (I)"/>
      <sheetName val="Feeder IS"/>
      <sheetName val="SU-Cap"/>
      <sheetName val="WACC Analysis Output"/>
      <sheetName val="Geographic Fin Diversification"/>
      <sheetName val="Complementary Businesses"/>
      <sheetName val="Geographic Diversification"/>
      <sheetName val="Complementary Fin Businesses"/>
      <sheetName val="Val Sum"/>
      <sheetName val="Equity_Output_GP"/>
      <sheetName val="Longano Eolica"/>
      <sheetName val="Tirreno Power"/>
      <sheetName val="Voghera Energia"/>
      <sheetName val="AceaElectrabel Trading"/>
      <sheetName val="Voghera Energia Vendita"/>
      <sheetName val="Energie Investimenti"/>
      <sheetName val="Italcogim"/>
      <sheetName val="AceaElectrabel Produzione"/>
      <sheetName val="Roselectra"/>
      <sheetName val="Graph (2)"/>
      <sheetName val="Acea Electricity Networks"/>
      <sheetName val="Reverse_Mults14"/>
      <sheetName val="No_trans14"/>
      <sheetName val="Adjusted_EBITDA14"/>
      <sheetName val="Output_LCs14"/>
      <sheetName val="Cash_Flow14"/>
      <sheetName val="Inc_Stmt14"/>
      <sheetName val="TOTAL_ADMON12"/>
      <sheetName val="P&amp;L_FULL_YR_NORMAL12"/>
      <sheetName val="Cont_(not_linked)"/>
      <sheetName val="Reverse_Mults15"/>
      <sheetName val="No_trans15"/>
      <sheetName val="Adjusted_EBITDA15"/>
      <sheetName val="Output_LCs15"/>
      <sheetName val="Cash_Flow15"/>
      <sheetName val="Inc_Stmt15"/>
      <sheetName val="TOTAL_ADMON13"/>
      <sheetName val="P&amp;L_FULL_YR_NORMAL13"/>
      <sheetName val="Cont_(not_linked)1"/>
      <sheetName val="Household Net Worth"/>
      <sheetName val="Affordability"/>
      <sheetName val="Reverse_Mults16"/>
      <sheetName val="No_trans16"/>
      <sheetName val="Adjusted_EBITDA16"/>
      <sheetName val="Output_LCs16"/>
      <sheetName val="Cash_Flow16"/>
      <sheetName val="Inc_Stmt16"/>
      <sheetName val="TOTAL_ADMON14"/>
      <sheetName val="P&amp;L_FULL_YR_NORMAL14"/>
      <sheetName val="Reverse_Mults17"/>
      <sheetName val="No_trans17"/>
      <sheetName val="Adjusted_EBITDA17"/>
      <sheetName val="Output_LCs17"/>
      <sheetName val="Cash_Flow17"/>
      <sheetName val="Inc_Stmt17"/>
      <sheetName val="TOTAL_ADMON15"/>
      <sheetName val="P&amp;L_FULL_YR_NORMAL15"/>
      <sheetName val="Reverse_Mults18"/>
      <sheetName val="No_trans18"/>
      <sheetName val="Adjusted_EBITDA18"/>
      <sheetName val="Output_LCs18"/>
      <sheetName val="Cash_Flow18"/>
      <sheetName val="Inc_Stmt18"/>
      <sheetName val="TOTAL_ADMON16"/>
      <sheetName val="P&amp;L_FULL_YR_NORMAL16"/>
      <sheetName val="Reverse_Mults19"/>
      <sheetName val="No_trans19"/>
      <sheetName val="Adjusted_EBITDA19"/>
      <sheetName val="Output_LCs19"/>
      <sheetName val="Cash_Flow19"/>
      <sheetName val="Inc_Stmt19"/>
      <sheetName val="TOTAL_ADMON17"/>
      <sheetName val="P&amp;L_FULL_YR_NORMAL17"/>
      <sheetName val="Cont_(not_linked)2"/>
      <sheetName val="Reverse_Mults20"/>
      <sheetName val="No_trans20"/>
      <sheetName val="Adjusted_EBITDA20"/>
      <sheetName val="Output_LCs20"/>
      <sheetName val="Cash_Flow20"/>
      <sheetName val="Inc_Stmt20"/>
      <sheetName val="TOTAL_ADMON18"/>
      <sheetName val="P&amp;L_FULL_YR_NORMAL18"/>
      <sheetName val="Cont_(not_linked)3"/>
      <sheetName val="Reverse_Mults21"/>
      <sheetName val="No_trans21"/>
      <sheetName val="Adjusted_EBITDA21"/>
      <sheetName val="Output_LCs21"/>
      <sheetName val="Cash_Flow21"/>
      <sheetName val="Inc_Stmt21"/>
      <sheetName val="TOTAL_ADMON19"/>
      <sheetName val="P&amp;L_FULL_YR_NORMAL19"/>
      <sheetName val="Cont_(not_linked)4"/>
      <sheetName val="Reverse_Mults22"/>
      <sheetName val="No_trans22"/>
      <sheetName val="Adjusted_EBITDA22"/>
      <sheetName val="Output_LCs22"/>
      <sheetName val="Cash_Flow22"/>
      <sheetName val="Inc_Stmt22"/>
      <sheetName val="TOTAL_ADMON20"/>
      <sheetName val="P&amp;L_FULL_YR_NORMAL20"/>
      <sheetName val="Cont_(not_linked)5"/>
      <sheetName val="Various Prices"/>
      <sheetName val="Benchmarking"/>
      <sheetName val="Assumptions"/>
      <sheetName val="U.S. Endo"/>
      <sheetName val="Practice-Level Consol"/>
      <sheetName val="AMA-B"/>
      <sheetName val="RED-B"/>
      <sheetName val="RKY-B"/>
      <sheetName val="HGL-B"/>
      <sheetName val="ATX-B"/>
      <sheetName val="LAKE-B"/>
      <sheetName val="TWE-B"/>
      <sheetName val="AMA-Payroll"/>
      <sheetName val="RED-Payroll"/>
      <sheetName val="RKY-Payroll"/>
      <sheetName val="HGL-Payroll"/>
      <sheetName val="ATX-Payroll"/>
      <sheetName val="LAKE-Payroll"/>
      <sheetName val="TWE-Payroll"/>
      <sheetName val="Endo-Payroll"/>
      <sheetName val="BOD Meeting - FS"/>
      <sheetName val="BOD Meeting - Capex"/>
      <sheetName val="BOD Meeting - Add-backs"/>
      <sheetName val="BOD Meeting - SS"/>
      <sheetName val="BOD Meeting - EBITDA by Month"/>
      <sheetName val="BOD Meeting - Rev by Month"/>
      <sheetName val="BOD Meeting - PF Rev &amp; EBITDA"/>
      <sheetName val="Accuride"/>
      <sheetName val="Affinia Bond"/>
      <sheetName val="Payor Pie"/>
      <sheetName val="Calendar"/>
      <sheetName val="Master"/>
      <sheetName val="FC Events - Book"/>
      <sheetName val="Existing Competition"/>
      <sheetName val="Reconciliation"/>
      <sheetName val="Inventory_Comp1"/>
      <sheetName val="cblnetecon_#171"/>
      <sheetName val="Station_Graph#211"/>
      <sheetName val="94v98_Primetime#131"/>
      <sheetName val="PV_Graph_Data"/>
      <sheetName val="Monthly_BS"/>
      <sheetName val="TB_-9-2004"/>
      <sheetName val="as-fin"/>
      <sheetName val="Summary Financials"/>
      <sheetName val="Model"/>
      <sheetName val="Headcount and Oil Price"/>
      <sheetName val="BOE Stats"/>
      <sheetName val="Comp. Transaction"/>
      <sheetName val="Capex Margins (V)"/>
      <sheetName val="#REF"/>
      <sheetName val="GCOM"/>
      <sheetName val="Industry Precedents"/>
      <sheetName val="AVP"/>
      <sheetName val="Management Projections"/>
      <sheetName val="Financing"/>
      <sheetName val="VIX"/>
      <sheetName val="Mktg Svcs"/>
      <sheetName val="Media Fwd Snapshot"/>
      <sheetName val="Info Svcs"/>
      <sheetName val="Flash"/>
      <sheetName val="A"/>
      <sheetName val="WK37"/>
      <sheetName val="B"/>
      <sheetName val="WK36"/>
      <sheetName val="CFF "/>
      <sheetName val="0012SSA"/>
      <sheetName val="FC_Events_-_Book"/>
      <sheetName val="Existing_Competition"/>
      <sheetName val="FC_Events_-_Book1"/>
      <sheetName val="Existing_Competition1"/>
      <sheetName val="HUM-indexed"/>
      <sheetName val="as % of Rev"/>
      <sheetName val="MR_B"/>
      <sheetName val="OpData"/>
      <sheetName val="B Plan"/>
    </sheetNames>
    <sheetDataSet>
      <sheetData sheetId="0" refreshError="1"/>
      <sheetData sheetId="1" refreshError="1"/>
      <sheetData sheetId="2" refreshError="1"/>
      <sheetData sheetId="3" refreshError="1">
        <row r="1">
          <cell r="G1" t="str">
            <v>Summary Financial Data</v>
          </cell>
          <cell r="H1">
            <v>0</v>
          </cell>
          <cell r="I1">
            <v>0</v>
          </cell>
          <cell r="J1">
            <v>0</v>
          </cell>
          <cell r="K1">
            <v>0</v>
          </cell>
          <cell r="L1">
            <v>0</v>
          </cell>
          <cell r="M1">
            <v>0</v>
          </cell>
          <cell r="N1">
            <v>0</v>
          </cell>
          <cell r="O1">
            <v>0</v>
          </cell>
          <cell r="P1">
            <v>0</v>
          </cell>
          <cell r="Q1">
            <v>0</v>
          </cell>
          <cell r="R1">
            <v>0</v>
          </cell>
          <cell r="S1">
            <v>0</v>
          </cell>
          <cell r="T1">
            <v>0</v>
          </cell>
          <cell r="U1">
            <v>0</v>
          </cell>
          <cell r="V1">
            <v>0</v>
          </cell>
          <cell r="W1">
            <v>0</v>
          </cell>
          <cell r="X1">
            <v>0</v>
          </cell>
          <cell r="Y1">
            <v>0</v>
          </cell>
          <cell r="Z1">
            <v>0</v>
          </cell>
          <cell r="AA1">
            <v>0</v>
          </cell>
          <cell r="AB1">
            <v>0</v>
          </cell>
          <cell r="AC1">
            <v>0</v>
          </cell>
          <cell r="AD1">
            <v>0</v>
          </cell>
          <cell r="AE1">
            <v>0</v>
          </cell>
          <cell r="AF1">
            <v>0</v>
          </cell>
          <cell r="AG1">
            <v>0</v>
          </cell>
          <cell r="AH1">
            <v>0</v>
          </cell>
          <cell r="AI1">
            <v>0</v>
          </cell>
          <cell r="AJ1">
            <v>0</v>
          </cell>
          <cell r="AK1">
            <v>0</v>
          </cell>
          <cell r="AL1">
            <v>0</v>
          </cell>
          <cell r="AM1">
            <v>0</v>
          </cell>
          <cell r="AN1">
            <v>0</v>
          </cell>
          <cell r="AO1">
            <v>0</v>
          </cell>
          <cell r="AP1">
            <v>0</v>
          </cell>
          <cell r="AQ1" t="str">
            <v>Fred's</v>
          </cell>
          <cell r="AR1">
            <v>0</v>
          </cell>
          <cell r="AS1">
            <v>0</v>
          </cell>
          <cell r="AT1" t="str">
            <v>Family Dollar</v>
          </cell>
          <cell r="AU1">
            <v>0</v>
          </cell>
          <cell r="AV1">
            <v>0</v>
          </cell>
          <cell r="AW1" t="str">
            <v>Stage Stores</v>
          </cell>
          <cell r="AX1">
            <v>0</v>
          </cell>
          <cell r="AY1">
            <v>0</v>
          </cell>
          <cell r="AZ1" t="str">
            <v>Dollar General</v>
          </cell>
          <cell r="BA1">
            <v>0</v>
          </cell>
          <cell r="BB1">
            <v>0</v>
          </cell>
          <cell r="BC1" t="str">
            <v>JC Penney</v>
          </cell>
          <cell r="BD1">
            <v>0</v>
          </cell>
          <cell r="BE1">
            <v>0</v>
          </cell>
          <cell r="BF1" t="str">
            <v>TJX</v>
          </cell>
          <cell r="BG1">
            <v>0</v>
          </cell>
          <cell r="BH1">
            <v>0</v>
          </cell>
          <cell r="BI1" t="str">
            <v>Ross Stores</v>
          </cell>
          <cell r="BJ1">
            <v>0</v>
          </cell>
          <cell r="BK1">
            <v>0</v>
          </cell>
          <cell r="BL1">
            <v>0</v>
          </cell>
          <cell r="BM1" t="str">
            <v>Grant</v>
          </cell>
        </row>
        <row r="2">
          <cell r="AQ2" t="str">
            <v>2003E</v>
          </cell>
          <cell r="AR2" t="str">
            <v>2004E</v>
          </cell>
          <cell r="AS2">
            <v>0</v>
          </cell>
          <cell r="AT2" t="str">
            <v>2003E</v>
          </cell>
          <cell r="AU2" t="str">
            <v>2004E</v>
          </cell>
          <cell r="AV2">
            <v>0</v>
          </cell>
          <cell r="AW2" t="str">
            <v>2003E</v>
          </cell>
          <cell r="AX2" t="str">
            <v>2004E</v>
          </cell>
          <cell r="AY2">
            <v>0</v>
          </cell>
          <cell r="AZ2" t="str">
            <v>2003E</v>
          </cell>
          <cell r="BA2" t="str">
            <v>2004E</v>
          </cell>
          <cell r="BB2">
            <v>0</v>
          </cell>
          <cell r="BC2" t="str">
            <v>2003E</v>
          </cell>
          <cell r="BD2" t="str">
            <v>2004E</v>
          </cell>
          <cell r="BE2">
            <v>0</v>
          </cell>
          <cell r="BF2" t="str">
            <v>2003E</v>
          </cell>
          <cell r="BG2" t="str">
            <v>2004E</v>
          </cell>
          <cell r="BH2">
            <v>0</v>
          </cell>
          <cell r="BI2" t="str">
            <v>2003E</v>
          </cell>
          <cell r="BJ2" t="str">
            <v>2004E</v>
          </cell>
          <cell r="BK2">
            <v>0</v>
          </cell>
          <cell r="BL2">
            <v>0</v>
          </cell>
          <cell r="BM2" t="str">
            <v>2003E</v>
          </cell>
          <cell r="BN2" t="str">
            <v>2004E</v>
          </cell>
        </row>
        <row r="3">
          <cell r="AP3" t="str">
            <v>Multiple</v>
          </cell>
          <cell r="AQ3">
            <v>0</v>
          </cell>
          <cell r="AR3">
            <v>0</v>
          </cell>
          <cell r="AS3">
            <v>0</v>
          </cell>
          <cell r="AT3">
            <v>0</v>
          </cell>
          <cell r="AU3">
            <v>0</v>
          </cell>
          <cell r="AV3">
            <v>0</v>
          </cell>
          <cell r="AW3">
            <v>0</v>
          </cell>
          <cell r="AX3">
            <v>0</v>
          </cell>
          <cell r="AY3">
            <v>0</v>
          </cell>
          <cell r="AZ3">
            <v>0</v>
          </cell>
          <cell r="BA3">
            <v>0</v>
          </cell>
          <cell r="BB3">
            <v>0</v>
          </cell>
          <cell r="BC3">
            <v>0</v>
          </cell>
          <cell r="BD3">
            <v>0</v>
          </cell>
          <cell r="BE3">
            <v>0</v>
          </cell>
          <cell r="BF3">
            <v>0</v>
          </cell>
          <cell r="BG3">
            <v>0</v>
          </cell>
          <cell r="BH3">
            <v>0</v>
          </cell>
          <cell r="BI3">
            <v>0</v>
          </cell>
          <cell r="BJ3">
            <v>0</v>
          </cell>
          <cell r="BK3">
            <v>0</v>
          </cell>
          <cell r="BL3" t="str">
            <v>Multiple</v>
          </cell>
          <cell r="BM3">
            <v>4.3281420628544414</v>
          </cell>
          <cell r="BN3">
            <v>3.5488096752091582</v>
          </cell>
        </row>
        <row r="4">
          <cell r="AP4" t="str">
            <v>Sales Growth</v>
          </cell>
          <cell r="AQ4">
            <v>11.518827006486774</v>
          </cell>
          <cell r="AR4">
            <v>14.235561368486263</v>
          </cell>
          <cell r="AS4">
            <v>0</v>
          </cell>
          <cell r="AT4">
            <v>11.641897745654589</v>
          </cell>
          <cell r="AU4">
            <v>12.001424501424498</v>
          </cell>
          <cell r="AV4">
            <v>0</v>
          </cell>
          <cell r="AW4">
            <v>27.677913870637266</v>
          </cell>
          <cell r="AX4">
            <v>6.8154354305969669</v>
          </cell>
          <cell r="AY4">
            <v>0</v>
          </cell>
          <cell r="AZ4">
            <v>11.432085485547713</v>
          </cell>
          <cell r="BA4">
            <v>12.312415214994145</v>
          </cell>
          <cell r="BB4">
            <v>0</v>
          </cell>
          <cell r="BC4">
            <v>2.1983582593050714</v>
          </cell>
          <cell r="BD4">
            <v>2.4371458436485671</v>
          </cell>
          <cell r="BE4">
            <v>0</v>
          </cell>
          <cell r="BF4" t="e">
            <v>#REF!</v>
          </cell>
          <cell r="BG4" t="e">
            <v>#REF!</v>
          </cell>
          <cell r="BH4">
            <v>0</v>
          </cell>
          <cell r="BI4" t="e">
            <v>#REF!</v>
          </cell>
          <cell r="BJ4" t="e">
            <v>#REF!</v>
          </cell>
          <cell r="BK4">
            <v>0</v>
          </cell>
          <cell r="BL4" t="str">
            <v>Sales Growth</v>
          </cell>
          <cell r="BM4">
            <v>3.2567202811336635</v>
          </cell>
          <cell r="BN4">
            <v>8.6193846374841936</v>
          </cell>
        </row>
        <row r="5">
          <cell r="AP5" t="str">
            <v>EBITDA Margin</v>
          </cell>
          <cell r="AQ5">
            <v>5.2591725752047918</v>
          </cell>
          <cell r="AR5">
            <v>5.3088279602289843</v>
          </cell>
          <cell r="AS5">
            <v>0</v>
          </cell>
          <cell r="AT5">
            <v>8.7403337403337407</v>
          </cell>
          <cell r="AU5">
            <v>8.8394276629570729</v>
          </cell>
          <cell r="AV5">
            <v>0</v>
          </cell>
          <cell r="AW5">
            <v>9.7627532824517775</v>
          </cell>
          <cell r="AX5">
            <v>10.663354979578203</v>
          </cell>
          <cell r="AY5">
            <v>0</v>
          </cell>
          <cell r="AZ5">
            <v>9.5035209446714681</v>
          </cell>
          <cell r="BA5">
            <v>9.6946086479296394</v>
          </cell>
          <cell r="BB5">
            <v>0</v>
          </cell>
          <cell r="BC5">
            <v>9.0531396370474511</v>
          </cell>
          <cell r="BD5">
            <v>9.1965716852083137</v>
          </cell>
          <cell r="BE5">
            <v>0</v>
          </cell>
          <cell r="BF5" t="e">
            <v>#REF!</v>
          </cell>
          <cell r="BG5" t="e">
            <v>#REF!</v>
          </cell>
          <cell r="BH5">
            <v>0</v>
          </cell>
          <cell r="BI5" t="e">
            <v>#REF!</v>
          </cell>
          <cell r="BJ5" t="e">
            <v>#REF!</v>
          </cell>
          <cell r="BK5">
            <v>0</v>
          </cell>
          <cell r="BL5" t="str">
            <v>EBITDA Margin</v>
          </cell>
          <cell r="BM5">
            <v>3.6742113018777536</v>
          </cell>
          <cell r="BN5">
            <v>4.125490481034733</v>
          </cell>
        </row>
        <row r="7">
          <cell r="D7" t="str">
            <v>Grant</v>
          </cell>
          <cell r="E7">
            <v>0</v>
          </cell>
          <cell r="F7">
            <v>0</v>
          </cell>
          <cell r="G7">
            <v>0</v>
          </cell>
          <cell r="H7">
            <v>0</v>
          </cell>
          <cell r="I7">
            <v>0</v>
          </cell>
          <cell r="J7">
            <v>0</v>
          </cell>
          <cell r="K7">
            <v>0</v>
          </cell>
          <cell r="L7">
            <v>0</v>
          </cell>
          <cell r="M7">
            <v>0</v>
          </cell>
          <cell r="N7" t="str">
            <v>Implied</v>
          </cell>
          <cell r="O7">
            <v>0</v>
          </cell>
          <cell r="P7">
            <v>0</v>
          </cell>
          <cell r="Q7">
            <v>0</v>
          </cell>
          <cell r="R7" t="str">
            <v>Implied</v>
          </cell>
        </row>
        <row r="8">
          <cell r="D8" t="str">
            <v xml:space="preserve">Financial </v>
          </cell>
          <cell r="E8">
            <v>0</v>
          </cell>
          <cell r="F8" t="str">
            <v xml:space="preserve">Selected </v>
          </cell>
          <cell r="G8">
            <v>0</v>
          </cell>
          <cell r="H8">
            <v>0</v>
          </cell>
          <cell r="I8">
            <v>0</v>
          </cell>
          <cell r="J8" t="str">
            <v>Implied Enterprise</v>
          </cell>
          <cell r="K8">
            <v>0</v>
          </cell>
          <cell r="L8">
            <v>0</v>
          </cell>
          <cell r="M8">
            <v>0</v>
          </cell>
          <cell r="N8" t="str">
            <v>Equity Reference</v>
          </cell>
          <cell r="O8">
            <v>0</v>
          </cell>
          <cell r="P8">
            <v>0</v>
          </cell>
          <cell r="Q8">
            <v>0</v>
          </cell>
          <cell r="R8" t="str">
            <v>Per Share</v>
          </cell>
        </row>
        <row r="9">
          <cell r="B9" t="str">
            <v>Methodology</v>
          </cell>
          <cell r="C9">
            <v>0</v>
          </cell>
          <cell r="D9" t="str">
            <v>Results(1)</v>
          </cell>
          <cell r="E9">
            <v>0</v>
          </cell>
          <cell r="F9" t="str">
            <v>Multiples</v>
          </cell>
          <cell r="G9">
            <v>0</v>
          </cell>
          <cell r="H9">
            <v>0</v>
          </cell>
          <cell r="I9">
            <v>0</v>
          </cell>
          <cell r="J9" t="str">
            <v>Reference Range</v>
          </cell>
          <cell r="K9">
            <v>0</v>
          </cell>
          <cell r="L9">
            <v>0</v>
          </cell>
          <cell r="M9">
            <v>0</v>
          </cell>
          <cell r="N9" t="str">
            <v>Range(2)</v>
          </cell>
          <cell r="O9">
            <v>0</v>
          </cell>
          <cell r="P9">
            <v>0</v>
          </cell>
          <cell r="Q9">
            <v>0</v>
          </cell>
          <cell r="R9" t="str">
            <v>Reference Range</v>
          </cell>
        </row>
        <row r="11">
          <cell r="B11" t="str">
            <v>Selected Public Companies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225</v>
          </cell>
        </row>
        <row r="13">
          <cell r="B13" t="str">
            <v>LTM</v>
          </cell>
          <cell r="C13">
            <v>0</v>
          </cell>
          <cell r="D13">
            <v>1266.4949999999999</v>
          </cell>
          <cell r="E13">
            <v>0</v>
          </cell>
          <cell r="F13">
            <v>0.5</v>
          </cell>
          <cell r="G13" t="str">
            <v>-</v>
          </cell>
          <cell r="H13">
            <v>0.6</v>
          </cell>
          <cell r="I13">
            <v>0</v>
          </cell>
          <cell r="J13">
            <v>633.24749999999995</v>
          </cell>
          <cell r="K13" t="str">
            <v>-</v>
          </cell>
          <cell r="L13">
            <v>759.89699999999993</v>
          </cell>
          <cell r="M13">
            <v>0</v>
          </cell>
          <cell r="N13">
            <v>690.97665720833322</v>
          </cell>
          <cell r="O13" t="str">
            <v>-</v>
          </cell>
          <cell r="P13">
            <v>817.62615720833321</v>
          </cell>
          <cell r="Q13">
            <v>0</v>
          </cell>
          <cell r="R13">
            <v>20.458614244064677</v>
          </cell>
          <cell r="S13" t="str">
            <v>-</v>
          </cell>
          <cell r="T13">
            <v>24.20848515167545</v>
          </cell>
        </row>
        <row r="14">
          <cell r="A14" t="str">
            <v>Revenues(3)</v>
          </cell>
          <cell r="B14" t="str">
            <v>FY 2004E</v>
          </cell>
          <cell r="C14">
            <v>0</v>
          </cell>
          <cell r="D14">
            <v>1266.9929999999999</v>
          </cell>
          <cell r="E14">
            <v>0</v>
          </cell>
          <cell r="F14">
            <v>0.55000000000000004</v>
          </cell>
          <cell r="G14" t="str">
            <v>-</v>
          </cell>
          <cell r="H14">
            <v>0.6</v>
          </cell>
          <cell r="I14">
            <v>0</v>
          </cell>
          <cell r="J14">
            <v>696.84614999999997</v>
          </cell>
          <cell r="K14" t="str">
            <v>-</v>
          </cell>
          <cell r="L14">
            <v>760.19579999999996</v>
          </cell>
          <cell r="M14">
            <v>0</v>
          </cell>
          <cell r="N14">
            <v>754.57530720833324</v>
          </cell>
          <cell r="O14" t="str">
            <v>-</v>
          </cell>
          <cell r="P14">
            <v>817.92495720833324</v>
          </cell>
          <cell r="Q14">
            <v>0</v>
          </cell>
          <cell r="R14">
            <v>22.341659399381673</v>
          </cell>
          <cell r="S14" t="str">
            <v>-</v>
          </cell>
          <cell r="T14">
            <v>24.217332098779025</v>
          </cell>
          <cell r="U14">
            <v>0</v>
          </cell>
          <cell r="V14">
            <v>0</v>
          </cell>
          <cell r="W14">
            <v>0</v>
          </cell>
          <cell r="X14">
            <v>0</v>
          </cell>
          <cell r="Y14">
            <v>282.72915720833333</v>
          </cell>
          <cell r="Z14">
            <v>0</v>
          </cell>
          <cell r="AA14">
            <v>0</v>
          </cell>
          <cell r="AB14">
            <v>8.3711174647262041</v>
          </cell>
        </row>
        <row r="15">
          <cell r="B15" t="str">
            <v xml:space="preserve">FY 2005E </v>
          </cell>
          <cell r="C15">
            <v>0</v>
          </cell>
          <cell r="D15">
            <v>1376.2</v>
          </cell>
          <cell r="E15">
            <v>0</v>
          </cell>
          <cell r="F15">
            <v>0.55000000000000004</v>
          </cell>
          <cell r="G15" t="str">
            <v>-</v>
          </cell>
          <cell r="H15">
            <v>0.6</v>
          </cell>
          <cell r="I15">
            <v>0</v>
          </cell>
          <cell r="J15">
            <v>756.91000000000008</v>
          </cell>
          <cell r="K15" t="str">
            <v>-</v>
          </cell>
          <cell r="L15">
            <v>825.72</v>
          </cell>
          <cell r="M15">
            <v>0</v>
          </cell>
          <cell r="N15">
            <v>814.63915720833336</v>
          </cell>
          <cell r="O15" t="str">
            <v>-</v>
          </cell>
          <cell r="P15">
            <v>883.4491572083333</v>
          </cell>
          <cell r="Q15">
            <v>0</v>
          </cell>
          <cell r="R15">
            <v>24.120045288896417</v>
          </cell>
          <cell r="S15" t="str">
            <v>-</v>
          </cell>
          <cell r="T15">
            <v>26.157389432795107</v>
          </cell>
        </row>
        <row r="17">
          <cell r="B17" t="str">
            <v>LTM</v>
          </cell>
          <cell r="C17">
            <v>0</v>
          </cell>
          <cell r="D17">
            <v>0</v>
          </cell>
          <cell r="E17">
            <v>0</v>
          </cell>
          <cell r="F17">
            <v>5.5</v>
          </cell>
          <cell r="G17" t="str">
            <v>-</v>
          </cell>
          <cell r="H17">
            <v>6.5</v>
          </cell>
          <cell r="I17">
            <v>0</v>
          </cell>
          <cell r="J17">
            <v>0</v>
          </cell>
          <cell r="K17" t="str">
            <v>-</v>
          </cell>
          <cell r="L17">
            <v>0</v>
          </cell>
          <cell r="M17">
            <v>0</v>
          </cell>
          <cell r="N17">
            <v>57.729157208333319</v>
          </cell>
          <cell r="O17" t="str">
            <v>-</v>
          </cell>
          <cell r="P17">
            <v>57.729157208333319</v>
          </cell>
          <cell r="Q17">
            <v>0</v>
          </cell>
          <cell r="R17">
            <v>1.7092597060108234</v>
          </cell>
          <cell r="S17" t="str">
            <v>-</v>
          </cell>
          <cell r="T17">
            <v>1.7092597060108234</v>
          </cell>
          <cell r="U17">
            <v>0</v>
          </cell>
          <cell r="V17">
            <v>0</v>
          </cell>
          <cell r="W17">
            <v>0</v>
          </cell>
          <cell r="X17">
            <v>0</v>
          </cell>
          <cell r="Y17">
            <v>0</v>
          </cell>
          <cell r="Z17">
            <v>0</v>
          </cell>
          <cell r="AA17">
            <v>0</v>
          </cell>
          <cell r="AB17" t="str">
            <v>Reminders:</v>
          </cell>
        </row>
        <row r="18">
          <cell r="A18" t="str">
            <v>EBITDA</v>
          </cell>
          <cell r="B18" t="str">
            <v>FY 2004E</v>
          </cell>
          <cell r="C18">
            <v>0</v>
          </cell>
          <cell r="D18">
            <v>46.552</v>
          </cell>
          <cell r="E18">
            <v>0</v>
          </cell>
          <cell r="F18">
            <v>6.5</v>
          </cell>
          <cell r="G18" t="str">
            <v>-</v>
          </cell>
          <cell r="H18">
            <v>7.5</v>
          </cell>
          <cell r="I18">
            <v>0</v>
          </cell>
          <cell r="J18">
            <v>302.58800000000002</v>
          </cell>
          <cell r="K18" t="str">
            <v>-</v>
          </cell>
          <cell r="L18">
            <v>349.14</v>
          </cell>
          <cell r="M18">
            <v>0</v>
          </cell>
          <cell r="N18">
            <v>360.31715720833336</v>
          </cell>
          <cell r="O18" t="str">
            <v>-</v>
          </cell>
          <cell r="P18">
            <v>406.86915720833332</v>
          </cell>
          <cell r="Q18">
            <v>0</v>
          </cell>
          <cell r="R18">
            <v>10.668362885984912</v>
          </cell>
          <cell r="S18" t="str">
            <v>-</v>
          </cell>
          <cell r="T18">
            <v>12.04668645213477</v>
          </cell>
          <cell r="U18">
            <v>0</v>
          </cell>
          <cell r="V18">
            <v>0</v>
          </cell>
          <cell r="W18">
            <v>0</v>
          </cell>
          <cell r="X18">
            <v>0</v>
          </cell>
          <cell r="Y18">
            <v>0</v>
          </cell>
          <cell r="Z18">
            <v>0</v>
          </cell>
          <cell r="AA18">
            <v>0</v>
          </cell>
          <cell r="AB18" t="str">
            <v>Net Cash</v>
          </cell>
          <cell r="AC18">
            <v>57.729157208333319</v>
          </cell>
        </row>
        <row r="19">
          <cell r="B19" t="str">
            <v xml:space="preserve">FY 2005E </v>
          </cell>
          <cell r="C19">
            <v>0</v>
          </cell>
          <cell r="D19">
            <v>56.774999999999999</v>
          </cell>
          <cell r="E19">
            <v>0</v>
          </cell>
          <cell r="F19">
            <v>6.5</v>
          </cell>
          <cell r="G19" t="str">
            <v>-</v>
          </cell>
          <cell r="H19">
            <v>7.5</v>
          </cell>
          <cell r="I19">
            <v>0</v>
          </cell>
          <cell r="J19">
            <v>369.03749999999997</v>
          </cell>
          <cell r="K19" t="str">
            <v>-</v>
          </cell>
          <cell r="L19">
            <v>425.8125</v>
          </cell>
          <cell r="M19">
            <v>0</v>
          </cell>
          <cell r="N19">
            <v>426.7666572083333</v>
          </cell>
          <cell r="O19" t="str">
            <v>-</v>
          </cell>
          <cell r="P19">
            <v>483.54165720833333</v>
          </cell>
          <cell r="Q19">
            <v>0</v>
          </cell>
          <cell r="R19">
            <v>12.635816739930499</v>
          </cell>
          <cell r="S19" t="str">
            <v>-</v>
          </cell>
          <cell r="T19">
            <v>14.316825514379682</v>
          </cell>
          <cell r="U19">
            <v>0</v>
          </cell>
          <cell r="V19">
            <v>0</v>
          </cell>
          <cell r="W19">
            <v>0</v>
          </cell>
          <cell r="X19">
            <v>0</v>
          </cell>
          <cell r="Y19">
            <v>0</v>
          </cell>
          <cell r="Z19">
            <v>0</v>
          </cell>
          <cell r="AA19">
            <v>0</v>
          </cell>
          <cell r="AB19" t="str">
            <v>Primare shares</v>
          </cell>
          <cell r="AC19">
            <v>32.789118999999999</v>
          </cell>
        </row>
        <row r="20">
          <cell r="AB20" t="str">
            <v>Options</v>
          </cell>
          <cell r="AC20">
            <v>0.98524367017913583</v>
          </cell>
        </row>
        <row r="21">
          <cell r="B21" t="str">
            <v>LTM</v>
          </cell>
          <cell r="C21">
            <v>0</v>
          </cell>
          <cell r="D21">
            <v>0</v>
          </cell>
          <cell r="E21">
            <v>0</v>
          </cell>
          <cell r="F21">
            <v>5.5</v>
          </cell>
          <cell r="G21" t="str">
            <v>-</v>
          </cell>
          <cell r="H21">
            <v>6.5</v>
          </cell>
          <cell r="I21">
            <v>0</v>
          </cell>
          <cell r="J21">
            <v>0</v>
          </cell>
          <cell r="K21" t="str">
            <v>-</v>
          </cell>
          <cell r="L21">
            <v>0</v>
          </cell>
          <cell r="M21">
            <v>0</v>
          </cell>
          <cell r="N21">
            <v>57.729157208333319</v>
          </cell>
          <cell r="O21" t="str">
            <v>-</v>
          </cell>
          <cell r="P21">
            <v>57.729157208333319</v>
          </cell>
          <cell r="Q21">
            <v>0</v>
          </cell>
          <cell r="R21">
            <v>1.7092597060108234</v>
          </cell>
          <cell r="S21" t="str">
            <v>-</v>
          </cell>
          <cell r="T21">
            <v>1.7092597060108234</v>
          </cell>
        </row>
        <row r="22">
          <cell r="A22" t="str">
            <v>Adjusted</v>
          </cell>
          <cell r="B22" t="str">
            <v>FY 2004E</v>
          </cell>
          <cell r="C22">
            <v>0</v>
          </cell>
          <cell r="D22">
            <v>50.068223359999998</v>
          </cell>
          <cell r="E22">
            <v>0</v>
          </cell>
          <cell r="F22">
            <v>6.5</v>
          </cell>
          <cell r="G22" t="str">
            <v>-</v>
          </cell>
          <cell r="H22">
            <v>7.5</v>
          </cell>
          <cell r="I22">
            <v>0</v>
          </cell>
          <cell r="J22">
            <v>325.44345183999997</v>
          </cell>
          <cell r="K22" t="str">
            <v>-</v>
          </cell>
          <cell r="L22">
            <v>375.51167519999996</v>
          </cell>
          <cell r="M22">
            <v>0</v>
          </cell>
          <cell r="N22">
            <v>383.1726090483333</v>
          </cell>
          <cell r="O22" t="str">
            <v>-</v>
          </cell>
          <cell r="P22">
            <v>433.24083240833329</v>
          </cell>
          <cell r="Q22">
            <v>0</v>
          </cell>
          <cell r="R22">
            <v>11.345072971181574</v>
          </cell>
          <cell r="S22" t="str">
            <v>-</v>
          </cell>
          <cell r="T22">
            <v>12.827505781207844</v>
          </cell>
        </row>
        <row r="23">
          <cell r="A23" t="str">
            <v>EBITDA</v>
          </cell>
          <cell r="B23" t="str">
            <v xml:space="preserve">FY 2005E </v>
          </cell>
          <cell r="C23">
            <v>0</v>
          </cell>
          <cell r="D23">
            <v>59.323</v>
          </cell>
          <cell r="E23">
            <v>0</v>
          </cell>
          <cell r="F23">
            <v>6.5</v>
          </cell>
          <cell r="G23" t="str">
            <v>-</v>
          </cell>
          <cell r="H23">
            <v>7.5</v>
          </cell>
          <cell r="I23">
            <v>0</v>
          </cell>
          <cell r="J23">
            <v>385.59949999999998</v>
          </cell>
          <cell r="K23" t="str">
            <v>-</v>
          </cell>
          <cell r="L23">
            <v>444.92250000000001</v>
          </cell>
          <cell r="M23">
            <v>0</v>
          </cell>
          <cell r="N23">
            <v>443.32865720833331</v>
          </cell>
          <cell r="O23" t="str">
            <v>-</v>
          </cell>
          <cell r="P23">
            <v>502.65165720833335</v>
          </cell>
          <cell r="Q23">
            <v>0</v>
          </cell>
          <cell r="R23">
            <v>13.126188687485362</v>
          </cell>
          <cell r="S23" t="str">
            <v>-</v>
          </cell>
          <cell r="T23">
            <v>14.882639300019909</v>
          </cell>
        </row>
        <row r="25">
          <cell r="B25" t="str">
            <v>LTM</v>
          </cell>
          <cell r="C25">
            <v>0</v>
          </cell>
          <cell r="D25">
            <v>25.416</v>
          </cell>
          <cell r="E25">
            <v>0</v>
          </cell>
          <cell r="F25">
            <v>9</v>
          </cell>
          <cell r="G25" t="str">
            <v>-</v>
          </cell>
          <cell r="H25">
            <v>10</v>
          </cell>
          <cell r="I25">
            <v>0</v>
          </cell>
          <cell r="J25">
            <v>228.744</v>
          </cell>
          <cell r="K25" t="str">
            <v>-</v>
          </cell>
          <cell r="L25">
            <v>254.16</v>
          </cell>
          <cell r="M25">
            <v>0</v>
          </cell>
          <cell r="N25">
            <v>286.4731572083333</v>
          </cell>
          <cell r="O25" t="str">
            <v>-</v>
          </cell>
          <cell r="P25">
            <v>311.8891572083333</v>
          </cell>
          <cell r="Q25">
            <v>0</v>
          </cell>
          <cell r="R25">
            <v>8.4819707778312274</v>
          </cell>
          <cell r="S25" t="str">
            <v>-</v>
          </cell>
          <cell r="T25">
            <v>9.2344942302557165</v>
          </cell>
          <cell r="U25">
            <v>0</v>
          </cell>
          <cell r="V25">
            <v>0</v>
          </cell>
          <cell r="W25">
            <v>0</v>
          </cell>
          <cell r="X25">
            <v>0</v>
          </cell>
          <cell r="Y25">
            <v>0</v>
          </cell>
          <cell r="Z25">
            <v>0</v>
          </cell>
          <cell r="AA25">
            <v>0</v>
          </cell>
          <cell r="AB25" t="str">
            <v>Dil. Shares</v>
          </cell>
          <cell r="AC25">
            <v>33.774362670179137</v>
          </cell>
        </row>
        <row r="26">
          <cell r="A26" t="str">
            <v>EBIT</v>
          </cell>
          <cell r="B26" t="str">
            <v>FY 2004E</v>
          </cell>
          <cell r="C26">
            <v>0</v>
          </cell>
          <cell r="D26">
            <v>24.02</v>
          </cell>
          <cell r="E26">
            <v>0</v>
          </cell>
          <cell r="F26">
            <v>10</v>
          </cell>
          <cell r="G26" t="str">
            <v>-</v>
          </cell>
          <cell r="H26">
            <v>12</v>
          </cell>
          <cell r="I26">
            <v>0</v>
          </cell>
          <cell r="J26">
            <v>240.2</v>
          </cell>
          <cell r="K26" t="str">
            <v>-</v>
          </cell>
          <cell r="L26">
            <v>288.24</v>
          </cell>
          <cell r="M26">
            <v>0</v>
          </cell>
          <cell r="N26">
            <v>297.92915720833332</v>
          </cell>
          <cell r="O26" t="str">
            <v>-</v>
          </cell>
          <cell r="P26">
            <v>345.96915720833334</v>
          </cell>
          <cell r="Q26">
            <v>0</v>
          </cell>
          <cell r="R26">
            <v>8.8211629666483091</v>
          </cell>
          <cell r="S26" t="str">
            <v>-</v>
          </cell>
          <cell r="T26">
            <v>10.243543618775808</v>
          </cell>
        </row>
        <row r="27">
          <cell r="B27" t="str">
            <v>FY 2005E</v>
          </cell>
          <cell r="C27">
            <v>0</v>
          </cell>
          <cell r="D27">
            <v>32.58</v>
          </cell>
          <cell r="E27">
            <v>0</v>
          </cell>
          <cell r="F27">
            <v>9</v>
          </cell>
          <cell r="G27" t="str">
            <v>-</v>
          </cell>
          <cell r="H27">
            <v>10.5</v>
          </cell>
          <cell r="I27">
            <v>0</v>
          </cell>
          <cell r="J27">
            <v>293.21999999999997</v>
          </cell>
          <cell r="K27" t="str">
            <v>-</v>
          </cell>
          <cell r="L27">
            <v>342.09</v>
          </cell>
          <cell r="M27">
            <v>0</v>
          </cell>
          <cell r="N27">
            <v>350.9491572083333</v>
          </cell>
          <cell r="O27" t="str">
            <v>-</v>
          </cell>
          <cell r="P27">
            <v>399.81915720833331</v>
          </cell>
          <cell r="Q27">
            <v>0</v>
          </cell>
          <cell r="R27">
            <v>10.390992737168707</v>
          </cell>
          <cell r="S27" t="str">
            <v>-</v>
          </cell>
          <cell r="T27">
            <v>11.837948242361687</v>
          </cell>
        </row>
        <row r="29">
          <cell r="B29" t="str">
            <v>LTM</v>
          </cell>
          <cell r="C29">
            <v>0</v>
          </cell>
          <cell r="D29">
            <v>16.461000000000002</v>
          </cell>
          <cell r="E29">
            <v>0</v>
          </cell>
          <cell r="F29">
            <v>17</v>
          </cell>
          <cell r="G29" t="str">
            <v>-</v>
          </cell>
          <cell r="H29">
            <v>19</v>
          </cell>
          <cell r="I29">
            <v>0</v>
          </cell>
          <cell r="J29">
            <v>222.10784279166671</v>
          </cell>
          <cell r="K29" t="str">
            <v>-</v>
          </cell>
          <cell r="L29">
            <v>255.02984279166668</v>
          </cell>
          <cell r="M29">
            <v>0</v>
          </cell>
          <cell r="N29">
            <v>279.83700000000005</v>
          </cell>
          <cell r="O29" t="str">
            <v>-</v>
          </cell>
          <cell r="P29">
            <v>312.75900000000001</v>
          </cell>
          <cell r="Q29">
            <v>0</v>
          </cell>
          <cell r="R29">
            <v>8.2854857316694943</v>
          </cell>
          <cell r="S29" t="str">
            <v>-</v>
          </cell>
          <cell r="T29">
            <v>9.2602487589247282</v>
          </cell>
        </row>
        <row r="30">
          <cell r="A30" t="str">
            <v>Net Income</v>
          </cell>
          <cell r="B30" t="str">
            <v>FY 2004E</v>
          </cell>
          <cell r="C30">
            <v>0</v>
          </cell>
          <cell r="D30">
            <v>15.653</v>
          </cell>
          <cell r="E30">
            <v>0</v>
          </cell>
          <cell r="F30">
            <v>17.5</v>
          </cell>
          <cell r="G30" t="str">
            <v>-</v>
          </cell>
          <cell r="H30">
            <v>19.5</v>
          </cell>
          <cell r="I30">
            <v>0</v>
          </cell>
          <cell r="J30">
            <v>216.19834279166668</v>
          </cell>
          <cell r="K30" t="str">
            <v>-</v>
          </cell>
          <cell r="L30">
            <v>247.50434279166666</v>
          </cell>
          <cell r="M30">
            <v>0</v>
          </cell>
          <cell r="N30">
            <v>273.92750000000001</v>
          </cell>
          <cell r="O30" t="str">
            <v>-</v>
          </cell>
          <cell r="P30">
            <v>305.23349999999999</v>
          </cell>
          <cell r="Q30">
            <v>0</v>
          </cell>
          <cell r="R30">
            <v>8.1105157386689228</v>
          </cell>
          <cell r="S30" t="str">
            <v>-</v>
          </cell>
          <cell r="T30">
            <v>9.0374318230882267</v>
          </cell>
        </row>
        <row r="31">
          <cell r="B31" t="str">
            <v xml:space="preserve">FY 2005E </v>
          </cell>
          <cell r="C31">
            <v>0</v>
          </cell>
          <cell r="D31">
            <v>20.375131</v>
          </cell>
          <cell r="E31">
            <v>0</v>
          </cell>
          <cell r="F31">
            <v>15</v>
          </cell>
          <cell r="G31" t="str">
            <v>-</v>
          </cell>
          <cell r="H31">
            <v>16</v>
          </cell>
          <cell r="I31">
            <v>0</v>
          </cell>
          <cell r="J31">
            <v>247.89780779166665</v>
          </cell>
          <cell r="K31" t="str">
            <v>-</v>
          </cell>
          <cell r="L31">
            <v>268.27293879166666</v>
          </cell>
          <cell r="M31">
            <v>0</v>
          </cell>
          <cell r="N31">
            <v>305.62696499999998</v>
          </cell>
          <cell r="O31" t="str">
            <v>-</v>
          </cell>
          <cell r="P31">
            <v>326.00209599999999</v>
          </cell>
          <cell r="Q31">
            <v>0</v>
          </cell>
          <cell r="R31">
            <v>9.0490816358128168</v>
          </cell>
          <cell r="S31" t="str">
            <v>-</v>
          </cell>
          <cell r="T31">
            <v>9.6523537448670051</v>
          </cell>
        </row>
        <row r="36">
          <cell r="D36" t="str">
            <v>Grant</v>
          </cell>
          <cell r="E36">
            <v>0</v>
          </cell>
          <cell r="F36">
            <v>0</v>
          </cell>
          <cell r="G36">
            <v>0</v>
          </cell>
          <cell r="H36">
            <v>0</v>
          </cell>
          <cell r="I36">
            <v>0</v>
          </cell>
          <cell r="J36">
            <v>0</v>
          </cell>
          <cell r="K36">
            <v>0</v>
          </cell>
          <cell r="L36">
            <v>0</v>
          </cell>
          <cell r="M36">
            <v>0</v>
          </cell>
          <cell r="N36" t="str">
            <v>Implied</v>
          </cell>
          <cell r="O36">
            <v>0</v>
          </cell>
          <cell r="P36">
            <v>0</v>
          </cell>
          <cell r="Q36">
            <v>0</v>
          </cell>
          <cell r="R36" t="str">
            <v>Implied</v>
          </cell>
        </row>
        <row r="37">
          <cell r="D37" t="str">
            <v xml:space="preserve">Financial </v>
          </cell>
          <cell r="E37">
            <v>0</v>
          </cell>
          <cell r="F37" t="str">
            <v>Selected LTM</v>
          </cell>
          <cell r="G37">
            <v>0</v>
          </cell>
          <cell r="H37">
            <v>0</v>
          </cell>
          <cell r="I37">
            <v>0</v>
          </cell>
          <cell r="J37" t="str">
            <v>Implied Enterprise</v>
          </cell>
          <cell r="K37">
            <v>0</v>
          </cell>
          <cell r="L37">
            <v>0</v>
          </cell>
          <cell r="M37">
            <v>0</v>
          </cell>
          <cell r="N37" t="str">
            <v>Equity Reference</v>
          </cell>
          <cell r="O37">
            <v>0</v>
          </cell>
          <cell r="P37">
            <v>0</v>
          </cell>
          <cell r="Q37">
            <v>0</v>
          </cell>
          <cell r="R37" t="str">
            <v>Per Share</v>
          </cell>
        </row>
        <row r="38">
          <cell r="B38" t="str">
            <v>Methodology</v>
          </cell>
          <cell r="C38">
            <v>0</v>
          </cell>
          <cell r="D38" t="str">
            <v>Results(1)</v>
          </cell>
          <cell r="E38">
            <v>0</v>
          </cell>
          <cell r="F38" t="str">
            <v>Multiples</v>
          </cell>
          <cell r="G38">
            <v>0</v>
          </cell>
          <cell r="H38">
            <v>0</v>
          </cell>
          <cell r="I38">
            <v>0</v>
          </cell>
          <cell r="J38" t="str">
            <v>Reference Range</v>
          </cell>
          <cell r="K38">
            <v>0</v>
          </cell>
          <cell r="L38">
            <v>0</v>
          </cell>
          <cell r="M38">
            <v>0</v>
          </cell>
          <cell r="N38" t="str">
            <v>Range(2)</v>
          </cell>
          <cell r="O38">
            <v>0</v>
          </cell>
          <cell r="P38">
            <v>0</v>
          </cell>
          <cell r="Q38">
            <v>0</v>
          </cell>
          <cell r="R38" t="str">
            <v>Reference Range</v>
          </cell>
        </row>
        <row r="40">
          <cell r="B40" t="str">
            <v>Selected Precedent Transactions</v>
          </cell>
        </row>
        <row r="42">
          <cell r="A42" t="str">
            <v>Revenues(3)</v>
          </cell>
          <cell r="B42" t="str">
            <v>FY 2004E</v>
          </cell>
          <cell r="C42">
            <v>0</v>
          </cell>
          <cell r="D42">
            <v>1266.9929999999999</v>
          </cell>
          <cell r="E42">
            <v>0</v>
          </cell>
          <cell r="F42">
            <v>0.3</v>
          </cell>
          <cell r="G42" t="str">
            <v>-</v>
          </cell>
          <cell r="H42">
            <v>0.4</v>
          </cell>
          <cell r="I42">
            <v>0</v>
          </cell>
          <cell r="J42">
            <v>380.09789999999998</v>
          </cell>
          <cell r="K42" t="str">
            <v>-</v>
          </cell>
          <cell r="L42">
            <v>506.79719999999998</v>
          </cell>
          <cell r="M42">
            <v>0</v>
          </cell>
          <cell r="N42">
            <v>437.82705720833331</v>
          </cell>
          <cell r="O42" t="str">
            <v>-</v>
          </cell>
          <cell r="P42">
            <v>564.52635720833325</v>
          </cell>
          <cell r="Q42">
            <v>0</v>
          </cell>
          <cell r="R42">
            <v>12.963295902394925</v>
          </cell>
          <cell r="S42" t="str">
            <v>-</v>
          </cell>
          <cell r="T42">
            <v>16.714641301189623</v>
          </cell>
        </row>
        <row r="45">
          <cell r="A45" t="str">
            <v>EBITDA</v>
          </cell>
          <cell r="B45" t="str">
            <v>FY 2004E</v>
          </cell>
          <cell r="C45">
            <v>0</v>
          </cell>
          <cell r="D45">
            <v>46.552</v>
          </cell>
          <cell r="E45">
            <v>0</v>
          </cell>
          <cell r="F45">
            <v>5</v>
          </cell>
          <cell r="G45" t="str">
            <v>-</v>
          </cell>
          <cell r="H45">
            <v>6</v>
          </cell>
          <cell r="I45">
            <v>0</v>
          </cell>
          <cell r="J45">
            <v>232.76</v>
          </cell>
          <cell r="K45" t="str">
            <v>-</v>
          </cell>
          <cell r="L45">
            <v>279.31200000000001</v>
          </cell>
          <cell r="M45">
            <v>0</v>
          </cell>
          <cell r="N45">
            <v>290.48915720833332</v>
          </cell>
          <cell r="O45" t="str">
            <v>-</v>
          </cell>
          <cell r="P45">
            <v>337.04115720833335</v>
          </cell>
          <cell r="Q45">
            <v>0</v>
          </cell>
          <cell r="R45">
            <v>8.6008775367601213</v>
          </cell>
          <cell r="S45" t="str">
            <v>-</v>
          </cell>
          <cell r="T45">
            <v>9.9792011029099807</v>
          </cell>
        </row>
        <row r="48">
          <cell r="A48" t="str">
            <v>Adjusted</v>
          </cell>
          <cell r="B48" t="str">
            <v>FY 2004E</v>
          </cell>
          <cell r="C48">
            <v>0</v>
          </cell>
          <cell r="D48">
            <v>50.068223359999998</v>
          </cell>
          <cell r="E48">
            <v>0</v>
          </cell>
          <cell r="F48">
            <v>5</v>
          </cell>
          <cell r="G48" t="str">
            <v>-</v>
          </cell>
          <cell r="H48">
            <v>6</v>
          </cell>
          <cell r="I48">
            <v>0</v>
          </cell>
          <cell r="J48">
            <v>250.34111679999998</v>
          </cell>
          <cell r="K48" t="str">
            <v>-</v>
          </cell>
          <cell r="L48">
            <v>300.40934016</v>
          </cell>
          <cell r="M48">
            <v>0</v>
          </cell>
          <cell r="N48">
            <v>308.07027400833329</v>
          </cell>
          <cell r="O48" t="str">
            <v>-</v>
          </cell>
          <cell r="P48">
            <v>358.13849736833333</v>
          </cell>
          <cell r="Q48">
            <v>0</v>
          </cell>
          <cell r="R48">
            <v>9.1214237561421712</v>
          </cell>
          <cell r="S48" t="str">
            <v>-</v>
          </cell>
          <cell r="T48">
            <v>10.603856566168441</v>
          </cell>
        </row>
        <row r="49">
          <cell r="A49" t="str">
            <v>EBITDA</v>
          </cell>
        </row>
        <row r="51">
          <cell r="A51" t="str">
            <v>EBIT</v>
          </cell>
          <cell r="B51" t="str">
            <v>FY 2004E</v>
          </cell>
          <cell r="C51">
            <v>0</v>
          </cell>
          <cell r="D51">
            <v>24.02</v>
          </cell>
          <cell r="E51">
            <v>0</v>
          </cell>
          <cell r="F51">
            <v>8.5</v>
          </cell>
          <cell r="G51" t="str">
            <v>-</v>
          </cell>
          <cell r="H51">
            <v>9.5</v>
          </cell>
          <cell r="I51">
            <v>0</v>
          </cell>
          <cell r="J51">
            <v>204.17</v>
          </cell>
          <cell r="K51" t="str">
            <v>-</v>
          </cell>
          <cell r="L51">
            <v>228.19</v>
          </cell>
          <cell r="M51">
            <v>0</v>
          </cell>
          <cell r="N51">
            <v>261.89915720833329</v>
          </cell>
          <cell r="O51" t="str">
            <v>-</v>
          </cell>
          <cell r="P51">
            <v>285.91915720833333</v>
          </cell>
          <cell r="Q51">
            <v>0</v>
          </cell>
          <cell r="R51">
            <v>7.7543774775526861</v>
          </cell>
          <cell r="S51" t="str">
            <v>-</v>
          </cell>
          <cell r="T51">
            <v>8.4655678036164357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1">
          <cell r="G1" t="str">
            <v>Summary Financial Data</v>
          </cell>
          <cell r="H1"/>
          <cell r="I1"/>
          <cell r="J1"/>
          <cell r="K1"/>
          <cell r="L1"/>
          <cell r="M1"/>
          <cell r="N1"/>
          <cell r="O1"/>
          <cell r="P1"/>
          <cell r="Q1"/>
          <cell r="R1"/>
          <cell r="S1"/>
          <cell r="T1"/>
          <cell r="U1"/>
          <cell r="V1"/>
          <cell r="W1"/>
          <cell r="X1"/>
          <cell r="Y1"/>
          <cell r="Z1"/>
          <cell r="AA1"/>
          <cell r="AB1"/>
          <cell r="AC1"/>
          <cell r="AD1"/>
          <cell r="AE1"/>
          <cell r="AF1"/>
          <cell r="AG1"/>
          <cell r="AH1"/>
          <cell r="AI1"/>
          <cell r="AJ1"/>
          <cell r="AK1"/>
          <cell r="AL1"/>
          <cell r="AM1"/>
          <cell r="AN1"/>
          <cell r="AO1"/>
          <cell r="AP1"/>
          <cell r="AQ1" t="str">
            <v>Fred's</v>
          </cell>
        </row>
        <row r="2">
          <cell r="G2" t="str">
            <v>($ in millions, except per share data)</v>
          </cell>
        </row>
        <row r="4">
          <cell r="I4" t="str">
            <v>Historical</v>
          </cell>
          <cell r="J4">
            <v>0</v>
          </cell>
          <cell r="K4">
            <v>0</v>
          </cell>
          <cell r="L4">
            <v>0</v>
          </cell>
          <cell r="M4">
            <v>0</v>
          </cell>
          <cell r="N4">
            <v>0</v>
          </cell>
          <cell r="O4" t="str">
            <v>Historical</v>
          </cell>
          <cell r="P4" t="str">
            <v>Historical</v>
          </cell>
          <cell r="Q4" t="str">
            <v>Historical</v>
          </cell>
          <cell r="R4" t="str">
            <v>Historical</v>
          </cell>
          <cell r="S4" t="str">
            <v>Historical</v>
          </cell>
          <cell r="T4" t="str">
            <v>Historical</v>
          </cell>
          <cell r="U4">
            <v>0</v>
          </cell>
          <cell r="V4" t="str">
            <v>Projected</v>
          </cell>
        </row>
        <row r="5">
          <cell r="B5" t="str">
            <v>($ in millions, except per share data)</v>
          </cell>
          <cell r="C5">
            <v>0</v>
          </cell>
          <cell r="D5">
            <v>0</v>
          </cell>
          <cell r="E5">
            <v>0</v>
          </cell>
          <cell r="F5">
            <v>0</v>
          </cell>
          <cell r="G5">
            <v>0</v>
          </cell>
          <cell r="H5">
            <v>0</v>
          </cell>
          <cell r="I5">
            <v>0</v>
          </cell>
          <cell r="J5">
            <v>0</v>
          </cell>
          <cell r="K5">
            <v>0</v>
          </cell>
          <cell r="L5">
            <v>0</v>
          </cell>
          <cell r="M5">
            <v>0</v>
          </cell>
          <cell r="N5">
            <v>0</v>
          </cell>
          <cell r="O5">
            <v>0</v>
          </cell>
          <cell r="P5">
            <v>0</v>
          </cell>
          <cell r="Q5" t="str">
            <v>LTM</v>
          </cell>
        </row>
        <row r="6">
          <cell r="G6" t="str">
            <v>2000A</v>
          </cell>
          <cell r="H6">
            <v>0</v>
          </cell>
          <cell r="I6" t="str">
            <v>2001A</v>
          </cell>
          <cell r="J6">
            <v>0</v>
          </cell>
          <cell r="K6" t="str">
            <v>2002A</v>
          </cell>
          <cell r="L6">
            <v>0</v>
          </cell>
          <cell r="M6" t="str">
            <v>2003A</v>
          </cell>
          <cell r="N6">
            <v>0</v>
          </cell>
          <cell r="O6">
            <v>37987</v>
          </cell>
          <cell r="P6" t="str">
            <v>48 weeks 12/05</v>
          </cell>
          <cell r="Q6">
            <v>38353</v>
          </cell>
          <cell r="R6">
            <v>0</v>
          </cell>
          <cell r="S6" t="str">
            <v>Actual 9 weeks ended 12/31</v>
          </cell>
          <cell r="T6" t="str">
            <v>Budget 13 weeks ended 1/31/05</v>
          </cell>
          <cell r="U6" t="str">
            <v>Budget 4 weeks ended 1/31/05</v>
          </cell>
          <cell r="V6" t="str">
            <v>2004E(4)</v>
          </cell>
          <cell r="W6">
            <v>0</v>
          </cell>
          <cell r="X6" t="str">
            <v>2005E</v>
          </cell>
          <cell r="Y6">
            <v>0</v>
          </cell>
          <cell r="Z6">
            <v>0</v>
          </cell>
          <cell r="AA6">
            <v>0</v>
          </cell>
          <cell r="AB6">
            <v>0</v>
          </cell>
          <cell r="AC6">
            <v>0</v>
          </cell>
          <cell r="AD6">
            <v>0</v>
          </cell>
          <cell r="AE6">
            <v>0</v>
          </cell>
          <cell r="AF6">
            <v>0</v>
          </cell>
          <cell r="AG6">
            <v>0</v>
          </cell>
          <cell r="AH6" t="str">
            <v>1999A</v>
          </cell>
        </row>
        <row r="8">
          <cell r="A8" t="str">
            <v>Summary Income Statement Data</v>
          </cell>
          <cell r="B8">
            <v>0</v>
          </cell>
          <cell r="C8">
            <v>0</v>
          </cell>
          <cell r="D8">
            <v>0</v>
          </cell>
          <cell r="E8">
            <v>0</v>
          </cell>
          <cell r="F8">
            <v>0</v>
          </cell>
          <cell r="G8">
            <v>1250.6040000000003</v>
          </cell>
          <cell r="H8">
            <v>0</v>
          </cell>
          <cell r="I8">
            <v>1192.546</v>
          </cell>
          <cell r="J8">
            <v>0</v>
          </cell>
          <cell r="K8">
            <v>1192.546</v>
          </cell>
          <cell r="L8">
            <v>0</v>
          </cell>
          <cell r="M8">
            <v>1193.4050000000002</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9.1651391434760868E-4</v>
          </cell>
          <cell r="AN8">
            <v>0</v>
          </cell>
          <cell r="AO8">
            <v>38353</v>
          </cell>
        </row>
        <row r="10">
          <cell r="C10" t="str">
            <v>Women's</v>
          </cell>
          <cell r="D10">
            <v>0</v>
          </cell>
          <cell r="E10">
            <v>0</v>
          </cell>
          <cell r="F10">
            <v>0</v>
          </cell>
          <cell r="G10">
            <v>696.49300000000005</v>
          </cell>
          <cell r="H10">
            <v>0</v>
          </cell>
          <cell r="I10">
            <v>702.22799999999995</v>
          </cell>
          <cell r="J10">
            <v>0</v>
          </cell>
          <cell r="K10">
            <v>702.22799999999995</v>
          </cell>
          <cell r="L10">
            <v>0</v>
          </cell>
          <cell r="M10">
            <v>723.52300000000002</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t="str">
            <v>Women's</v>
          </cell>
        </row>
        <row r="11">
          <cell r="C11" t="str">
            <v>Men's</v>
          </cell>
          <cell r="D11">
            <v>0</v>
          </cell>
          <cell r="E11">
            <v>0</v>
          </cell>
          <cell r="F11">
            <v>0</v>
          </cell>
          <cell r="G11">
            <v>328.91500000000002</v>
          </cell>
          <cell r="H11">
            <v>0</v>
          </cell>
          <cell r="I11">
            <v>280.92200000000003</v>
          </cell>
          <cell r="J11">
            <v>0</v>
          </cell>
          <cell r="K11">
            <v>280.92200000000003</v>
          </cell>
          <cell r="L11">
            <v>0</v>
          </cell>
          <cell r="M11">
            <v>256.32100000000003</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t="str">
            <v>Men's</v>
          </cell>
        </row>
        <row r="12">
          <cell r="C12" t="str">
            <v>Children's</v>
          </cell>
          <cell r="D12">
            <v>0</v>
          </cell>
          <cell r="E12">
            <v>0</v>
          </cell>
          <cell r="F12">
            <v>0</v>
          </cell>
          <cell r="G12">
            <v>143.02699999999999</v>
          </cell>
          <cell r="H12">
            <v>0</v>
          </cell>
          <cell r="I12">
            <v>137.52699999999999</v>
          </cell>
          <cell r="J12">
            <v>0</v>
          </cell>
          <cell r="K12">
            <v>137.52699999999999</v>
          </cell>
          <cell r="L12">
            <v>0</v>
          </cell>
          <cell r="M12">
            <v>135.05600000000001</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t="str">
            <v>Children's</v>
          </cell>
        </row>
        <row r="13">
          <cell r="C13" t="str">
            <v>Shoes</v>
          </cell>
          <cell r="D13">
            <v>0</v>
          </cell>
          <cell r="E13">
            <v>0</v>
          </cell>
          <cell r="F13">
            <v>0</v>
          </cell>
          <cell r="G13">
            <v>74.852999999999994</v>
          </cell>
          <cell r="H13">
            <v>0</v>
          </cell>
          <cell r="I13">
            <v>64.266000000000005</v>
          </cell>
          <cell r="J13">
            <v>0</v>
          </cell>
          <cell r="K13">
            <v>64.266000000000005</v>
          </cell>
          <cell r="L13">
            <v>0</v>
          </cell>
          <cell r="M13">
            <v>70.796000000000006</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t="str">
            <v>Shoes</v>
          </cell>
        </row>
        <row r="14">
          <cell r="C14" t="str">
            <v>Other</v>
          </cell>
          <cell r="D14">
            <v>0</v>
          </cell>
          <cell r="E14">
            <v>0</v>
          </cell>
          <cell r="F14">
            <v>0</v>
          </cell>
          <cell r="G14">
            <v>7.3159999999999998</v>
          </cell>
          <cell r="H14">
            <v>0</v>
          </cell>
          <cell r="I14">
            <v>7.6029999999999998</v>
          </cell>
          <cell r="J14">
            <v>0</v>
          </cell>
          <cell r="K14">
            <v>7.6029999999999998</v>
          </cell>
          <cell r="L14">
            <v>0</v>
          </cell>
          <cell r="M14">
            <v>7.7089999999999996</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t="str">
            <v>Other</v>
          </cell>
        </row>
        <row r="15">
          <cell r="B15" t="str">
            <v>Sales</v>
          </cell>
          <cell r="C15">
            <v>0</v>
          </cell>
          <cell r="D15">
            <v>0</v>
          </cell>
          <cell r="E15">
            <v>0</v>
          </cell>
          <cell r="F15">
            <v>0</v>
          </cell>
          <cell r="G15">
            <v>1250.604</v>
          </cell>
          <cell r="H15">
            <v>0</v>
          </cell>
          <cell r="I15">
            <v>1192.546</v>
          </cell>
          <cell r="J15">
            <v>0</v>
          </cell>
          <cell r="K15">
            <v>1193.405</v>
          </cell>
          <cell r="L15">
            <v>0</v>
          </cell>
          <cell r="M15">
            <v>1227.0319999999999</v>
          </cell>
          <cell r="N15">
            <v>0</v>
          </cell>
          <cell r="O15">
            <v>60.723999999999997</v>
          </cell>
          <cell r="P15">
            <v>1205.771</v>
          </cell>
          <cell r="Q15">
            <v>1266.4949999999999</v>
          </cell>
          <cell r="R15">
            <v>0</v>
          </cell>
          <cell r="S15">
            <v>323.46699999999998</v>
          </cell>
          <cell r="T15">
            <v>403.30900000000003</v>
          </cell>
          <cell r="U15">
            <v>66.120999999999995</v>
          </cell>
          <cell r="V15">
            <v>1266.9929999999999</v>
          </cell>
          <cell r="W15">
            <v>0</v>
          </cell>
          <cell r="X15">
            <v>1376.2</v>
          </cell>
          <cell r="Y15">
            <v>0</v>
          </cell>
          <cell r="Z15">
            <v>0</v>
          </cell>
          <cell r="AA15">
            <v>0</v>
          </cell>
          <cell r="AB15">
            <v>0</v>
          </cell>
          <cell r="AC15">
            <v>0</v>
          </cell>
          <cell r="AD15">
            <v>0</v>
          </cell>
          <cell r="AE15">
            <v>0</v>
          </cell>
          <cell r="AF15">
            <v>0</v>
          </cell>
          <cell r="AG15">
            <v>0</v>
          </cell>
          <cell r="AH15">
            <v>1180.93</v>
          </cell>
        </row>
        <row r="16">
          <cell r="C16" t="str">
            <v>% Growth</v>
          </cell>
          <cell r="D16">
            <v>0</v>
          </cell>
          <cell r="E16">
            <v>0</v>
          </cell>
          <cell r="F16">
            <v>0</v>
          </cell>
          <cell r="G16">
            <v>0</v>
          </cell>
          <cell r="H16">
            <v>0</v>
          </cell>
          <cell r="I16">
            <v>-4.6423967938691968E-2</v>
          </cell>
          <cell r="J16">
            <v>0</v>
          </cell>
          <cell r="K16">
            <v>7.203076443171863E-4</v>
          </cell>
          <cell r="L16">
            <v>0</v>
          </cell>
          <cell r="M16">
            <v>2.8177358063691704E-2</v>
          </cell>
          <cell r="N16">
            <v>0</v>
          </cell>
          <cell r="O16">
            <v>0</v>
          </cell>
          <cell r="P16">
            <v>0</v>
          </cell>
          <cell r="Q16">
            <v>3.216134542538418E-2</v>
          </cell>
          <cell r="R16">
            <v>0</v>
          </cell>
          <cell r="S16">
            <v>0</v>
          </cell>
          <cell r="T16">
            <v>0</v>
          </cell>
          <cell r="U16">
            <v>0</v>
          </cell>
          <cell r="V16">
            <v>3.2567202811336626E-2</v>
          </cell>
          <cell r="W16">
            <v>0</v>
          </cell>
          <cell r="X16">
            <v>8.6193846374841954E-2</v>
          </cell>
        </row>
        <row r="17">
          <cell r="C17" t="str">
            <v>Comp store growth %</v>
          </cell>
          <cell r="D17">
            <v>0</v>
          </cell>
          <cell r="E17">
            <v>0</v>
          </cell>
          <cell r="F17">
            <v>0</v>
          </cell>
          <cell r="G17">
            <v>0</v>
          </cell>
          <cell r="H17">
            <v>0</v>
          </cell>
          <cell r="I17">
            <v>-8.5</v>
          </cell>
          <cell r="J17">
            <v>0</v>
          </cell>
          <cell r="K17">
            <v>-1.2</v>
          </cell>
          <cell r="L17">
            <v>0</v>
          </cell>
          <cell r="M17">
            <v>1.6</v>
          </cell>
          <cell r="N17">
            <v>0</v>
          </cell>
          <cell r="O17">
            <v>0</v>
          </cell>
          <cell r="P17">
            <v>0</v>
          </cell>
          <cell r="Q17">
            <v>0</v>
          </cell>
          <cell r="R17">
            <v>0</v>
          </cell>
          <cell r="S17">
            <v>0</v>
          </cell>
          <cell r="T17">
            <v>0</v>
          </cell>
          <cell r="U17">
            <v>0</v>
          </cell>
          <cell r="V17">
            <v>-0.28999999999999998</v>
          </cell>
          <cell r="W17">
            <v>0</v>
          </cell>
          <cell r="X17">
            <v>2.16</v>
          </cell>
        </row>
        <row r="19">
          <cell r="B19" t="str">
            <v>Gross Profit</v>
          </cell>
          <cell r="C19">
            <v>0</v>
          </cell>
          <cell r="D19">
            <v>0</v>
          </cell>
          <cell r="E19">
            <v>0</v>
          </cell>
          <cell r="F19">
            <v>0</v>
          </cell>
          <cell r="G19">
            <v>338.01600000000002</v>
          </cell>
          <cell r="H19">
            <v>0</v>
          </cell>
          <cell r="I19">
            <v>297.46899999999999</v>
          </cell>
          <cell r="J19">
            <v>0</v>
          </cell>
          <cell r="K19">
            <v>339.822</v>
          </cell>
          <cell r="L19">
            <v>0</v>
          </cell>
          <cell r="M19">
            <v>357.65</v>
          </cell>
          <cell r="N19">
            <v>0</v>
          </cell>
          <cell r="O19">
            <v>20.64</v>
          </cell>
          <cell r="P19">
            <v>355.642</v>
          </cell>
          <cell r="Q19">
            <v>376.28199999999998</v>
          </cell>
          <cell r="R19">
            <v>0</v>
          </cell>
          <cell r="S19">
            <v>90.905000000000001</v>
          </cell>
          <cell r="T19">
            <v>107.822</v>
          </cell>
          <cell r="U19">
            <v>20.582999999999998</v>
          </cell>
          <cell r="V19">
            <v>373.59699999999998</v>
          </cell>
          <cell r="W19">
            <v>0</v>
          </cell>
          <cell r="X19">
            <v>415.35042099999998</v>
          </cell>
          <cell r="Y19">
            <v>0</v>
          </cell>
          <cell r="Z19">
            <v>0</v>
          </cell>
          <cell r="AA19">
            <v>0</v>
          </cell>
          <cell r="AB19">
            <v>0</v>
          </cell>
          <cell r="AC19">
            <v>0</v>
          </cell>
          <cell r="AD19">
            <v>0</v>
          </cell>
          <cell r="AE19">
            <v>0</v>
          </cell>
          <cell r="AF19">
            <v>0</v>
          </cell>
          <cell r="AG19">
            <v>0</v>
          </cell>
          <cell r="AH19">
            <v>312.78500000000003</v>
          </cell>
        </row>
        <row r="20">
          <cell r="C20" t="str">
            <v>% Margin</v>
          </cell>
          <cell r="D20">
            <v>0</v>
          </cell>
          <cell r="E20">
            <v>0</v>
          </cell>
          <cell r="F20">
            <v>0</v>
          </cell>
          <cell r="G20">
            <v>0.27028219964113342</v>
          </cell>
          <cell r="H20">
            <v>0</v>
          </cell>
          <cell r="I20">
            <v>0.24944027316346706</v>
          </cell>
          <cell r="J20">
            <v>0</v>
          </cell>
          <cell r="K20">
            <v>0.28474993820203537</v>
          </cell>
          <cell r="L20">
            <v>0</v>
          </cell>
          <cell r="M20">
            <v>0.29147569093552572</v>
          </cell>
          <cell r="N20">
            <v>0</v>
          </cell>
          <cell r="O20">
            <v>0</v>
          </cell>
          <cell r="P20">
            <v>0</v>
          </cell>
          <cell r="Q20">
            <v>0.29710500238848159</v>
          </cell>
          <cell r="R20">
            <v>0</v>
          </cell>
          <cell r="S20">
            <v>0</v>
          </cell>
          <cell r="T20">
            <v>0</v>
          </cell>
          <cell r="U20">
            <v>0</v>
          </cell>
          <cell r="V20">
            <v>0.29486903242559354</v>
          </cell>
          <cell r="W20">
            <v>0</v>
          </cell>
          <cell r="X20">
            <v>0.30180963595407639</v>
          </cell>
          <cell r="Y20">
            <v>0</v>
          </cell>
          <cell r="Z20">
            <v>0</v>
          </cell>
          <cell r="AA20">
            <v>0</v>
          </cell>
          <cell r="AB20">
            <v>0</v>
          </cell>
          <cell r="AC20">
            <v>0</v>
          </cell>
          <cell r="AD20">
            <v>0</v>
          </cell>
          <cell r="AE20">
            <v>0</v>
          </cell>
          <cell r="AF20">
            <v>0</v>
          </cell>
          <cell r="AG20">
            <v>0</v>
          </cell>
          <cell r="AH20">
            <v>0.26486328571549544</v>
          </cell>
        </row>
        <row r="22">
          <cell r="B22" t="str">
            <v xml:space="preserve">EBITDA </v>
          </cell>
          <cell r="C22">
            <v>0</v>
          </cell>
          <cell r="D22">
            <v>0</v>
          </cell>
          <cell r="E22">
            <v>0</v>
          </cell>
          <cell r="F22">
            <v>0</v>
          </cell>
          <cell r="G22">
            <v>39.058999999999997</v>
          </cell>
          <cell r="H22">
            <v>0</v>
          </cell>
          <cell r="I22">
            <v>-7.7489999999999988</v>
          </cell>
          <cell r="J22">
            <v>0</v>
          </cell>
          <cell r="K22">
            <v>34.142000000000003</v>
          </cell>
          <cell r="L22">
            <v>0</v>
          </cell>
          <cell r="M22">
            <v>52.567000000000029</v>
          </cell>
          <cell r="N22">
            <v>0</v>
          </cell>
          <cell r="O22">
            <v>0</v>
          </cell>
          <cell r="P22">
            <v>0</v>
          </cell>
          <cell r="Q22">
            <v>0</v>
          </cell>
          <cell r="R22">
            <v>0</v>
          </cell>
          <cell r="S22">
            <v>0</v>
          </cell>
          <cell r="T22">
            <v>0</v>
          </cell>
          <cell r="U22">
            <v>0</v>
          </cell>
          <cell r="V22">
            <v>46.552</v>
          </cell>
          <cell r="W22">
            <v>0</v>
          </cell>
          <cell r="X22">
            <v>56.774999999999999</v>
          </cell>
          <cell r="Y22" t="str">
            <v>(5)</v>
          </cell>
          <cell r="Z22">
            <v>0</v>
          </cell>
          <cell r="AA22">
            <v>0</v>
          </cell>
          <cell r="AB22">
            <v>0</v>
          </cell>
          <cell r="AC22">
            <v>0</v>
          </cell>
          <cell r="AD22">
            <v>0</v>
          </cell>
          <cell r="AE22">
            <v>0</v>
          </cell>
          <cell r="AF22">
            <v>0</v>
          </cell>
          <cell r="AG22">
            <v>0</v>
          </cell>
          <cell r="AH22">
            <v>45.274999999999999</v>
          </cell>
        </row>
        <row r="23">
          <cell r="C23" t="str">
            <v>% Margin</v>
          </cell>
          <cell r="D23">
            <v>0</v>
          </cell>
          <cell r="E23">
            <v>0</v>
          </cell>
          <cell r="F23">
            <v>0</v>
          </cell>
          <cell r="G23">
            <v>3.1232108645102685E-2</v>
          </cell>
          <cell r="H23">
            <v>0</v>
          </cell>
          <cell r="I23">
            <v>-6.4978625562452088E-3</v>
          </cell>
          <cell r="J23">
            <v>0</v>
          </cell>
          <cell r="K23">
            <v>2.8608896393093716E-2</v>
          </cell>
          <cell r="L23">
            <v>0</v>
          </cell>
          <cell r="M23">
            <v>4.2840773508759374E-2</v>
          </cell>
          <cell r="N23">
            <v>0</v>
          </cell>
          <cell r="O23">
            <v>0</v>
          </cell>
          <cell r="P23">
            <v>0</v>
          </cell>
          <cell r="Q23">
            <v>0</v>
          </cell>
          <cell r="R23">
            <v>0</v>
          </cell>
          <cell r="S23">
            <v>0</v>
          </cell>
          <cell r="T23">
            <v>0</v>
          </cell>
          <cell r="U23">
            <v>0</v>
          </cell>
          <cell r="V23">
            <v>3.6742113018777535E-2</v>
          </cell>
          <cell r="W23">
            <v>0</v>
          </cell>
          <cell r="X23">
            <v>4.1254904810347333E-2</v>
          </cell>
          <cell r="Y23">
            <v>0</v>
          </cell>
          <cell r="Z23">
            <v>0</v>
          </cell>
          <cell r="AA23">
            <v>0</v>
          </cell>
          <cell r="AB23">
            <v>0</v>
          </cell>
          <cell r="AC23">
            <v>0</v>
          </cell>
          <cell r="AD23">
            <v>0</v>
          </cell>
          <cell r="AE23">
            <v>0</v>
          </cell>
          <cell r="AF23">
            <v>0</v>
          </cell>
          <cell r="AG23">
            <v>0</v>
          </cell>
          <cell r="AH23">
            <v>3.8338428187953556E-2</v>
          </cell>
        </row>
        <row r="25">
          <cell r="B25" t="str">
            <v xml:space="preserve">Adjusted EBITDA </v>
          </cell>
          <cell r="C25">
            <v>0</v>
          </cell>
          <cell r="D25">
            <v>0</v>
          </cell>
          <cell r="E25">
            <v>0</v>
          </cell>
          <cell r="F25">
            <v>0</v>
          </cell>
          <cell r="G25" t="e">
            <v>#VALUE!</v>
          </cell>
          <cell r="H25">
            <v>0</v>
          </cell>
          <cell r="I25" t="str">
            <v>n.a.</v>
          </cell>
          <cell r="J25">
            <v>0</v>
          </cell>
          <cell r="K25" t="str">
            <v>n.a.</v>
          </cell>
          <cell r="L25">
            <v>0</v>
          </cell>
          <cell r="M25">
            <v>53.606999999999999</v>
          </cell>
          <cell r="N25" t="str">
            <v>(6)</v>
          </cell>
          <cell r="O25">
            <v>0</v>
          </cell>
          <cell r="P25">
            <v>0</v>
          </cell>
          <cell r="Q25">
            <v>0</v>
          </cell>
          <cell r="R25">
            <v>0</v>
          </cell>
          <cell r="S25">
            <v>0</v>
          </cell>
          <cell r="T25">
            <v>0</v>
          </cell>
          <cell r="U25">
            <v>0</v>
          </cell>
          <cell r="V25">
            <v>50.068223359999998</v>
          </cell>
          <cell r="W25" t="str">
            <v>(7)</v>
          </cell>
          <cell r="X25">
            <v>59.323</v>
          </cell>
          <cell r="Y25" t="str">
            <v>(8)</v>
          </cell>
          <cell r="Z25">
            <v>0</v>
          </cell>
          <cell r="AA25">
            <v>0</v>
          </cell>
          <cell r="AB25">
            <v>0</v>
          </cell>
          <cell r="AC25">
            <v>0</v>
          </cell>
          <cell r="AD25">
            <v>0</v>
          </cell>
          <cell r="AE25">
            <v>0</v>
          </cell>
          <cell r="AF25">
            <v>0</v>
          </cell>
          <cell r="AG25">
            <v>0</v>
          </cell>
          <cell r="AH25">
            <v>19.725000000000001</v>
          </cell>
        </row>
        <row r="26">
          <cell r="C26" t="str">
            <v>% Margin</v>
          </cell>
          <cell r="D26">
            <v>0</v>
          </cell>
          <cell r="E26">
            <v>0</v>
          </cell>
          <cell r="F26">
            <v>0</v>
          </cell>
          <cell r="G26" t="e">
            <v>#VALUE!</v>
          </cell>
          <cell r="H26">
            <v>0</v>
          </cell>
          <cell r="I26" t="str">
            <v>n.a.</v>
          </cell>
          <cell r="J26">
            <v>0</v>
          </cell>
          <cell r="K26" t="str">
            <v>n.a.</v>
          </cell>
          <cell r="L26">
            <v>0</v>
          </cell>
          <cell r="M26">
            <v>4.368834716617008E-2</v>
          </cell>
          <cell r="N26">
            <v>0</v>
          </cell>
          <cell r="O26">
            <v>0</v>
          </cell>
          <cell r="P26">
            <v>0</v>
          </cell>
          <cell r="Q26" t="e">
            <v>#DIV/0!</v>
          </cell>
          <cell r="R26">
            <v>0</v>
          </cell>
          <cell r="S26">
            <v>0</v>
          </cell>
          <cell r="T26">
            <v>0</v>
          </cell>
          <cell r="U26">
            <v>0</v>
          </cell>
          <cell r="V26">
            <v>3.9517363837053558E-2</v>
          </cell>
          <cell r="W26">
            <v>0</v>
          </cell>
          <cell r="X26">
            <v>4.3106379886644383E-2</v>
          </cell>
          <cell r="Y26">
            <v>0</v>
          </cell>
          <cell r="Z26">
            <v>0</v>
          </cell>
          <cell r="AA26">
            <v>0</v>
          </cell>
          <cell r="AB26">
            <v>0</v>
          </cell>
          <cell r="AC26">
            <v>0</v>
          </cell>
          <cell r="AD26">
            <v>0</v>
          </cell>
          <cell r="AE26">
            <v>0</v>
          </cell>
          <cell r="AF26">
            <v>0</v>
          </cell>
          <cell r="AG26">
            <v>0</v>
          </cell>
          <cell r="AH26" t="e">
            <v>#DIV/0!</v>
          </cell>
        </row>
        <row r="28">
          <cell r="B28" t="str">
            <v>EBIT</v>
          </cell>
          <cell r="C28">
            <v>0</v>
          </cell>
          <cell r="D28">
            <v>0</v>
          </cell>
          <cell r="E28">
            <v>0</v>
          </cell>
          <cell r="F28">
            <v>0</v>
          </cell>
          <cell r="G28">
            <v>18.991</v>
          </cell>
          <cell r="H28">
            <v>0</v>
          </cell>
          <cell r="I28">
            <v>-31.527999999999999</v>
          </cell>
          <cell r="J28">
            <v>0</v>
          </cell>
          <cell r="K28">
            <v>11.447000000000003</v>
          </cell>
          <cell r="L28">
            <v>0</v>
          </cell>
          <cell r="M28">
            <v>30.933</v>
          </cell>
          <cell r="N28">
            <v>0</v>
          </cell>
          <cell r="O28">
            <v>-6.532</v>
          </cell>
          <cell r="P28">
            <v>31.948</v>
          </cell>
          <cell r="Q28">
            <v>25.416</v>
          </cell>
          <cell r="R28">
            <v>0</v>
          </cell>
          <cell r="S28">
            <v>19.928999999999998</v>
          </cell>
          <cell r="T28">
            <v>13.965</v>
          </cell>
          <cell r="U28">
            <v>-4.7080000000000002</v>
          </cell>
          <cell r="V28">
            <v>24.02</v>
          </cell>
          <cell r="W28">
            <v>0</v>
          </cell>
          <cell r="X28">
            <v>32.58</v>
          </cell>
          <cell r="Y28">
            <v>0</v>
          </cell>
          <cell r="Z28">
            <v>0</v>
          </cell>
          <cell r="AA28">
            <v>0</v>
          </cell>
          <cell r="AB28">
            <v>0</v>
          </cell>
          <cell r="AC28">
            <v>0</v>
          </cell>
          <cell r="AD28">
            <v>0</v>
          </cell>
          <cell r="AE28">
            <v>0</v>
          </cell>
          <cell r="AF28">
            <v>0</v>
          </cell>
          <cell r="AG28">
            <v>0</v>
          </cell>
          <cell r="AH28">
            <v>28.651</v>
          </cell>
        </row>
        <row r="29">
          <cell r="C29" t="str">
            <v>% Margin</v>
          </cell>
          <cell r="D29">
            <v>0</v>
          </cell>
          <cell r="E29">
            <v>0</v>
          </cell>
          <cell r="F29">
            <v>0</v>
          </cell>
          <cell r="G29">
            <v>1.5185462384575773E-2</v>
          </cell>
          <cell r="H29">
            <v>0</v>
          </cell>
          <cell r="I29">
            <v>-2.6437554610052774E-2</v>
          </cell>
          <cell r="J29">
            <v>0</v>
          </cell>
          <cell r="K29">
            <v>9.5918820517762234E-3</v>
          </cell>
          <cell r="L29">
            <v>0</v>
          </cell>
          <cell r="M29">
            <v>2.5209611485275039E-2</v>
          </cell>
          <cell r="N29">
            <v>0</v>
          </cell>
          <cell r="O29">
            <v>0</v>
          </cell>
          <cell r="P29">
            <v>0</v>
          </cell>
          <cell r="Q29">
            <v>2.0067982897682187E-2</v>
          </cell>
          <cell r="R29">
            <v>0</v>
          </cell>
          <cell r="S29">
            <v>0</v>
          </cell>
          <cell r="T29">
            <v>0</v>
          </cell>
          <cell r="U29">
            <v>0</v>
          </cell>
          <cell r="V29">
            <v>1.8958273644763626E-2</v>
          </cell>
          <cell r="W29">
            <v>0</v>
          </cell>
          <cell r="X29">
            <v>2.3673884609795085E-2</v>
          </cell>
          <cell r="Y29">
            <v>0</v>
          </cell>
          <cell r="Z29">
            <v>0</v>
          </cell>
          <cell r="AA29">
            <v>0</v>
          </cell>
          <cell r="AB29">
            <v>0</v>
          </cell>
          <cell r="AC29">
            <v>0</v>
          </cell>
          <cell r="AD29">
            <v>0</v>
          </cell>
          <cell r="AE29">
            <v>0</v>
          </cell>
          <cell r="AF29">
            <v>0</v>
          </cell>
          <cell r="AG29">
            <v>0</v>
          </cell>
          <cell r="AH29">
            <v>2.4261387211773771E-2</v>
          </cell>
        </row>
        <row r="31">
          <cell r="B31" t="str">
            <v>Net earnings (loss)</v>
          </cell>
          <cell r="C31">
            <v>0</v>
          </cell>
          <cell r="D31">
            <v>0</v>
          </cell>
          <cell r="E31">
            <v>0</v>
          </cell>
          <cell r="F31">
            <v>0</v>
          </cell>
          <cell r="G31">
            <v>13.342000000000001</v>
          </cell>
          <cell r="H31">
            <v>0</v>
          </cell>
          <cell r="I31">
            <v>-19.34995</v>
          </cell>
          <cell r="J31">
            <v>0</v>
          </cell>
          <cell r="K31">
            <v>7.5297500000000026</v>
          </cell>
          <cell r="L31">
            <v>0</v>
          </cell>
          <cell r="M31">
            <v>19.910730000000029</v>
          </cell>
          <cell r="N31">
            <v>0</v>
          </cell>
          <cell r="O31">
            <v>-4.0629999999999997</v>
          </cell>
          <cell r="P31">
            <v>20.524000000000001</v>
          </cell>
          <cell r="Q31">
            <v>16.461000000000002</v>
          </cell>
          <cell r="R31">
            <v>0</v>
          </cell>
          <cell r="S31">
            <v>12.012</v>
          </cell>
          <cell r="T31">
            <v>8.9030000000000005</v>
          </cell>
          <cell r="U31">
            <v>-2.8940000000000001</v>
          </cell>
          <cell r="V31">
            <v>15.653</v>
          </cell>
          <cell r="W31">
            <v>0</v>
          </cell>
          <cell r="X31">
            <v>20.375131</v>
          </cell>
          <cell r="Y31">
            <v>0</v>
          </cell>
          <cell r="Z31">
            <v>0</v>
          </cell>
          <cell r="AA31">
            <v>0</v>
          </cell>
          <cell r="AB31">
            <v>0</v>
          </cell>
          <cell r="AC31">
            <v>0</v>
          </cell>
          <cell r="AD31">
            <v>0</v>
          </cell>
          <cell r="AE31">
            <v>0</v>
          </cell>
          <cell r="AF31">
            <v>0</v>
          </cell>
          <cell r="AG31">
            <v>0</v>
          </cell>
          <cell r="AH31">
            <v>19.725000000000001</v>
          </cell>
        </row>
        <row r="33">
          <cell r="B33" t="str">
            <v>Earnings (loss) per fully diluted share</v>
          </cell>
          <cell r="C33">
            <v>0</v>
          </cell>
          <cell r="D33">
            <v>0</v>
          </cell>
          <cell r="E33">
            <v>0</v>
          </cell>
          <cell r="F33">
            <v>0</v>
          </cell>
          <cell r="G33">
            <v>0.41</v>
          </cell>
          <cell r="H33">
            <v>0</v>
          </cell>
          <cell r="I33">
            <v>-0.59407447365987487</v>
          </cell>
          <cell r="J33">
            <v>0</v>
          </cell>
          <cell r="K33">
            <v>0.22775900184730929</v>
          </cell>
          <cell r="L33">
            <v>0</v>
          </cell>
          <cell r="M33">
            <v>0.59621889504416914</v>
          </cell>
          <cell r="N33">
            <v>0</v>
          </cell>
          <cell r="O33">
            <v>-0.12</v>
          </cell>
          <cell r="P33">
            <v>0.61</v>
          </cell>
          <cell r="Q33">
            <v>0.49</v>
          </cell>
          <cell r="R33">
            <v>0</v>
          </cell>
          <cell r="S33">
            <v>0.36</v>
          </cell>
          <cell r="T33">
            <v>0.26</v>
          </cell>
          <cell r="U33">
            <v>-0.08</v>
          </cell>
          <cell r="V33">
            <v>0.46</v>
          </cell>
          <cell r="W33">
            <v>0</v>
          </cell>
          <cell r="X33">
            <v>0.60019999999999996</v>
          </cell>
          <cell r="Y33">
            <v>0</v>
          </cell>
          <cell r="Z33">
            <v>0</v>
          </cell>
          <cell r="AA33">
            <v>0</v>
          </cell>
          <cell r="AB33">
            <v>0</v>
          </cell>
          <cell r="AC33">
            <v>0</v>
          </cell>
          <cell r="AD33">
            <v>0</v>
          </cell>
          <cell r="AE33">
            <v>0</v>
          </cell>
          <cell r="AF33">
            <v>0</v>
          </cell>
          <cell r="AG33">
            <v>0</v>
          </cell>
          <cell r="AH33">
            <v>0.59</v>
          </cell>
        </row>
        <row r="35">
          <cell r="B35" t="str">
            <v>Depreciation and Amortization</v>
          </cell>
          <cell r="C35">
            <v>0</v>
          </cell>
          <cell r="D35">
            <v>0</v>
          </cell>
          <cell r="E35">
            <v>0</v>
          </cell>
          <cell r="F35">
            <v>0</v>
          </cell>
          <cell r="G35">
            <v>20.068000000000001</v>
          </cell>
          <cell r="H35">
            <v>0</v>
          </cell>
          <cell r="I35">
            <v>23.779</v>
          </cell>
          <cell r="J35">
            <v>0</v>
          </cell>
          <cell r="K35">
            <v>23.779</v>
          </cell>
          <cell r="L35">
            <v>0</v>
          </cell>
          <cell r="M35">
            <v>21.661999999999999</v>
          </cell>
          <cell r="N35">
            <v>0</v>
          </cell>
          <cell r="O35">
            <v>0</v>
          </cell>
          <cell r="P35">
            <v>0</v>
          </cell>
          <cell r="Q35">
            <v>22.405000000000001</v>
          </cell>
          <cell r="R35">
            <v>0</v>
          </cell>
          <cell r="S35">
            <v>0</v>
          </cell>
          <cell r="T35">
            <v>0</v>
          </cell>
          <cell r="U35">
            <v>0</v>
          </cell>
          <cell r="V35">
            <v>22.532</v>
          </cell>
          <cell r="W35">
            <v>0</v>
          </cell>
          <cell r="X35">
            <v>24.195</v>
          </cell>
          <cell r="Y35">
            <v>0</v>
          </cell>
          <cell r="Z35">
            <v>0</v>
          </cell>
          <cell r="AA35">
            <v>0</v>
          </cell>
          <cell r="AB35">
            <v>0</v>
          </cell>
          <cell r="AC35">
            <v>0</v>
          </cell>
          <cell r="AD35">
            <v>0</v>
          </cell>
          <cell r="AE35">
            <v>0</v>
          </cell>
          <cell r="AF35">
            <v>0</v>
          </cell>
          <cell r="AG35">
            <v>0</v>
          </cell>
          <cell r="AH35">
            <v>16.623999999999999</v>
          </cell>
          <cell r="AI35">
            <v>0</v>
          </cell>
          <cell r="AJ35">
            <v>0</v>
          </cell>
          <cell r="AK35">
            <v>0</v>
          </cell>
          <cell r="AL35">
            <v>0</v>
          </cell>
          <cell r="AM35" t="str">
            <v>GDYS</v>
          </cell>
        </row>
        <row r="36">
          <cell r="B36" t="str">
            <v>Capital Expenditures</v>
          </cell>
          <cell r="C36">
            <v>0</v>
          </cell>
          <cell r="D36">
            <v>0</v>
          </cell>
          <cell r="E36">
            <v>0</v>
          </cell>
          <cell r="F36">
            <v>0</v>
          </cell>
          <cell r="G36">
            <v>43.329000000000001</v>
          </cell>
          <cell r="H36">
            <v>0</v>
          </cell>
          <cell r="I36">
            <v>15.257999999999999</v>
          </cell>
          <cell r="J36">
            <v>0</v>
          </cell>
          <cell r="K36">
            <v>15.257999999999999</v>
          </cell>
          <cell r="L36">
            <v>0</v>
          </cell>
          <cell r="M36">
            <v>20.454000000000001</v>
          </cell>
          <cell r="N36">
            <v>0</v>
          </cell>
          <cell r="O36">
            <v>0</v>
          </cell>
          <cell r="P36">
            <v>0</v>
          </cell>
          <cell r="Q36">
            <v>29.473000000000003</v>
          </cell>
          <cell r="R36">
            <v>0</v>
          </cell>
          <cell r="S36">
            <v>0</v>
          </cell>
          <cell r="T36">
            <v>0</v>
          </cell>
          <cell r="U36">
            <v>0</v>
          </cell>
          <cell r="V36">
            <v>-30.317</v>
          </cell>
          <cell r="W36">
            <v>0</v>
          </cell>
          <cell r="X36">
            <v>47</v>
          </cell>
          <cell r="Y36" t="str">
            <v>(9)</v>
          </cell>
          <cell r="Z36">
            <v>0</v>
          </cell>
          <cell r="AA36">
            <v>0</v>
          </cell>
          <cell r="AB36">
            <v>0</v>
          </cell>
          <cell r="AC36">
            <v>0</v>
          </cell>
          <cell r="AD36">
            <v>0</v>
          </cell>
          <cell r="AE36">
            <v>0</v>
          </cell>
          <cell r="AF36">
            <v>0</v>
          </cell>
          <cell r="AG36">
            <v>0</v>
          </cell>
          <cell r="AH36">
            <v>31.292999999999999</v>
          </cell>
          <cell r="AI36">
            <v>0</v>
          </cell>
          <cell r="AJ36">
            <v>0</v>
          </cell>
          <cell r="AK36">
            <v>0</v>
          </cell>
          <cell r="AL36">
            <v>0</v>
          </cell>
          <cell r="AM36">
            <v>38413</v>
          </cell>
        </row>
        <row r="38">
          <cell r="G38" t="str">
            <v>Historical</v>
          </cell>
          <cell r="H38">
            <v>0</v>
          </cell>
          <cell r="I38" t="str">
            <v>Historical</v>
          </cell>
          <cell r="J38">
            <v>0</v>
          </cell>
          <cell r="K38">
            <v>0</v>
          </cell>
          <cell r="L38">
            <v>0</v>
          </cell>
          <cell r="M38">
            <v>0</v>
          </cell>
          <cell r="N38">
            <v>0</v>
          </cell>
          <cell r="O38">
            <v>0</v>
          </cell>
          <cell r="P38">
            <v>0</v>
          </cell>
          <cell r="Q38" t="str">
            <v>Projected</v>
          </cell>
        </row>
        <row r="40">
          <cell r="G40" t="str">
            <v>2000A</v>
          </cell>
          <cell r="H40">
            <v>0</v>
          </cell>
          <cell r="I40" t="str">
            <v>2001A</v>
          </cell>
          <cell r="J40">
            <v>0</v>
          </cell>
          <cell r="K40" t="str">
            <v>2002A</v>
          </cell>
          <cell r="L40">
            <v>0</v>
          </cell>
          <cell r="M40" t="str">
            <v>2003A</v>
          </cell>
          <cell r="N40">
            <v>0</v>
          </cell>
          <cell r="O40">
            <v>0</v>
          </cell>
          <cell r="P40">
            <v>0</v>
          </cell>
          <cell r="Q40" t="str">
            <v>2004E</v>
          </cell>
          <cell r="R40">
            <v>0</v>
          </cell>
          <cell r="S40">
            <v>0</v>
          </cell>
          <cell r="T40">
            <v>0</v>
          </cell>
          <cell r="U40">
            <v>0</v>
          </cell>
          <cell r="V40" t="str">
            <v>2005E</v>
          </cell>
          <cell r="W40">
            <v>0</v>
          </cell>
          <cell r="X40" t="str">
            <v>2006E</v>
          </cell>
          <cell r="Y40">
            <v>0</v>
          </cell>
          <cell r="Z40" t="str">
            <v>2007E</v>
          </cell>
          <cell r="AA40">
            <v>0</v>
          </cell>
          <cell r="AB40" t="str">
            <v>2008E</v>
          </cell>
          <cell r="AC40">
            <v>0</v>
          </cell>
          <cell r="AD40" t="str">
            <v>2009E</v>
          </cell>
          <cell r="AE40">
            <v>0</v>
          </cell>
          <cell r="AF40">
            <v>0</v>
          </cell>
          <cell r="AG40">
            <v>0</v>
          </cell>
          <cell r="AH40" t="str">
            <v>1999A</v>
          </cell>
        </row>
        <row r="42">
          <cell r="B42" t="str">
            <v>Number of Stores (Period End)</v>
          </cell>
          <cell r="C42">
            <v>0</v>
          </cell>
          <cell r="D42">
            <v>0</v>
          </cell>
          <cell r="E42">
            <v>0</v>
          </cell>
          <cell r="F42">
            <v>0</v>
          </cell>
          <cell r="G42">
            <v>317</v>
          </cell>
          <cell r="H42">
            <v>0</v>
          </cell>
          <cell r="I42">
            <v>332</v>
          </cell>
          <cell r="J42">
            <v>0</v>
          </cell>
          <cell r="K42">
            <v>328</v>
          </cell>
          <cell r="L42">
            <v>0</v>
          </cell>
          <cell r="M42">
            <v>335</v>
          </cell>
          <cell r="N42">
            <v>0</v>
          </cell>
          <cell r="O42">
            <v>0</v>
          </cell>
          <cell r="P42">
            <v>0</v>
          </cell>
          <cell r="Q42">
            <v>357</v>
          </cell>
          <cell r="R42">
            <v>0</v>
          </cell>
          <cell r="S42">
            <v>0</v>
          </cell>
          <cell r="T42">
            <v>0</v>
          </cell>
          <cell r="U42">
            <v>0</v>
          </cell>
          <cell r="V42">
            <v>388</v>
          </cell>
          <cell r="W42">
            <v>0</v>
          </cell>
          <cell r="X42">
            <v>430</v>
          </cell>
          <cell r="Y42">
            <v>0</v>
          </cell>
          <cell r="Z42">
            <v>475</v>
          </cell>
          <cell r="AA42">
            <v>0</v>
          </cell>
          <cell r="AB42">
            <v>525</v>
          </cell>
          <cell r="AC42">
            <v>0</v>
          </cell>
          <cell r="AD42">
            <v>580</v>
          </cell>
          <cell r="AE42">
            <v>0</v>
          </cell>
          <cell r="AF42">
            <v>0</v>
          </cell>
          <cell r="AG42">
            <v>0</v>
          </cell>
          <cell r="AH42">
            <v>287</v>
          </cell>
        </row>
        <row r="43">
          <cell r="B43" t="str">
            <v>New Stores Opened</v>
          </cell>
          <cell r="C43">
            <v>0</v>
          </cell>
          <cell r="D43">
            <v>0</v>
          </cell>
          <cell r="E43">
            <v>0</v>
          </cell>
          <cell r="F43">
            <v>0</v>
          </cell>
          <cell r="G43">
            <v>32</v>
          </cell>
          <cell r="H43">
            <v>0</v>
          </cell>
          <cell r="I43">
            <v>18</v>
          </cell>
          <cell r="J43">
            <v>0</v>
          </cell>
          <cell r="K43">
            <v>2</v>
          </cell>
          <cell r="L43">
            <v>0</v>
          </cell>
          <cell r="M43">
            <v>10</v>
          </cell>
          <cell r="N43">
            <v>0</v>
          </cell>
          <cell r="O43">
            <v>0</v>
          </cell>
          <cell r="P43">
            <v>0</v>
          </cell>
          <cell r="Q43">
            <v>24</v>
          </cell>
          <cell r="R43">
            <v>0</v>
          </cell>
          <cell r="S43">
            <v>0</v>
          </cell>
          <cell r="T43">
            <v>0</v>
          </cell>
          <cell r="U43">
            <v>0</v>
          </cell>
          <cell r="V43">
            <v>35</v>
          </cell>
          <cell r="W43">
            <v>0</v>
          </cell>
          <cell r="X43">
            <v>40</v>
          </cell>
          <cell r="Y43">
            <v>0</v>
          </cell>
          <cell r="Z43">
            <v>45</v>
          </cell>
          <cell r="AA43">
            <v>0</v>
          </cell>
          <cell r="AB43">
            <v>50</v>
          </cell>
          <cell r="AC43">
            <v>0</v>
          </cell>
          <cell r="AD43">
            <v>55</v>
          </cell>
          <cell r="AE43">
            <v>0</v>
          </cell>
          <cell r="AF43">
            <v>0</v>
          </cell>
          <cell r="AG43">
            <v>0</v>
          </cell>
          <cell r="AH43">
            <v>32</v>
          </cell>
        </row>
        <row r="44">
          <cell r="B44" t="str">
            <v>Stores Remodeled or Relocated</v>
          </cell>
          <cell r="C44">
            <v>0</v>
          </cell>
          <cell r="D44">
            <v>0</v>
          </cell>
          <cell r="E44">
            <v>0</v>
          </cell>
          <cell r="F44">
            <v>0</v>
          </cell>
          <cell r="G44">
            <v>13</v>
          </cell>
          <cell r="H44">
            <v>0</v>
          </cell>
          <cell r="I44">
            <v>12</v>
          </cell>
          <cell r="J44">
            <v>0</v>
          </cell>
          <cell r="K44">
            <v>7</v>
          </cell>
          <cell r="L44">
            <v>0</v>
          </cell>
          <cell r="M44">
            <v>3</v>
          </cell>
          <cell r="N44">
            <v>0</v>
          </cell>
          <cell r="O44">
            <v>0</v>
          </cell>
          <cell r="P44">
            <v>0</v>
          </cell>
          <cell r="Q44">
            <v>13</v>
          </cell>
          <cell r="R44">
            <v>0</v>
          </cell>
          <cell r="S44">
            <v>0</v>
          </cell>
          <cell r="T44">
            <v>0</v>
          </cell>
          <cell r="U44">
            <v>0</v>
          </cell>
          <cell r="V44">
            <v>15</v>
          </cell>
          <cell r="W44">
            <v>0</v>
          </cell>
          <cell r="X44" t="str">
            <v>n.a</v>
          </cell>
          <cell r="Y44">
            <v>0</v>
          </cell>
          <cell r="Z44" t="str">
            <v>n.a</v>
          </cell>
          <cell r="AA44">
            <v>0</v>
          </cell>
          <cell r="AB44" t="str">
            <v>n.a</v>
          </cell>
          <cell r="AC44">
            <v>0</v>
          </cell>
          <cell r="AD44" t="str">
            <v>n.a</v>
          </cell>
        </row>
        <row r="45">
          <cell r="B45" t="str">
            <v>Stores Closed</v>
          </cell>
          <cell r="C45">
            <v>0</v>
          </cell>
          <cell r="D45">
            <v>0</v>
          </cell>
          <cell r="E45">
            <v>0</v>
          </cell>
          <cell r="F45">
            <v>0</v>
          </cell>
          <cell r="G45">
            <v>2</v>
          </cell>
          <cell r="H45">
            <v>0</v>
          </cell>
          <cell r="I45">
            <v>3</v>
          </cell>
          <cell r="J45">
            <v>0</v>
          </cell>
          <cell r="K45">
            <v>6</v>
          </cell>
          <cell r="L45">
            <v>0</v>
          </cell>
          <cell r="M45">
            <v>6</v>
          </cell>
          <cell r="N45">
            <v>0</v>
          </cell>
          <cell r="O45">
            <v>0</v>
          </cell>
          <cell r="P45">
            <v>0</v>
          </cell>
          <cell r="Q45">
            <v>2</v>
          </cell>
          <cell r="R45">
            <v>0</v>
          </cell>
          <cell r="S45">
            <v>0</v>
          </cell>
          <cell r="T45">
            <v>0</v>
          </cell>
          <cell r="U45">
            <v>0</v>
          </cell>
          <cell r="V45">
            <v>4</v>
          </cell>
          <cell r="W45">
            <v>0</v>
          </cell>
          <cell r="X45">
            <v>0</v>
          </cell>
          <cell r="Y45">
            <v>0</v>
          </cell>
          <cell r="Z45">
            <v>0</v>
          </cell>
          <cell r="AA45">
            <v>0</v>
          </cell>
          <cell r="AB45">
            <v>0</v>
          </cell>
          <cell r="AC45">
            <v>0</v>
          </cell>
          <cell r="AD45">
            <v>0</v>
          </cell>
        </row>
        <row r="46">
          <cell r="B46" t="str">
            <v>Same Store Sales</v>
          </cell>
          <cell r="C46">
            <v>0</v>
          </cell>
          <cell r="D46">
            <v>0</v>
          </cell>
          <cell r="E46">
            <v>0</v>
          </cell>
          <cell r="F46">
            <v>0</v>
          </cell>
          <cell r="G46">
            <v>-4.8</v>
          </cell>
          <cell r="H46">
            <v>0</v>
          </cell>
          <cell r="I46">
            <v>-8.5</v>
          </cell>
          <cell r="J46">
            <v>0</v>
          </cell>
          <cell r="K46">
            <v>-1.2</v>
          </cell>
          <cell r="L46">
            <v>0</v>
          </cell>
          <cell r="M46">
            <v>1.6</v>
          </cell>
          <cell r="N46">
            <v>0</v>
          </cell>
          <cell r="O46">
            <v>0</v>
          </cell>
          <cell r="P46">
            <v>0</v>
          </cell>
          <cell r="Q46">
            <v>-0.28999999999999998</v>
          </cell>
          <cell r="R46">
            <v>0</v>
          </cell>
          <cell r="S46">
            <v>0</v>
          </cell>
          <cell r="T46">
            <v>0</v>
          </cell>
          <cell r="U46">
            <v>0</v>
          </cell>
          <cell r="V46">
            <v>2.16</v>
          </cell>
          <cell r="W46">
            <v>0</v>
          </cell>
          <cell r="X46">
            <v>3</v>
          </cell>
          <cell r="Y46">
            <v>0</v>
          </cell>
          <cell r="Z46">
            <v>3</v>
          </cell>
          <cell r="AA46">
            <v>0</v>
          </cell>
          <cell r="AB46">
            <v>3</v>
          </cell>
          <cell r="AC46">
            <v>0</v>
          </cell>
          <cell r="AD46">
            <v>3</v>
          </cell>
          <cell r="AE46">
            <v>0</v>
          </cell>
          <cell r="AF46">
            <v>0</v>
          </cell>
          <cell r="AG46">
            <v>0</v>
          </cell>
          <cell r="AH46">
            <v>-2.1</v>
          </cell>
        </row>
        <row r="47">
          <cell r="B47" t="str">
            <v>Gross Store Sq. Footage (millions)</v>
          </cell>
          <cell r="C47">
            <v>0</v>
          </cell>
          <cell r="D47">
            <v>0</v>
          </cell>
          <cell r="E47">
            <v>0</v>
          </cell>
          <cell r="F47">
            <v>0</v>
          </cell>
          <cell r="G47">
            <v>8.6940000000000008</v>
          </cell>
          <cell r="H47">
            <v>0</v>
          </cell>
          <cell r="I47">
            <v>9.266</v>
          </cell>
          <cell r="J47">
            <v>0</v>
          </cell>
          <cell r="K47">
            <v>9.1470000000000002</v>
          </cell>
          <cell r="L47">
            <v>0</v>
          </cell>
          <cell r="M47">
            <v>9.3130000000000006</v>
          </cell>
          <cell r="N47">
            <v>0</v>
          </cell>
          <cell r="O47">
            <v>0</v>
          </cell>
          <cell r="P47">
            <v>0</v>
          </cell>
          <cell r="Q47">
            <v>9.9459999999999997</v>
          </cell>
          <cell r="R47">
            <v>0</v>
          </cell>
          <cell r="S47">
            <v>0</v>
          </cell>
          <cell r="T47">
            <v>0</v>
          </cell>
          <cell r="U47">
            <v>0</v>
          </cell>
          <cell r="V47">
            <v>10.721</v>
          </cell>
          <cell r="W47">
            <v>0</v>
          </cell>
          <cell r="X47">
            <v>11.721</v>
          </cell>
          <cell r="Y47">
            <v>0</v>
          </cell>
          <cell r="Z47">
            <v>12.846</v>
          </cell>
          <cell r="AA47">
            <v>0</v>
          </cell>
          <cell r="AB47">
            <v>14.096</v>
          </cell>
          <cell r="AC47">
            <v>0</v>
          </cell>
          <cell r="AD47">
            <v>15.471</v>
          </cell>
        </row>
        <row r="48">
          <cell r="B48" t="str">
            <v>Average Sq. Feet per Store (thousands)</v>
          </cell>
          <cell r="C48">
            <v>0</v>
          </cell>
          <cell r="D48">
            <v>0</v>
          </cell>
          <cell r="E48">
            <v>0</v>
          </cell>
          <cell r="F48">
            <v>0</v>
          </cell>
          <cell r="G48">
            <v>27.4</v>
          </cell>
          <cell r="H48">
            <v>0</v>
          </cell>
          <cell r="I48">
            <v>27.4</v>
          </cell>
          <cell r="J48">
            <v>0</v>
          </cell>
          <cell r="K48">
            <v>27.9</v>
          </cell>
          <cell r="L48">
            <v>0</v>
          </cell>
          <cell r="M48">
            <v>28.093514328808446</v>
          </cell>
          <cell r="N48">
            <v>0</v>
          </cell>
          <cell r="O48">
            <v>0</v>
          </cell>
          <cell r="P48">
            <v>0</v>
          </cell>
          <cell r="Q48">
            <v>28.745664739884393</v>
          </cell>
          <cell r="R48">
            <v>0</v>
          </cell>
          <cell r="S48">
            <v>0</v>
          </cell>
          <cell r="T48">
            <v>0</v>
          </cell>
          <cell r="U48">
            <v>0</v>
          </cell>
          <cell r="V48">
            <v>28.781208053691277</v>
          </cell>
          <cell r="W48">
            <v>0</v>
          </cell>
          <cell r="X48">
            <v>28.657701711491441</v>
          </cell>
          <cell r="Y48">
            <v>0</v>
          </cell>
          <cell r="Z48">
            <v>28.388950276243094</v>
          </cell>
          <cell r="AA48">
            <v>0</v>
          </cell>
          <cell r="AB48">
            <v>28.192</v>
          </cell>
          <cell r="AC48">
            <v>0</v>
          </cell>
          <cell r="AD48">
            <v>28.001809954751131</v>
          </cell>
        </row>
        <row r="49">
          <cell r="B49" t="str">
            <v>Sales per Gross Sq. Feet ($ per sq. ft.)</v>
          </cell>
          <cell r="C49">
            <v>0</v>
          </cell>
          <cell r="D49">
            <v>0</v>
          </cell>
          <cell r="E49">
            <v>0</v>
          </cell>
          <cell r="F49">
            <v>0</v>
          </cell>
          <cell r="G49">
            <v>152</v>
          </cell>
          <cell r="H49">
            <v>0</v>
          </cell>
          <cell r="I49">
            <v>136</v>
          </cell>
          <cell r="J49">
            <v>0</v>
          </cell>
          <cell r="K49">
            <v>133</v>
          </cell>
          <cell r="L49">
            <v>0</v>
          </cell>
          <cell r="M49">
            <v>133</v>
          </cell>
          <cell r="N49">
            <v>0</v>
          </cell>
          <cell r="O49">
            <v>0</v>
          </cell>
          <cell r="P49">
            <v>0</v>
          </cell>
          <cell r="Q49">
            <v>131.47</v>
          </cell>
          <cell r="R49">
            <v>0</v>
          </cell>
          <cell r="S49">
            <v>0</v>
          </cell>
          <cell r="T49">
            <v>0</v>
          </cell>
          <cell r="U49">
            <v>0</v>
          </cell>
          <cell r="V49">
            <v>136</v>
          </cell>
          <cell r="W49">
            <v>0</v>
          </cell>
          <cell r="X49">
            <v>140</v>
          </cell>
          <cell r="Y49">
            <v>0</v>
          </cell>
          <cell r="Z49">
            <v>143</v>
          </cell>
          <cell r="AA49">
            <v>0</v>
          </cell>
          <cell r="AB49">
            <v>146</v>
          </cell>
          <cell r="AC49">
            <v>0</v>
          </cell>
          <cell r="AD49">
            <v>150</v>
          </cell>
          <cell r="AE49">
            <v>0</v>
          </cell>
          <cell r="AF49">
            <v>0</v>
          </cell>
          <cell r="AG49">
            <v>0</v>
          </cell>
          <cell r="AH49">
            <v>160</v>
          </cell>
        </row>
        <row r="50">
          <cell r="B50" t="str">
            <v>Average Sales per Store ($ millions)</v>
          </cell>
          <cell r="C50">
            <v>0</v>
          </cell>
          <cell r="D50">
            <v>0</v>
          </cell>
          <cell r="E50">
            <v>0</v>
          </cell>
          <cell r="F50">
            <v>0</v>
          </cell>
          <cell r="G50">
            <v>4.1479999999999997</v>
          </cell>
          <cell r="H50">
            <v>0</v>
          </cell>
          <cell r="I50">
            <v>3.67</v>
          </cell>
          <cell r="J50">
            <v>0</v>
          </cell>
          <cell r="K50">
            <v>3.653</v>
          </cell>
          <cell r="L50">
            <v>0</v>
          </cell>
          <cell r="M50">
            <v>3.7210000000000001</v>
          </cell>
          <cell r="N50">
            <v>0</v>
          </cell>
          <cell r="O50">
            <v>0</v>
          </cell>
          <cell r="P50">
            <v>0</v>
          </cell>
          <cell r="Q50">
            <v>3.661829479768786</v>
          </cell>
          <cell r="R50">
            <v>0</v>
          </cell>
          <cell r="S50">
            <v>0</v>
          </cell>
          <cell r="T50">
            <v>0</v>
          </cell>
          <cell r="U50">
            <v>0</v>
          </cell>
          <cell r="V50">
            <v>3.694496644295302</v>
          </cell>
          <cell r="W50">
            <v>0</v>
          </cell>
          <cell r="X50">
            <v>0</v>
          </cell>
          <cell r="Y50">
            <v>0</v>
          </cell>
          <cell r="Z50">
            <v>0</v>
          </cell>
          <cell r="AA50">
            <v>0</v>
          </cell>
          <cell r="AB50">
            <v>0</v>
          </cell>
          <cell r="AC50">
            <v>0</v>
          </cell>
          <cell r="AD50">
            <v>0</v>
          </cell>
          <cell r="AE50">
            <v>0</v>
          </cell>
          <cell r="AF50">
            <v>0</v>
          </cell>
          <cell r="AG50">
            <v>0</v>
          </cell>
          <cell r="AH50">
            <v>4.3019999999999996</v>
          </cell>
        </row>
        <row r="52">
          <cell r="G52" t="str">
            <v>Summary Financial Data</v>
          </cell>
        </row>
        <row r="53">
          <cell r="G53" t="str">
            <v>($ in millions)</v>
          </cell>
        </row>
        <row r="55">
          <cell r="G55" t="str">
            <v>Historical (1)</v>
          </cell>
          <cell r="H55">
            <v>0</v>
          </cell>
          <cell r="I55">
            <v>0</v>
          </cell>
          <cell r="J55">
            <v>0</v>
          </cell>
          <cell r="K55">
            <v>0</v>
          </cell>
          <cell r="L55" t="str">
            <v>Year ended</v>
          </cell>
          <cell r="M55" t="str">
            <v>Year ended</v>
          </cell>
          <cell r="N55">
            <v>0</v>
          </cell>
          <cell r="O55">
            <v>0</v>
          </cell>
          <cell r="P55">
            <v>0</v>
          </cell>
          <cell r="Q55">
            <v>0</v>
          </cell>
          <cell r="R55">
            <v>0</v>
          </cell>
          <cell r="S55">
            <v>0</v>
          </cell>
          <cell r="T55">
            <v>0</v>
          </cell>
          <cell r="U55">
            <v>0</v>
          </cell>
          <cell r="V55" t="str">
            <v>Jan 31,</v>
          </cell>
        </row>
        <row r="57">
          <cell r="B57" t="str">
            <v>($ in millions)</v>
          </cell>
          <cell r="C57">
            <v>0</v>
          </cell>
          <cell r="D57">
            <v>0</v>
          </cell>
          <cell r="E57">
            <v>0</v>
          </cell>
          <cell r="F57">
            <v>0</v>
          </cell>
          <cell r="G57" t="str">
            <v>2000A</v>
          </cell>
          <cell r="H57">
            <v>0</v>
          </cell>
          <cell r="I57" t="str">
            <v>2001A</v>
          </cell>
          <cell r="J57">
            <v>0</v>
          </cell>
          <cell r="K57" t="str">
            <v>2002A</v>
          </cell>
          <cell r="L57">
            <v>0</v>
          </cell>
          <cell r="M57" t="str">
            <v>2003A</v>
          </cell>
          <cell r="N57">
            <v>0</v>
          </cell>
          <cell r="O57">
            <v>0</v>
          </cell>
          <cell r="P57">
            <v>0</v>
          </cell>
          <cell r="Q57">
            <v>38353</v>
          </cell>
          <cell r="R57">
            <v>0</v>
          </cell>
          <cell r="S57">
            <v>0</v>
          </cell>
          <cell r="T57">
            <v>0</v>
          </cell>
          <cell r="U57">
            <v>0</v>
          </cell>
          <cell r="V57" t="str">
            <v>2004E(1)</v>
          </cell>
          <cell r="W57">
            <v>0</v>
          </cell>
          <cell r="X57" t="str">
            <v>2005E</v>
          </cell>
          <cell r="Y57">
            <v>0</v>
          </cell>
          <cell r="Z57">
            <v>0</v>
          </cell>
          <cell r="AA57">
            <v>0</v>
          </cell>
          <cell r="AB57">
            <v>0</v>
          </cell>
          <cell r="AC57">
            <v>0</v>
          </cell>
          <cell r="AD57">
            <v>0</v>
          </cell>
          <cell r="AE57">
            <v>0</v>
          </cell>
          <cell r="AF57">
            <v>0</v>
          </cell>
          <cell r="AG57">
            <v>0</v>
          </cell>
          <cell r="AH57" t="str">
            <v>1999A</v>
          </cell>
          <cell r="AI57">
            <v>0</v>
          </cell>
          <cell r="AJ57">
            <v>37625</v>
          </cell>
        </row>
        <row r="59">
          <cell r="B59" t="str">
            <v>Cash and equivalents</v>
          </cell>
          <cell r="C59">
            <v>0</v>
          </cell>
          <cell r="D59">
            <v>0</v>
          </cell>
          <cell r="E59">
            <v>0</v>
          </cell>
          <cell r="F59">
            <v>0</v>
          </cell>
          <cell r="G59">
            <v>62.75</v>
          </cell>
          <cell r="H59">
            <v>0</v>
          </cell>
          <cell r="I59">
            <v>53.805999999999997</v>
          </cell>
          <cell r="J59">
            <v>0</v>
          </cell>
          <cell r="K59">
            <v>53.805999999999997</v>
          </cell>
          <cell r="L59">
            <v>0</v>
          </cell>
          <cell r="M59">
            <v>123.032748</v>
          </cell>
          <cell r="N59">
            <v>0</v>
          </cell>
          <cell r="O59">
            <v>0</v>
          </cell>
          <cell r="P59">
            <v>0</v>
          </cell>
          <cell r="Q59">
            <v>140.82711800000001</v>
          </cell>
          <cell r="R59">
            <v>0</v>
          </cell>
          <cell r="S59">
            <v>0</v>
          </cell>
          <cell r="T59">
            <v>0</v>
          </cell>
          <cell r="U59">
            <v>0</v>
          </cell>
          <cell r="V59">
            <v>121.614</v>
          </cell>
          <cell r="W59">
            <v>0</v>
          </cell>
          <cell r="X59">
            <v>140.4</v>
          </cell>
          <cell r="Y59">
            <v>0</v>
          </cell>
          <cell r="Z59">
            <v>0</v>
          </cell>
          <cell r="AA59">
            <v>0</v>
          </cell>
          <cell r="AB59">
            <v>0</v>
          </cell>
          <cell r="AC59">
            <v>0</v>
          </cell>
          <cell r="AD59">
            <v>0</v>
          </cell>
          <cell r="AE59">
            <v>0</v>
          </cell>
          <cell r="AF59">
            <v>0</v>
          </cell>
          <cell r="AG59">
            <v>0</v>
          </cell>
          <cell r="AH59">
            <v>97.299000000000007</v>
          </cell>
          <cell r="AI59">
            <v>0</v>
          </cell>
          <cell r="AJ59">
            <v>128.23699999999999</v>
          </cell>
        </row>
        <row r="60">
          <cell r="B60" t="str">
            <v>Inventories</v>
          </cell>
          <cell r="C60">
            <v>0</v>
          </cell>
          <cell r="D60">
            <v>0</v>
          </cell>
          <cell r="E60">
            <v>0</v>
          </cell>
          <cell r="F60">
            <v>0</v>
          </cell>
          <cell r="G60">
            <v>207.72</v>
          </cell>
          <cell r="H60">
            <v>0</v>
          </cell>
          <cell r="I60">
            <v>179.971</v>
          </cell>
          <cell r="J60">
            <v>0</v>
          </cell>
          <cell r="K60">
            <v>179.971</v>
          </cell>
          <cell r="L60">
            <v>0</v>
          </cell>
          <cell r="M60">
            <v>198.72622899999999</v>
          </cell>
          <cell r="N60">
            <v>0</v>
          </cell>
          <cell r="O60">
            <v>0</v>
          </cell>
          <cell r="P60">
            <v>0</v>
          </cell>
          <cell r="Q60">
            <v>207.81069199999999</v>
          </cell>
          <cell r="R60">
            <v>0</v>
          </cell>
          <cell r="S60">
            <v>0</v>
          </cell>
          <cell r="T60">
            <v>0</v>
          </cell>
          <cell r="U60">
            <v>0</v>
          </cell>
          <cell r="V60">
            <v>230.61699999999999</v>
          </cell>
          <cell r="W60">
            <v>0</v>
          </cell>
          <cell r="X60">
            <v>176.3</v>
          </cell>
          <cell r="Y60">
            <v>0</v>
          </cell>
          <cell r="Z60">
            <v>0</v>
          </cell>
          <cell r="AA60">
            <v>0</v>
          </cell>
          <cell r="AB60">
            <v>0</v>
          </cell>
          <cell r="AC60">
            <v>0</v>
          </cell>
          <cell r="AD60">
            <v>0</v>
          </cell>
          <cell r="AE60">
            <v>0</v>
          </cell>
          <cell r="AF60">
            <v>0</v>
          </cell>
          <cell r="AG60">
            <v>0</v>
          </cell>
          <cell r="AH60">
            <v>182.89400000000001</v>
          </cell>
          <cell r="AI60">
            <v>0</v>
          </cell>
          <cell r="AJ60">
            <v>178.37100000000001</v>
          </cell>
        </row>
        <row r="61">
          <cell r="B61" t="str">
            <v>Accounts Receivable and Other</v>
          </cell>
          <cell r="C61">
            <v>0</v>
          </cell>
          <cell r="D61">
            <v>0</v>
          </cell>
          <cell r="E61">
            <v>0</v>
          </cell>
          <cell r="F61">
            <v>0</v>
          </cell>
          <cell r="G61">
            <v>17.602</v>
          </cell>
          <cell r="H61">
            <v>0</v>
          </cell>
          <cell r="I61">
            <v>24.831</v>
          </cell>
          <cell r="J61">
            <v>0</v>
          </cell>
          <cell r="K61">
            <v>24.831</v>
          </cell>
          <cell r="L61">
            <v>0</v>
          </cell>
          <cell r="M61">
            <v>13.176897</v>
          </cell>
          <cell r="N61">
            <v>0</v>
          </cell>
          <cell r="O61">
            <v>0</v>
          </cell>
          <cell r="P61">
            <v>0</v>
          </cell>
          <cell r="Q61">
            <v>20.123197000000001</v>
          </cell>
          <cell r="R61">
            <v>0</v>
          </cell>
          <cell r="S61">
            <v>0</v>
          </cell>
          <cell r="T61">
            <v>0</v>
          </cell>
          <cell r="U61">
            <v>0</v>
          </cell>
          <cell r="V61">
            <v>20.337</v>
          </cell>
          <cell r="W61">
            <v>0</v>
          </cell>
          <cell r="X61">
            <v>5.4219999999999997</v>
          </cell>
          <cell r="Y61">
            <v>0</v>
          </cell>
          <cell r="Z61">
            <v>0</v>
          </cell>
          <cell r="AA61">
            <v>0</v>
          </cell>
          <cell r="AB61">
            <v>0</v>
          </cell>
          <cell r="AC61">
            <v>0</v>
          </cell>
          <cell r="AD61">
            <v>0</v>
          </cell>
          <cell r="AE61">
            <v>0</v>
          </cell>
          <cell r="AF61">
            <v>0</v>
          </cell>
          <cell r="AG61">
            <v>0</v>
          </cell>
          <cell r="AH61">
            <v>20.352</v>
          </cell>
          <cell r="AI61">
            <v>0</v>
          </cell>
          <cell r="AJ61">
            <v>10.215</v>
          </cell>
        </row>
        <row r="62">
          <cell r="B62" t="str">
            <v>Total Current Assets</v>
          </cell>
          <cell r="C62">
            <v>0</v>
          </cell>
          <cell r="D62">
            <v>0</v>
          </cell>
          <cell r="E62">
            <v>0</v>
          </cell>
          <cell r="F62">
            <v>0</v>
          </cell>
          <cell r="G62">
            <v>288.072</v>
          </cell>
          <cell r="H62">
            <v>0</v>
          </cell>
          <cell r="I62">
            <v>258.608</v>
          </cell>
          <cell r="J62">
            <v>0</v>
          </cell>
          <cell r="K62">
            <v>258.608</v>
          </cell>
          <cell r="L62">
            <v>0</v>
          </cell>
          <cell r="M62">
            <v>334.93587399999996</v>
          </cell>
          <cell r="N62">
            <v>0</v>
          </cell>
          <cell r="O62">
            <v>0</v>
          </cell>
          <cell r="P62">
            <v>0</v>
          </cell>
          <cell r="Q62">
            <v>368.76100700000001</v>
          </cell>
          <cell r="R62">
            <v>0</v>
          </cell>
          <cell r="S62">
            <v>0</v>
          </cell>
          <cell r="T62">
            <v>0</v>
          </cell>
          <cell r="U62">
            <v>0</v>
          </cell>
          <cell r="V62">
            <v>372.56799999999998</v>
          </cell>
          <cell r="W62">
            <v>0</v>
          </cell>
          <cell r="X62">
            <v>322.12200000000007</v>
          </cell>
          <cell r="Y62">
            <v>0</v>
          </cell>
          <cell r="Z62">
            <v>0</v>
          </cell>
          <cell r="AA62">
            <v>0</v>
          </cell>
          <cell r="AB62">
            <v>0</v>
          </cell>
          <cell r="AC62">
            <v>0</v>
          </cell>
          <cell r="AD62">
            <v>0</v>
          </cell>
          <cell r="AE62">
            <v>0</v>
          </cell>
          <cell r="AF62">
            <v>0</v>
          </cell>
          <cell r="AG62">
            <v>0</v>
          </cell>
          <cell r="AH62">
            <v>300.54499999999996</v>
          </cell>
          <cell r="AI62">
            <v>0</v>
          </cell>
          <cell r="AJ62">
            <v>316.82299999999998</v>
          </cell>
        </row>
        <row r="64">
          <cell r="B64" t="str">
            <v>Property and Equipment</v>
          </cell>
          <cell r="C64">
            <v>0</v>
          </cell>
          <cell r="D64">
            <v>0</v>
          </cell>
          <cell r="E64">
            <v>0</v>
          </cell>
          <cell r="F64">
            <v>0</v>
          </cell>
          <cell r="G64">
            <v>138.50399999999999</v>
          </cell>
          <cell r="H64">
            <v>0</v>
          </cell>
          <cell r="I64">
            <v>128.041</v>
          </cell>
          <cell r="J64">
            <v>0</v>
          </cell>
          <cell r="K64">
            <v>128.041</v>
          </cell>
          <cell r="L64">
            <v>0</v>
          </cell>
          <cell r="M64">
            <v>106.967871</v>
          </cell>
          <cell r="N64">
            <v>0</v>
          </cell>
          <cell r="O64">
            <v>0</v>
          </cell>
          <cell r="P64">
            <v>0</v>
          </cell>
          <cell r="Q64">
            <v>114.514903</v>
          </cell>
          <cell r="R64">
            <v>0</v>
          </cell>
          <cell r="S64">
            <v>0</v>
          </cell>
          <cell r="T64">
            <v>0</v>
          </cell>
          <cell r="U64">
            <v>0</v>
          </cell>
          <cell r="V64">
            <v>113.875</v>
          </cell>
          <cell r="W64">
            <v>0</v>
          </cell>
          <cell r="X64">
            <v>132.57300000000001</v>
          </cell>
          <cell r="Y64">
            <v>0</v>
          </cell>
          <cell r="Z64">
            <v>0</v>
          </cell>
          <cell r="AA64">
            <v>0</v>
          </cell>
          <cell r="AB64">
            <v>0</v>
          </cell>
          <cell r="AC64">
            <v>0</v>
          </cell>
          <cell r="AD64">
            <v>0</v>
          </cell>
          <cell r="AE64">
            <v>0</v>
          </cell>
          <cell r="AF64">
            <v>0</v>
          </cell>
          <cell r="AG64">
            <v>0</v>
          </cell>
          <cell r="AH64">
            <v>116.892</v>
          </cell>
          <cell r="AI64">
            <v>0</v>
          </cell>
          <cell r="AJ64">
            <v>113.15</v>
          </cell>
        </row>
        <row r="65">
          <cell r="B65" t="str">
            <v>Other Assets</v>
          </cell>
          <cell r="C65">
            <v>0</v>
          </cell>
          <cell r="D65">
            <v>0</v>
          </cell>
          <cell r="E65">
            <v>0</v>
          </cell>
          <cell r="F65">
            <v>0</v>
          </cell>
          <cell r="G65">
            <v>10.051</v>
          </cell>
          <cell r="H65">
            <v>0</v>
          </cell>
          <cell r="I65">
            <v>9.5850000000000009</v>
          </cell>
          <cell r="J65">
            <v>0</v>
          </cell>
          <cell r="K65">
            <v>9.5850000000000009</v>
          </cell>
          <cell r="L65">
            <v>0</v>
          </cell>
          <cell r="M65">
            <v>5.4368249999999998</v>
          </cell>
          <cell r="N65">
            <v>0</v>
          </cell>
          <cell r="O65">
            <v>0</v>
          </cell>
          <cell r="P65">
            <v>0</v>
          </cell>
          <cell r="Q65">
            <v>5.0645420000000003</v>
          </cell>
          <cell r="R65">
            <v>0</v>
          </cell>
          <cell r="S65">
            <v>0</v>
          </cell>
          <cell r="T65">
            <v>0</v>
          </cell>
          <cell r="U65">
            <v>0</v>
          </cell>
          <cell r="V65">
            <v>4.9880000000000004</v>
          </cell>
          <cell r="W65">
            <v>0</v>
          </cell>
          <cell r="X65">
            <v>5.0270000000000001</v>
          </cell>
          <cell r="Y65">
            <v>0</v>
          </cell>
          <cell r="Z65">
            <v>0</v>
          </cell>
          <cell r="AA65">
            <v>0</v>
          </cell>
          <cell r="AB65">
            <v>0</v>
          </cell>
          <cell r="AC65">
            <v>0</v>
          </cell>
          <cell r="AD65">
            <v>0</v>
          </cell>
          <cell r="AE65">
            <v>0</v>
          </cell>
          <cell r="AF65">
            <v>0</v>
          </cell>
          <cell r="AG65">
            <v>0</v>
          </cell>
          <cell r="AH65">
            <v>5.8559999999999999</v>
          </cell>
          <cell r="AI65">
            <v>0</v>
          </cell>
          <cell r="AJ65">
            <v>9.4740000000000002</v>
          </cell>
        </row>
        <row r="66">
          <cell r="B66" t="str">
            <v>Total Assets</v>
          </cell>
          <cell r="C66">
            <v>0</v>
          </cell>
          <cell r="D66">
            <v>0</v>
          </cell>
          <cell r="E66">
            <v>0</v>
          </cell>
          <cell r="F66">
            <v>0</v>
          </cell>
          <cell r="G66">
            <v>436.62700000000001</v>
          </cell>
          <cell r="H66">
            <v>0</v>
          </cell>
          <cell r="I66">
            <v>396.23399999999998</v>
          </cell>
          <cell r="J66">
            <v>0</v>
          </cell>
          <cell r="K66">
            <v>396.23399999999998</v>
          </cell>
          <cell r="L66">
            <v>0</v>
          </cell>
          <cell r="M66">
            <v>447.34056999999996</v>
          </cell>
          <cell r="N66">
            <v>0</v>
          </cell>
          <cell r="O66">
            <v>0</v>
          </cell>
          <cell r="P66">
            <v>0</v>
          </cell>
          <cell r="Q66">
            <v>488.34045200000003</v>
          </cell>
          <cell r="R66">
            <v>0</v>
          </cell>
          <cell r="S66">
            <v>0</v>
          </cell>
          <cell r="T66">
            <v>0</v>
          </cell>
          <cell r="U66">
            <v>0</v>
          </cell>
          <cell r="V66">
            <v>491.43099999999998</v>
          </cell>
          <cell r="W66">
            <v>0</v>
          </cell>
          <cell r="X66">
            <v>459.72200000000004</v>
          </cell>
          <cell r="Y66">
            <v>0</v>
          </cell>
          <cell r="Z66">
            <v>0</v>
          </cell>
          <cell r="AA66">
            <v>0</v>
          </cell>
          <cell r="AB66">
            <v>0</v>
          </cell>
          <cell r="AC66">
            <v>0</v>
          </cell>
          <cell r="AD66">
            <v>0</v>
          </cell>
          <cell r="AE66">
            <v>0</v>
          </cell>
          <cell r="AF66">
            <v>0</v>
          </cell>
          <cell r="AG66">
            <v>0</v>
          </cell>
          <cell r="AH66">
            <v>423.29299999999995</v>
          </cell>
          <cell r="AI66">
            <v>0</v>
          </cell>
          <cell r="AJ66">
            <v>439.44699999999995</v>
          </cell>
        </row>
        <row r="68">
          <cell r="B68" t="str">
            <v>Borrowings Under Credit Facilities</v>
          </cell>
          <cell r="C68">
            <v>0</v>
          </cell>
          <cell r="D68">
            <v>0</v>
          </cell>
          <cell r="E68">
            <v>0</v>
          </cell>
          <cell r="F68">
            <v>0</v>
          </cell>
          <cell r="G68" t="str">
            <v>-</v>
          </cell>
          <cell r="H68">
            <v>0</v>
          </cell>
          <cell r="I68" t="str">
            <v>-</v>
          </cell>
          <cell r="J68">
            <v>0</v>
          </cell>
          <cell r="K68" t="str">
            <v>-</v>
          </cell>
          <cell r="L68">
            <v>0</v>
          </cell>
          <cell r="M68" t="str">
            <v>-</v>
          </cell>
          <cell r="N68">
            <v>0</v>
          </cell>
          <cell r="O68">
            <v>0</v>
          </cell>
          <cell r="P68">
            <v>0</v>
          </cell>
          <cell r="Q68" t="str">
            <v>-</v>
          </cell>
          <cell r="R68">
            <v>0</v>
          </cell>
          <cell r="S68">
            <v>0</v>
          </cell>
          <cell r="T68">
            <v>0</v>
          </cell>
          <cell r="U68">
            <v>0</v>
          </cell>
          <cell r="V68" t="str">
            <v>-</v>
          </cell>
          <cell r="W68">
            <v>0</v>
          </cell>
          <cell r="X68" t="str">
            <v>-</v>
          </cell>
          <cell r="Y68">
            <v>0</v>
          </cell>
          <cell r="Z68">
            <v>0</v>
          </cell>
          <cell r="AA68">
            <v>0</v>
          </cell>
          <cell r="AB68">
            <v>0</v>
          </cell>
          <cell r="AC68">
            <v>0</v>
          </cell>
          <cell r="AD68">
            <v>0</v>
          </cell>
          <cell r="AE68">
            <v>0</v>
          </cell>
          <cell r="AF68">
            <v>0</v>
          </cell>
          <cell r="AG68">
            <v>0</v>
          </cell>
          <cell r="AH68" t="str">
            <v>-</v>
          </cell>
          <cell r="AI68">
            <v>0</v>
          </cell>
          <cell r="AJ68" t="str">
            <v>-</v>
          </cell>
        </row>
        <row r="69">
          <cell r="B69" t="str">
            <v>Accounts Payable - Trade</v>
          </cell>
          <cell r="C69">
            <v>0</v>
          </cell>
          <cell r="D69">
            <v>0</v>
          </cell>
          <cell r="E69">
            <v>0</v>
          </cell>
          <cell r="F69">
            <v>0</v>
          </cell>
          <cell r="G69">
            <v>129.857</v>
          </cell>
          <cell r="H69">
            <v>0</v>
          </cell>
          <cell r="I69">
            <v>134.11099999999999</v>
          </cell>
          <cell r="J69">
            <v>0</v>
          </cell>
          <cell r="K69">
            <v>134.11099999999999</v>
          </cell>
          <cell r="L69">
            <v>0</v>
          </cell>
          <cell r="M69">
            <v>119.411204</v>
          </cell>
          <cell r="N69">
            <v>0</v>
          </cell>
          <cell r="O69">
            <v>0</v>
          </cell>
          <cell r="P69">
            <v>0</v>
          </cell>
          <cell r="Q69">
            <v>115.18767</v>
          </cell>
          <cell r="R69">
            <v>0</v>
          </cell>
          <cell r="S69">
            <v>0</v>
          </cell>
          <cell r="T69">
            <v>0</v>
          </cell>
          <cell r="U69">
            <v>0</v>
          </cell>
          <cell r="V69">
            <v>136.11600000000001</v>
          </cell>
          <cell r="W69">
            <v>0</v>
          </cell>
          <cell r="X69">
            <v>128.679</v>
          </cell>
          <cell r="Y69">
            <v>0</v>
          </cell>
          <cell r="Z69">
            <v>0</v>
          </cell>
          <cell r="AA69">
            <v>0</v>
          </cell>
          <cell r="AB69">
            <v>0</v>
          </cell>
          <cell r="AC69">
            <v>0</v>
          </cell>
          <cell r="AD69">
            <v>0</v>
          </cell>
          <cell r="AE69">
            <v>0</v>
          </cell>
          <cell r="AF69">
            <v>0</v>
          </cell>
          <cell r="AG69">
            <v>0</v>
          </cell>
          <cell r="AH69">
            <v>143.685</v>
          </cell>
          <cell r="AI69">
            <v>0</v>
          </cell>
          <cell r="AJ69">
            <v>135.83100000000002</v>
          </cell>
        </row>
        <row r="70">
          <cell r="B70" t="str">
            <v>Accounts Payable - Other</v>
          </cell>
          <cell r="C70">
            <v>0</v>
          </cell>
          <cell r="D70">
            <v>0</v>
          </cell>
          <cell r="E70">
            <v>0</v>
          </cell>
          <cell r="F70">
            <v>0</v>
          </cell>
          <cell r="G70">
            <v>0</v>
          </cell>
          <cell r="H70">
            <v>0</v>
          </cell>
          <cell r="I70">
            <v>0</v>
          </cell>
          <cell r="J70">
            <v>0</v>
          </cell>
          <cell r="K70">
            <v>0</v>
          </cell>
          <cell r="L70">
            <v>0</v>
          </cell>
          <cell r="M70">
            <v>11.999000000000001</v>
          </cell>
          <cell r="N70">
            <v>0</v>
          </cell>
          <cell r="O70">
            <v>0</v>
          </cell>
          <cell r="P70">
            <v>0</v>
          </cell>
          <cell r="Q70">
            <v>0</v>
          </cell>
          <cell r="R70">
            <v>0</v>
          </cell>
          <cell r="S70">
            <v>0</v>
          </cell>
          <cell r="T70">
            <v>0</v>
          </cell>
          <cell r="U70">
            <v>0</v>
          </cell>
          <cell r="V70">
            <v>17.716000000000001</v>
          </cell>
        </row>
        <row r="71">
          <cell r="B71" t="str">
            <v>Accrued Expenses</v>
          </cell>
          <cell r="C71">
            <v>0</v>
          </cell>
          <cell r="D71">
            <v>0</v>
          </cell>
          <cell r="E71">
            <v>0</v>
          </cell>
          <cell r="F71">
            <v>0</v>
          </cell>
          <cell r="G71">
            <v>61.115000000000002</v>
          </cell>
          <cell r="H71">
            <v>0</v>
          </cell>
          <cell r="I71">
            <v>39.253</v>
          </cell>
          <cell r="J71">
            <v>0</v>
          </cell>
          <cell r="K71">
            <v>39.253</v>
          </cell>
          <cell r="L71">
            <v>0</v>
          </cell>
          <cell r="M71">
            <v>46.094999999999999</v>
          </cell>
          <cell r="N71">
            <v>0</v>
          </cell>
          <cell r="O71">
            <v>0</v>
          </cell>
          <cell r="P71">
            <v>0</v>
          </cell>
          <cell r="Q71">
            <v>80.573520000000002</v>
          </cell>
          <cell r="R71">
            <v>0</v>
          </cell>
          <cell r="S71">
            <v>0</v>
          </cell>
          <cell r="T71">
            <v>0</v>
          </cell>
          <cell r="U71">
            <v>0</v>
          </cell>
          <cell r="V71">
            <v>46.277000000000001</v>
          </cell>
          <cell r="W71">
            <v>0</v>
          </cell>
          <cell r="X71">
            <v>53.088999999999999</v>
          </cell>
          <cell r="Y71">
            <v>0</v>
          </cell>
          <cell r="Z71">
            <v>0</v>
          </cell>
          <cell r="AA71">
            <v>0</v>
          </cell>
          <cell r="AB71">
            <v>0</v>
          </cell>
          <cell r="AC71">
            <v>0</v>
          </cell>
          <cell r="AD71">
            <v>0</v>
          </cell>
          <cell r="AE71">
            <v>0</v>
          </cell>
          <cell r="AF71">
            <v>0</v>
          </cell>
          <cell r="AG71">
            <v>0</v>
          </cell>
          <cell r="AH71">
            <v>52.329000000000001</v>
          </cell>
          <cell r="AI71">
            <v>0</v>
          </cell>
          <cell r="AJ71">
            <v>64.524000000000001</v>
          </cell>
        </row>
        <row r="72">
          <cell r="B72" t="str">
            <v>Current Portion of Long Term Debt</v>
          </cell>
          <cell r="C72">
            <v>0</v>
          </cell>
          <cell r="D72">
            <v>0</v>
          </cell>
          <cell r="E72">
            <v>0</v>
          </cell>
          <cell r="F72">
            <v>0</v>
          </cell>
          <cell r="G72" t="str">
            <v>-</v>
          </cell>
          <cell r="H72">
            <v>0</v>
          </cell>
          <cell r="I72" t="str">
            <v>-</v>
          </cell>
          <cell r="J72">
            <v>0</v>
          </cell>
          <cell r="K72" t="str">
            <v>-</v>
          </cell>
          <cell r="L72">
            <v>0</v>
          </cell>
          <cell r="M72" t="str">
            <v>-</v>
          </cell>
          <cell r="N72">
            <v>0</v>
          </cell>
          <cell r="O72">
            <v>0</v>
          </cell>
          <cell r="P72">
            <v>0</v>
          </cell>
          <cell r="Q72" t="str">
            <v>-</v>
          </cell>
          <cell r="R72">
            <v>0</v>
          </cell>
          <cell r="S72">
            <v>0</v>
          </cell>
          <cell r="T72">
            <v>0</v>
          </cell>
          <cell r="U72">
            <v>0</v>
          </cell>
          <cell r="V72" t="str">
            <v>-</v>
          </cell>
          <cell r="W72">
            <v>0</v>
          </cell>
          <cell r="X72" t="str">
            <v>-</v>
          </cell>
          <cell r="Y72">
            <v>0</v>
          </cell>
          <cell r="Z72">
            <v>0</v>
          </cell>
          <cell r="AA72">
            <v>0</v>
          </cell>
          <cell r="AB72">
            <v>0</v>
          </cell>
          <cell r="AC72">
            <v>0</v>
          </cell>
          <cell r="AD72">
            <v>0</v>
          </cell>
          <cell r="AE72">
            <v>0</v>
          </cell>
          <cell r="AF72">
            <v>0</v>
          </cell>
          <cell r="AG72">
            <v>0</v>
          </cell>
          <cell r="AH72">
            <v>0.318</v>
          </cell>
          <cell r="AI72">
            <v>0</v>
          </cell>
          <cell r="AJ72" t="str">
            <v>-</v>
          </cell>
        </row>
        <row r="73">
          <cell r="B73" t="str">
            <v>Current Deferred Tax Liability</v>
          </cell>
          <cell r="C73">
            <v>0</v>
          </cell>
          <cell r="D73">
            <v>0</v>
          </cell>
          <cell r="E73">
            <v>0</v>
          </cell>
          <cell r="F73">
            <v>0</v>
          </cell>
          <cell r="G73">
            <v>4.9859999999999998</v>
          </cell>
          <cell r="H73">
            <v>0</v>
          </cell>
          <cell r="I73" t="str">
            <v>-</v>
          </cell>
          <cell r="J73">
            <v>0</v>
          </cell>
          <cell r="K73" t="str">
            <v>-</v>
          </cell>
          <cell r="L73">
            <v>0</v>
          </cell>
          <cell r="M73">
            <v>21.908723999999999</v>
          </cell>
          <cell r="N73">
            <v>0</v>
          </cell>
          <cell r="O73">
            <v>0</v>
          </cell>
          <cell r="P73">
            <v>0</v>
          </cell>
          <cell r="Q73">
            <v>24.769611999999999</v>
          </cell>
          <cell r="R73">
            <v>0</v>
          </cell>
          <cell r="S73">
            <v>0</v>
          </cell>
          <cell r="T73">
            <v>0</v>
          </cell>
          <cell r="U73">
            <v>0</v>
          </cell>
          <cell r="V73">
            <v>28.087</v>
          </cell>
          <cell r="W73">
            <v>0</v>
          </cell>
          <cell r="X73">
            <v>8.1140000000000008</v>
          </cell>
          <cell r="Y73">
            <v>0</v>
          </cell>
          <cell r="Z73">
            <v>0</v>
          </cell>
          <cell r="AA73">
            <v>0</v>
          </cell>
          <cell r="AB73">
            <v>0</v>
          </cell>
          <cell r="AC73">
            <v>0</v>
          </cell>
          <cell r="AD73">
            <v>0</v>
          </cell>
          <cell r="AE73">
            <v>0</v>
          </cell>
          <cell r="AF73">
            <v>0</v>
          </cell>
          <cell r="AG73">
            <v>0</v>
          </cell>
          <cell r="AH73" t="str">
            <v>-</v>
          </cell>
          <cell r="AI73">
            <v>0</v>
          </cell>
          <cell r="AJ73" t="str">
            <v>-</v>
          </cell>
        </row>
        <row r="74">
          <cell r="B74" t="str">
            <v>Total Current Liabilities</v>
          </cell>
          <cell r="C74">
            <v>0</v>
          </cell>
          <cell r="D74">
            <v>0</v>
          </cell>
          <cell r="E74">
            <v>0</v>
          </cell>
          <cell r="F74">
            <v>0</v>
          </cell>
          <cell r="G74">
            <v>195.958</v>
          </cell>
          <cell r="H74">
            <v>0</v>
          </cell>
          <cell r="I74">
            <v>173.36399999999998</v>
          </cell>
          <cell r="J74">
            <v>0</v>
          </cell>
          <cell r="K74">
            <v>173.36399999999998</v>
          </cell>
          <cell r="L74">
            <v>0</v>
          </cell>
          <cell r="M74">
            <v>199.413928</v>
          </cell>
          <cell r="N74">
            <v>0</v>
          </cell>
          <cell r="O74">
            <v>0</v>
          </cell>
          <cell r="P74">
            <v>0</v>
          </cell>
          <cell r="Q74">
            <v>220.53080199999999</v>
          </cell>
          <cell r="R74">
            <v>0</v>
          </cell>
          <cell r="S74">
            <v>0</v>
          </cell>
          <cell r="T74">
            <v>0</v>
          </cell>
          <cell r="U74">
            <v>0</v>
          </cell>
          <cell r="V74">
            <v>228.19600000000003</v>
          </cell>
          <cell r="W74">
            <v>0</v>
          </cell>
          <cell r="X74">
            <v>189.88200000000001</v>
          </cell>
          <cell r="Y74">
            <v>0</v>
          </cell>
          <cell r="Z74">
            <v>0</v>
          </cell>
          <cell r="AA74">
            <v>0</v>
          </cell>
          <cell r="AB74">
            <v>0</v>
          </cell>
          <cell r="AC74">
            <v>0</v>
          </cell>
          <cell r="AD74">
            <v>0</v>
          </cell>
          <cell r="AE74">
            <v>0</v>
          </cell>
          <cell r="AF74">
            <v>0</v>
          </cell>
          <cell r="AG74">
            <v>0</v>
          </cell>
          <cell r="AH74">
            <v>196.33200000000002</v>
          </cell>
          <cell r="AI74">
            <v>0</v>
          </cell>
          <cell r="AJ74">
            <v>200.35500000000002</v>
          </cell>
        </row>
        <row r="76">
          <cell r="B76" t="str">
            <v>Deferred Income Taxes</v>
          </cell>
          <cell r="C76">
            <v>0</v>
          </cell>
          <cell r="D76">
            <v>0</v>
          </cell>
          <cell r="E76">
            <v>0</v>
          </cell>
          <cell r="F76">
            <v>0</v>
          </cell>
          <cell r="G76">
            <v>13.161</v>
          </cell>
          <cell r="H76">
            <v>0</v>
          </cell>
          <cell r="I76">
            <v>14.077</v>
          </cell>
          <cell r="J76">
            <v>0</v>
          </cell>
          <cell r="K76">
            <v>14.077</v>
          </cell>
          <cell r="L76">
            <v>0</v>
          </cell>
          <cell r="M76">
            <v>12.212517999999999</v>
          </cell>
          <cell r="N76">
            <v>0</v>
          </cell>
          <cell r="O76">
            <v>0</v>
          </cell>
          <cell r="P76">
            <v>0</v>
          </cell>
          <cell r="Q76">
            <v>13.906831</v>
          </cell>
          <cell r="R76">
            <v>0</v>
          </cell>
          <cell r="S76">
            <v>0</v>
          </cell>
          <cell r="T76">
            <v>0</v>
          </cell>
          <cell r="U76">
            <v>0</v>
          </cell>
          <cell r="V76">
            <v>14.512</v>
          </cell>
          <cell r="W76">
            <v>0</v>
          </cell>
          <cell r="X76">
            <v>14.4</v>
          </cell>
          <cell r="Y76">
            <v>0</v>
          </cell>
          <cell r="Z76">
            <v>0</v>
          </cell>
          <cell r="AA76">
            <v>0</v>
          </cell>
          <cell r="AB76">
            <v>0</v>
          </cell>
          <cell r="AC76">
            <v>0</v>
          </cell>
          <cell r="AD76">
            <v>0</v>
          </cell>
          <cell r="AE76">
            <v>0</v>
          </cell>
          <cell r="AF76">
            <v>0</v>
          </cell>
          <cell r="AG76">
            <v>0</v>
          </cell>
          <cell r="AH76">
            <v>11.61</v>
          </cell>
          <cell r="AI76">
            <v>0</v>
          </cell>
          <cell r="AJ76">
            <v>16.63</v>
          </cell>
        </row>
        <row r="77">
          <cell r="B77" t="str">
            <v>Other Liabilities</v>
          </cell>
          <cell r="C77">
            <v>0</v>
          </cell>
          <cell r="D77">
            <v>0</v>
          </cell>
          <cell r="E77">
            <v>0</v>
          </cell>
          <cell r="F77">
            <v>0</v>
          </cell>
          <cell r="G77">
            <v>5.3609999999999998</v>
          </cell>
          <cell r="H77">
            <v>0</v>
          </cell>
          <cell r="I77">
            <v>6.077</v>
          </cell>
          <cell r="J77">
            <v>0</v>
          </cell>
          <cell r="K77">
            <v>6.077</v>
          </cell>
          <cell r="L77">
            <v>0</v>
          </cell>
          <cell r="M77">
            <v>6.9447919999999996</v>
          </cell>
          <cell r="N77">
            <v>0</v>
          </cell>
          <cell r="O77">
            <v>0</v>
          </cell>
          <cell r="P77">
            <v>0</v>
          </cell>
          <cell r="Q77">
            <v>7.4761689999999996</v>
          </cell>
          <cell r="R77">
            <v>0</v>
          </cell>
          <cell r="S77">
            <v>0</v>
          </cell>
          <cell r="T77">
            <v>0</v>
          </cell>
          <cell r="U77">
            <v>0</v>
          </cell>
          <cell r="V77">
            <v>9.0530000000000008</v>
          </cell>
          <cell r="W77">
            <v>0</v>
          </cell>
          <cell r="X77">
            <v>7.1059999999999999</v>
          </cell>
          <cell r="Y77">
            <v>0</v>
          </cell>
          <cell r="Z77">
            <v>0</v>
          </cell>
          <cell r="AA77">
            <v>0</v>
          </cell>
          <cell r="AB77">
            <v>0</v>
          </cell>
          <cell r="AC77">
            <v>0</v>
          </cell>
          <cell r="AD77">
            <v>0</v>
          </cell>
          <cell r="AE77">
            <v>0</v>
          </cell>
          <cell r="AF77">
            <v>0</v>
          </cell>
          <cell r="AG77">
            <v>0</v>
          </cell>
          <cell r="AH77">
            <v>4.3449999999999998</v>
          </cell>
          <cell r="AI77">
            <v>0</v>
          </cell>
          <cell r="AJ77">
            <v>6.8520000000000003</v>
          </cell>
        </row>
        <row r="78">
          <cell r="B78" t="str">
            <v>Long-Term Debt</v>
          </cell>
          <cell r="C78">
            <v>0</v>
          </cell>
          <cell r="D78">
            <v>0</v>
          </cell>
          <cell r="E78">
            <v>0</v>
          </cell>
          <cell r="F78">
            <v>0</v>
          </cell>
          <cell r="G78" t="str">
            <v>-</v>
          </cell>
          <cell r="H78">
            <v>0</v>
          </cell>
          <cell r="I78" t="str">
            <v>-</v>
          </cell>
          <cell r="J78">
            <v>0</v>
          </cell>
          <cell r="K78" t="str">
            <v>-</v>
          </cell>
          <cell r="L78">
            <v>0</v>
          </cell>
          <cell r="M78" t="str">
            <v>-</v>
          </cell>
          <cell r="N78">
            <v>0</v>
          </cell>
          <cell r="O78">
            <v>0</v>
          </cell>
          <cell r="P78">
            <v>0</v>
          </cell>
          <cell r="Q78" t="str">
            <v>-</v>
          </cell>
          <cell r="R78">
            <v>0</v>
          </cell>
          <cell r="S78">
            <v>0</v>
          </cell>
          <cell r="T78">
            <v>0</v>
          </cell>
          <cell r="U78">
            <v>0</v>
          </cell>
          <cell r="V78" t="str">
            <v>-</v>
          </cell>
          <cell r="W78">
            <v>0</v>
          </cell>
          <cell r="X78" t="str">
            <v xml:space="preserve">          -</v>
          </cell>
          <cell r="Y78">
            <v>0</v>
          </cell>
          <cell r="Z78">
            <v>0</v>
          </cell>
          <cell r="AA78">
            <v>0</v>
          </cell>
          <cell r="AB78">
            <v>0</v>
          </cell>
          <cell r="AC78">
            <v>0</v>
          </cell>
          <cell r="AD78">
            <v>0</v>
          </cell>
          <cell r="AE78">
            <v>0</v>
          </cell>
          <cell r="AF78">
            <v>0</v>
          </cell>
          <cell r="AG78">
            <v>0</v>
          </cell>
          <cell r="AH78" t="str">
            <v>-</v>
          </cell>
          <cell r="AI78">
            <v>0</v>
          </cell>
          <cell r="AJ78" t="str">
            <v xml:space="preserve">          -</v>
          </cell>
        </row>
        <row r="79">
          <cell r="B79" t="str">
            <v>Total Liabilities</v>
          </cell>
          <cell r="C79">
            <v>0</v>
          </cell>
          <cell r="D79">
            <v>0</v>
          </cell>
          <cell r="E79">
            <v>0</v>
          </cell>
          <cell r="F79">
            <v>0</v>
          </cell>
          <cell r="G79">
            <v>214.48</v>
          </cell>
          <cell r="H79">
            <v>0</v>
          </cell>
          <cell r="I79">
            <v>193.51799999999997</v>
          </cell>
          <cell r="J79">
            <v>0</v>
          </cell>
          <cell r="K79">
            <v>193.51799999999997</v>
          </cell>
          <cell r="L79">
            <v>0</v>
          </cell>
          <cell r="M79">
            <v>218.57123799999999</v>
          </cell>
          <cell r="N79">
            <v>0</v>
          </cell>
          <cell r="O79">
            <v>0</v>
          </cell>
          <cell r="P79">
            <v>0</v>
          </cell>
          <cell r="Q79">
            <v>241.913802</v>
          </cell>
          <cell r="R79">
            <v>0</v>
          </cell>
          <cell r="S79">
            <v>0</v>
          </cell>
          <cell r="T79">
            <v>0</v>
          </cell>
          <cell r="U79">
            <v>0</v>
          </cell>
          <cell r="V79">
            <v>251.76100000000002</v>
          </cell>
          <cell r="W79">
            <v>0</v>
          </cell>
          <cell r="X79">
            <v>211.38800000000001</v>
          </cell>
          <cell r="Y79">
            <v>0</v>
          </cell>
          <cell r="Z79">
            <v>0</v>
          </cell>
          <cell r="AA79">
            <v>0</v>
          </cell>
          <cell r="AB79">
            <v>0</v>
          </cell>
          <cell r="AC79">
            <v>0</v>
          </cell>
          <cell r="AD79">
            <v>0</v>
          </cell>
          <cell r="AE79">
            <v>0</v>
          </cell>
          <cell r="AF79">
            <v>0</v>
          </cell>
          <cell r="AG79">
            <v>0</v>
          </cell>
          <cell r="AH79">
            <v>212.28700000000001</v>
          </cell>
          <cell r="AI79">
            <v>0</v>
          </cell>
          <cell r="AJ79">
            <v>223.83700000000002</v>
          </cell>
        </row>
        <row r="81">
          <cell r="B81" t="str">
            <v>Shareholders' Equity</v>
          </cell>
          <cell r="C81">
            <v>0</v>
          </cell>
          <cell r="D81">
            <v>0</v>
          </cell>
          <cell r="E81">
            <v>0</v>
          </cell>
          <cell r="F81">
            <v>0</v>
          </cell>
          <cell r="G81">
            <v>222.14699999999999</v>
          </cell>
          <cell r="H81">
            <v>0</v>
          </cell>
          <cell r="I81">
            <v>202.71600000000001</v>
          </cell>
          <cell r="J81">
            <v>0</v>
          </cell>
          <cell r="K81">
            <v>202.71600000000001</v>
          </cell>
          <cell r="L81">
            <v>0</v>
          </cell>
          <cell r="M81">
            <v>228.76965100000001</v>
          </cell>
          <cell r="N81">
            <v>0</v>
          </cell>
          <cell r="O81">
            <v>0</v>
          </cell>
          <cell r="P81">
            <v>0</v>
          </cell>
          <cell r="Q81">
            <v>246.426649</v>
          </cell>
          <cell r="R81">
            <v>0</v>
          </cell>
          <cell r="S81">
            <v>0</v>
          </cell>
          <cell r="T81">
            <v>0</v>
          </cell>
          <cell r="U81">
            <v>0</v>
          </cell>
          <cell r="V81">
            <v>239.69</v>
          </cell>
          <cell r="W81">
            <v>0</v>
          </cell>
          <cell r="X81">
            <v>248.334</v>
          </cell>
          <cell r="Y81">
            <v>0</v>
          </cell>
          <cell r="Z81">
            <v>0</v>
          </cell>
          <cell r="AA81">
            <v>0</v>
          </cell>
          <cell r="AB81">
            <v>0</v>
          </cell>
          <cell r="AC81">
            <v>0</v>
          </cell>
          <cell r="AD81">
            <v>0</v>
          </cell>
          <cell r="AE81">
            <v>0</v>
          </cell>
          <cell r="AF81">
            <v>0</v>
          </cell>
          <cell r="AG81">
            <v>0</v>
          </cell>
          <cell r="AH81">
            <v>211.006</v>
          </cell>
          <cell r="AI81">
            <v>0</v>
          </cell>
          <cell r="AJ81">
            <v>439.447</v>
          </cell>
        </row>
        <row r="83">
          <cell r="B83" t="str">
            <v xml:space="preserve">Total Liabilities and </v>
          </cell>
          <cell r="C83">
            <v>0</v>
          </cell>
          <cell r="D83">
            <v>0</v>
          </cell>
          <cell r="E83">
            <v>0</v>
          </cell>
          <cell r="F83">
            <v>0</v>
          </cell>
          <cell r="G83">
            <v>436.62699999999995</v>
          </cell>
          <cell r="H83">
            <v>0</v>
          </cell>
          <cell r="I83">
            <v>396.23399999999998</v>
          </cell>
          <cell r="J83">
            <v>0</v>
          </cell>
          <cell r="K83">
            <v>396.23399999999998</v>
          </cell>
          <cell r="L83">
            <v>0</v>
          </cell>
          <cell r="M83">
            <v>447.340889</v>
          </cell>
          <cell r="N83">
            <v>0</v>
          </cell>
          <cell r="O83">
            <v>0</v>
          </cell>
          <cell r="P83">
            <v>0</v>
          </cell>
          <cell r="Q83">
            <v>488.34045100000003</v>
          </cell>
          <cell r="R83">
            <v>0</v>
          </cell>
          <cell r="S83">
            <v>0</v>
          </cell>
          <cell r="T83">
            <v>0</v>
          </cell>
          <cell r="U83">
            <v>0</v>
          </cell>
          <cell r="V83">
            <v>491.45100000000002</v>
          </cell>
          <cell r="W83">
            <v>0</v>
          </cell>
          <cell r="X83">
            <v>459.72199999999998</v>
          </cell>
          <cell r="Y83">
            <v>0</v>
          </cell>
          <cell r="Z83">
            <v>0</v>
          </cell>
          <cell r="AA83">
            <v>0</v>
          </cell>
          <cell r="AB83">
            <v>0</v>
          </cell>
          <cell r="AC83">
            <v>0</v>
          </cell>
          <cell r="AD83">
            <v>0</v>
          </cell>
          <cell r="AE83">
            <v>0</v>
          </cell>
          <cell r="AF83">
            <v>0</v>
          </cell>
          <cell r="AG83">
            <v>0</v>
          </cell>
          <cell r="AH83">
            <v>423.29300000000001</v>
          </cell>
          <cell r="AI83">
            <v>0</v>
          </cell>
          <cell r="AJ83">
            <v>663.28399999999999</v>
          </cell>
        </row>
        <row r="84">
          <cell r="B84" t="str">
            <v>Shareholders' Equity</v>
          </cell>
        </row>
        <row r="85">
          <cell r="D85" t="str">
            <v>check</v>
          </cell>
          <cell r="E85">
            <v>0</v>
          </cell>
          <cell r="F85">
            <v>0</v>
          </cell>
          <cell r="G85">
            <v>0</v>
          </cell>
          <cell r="H85">
            <v>0</v>
          </cell>
          <cell r="I85">
            <v>0</v>
          </cell>
          <cell r="J85">
            <v>0</v>
          </cell>
          <cell r="K85">
            <v>0</v>
          </cell>
          <cell r="L85">
            <v>0</v>
          </cell>
          <cell r="M85">
            <v>3.1900000004725371E-4</v>
          </cell>
          <cell r="N85">
            <v>0</v>
          </cell>
          <cell r="O85">
            <v>0</v>
          </cell>
          <cell r="P85">
            <v>0</v>
          </cell>
          <cell r="Q85">
            <v>-9.9999999747524271E-7</v>
          </cell>
          <cell r="R85">
            <v>0</v>
          </cell>
          <cell r="S85">
            <v>0</v>
          </cell>
          <cell r="T85">
            <v>0</v>
          </cell>
          <cell r="U85">
            <v>0</v>
          </cell>
          <cell r="V85">
            <v>2.0000000000038654E-2</v>
          </cell>
          <cell r="W85">
            <v>0</v>
          </cell>
          <cell r="X85">
            <v>0</v>
          </cell>
        </row>
        <row r="86">
          <cell r="G86" t="str">
            <v>Historical</v>
          </cell>
          <cell r="H86">
            <v>0</v>
          </cell>
          <cell r="I86" t="str">
            <v>Historical</v>
          </cell>
          <cell r="J86">
            <v>0</v>
          </cell>
          <cell r="K86">
            <v>0</v>
          </cell>
          <cell r="L86">
            <v>0</v>
          </cell>
          <cell r="M86">
            <v>0</v>
          </cell>
          <cell r="N86">
            <v>0</v>
          </cell>
          <cell r="O86">
            <v>0</v>
          </cell>
          <cell r="P86">
            <v>0</v>
          </cell>
          <cell r="Q86">
            <v>0</v>
          </cell>
          <cell r="R86">
            <v>0</v>
          </cell>
          <cell r="S86">
            <v>0</v>
          </cell>
          <cell r="T86">
            <v>0</v>
          </cell>
          <cell r="U86">
            <v>0</v>
          </cell>
          <cell r="V86" t="str">
            <v>Projected</v>
          </cell>
        </row>
        <row r="87">
          <cell r="Q87" t="str">
            <v>LTM</v>
          </cell>
        </row>
        <row r="88">
          <cell r="G88" t="str">
            <v>2000A</v>
          </cell>
          <cell r="H88">
            <v>0</v>
          </cell>
          <cell r="I88" t="str">
            <v>2001A</v>
          </cell>
          <cell r="J88">
            <v>0</v>
          </cell>
          <cell r="K88" t="str">
            <v>2002A</v>
          </cell>
          <cell r="L88">
            <v>0</v>
          </cell>
          <cell r="M88" t="str">
            <v>2003A</v>
          </cell>
          <cell r="N88">
            <v>0</v>
          </cell>
          <cell r="O88">
            <v>37987</v>
          </cell>
          <cell r="P88" t="str">
            <v>48 weeks 12/05</v>
          </cell>
          <cell r="Q88">
            <v>38353</v>
          </cell>
          <cell r="R88">
            <v>0</v>
          </cell>
          <cell r="S88" t="str">
            <v>Actual 9 weeks ended 12/31</v>
          </cell>
          <cell r="T88" t="str">
            <v>Budget 13 weeks ended 1/31/05</v>
          </cell>
          <cell r="U88" t="str">
            <v>Budget 4 weeks ended 1/31/05</v>
          </cell>
          <cell r="V88" t="str">
            <v>2004E(1)</v>
          </cell>
          <cell r="W88">
            <v>0</v>
          </cell>
          <cell r="X88" t="str">
            <v>2005E</v>
          </cell>
        </row>
        <row r="93">
          <cell r="G93" t="str">
            <v>wc</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t="str">
            <v>Capitalization</v>
          </cell>
        </row>
        <row r="95">
          <cell r="G95">
            <v>95.465000000000003</v>
          </cell>
          <cell r="H95">
            <v>0</v>
          </cell>
          <cell r="I95">
            <v>70.691000000000003</v>
          </cell>
          <cell r="J95">
            <v>0</v>
          </cell>
          <cell r="K95">
            <v>70.691000000000003</v>
          </cell>
          <cell r="L95">
            <v>0</v>
          </cell>
          <cell r="M95">
            <v>0</v>
          </cell>
          <cell r="N95">
            <v>0</v>
          </cell>
          <cell r="O95">
            <v>0</v>
          </cell>
          <cell r="P95">
            <v>0</v>
          </cell>
          <cell r="Q95">
            <v>112.746219</v>
          </cell>
          <cell r="R95">
            <v>0</v>
          </cell>
          <cell r="S95">
            <v>0</v>
          </cell>
          <cell r="T95">
            <v>0</v>
          </cell>
          <cell r="U95">
            <v>0</v>
          </cell>
          <cell r="V95">
            <v>85.828000000000003</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t="str">
            <v>($ in millions, except per share data)</v>
          </cell>
        </row>
        <row r="96">
          <cell r="G96">
            <v>7.6335114872493615E-2</v>
          </cell>
          <cell r="H96" t="e">
            <v>#DIV/0!</v>
          </cell>
          <cell r="I96">
            <v>5.9277377979549635E-2</v>
          </cell>
          <cell r="J96" t="e">
            <v>#DIV/0!</v>
          </cell>
          <cell r="K96">
            <v>5.9234710764576988E-2</v>
          </cell>
          <cell r="L96" t="e">
            <v>#DIV/0!</v>
          </cell>
          <cell r="M96">
            <v>0</v>
          </cell>
          <cell r="N96" t="e">
            <v>#DIV/0!</v>
          </cell>
          <cell r="O96">
            <v>0</v>
          </cell>
          <cell r="P96">
            <v>0</v>
          </cell>
          <cell r="Q96">
            <v>8.9022237750642524E-2</v>
          </cell>
          <cell r="R96">
            <v>0</v>
          </cell>
          <cell r="S96">
            <v>0</v>
          </cell>
          <cell r="T96">
            <v>0</v>
          </cell>
          <cell r="U96">
            <v>0</v>
          </cell>
          <cell r="V96">
            <v>6.7741495020098769E-2</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t="str">
            <v>Stock price (3/02/05)</v>
          </cell>
          <cell r="AL96">
            <v>0</v>
          </cell>
          <cell r="AM96">
            <v>0</v>
          </cell>
          <cell r="AN96" t="e">
            <v>#NAME?</v>
          </cell>
        </row>
        <row r="97">
          <cell r="AK97" t="str">
            <v xml:space="preserve">Shares, basic </v>
          </cell>
          <cell r="AL97">
            <v>0</v>
          </cell>
          <cell r="AM97">
            <v>0</v>
          </cell>
          <cell r="AN97">
            <v>32.789118999999999</v>
          </cell>
        </row>
        <row r="98">
          <cell r="AK98" t="str">
            <v>Shares from options(1)</v>
          </cell>
          <cell r="AL98">
            <v>0</v>
          </cell>
          <cell r="AM98">
            <v>0</v>
          </cell>
          <cell r="AN98">
            <v>1.2569999999999999</v>
          </cell>
        </row>
        <row r="99">
          <cell r="B99" t="str">
            <v>(1) Source: Company public filings</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t="str">
            <v>Fully diluted shares (m)</v>
          </cell>
          <cell r="AL99">
            <v>0</v>
          </cell>
          <cell r="AM99">
            <v>0</v>
          </cell>
          <cell r="AN99">
            <v>34.046118999999997</v>
          </cell>
        </row>
        <row r="100">
          <cell r="B100" t="str">
            <v>(2) Source: Management projects dated October 3, 2003</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t="str">
            <v>Market Cap</v>
          </cell>
          <cell r="AL100">
            <v>0</v>
          </cell>
          <cell r="AM100">
            <v>0</v>
          </cell>
          <cell r="AN100" t="e">
            <v>#NAME?</v>
          </cell>
        </row>
        <row r="101">
          <cell r="B101" t="str">
            <v>(3) Does not include a pre-tax restructuring charge of $1.36 million</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t="str">
            <v xml:space="preserve"> </v>
          </cell>
          <cell r="AL101" t="str">
            <v>Plus: Total debt (as of 1/31/05)</v>
          </cell>
          <cell r="AM101">
            <v>0</v>
          </cell>
          <cell r="AN101">
            <v>0</v>
          </cell>
        </row>
        <row r="102">
          <cell r="B102" t="str">
            <v>(4) Does not include a pre-tax restructuring credit of $0.74 million</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t="str">
            <v>Plus: Preferred stock</v>
          </cell>
          <cell r="AM102">
            <v>0</v>
          </cell>
          <cell r="AN102">
            <v>0</v>
          </cell>
        </row>
        <row r="103">
          <cell r="B103" t="str">
            <v>(5) Does not included a pre-tax charge of $3.57 million for the settlement of the Tommy Hilfiger law suit</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t="str">
            <v>Less: Cash (as of 1/31/05)(2)</v>
          </cell>
          <cell r="AM103">
            <v>0</v>
          </cell>
          <cell r="AN103">
            <v>-121.614</v>
          </cell>
        </row>
        <row r="104">
          <cell r="AK104" t="str">
            <v>Enterprise Value</v>
          </cell>
          <cell r="AL104">
            <v>0</v>
          </cell>
          <cell r="AM104">
            <v>0</v>
          </cell>
          <cell r="AN104" t="e">
            <v>#NAME?</v>
          </cell>
        </row>
        <row r="105">
          <cell r="AK105" t="str">
            <v>EV / LTM EBITDA</v>
          </cell>
          <cell r="AL105">
            <v>0</v>
          </cell>
          <cell r="AM105">
            <v>0</v>
          </cell>
          <cell r="AN105" t="e">
            <v>#NAME?</v>
          </cell>
        </row>
        <row r="106">
          <cell r="AK106" t="str">
            <v>EV / 2004E EBITDA</v>
          </cell>
          <cell r="AL106">
            <v>0</v>
          </cell>
          <cell r="AM106">
            <v>0</v>
          </cell>
          <cell r="AN106" t="e">
            <v>#NAME?</v>
          </cell>
        </row>
        <row r="107">
          <cell r="AK107" t="str">
            <v>EV / 2005E EBITDA</v>
          </cell>
          <cell r="AL107">
            <v>0</v>
          </cell>
          <cell r="AM107">
            <v>0</v>
          </cell>
          <cell r="AN107" t="e">
            <v>#NAME?</v>
          </cell>
        </row>
        <row r="65536">
          <cell r="G65536" t="str">
            <v>Summary Financial Data</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ow r="1">
          <cell r="G1" t="str">
            <v>Summary Financial Data</v>
          </cell>
        </row>
      </sheetData>
      <sheetData sheetId="52">
        <row r="1">
          <cell r="G1" t="str">
            <v>Summary Financial Data</v>
          </cell>
        </row>
      </sheetData>
      <sheetData sheetId="53"/>
      <sheetData sheetId="54"/>
      <sheetData sheetId="55"/>
      <sheetData sheetId="56"/>
      <sheetData sheetId="57" refreshError="1"/>
      <sheetData sheetId="58" refreshError="1"/>
      <sheetData sheetId="59">
        <row r="1">
          <cell r="G1" t="str">
            <v>Summary Financial Data</v>
          </cell>
        </row>
      </sheetData>
      <sheetData sheetId="60">
        <row r="1">
          <cell r="G1" t="str">
            <v>Summary Financial Data</v>
          </cell>
        </row>
      </sheetData>
      <sheetData sheetId="61">
        <row r="1">
          <cell r="G1" t="str">
            <v>Summary Financial Data</v>
          </cell>
        </row>
      </sheetData>
      <sheetData sheetId="62">
        <row r="1">
          <cell r="G1" t="str">
            <v>Summary Financial Data</v>
          </cell>
        </row>
      </sheetData>
      <sheetData sheetId="63">
        <row r="1">
          <cell r="G1" t="str">
            <v>Summary Financial Data</v>
          </cell>
        </row>
      </sheetData>
      <sheetData sheetId="64">
        <row r="1">
          <cell r="G1" t="str">
            <v>Summary Financial Data</v>
          </cell>
        </row>
      </sheetData>
      <sheetData sheetId="65">
        <row r="1">
          <cell r="G1" t="str">
            <v>Summary Financial Data</v>
          </cell>
        </row>
      </sheetData>
      <sheetData sheetId="66">
        <row r="1">
          <cell r="G1" t="str">
            <v>Summary Financial Data</v>
          </cell>
        </row>
      </sheetData>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ow r="1">
          <cell r="G1" t="str">
            <v>Summary Financial Data</v>
          </cell>
        </row>
      </sheetData>
      <sheetData sheetId="79">
        <row r="1">
          <cell r="G1" t="str">
            <v>Summary Financial Data</v>
          </cell>
        </row>
      </sheetData>
      <sheetData sheetId="80">
        <row r="1">
          <cell r="G1" t="str">
            <v>Summary Financial Data</v>
          </cell>
        </row>
      </sheetData>
      <sheetData sheetId="81">
        <row r="1">
          <cell r="G1" t="str">
            <v>Summary Financial Data</v>
          </cell>
        </row>
      </sheetData>
      <sheetData sheetId="82"/>
      <sheetData sheetId="83"/>
      <sheetData sheetId="84"/>
      <sheetData sheetId="85"/>
      <sheetData sheetId="86">
        <row r="1">
          <cell r="G1" t="str">
            <v>Summary Financial Data</v>
          </cell>
        </row>
      </sheetData>
      <sheetData sheetId="87">
        <row r="1">
          <cell r="G1" t="str">
            <v>Summary Financial Data</v>
          </cell>
        </row>
      </sheetData>
      <sheetData sheetId="88">
        <row r="1">
          <cell r="G1" t="str">
            <v>Summary Financial Data</v>
          </cell>
        </row>
      </sheetData>
      <sheetData sheetId="89">
        <row r="1">
          <cell r="G1" t="str">
            <v>Summary Financial Data</v>
          </cell>
        </row>
      </sheetData>
      <sheetData sheetId="90"/>
      <sheetData sheetId="91"/>
      <sheetData sheetId="92"/>
      <sheetData sheetId="93"/>
      <sheetData sheetId="94">
        <row r="1">
          <cell r="G1" t="str">
            <v>Summary Financial Data</v>
          </cell>
        </row>
      </sheetData>
      <sheetData sheetId="95">
        <row r="1">
          <cell r="G1" t="str">
            <v>Summary Financial Data</v>
          </cell>
        </row>
      </sheetData>
      <sheetData sheetId="96">
        <row r="1">
          <cell r="G1" t="str">
            <v>Summary Financial Data</v>
          </cell>
        </row>
      </sheetData>
      <sheetData sheetId="97">
        <row r="1">
          <cell r="G1" t="str">
            <v>Summary Financial Data</v>
          </cell>
        </row>
      </sheetData>
      <sheetData sheetId="98"/>
      <sheetData sheetId="99"/>
      <sheetData sheetId="100"/>
      <sheetData sheetId="101"/>
      <sheetData sheetId="102">
        <row r="1">
          <cell r="G1" t="str">
            <v>Summary Financial Data</v>
          </cell>
        </row>
      </sheetData>
      <sheetData sheetId="103">
        <row r="1">
          <cell r="G1" t="str">
            <v>Summary Financial Data</v>
          </cell>
        </row>
      </sheetData>
      <sheetData sheetId="104">
        <row r="1">
          <cell r="G1" t="str">
            <v>Summary Financial Data</v>
          </cell>
        </row>
      </sheetData>
      <sheetData sheetId="105">
        <row r="1">
          <cell r="G1" t="str">
            <v>Summary Financial Data</v>
          </cell>
        </row>
      </sheetData>
      <sheetData sheetId="106"/>
      <sheetData sheetId="107"/>
      <sheetData sheetId="108"/>
      <sheetData sheetId="109"/>
      <sheetData sheetId="110">
        <row r="1">
          <cell r="G1" t="str">
            <v>Summary Financial Data</v>
          </cell>
        </row>
      </sheetData>
      <sheetData sheetId="111">
        <row r="1">
          <cell r="G1" t="str">
            <v>Summary Financial Data</v>
          </cell>
        </row>
      </sheetData>
      <sheetData sheetId="112">
        <row r="1">
          <cell r="G1" t="str">
            <v>Summary Financial Data</v>
          </cell>
        </row>
      </sheetData>
      <sheetData sheetId="113">
        <row r="1">
          <cell r="G1" t="str">
            <v>Summary Financial Data</v>
          </cell>
        </row>
      </sheetData>
      <sheetData sheetId="114"/>
      <sheetData sheetId="115"/>
      <sheetData sheetId="116"/>
      <sheetData sheetId="117"/>
      <sheetData sheetId="118">
        <row r="1">
          <cell r="G1" t="str">
            <v>Summary Financial Data</v>
          </cell>
        </row>
      </sheetData>
      <sheetData sheetId="119">
        <row r="1">
          <cell r="G1" t="str">
            <v>Summary Financial Data</v>
          </cell>
        </row>
      </sheetData>
      <sheetData sheetId="120">
        <row r="1">
          <cell r="G1" t="str">
            <v>Summary Financial Data</v>
          </cell>
        </row>
      </sheetData>
      <sheetData sheetId="121">
        <row r="1">
          <cell r="G1" t="str">
            <v>Summary Financial Data</v>
          </cell>
        </row>
      </sheetData>
      <sheetData sheetId="122"/>
      <sheetData sheetId="123"/>
      <sheetData sheetId="124"/>
      <sheetData sheetId="125"/>
      <sheetData sheetId="126"/>
      <sheetData sheetId="127"/>
      <sheetData sheetId="128"/>
      <sheetData sheetId="129"/>
      <sheetData sheetId="130"/>
      <sheetData sheetId="131"/>
      <sheetData sheetId="132"/>
      <sheetData sheetId="133"/>
      <sheetData sheetId="134">
        <row r="1">
          <cell r="G1" t="str">
            <v>Summary Financial Data</v>
          </cell>
        </row>
      </sheetData>
      <sheetData sheetId="135">
        <row r="1">
          <cell r="G1" t="str">
            <v>Summary Financial Data</v>
          </cell>
        </row>
      </sheetData>
      <sheetData sheetId="136">
        <row r="1">
          <cell r="G1" t="str">
            <v>Summary Financial Data</v>
          </cell>
        </row>
      </sheetData>
      <sheetData sheetId="137">
        <row r="1">
          <cell r="G1" t="str">
            <v>Summary Financial Data</v>
          </cell>
        </row>
      </sheetData>
      <sheetData sheetId="138"/>
      <sheetData sheetId="139"/>
      <sheetData sheetId="140"/>
      <sheetData sheetId="141"/>
      <sheetData sheetId="142">
        <row r="1">
          <cell r="G1" t="str">
            <v>Summary Financial Data</v>
          </cell>
        </row>
      </sheetData>
      <sheetData sheetId="143">
        <row r="1">
          <cell r="G1" t="str">
            <v>Summary Financial Data</v>
          </cell>
        </row>
      </sheetData>
      <sheetData sheetId="144">
        <row r="1">
          <cell r="G1" t="str">
            <v>Summary Financial Data</v>
          </cell>
        </row>
      </sheetData>
      <sheetData sheetId="145">
        <row r="1">
          <cell r="G1" t="str">
            <v>Summary Financial Data</v>
          </cell>
        </row>
      </sheetData>
      <sheetData sheetId="146"/>
      <sheetData sheetId="147"/>
      <sheetData sheetId="148"/>
      <sheetData sheetId="149"/>
      <sheetData sheetId="150">
        <row r="1">
          <cell r="G1" t="str">
            <v>Summary Financial Data</v>
          </cell>
        </row>
      </sheetData>
      <sheetData sheetId="151">
        <row r="1">
          <cell r="G1" t="str">
            <v>Summary Financial Data</v>
          </cell>
        </row>
      </sheetData>
      <sheetData sheetId="152"/>
      <sheetData sheetId="153"/>
      <sheetData sheetId="154"/>
      <sheetData sheetId="155"/>
      <sheetData sheetId="156"/>
      <sheetData sheetId="157"/>
      <sheetData sheetId="158">
        <row r="3">
          <cell r="A3" t="str">
            <v>Books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ow r="3">
          <cell r="A3" t="str">
            <v>Books</v>
          </cell>
        </row>
      </sheetData>
      <sheetData sheetId="185"/>
      <sheetData sheetId="186">
        <row r="3">
          <cell r="A3" t="str">
            <v>Books</v>
          </cell>
        </row>
      </sheetData>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ow r="1">
          <cell r="G1" t="str">
            <v>Summary Financial Data</v>
          </cell>
        </row>
      </sheetData>
      <sheetData sheetId="222">
        <row r="1">
          <cell r="G1" t="str">
            <v>Summary Financial Data</v>
          </cell>
        </row>
      </sheetData>
      <sheetData sheetId="223">
        <row r="1">
          <cell r="G1" t="str">
            <v>Summary Financial Data</v>
          </cell>
        </row>
      </sheetData>
      <sheetData sheetId="224">
        <row r="1">
          <cell r="G1" t="str">
            <v>Summary Financial Data</v>
          </cell>
        </row>
      </sheetData>
      <sheetData sheetId="225"/>
      <sheetData sheetId="226"/>
      <sheetData sheetId="227"/>
      <sheetData sheetId="228"/>
      <sheetData sheetId="229"/>
      <sheetData sheetId="230">
        <row r="1">
          <cell r="G1" t="str">
            <v>Summary Financial Data</v>
          </cell>
        </row>
      </sheetData>
      <sheetData sheetId="231">
        <row r="1">
          <cell r="G1" t="str">
            <v>Summary Financial Data</v>
          </cell>
        </row>
      </sheetData>
      <sheetData sheetId="232">
        <row r="1">
          <cell r="G1" t="str">
            <v>Summary Financial Data</v>
          </cell>
        </row>
      </sheetData>
      <sheetData sheetId="233">
        <row r="1">
          <cell r="G1" t="str">
            <v>Summary Financial Data</v>
          </cell>
        </row>
      </sheetData>
      <sheetData sheetId="234"/>
      <sheetData sheetId="235"/>
      <sheetData sheetId="236"/>
      <sheetData sheetId="237"/>
      <sheetData sheetId="238"/>
      <sheetData sheetId="239" refreshError="1"/>
      <sheetData sheetId="240" refreshError="1"/>
      <sheetData sheetId="241">
        <row r="1">
          <cell r="G1" t="str">
            <v>Summary Financial Data</v>
          </cell>
        </row>
      </sheetData>
      <sheetData sheetId="242">
        <row r="1">
          <cell r="G1" t="str">
            <v>Summary Financial Data</v>
          </cell>
        </row>
      </sheetData>
      <sheetData sheetId="243"/>
      <sheetData sheetId="244"/>
      <sheetData sheetId="245"/>
      <sheetData sheetId="246"/>
      <sheetData sheetId="247"/>
      <sheetData sheetId="248"/>
      <sheetData sheetId="249">
        <row r="1">
          <cell r="G1" t="str">
            <v>Summary Financial Data</v>
          </cell>
        </row>
      </sheetData>
      <sheetData sheetId="250">
        <row r="1">
          <cell r="G1" t="str">
            <v>Summary Financial Data</v>
          </cell>
        </row>
      </sheetData>
      <sheetData sheetId="251"/>
      <sheetData sheetId="252"/>
      <sheetData sheetId="253"/>
      <sheetData sheetId="254"/>
      <sheetData sheetId="255"/>
      <sheetData sheetId="256"/>
      <sheetData sheetId="257">
        <row r="1">
          <cell r="G1" t="str">
            <v>Summary Financial Data</v>
          </cell>
        </row>
      </sheetData>
      <sheetData sheetId="258">
        <row r="1">
          <cell r="G1" t="str">
            <v>Summary Financial Data</v>
          </cell>
        </row>
      </sheetData>
      <sheetData sheetId="259"/>
      <sheetData sheetId="260"/>
      <sheetData sheetId="261"/>
      <sheetData sheetId="262"/>
      <sheetData sheetId="263"/>
      <sheetData sheetId="264"/>
      <sheetData sheetId="265">
        <row r="1">
          <cell r="G1" t="str">
            <v>Summary Financial Data</v>
          </cell>
        </row>
      </sheetData>
      <sheetData sheetId="266">
        <row r="1">
          <cell r="G1" t="str">
            <v>Summary Financial Data</v>
          </cell>
        </row>
      </sheetData>
      <sheetData sheetId="267"/>
      <sheetData sheetId="268"/>
      <sheetData sheetId="269"/>
      <sheetData sheetId="270"/>
      <sheetData sheetId="271"/>
      <sheetData sheetId="272"/>
      <sheetData sheetId="273"/>
      <sheetData sheetId="274">
        <row r="1">
          <cell r="G1" t="str">
            <v>Summary Financial Data</v>
          </cell>
        </row>
      </sheetData>
      <sheetData sheetId="275">
        <row r="1">
          <cell r="G1" t="str">
            <v>Summary Financial Data</v>
          </cell>
        </row>
      </sheetData>
      <sheetData sheetId="276"/>
      <sheetData sheetId="277"/>
      <sheetData sheetId="278"/>
      <sheetData sheetId="279"/>
      <sheetData sheetId="280"/>
      <sheetData sheetId="281"/>
      <sheetData sheetId="282"/>
      <sheetData sheetId="283">
        <row r="1">
          <cell r="G1" t="str">
            <v>Summary Financial Data</v>
          </cell>
        </row>
      </sheetData>
      <sheetData sheetId="284">
        <row r="1">
          <cell r="G1" t="str">
            <v>Summary Financial Data</v>
          </cell>
        </row>
      </sheetData>
      <sheetData sheetId="285"/>
      <sheetData sheetId="286"/>
      <sheetData sheetId="287"/>
      <sheetData sheetId="288"/>
      <sheetData sheetId="289"/>
      <sheetData sheetId="290"/>
      <sheetData sheetId="291"/>
      <sheetData sheetId="292">
        <row r="1">
          <cell r="G1" t="str">
            <v>Summary Financial Data</v>
          </cell>
        </row>
      </sheetData>
      <sheetData sheetId="293">
        <row r="1">
          <cell r="G1" t="str">
            <v>Summary Financial Data</v>
          </cell>
        </row>
      </sheetData>
      <sheetData sheetId="294"/>
      <sheetData sheetId="295"/>
      <sheetData sheetId="296"/>
      <sheetData sheetId="297"/>
      <sheetData sheetId="298"/>
      <sheetData sheetId="299"/>
      <sheetData sheetId="300"/>
      <sheetData sheetId="301" refreshError="1"/>
      <sheetData sheetId="302">
        <row r="1">
          <cell r="A1" t="str">
            <v>U.S. Endo Partners OPCO, LLC</v>
          </cell>
        </row>
      </sheetData>
      <sheetData sheetId="303"/>
      <sheetData sheetId="304">
        <row r="1">
          <cell r="A1" t="str">
            <v>U.S. Endo Partners OPCO, LLC</v>
          </cell>
        </row>
      </sheetData>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refreshError="1"/>
      <sheetData sheetId="330" refreshError="1"/>
      <sheetData sheetId="331" refreshError="1"/>
      <sheetData sheetId="332">
        <row r="1">
          <cell r="A1" t="str">
            <v>The Fresh Market</v>
          </cell>
        </row>
      </sheetData>
      <sheetData sheetId="333"/>
      <sheetData sheetId="334"/>
      <sheetData sheetId="335" refreshError="1"/>
      <sheetData sheetId="336">
        <row r="3">
          <cell r="A3" t="str">
            <v>Books</v>
          </cell>
        </row>
      </sheetData>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ow r="2">
          <cell r="B2"/>
        </row>
      </sheetData>
      <sheetData sheetId="361"/>
      <sheetData sheetId="362"/>
      <sheetData sheetId="363"/>
      <sheetData sheetId="364"/>
      <sheetData sheetId="365"/>
      <sheetData sheetId="366" refreshError="1"/>
      <sheetData sheetId="367"/>
      <sheetData sheetId="368"/>
      <sheetData sheetId="369"/>
      <sheetData sheetId="370"/>
      <sheetData sheetId="371" refreshError="1"/>
      <sheetData sheetId="372" refreshError="1"/>
      <sheetData sheetId="373" refreshError="1"/>
      <sheetData sheetId="374" refreshError="1"/>
      <sheetData sheetId="375"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ntage Financials"/>
      <sheetName val="Transaction Summary"/>
      <sheetName val="Football Field"/>
      <sheetName val="Public Comps"/>
      <sheetName val="M&amp;A Comps"/>
      <sheetName val="Vulcan DCF wo Acq"/>
      <sheetName val="Vulcan DCF w Acq"/>
      <sheetName val="DCF rationale"/>
      <sheetName val="Acquisition waterfall"/>
      <sheetName val="Comps rationale"/>
      <sheetName val="__FDSCACHE__"/>
      <sheetName val="Comps Inputs"/>
      <sheetName val="Concentra"/>
      <sheetName val="MedfusionRx"/>
      <sheetName val="ChemRx"/>
      <sheetName val="USON"/>
      <sheetName val="PSYS"/>
      <sheetName val="AGA"/>
      <sheetName val="HG"/>
      <sheetName val="HTRN"/>
      <sheetName val="RSCR"/>
      <sheetName val="RAI"/>
      <sheetName val="ODSY"/>
      <sheetName val="NHWK"/>
      <sheetName val="Imaging On Call"/>
    </sheetNames>
    <sheetDataSet>
      <sheetData sheetId="0"/>
      <sheetData sheetId="1"/>
      <sheetData sheetId="2">
        <row r="1">
          <cell r="A1">
            <v>0</v>
          </cell>
          <cell r="B1">
            <v>0</v>
          </cell>
          <cell r="C1">
            <v>0</v>
          </cell>
          <cell r="D1">
            <v>0</v>
          </cell>
          <cell r="E1">
            <v>0</v>
          </cell>
          <cell r="F1">
            <v>0</v>
          </cell>
          <cell r="G1">
            <v>0</v>
          </cell>
          <cell r="H1">
            <v>0</v>
          </cell>
          <cell r="I1">
            <v>0</v>
          </cell>
          <cell r="J1">
            <v>0</v>
          </cell>
          <cell r="K1" t="str">
            <v xml:space="preserve"> </v>
          </cell>
          <cell r="L1">
            <v>0</v>
          </cell>
          <cell r="M1">
            <v>0</v>
          </cell>
          <cell r="N1" t="str">
            <v>Enterprise Value</v>
          </cell>
          <cell r="O1">
            <v>0</v>
          </cell>
          <cell r="P1">
            <v>0</v>
          </cell>
          <cell r="Q1">
            <v>0</v>
          </cell>
          <cell r="Y1" t="str">
            <v>($millions)</v>
          </cell>
          <cell r="AC1">
            <v>0</v>
          </cell>
          <cell r="AD1">
            <v>0</v>
          </cell>
          <cell r="AE1">
            <v>0</v>
          </cell>
          <cell r="AF1">
            <v>0</v>
          </cell>
          <cell r="AG1">
            <v>0</v>
          </cell>
          <cell r="AH1">
            <v>0</v>
          </cell>
          <cell r="AI1">
            <v>0</v>
          </cell>
          <cell r="AJ1">
            <v>0</v>
          </cell>
          <cell r="AK1">
            <v>0</v>
          </cell>
          <cell r="AL1">
            <v>0</v>
          </cell>
          <cell r="AM1">
            <v>0</v>
          </cell>
          <cell r="AN1">
            <v>0</v>
          </cell>
        </row>
        <row r="2">
          <cell r="A2">
            <v>0</v>
          </cell>
          <cell r="B2">
            <v>0</v>
          </cell>
          <cell r="C2">
            <v>0</v>
          </cell>
          <cell r="D2">
            <v>0</v>
          </cell>
          <cell r="E2">
            <v>0</v>
          </cell>
          <cell r="F2">
            <v>0</v>
          </cell>
          <cell r="G2">
            <v>0</v>
          </cell>
          <cell r="H2" t="str">
            <v>Data Range From</v>
          </cell>
          <cell r="I2">
            <v>0</v>
          </cell>
          <cell r="J2">
            <v>0</v>
          </cell>
          <cell r="K2">
            <v>0</v>
          </cell>
          <cell r="L2">
            <v>0</v>
          </cell>
          <cell r="M2">
            <v>0</v>
          </cell>
          <cell r="N2" t="str">
            <v>Implied by</v>
          </cell>
          <cell r="O2">
            <v>0</v>
          </cell>
          <cell r="P2">
            <v>0</v>
          </cell>
          <cell r="Q2">
            <v>0</v>
          </cell>
          <cell r="R2">
            <v>0</v>
          </cell>
          <cell r="S2">
            <v>0</v>
          </cell>
          <cell r="T2">
            <v>0</v>
          </cell>
          <cell r="U2">
            <v>0</v>
          </cell>
          <cell r="V2">
            <v>0</v>
          </cell>
          <cell r="W2">
            <v>0</v>
          </cell>
          <cell r="X2">
            <v>0</v>
          </cell>
          <cell r="Y2">
            <v>0</v>
          </cell>
          <cell r="AC2">
            <v>0</v>
          </cell>
          <cell r="AD2">
            <v>0</v>
          </cell>
          <cell r="AE2">
            <v>0</v>
          </cell>
          <cell r="AF2">
            <v>0</v>
          </cell>
          <cell r="AG2">
            <v>0</v>
          </cell>
          <cell r="AH2">
            <v>0</v>
          </cell>
          <cell r="AI2">
            <v>0</v>
          </cell>
          <cell r="AJ2">
            <v>0</v>
          </cell>
          <cell r="AK2">
            <v>0</v>
          </cell>
          <cell r="AL2">
            <v>0</v>
          </cell>
          <cell r="AM2">
            <v>0</v>
          </cell>
          <cell r="AN2">
            <v>0</v>
          </cell>
        </row>
        <row r="3">
          <cell r="A3">
            <v>0</v>
          </cell>
          <cell r="B3">
            <v>0</v>
          </cell>
          <cell r="C3">
            <v>0</v>
          </cell>
          <cell r="D3">
            <v>0</v>
          </cell>
          <cell r="E3" t="str">
            <v>Company</v>
          </cell>
          <cell r="F3">
            <v>0</v>
          </cell>
          <cell r="G3">
            <v>0</v>
          </cell>
          <cell r="H3" t="str">
            <v>Fairness Opinion Analyses</v>
          </cell>
          <cell r="I3">
            <v>0</v>
          </cell>
          <cell r="J3">
            <v>0</v>
          </cell>
          <cell r="K3">
            <v>0</v>
          </cell>
          <cell r="L3">
            <v>0</v>
          </cell>
          <cell r="M3">
            <v>0</v>
          </cell>
          <cell r="N3" t="str">
            <v xml:space="preserve"> Data Range (2)</v>
          </cell>
          <cell r="O3">
            <v>0</v>
          </cell>
          <cell r="P3">
            <v>0</v>
          </cell>
          <cell r="Q3">
            <v>0</v>
          </cell>
          <cell r="R3" t="str">
            <v>Transaction Enterprise Value</v>
          </cell>
          <cell r="S3">
            <v>0</v>
          </cell>
          <cell r="T3">
            <v>0</v>
          </cell>
          <cell r="U3">
            <v>0</v>
          </cell>
          <cell r="V3">
            <v>0</v>
          </cell>
          <cell r="W3">
            <v>0</v>
          </cell>
          <cell r="X3">
            <v>0</v>
          </cell>
          <cell r="Y3">
            <v>0</v>
          </cell>
          <cell r="Z3">
            <v>0</v>
          </cell>
          <cell r="AA3">
            <v>0</v>
          </cell>
          <cell r="AB3">
            <v>0</v>
          </cell>
          <cell r="AC3" t="str">
            <v>Actual Chart Data</v>
          </cell>
          <cell r="AD3">
            <v>0</v>
          </cell>
          <cell r="AE3">
            <v>0</v>
          </cell>
          <cell r="AF3">
            <v>0</v>
          </cell>
          <cell r="AG3">
            <v>0</v>
          </cell>
          <cell r="AH3" t="str">
            <v>Implied Enterprise Values</v>
          </cell>
          <cell r="AI3">
            <v>0</v>
          </cell>
          <cell r="AJ3">
            <v>0</v>
          </cell>
          <cell r="AK3">
            <v>0</v>
          </cell>
          <cell r="AL3">
            <v>0</v>
          </cell>
          <cell r="AM3" t="str">
            <v>Mean/Median Test</v>
          </cell>
          <cell r="AN3">
            <v>0</v>
          </cell>
          <cell r="AO3">
            <v>0</v>
          </cell>
        </row>
        <row r="4">
          <cell r="A4" t="str">
            <v>Valuation Summary</v>
          </cell>
          <cell r="B4">
            <v>0</v>
          </cell>
          <cell r="C4">
            <v>0</v>
          </cell>
          <cell r="D4">
            <v>0</v>
          </cell>
          <cell r="E4" t="str">
            <v>Statistic (1)</v>
          </cell>
          <cell r="F4">
            <v>0</v>
          </cell>
          <cell r="G4">
            <v>0</v>
          </cell>
          <cell r="H4" t="str">
            <v>Low</v>
          </cell>
          <cell r="I4" t="str">
            <v>Median</v>
          </cell>
          <cell r="J4" t="str">
            <v xml:space="preserve">Mean </v>
          </cell>
          <cell r="K4" t="str">
            <v>High</v>
          </cell>
          <cell r="L4">
            <v>0</v>
          </cell>
          <cell r="M4">
            <v>0</v>
          </cell>
          <cell r="N4" t="str">
            <v>Median</v>
          </cell>
          <cell r="O4" t="str">
            <v>Mean</v>
          </cell>
          <cell r="P4">
            <v>0</v>
          </cell>
          <cell r="Q4">
            <v>0</v>
          </cell>
          <cell r="R4" t="str">
            <v>Compared to Values Implied by Data Range</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row>
        <row r="5">
          <cell r="A5">
            <v>0</v>
          </cell>
          <cell r="B5">
            <v>0</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AP5" t="str">
            <v>Actual Chart Data</v>
          </cell>
          <cell r="AQ5">
            <v>0</v>
          </cell>
          <cell r="AR5">
            <v>0</v>
          </cell>
          <cell r="AS5">
            <v>0</v>
          </cell>
          <cell r="AU5" t="str">
            <v>Raw data from Summary Page</v>
          </cell>
          <cell r="AV5">
            <v>0</v>
          </cell>
          <cell r="AW5">
            <v>0</v>
          </cell>
          <cell r="AX5">
            <v>0</v>
          </cell>
          <cell r="AZ5" t="str">
            <v>Mean/Median Test</v>
          </cell>
          <cell r="BA5">
            <v>0</v>
          </cell>
        </row>
        <row r="6">
          <cell r="A6" t="str">
            <v>Select Public Company Analysis (3)</v>
          </cell>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AP6">
            <v>0</v>
          </cell>
          <cell r="AQ6">
            <v>0</v>
          </cell>
          <cell r="AR6">
            <v>0</v>
          </cell>
          <cell r="AS6">
            <v>0</v>
          </cell>
          <cell r="AT6">
            <v>0</v>
          </cell>
          <cell r="AU6">
            <v>0</v>
          </cell>
          <cell r="AV6">
            <v>0</v>
          </cell>
          <cell r="AW6">
            <v>0</v>
          </cell>
          <cell r="AX6">
            <v>0</v>
          </cell>
          <cell r="AZ6">
            <v>0</v>
          </cell>
          <cell r="BA6">
            <v>0</v>
          </cell>
        </row>
        <row r="7">
          <cell r="A7">
            <v>0</v>
          </cell>
          <cell r="B7">
            <v>0</v>
          </cell>
          <cell r="C7">
            <v>0</v>
          </cell>
          <cell r="D7" t="str">
            <v>TTM</v>
          </cell>
          <cell r="E7">
            <v>105.818</v>
          </cell>
          <cell r="F7">
            <v>0</v>
          </cell>
          <cell r="G7">
            <v>0</v>
          </cell>
          <cell r="H7" t="e">
            <v>#VALUE!</v>
          </cell>
          <cell r="I7" t="e">
            <v>#VALUE!</v>
          </cell>
          <cell r="J7" t="e">
            <v>#VALUE!</v>
          </cell>
          <cell r="K7" t="e">
            <v>#VALUE!</v>
          </cell>
          <cell r="L7">
            <v>0</v>
          </cell>
          <cell r="M7">
            <v>0</v>
          </cell>
          <cell r="N7" t="e">
            <v>#VALUE!</v>
          </cell>
          <cell r="O7" t="e">
            <v>#VALUE!</v>
          </cell>
          <cell r="P7">
            <v>0</v>
          </cell>
          <cell r="Q7">
            <v>0</v>
          </cell>
          <cell r="R7">
            <v>0</v>
          </cell>
          <cell r="S7">
            <v>0</v>
          </cell>
          <cell r="T7">
            <v>0</v>
          </cell>
          <cell r="U7">
            <v>0</v>
          </cell>
          <cell r="V7">
            <v>0</v>
          </cell>
          <cell r="W7">
            <v>0</v>
          </cell>
          <cell r="X7">
            <v>0</v>
          </cell>
          <cell r="Y7">
            <v>0</v>
          </cell>
          <cell r="AC7" t="e">
            <v>#VALUE!</v>
          </cell>
          <cell r="AD7" t="e">
            <v>#VALUE!</v>
          </cell>
          <cell r="AE7" t="e">
            <v>#VALUE!</v>
          </cell>
          <cell r="AF7" t="e">
            <v>#VALUE!</v>
          </cell>
          <cell r="AG7">
            <v>0</v>
          </cell>
          <cell r="AH7" t="e">
            <v>#VALUE!</v>
          </cell>
          <cell r="AI7" t="e">
            <v>#VALUE!</v>
          </cell>
          <cell r="AJ7" t="e">
            <v>#VALUE!</v>
          </cell>
          <cell r="AK7" t="e">
            <v>#VALUE!</v>
          </cell>
          <cell r="AL7">
            <v>0</v>
          </cell>
          <cell r="AM7" t="e">
            <v>#VALUE!</v>
          </cell>
          <cell r="AN7" t="e">
            <v>#VALUE!</v>
          </cell>
          <cell r="AO7">
            <v>0</v>
          </cell>
          <cell r="AP7">
            <v>0</v>
          </cell>
          <cell r="AQ7">
            <v>0</v>
          </cell>
          <cell r="AR7">
            <v>0</v>
          </cell>
          <cell r="AS7">
            <v>0</v>
          </cell>
          <cell r="AT7">
            <v>0</v>
          </cell>
          <cell r="AU7">
            <v>0</v>
          </cell>
          <cell r="AV7">
            <v>0</v>
          </cell>
          <cell r="AW7">
            <v>0</v>
          </cell>
          <cell r="AX7">
            <v>0</v>
          </cell>
          <cell r="AZ7">
            <v>0</v>
          </cell>
          <cell r="BA7">
            <v>0</v>
          </cell>
        </row>
        <row r="8">
          <cell r="A8" t="str">
            <v>Enterprise value / revenue</v>
          </cell>
          <cell r="B8">
            <v>0</v>
          </cell>
          <cell r="C8">
            <v>0</v>
          </cell>
          <cell r="D8" t="str">
            <v>CY2010</v>
          </cell>
          <cell r="E8">
            <v>106.407</v>
          </cell>
          <cell r="F8">
            <v>0</v>
          </cell>
          <cell r="G8">
            <v>0</v>
          </cell>
          <cell r="H8" t="e">
            <v>#VALUE!</v>
          </cell>
          <cell r="I8" t="e">
            <v>#VALUE!</v>
          </cell>
          <cell r="J8" t="e">
            <v>#VALUE!</v>
          </cell>
          <cell r="K8" t="e">
            <v>#VALUE!</v>
          </cell>
          <cell r="L8">
            <v>0</v>
          </cell>
          <cell r="M8">
            <v>0</v>
          </cell>
          <cell r="N8" t="e">
            <v>#VALUE!</v>
          </cell>
          <cell r="O8" t="e">
            <v>#VALUE!</v>
          </cell>
          <cell r="P8">
            <v>0</v>
          </cell>
          <cell r="Q8">
            <v>0</v>
          </cell>
          <cell r="R8">
            <v>0</v>
          </cell>
          <cell r="S8">
            <v>0</v>
          </cell>
          <cell r="T8">
            <v>0</v>
          </cell>
          <cell r="U8">
            <v>0</v>
          </cell>
          <cell r="V8">
            <v>0</v>
          </cell>
          <cell r="W8">
            <v>0</v>
          </cell>
          <cell r="X8">
            <v>0</v>
          </cell>
          <cell r="Y8">
            <v>0</v>
          </cell>
          <cell r="AC8" t="e">
            <v>#VALUE!</v>
          </cell>
          <cell r="AD8" t="e">
            <v>#VALUE!</v>
          </cell>
          <cell r="AE8" t="e">
            <v>#VALUE!</v>
          </cell>
          <cell r="AF8" t="e">
            <v>#VALUE!</v>
          </cell>
          <cell r="AG8">
            <v>0</v>
          </cell>
          <cell r="AH8" t="e">
            <v>#VALUE!</v>
          </cell>
          <cell r="AI8" t="e">
            <v>#VALUE!</v>
          </cell>
          <cell r="AJ8" t="e">
            <v>#VALUE!</v>
          </cell>
          <cell r="AK8" t="e">
            <v>#VALUE!</v>
          </cell>
          <cell r="AL8">
            <v>0</v>
          </cell>
          <cell r="AM8" t="e">
            <v>#VALUE!</v>
          </cell>
          <cell r="AN8" t="e">
            <v>#VALUE!</v>
          </cell>
          <cell r="AP8">
            <v>0</v>
          </cell>
          <cell r="AQ8">
            <v>0</v>
          </cell>
          <cell r="AR8">
            <v>0</v>
          </cell>
          <cell r="AS8">
            <v>0</v>
          </cell>
          <cell r="AT8">
            <v>0</v>
          </cell>
          <cell r="AU8">
            <v>0</v>
          </cell>
          <cell r="AV8">
            <v>0</v>
          </cell>
          <cell r="AW8">
            <v>0</v>
          </cell>
          <cell r="AX8">
            <v>0</v>
          </cell>
          <cell r="AZ8">
            <v>0</v>
          </cell>
          <cell r="BA8">
            <v>0</v>
          </cell>
        </row>
        <row r="9">
          <cell r="A9">
            <v>0</v>
          </cell>
          <cell r="B9">
            <v>0</v>
          </cell>
          <cell r="C9">
            <v>0</v>
          </cell>
          <cell r="D9" t="str">
            <v>CY2011</v>
          </cell>
          <cell r="E9">
            <v>142.78609700000001</v>
          </cell>
          <cell r="F9">
            <v>0</v>
          </cell>
          <cell r="G9">
            <v>0</v>
          </cell>
          <cell r="H9" t="e">
            <v>#VALUE!</v>
          </cell>
          <cell r="I9" t="e">
            <v>#VALUE!</v>
          </cell>
          <cell r="J9" t="e">
            <v>#VALUE!</v>
          </cell>
          <cell r="K9" t="e">
            <v>#VALUE!</v>
          </cell>
          <cell r="L9">
            <v>0</v>
          </cell>
          <cell r="M9">
            <v>0</v>
          </cell>
          <cell r="N9" t="e">
            <v>#VALUE!</v>
          </cell>
          <cell r="O9" t="e">
            <v>#VALUE!</v>
          </cell>
          <cell r="P9">
            <v>0</v>
          </cell>
          <cell r="Q9">
            <v>0</v>
          </cell>
          <cell r="R9">
            <v>0</v>
          </cell>
          <cell r="S9">
            <v>0</v>
          </cell>
          <cell r="T9">
            <v>0</v>
          </cell>
          <cell r="U9">
            <v>0</v>
          </cell>
          <cell r="V9">
            <v>0</v>
          </cell>
          <cell r="W9">
            <v>0</v>
          </cell>
          <cell r="X9">
            <v>0</v>
          </cell>
          <cell r="Y9">
            <v>0</v>
          </cell>
          <cell r="AC9" t="e">
            <v>#VALUE!</v>
          </cell>
          <cell r="AD9" t="e">
            <v>#VALUE!</v>
          </cell>
          <cell r="AE9" t="e">
            <v>#VALUE!</v>
          </cell>
          <cell r="AF9" t="e">
            <v>#VALUE!</v>
          </cell>
          <cell r="AG9">
            <v>0</v>
          </cell>
          <cell r="AH9" t="e">
            <v>#VALUE!</v>
          </cell>
          <cell r="AI9" t="e">
            <v>#VALUE!</v>
          </cell>
          <cell r="AJ9" t="e">
            <v>#VALUE!</v>
          </cell>
          <cell r="AK9" t="e">
            <v>#VALUE!</v>
          </cell>
          <cell r="AL9">
            <v>0</v>
          </cell>
          <cell r="AM9" t="e">
            <v>#VALUE!</v>
          </cell>
          <cell r="AN9" t="e">
            <v>#VALUE!</v>
          </cell>
          <cell r="AP9">
            <v>0</v>
          </cell>
          <cell r="AQ9">
            <v>0</v>
          </cell>
          <cell r="AR9">
            <v>0</v>
          </cell>
          <cell r="AS9">
            <v>0</v>
          </cell>
          <cell r="AT9">
            <v>0</v>
          </cell>
          <cell r="AU9">
            <v>0</v>
          </cell>
          <cell r="AV9">
            <v>0</v>
          </cell>
          <cell r="AW9">
            <v>0</v>
          </cell>
          <cell r="AX9">
            <v>0</v>
          </cell>
          <cell r="AZ9">
            <v>0</v>
          </cell>
          <cell r="BA9">
            <v>0</v>
          </cell>
        </row>
        <row r="10">
          <cell r="A10">
            <v>0</v>
          </cell>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AC10">
            <v>0</v>
          </cell>
          <cell r="AD10">
            <v>0</v>
          </cell>
          <cell r="AE10">
            <v>0</v>
          </cell>
          <cell r="AF10">
            <v>0</v>
          </cell>
          <cell r="AG10">
            <v>0</v>
          </cell>
          <cell r="AH10">
            <v>0</v>
          </cell>
          <cell r="AI10">
            <v>0</v>
          </cell>
          <cell r="AJ10">
            <v>0</v>
          </cell>
          <cell r="AK10">
            <v>0</v>
          </cell>
          <cell r="AL10">
            <v>0</v>
          </cell>
          <cell r="AM10">
            <v>0</v>
          </cell>
          <cell r="AN10">
            <v>0</v>
          </cell>
          <cell r="AP10">
            <v>0</v>
          </cell>
          <cell r="AQ10">
            <v>0</v>
          </cell>
          <cell r="AR10">
            <v>0</v>
          </cell>
          <cell r="AS10">
            <v>0</v>
          </cell>
          <cell r="AT10">
            <v>0</v>
          </cell>
          <cell r="AU10">
            <v>0</v>
          </cell>
          <cell r="AV10">
            <v>0</v>
          </cell>
          <cell r="AW10">
            <v>0</v>
          </cell>
          <cell r="AX10">
            <v>0</v>
          </cell>
          <cell r="AZ10">
            <v>0</v>
          </cell>
          <cell r="BA10">
            <v>0</v>
          </cell>
        </row>
        <row r="11">
          <cell r="A11">
            <v>0</v>
          </cell>
          <cell r="B11">
            <v>0</v>
          </cell>
          <cell r="C11">
            <v>0</v>
          </cell>
          <cell r="D11" t="str">
            <v>TTM</v>
          </cell>
          <cell r="E11">
            <v>26.478999999999999</v>
          </cell>
          <cell r="F11">
            <v>0</v>
          </cell>
          <cell r="G11">
            <v>0</v>
          </cell>
          <cell r="H11" t="e">
            <v>#VALUE!</v>
          </cell>
          <cell r="I11" t="e">
            <v>#VALUE!</v>
          </cell>
          <cell r="J11" t="e">
            <v>#VALUE!</v>
          </cell>
          <cell r="K11" t="e">
            <v>#VALUE!</v>
          </cell>
          <cell r="L11">
            <v>0</v>
          </cell>
          <cell r="M11">
            <v>0</v>
          </cell>
          <cell r="N11" t="e">
            <v>#VALUE!</v>
          </cell>
          <cell r="O11" t="e">
            <v>#VALUE!</v>
          </cell>
          <cell r="P11">
            <v>0</v>
          </cell>
          <cell r="Q11">
            <v>0</v>
          </cell>
          <cell r="R11">
            <v>0</v>
          </cell>
          <cell r="S11">
            <v>0</v>
          </cell>
          <cell r="T11">
            <v>0</v>
          </cell>
          <cell r="U11">
            <v>0</v>
          </cell>
          <cell r="V11">
            <v>0</v>
          </cell>
          <cell r="W11">
            <v>0</v>
          </cell>
          <cell r="X11">
            <v>0</v>
          </cell>
          <cell r="Y11">
            <v>0</v>
          </cell>
          <cell r="AC11" t="e">
            <v>#VALUE!</v>
          </cell>
          <cell r="AD11" t="e">
            <v>#VALUE!</v>
          </cell>
          <cell r="AE11" t="e">
            <v>#VALUE!</v>
          </cell>
          <cell r="AF11" t="e">
            <v>#VALUE!</v>
          </cell>
          <cell r="AG11">
            <v>0</v>
          </cell>
          <cell r="AH11" t="e">
            <v>#VALUE!</v>
          </cell>
          <cell r="AI11" t="e">
            <v>#VALUE!</v>
          </cell>
          <cell r="AJ11" t="e">
            <v>#VALUE!</v>
          </cell>
          <cell r="AK11" t="e">
            <v>#VALUE!</v>
          </cell>
          <cell r="AL11">
            <v>0</v>
          </cell>
          <cell r="AM11" t="e">
            <v>#VALUE!</v>
          </cell>
          <cell r="AN11" t="e">
            <v>#VALUE!</v>
          </cell>
          <cell r="AP11">
            <v>0</v>
          </cell>
          <cell r="AQ11">
            <v>0</v>
          </cell>
          <cell r="AR11">
            <v>0</v>
          </cell>
          <cell r="AS11">
            <v>0</v>
          </cell>
          <cell r="AT11">
            <v>0</v>
          </cell>
          <cell r="AU11">
            <v>0</v>
          </cell>
          <cell r="AV11">
            <v>0</v>
          </cell>
          <cell r="AW11">
            <v>0</v>
          </cell>
          <cell r="AX11">
            <v>0</v>
          </cell>
          <cell r="AZ11">
            <v>0</v>
          </cell>
          <cell r="BA11">
            <v>0</v>
          </cell>
        </row>
        <row r="12">
          <cell r="A12" t="str">
            <v>Enterprise value / EBITDA-MI</v>
          </cell>
          <cell r="B12">
            <v>0</v>
          </cell>
          <cell r="C12">
            <v>0</v>
          </cell>
          <cell r="D12" t="str">
            <v>CY2010</v>
          </cell>
          <cell r="E12">
            <v>25.637018999999999</v>
          </cell>
          <cell r="F12">
            <v>0</v>
          </cell>
          <cell r="G12">
            <v>0</v>
          </cell>
          <cell r="H12" t="e">
            <v>#VALUE!</v>
          </cell>
          <cell r="I12" t="e">
            <v>#VALUE!</v>
          </cell>
          <cell r="J12" t="e">
            <v>#VALUE!</v>
          </cell>
          <cell r="K12" t="e">
            <v>#VALUE!</v>
          </cell>
          <cell r="L12">
            <v>0</v>
          </cell>
          <cell r="M12">
            <v>0</v>
          </cell>
          <cell r="N12" t="e">
            <v>#VALUE!</v>
          </cell>
          <cell r="O12" t="e">
            <v>#VALUE!</v>
          </cell>
          <cell r="P12">
            <v>0</v>
          </cell>
          <cell r="Q12">
            <v>0</v>
          </cell>
          <cell r="R12">
            <v>0</v>
          </cell>
          <cell r="S12">
            <v>0</v>
          </cell>
          <cell r="T12">
            <v>0</v>
          </cell>
          <cell r="U12">
            <v>0</v>
          </cell>
          <cell r="V12">
            <v>0</v>
          </cell>
          <cell r="W12">
            <v>0</v>
          </cell>
          <cell r="X12">
            <v>0</v>
          </cell>
          <cell r="Y12">
            <v>0</v>
          </cell>
          <cell r="AC12" t="e">
            <v>#VALUE!</v>
          </cell>
          <cell r="AD12" t="e">
            <v>#VALUE!</v>
          </cell>
          <cell r="AE12" t="e">
            <v>#VALUE!</v>
          </cell>
          <cell r="AF12" t="e">
            <v>#VALUE!</v>
          </cell>
          <cell r="AG12">
            <v>0</v>
          </cell>
          <cell r="AH12" t="e">
            <v>#VALUE!</v>
          </cell>
          <cell r="AI12" t="e">
            <v>#VALUE!</v>
          </cell>
          <cell r="AJ12" t="e">
            <v>#VALUE!</v>
          </cell>
          <cell r="AK12" t="e">
            <v>#VALUE!</v>
          </cell>
          <cell r="AL12">
            <v>0</v>
          </cell>
          <cell r="AM12" t="e">
            <v>#VALUE!</v>
          </cell>
          <cell r="AN12" t="e">
            <v>#VALUE!</v>
          </cell>
          <cell r="AP12">
            <v>0</v>
          </cell>
          <cell r="AQ12">
            <v>0</v>
          </cell>
          <cell r="AR12">
            <v>0</v>
          </cell>
          <cell r="AS12">
            <v>0</v>
          </cell>
          <cell r="AT12">
            <v>0</v>
          </cell>
          <cell r="AU12">
            <v>0</v>
          </cell>
          <cell r="AV12">
            <v>0</v>
          </cell>
          <cell r="AW12">
            <v>0</v>
          </cell>
          <cell r="AX12">
            <v>0</v>
          </cell>
          <cell r="AZ12">
            <v>0</v>
          </cell>
          <cell r="BA12">
            <v>0</v>
          </cell>
        </row>
        <row r="13">
          <cell r="A13">
            <v>0</v>
          </cell>
          <cell r="B13">
            <v>0</v>
          </cell>
          <cell r="C13">
            <v>0</v>
          </cell>
          <cell r="D13" t="str">
            <v>CY2011</v>
          </cell>
          <cell r="E13">
            <v>39.524178840000012</v>
          </cell>
          <cell r="F13">
            <v>0</v>
          </cell>
          <cell r="G13">
            <v>0</v>
          </cell>
          <cell r="H13" t="e">
            <v>#VALUE!</v>
          </cell>
          <cell r="I13" t="e">
            <v>#VALUE!</v>
          </cell>
          <cell r="J13" t="e">
            <v>#VALUE!</v>
          </cell>
          <cell r="K13" t="e">
            <v>#VALUE!</v>
          </cell>
          <cell r="L13">
            <v>0</v>
          </cell>
          <cell r="M13">
            <v>0</v>
          </cell>
          <cell r="N13" t="e">
            <v>#VALUE!</v>
          </cell>
          <cell r="O13" t="e">
            <v>#VALUE!</v>
          </cell>
          <cell r="P13">
            <v>0</v>
          </cell>
          <cell r="Q13">
            <v>0</v>
          </cell>
          <cell r="R13">
            <v>0</v>
          </cell>
          <cell r="S13">
            <v>0</v>
          </cell>
          <cell r="T13">
            <v>0</v>
          </cell>
          <cell r="U13">
            <v>0</v>
          </cell>
          <cell r="V13">
            <v>0</v>
          </cell>
          <cell r="W13">
            <v>0</v>
          </cell>
          <cell r="X13">
            <v>0</v>
          </cell>
          <cell r="Y13">
            <v>0</v>
          </cell>
          <cell r="AC13" t="e">
            <v>#VALUE!</v>
          </cell>
          <cell r="AD13" t="e">
            <v>#VALUE!</v>
          </cell>
          <cell r="AE13" t="e">
            <v>#VALUE!</v>
          </cell>
          <cell r="AF13" t="e">
            <v>#VALUE!</v>
          </cell>
          <cell r="AG13">
            <v>0</v>
          </cell>
          <cell r="AH13" t="e">
            <v>#VALUE!</v>
          </cell>
          <cell r="AI13" t="e">
            <v>#VALUE!</v>
          </cell>
          <cell r="AJ13" t="e">
            <v>#VALUE!</v>
          </cell>
          <cell r="AK13" t="e">
            <v>#VALUE!</v>
          </cell>
          <cell r="AL13">
            <v>0</v>
          </cell>
          <cell r="AM13" t="e">
            <v>#VALUE!</v>
          </cell>
          <cell r="AN13" t="e">
            <v>#VALUE!</v>
          </cell>
          <cell r="AP13">
            <v>0</v>
          </cell>
          <cell r="AQ13">
            <v>0</v>
          </cell>
          <cell r="AR13">
            <v>0</v>
          </cell>
          <cell r="AS13">
            <v>0</v>
          </cell>
          <cell r="AT13">
            <v>0</v>
          </cell>
          <cell r="AU13">
            <v>0</v>
          </cell>
          <cell r="AV13">
            <v>0</v>
          </cell>
          <cell r="AW13">
            <v>0</v>
          </cell>
          <cell r="AX13">
            <v>0</v>
          </cell>
          <cell r="AZ13">
            <v>0</v>
          </cell>
          <cell r="BA13">
            <v>0</v>
          </cell>
        </row>
        <row r="14">
          <cell r="A14">
            <v>0</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AC14">
            <v>0</v>
          </cell>
          <cell r="AD14">
            <v>0</v>
          </cell>
          <cell r="AE14">
            <v>0</v>
          </cell>
          <cell r="AF14">
            <v>0</v>
          </cell>
          <cell r="AG14">
            <v>0</v>
          </cell>
          <cell r="AH14">
            <v>0</v>
          </cell>
          <cell r="AI14">
            <v>0</v>
          </cell>
          <cell r="AJ14">
            <v>0</v>
          </cell>
          <cell r="AK14">
            <v>0</v>
          </cell>
          <cell r="AL14">
            <v>0</v>
          </cell>
          <cell r="AM14">
            <v>0</v>
          </cell>
          <cell r="AN14">
            <v>0</v>
          </cell>
          <cell r="AP14">
            <v>0</v>
          </cell>
          <cell r="AQ14">
            <v>0</v>
          </cell>
          <cell r="AR14">
            <v>0</v>
          </cell>
          <cell r="AS14">
            <v>0</v>
          </cell>
          <cell r="AT14">
            <v>0</v>
          </cell>
          <cell r="AU14">
            <v>0</v>
          </cell>
          <cell r="AV14">
            <v>0</v>
          </cell>
          <cell r="AW14">
            <v>0</v>
          </cell>
          <cell r="AX14">
            <v>0</v>
          </cell>
          <cell r="AZ14">
            <v>0</v>
          </cell>
          <cell r="BA14">
            <v>0</v>
          </cell>
        </row>
        <row r="15">
          <cell r="A15">
            <v>0</v>
          </cell>
          <cell r="B15">
            <v>0</v>
          </cell>
          <cell r="C15">
            <v>0</v>
          </cell>
          <cell r="D15" t="str">
            <v>TTM</v>
          </cell>
          <cell r="E15">
            <v>-0.20799999999999999</v>
          </cell>
          <cell r="F15">
            <v>0</v>
          </cell>
          <cell r="G15">
            <v>0</v>
          </cell>
          <cell r="H15" t="e">
            <v>#VALUE!</v>
          </cell>
          <cell r="I15" t="e">
            <v>#VALUE!</v>
          </cell>
          <cell r="J15" t="e">
            <v>#VALUE!</v>
          </cell>
          <cell r="K15" t="e">
            <v>#VALUE!</v>
          </cell>
          <cell r="L15">
            <v>0</v>
          </cell>
          <cell r="M15">
            <v>0</v>
          </cell>
          <cell r="N15" t="str">
            <v>nmf</v>
          </cell>
          <cell r="O15" t="str">
            <v>nmf</v>
          </cell>
          <cell r="P15">
            <v>0</v>
          </cell>
          <cell r="Q15">
            <v>0</v>
          </cell>
          <cell r="R15">
            <v>0</v>
          </cell>
          <cell r="S15">
            <v>0</v>
          </cell>
          <cell r="T15">
            <v>0</v>
          </cell>
          <cell r="U15">
            <v>0</v>
          </cell>
          <cell r="V15">
            <v>0</v>
          </cell>
          <cell r="W15">
            <v>0</v>
          </cell>
          <cell r="X15">
            <v>0</v>
          </cell>
          <cell r="Y15">
            <v>0</v>
          </cell>
          <cell r="AC15">
            <v>0</v>
          </cell>
          <cell r="AD15">
            <v>0</v>
          </cell>
          <cell r="AE15">
            <v>0</v>
          </cell>
          <cell r="AF15">
            <v>0</v>
          </cell>
          <cell r="AG15">
            <v>0</v>
          </cell>
          <cell r="AH15" t="e">
            <v>#VALUE!</v>
          </cell>
          <cell r="AI15" t="e">
            <v>#VALUE!</v>
          </cell>
          <cell r="AJ15" t="e">
            <v>#VALUE!</v>
          </cell>
          <cell r="AK15" t="e">
            <v>#VALUE!</v>
          </cell>
          <cell r="AL15">
            <v>0</v>
          </cell>
          <cell r="AM15" t="e">
            <v>#VALUE!</v>
          </cell>
          <cell r="AN15" t="e">
            <v>#VALUE!</v>
          </cell>
          <cell r="AP15">
            <v>0</v>
          </cell>
          <cell r="AQ15">
            <v>0</v>
          </cell>
          <cell r="AR15">
            <v>0</v>
          </cell>
          <cell r="AS15">
            <v>0</v>
          </cell>
          <cell r="AT15">
            <v>0</v>
          </cell>
          <cell r="AU15">
            <v>0</v>
          </cell>
          <cell r="AV15">
            <v>0</v>
          </cell>
          <cell r="AW15">
            <v>0</v>
          </cell>
          <cell r="AX15">
            <v>0</v>
          </cell>
          <cell r="AZ15">
            <v>0</v>
          </cell>
          <cell r="BA15">
            <v>0</v>
          </cell>
        </row>
        <row r="16">
          <cell r="A16" t="str">
            <v>Equity value / net income</v>
          </cell>
          <cell r="B16">
            <v>0</v>
          </cell>
          <cell r="C16">
            <v>0</v>
          </cell>
          <cell r="D16" t="str">
            <v>CY2010</v>
          </cell>
          <cell r="E16">
            <v>-0.113</v>
          </cell>
          <cell r="F16">
            <v>0</v>
          </cell>
          <cell r="G16">
            <v>0</v>
          </cell>
          <cell r="H16" t="e">
            <v>#VALUE!</v>
          </cell>
          <cell r="I16" t="e">
            <v>#VALUE!</v>
          </cell>
          <cell r="J16" t="e">
            <v>#VALUE!</v>
          </cell>
          <cell r="K16" t="e">
            <v>#VALUE!</v>
          </cell>
          <cell r="L16">
            <v>0</v>
          </cell>
          <cell r="M16">
            <v>0</v>
          </cell>
          <cell r="N16" t="str">
            <v>nmf</v>
          </cell>
          <cell r="O16" t="str">
            <v>nmf</v>
          </cell>
          <cell r="P16">
            <v>0</v>
          </cell>
          <cell r="Q16">
            <v>0</v>
          </cell>
          <cell r="R16">
            <v>0</v>
          </cell>
          <cell r="S16">
            <v>0</v>
          </cell>
          <cell r="T16">
            <v>0</v>
          </cell>
          <cell r="U16">
            <v>0</v>
          </cell>
          <cell r="V16">
            <v>0</v>
          </cell>
          <cell r="W16">
            <v>0</v>
          </cell>
          <cell r="X16">
            <v>0</v>
          </cell>
          <cell r="Y16">
            <v>0</v>
          </cell>
          <cell r="AC16" t="str">
            <v>nmf</v>
          </cell>
          <cell r="AD16" t="str">
            <v>nmf</v>
          </cell>
          <cell r="AE16" t="str">
            <v>nmf</v>
          </cell>
          <cell r="AF16" t="str">
            <v>nmf</v>
          </cell>
          <cell r="AG16">
            <v>0</v>
          </cell>
          <cell r="AH16" t="str">
            <v>nmf</v>
          </cell>
          <cell r="AI16" t="str">
            <v>nmf</v>
          </cell>
          <cell r="AJ16" t="str">
            <v>nmf</v>
          </cell>
          <cell r="AK16" t="str">
            <v>nmf</v>
          </cell>
          <cell r="AL16">
            <v>0</v>
          </cell>
          <cell r="AM16">
            <v>0</v>
          </cell>
          <cell r="AN16">
            <v>0</v>
          </cell>
          <cell r="AP16">
            <v>0</v>
          </cell>
          <cell r="AQ16">
            <v>0</v>
          </cell>
          <cell r="AR16">
            <v>0</v>
          </cell>
          <cell r="AS16">
            <v>0</v>
          </cell>
          <cell r="AT16">
            <v>0</v>
          </cell>
          <cell r="AU16">
            <v>0</v>
          </cell>
          <cell r="AV16">
            <v>0</v>
          </cell>
          <cell r="AW16">
            <v>0</v>
          </cell>
          <cell r="AX16">
            <v>0</v>
          </cell>
          <cell r="AZ16">
            <v>0</v>
          </cell>
          <cell r="BA16">
            <v>0</v>
          </cell>
        </row>
        <row r="17">
          <cell r="A17">
            <v>0</v>
          </cell>
          <cell r="B17">
            <v>0</v>
          </cell>
          <cell r="C17">
            <v>0</v>
          </cell>
          <cell r="D17" t="str">
            <v>CY2011</v>
          </cell>
          <cell r="E17">
            <v>16.51695800000002</v>
          </cell>
          <cell r="F17">
            <v>0</v>
          </cell>
          <cell r="G17">
            <v>0</v>
          </cell>
          <cell r="H17" t="e">
            <v>#VALUE!</v>
          </cell>
          <cell r="I17" t="e">
            <v>#VALUE!</v>
          </cell>
          <cell r="J17" t="e">
            <v>#VALUE!</v>
          </cell>
          <cell r="K17" t="e">
            <v>#VALUE!</v>
          </cell>
          <cell r="L17">
            <v>0</v>
          </cell>
          <cell r="M17">
            <v>0</v>
          </cell>
          <cell r="N17" t="e">
            <v>#VALUE!</v>
          </cell>
          <cell r="O17" t="e">
            <v>#VALUE!</v>
          </cell>
          <cell r="P17">
            <v>0</v>
          </cell>
          <cell r="Q17">
            <v>0</v>
          </cell>
          <cell r="R17">
            <v>0</v>
          </cell>
          <cell r="S17">
            <v>0</v>
          </cell>
          <cell r="T17">
            <v>0</v>
          </cell>
          <cell r="U17">
            <v>0</v>
          </cell>
          <cell r="V17">
            <v>0</v>
          </cell>
          <cell r="W17">
            <v>0</v>
          </cell>
          <cell r="X17">
            <v>0</v>
          </cell>
          <cell r="Y17">
            <v>0</v>
          </cell>
          <cell r="AC17" t="e">
            <v>#VALUE!</v>
          </cell>
          <cell r="AD17" t="e">
            <v>#VALUE!</v>
          </cell>
          <cell r="AE17" t="e">
            <v>#VALUE!</v>
          </cell>
          <cell r="AF17" t="e">
            <v>#VALUE!</v>
          </cell>
          <cell r="AG17">
            <v>0</v>
          </cell>
          <cell r="AH17" t="e">
            <v>#VALUE!</v>
          </cell>
          <cell r="AI17" t="e">
            <v>#VALUE!</v>
          </cell>
          <cell r="AJ17" t="e">
            <v>#VALUE!</v>
          </cell>
          <cell r="AK17" t="e">
            <v>#VALUE!</v>
          </cell>
          <cell r="AL17">
            <v>0</v>
          </cell>
          <cell r="AM17" t="e">
            <v>#VALUE!</v>
          </cell>
          <cell r="AN17" t="e">
            <v>#VALUE!</v>
          </cell>
          <cell r="AP17">
            <v>0</v>
          </cell>
          <cell r="AQ17">
            <v>0</v>
          </cell>
          <cell r="AR17">
            <v>0</v>
          </cell>
          <cell r="AS17">
            <v>0</v>
          </cell>
          <cell r="AT17">
            <v>0</v>
          </cell>
          <cell r="AU17">
            <v>0</v>
          </cell>
          <cell r="AV17">
            <v>0</v>
          </cell>
          <cell r="AW17">
            <v>0</v>
          </cell>
          <cell r="AX17">
            <v>0</v>
          </cell>
          <cell r="AZ17">
            <v>0</v>
          </cell>
          <cell r="BA17">
            <v>0</v>
          </cell>
        </row>
        <row r="18">
          <cell r="A18">
            <v>0</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AC18">
            <v>0</v>
          </cell>
          <cell r="AD18">
            <v>0</v>
          </cell>
          <cell r="AE18">
            <v>0</v>
          </cell>
          <cell r="AF18">
            <v>0</v>
          </cell>
          <cell r="AG18">
            <v>0</v>
          </cell>
          <cell r="AH18">
            <v>0</v>
          </cell>
          <cell r="AI18">
            <v>0</v>
          </cell>
          <cell r="AJ18">
            <v>0</v>
          </cell>
          <cell r="AK18">
            <v>0</v>
          </cell>
          <cell r="AL18">
            <v>0</v>
          </cell>
          <cell r="AM18">
            <v>0</v>
          </cell>
          <cell r="AN18">
            <v>0</v>
          </cell>
          <cell r="AP18">
            <v>0</v>
          </cell>
          <cell r="AQ18">
            <v>0</v>
          </cell>
          <cell r="AR18">
            <v>0</v>
          </cell>
          <cell r="AS18">
            <v>0</v>
          </cell>
          <cell r="AT18">
            <v>0</v>
          </cell>
          <cell r="AU18">
            <v>0</v>
          </cell>
          <cell r="AV18">
            <v>0</v>
          </cell>
          <cell r="AW18">
            <v>0</v>
          </cell>
          <cell r="AX18">
            <v>0</v>
          </cell>
          <cell r="AZ18">
            <v>0</v>
          </cell>
          <cell r="BA18">
            <v>0</v>
          </cell>
        </row>
        <row r="19">
          <cell r="A19" t="str">
            <v>Select Precedent Transaction Analysis</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AC19">
            <v>0</v>
          </cell>
          <cell r="AD19">
            <v>0</v>
          </cell>
          <cell r="AE19">
            <v>0</v>
          </cell>
          <cell r="AF19">
            <v>0</v>
          </cell>
          <cell r="AG19">
            <v>0</v>
          </cell>
          <cell r="AH19">
            <v>0</v>
          </cell>
          <cell r="AI19">
            <v>0</v>
          </cell>
          <cell r="AJ19">
            <v>0</v>
          </cell>
          <cell r="AK19">
            <v>0</v>
          </cell>
          <cell r="AL19">
            <v>0</v>
          </cell>
          <cell r="AM19">
            <v>0</v>
          </cell>
          <cell r="AN19">
            <v>0</v>
          </cell>
          <cell r="AP19">
            <v>0</v>
          </cell>
          <cell r="AQ19">
            <v>0</v>
          </cell>
          <cell r="AR19">
            <v>0</v>
          </cell>
          <cell r="AS19">
            <v>0</v>
          </cell>
          <cell r="AT19">
            <v>0</v>
          </cell>
          <cell r="AU19">
            <v>0</v>
          </cell>
          <cell r="AV19">
            <v>0</v>
          </cell>
          <cell r="AW19">
            <v>0</v>
          </cell>
          <cell r="AX19">
            <v>0</v>
          </cell>
          <cell r="AZ19">
            <v>0</v>
          </cell>
          <cell r="BA19">
            <v>0</v>
          </cell>
        </row>
        <row r="20">
          <cell r="A20" t="str">
            <v>Enterprise value / 2010 revenue</v>
          </cell>
          <cell r="B20">
            <v>0</v>
          </cell>
          <cell r="C20">
            <v>0</v>
          </cell>
          <cell r="D20">
            <v>0</v>
          </cell>
          <cell r="E20">
            <v>106.407</v>
          </cell>
          <cell r="F20">
            <v>0</v>
          </cell>
          <cell r="G20">
            <v>0</v>
          </cell>
          <cell r="H20">
            <v>0.35626055244259647</v>
          </cell>
          <cell r="I20">
            <v>1.1950045610376854</v>
          </cell>
          <cell r="J20">
            <v>1.1750067782517797</v>
          </cell>
          <cell r="K20">
            <v>2.9968029930243505</v>
          </cell>
          <cell r="L20">
            <v>0</v>
          </cell>
          <cell r="M20">
            <v>0</v>
          </cell>
          <cell r="N20">
            <v>127.15685032633698</v>
          </cell>
          <cell r="O20">
            <v>125.02894625343711</v>
          </cell>
          <cell r="P20">
            <v>0</v>
          </cell>
          <cell r="Q20">
            <v>0</v>
          </cell>
          <cell r="R20">
            <v>0</v>
          </cell>
          <cell r="S20">
            <v>0</v>
          </cell>
          <cell r="T20">
            <v>0</v>
          </cell>
          <cell r="U20">
            <v>0</v>
          </cell>
          <cell r="V20">
            <v>0</v>
          </cell>
          <cell r="W20">
            <v>0</v>
          </cell>
          <cell r="X20">
            <v>0</v>
          </cell>
          <cell r="Y20">
            <v>0</v>
          </cell>
          <cell r="AC20">
            <v>37.908616603759363</v>
          </cell>
          <cell r="AD20">
            <v>87.120329649677757</v>
          </cell>
          <cell r="AE20">
            <v>2.6</v>
          </cell>
          <cell r="AF20">
            <v>191.25186982530494</v>
          </cell>
          <cell r="AG20">
            <v>0</v>
          </cell>
          <cell r="AH20">
            <v>37.908616603759363</v>
          </cell>
          <cell r="AI20">
            <v>127.15685032633698</v>
          </cell>
          <cell r="AJ20">
            <v>125.02894625343711</v>
          </cell>
          <cell r="AK20">
            <v>318.88081607874204</v>
          </cell>
          <cell r="AL20">
            <v>0</v>
          </cell>
          <cell r="AM20">
            <v>125.02894625343711</v>
          </cell>
          <cell r="AN20">
            <v>127.15685032633698</v>
          </cell>
          <cell r="AP20">
            <v>0</v>
          </cell>
          <cell r="AQ20">
            <v>0</v>
          </cell>
          <cell r="AR20">
            <v>0</v>
          </cell>
          <cell r="AS20">
            <v>0</v>
          </cell>
          <cell r="AT20">
            <v>0</v>
          </cell>
          <cell r="AU20">
            <v>0</v>
          </cell>
          <cell r="AV20">
            <v>0</v>
          </cell>
          <cell r="AW20">
            <v>0</v>
          </cell>
          <cell r="AX20">
            <v>0</v>
          </cell>
          <cell r="AZ20">
            <v>0</v>
          </cell>
          <cell r="BA20">
            <v>0</v>
          </cell>
        </row>
        <row r="21">
          <cell r="A21" t="str">
            <v>Enterprise value / 2010 EBITDA-MI</v>
          </cell>
          <cell r="B21">
            <v>0</v>
          </cell>
          <cell r="C21">
            <v>0</v>
          </cell>
          <cell r="D21">
            <v>0</v>
          </cell>
          <cell r="E21">
            <v>25.637018999999999</v>
          </cell>
          <cell r="F21">
            <v>0</v>
          </cell>
          <cell r="G21">
            <v>0</v>
          </cell>
          <cell r="H21">
            <v>5.3473613940928848</v>
          </cell>
          <cell r="I21">
            <v>8.8209424856092689</v>
          </cell>
          <cell r="J21">
            <v>9.2701305701192975</v>
          </cell>
          <cell r="K21">
            <v>14.844104885448564</v>
          </cell>
          <cell r="L21">
            <v>0</v>
          </cell>
          <cell r="M21">
            <v>0</v>
          </cell>
          <cell r="N21">
            <v>226.14267010147205</v>
          </cell>
          <cell r="O21">
            <v>237.65851355862924</v>
          </cell>
          <cell r="P21">
            <v>0</v>
          </cell>
          <cell r="Q21">
            <v>0</v>
          </cell>
          <cell r="R21">
            <v>0</v>
          </cell>
          <cell r="S21">
            <v>0</v>
          </cell>
          <cell r="T21">
            <v>0</v>
          </cell>
          <cell r="U21">
            <v>0</v>
          </cell>
          <cell r="V21">
            <v>0</v>
          </cell>
          <cell r="W21">
            <v>0</v>
          </cell>
          <cell r="X21">
            <v>0</v>
          </cell>
          <cell r="Y21">
            <v>0</v>
          </cell>
          <cell r="AC21">
            <v>137.09040566022577</v>
          </cell>
          <cell r="AD21">
            <v>89.05226444124628</v>
          </cell>
          <cell r="AE21">
            <v>11.515843457157189</v>
          </cell>
          <cell r="AF21">
            <v>142.90008542760842</v>
          </cell>
          <cell r="AG21">
            <v>0</v>
          </cell>
          <cell r="AH21">
            <v>137.09040566022577</v>
          </cell>
          <cell r="AI21">
            <v>226.14267010147205</v>
          </cell>
          <cell r="AJ21">
            <v>237.65851355862924</v>
          </cell>
          <cell r="AK21">
            <v>380.55859898623766</v>
          </cell>
          <cell r="AL21">
            <v>0</v>
          </cell>
          <cell r="AM21">
            <v>226.14267010147205</v>
          </cell>
          <cell r="AN21">
            <v>237.65851355862924</v>
          </cell>
          <cell r="AP21">
            <v>0</v>
          </cell>
          <cell r="AQ21">
            <v>0</v>
          </cell>
          <cell r="AR21">
            <v>0</v>
          </cell>
          <cell r="AS21">
            <v>0</v>
          </cell>
          <cell r="AT21">
            <v>0</v>
          </cell>
          <cell r="AU21">
            <v>0</v>
          </cell>
          <cell r="AV21">
            <v>0</v>
          </cell>
          <cell r="AW21">
            <v>0</v>
          </cell>
          <cell r="AX21">
            <v>0</v>
          </cell>
          <cell r="AZ21">
            <v>0</v>
          </cell>
          <cell r="BA21">
            <v>0</v>
          </cell>
        </row>
        <row r="22">
          <cell r="A22">
            <v>0</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AC22">
            <v>0</v>
          </cell>
          <cell r="AD22">
            <v>0</v>
          </cell>
          <cell r="AE22">
            <v>0</v>
          </cell>
          <cell r="AF22">
            <v>0</v>
          </cell>
          <cell r="AG22">
            <v>0</v>
          </cell>
          <cell r="AH22">
            <v>0</v>
          </cell>
          <cell r="AI22">
            <v>0</v>
          </cell>
          <cell r="AJ22">
            <v>0</v>
          </cell>
          <cell r="AK22">
            <v>0</v>
          </cell>
          <cell r="AL22">
            <v>0</v>
          </cell>
          <cell r="AM22">
            <v>0</v>
          </cell>
          <cell r="AN22">
            <v>0</v>
          </cell>
          <cell r="AP22">
            <v>0</v>
          </cell>
          <cell r="AQ22">
            <v>0</v>
          </cell>
          <cell r="AR22">
            <v>0</v>
          </cell>
          <cell r="AS22">
            <v>0</v>
          </cell>
          <cell r="AT22">
            <v>0</v>
          </cell>
          <cell r="AU22">
            <v>0</v>
          </cell>
          <cell r="AV22">
            <v>0</v>
          </cell>
          <cell r="AW22">
            <v>0</v>
          </cell>
          <cell r="AX22">
            <v>0</v>
          </cell>
          <cell r="AZ22">
            <v>0</v>
          </cell>
          <cell r="BA22">
            <v>0</v>
          </cell>
        </row>
        <row r="23">
          <cell r="A23" t="str">
            <v>Discounted Cash Flow Analysis (4)</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AC23">
            <v>0</v>
          </cell>
          <cell r="AD23">
            <v>0</v>
          </cell>
          <cell r="AE23">
            <v>0</v>
          </cell>
          <cell r="AF23">
            <v>0</v>
          </cell>
          <cell r="AG23">
            <v>0</v>
          </cell>
          <cell r="AH23">
            <v>0</v>
          </cell>
          <cell r="AI23">
            <v>0</v>
          </cell>
          <cell r="AJ23">
            <v>0</v>
          </cell>
          <cell r="AK23">
            <v>0</v>
          </cell>
          <cell r="AL23">
            <v>0</v>
          </cell>
          <cell r="AM23">
            <v>0</v>
          </cell>
          <cell r="AN23">
            <v>0</v>
          </cell>
          <cell r="AP23">
            <v>0</v>
          </cell>
          <cell r="AQ23">
            <v>0</v>
          </cell>
          <cell r="AR23">
            <v>0</v>
          </cell>
          <cell r="AS23">
            <v>0</v>
          </cell>
          <cell r="AT23">
            <v>0</v>
          </cell>
          <cell r="AU23">
            <v>0</v>
          </cell>
          <cell r="AV23">
            <v>0</v>
          </cell>
          <cell r="AW23">
            <v>0</v>
          </cell>
          <cell r="AX23">
            <v>0</v>
          </cell>
          <cell r="AZ23">
            <v>0</v>
          </cell>
          <cell r="BA23">
            <v>0</v>
          </cell>
        </row>
        <row r="24">
          <cell r="A24" t="str">
            <v>Enterprise value -- base projection</v>
          </cell>
          <cell r="B24">
            <v>0</v>
          </cell>
          <cell r="C24">
            <v>0</v>
          </cell>
          <cell r="D24">
            <v>0</v>
          </cell>
          <cell r="E24">
            <v>0</v>
          </cell>
          <cell r="F24">
            <v>0</v>
          </cell>
          <cell r="G24">
            <v>0</v>
          </cell>
          <cell r="H24" t="e">
            <v>#VALUE!</v>
          </cell>
          <cell r="I24" t="e">
            <v>#VALUE!</v>
          </cell>
          <cell r="J24" t="e">
            <v>#VALUE!</v>
          </cell>
          <cell r="K24" t="e">
            <v>#VALUE!</v>
          </cell>
          <cell r="L24">
            <v>0</v>
          </cell>
          <cell r="M24">
            <v>0</v>
          </cell>
          <cell r="N24" t="e">
            <v>#VALUE!</v>
          </cell>
          <cell r="O24" t="e">
            <v>#VALUE!</v>
          </cell>
          <cell r="P24">
            <v>0</v>
          </cell>
          <cell r="Q24">
            <v>0</v>
          </cell>
          <cell r="R24">
            <v>0</v>
          </cell>
          <cell r="S24">
            <v>0</v>
          </cell>
          <cell r="T24">
            <v>0</v>
          </cell>
          <cell r="U24">
            <v>0</v>
          </cell>
          <cell r="V24">
            <v>0</v>
          </cell>
          <cell r="W24">
            <v>0</v>
          </cell>
          <cell r="X24">
            <v>0</v>
          </cell>
          <cell r="Y24">
            <v>0</v>
          </cell>
          <cell r="AC24" t="e">
            <v>#VALUE!</v>
          </cell>
          <cell r="AD24" t="e">
            <v>#VALUE!</v>
          </cell>
          <cell r="AE24" t="e">
            <v>#VALUE!</v>
          </cell>
          <cell r="AF24" t="e">
            <v>#VALUE!</v>
          </cell>
          <cell r="AG24">
            <v>0</v>
          </cell>
          <cell r="AH24" t="e">
            <v>#VALUE!</v>
          </cell>
          <cell r="AI24" t="e">
            <v>#VALUE!</v>
          </cell>
          <cell r="AJ24" t="e">
            <v>#VALUE!</v>
          </cell>
          <cell r="AK24" t="e">
            <v>#VALUE!</v>
          </cell>
          <cell r="AL24">
            <v>0</v>
          </cell>
          <cell r="AM24" t="e">
            <v>#VALUE!</v>
          </cell>
          <cell r="AN24" t="e">
            <v>#VALUE!</v>
          </cell>
          <cell r="AP24">
            <v>0</v>
          </cell>
          <cell r="AQ24">
            <v>0</v>
          </cell>
          <cell r="AR24">
            <v>0</v>
          </cell>
          <cell r="AS24">
            <v>0</v>
          </cell>
          <cell r="AT24">
            <v>0</v>
          </cell>
          <cell r="AU24">
            <v>0</v>
          </cell>
          <cell r="AV24">
            <v>0</v>
          </cell>
          <cell r="AW24">
            <v>0</v>
          </cell>
          <cell r="AX24">
            <v>0</v>
          </cell>
          <cell r="AZ24">
            <v>0</v>
          </cell>
          <cell r="BA24">
            <v>0</v>
          </cell>
        </row>
        <row r="25">
          <cell r="A25" t="str">
            <v>Enterprise value -- with acquisitions</v>
          </cell>
          <cell r="B25">
            <v>0</v>
          </cell>
          <cell r="C25">
            <v>0</v>
          </cell>
          <cell r="D25">
            <v>0</v>
          </cell>
          <cell r="E25">
            <v>0</v>
          </cell>
          <cell r="F25">
            <v>0</v>
          </cell>
          <cell r="G25">
            <v>0</v>
          </cell>
          <cell r="H25" t="e">
            <v>#VALUE!</v>
          </cell>
          <cell r="I25" t="e">
            <v>#VALUE!</v>
          </cell>
          <cell r="J25" t="e">
            <v>#VALUE!</v>
          </cell>
          <cell r="K25" t="e">
            <v>#VALUE!</v>
          </cell>
          <cell r="L25">
            <v>0</v>
          </cell>
          <cell r="M25">
            <v>0</v>
          </cell>
          <cell r="N25" t="e">
            <v>#VALUE!</v>
          </cell>
          <cell r="O25" t="e">
            <v>#VALUE!</v>
          </cell>
          <cell r="P25">
            <v>0</v>
          </cell>
          <cell r="Q25">
            <v>0</v>
          </cell>
          <cell r="R25">
            <v>0</v>
          </cell>
          <cell r="S25">
            <v>0</v>
          </cell>
          <cell r="T25">
            <v>0</v>
          </cell>
          <cell r="U25">
            <v>0</v>
          </cell>
          <cell r="V25">
            <v>0</v>
          </cell>
          <cell r="W25">
            <v>0</v>
          </cell>
          <cell r="X25">
            <v>0</v>
          </cell>
          <cell r="Y25">
            <v>0</v>
          </cell>
          <cell r="AC25" t="e">
            <v>#VALUE!</v>
          </cell>
          <cell r="AD25" t="e">
            <v>#VALUE!</v>
          </cell>
          <cell r="AE25" t="e">
            <v>#VALUE!</v>
          </cell>
          <cell r="AF25" t="e">
            <v>#VALUE!</v>
          </cell>
          <cell r="AG25">
            <v>0</v>
          </cell>
          <cell r="AH25" t="e">
            <v>#VALUE!</v>
          </cell>
          <cell r="AI25" t="e">
            <v>#VALUE!</v>
          </cell>
          <cell r="AJ25" t="e">
            <v>#VALUE!</v>
          </cell>
          <cell r="AK25" t="e">
            <v>#VALUE!</v>
          </cell>
          <cell r="AL25">
            <v>0</v>
          </cell>
          <cell r="AM25" t="e">
            <v>#VALUE!</v>
          </cell>
          <cell r="AN25" t="e">
            <v>#VALUE!</v>
          </cell>
          <cell r="AP25">
            <v>0</v>
          </cell>
          <cell r="AQ25">
            <v>0</v>
          </cell>
          <cell r="AR25">
            <v>0</v>
          </cell>
          <cell r="AS25">
            <v>0</v>
          </cell>
          <cell r="AT25">
            <v>0</v>
          </cell>
          <cell r="AU25">
            <v>0</v>
          </cell>
          <cell r="AV25">
            <v>0</v>
          </cell>
          <cell r="AW25">
            <v>0</v>
          </cell>
          <cell r="AX25">
            <v>0</v>
          </cell>
          <cell r="AZ25">
            <v>0</v>
          </cell>
          <cell r="BA25">
            <v>0</v>
          </cell>
        </row>
        <row r="26">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AC26">
            <v>0</v>
          </cell>
          <cell r="AD26">
            <v>0</v>
          </cell>
          <cell r="AE26">
            <v>0</v>
          </cell>
          <cell r="AF26">
            <v>0</v>
          </cell>
          <cell r="AG26">
            <v>0</v>
          </cell>
          <cell r="AH26">
            <v>0</v>
          </cell>
          <cell r="AI26">
            <v>0</v>
          </cell>
          <cell r="AJ26">
            <v>0</v>
          </cell>
          <cell r="AK26">
            <v>0</v>
          </cell>
          <cell r="AL26">
            <v>0</v>
          </cell>
          <cell r="AM26">
            <v>0</v>
          </cell>
          <cell r="AN26">
            <v>0</v>
          </cell>
        </row>
        <row r="27">
          <cell r="A27">
            <v>0</v>
          </cell>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row>
        <row r="28">
          <cell r="A28">
            <v>0</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row>
        <row r="29">
          <cell r="A29" t="str">
            <v xml:space="preserve">(1) Actual 2010 results and Management's 2011 projections including unidentified acquisition growth; does not included any post-merger synergies.     </v>
          </cell>
          <cell r="B29">
            <v>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AC29">
            <v>0</v>
          </cell>
          <cell r="AD29">
            <v>0</v>
          </cell>
          <cell r="AE29">
            <v>0</v>
          </cell>
          <cell r="AF29">
            <v>0</v>
          </cell>
          <cell r="AG29">
            <v>0</v>
          </cell>
          <cell r="AL29">
            <v>0</v>
          </cell>
          <cell r="AM29">
            <v>0</v>
          </cell>
          <cell r="AN29">
            <v>0</v>
          </cell>
        </row>
        <row r="30">
          <cell r="A30" t="str">
            <v>(2) Implied enterprise value on a consolidated basis derived by applying the median and mean data points to the corresponding metric.</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AC30">
            <v>0</v>
          </cell>
          <cell r="AD30">
            <v>0</v>
          </cell>
          <cell r="AE30" t="str">
            <v>*Minimum 1% of transaction size for mean/median bar</v>
          </cell>
          <cell r="AF30">
            <v>0</v>
          </cell>
          <cell r="AG30">
            <v>0</v>
          </cell>
          <cell r="AL30">
            <v>0</v>
          </cell>
          <cell r="AM30">
            <v>0</v>
          </cell>
          <cell r="AN30">
            <v>0</v>
          </cell>
        </row>
        <row r="31">
          <cell r="A31" t="str">
            <v>(3) Data range multiples based on selected company estimates from Raymond James research and from selected broker research for companies not covered by Raymond James.</v>
          </cell>
          <cell r="B31">
            <v>0</v>
          </cell>
        </row>
        <row r="32">
          <cell r="A32" t="str">
            <v>(4) Cash flows based on Management's internal projections for the four-year period ending December 31, 2014.</v>
          </cell>
        </row>
        <row r="33">
          <cell r="Z33">
            <v>0</v>
          </cell>
          <cell r="AA33">
            <v>0</v>
          </cell>
          <cell r="AB33">
            <v>0</v>
          </cell>
        </row>
        <row r="34">
          <cell r="AA34" t="str">
            <v>$260mm</v>
          </cell>
          <cell r="AB34" t="str">
            <v>$266.0 mm</v>
          </cell>
          <cell r="AH34">
            <v>0</v>
          </cell>
          <cell r="AI34">
            <v>0</v>
          </cell>
          <cell r="AJ34">
            <v>0</v>
          </cell>
          <cell r="AK34">
            <v>0</v>
          </cell>
        </row>
        <row r="35">
          <cell r="AH35" t="str">
            <v>Adjustment to equity value</v>
          </cell>
          <cell r="AI35">
            <v>0</v>
          </cell>
          <cell r="AJ35">
            <v>0</v>
          </cell>
          <cell r="AK35">
            <v>0</v>
          </cell>
        </row>
        <row r="36">
          <cell r="AH36">
            <v>0</v>
          </cell>
          <cell r="AI36">
            <v>0</v>
          </cell>
          <cell r="AJ36">
            <v>0</v>
          </cell>
          <cell r="AK36">
            <v>0</v>
          </cell>
        </row>
        <row r="37">
          <cell r="AH37" t="str">
            <v>Corporate debt</v>
          </cell>
          <cell r="AI37">
            <v>0</v>
          </cell>
          <cell r="AJ37">
            <v>0</v>
          </cell>
          <cell r="AK37">
            <v>43.655999999999999</v>
          </cell>
        </row>
        <row r="38">
          <cell r="AH38" t="str">
            <v>Center-level debt</v>
          </cell>
          <cell r="AK38">
            <v>32.462000000000003</v>
          </cell>
        </row>
        <row r="39">
          <cell r="AH39" t="str">
            <v>Pro rata JV portion (2)</v>
          </cell>
          <cell r="AK39">
            <v>0</v>
          </cell>
        </row>
        <row r="40">
          <cell r="AH40" t="str">
            <v>Total debt</v>
          </cell>
          <cell r="AK40">
            <v>76.117999999999995</v>
          </cell>
        </row>
        <row r="41">
          <cell r="AH41" t="str">
            <v>Cash</v>
          </cell>
          <cell r="AK41">
            <v>-20.697000000000003</v>
          </cell>
        </row>
        <row r="42">
          <cell r="AH42" t="str">
            <v>Total capitalization adjustment</v>
          </cell>
          <cell r="AK42">
            <v>55.420999999999992</v>
          </cell>
        </row>
      </sheetData>
      <sheetData sheetId="3"/>
      <sheetData sheetId="4"/>
      <sheetData sheetId="5">
        <row r="1">
          <cell r="A1" t="str">
            <v>Project Vulcan</v>
          </cell>
        </row>
        <row r="2">
          <cell r="A2" t="str">
            <v>Discounted Cash Flow Analysis</v>
          </cell>
        </row>
        <row r="3">
          <cell r="A3">
            <v>0</v>
          </cell>
          <cell r="H3" t="str">
            <v>($millions)</v>
          </cell>
        </row>
        <row r="4">
          <cell r="A4">
            <v>0</v>
          </cell>
          <cell r="B4">
            <v>0</v>
          </cell>
          <cell r="C4">
            <v>0</v>
          </cell>
          <cell r="D4">
            <v>0</v>
          </cell>
          <cell r="E4">
            <v>0</v>
          </cell>
          <cell r="F4">
            <v>0</v>
          </cell>
          <cell r="G4">
            <v>0</v>
          </cell>
          <cell r="H4">
            <v>0</v>
          </cell>
          <cell r="K4">
            <v>0</v>
          </cell>
          <cell r="L4">
            <v>0</v>
          </cell>
        </row>
        <row r="5">
          <cell r="A5">
            <v>0</v>
          </cell>
          <cell r="B5">
            <v>0</v>
          </cell>
          <cell r="C5">
            <v>0</v>
          </cell>
          <cell r="D5">
            <v>0</v>
          </cell>
          <cell r="E5" t="str">
            <v>Projected Years Ending December 31,</v>
          </cell>
          <cell r="F5">
            <v>0</v>
          </cell>
          <cell r="G5">
            <v>0</v>
          </cell>
          <cell r="H5">
            <v>0</v>
          </cell>
          <cell r="J5">
            <v>0</v>
          </cell>
          <cell r="K5">
            <v>0</v>
          </cell>
          <cell r="L5" t="str">
            <v>Terminal EBITDA-MI Multiples</v>
          </cell>
          <cell r="M5">
            <v>0</v>
          </cell>
          <cell r="N5">
            <v>0</v>
          </cell>
          <cell r="O5">
            <v>0</v>
          </cell>
        </row>
        <row r="6">
          <cell r="A6" t="str">
            <v>Unlevered Free Cash Flows (1)</v>
          </cell>
          <cell r="B6">
            <v>0</v>
          </cell>
          <cell r="C6">
            <v>0</v>
          </cell>
          <cell r="D6">
            <v>0</v>
          </cell>
          <cell r="E6">
            <v>40724</v>
          </cell>
          <cell r="F6">
            <v>41090</v>
          </cell>
          <cell r="G6">
            <v>41455</v>
          </cell>
          <cell r="H6">
            <v>41820</v>
          </cell>
          <cell r="J6" t="str">
            <v>2014 Terminal Value</v>
          </cell>
          <cell r="K6">
            <v>0</v>
          </cell>
          <cell r="L6">
            <v>8</v>
          </cell>
          <cell r="M6">
            <v>8.5</v>
          </cell>
          <cell r="N6">
            <v>9</v>
          </cell>
          <cell r="O6">
            <v>9.5</v>
          </cell>
        </row>
        <row r="7">
          <cell r="A7">
            <v>0</v>
          </cell>
          <cell r="J7">
            <v>0</v>
          </cell>
          <cell r="K7">
            <v>0</v>
          </cell>
          <cell r="L7">
            <v>0</v>
          </cell>
          <cell r="M7">
            <v>0</v>
          </cell>
          <cell r="N7">
            <v>0</v>
          </cell>
        </row>
        <row r="8">
          <cell r="A8" t="str">
            <v>EBITDA-MI</v>
          </cell>
          <cell r="B8">
            <v>0</v>
          </cell>
          <cell r="C8">
            <v>0</v>
          </cell>
          <cell r="D8">
            <v>0</v>
          </cell>
          <cell r="E8">
            <v>29.712581999999998</v>
          </cell>
          <cell r="F8">
            <v>30.31352</v>
          </cell>
          <cell r="G8">
            <v>29.985486000000002</v>
          </cell>
          <cell r="H8">
            <v>30.924868</v>
          </cell>
          <cell r="J8" t="str">
            <v>2014 EBITDA-MI</v>
          </cell>
          <cell r="K8">
            <v>0</v>
          </cell>
          <cell r="L8">
            <v>30.924868</v>
          </cell>
          <cell r="M8">
            <v>30.924868</v>
          </cell>
          <cell r="N8">
            <v>30.924868</v>
          </cell>
          <cell r="O8">
            <v>30.924868</v>
          </cell>
          <cell r="Q8">
            <v>0</v>
          </cell>
          <cell r="R8">
            <v>0</v>
          </cell>
          <cell r="S8">
            <v>0</v>
          </cell>
          <cell r="T8">
            <v>0</v>
          </cell>
          <cell r="U8">
            <v>0</v>
          </cell>
        </row>
        <row r="9">
          <cell r="A9" t="str">
            <v>Less depreciation and amortization</v>
          </cell>
          <cell r="E9">
            <v>-12.998984</v>
          </cell>
          <cell r="F9">
            <v>-12.397963000000001</v>
          </cell>
          <cell r="G9">
            <v>-11.282914999999999</v>
          </cell>
          <cell r="H9">
            <v>-11.42864</v>
          </cell>
          <cell r="J9" t="str">
            <v>2014 terminal value</v>
          </cell>
          <cell r="K9">
            <v>0</v>
          </cell>
          <cell r="L9">
            <v>247.398944</v>
          </cell>
          <cell r="M9">
            <v>262.861378</v>
          </cell>
          <cell r="N9">
            <v>278.32381199999998</v>
          </cell>
          <cell r="O9">
            <v>293.78624600000001</v>
          </cell>
          <cell r="Q9">
            <v>0</v>
          </cell>
          <cell r="R9">
            <v>0</v>
          </cell>
          <cell r="S9">
            <v>0</v>
          </cell>
          <cell r="T9">
            <v>0</v>
          </cell>
          <cell r="U9">
            <v>0</v>
          </cell>
        </row>
        <row r="10">
          <cell r="A10">
            <v>0</v>
          </cell>
          <cell r="Q10">
            <v>0</v>
          </cell>
          <cell r="R10">
            <v>0</v>
          </cell>
          <cell r="S10">
            <v>0</v>
          </cell>
          <cell r="T10">
            <v>0</v>
          </cell>
          <cell r="U10">
            <v>0</v>
          </cell>
        </row>
        <row r="11">
          <cell r="A11" t="str">
            <v xml:space="preserve">Unlevered income before taxes   </v>
          </cell>
          <cell r="E11">
            <v>16.713597999999998</v>
          </cell>
          <cell r="F11">
            <v>17.915557</v>
          </cell>
          <cell r="G11">
            <v>18.702571000000002</v>
          </cell>
          <cell r="H11">
            <v>19.496228000000002</v>
          </cell>
          <cell r="J11" t="str">
            <v>Terminal value date</v>
          </cell>
          <cell r="K11">
            <v>0</v>
          </cell>
          <cell r="M11">
            <v>42004</v>
          </cell>
          <cell r="Q11">
            <v>0</v>
          </cell>
          <cell r="R11">
            <v>0</v>
          </cell>
          <cell r="S11">
            <v>0</v>
          </cell>
          <cell r="T11">
            <v>0</v>
          </cell>
          <cell r="U11">
            <v>0</v>
          </cell>
        </row>
        <row r="12">
          <cell r="A12" t="str">
            <v xml:space="preserve">Cash taxes at 39.0%  </v>
          </cell>
          <cell r="E12">
            <v>-6.5183032199999991</v>
          </cell>
          <cell r="F12">
            <v>-6.9870672300000001</v>
          </cell>
          <cell r="G12">
            <v>-7.294002690000001</v>
          </cell>
          <cell r="H12">
            <v>-7.6035289200000014</v>
          </cell>
          <cell r="P12">
            <v>0</v>
          </cell>
          <cell r="Q12">
            <v>0</v>
          </cell>
          <cell r="R12">
            <v>0</v>
          </cell>
          <cell r="S12">
            <v>0</v>
          </cell>
          <cell r="T12">
            <v>0</v>
          </cell>
          <cell r="U12">
            <v>0</v>
          </cell>
        </row>
        <row r="13">
          <cell r="A13" t="str">
            <v xml:space="preserve">Depreciation and amortization  </v>
          </cell>
          <cell r="E13">
            <v>12.998984</v>
          </cell>
          <cell r="F13">
            <v>12.397963000000001</v>
          </cell>
          <cell r="G13">
            <v>11.282914999999999</v>
          </cell>
          <cell r="H13">
            <v>11.42864</v>
          </cell>
          <cell r="P13">
            <v>0</v>
          </cell>
          <cell r="Q13">
            <v>0</v>
          </cell>
          <cell r="R13">
            <v>0</v>
          </cell>
          <cell r="S13">
            <v>0</v>
          </cell>
          <cell r="T13">
            <v>0</v>
          </cell>
          <cell r="U13">
            <v>0</v>
          </cell>
        </row>
        <row r="14">
          <cell r="A14" t="str">
            <v xml:space="preserve">Non-cash addbacks  </v>
          </cell>
          <cell r="E14">
            <v>0.307</v>
          </cell>
          <cell r="F14">
            <v>0.312</v>
          </cell>
          <cell r="G14">
            <v>0.318</v>
          </cell>
          <cell r="H14">
            <v>0.32300000000000001</v>
          </cell>
          <cell r="P14">
            <v>0</v>
          </cell>
          <cell r="Q14">
            <v>0</v>
          </cell>
          <cell r="R14">
            <v>0</v>
          </cell>
          <cell r="S14">
            <v>0</v>
          </cell>
          <cell r="T14">
            <v>0</v>
          </cell>
          <cell r="U14">
            <v>0</v>
          </cell>
        </row>
        <row r="15">
          <cell r="A15" t="str">
            <v xml:space="preserve">Minority interest expense  </v>
          </cell>
          <cell r="E15">
            <v>10.168965</v>
          </cell>
          <cell r="F15">
            <v>11.128911</v>
          </cell>
          <cell r="G15">
            <v>12.450737999999999</v>
          </cell>
          <cell r="H15">
            <v>13.398362000000001</v>
          </cell>
          <cell r="U15">
            <v>0</v>
          </cell>
        </row>
        <row r="16">
          <cell r="A16" t="str">
            <v xml:space="preserve">Net distributions to JV partners    </v>
          </cell>
          <cell r="E16">
            <v>-8.8995370000000005</v>
          </cell>
          <cell r="F16">
            <v>-11.273614999999999</v>
          </cell>
          <cell r="G16">
            <v>-11.409285000000001</v>
          </cell>
          <cell r="H16">
            <v>-13.618188</v>
          </cell>
        </row>
        <row r="17">
          <cell r="A17" t="str">
            <v xml:space="preserve">Change in working capital, net of acquisitions  </v>
          </cell>
          <cell r="E17">
            <v>-0.73486899999999999</v>
          </cell>
          <cell r="F17">
            <v>-0.37436199999999997</v>
          </cell>
          <cell r="G17">
            <v>-0.33919300000000002</v>
          </cell>
          <cell r="H17">
            <v>-0.30653900000000001</v>
          </cell>
        </row>
        <row r="18">
          <cell r="A18" t="str">
            <v>Equipment and other capex</v>
          </cell>
          <cell r="E18">
            <v>-8.5220000000000002</v>
          </cell>
          <cell r="F18">
            <v>-5.8999990000000002</v>
          </cell>
          <cell r="G18">
            <v>-5.9</v>
          </cell>
          <cell r="H18">
            <v>-5.9</v>
          </cell>
        </row>
        <row r="19">
          <cell r="A19" t="str">
            <v>Acquisition capex</v>
          </cell>
          <cell r="E19">
            <v>0</v>
          </cell>
          <cell r="F19">
            <v>0</v>
          </cell>
          <cell r="G19">
            <v>0</v>
          </cell>
          <cell r="H19">
            <v>0</v>
          </cell>
        </row>
        <row r="20">
          <cell r="A20">
            <v>0</v>
          </cell>
        </row>
        <row r="21">
          <cell r="A21" t="str">
            <v>Unlevered free cash flow</v>
          </cell>
          <cell r="B21">
            <v>0</v>
          </cell>
          <cell r="C21">
            <v>0</v>
          </cell>
          <cell r="D21">
            <v>0</v>
          </cell>
          <cell r="E21">
            <v>15.51383777999999</v>
          </cell>
          <cell r="F21">
            <v>17.219387770000001</v>
          </cell>
          <cell r="G21">
            <v>17.811743309999997</v>
          </cell>
          <cell r="H21">
            <v>17.217974079999998</v>
          </cell>
        </row>
        <row r="22">
          <cell r="A22">
            <v>0</v>
          </cell>
        </row>
        <row r="23">
          <cell r="A23">
            <v>0</v>
          </cell>
        </row>
        <row r="24">
          <cell r="A24">
            <v>0</v>
          </cell>
          <cell r="B24">
            <v>0</v>
          </cell>
          <cell r="C24">
            <v>0</v>
          </cell>
          <cell r="D24">
            <v>0</v>
          </cell>
          <cell r="E24" t="str">
            <v>Present Enterprise Value (2)</v>
          </cell>
          <cell r="F24">
            <v>0</v>
          </cell>
          <cell r="G24">
            <v>0</v>
          </cell>
          <cell r="H24">
            <v>0</v>
          </cell>
        </row>
        <row r="25">
          <cell r="A25">
            <v>0</v>
          </cell>
          <cell r="B25">
            <v>0</v>
          </cell>
          <cell r="C25">
            <v>0</v>
          </cell>
          <cell r="D25">
            <v>0</v>
          </cell>
          <cell r="E25" t="str">
            <v xml:space="preserve">Range of Terminal EBITDA Multiples </v>
          </cell>
          <cell r="F25">
            <v>0</v>
          </cell>
          <cell r="G25">
            <v>0</v>
          </cell>
          <cell r="H25">
            <v>0</v>
          </cell>
        </row>
        <row r="26">
          <cell r="A26" t="str">
            <v>Discount Rate</v>
          </cell>
          <cell r="B26">
            <v>0</v>
          </cell>
          <cell r="C26">
            <v>0</v>
          </cell>
          <cell r="D26">
            <v>0</v>
          </cell>
          <cell r="E26">
            <v>8</v>
          </cell>
          <cell r="F26">
            <v>8.5</v>
          </cell>
          <cell r="G26">
            <v>9</v>
          </cell>
          <cell r="H26">
            <v>9.5</v>
          </cell>
        </row>
        <row r="27">
          <cell r="A27">
            <v>0</v>
          </cell>
          <cell r="E27">
            <v>0</v>
          </cell>
          <cell r="F27">
            <v>0</v>
          </cell>
          <cell r="G27">
            <v>0</v>
          </cell>
          <cell r="H27">
            <v>0</v>
          </cell>
        </row>
        <row r="28">
          <cell r="A28" t="e">
            <v>#VALUE!</v>
          </cell>
          <cell r="E28" t="e">
            <v>#VALUE!</v>
          </cell>
          <cell r="F28" t="e">
            <v>#VALUE!</v>
          </cell>
          <cell r="G28" t="e">
            <v>#VALUE!</v>
          </cell>
          <cell r="H28" t="e">
            <v>#VALUE!</v>
          </cell>
        </row>
        <row r="29">
          <cell r="A29" t="e">
            <v>#VALUE!</v>
          </cell>
          <cell r="E29" t="e">
            <v>#VALUE!</v>
          </cell>
          <cell r="F29" t="e">
            <v>#VALUE!</v>
          </cell>
          <cell r="G29" t="e">
            <v>#VALUE!</v>
          </cell>
          <cell r="H29" t="e">
            <v>#VALUE!</v>
          </cell>
        </row>
        <row r="30">
          <cell r="A30" t="e">
            <v>#VALUE!</v>
          </cell>
          <cell r="E30" t="e">
            <v>#VALUE!</v>
          </cell>
          <cell r="F30" t="e">
            <v>#VALUE!</v>
          </cell>
          <cell r="G30" t="e">
            <v>#VALUE!</v>
          </cell>
          <cell r="H30" t="e">
            <v>#VALUE!</v>
          </cell>
        </row>
        <row r="31">
          <cell r="A31" t="e">
            <v>#VALUE!</v>
          </cell>
          <cell r="E31" t="e">
            <v>#VALUE!</v>
          </cell>
          <cell r="F31" t="e">
            <v>#VALUE!</v>
          </cell>
          <cell r="G31" t="e">
            <v>#VALUE!</v>
          </cell>
          <cell r="H31" t="e">
            <v>#VALUE!</v>
          </cell>
        </row>
        <row r="32">
          <cell r="A32" t="e">
            <v>#VALUE!</v>
          </cell>
          <cell r="E32" t="e">
            <v>#VALUE!</v>
          </cell>
          <cell r="F32" t="e">
            <v>#VALUE!</v>
          </cell>
          <cell r="G32" t="e">
            <v>#VALUE!</v>
          </cell>
          <cell r="H32" t="e">
            <v>#VALUE!</v>
          </cell>
        </row>
        <row r="33">
          <cell r="A33">
            <v>0</v>
          </cell>
          <cell r="B33">
            <v>0</v>
          </cell>
          <cell r="C33">
            <v>0</v>
          </cell>
          <cell r="D33">
            <v>0</v>
          </cell>
          <cell r="E33">
            <v>0</v>
          </cell>
          <cell r="F33">
            <v>0</v>
          </cell>
          <cell r="G33">
            <v>0</v>
          </cell>
          <cell r="H33">
            <v>0</v>
          </cell>
          <cell r="I33">
            <v>0</v>
          </cell>
          <cell r="J33">
            <v>0</v>
          </cell>
          <cell r="K33">
            <v>0</v>
          </cell>
          <cell r="L33">
            <v>0</v>
          </cell>
        </row>
        <row r="34">
          <cell r="C34">
            <v>0</v>
          </cell>
          <cell r="D34">
            <v>0</v>
          </cell>
          <cell r="E34">
            <v>0</v>
          </cell>
          <cell r="F34">
            <v>0</v>
          </cell>
          <cell r="G34">
            <v>0</v>
          </cell>
          <cell r="H34">
            <v>0</v>
          </cell>
          <cell r="J34">
            <v>0</v>
          </cell>
          <cell r="K34">
            <v>0</v>
          </cell>
          <cell r="L34">
            <v>0</v>
          </cell>
        </row>
        <row r="35">
          <cell r="A35" t="str">
            <v>(1) Cash flows based on Management's internal projections excluding acquisitions.</v>
          </cell>
          <cell r="B35">
            <v>0</v>
          </cell>
          <cell r="C35">
            <v>0</v>
          </cell>
          <cell r="D35">
            <v>0</v>
          </cell>
          <cell r="E35">
            <v>0</v>
          </cell>
          <cell r="F35">
            <v>0</v>
          </cell>
          <cell r="G35">
            <v>0</v>
          </cell>
          <cell r="H35">
            <v>0</v>
          </cell>
          <cell r="I35">
            <v>0</v>
          </cell>
          <cell r="J35">
            <v>0</v>
          </cell>
          <cell r="K35">
            <v>0</v>
          </cell>
          <cell r="L35">
            <v>0</v>
          </cell>
        </row>
        <row r="36">
          <cell r="A36" t="str">
            <v xml:space="preserve">(2) Includes net present value of tax shield from goodwill amortization ranging from $19.7 million to $21.9 </v>
          </cell>
          <cell r="B36">
            <v>0</v>
          </cell>
          <cell r="C36">
            <v>0</v>
          </cell>
          <cell r="D36">
            <v>0</v>
          </cell>
          <cell r="E36">
            <v>0</v>
          </cell>
          <cell r="F36">
            <v>0</v>
          </cell>
          <cell r="G36">
            <v>0</v>
          </cell>
          <cell r="H36">
            <v>0</v>
          </cell>
          <cell r="I36">
            <v>0</v>
          </cell>
          <cell r="J36">
            <v>0</v>
          </cell>
          <cell r="K36">
            <v>0</v>
          </cell>
          <cell r="L36">
            <v>0</v>
          </cell>
        </row>
        <row r="37">
          <cell r="A37" t="str">
            <v xml:space="preserve">      million and from net operating losses ranging from $14.0 million to $14.3 million.</v>
          </cell>
          <cell r="B37">
            <v>0</v>
          </cell>
          <cell r="C37">
            <v>0</v>
          </cell>
          <cell r="D37">
            <v>0</v>
          </cell>
          <cell r="E37">
            <v>0</v>
          </cell>
          <cell r="F37">
            <v>0</v>
          </cell>
          <cell r="G37">
            <v>0</v>
          </cell>
          <cell r="H37">
            <v>0</v>
          </cell>
          <cell r="I37">
            <v>0</v>
          </cell>
          <cell r="J37">
            <v>0</v>
          </cell>
          <cell r="K37">
            <v>0</v>
          </cell>
          <cell r="L37">
            <v>0</v>
          </cell>
          <cell r="M37">
            <v>0</v>
          </cell>
        </row>
        <row r="38">
          <cell r="A38">
            <v>0</v>
          </cell>
          <cell r="B38">
            <v>0</v>
          </cell>
          <cell r="C38">
            <v>0</v>
          </cell>
          <cell r="D38">
            <v>0</v>
          </cell>
          <cell r="E38">
            <v>0</v>
          </cell>
          <cell r="F38">
            <v>0</v>
          </cell>
          <cell r="G38">
            <v>0</v>
          </cell>
          <cell r="H38">
            <v>0</v>
          </cell>
          <cell r="I38">
            <v>0</v>
          </cell>
          <cell r="J38">
            <v>0</v>
          </cell>
          <cell r="K38">
            <v>0</v>
          </cell>
          <cell r="L38">
            <v>0</v>
          </cell>
        </row>
        <row r="39">
          <cell r="A39">
            <v>0</v>
          </cell>
          <cell r="B39">
            <v>0</v>
          </cell>
          <cell r="C39" t="str">
            <v>PV of</v>
          </cell>
          <cell r="D39">
            <v>0</v>
          </cell>
          <cell r="E39" t="str">
            <v>PV of</v>
          </cell>
          <cell r="F39" t="str">
            <v>Present Terminal Value (3)</v>
          </cell>
          <cell r="G39">
            <v>0</v>
          </cell>
          <cell r="H39">
            <v>0</v>
          </cell>
          <cell r="I39">
            <v>0</v>
          </cell>
          <cell r="J39" t="str">
            <v>Present Enterprise Value (3)</v>
          </cell>
          <cell r="K39">
            <v>0</v>
          </cell>
          <cell r="L39">
            <v>0</v>
          </cell>
          <cell r="M39">
            <v>0</v>
          </cell>
        </row>
        <row r="40">
          <cell r="A40">
            <v>0</v>
          </cell>
          <cell r="B40">
            <v>0</v>
          </cell>
          <cell r="C40" t="str">
            <v>Cash</v>
          </cell>
          <cell r="D40" t="str">
            <v>PV of</v>
          </cell>
          <cell r="E40" t="str">
            <v>Goodwill</v>
          </cell>
          <cell r="F40" t="str">
            <v xml:space="preserve">Range of Terminal EBITDA Multiples </v>
          </cell>
          <cell r="G40">
            <v>0</v>
          </cell>
          <cell r="H40">
            <v>0</v>
          </cell>
          <cell r="I40">
            <v>0</v>
          </cell>
          <cell r="J40" t="str">
            <v xml:space="preserve">Range of Terminal EBITDA Multiples </v>
          </cell>
          <cell r="K40">
            <v>0</v>
          </cell>
          <cell r="L40">
            <v>0</v>
          </cell>
          <cell r="M40">
            <v>0</v>
          </cell>
        </row>
        <row r="41">
          <cell r="A41" t="str">
            <v>Discount Rate</v>
          </cell>
          <cell r="B41">
            <v>0</v>
          </cell>
          <cell r="C41" t="str">
            <v>Flows</v>
          </cell>
          <cell r="D41" t="str">
            <v>NOL</v>
          </cell>
          <cell r="E41" t="str">
            <v>Amort.</v>
          </cell>
          <cell r="F41">
            <v>8</v>
          </cell>
          <cell r="G41">
            <v>8.5</v>
          </cell>
          <cell r="H41">
            <v>9</v>
          </cell>
          <cell r="I41">
            <v>9.5</v>
          </cell>
          <cell r="J41">
            <v>8</v>
          </cell>
          <cell r="K41">
            <v>8.5</v>
          </cell>
          <cell r="L41">
            <v>9</v>
          </cell>
          <cell r="M41">
            <v>9.5</v>
          </cell>
        </row>
        <row r="42">
          <cell r="A42">
            <v>0</v>
          </cell>
          <cell r="B42">
            <v>0</v>
          </cell>
          <cell r="C42">
            <v>0</v>
          </cell>
          <cell r="D42">
            <v>0</v>
          </cell>
          <cell r="E42">
            <v>0</v>
          </cell>
          <cell r="F42">
            <v>0</v>
          </cell>
          <cell r="G42">
            <v>0</v>
          </cell>
          <cell r="H42">
            <v>0</v>
          </cell>
          <cell r="I42">
            <v>0</v>
          </cell>
          <cell r="J42">
            <v>0</v>
          </cell>
          <cell r="K42">
            <v>0</v>
          </cell>
          <cell r="L42">
            <v>0</v>
          </cell>
          <cell r="M42">
            <v>0</v>
          </cell>
        </row>
        <row r="43">
          <cell r="A43" t="e">
            <v>#VALUE!</v>
          </cell>
          <cell r="B43">
            <v>0</v>
          </cell>
          <cell r="C43" t="e">
            <v>#VALUE!</v>
          </cell>
          <cell r="D43" t="e">
            <v>#VALUE!</v>
          </cell>
          <cell r="E43" t="e">
            <v>#VALUE!</v>
          </cell>
          <cell r="F43" t="e">
            <v>#VALUE!</v>
          </cell>
          <cell r="G43" t="e">
            <v>#VALUE!</v>
          </cell>
          <cell r="H43" t="e">
            <v>#VALUE!</v>
          </cell>
          <cell r="I43" t="e">
            <v>#VALUE!</v>
          </cell>
          <cell r="J43" t="e">
            <v>#VALUE!</v>
          </cell>
          <cell r="K43" t="e">
            <v>#VALUE!</v>
          </cell>
          <cell r="L43" t="e">
            <v>#VALUE!</v>
          </cell>
          <cell r="M43" t="e">
            <v>#VALUE!</v>
          </cell>
        </row>
        <row r="44">
          <cell r="A44" t="e">
            <v>#VALUE!</v>
          </cell>
          <cell r="B44">
            <v>0</v>
          </cell>
          <cell r="C44" t="e">
            <v>#VALUE!</v>
          </cell>
          <cell r="D44" t="e">
            <v>#VALUE!</v>
          </cell>
          <cell r="E44" t="e">
            <v>#VALUE!</v>
          </cell>
          <cell r="F44" t="e">
            <v>#VALUE!</v>
          </cell>
          <cell r="G44" t="e">
            <v>#VALUE!</v>
          </cell>
          <cell r="H44" t="e">
            <v>#VALUE!</v>
          </cell>
          <cell r="I44" t="e">
            <v>#VALUE!</v>
          </cell>
          <cell r="J44" t="e">
            <v>#VALUE!</v>
          </cell>
          <cell r="K44" t="e">
            <v>#VALUE!</v>
          </cell>
          <cell r="L44" t="e">
            <v>#VALUE!</v>
          </cell>
          <cell r="M44" t="e">
            <v>#VALUE!</v>
          </cell>
        </row>
        <row r="45">
          <cell r="A45" t="e">
            <v>#VALUE!</v>
          </cell>
          <cell r="B45">
            <v>0</v>
          </cell>
          <cell r="C45" t="e">
            <v>#VALUE!</v>
          </cell>
          <cell r="D45" t="e">
            <v>#VALUE!</v>
          </cell>
          <cell r="E45" t="e">
            <v>#VALUE!</v>
          </cell>
          <cell r="F45" t="e">
            <v>#VALUE!</v>
          </cell>
          <cell r="G45" t="e">
            <v>#VALUE!</v>
          </cell>
          <cell r="H45" t="e">
            <v>#VALUE!</v>
          </cell>
          <cell r="I45" t="e">
            <v>#VALUE!</v>
          </cell>
          <cell r="J45" t="e">
            <v>#VALUE!</v>
          </cell>
          <cell r="K45" t="e">
            <v>#VALUE!</v>
          </cell>
          <cell r="L45" t="e">
            <v>#VALUE!</v>
          </cell>
          <cell r="M45" t="e">
            <v>#VALUE!</v>
          </cell>
        </row>
        <row r="46">
          <cell r="A46" t="e">
            <v>#VALUE!</v>
          </cell>
          <cell r="B46">
            <v>0</v>
          </cell>
          <cell r="C46" t="e">
            <v>#VALUE!</v>
          </cell>
          <cell r="D46" t="e">
            <v>#VALUE!</v>
          </cell>
          <cell r="E46" t="e">
            <v>#VALUE!</v>
          </cell>
          <cell r="F46" t="e">
            <v>#VALUE!</v>
          </cell>
          <cell r="G46" t="e">
            <v>#VALUE!</v>
          </cell>
          <cell r="H46" t="e">
            <v>#VALUE!</v>
          </cell>
          <cell r="I46" t="e">
            <v>#VALUE!</v>
          </cell>
          <cell r="J46" t="e">
            <v>#VALUE!</v>
          </cell>
          <cell r="K46" t="e">
            <v>#VALUE!</v>
          </cell>
          <cell r="L46" t="e">
            <v>#VALUE!</v>
          </cell>
          <cell r="M46" t="e">
            <v>#VALUE!</v>
          </cell>
        </row>
        <row r="47">
          <cell r="A47" t="e">
            <v>#VALUE!</v>
          </cell>
          <cell r="B47">
            <v>0</v>
          </cell>
          <cell r="C47" t="e">
            <v>#VALUE!</v>
          </cell>
          <cell r="D47" t="e">
            <v>#VALUE!</v>
          </cell>
          <cell r="E47" t="e">
            <v>#VALUE!</v>
          </cell>
          <cell r="F47" t="e">
            <v>#VALUE!</v>
          </cell>
          <cell r="G47" t="e">
            <v>#VALUE!</v>
          </cell>
          <cell r="H47" t="e">
            <v>#VALUE!</v>
          </cell>
          <cell r="I47" t="e">
            <v>#VALUE!</v>
          </cell>
          <cell r="J47" t="e">
            <v>#VALUE!</v>
          </cell>
          <cell r="K47" t="e">
            <v>#VALUE!</v>
          </cell>
          <cell r="L47" t="e">
            <v>#VALUE!</v>
          </cell>
          <cell r="M47" t="e">
            <v>#VALUE!</v>
          </cell>
        </row>
        <row r="48">
          <cell r="A48">
            <v>0</v>
          </cell>
          <cell r="B48">
            <v>0</v>
          </cell>
          <cell r="C48">
            <v>0</v>
          </cell>
          <cell r="D48">
            <v>0</v>
          </cell>
          <cell r="E48">
            <v>0</v>
          </cell>
          <cell r="F48">
            <v>0</v>
          </cell>
          <cell r="G48">
            <v>0</v>
          </cell>
          <cell r="H48">
            <v>0</v>
          </cell>
          <cell r="I48">
            <v>0</v>
          </cell>
          <cell r="J48">
            <v>0</v>
          </cell>
          <cell r="K48">
            <v>0</v>
          </cell>
          <cell r="L48">
            <v>0</v>
          </cell>
        </row>
        <row r="49">
          <cell r="A49">
            <v>0</v>
          </cell>
          <cell r="B49">
            <v>0</v>
          </cell>
          <cell r="C49">
            <v>0</v>
          </cell>
          <cell r="D49">
            <v>0</v>
          </cell>
          <cell r="E49">
            <v>0</v>
          </cell>
          <cell r="F49">
            <v>0</v>
          </cell>
          <cell r="G49">
            <v>0</v>
          </cell>
          <cell r="H49">
            <v>0</v>
          </cell>
          <cell r="I49">
            <v>0</v>
          </cell>
          <cell r="J49">
            <v>0</v>
          </cell>
          <cell r="K49">
            <v>0</v>
          </cell>
          <cell r="L49">
            <v>0</v>
          </cell>
        </row>
        <row r="50">
          <cell r="A50" t="str">
            <v>Project Vulcan</v>
          </cell>
        </row>
        <row r="51">
          <cell r="A51" t="str">
            <v>Vantage Weighted Average Cost of Capital</v>
          </cell>
        </row>
        <row r="53">
          <cell r="M53" t="str">
            <v>($millions)</v>
          </cell>
        </row>
        <row r="54">
          <cell r="A54">
            <v>0</v>
          </cell>
          <cell r="B54">
            <v>0</v>
          </cell>
          <cell r="C54">
            <v>0</v>
          </cell>
          <cell r="D54">
            <v>0</v>
          </cell>
          <cell r="E54">
            <v>0</v>
          </cell>
          <cell r="F54">
            <v>0</v>
          </cell>
          <cell r="H54">
            <v>0</v>
          </cell>
          <cell r="I54">
            <v>0</v>
          </cell>
          <cell r="J54" t="str">
            <v>2-Year</v>
          </cell>
          <cell r="K54" t="str">
            <v xml:space="preserve">Debt / </v>
          </cell>
          <cell r="L54">
            <v>0</v>
          </cell>
          <cell r="M54">
            <v>0</v>
          </cell>
        </row>
        <row r="55">
          <cell r="A55" t="str">
            <v>Vantage Calculation of Cost of Equity</v>
          </cell>
          <cell r="B55">
            <v>0</v>
          </cell>
          <cell r="C55">
            <v>0</v>
          </cell>
          <cell r="D55">
            <v>0</v>
          </cell>
          <cell r="E55">
            <v>0</v>
          </cell>
          <cell r="F55">
            <v>0</v>
          </cell>
          <cell r="H55">
            <v>0</v>
          </cell>
          <cell r="I55">
            <v>0</v>
          </cell>
          <cell r="J55" t="str">
            <v>Adjusted</v>
          </cell>
          <cell r="K55" t="str">
            <v>Mkt. Equity</v>
          </cell>
          <cell r="L55" t="str">
            <v xml:space="preserve">Tax </v>
          </cell>
          <cell r="M55" t="str">
            <v>Unlevered</v>
          </cell>
        </row>
        <row r="56">
          <cell r="A56">
            <v>0</v>
          </cell>
          <cell r="B56">
            <v>0</v>
          </cell>
          <cell r="C56">
            <v>0</v>
          </cell>
          <cell r="D56">
            <v>0</v>
          </cell>
          <cell r="E56">
            <v>0</v>
          </cell>
          <cell r="F56">
            <v>0</v>
          </cell>
          <cell r="H56" t="str">
            <v>Beta Calculations</v>
          </cell>
          <cell r="I56">
            <v>0</v>
          </cell>
          <cell r="J56" t="str">
            <v>Beta (4)</v>
          </cell>
          <cell r="K56" t="str">
            <v>Value (5)</v>
          </cell>
          <cell r="L56" t="str">
            <v>Rate</v>
          </cell>
          <cell r="M56" t="str">
            <v>Beta</v>
          </cell>
        </row>
        <row r="57">
          <cell r="A57" t="str">
            <v xml:space="preserve">Historical total return for micro-cap companies (1)  </v>
          </cell>
          <cell r="B57">
            <v>0</v>
          </cell>
          <cell r="C57">
            <v>0</v>
          </cell>
          <cell r="D57">
            <v>0</v>
          </cell>
          <cell r="E57">
            <v>0</v>
          </cell>
          <cell r="F57">
            <v>0.182</v>
          </cell>
          <cell r="H57">
            <v>0</v>
          </cell>
          <cell r="I57">
            <v>0</v>
          </cell>
          <cell r="J57">
            <v>0</v>
          </cell>
          <cell r="K57">
            <v>0</v>
          </cell>
          <cell r="L57">
            <v>0</v>
          </cell>
          <cell r="M57">
            <v>0</v>
          </cell>
        </row>
        <row r="58">
          <cell r="A58" t="str">
            <v>Historical risk-free rate of return</v>
          </cell>
          <cell r="B58">
            <v>0</v>
          </cell>
          <cell r="C58">
            <v>0</v>
          </cell>
          <cell r="D58">
            <v>0</v>
          </cell>
          <cell r="E58">
            <v>0</v>
          </cell>
          <cell r="F58">
            <v>-5.8000000000000003E-2</v>
          </cell>
          <cell r="H58" t="str">
            <v>Alliance Healthcare</v>
          </cell>
          <cell r="I58">
            <v>0</v>
          </cell>
          <cell r="J58">
            <v>0.88100000000000001</v>
          </cell>
          <cell r="K58">
            <v>9.7841532933359652</v>
          </cell>
          <cell r="L58">
            <v>0.39</v>
          </cell>
          <cell r="M58">
            <v>0.12642908076520218</v>
          </cell>
        </row>
        <row r="59">
          <cell r="A59" t="str">
            <v>Private company risk premium</v>
          </cell>
          <cell r="B59">
            <v>0</v>
          </cell>
          <cell r="C59">
            <v>0</v>
          </cell>
          <cell r="D59">
            <v>0</v>
          </cell>
          <cell r="E59">
            <v>0</v>
          </cell>
          <cell r="F59">
            <v>0.08</v>
          </cell>
          <cell r="H59" t="str">
            <v>AmSurg Corp.</v>
          </cell>
          <cell r="I59">
            <v>0</v>
          </cell>
          <cell r="J59">
            <v>1.08</v>
          </cell>
          <cell r="K59">
            <v>0.38594013008638861</v>
          </cell>
          <cell r="L59">
            <v>0.39600000000000002</v>
          </cell>
          <cell r="M59">
            <v>0.87583580788079085</v>
          </cell>
        </row>
        <row r="60">
          <cell r="A60">
            <v>0</v>
          </cell>
          <cell r="B60">
            <v>0</v>
          </cell>
          <cell r="C60">
            <v>0</v>
          </cell>
          <cell r="D60">
            <v>0</v>
          </cell>
          <cell r="E60">
            <v>0</v>
          </cell>
          <cell r="F60">
            <v>0</v>
          </cell>
          <cell r="H60" t="str">
            <v>DaVita</v>
          </cell>
          <cell r="I60">
            <v>0</v>
          </cell>
          <cell r="J60">
            <v>0.54600000000000004</v>
          </cell>
          <cell r="K60">
            <v>0.51259424224723249</v>
          </cell>
          <cell r="L60">
            <v>0.36699999999999999</v>
          </cell>
          <cell r="M60">
            <v>0.41223969699748708</v>
          </cell>
        </row>
        <row r="61">
          <cell r="A61" t="str">
            <v xml:space="preserve">Private company equity return above the risk-free rate  </v>
          </cell>
          <cell r="B61">
            <v>0</v>
          </cell>
          <cell r="C61">
            <v>0</v>
          </cell>
          <cell r="D61">
            <v>0</v>
          </cell>
          <cell r="E61">
            <v>0</v>
          </cell>
          <cell r="F61">
            <v>0.20400000000000001</v>
          </cell>
          <cell r="H61" t="str">
            <v>HealthSouth</v>
          </cell>
          <cell r="I61">
            <v>0</v>
          </cell>
          <cell r="J61">
            <v>1.153</v>
          </cell>
          <cell r="K61">
            <v>1.3136838405568128</v>
          </cell>
          <cell r="L61">
            <v>0.39100000000000001</v>
          </cell>
          <cell r="M61">
            <v>0.64054364895260074</v>
          </cell>
        </row>
        <row r="62">
          <cell r="A62" t="str">
            <v>Re-levered beta using Vantage capital structure</v>
          </cell>
          <cell r="B62">
            <v>0</v>
          </cell>
          <cell r="C62">
            <v>0</v>
          </cell>
          <cell r="D62">
            <v>0</v>
          </cell>
          <cell r="E62">
            <v>0</v>
          </cell>
          <cell r="F62" t="e">
            <v>#VALUE!</v>
          </cell>
          <cell r="H62" t="str">
            <v>Lincare</v>
          </cell>
          <cell r="I62">
            <v>0</v>
          </cell>
          <cell r="J62">
            <v>0.67600000000000005</v>
          </cell>
          <cell r="K62">
            <v>0.23052199176343671</v>
          </cell>
          <cell r="L62">
            <v>0.39100000000000001</v>
          </cell>
          <cell r="M62">
            <v>0.59278075833581667</v>
          </cell>
        </row>
        <row r="63">
          <cell r="A63">
            <v>0</v>
          </cell>
          <cell r="B63">
            <v>0</v>
          </cell>
          <cell r="C63">
            <v>0</v>
          </cell>
          <cell r="D63">
            <v>0</v>
          </cell>
          <cell r="E63">
            <v>0</v>
          </cell>
          <cell r="F63">
            <v>0</v>
          </cell>
          <cell r="H63" t="str">
            <v>NovaMed</v>
          </cell>
          <cell r="I63">
            <v>0</v>
          </cell>
          <cell r="J63">
            <v>0.85399999999999998</v>
          </cell>
          <cell r="K63">
            <v>1.4930671670968221</v>
          </cell>
          <cell r="L63">
            <v>0.39500000000000002</v>
          </cell>
          <cell r="M63">
            <v>0.44869304425157097</v>
          </cell>
        </row>
        <row r="64">
          <cell r="A64" t="str">
            <v>Vantage equity risk premium</v>
          </cell>
          <cell r="B64">
            <v>0</v>
          </cell>
          <cell r="C64">
            <v>0</v>
          </cell>
          <cell r="D64">
            <v>0</v>
          </cell>
          <cell r="E64">
            <v>0</v>
          </cell>
          <cell r="F64" t="e">
            <v>#VALUE!</v>
          </cell>
          <cell r="H64" t="str">
            <v>RadNet</v>
          </cell>
          <cell r="I64">
            <v>0</v>
          </cell>
          <cell r="J64">
            <v>1.5049999999999999</v>
          </cell>
          <cell r="K64">
            <v>5.8670242735988047</v>
          </cell>
          <cell r="L64">
            <v>0.34</v>
          </cell>
          <cell r="M64">
            <v>0.30889308187133374</v>
          </cell>
        </row>
        <row r="65">
          <cell r="A65" t="str">
            <v>Current risk-free rate of return (2)</v>
          </cell>
          <cell r="B65">
            <v>0</v>
          </cell>
          <cell r="C65">
            <v>0</v>
          </cell>
          <cell r="D65">
            <v>0</v>
          </cell>
          <cell r="E65">
            <v>0</v>
          </cell>
          <cell r="F65">
            <v>1.9699999999999999E-2</v>
          </cell>
          <cell r="H65" t="str">
            <v>RehabCare</v>
          </cell>
          <cell r="I65">
            <v>0</v>
          </cell>
          <cell r="J65">
            <v>0.72899999999999998</v>
          </cell>
          <cell r="K65" t="e">
            <v>#VALUE!</v>
          </cell>
          <cell r="L65">
            <v>0.38300000000000001</v>
          </cell>
          <cell r="M65" t="e">
            <v>#VALUE!</v>
          </cell>
        </row>
        <row r="66">
          <cell r="A66" t="str">
            <v>Preferred dividend adjustment</v>
          </cell>
          <cell r="B66">
            <v>0</v>
          </cell>
          <cell r="C66">
            <v>0</v>
          </cell>
          <cell r="D66">
            <v>0</v>
          </cell>
          <cell r="E66">
            <v>0</v>
          </cell>
          <cell r="F66">
            <v>0</v>
          </cell>
          <cell r="H66">
            <v>0</v>
          </cell>
          <cell r="I66">
            <v>0</v>
          </cell>
          <cell r="J66">
            <v>0</v>
          </cell>
          <cell r="K66">
            <v>0</v>
          </cell>
          <cell r="L66">
            <v>0</v>
          </cell>
          <cell r="M66">
            <v>0</v>
          </cell>
        </row>
        <row r="67">
          <cell r="A67">
            <v>0</v>
          </cell>
          <cell r="B67">
            <v>0</v>
          </cell>
          <cell r="C67">
            <v>0</v>
          </cell>
          <cell r="D67">
            <v>0</v>
          </cell>
          <cell r="E67">
            <v>0</v>
          </cell>
          <cell r="F67">
            <v>0</v>
          </cell>
          <cell r="H67" t="str">
            <v>Selected company mean</v>
          </cell>
          <cell r="I67">
            <v>0</v>
          </cell>
          <cell r="J67">
            <v>0.92800000000000005</v>
          </cell>
          <cell r="K67" t="e">
            <v>#VALUE!</v>
          </cell>
          <cell r="L67">
            <v>0.38162499999999999</v>
          </cell>
          <cell r="M67" t="e">
            <v>#VALUE!</v>
          </cell>
        </row>
        <row r="68">
          <cell r="A68" t="str">
            <v>Vantage after-tax cost of equity</v>
          </cell>
          <cell r="B68">
            <v>0</v>
          </cell>
          <cell r="C68">
            <v>0</v>
          </cell>
          <cell r="D68">
            <v>0</v>
          </cell>
          <cell r="E68">
            <v>0</v>
          </cell>
          <cell r="F68" t="e">
            <v>#VALUE!</v>
          </cell>
        </row>
        <row r="72">
          <cell r="A72">
            <v>0</v>
          </cell>
          <cell r="B72">
            <v>0</v>
          </cell>
          <cell r="C72">
            <v>0</v>
          </cell>
          <cell r="D72">
            <v>0</v>
          </cell>
          <cell r="E72" t="str">
            <v>Market</v>
          </cell>
          <cell r="F72">
            <v>0</v>
          </cell>
          <cell r="G72" t="str">
            <v>Cost of Capital</v>
          </cell>
          <cell r="H72">
            <v>0</v>
          </cell>
        </row>
        <row r="73">
          <cell r="A73" t="str">
            <v>Vantage WACC</v>
          </cell>
          <cell r="B73">
            <v>0</v>
          </cell>
          <cell r="C73">
            <v>0</v>
          </cell>
          <cell r="D73">
            <v>0</v>
          </cell>
          <cell r="E73" t="str">
            <v>Value</v>
          </cell>
          <cell r="F73" t="str">
            <v>%</v>
          </cell>
          <cell r="G73" t="str">
            <v>Pre-Tax</v>
          </cell>
          <cell r="H73" t="str">
            <v>After-Tax</v>
          </cell>
        </row>
        <row r="74">
          <cell r="A74">
            <v>0</v>
          </cell>
          <cell r="B74">
            <v>0</v>
          </cell>
          <cell r="C74">
            <v>0</v>
          </cell>
          <cell r="D74">
            <v>0</v>
          </cell>
          <cell r="E74">
            <v>0</v>
          </cell>
          <cell r="F74">
            <v>0</v>
          </cell>
          <cell r="G74">
            <v>0</v>
          </cell>
          <cell r="H74">
            <v>0</v>
          </cell>
        </row>
        <row r="75">
          <cell r="A75" t="str">
            <v>Center-level debt</v>
          </cell>
          <cell r="B75">
            <v>0</v>
          </cell>
          <cell r="C75">
            <v>0</v>
          </cell>
          <cell r="D75">
            <v>0</v>
          </cell>
          <cell r="E75">
            <v>32.462000000000003</v>
          </cell>
          <cell r="F75">
            <v>0.11254651662082396</v>
          </cell>
          <cell r="G75">
            <v>7.3999999999999996E-2</v>
          </cell>
          <cell r="H75">
            <v>4.514E-2</v>
          </cell>
        </row>
        <row r="76">
          <cell r="A76" t="str">
            <v>ORIX acquisition debt</v>
          </cell>
          <cell r="B76">
            <v>0</v>
          </cell>
          <cell r="C76">
            <v>0</v>
          </cell>
          <cell r="D76">
            <v>0</v>
          </cell>
          <cell r="E76">
            <v>27.7</v>
          </cell>
          <cell r="F76">
            <v>9.6036550748469701E-2</v>
          </cell>
          <cell r="G76">
            <v>8.7499999999999994E-2</v>
          </cell>
          <cell r="H76">
            <v>5.3374999999999999E-2</v>
          </cell>
          <cell r="R76">
            <v>0</v>
          </cell>
          <cell r="S76">
            <v>0</v>
          </cell>
          <cell r="T76">
            <v>0</v>
          </cell>
          <cell r="U76">
            <v>0</v>
          </cell>
          <cell r="V76">
            <v>0</v>
          </cell>
          <cell r="W76">
            <v>0</v>
          </cell>
          <cell r="X76">
            <v>0</v>
          </cell>
        </row>
        <row r="77">
          <cell r="A77" t="str">
            <v>Ares acquisition debt</v>
          </cell>
          <cell r="B77">
            <v>0</v>
          </cell>
          <cell r="C77">
            <v>0</v>
          </cell>
          <cell r="D77">
            <v>0</v>
          </cell>
          <cell r="E77">
            <v>17.7</v>
          </cell>
          <cell r="F77">
            <v>6.1366315821224315E-2</v>
          </cell>
          <cell r="G77">
            <v>0.13</v>
          </cell>
          <cell r="H77">
            <v>7.9299999999999995E-2</v>
          </cell>
          <cell r="R77">
            <v>0</v>
          </cell>
          <cell r="S77">
            <v>0</v>
          </cell>
          <cell r="T77">
            <v>0</v>
          </cell>
          <cell r="U77">
            <v>0</v>
          </cell>
          <cell r="V77">
            <v>0</v>
          </cell>
          <cell r="W77">
            <v>0</v>
          </cell>
          <cell r="X77">
            <v>0</v>
          </cell>
        </row>
        <row r="78">
          <cell r="A78">
            <v>0</v>
          </cell>
          <cell r="B78">
            <v>0</v>
          </cell>
          <cell r="C78">
            <v>0</v>
          </cell>
          <cell r="D78">
            <v>0</v>
          </cell>
          <cell r="E78">
            <v>0</v>
          </cell>
          <cell r="F78">
            <v>0</v>
          </cell>
          <cell r="G78">
            <v>0</v>
          </cell>
          <cell r="H78">
            <v>0</v>
          </cell>
          <cell r="Q78">
            <v>0</v>
          </cell>
          <cell r="R78">
            <v>0</v>
          </cell>
          <cell r="S78">
            <v>0</v>
          </cell>
          <cell r="T78">
            <v>0</v>
          </cell>
          <cell r="U78">
            <v>0</v>
          </cell>
          <cell r="V78">
            <v>0</v>
          </cell>
          <cell r="W78">
            <v>0</v>
          </cell>
          <cell r="X78">
            <v>0</v>
          </cell>
        </row>
        <row r="79">
          <cell r="A79" t="str">
            <v>Total debt</v>
          </cell>
          <cell r="B79">
            <v>0</v>
          </cell>
          <cell r="C79">
            <v>0</v>
          </cell>
          <cell r="D79">
            <v>0</v>
          </cell>
          <cell r="E79">
            <v>77.862000000000009</v>
          </cell>
          <cell r="F79">
            <v>0.26994938319051798</v>
          </cell>
          <cell r="G79">
            <v>9.1532942898975095E-2</v>
          </cell>
          <cell r="H79">
            <v>5.5835095168374815E-2</v>
          </cell>
          <cell r="Q79">
            <v>0</v>
          </cell>
          <cell r="R79">
            <v>0</v>
          </cell>
          <cell r="S79">
            <v>0</v>
          </cell>
          <cell r="T79">
            <v>0</v>
          </cell>
          <cell r="U79">
            <v>0</v>
          </cell>
          <cell r="V79">
            <v>0</v>
          </cell>
          <cell r="W79">
            <v>0</v>
          </cell>
          <cell r="X79">
            <v>0</v>
          </cell>
        </row>
        <row r="80">
          <cell r="A80" t="str">
            <v>Preferred and common equity</v>
          </cell>
          <cell r="B80">
            <v>0</v>
          </cell>
          <cell r="C80">
            <v>0</v>
          </cell>
          <cell r="D80">
            <v>0</v>
          </cell>
          <cell r="E80">
            <v>210.56985</v>
          </cell>
          <cell r="F80">
            <v>0.73005061680948202</v>
          </cell>
          <cell r="G80">
            <v>0</v>
          </cell>
          <cell r="H80" t="e">
            <v>#VALUE!</v>
          </cell>
          <cell r="R80">
            <v>0</v>
          </cell>
          <cell r="S80">
            <v>0</v>
          </cell>
          <cell r="T80">
            <v>0</v>
          </cell>
          <cell r="U80">
            <v>0</v>
          </cell>
          <cell r="V80">
            <v>0</v>
          </cell>
          <cell r="W80">
            <v>0</v>
          </cell>
          <cell r="X80">
            <v>0</v>
          </cell>
        </row>
        <row r="81">
          <cell r="A81">
            <v>0</v>
          </cell>
          <cell r="B81">
            <v>0</v>
          </cell>
          <cell r="C81">
            <v>0</v>
          </cell>
          <cell r="D81">
            <v>0</v>
          </cell>
          <cell r="E81">
            <v>0</v>
          </cell>
          <cell r="F81">
            <v>0</v>
          </cell>
          <cell r="G81">
            <v>0</v>
          </cell>
          <cell r="H81">
            <v>0</v>
          </cell>
          <cell r="Q81">
            <v>0</v>
          </cell>
          <cell r="R81">
            <v>0</v>
          </cell>
          <cell r="S81">
            <v>0</v>
          </cell>
          <cell r="T81">
            <v>0</v>
          </cell>
          <cell r="U81">
            <v>0</v>
          </cell>
          <cell r="V81">
            <v>0</v>
          </cell>
          <cell r="W81">
            <v>0</v>
          </cell>
          <cell r="X81">
            <v>0</v>
          </cell>
        </row>
        <row r="82">
          <cell r="A82" t="str">
            <v>Total capital / weighted average cost</v>
          </cell>
          <cell r="B82">
            <v>0</v>
          </cell>
          <cell r="C82">
            <v>0</v>
          </cell>
          <cell r="D82">
            <v>0</v>
          </cell>
          <cell r="E82">
            <v>288.43185</v>
          </cell>
          <cell r="F82">
            <v>1</v>
          </cell>
          <cell r="G82">
            <v>0</v>
          </cell>
          <cell r="H82" t="e">
            <v>#VALUE!</v>
          </cell>
          <cell r="Q82">
            <v>0</v>
          </cell>
          <cell r="R82">
            <v>0</v>
          </cell>
          <cell r="S82">
            <v>0</v>
          </cell>
          <cell r="T82">
            <v>0</v>
          </cell>
          <cell r="U82">
            <v>0</v>
          </cell>
          <cell r="V82">
            <v>0</v>
          </cell>
          <cell r="W82">
            <v>0</v>
          </cell>
          <cell r="X82">
            <v>0</v>
          </cell>
        </row>
        <row r="83">
          <cell r="A83">
            <v>0</v>
          </cell>
          <cell r="B83">
            <v>0</v>
          </cell>
          <cell r="C83">
            <v>0</v>
          </cell>
          <cell r="D83">
            <v>0</v>
          </cell>
          <cell r="E83">
            <v>0</v>
          </cell>
          <cell r="F83">
            <v>0</v>
          </cell>
          <cell r="G83">
            <v>0</v>
          </cell>
          <cell r="H83">
            <v>0</v>
          </cell>
          <cell r="R83">
            <v>0</v>
          </cell>
          <cell r="S83">
            <v>0</v>
          </cell>
          <cell r="T83">
            <v>0</v>
          </cell>
          <cell r="U83">
            <v>0</v>
          </cell>
          <cell r="V83">
            <v>0</v>
          </cell>
          <cell r="W83">
            <v>0</v>
          </cell>
          <cell r="X83">
            <v>0</v>
          </cell>
        </row>
        <row r="84">
          <cell r="A84" t="str">
            <v>Debt / equity ratio</v>
          </cell>
          <cell r="B84">
            <v>0</v>
          </cell>
          <cell r="C84">
            <v>0</v>
          </cell>
          <cell r="D84">
            <v>0</v>
          </cell>
          <cell r="E84">
            <v>0.36976803659213325</v>
          </cell>
          <cell r="F84">
            <v>0</v>
          </cell>
          <cell r="G84">
            <v>0</v>
          </cell>
          <cell r="H84">
            <v>0</v>
          </cell>
          <cell r="Q84">
            <v>0</v>
          </cell>
          <cell r="R84">
            <v>0</v>
          </cell>
          <cell r="S84">
            <v>0</v>
          </cell>
          <cell r="T84">
            <v>0</v>
          </cell>
          <cell r="U84">
            <v>0</v>
          </cell>
          <cell r="V84">
            <v>0</v>
          </cell>
          <cell r="W84">
            <v>0</v>
          </cell>
          <cell r="X84">
            <v>0</v>
          </cell>
        </row>
        <row r="85">
          <cell r="A85" t="str">
            <v>Selected company mean unlevered beta</v>
          </cell>
          <cell r="B85">
            <v>0</v>
          </cell>
          <cell r="C85">
            <v>0</v>
          </cell>
          <cell r="D85">
            <v>0</v>
          </cell>
          <cell r="E85" t="e">
            <v>#VALUE!</v>
          </cell>
          <cell r="F85">
            <v>0</v>
          </cell>
          <cell r="G85">
            <v>0</v>
          </cell>
          <cell r="H85">
            <v>0</v>
          </cell>
          <cell r="R85">
            <v>0</v>
          </cell>
          <cell r="S85">
            <v>0</v>
          </cell>
          <cell r="T85">
            <v>0</v>
          </cell>
          <cell r="U85">
            <v>0</v>
          </cell>
          <cell r="V85">
            <v>0</v>
          </cell>
          <cell r="W85">
            <v>0</v>
          </cell>
          <cell r="X85">
            <v>0</v>
          </cell>
        </row>
        <row r="86">
          <cell r="A86">
            <v>0</v>
          </cell>
          <cell r="B86">
            <v>0</v>
          </cell>
          <cell r="C86">
            <v>0</v>
          </cell>
          <cell r="D86">
            <v>0</v>
          </cell>
          <cell r="E86">
            <v>0</v>
          </cell>
          <cell r="F86">
            <v>0</v>
          </cell>
          <cell r="G86">
            <v>0</v>
          </cell>
          <cell r="H86">
            <v>0</v>
          </cell>
          <cell r="Q86">
            <v>0</v>
          </cell>
          <cell r="R86">
            <v>0</v>
          </cell>
          <cell r="S86">
            <v>0</v>
          </cell>
          <cell r="T86">
            <v>0</v>
          </cell>
          <cell r="U86">
            <v>0</v>
          </cell>
          <cell r="V86">
            <v>0</v>
          </cell>
          <cell r="W86">
            <v>0</v>
          </cell>
          <cell r="X86">
            <v>0</v>
          </cell>
        </row>
        <row r="87">
          <cell r="A87" t="str">
            <v xml:space="preserve">Re-levered Vantage beta (3) </v>
          </cell>
          <cell r="B87">
            <v>0</v>
          </cell>
          <cell r="C87">
            <v>0</v>
          </cell>
          <cell r="D87">
            <v>0</v>
          </cell>
          <cell r="E87" t="e">
            <v>#VALUE!</v>
          </cell>
          <cell r="F87">
            <v>0</v>
          </cell>
          <cell r="G87">
            <v>0</v>
          </cell>
          <cell r="H87">
            <v>0</v>
          </cell>
          <cell r="R87">
            <v>0</v>
          </cell>
          <cell r="S87">
            <v>0</v>
          </cell>
          <cell r="T87">
            <v>0</v>
          </cell>
          <cell r="U87">
            <v>0</v>
          </cell>
          <cell r="V87">
            <v>0</v>
          </cell>
          <cell r="W87">
            <v>0</v>
          </cell>
          <cell r="X87">
            <v>0</v>
          </cell>
        </row>
        <row r="88">
          <cell r="A88">
            <v>0</v>
          </cell>
          <cell r="Q88">
            <v>0</v>
          </cell>
          <cell r="R88">
            <v>0</v>
          </cell>
          <cell r="S88">
            <v>0</v>
          </cell>
          <cell r="T88">
            <v>0</v>
          </cell>
          <cell r="U88">
            <v>0</v>
          </cell>
          <cell r="V88">
            <v>0</v>
          </cell>
          <cell r="W88">
            <v>0</v>
          </cell>
          <cell r="X88">
            <v>0</v>
          </cell>
        </row>
        <row r="89">
          <cell r="A89" t="str">
            <v xml:space="preserve">(1) Arithmetic average of micro-cap company returns (below $586.0 million in market cap) from 1926 to 2009.  Source: Ibbotson Associates.            </v>
          </cell>
          <cell r="B89">
            <v>0</v>
          </cell>
          <cell r="C89">
            <v>0</v>
          </cell>
          <cell r="D89">
            <v>0</v>
          </cell>
          <cell r="E89">
            <v>0</v>
          </cell>
          <cell r="F89">
            <v>0</v>
          </cell>
          <cell r="G89">
            <v>0</v>
          </cell>
          <cell r="H89">
            <v>0</v>
          </cell>
          <cell r="R89">
            <v>0</v>
          </cell>
          <cell r="S89">
            <v>0</v>
          </cell>
          <cell r="T89">
            <v>0</v>
          </cell>
          <cell r="U89">
            <v>0</v>
          </cell>
          <cell r="V89">
            <v>0</v>
          </cell>
          <cell r="W89">
            <v>0</v>
          </cell>
          <cell r="X89">
            <v>0</v>
          </cell>
        </row>
        <row r="90">
          <cell r="A90" t="str">
            <v xml:space="preserve">(2) 5-year U.S. Treasury Bill yield, as of January 10, 2011.  Source: Bloomberg.           </v>
          </cell>
          <cell r="B90">
            <v>0</v>
          </cell>
          <cell r="C90">
            <v>0</v>
          </cell>
          <cell r="D90">
            <v>0</v>
          </cell>
          <cell r="E90">
            <v>0</v>
          </cell>
          <cell r="F90">
            <v>0</v>
          </cell>
          <cell r="G90">
            <v>0</v>
          </cell>
          <cell r="H90">
            <v>0</v>
          </cell>
          <cell r="R90">
            <v>0</v>
          </cell>
          <cell r="S90">
            <v>0</v>
          </cell>
          <cell r="T90">
            <v>0</v>
          </cell>
          <cell r="U90">
            <v>0</v>
          </cell>
          <cell r="V90">
            <v>0</v>
          </cell>
          <cell r="W90">
            <v>0</v>
          </cell>
          <cell r="X90">
            <v>0</v>
          </cell>
        </row>
        <row r="91">
          <cell r="A91" t="str">
            <v xml:space="preserve">(3) Selected companies mean unlevered beta * (1 + (1 - tax rate) * (Debt / Equity)).             </v>
          </cell>
          <cell r="B91">
            <v>0</v>
          </cell>
          <cell r="C91">
            <v>0</v>
          </cell>
          <cell r="D91">
            <v>0</v>
          </cell>
          <cell r="E91">
            <v>0</v>
          </cell>
          <cell r="F91">
            <v>0</v>
          </cell>
          <cell r="G91">
            <v>0</v>
          </cell>
          <cell r="H91">
            <v>0</v>
          </cell>
          <cell r="R91">
            <v>0</v>
          </cell>
          <cell r="S91">
            <v>0</v>
          </cell>
          <cell r="T91">
            <v>0</v>
          </cell>
          <cell r="U91">
            <v>0</v>
          </cell>
          <cell r="V91">
            <v>0</v>
          </cell>
          <cell r="W91">
            <v>0</v>
          </cell>
          <cell r="X91">
            <v>0</v>
          </cell>
        </row>
        <row r="92">
          <cell r="A92" t="str">
            <v xml:space="preserve">(4) Adjusted beta relative to the S&amp;P 500 for the two year period ended January 10, 2011.  </v>
          </cell>
          <cell r="B92">
            <v>0</v>
          </cell>
          <cell r="C92">
            <v>0</v>
          </cell>
          <cell r="D92">
            <v>0</v>
          </cell>
          <cell r="E92">
            <v>0</v>
          </cell>
          <cell r="F92">
            <v>0</v>
          </cell>
          <cell r="G92">
            <v>0</v>
          </cell>
          <cell r="H92">
            <v>0</v>
          </cell>
        </row>
        <row r="93">
          <cell r="A93" t="str">
            <v xml:space="preserve">(5) Market equity value as of January 11, 2011. Current capital structure used a proxy for historical capital structure for purposes of de-levering beta.              </v>
          </cell>
          <cell r="B93">
            <v>0</v>
          </cell>
          <cell r="C93">
            <v>0</v>
          </cell>
          <cell r="D93">
            <v>0</v>
          </cell>
          <cell r="E93">
            <v>0</v>
          </cell>
          <cell r="F93">
            <v>0</v>
          </cell>
          <cell r="G93">
            <v>0</v>
          </cell>
          <cell r="H93">
            <v>0</v>
          </cell>
        </row>
        <row r="94">
          <cell r="A94">
            <v>0</v>
          </cell>
          <cell r="B94">
            <v>0</v>
          </cell>
          <cell r="C94">
            <v>0</v>
          </cell>
          <cell r="D94">
            <v>0</v>
          </cell>
          <cell r="E94">
            <v>0</v>
          </cell>
          <cell r="F94">
            <v>0</v>
          </cell>
          <cell r="G94">
            <v>0</v>
          </cell>
          <cell r="H94">
            <v>0</v>
          </cell>
        </row>
        <row r="95">
          <cell r="A95">
            <v>0</v>
          </cell>
          <cell r="B95">
            <v>0</v>
          </cell>
          <cell r="C95">
            <v>0</v>
          </cell>
          <cell r="D95">
            <v>0</v>
          </cell>
          <cell r="E95">
            <v>0</v>
          </cell>
          <cell r="F95">
            <v>0</v>
          </cell>
          <cell r="G95">
            <v>0</v>
          </cell>
          <cell r="H95">
            <v>0</v>
          </cell>
        </row>
        <row r="96">
          <cell r="A96" t="str">
            <v>Project Ranger</v>
          </cell>
          <cell r="B96">
            <v>0</v>
          </cell>
          <cell r="C96">
            <v>0</v>
          </cell>
          <cell r="D96">
            <v>0</v>
          </cell>
          <cell r="E96">
            <v>0</v>
          </cell>
          <cell r="F96">
            <v>0</v>
          </cell>
          <cell r="G96">
            <v>0</v>
          </cell>
          <cell r="H96">
            <v>0</v>
          </cell>
          <cell r="I96">
            <v>0</v>
          </cell>
          <cell r="J96">
            <v>0</v>
          </cell>
          <cell r="K96">
            <v>0</v>
          </cell>
          <cell r="L96">
            <v>0</v>
          </cell>
          <cell r="P96">
            <v>0</v>
          </cell>
        </row>
        <row r="97">
          <cell r="A97" t="str">
            <v>Vantage Discounted Cash Flow Analysis</v>
          </cell>
          <cell r="B97">
            <v>0</v>
          </cell>
          <cell r="C97">
            <v>0</v>
          </cell>
          <cell r="D97">
            <v>0</v>
          </cell>
          <cell r="E97">
            <v>0</v>
          </cell>
          <cell r="F97">
            <v>0</v>
          </cell>
          <cell r="G97">
            <v>0</v>
          </cell>
          <cell r="H97">
            <v>0</v>
          </cell>
          <cell r="I97">
            <v>0</v>
          </cell>
          <cell r="J97">
            <v>0</v>
          </cell>
          <cell r="K97">
            <v>0</v>
          </cell>
          <cell r="P97">
            <v>0</v>
          </cell>
        </row>
        <row r="98">
          <cell r="A98">
            <v>0</v>
          </cell>
          <cell r="B98">
            <v>0</v>
          </cell>
          <cell r="C98">
            <v>0</v>
          </cell>
          <cell r="D98">
            <v>0</v>
          </cell>
          <cell r="E98">
            <v>0</v>
          </cell>
          <cell r="F98">
            <v>0</v>
          </cell>
          <cell r="G98">
            <v>0</v>
          </cell>
          <cell r="H98">
            <v>0</v>
          </cell>
          <cell r="I98">
            <v>0</v>
          </cell>
          <cell r="J98">
            <v>0</v>
          </cell>
          <cell r="K98">
            <v>0</v>
          </cell>
        </row>
        <row r="99">
          <cell r="A99">
            <v>0</v>
          </cell>
          <cell r="B99">
            <v>0</v>
          </cell>
          <cell r="C99">
            <v>0</v>
          </cell>
          <cell r="D99">
            <v>0</v>
          </cell>
          <cell r="E99">
            <v>0</v>
          </cell>
          <cell r="F99">
            <v>0</v>
          </cell>
          <cell r="G99">
            <v>0</v>
          </cell>
          <cell r="H99">
            <v>0</v>
          </cell>
          <cell r="I99" t="str">
            <v>($millions)</v>
          </cell>
          <cell r="K99">
            <v>0</v>
          </cell>
        </row>
        <row r="100">
          <cell r="A100">
            <v>0</v>
          </cell>
          <cell r="B100">
            <v>0</v>
          </cell>
          <cell r="C100">
            <v>0</v>
          </cell>
          <cell r="D100">
            <v>0</v>
          </cell>
          <cell r="E100" t="str">
            <v>Estimated Years Ending December 31,</v>
          </cell>
          <cell r="F100">
            <v>0</v>
          </cell>
          <cell r="G100">
            <v>0</v>
          </cell>
          <cell r="H100">
            <v>0</v>
          </cell>
          <cell r="I100">
            <v>0</v>
          </cell>
          <cell r="K100">
            <v>0</v>
          </cell>
        </row>
        <row r="101">
          <cell r="A101" t="str">
            <v>Vantage DCF Calculations</v>
          </cell>
          <cell r="B101">
            <v>0</v>
          </cell>
          <cell r="C101">
            <v>0</v>
          </cell>
          <cell r="D101">
            <v>0</v>
          </cell>
          <cell r="E101">
            <v>40724</v>
          </cell>
          <cell r="F101">
            <v>41090</v>
          </cell>
          <cell r="G101">
            <v>41455</v>
          </cell>
          <cell r="H101">
            <v>41820</v>
          </cell>
          <cell r="I101" t="str">
            <v>Total</v>
          </cell>
          <cell r="K101">
            <v>0</v>
          </cell>
        </row>
        <row r="102">
          <cell r="A102">
            <v>0</v>
          </cell>
          <cell r="B102">
            <v>0</v>
          </cell>
          <cell r="D102">
            <v>0</v>
          </cell>
          <cell r="E102">
            <v>0</v>
          </cell>
          <cell r="F102">
            <v>0</v>
          </cell>
          <cell r="G102">
            <v>0</v>
          </cell>
          <cell r="H102">
            <v>0</v>
          </cell>
          <cell r="I102">
            <v>0</v>
          </cell>
          <cell r="K102">
            <v>0</v>
          </cell>
        </row>
        <row r="103">
          <cell r="A103" t="str">
            <v>Discounted Free Cash Flows at December 31, 2009</v>
          </cell>
          <cell r="B103">
            <v>0</v>
          </cell>
          <cell r="D103">
            <v>0</v>
          </cell>
          <cell r="E103">
            <v>0</v>
          </cell>
          <cell r="F103">
            <v>0</v>
          </cell>
          <cell r="G103">
            <v>0</v>
          </cell>
          <cell r="H103">
            <v>0</v>
          </cell>
          <cell r="I103">
            <v>0</v>
          </cell>
          <cell r="K103">
            <v>0</v>
          </cell>
        </row>
        <row r="104">
          <cell r="A104">
            <v>0</v>
          </cell>
          <cell r="B104">
            <v>0</v>
          </cell>
          <cell r="D104">
            <v>0</v>
          </cell>
          <cell r="E104">
            <v>0</v>
          </cell>
          <cell r="F104">
            <v>0</v>
          </cell>
          <cell r="G104">
            <v>0</v>
          </cell>
          <cell r="H104">
            <v>0</v>
          </cell>
          <cell r="I104">
            <v>0</v>
          </cell>
          <cell r="K104">
            <v>0</v>
          </cell>
        </row>
        <row r="105">
          <cell r="A105" t="str">
            <v>Undiscounted free cash flow</v>
          </cell>
          <cell r="B105">
            <v>0</v>
          </cell>
          <cell r="D105">
            <v>0</v>
          </cell>
          <cell r="E105">
            <v>15.51383777999999</v>
          </cell>
          <cell r="F105">
            <v>17.219387770000001</v>
          </cell>
          <cell r="G105">
            <v>17.811743309999997</v>
          </cell>
          <cell r="H105">
            <v>17.217974079999998</v>
          </cell>
          <cell r="I105">
            <v>67.762942939999988</v>
          </cell>
          <cell r="K105">
            <v>0</v>
          </cell>
          <cell r="L105">
            <v>0</v>
          </cell>
          <cell r="M105">
            <v>0</v>
          </cell>
          <cell r="N105">
            <v>0</v>
          </cell>
          <cell r="O105">
            <v>0</v>
          </cell>
        </row>
        <row r="106">
          <cell r="A106">
            <v>0</v>
          </cell>
          <cell r="B106">
            <v>0</v>
          </cell>
          <cell r="D106">
            <v>0</v>
          </cell>
          <cell r="E106">
            <v>0</v>
          </cell>
          <cell r="F106">
            <v>0</v>
          </cell>
          <cell r="G106">
            <v>0</v>
          </cell>
          <cell r="H106">
            <v>0</v>
          </cell>
          <cell r="I106">
            <v>0</v>
          </cell>
          <cell r="K106">
            <v>0</v>
          </cell>
          <cell r="L106">
            <v>0</v>
          </cell>
          <cell r="M106">
            <v>0</v>
          </cell>
        </row>
        <row r="107">
          <cell r="A107" t="str">
            <v>Discount rate</v>
          </cell>
          <cell r="D107" t="e">
            <v>#VALUE!</v>
          </cell>
          <cell r="E107" t="e">
            <v>#VALUE!</v>
          </cell>
          <cell r="F107" t="e">
            <v>#VALUE!</v>
          </cell>
          <cell r="G107" t="e">
            <v>#VALUE!</v>
          </cell>
          <cell r="H107" t="e">
            <v>#VALUE!</v>
          </cell>
          <cell r="I107" t="e">
            <v>#VALUE!</v>
          </cell>
          <cell r="K107">
            <v>0</v>
          </cell>
          <cell r="L107">
            <v>0</v>
          </cell>
          <cell r="M107">
            <v>0</v>
          </cell>
        </row>
        <row r="108">
          <cell r="D108" t="e">
            <v>#VALUE!</v>
          </cell>
          <cell r="E108" t="e">
            <v>#VALUE!</v>
          </cell>
          <cell r="F108" t="e">
            <v>#VALUE!</v>
          </cell>
          <cell r="G108" t="e">
            <v>#VALUE!</v>
          </cell>
          <cell r="H108" t="e">
            <v>#VALUE!</v>
          </cell>
          <cell r="I108" t="e">
            <v>#VALUE!</v>
          </cell>
          <cell r="K108">
            <v>0</v>
          </cell>
          <cell r="L108">
            <v>0</v>
          </cell>
          <cell r="M108">
            <v>0</v>
          </cell>
        </row>
        <row r="109">
          <cell r="D109" t="e">
            <v>#VALUE!</v>
          </cell>
          <cell r="E109" t="e">
            <v>#VALUE!</v>
          </cell>
          <cell r="F109" t="e">
            <v>#VALUE!</v>
          </cell>
          <cell r="G109" t="e">
            <v>#VALUE!</v>
          </cell>
          <cell r="H109" t="e">
            <v>#VALUE!</v>
          </cell>
          <cell r="I109" t="e">
            <v>#VALUE!</v>
          </cell>
          <cell r="K109">
            <v>0</v>
          </cell>
          <cell r="L109">
            <v>0</v>
          </cell>
          <cell r="M109">
            <v>0</v>
          </cell>
        </row>
        <row r="110">
          <cell r="D110" t="e">
            <v>#VALUE!</v>
          </cell>
          <cell r="E110" t="e">
            <v>#VALUE!</v>
          </cell>
          <cell r="F110" t="e">
            <v>#VALUE!</v>
          </cell>
          <cell r="G110" t="e">
            <v>#VALUE!</v>
          </cell>
          <cell r="H110" t="e">
            <v>#VALUE!</v>
          </cell>
          <cell r="I110" t="e">
            <v>#VALUE!</v>
          </cell>
          <cell r="K110">
            <v>0</v>
          </cell>
          <cell r="L110">
            <v>0</v>
          </cell>
          <cell r="M110">
            <v>0</v>
          </cell>
        </row>
        <row r="111">
          <cell r="D111" t="e">
            <v>#VALUE!</v>
          </cell>
          <cell r="E111" t="e">
            <v>#VALUE!</v>
          </cell>
          <cell r="F111" t="e">
            <v>#VALUE!</v>
          </cell>
          <cell r="G111" t="e">
            <v>#VALUE!</v>
          </cell>
          <cell r="H111" t="e">
            <v>#VALUE!</v>
          </cell>
          <cell r="I111" t="e">
            <v>#VALUE!</v>
          </cell>
          <cell r="K111">
            <v>0</v>
          </cell>
          <cell r="L111">
            <v>0</v>
          </cell>
          <cell r="M111">
            <v>0</v>
          </cell>
        </row>
        <row r="112">
          <cell r="I112">
            <v>0</v>
          </cell>
          <cell r="L112">
            <v>0</v>
          </cell>
          <cell r="M112">
            <v>0</v>
          </cell>
        </row>
        <row r="113">
          <cell r="A113" t="str">
            <v>Present Value of Net Operating Loss Carryforwards</v>
          </cell>
          <cell r="B113">
            <v>0</v>
          </cell>
          <cell r="C113">
            <v>0</v>
          </cell>
          <cell r="D113">
            <v>0</v>
          </cell>
          <cell r="E113">
            <v>0</v>
          </cell>
          <cell r="F113">
            <v>0</v>
          </cell>
          <cell r="G113">
            <v>0</v>
          </cell>
          <cell r="H113">
            <v>0</v>
          </cell>
          <cell r="I113">
            <v>0</v>
          </cell>
          <cell r="J113">
            <v>0</v>
          </cell>
          <cell r="L113">
            <v>0</v>
          </cell>
          <cell r="M113">
            <v>0</v>
          </cell>
        </row>
        <row r="114">
          <cell r="A114">
            <v>0</v>
          </cell>
          <cell r="B114">
            <v>0</v>
          </cell>
          <cell r="C114">
            <v>0</v>
          </cell>
          <cell r="D114">
            <v>0</v>
          </cell>
          <cell r="E114">
            <v>0</v>
          </cell>
          <cell r="F114">
            <v>0</v>
          </cell>
          <cell r="G114">
            <v>0</v>
          </cell>
          <cell r="H114">
            <v>0</v>
          </cell>
          <cell r="I114">
            <v>0</v>
          </cell>
          <cell r="J114">
            <v>0</v>
          </cell>
          <cell r="L114">
            <v>0</v>
          </cell>
          <cell r="M114">
            <v>0</v>
          </cell>
        </row>
        <row r="115">
          <cell r="A115" t="str">
            <v>Ending NOL balance</v>
          </cell>
          <cell r="B115">
            <v>0</v>
          </cell>
          <cell r="C115">
            <v>0</v>
          </cell>
          <cell r="D115">
            <v>42.345967999999999</v>
          </cell>
          <cell r="E115">
            <v>25.632370000000002</v>
          </cell>
          <cell r="F115">
            <v>7.7168130000000019</v>
          </cell>
          <cell r="G115">
            <v>0</v>
          </cell>
          <cell r="H115">
            <v>0</v>
          </cell>
          <cell r="I115">
            <v>0</v>
          </cell>
          <cell r="L115">
            <v>0</v>
          </cell>
          <cell r="M115">
            <v>0</v>
          </cell>
        </row>
        <row r="116">
          <cell r="A116" t="str">
            <v>Unlevered earnings before taxes</v>
          </cell>
          <cell r="B116">
            <v>0</v>
          </cell>
          <cell r="C116">
            <v>0</v>
          </cell>
          <cell r="D116">
            <v>0</v>
          </cell>
          <cell r="E116">
            <v>16.713597999999998</v>
          </cell>
          <cell r="F116">
            <v>17.915557</v>
          </cell>
          <cell r="G116">
            <v>18.702571000000002</v>
          </cell>
          <cell r="H116">
            <v>19.496228000000002</v>
          </cell>
          <cell r="I116">
            <v>0</v>
          </cell>
        </row>
        <row r="117">
          <cell r="A117" t="str">
            <v>Net operating loss carryforwards utilized</v>
          </cell>
          <cell r="B117">
            <v>0</v>
          </cell>
          <cell r="C117">
            <v>0</v>
          </cell>
          <cell r="D117">
            <v>0</v>
          </cell>
          <cell r="E117">
            <v>16.713597999999998</v>
          </cell>
          <cell r="F117">
            <v>17.915557</v>
          </cell>
          <cell r="G117">
            <v>7.7168130000000019</v>
          </cell>
          <cell r="H117">
            <v>0</v>
          </cell>
          <cell r="I117">
            <v>0</v>
          </cell>
          <cell r="Q117">
            <v>0</v>
          </cell>
          <cell r="R117">
            <v>0</v>
          </cell>
          <cell r="S117">
            <v>0</v>
          </cell>
          <cell r="T117">
            <v>0</v>
          </cell>
          <cell r="U117">
            <v>0</v>
          </cell>
        </row>
        <row r="118">
          <cell r="A118" t="str">
            <v>Amount of tax shield at assumed 39.0% rate</v>
          </cell>
          <cell r="B118">
            <v>0</v>
          </cell>
          <cell r="C118">
            <v>0</v>
          </cell>
          <cell r="D118">
            <v>0</v>
          </cell>
          <cell r="E118">
            <v>6.5183032199999991</v>
          </cell>
          <cell r="F118">
            <v>6.9870672300000001</v>
          </cell>
          <cell r="G118">
            <v>3.0095570700000009</v>
          </cell>
          <cell r="H118">
            <v>0</v>
          </cell>
          <cell r="I118">
            <v>0</v>
          </cell>
          <cell r="Q118">
            <v>0</v>
          </cell>
          <cell r="R118">
            <v>0</v>
          </cell>
          <cell r="S118">
            <v>0</v>
          </cell>
          <cell r="T118">
            <v>0</v>
          </cell>
          <cell r="U118">
            <v>0</v>
          </cell>
        </row>
        <row r="119">
          <cell r="E119">
            <v>0</v>
          </cell>
          <cell r="F119">
            <v>0</v>
          </cell>
          <cell r="G119">
            <v>0</v>
          </cell>
          <cell r="H119">
            <v>0</v>
          </cell>
          <cell r="I119">
            <v>0</v>
          </cell>
          <cell r="Q119">
            <v>0</v>
          </cell>
          <cell r="R119">
            <v>0</v>
          </cell>
          <cell r="S119">
            <v>0</v>
          </cell>
          <cell r="T119">
            <v>0</v>
          </cell>
          <cell r="U119">
            <v>0</v>
          </cell>
        </row>
        <row r="120">
          <cell r="A120" t="str">
            <v>Present Value of NOL:</v>
          </cell>
          <cell r="D120" t="e">
            <v>#VALUE!</v>
          </cell>
          <cell r="E120" t="e">
            <v>#VALUE!</v>
          </cell>
          <cell r="F120" t="e">
            <v>#VALUE!</v>
          </cell>
          <cell r="G120" t="e">
            <v>#VALUE!</v>
          </cell>
          <cell r="H120" t="e">
            <v>#VALUE!</v>
          </cell>
          <cell r="I120" t="e">
            <v>#VALUE!</v>
          </cell>
        </row>
        <row r="121">
          <cell r="D121" t="e">
            <v>#VALUE!</v>
          </cell>
          <cell r="E121" t="e">
            <v>#VALUE!</v>
          </cell>
          <cell r="F121" t="e">
            <v>#VALUE!</v>
          </cell>
          <cell r="G121" t="e">
            <v>#VALUE!</v>
          </cell>
          <cell r="H121" t="e">
            <v>#VALUE!</v>
          </cell>
          <cell r="I121" t="e">
            <v>#VALUE!</v>
          </cell>
        </row>
        <row r="122">
          <cell r="D122" t="e">
            <v>#VALUE!</v>
          </cell>
          <cell r="E122" t="e">
            <v>#VALUE!</v>
          </cell>
          <cell r="F122" t="e">
            <v>#VALUE!</v>
          </cell>
          <cell r="G122" t="e">
            <v>#VALUE!</v>
          </cell>
          <cell r="H122" t="e">
            <v>#VALUE!</v>
          </cell>
          <cell r="I122" t="e">
            <v>#VALUE!</v>
          </cell>
        </row>
        <row r="123">
          <cell r="D123" t="e">
            <v>#VALUE!</v>
          </cell>
          <cell r="E123" t="e">
            <v>#VALUE!</v>
          </cell>
          <cell r="F123" t="e">
            <v>#VALUE!</v>
          </cell>
          <cell r="G123" t="e">
            <v>#VALUE!</v>
          </cell>
          <cell r="H123" t="e">
            <v>#VALUE!</v>
          </cell>
          <cell r="I123" t="e">
            <v>#VALUE!</v>
          </cell>
          <cell r="L123">
            <v>0</v>
          </cell>
          <cell r="M123">
            <v>0</v>
          </cell>
        </row>
        <row r="124">
          <cell r="D124" t="e">
            <v>#VALUE!</v>
          </cell>
          <cell r="E124" t="e">
            <v>#VALUE!</v>
          </cell>
          <cell r="F124" t="e">
            <v>#VALUE!</v>
          </cell>
          <cell r="G124" t="e">
            <v>#VALUE!</v>
          </cell>
          <cell r="H124" t="e">
            <v>#VALUE!</v>
          </cell>
          <cell r="I124" t="e">
            <v>#VALUE!</v>
          </cell>
        </row>
        <row r="125">
          <cell r="F125">
            <v>0</v>
          </cell>
          <cell r="G125">
            <v>0</v>
          </cell>
          <cell r="H125">
            <v>0</v>
          </cell>
          <cell r="J125">
            <v>0</v>
          </cell>
          <cell r="L125">
            <v>0</v>
          </cell>
          <cell r="M125">
            <v>0</v>
          </cell>
        </row>
        <row r="126">
          <cell r="A126" t="str">
            <v>Assumed blended fed and state statutory tax rate</v>
          </cell>
          <cell r="B126">
            <v>0</v>
          </cell>
          <cell r="C126">
            <v>0</v>
          </cell>
          <cell r="D126">
            <v>0</v>
          </cell>
          <cell r="E126">
            <v>0.39</v>
          </cell>
          <cell r="F126">
            <v>0</v>
          </cell>
          <cell r="G126">
            <v>0</v>
          </cell>
          <cell r="H126">
            <v>0</v>
          </cell>
          <cell r="J126">
            <v>0</v>
          </cell>
          <cell r="L126">
            <v>0</v>
          </cell>
          <cell r="M126">
            <v>0</v>
          </cell>
        </row>
        <row r="127">
          <cell r="A127" t="str">
            <v>Discount to</v>
          </cell>
          <cell r="B127">
            <v>0</v>
          </cell>
          <cell r="C127">
            <v>0</v>
          </cell>
          <cell r="D127">
            <v>0</v>
          </cell>
          <cell r="E127">
            <v>40544</v>
          </cell>
          <cell r="F127">
            <v>0</v>
          </cell>
          <cell r="G127">
            <v>0</v>
          </cell>
          <cell r="H127">
            <v>0</v>
          </cell>
          <cell r="J127">
            <v>0</v>
          </cell>
          <cell r="L127">
            <v>0</v>
          </cell>
          <cell r="M127">
            <v>0</v>
          </cell>
        </row>
        <row r="128">
          <cell r="A128">
            <v>0</v>
          </cell>
          <cell r="B128">
            <v>0</v>
          </cell>
          <cell r="C128">
            <v>0</v>
          </cell>
          <cell r="D128">
            <v>0</v>
          </cell>
          <cell r="E128">
            <v>0</v>
          </cell>
          <cell r="F128">
            <v>0</v>
          </cell>
          <cell r="G128">
            <v>0</v>
          </cell>
          <cell r="H128">
            <v>0</v>
          </cell>
          <cell r="J128">
            <v>0</v>
          </cell>
          <cell r="L128">
            <v>0</v>
          </cell>
          <cell r="M128">
            <v>0</v>
          </cell>
        </row>
        <row r="129">
          <cell r="A129">
            <v>0</v>
          </cell>
          <cell r="B129">
            <v>0</v>
          </cell>
          <cell r="C129">
            <v>0</v>
          </cell>
          <cell r="D129">
            <v>0</v>
          </cell>
          <cell r="E129">
            <v>0</v>
          </cell>
          <cell r="F129">
            <v>0</v>
          </cell>
          <cell r="G129">
            <v>0</v>
          </cell>
          <cell r="H129">
            <v>0</v>
          </cell>
          <cell r="I129">
            <v>0</v>
          </cell>
        </row>
        <row r="130">
          <cell r="A130" t="str">
            <v>Project Ranger</v>
          </cell>
          <cell r="B130">
            <v>0</v>
          </cell>
          <cell r="C130">
            <v>0</v>
          </cell>
          <cell r="D130">
            <v>0</v>
          </cell>
          <cell r="E130">
            <v>0</v>
          </cell>
          <cell r="F130">
            <v>0</v>
          </cell>
          <cell r="G130">
            <v>0</v>
          </cell>
          <cell r="H130">
            <v>0</v>
          </cell>
          <cell r="I130">
            <v>0</v>
          </cell>
        </row>
        <row r="131">
          <cell r="A131" t="str">
            <v>Vantage Discounted Cash Flow Analysis</v>
          </cell>
          <cell r="B131">
            <v>0</v>
          </cell>
          <cell r="C131">
            <v>0</v>
          </cell>
          <cell r="D131">
            <v>0</v>
          </cell>
          <cell r="E131">
            <v>0</v>
          </cell>
          <cell r="F131">
            <v>0</v>
          </cell>
          <cell r="G131">
            <v>0</v>
          </cell>
          <cell r="H131">
            <v>0</v>
          </cell>
          <cell r="I131">
            <v>0</v>
          </cell>
        </row>
        <row r="132">
          <cell r="A132">
            <v>0</v>
          </cell>
          <cell r="B132">
            <v>0</v>
          </cell>
          <cell r="C132">
            <v>0</v>
          </cell>
          <cell r="D132">
            <v>0</v>
          </cell>
          <cell r="E132">
            <v>0</v>
          </cell>
          <cell r="F132">
            <v>0</v>
          </cell>
          <cell r="G132">
            <v>0</v>
          </cell>
          <cell r="H132">
            <v>0</v>
          </cell>
          <cell r="I132">
            <v>0</v>
          </cell>
        </row>
        <row r="133">
          <cell r="A133">
            <v>0</v>
          </cell>
          <cell r="B133">
            <v>0</v>
          </cell>
          <cell r="E133">
            <v>0</v>
          </cell>
          <cell r="J133" t="str">
            <v>($millions)</v>
          </cell>
        </row>
        <row r="134">
          <cell r="A134">
            <v>0</v>
          </cell>
          <cell r="B134" t="str">
            <v>Goodwill</v>
          </cell>
          <cell r="C134" t="str">
            <v xml:space="preserve">Income </v>
          </cell>
          <cell r="D134" t="str">
            <v>Goodwill</v>
          </cell>
          <cell r="E134" t="str">
            <v>Tax</v>
          </cell>
          <cell r="F134" t="str">
            <v>Present Value at Discount Rate of:</v>
          </cell>
          <cell r="G134">
            <v>0</v>
          </cell>
          <cell r="H134">
            <v>0</v>
          </cell>
          <cell r="I134">
            <v>0</v>
          </cell>
          <cell r="J134">
            <v>0</v>
          </cell>
        </row>
        <row r="135">
          <cell r="A135" t="str">
            <v>Year</v>
          </cell>
          <cell r="B135" t="str">
            <v>Amort.</v>
          </cell>
          <cell r="C135" t="str">
            <v>After NOL</v>
          </cell>
          <cell r="D135" t="str">
            <v>Utilization</v>
          </cell>
          <cell r="E135" t="str">
            <v>Shield</v>
          </cell>
          <cell r="F135" t="e">
            <v>#VALUE!</v>
          </cell>
          <cell r="G135" t="e">
            <v>#VALUE!</v>
          </cell>
          <cell r="H135" t="e">
            <v>#VALUE!</v>
          </cell>
          <cell r="I135" t="e">
            <v>#VALUE!</v>
          </cell>
          <cell r="J135" t="e">
            <v>#VALUE!</v>
          </cell>
        </row>
        <row r="136">
          <cell r="A136">
            <v>0</v>
          </cell>
          <cell r="B136">
            <v>0</v>
          </cell>
          <cell r="E136">
            <v>0</v>
          </cell>
          <cell r="F136">
            <v>0</v>
          </cell>
          <cell r="G136">
            <v>0</v>
          </cell>
          <cell r="H136">
            <v>0</v>
          </cell>
          <cell r="I136">
            <v>0</v>
          </cell>
          <cell r="J136">
            <v>0</v>
          </cell>
        </row>
        <row r="137">
          <cell r="A137" t="str">
            <v>Income CAGR</v>
          </cell>
          <cell r="B137">
            <v>0</v>
          </cell>
          <cell r="C137">
            <v>1.341925992954085E-2</v>
          </cell>
          <cell r="E137">
            <v>0</v>
          </cell>
          <cell r="F137">
            <v>0</v>
          </cell>
          <cell r="G137">
            <v>0</v>
          </cell>
          <cell r="H137">
            <v>0</v>
          </cell>
          <cell r="I137">
            <v>0</v>
          </cell>
          <cell r="J137">
            <v>0</v>
          </cell>
        </row>
        <row r="138">
          <cell r="A138">
            <v>0</v>
          </cell>
          <cell r="B138">
            <v>0</v>
          </cell>
          <cell r="E138">
            <v>0</v>
          </cell>
          <cell r="F138">
            <v>0</v>
          </cell>
          <cell r="G138">
            <v>0</v>
          </cell>
          <cell r="H138">
            <v>0</v>
          </cell>
          <cell r="I138">
            <v>0</v>
          </cell>
          <cell r="J138">
            <v>0</v>
          </cell>
        </row>
        <row r="139">
          <cell r="A139">
            <v>40544</v>
          </cell>
          <cell r="B139">
            <v>8.2925174817452199</v>
          </cell>
          <cell r="C139">
            <v>0</v>
          </cell>
          <cell r="D139">
            <v>0</v>
          </cell>
          <cell r="E139">
            <v>0</v>
          </cell>
          <cell r="F139" t="e">
            <v>#VALUE!</v>
          </cell>
          <cell r="G139" t="e">
            <v>#VALUE!</v>
          </cell>
          <cell r="H139" t="e">
            <v>#VALUE!</v>
          </cell>
          <cell r="I139" t="e">
            <v>#VALUE!</v>
          </cell>
          <cell r="J139" t="e">
            <v>#VALUE!</v>
          </cell>
        </row>
        <row r="140">
          <cell r="A140">
            <v>40939</v>
          </cell>
          <cell r="B140">
            <v>9.1990928537612504</v>
          </cell>
          <cell r="C140">
            <v>0</v>
          </cell>
          <cell r="D140">
            <v>0</v>
          </cell>
          <cell r="E140">
            <v>0</v>
          </cell>
          <cell r="F140" t="e">
            <v>#VALUE!</v>
          </cell>
          <cell r="G140" t="e">
            <v>#VALUE!</v>
          </cell>
          <cell r="H140" t="e">
            <v>#VALUE!</v>
          </cell>
          <cell r="I140" t="e">
            <v>#VALUE!</v>
          </cell>
          <cell r="J140" t="e">
            <v>#VALUE!</v>
          </cell>
        </row>
        <row r="141">
          <cell r="A141">
            <v>41305</v>
          </cell>
          <cell r="B141">
            <v>10.093936130633029</v>
          </cell>
          <cell r="C141">
            <v>10.985758000000001</v>
          </cell>
          <cell r="D141">
            <v>10.093936130633029</v>
          </cell>
          <cell r="E141">
            <v>3.9366350909468815</v>
          </cell>
          <cell r="F141" t="e">
            <v>#VALUE!</v>
          </cell>
          <cell r="G141" t="e">
            <v>#VALUE!</v>
          </cell>
          <cell r="H141" t="e">
            <v>#VALUE!</v>
          </cell>
          <cell r="I141" t="e">
            <v>#VALUE!</v>
          </cell>
          <cell r="J141" t="e">
            <v>#VALUE!</v>
          </cell>
        </row>
        <row r="142">
          <cell r="A142">
            <v>41670</v>
          </cell>
          <cell r="B142">
            <v>10.976738798152397</v>
          </cell>
          <cell r="C142">
            <v>19.496228000000002</v>
          </cell>
          <cell r="D142">
            <v>10.976738798152397</v>
          </cell>
          <cell r="E142">
            <v>4.2809281312794347</v>
          </cell>
          <cell r="F142" t="e">
            <v>#VALUE!</v>
          </cell>
          <cell r="G142" t="e">
            <v>#VALUE!</v>
          </cell>
          <cell r="H142" t="e">
            <v>#VALUE!</v>
          </cell>
          <cell r="I142" t="e">
            <v>#VALUE!</v>
          </cell>
          <cell r="J142" t="e">
            <v>#VALUE!</v>
          </cell>
        </row>
        <row r="143">
          <cell r="A143">
            <v>42035</v>
          </cell>
          <cell r="B143">
            <v>10.976738798152397</v>
          </cell>
          <cell r="C143">
            <v>19.757852951177593</v>
          </cell>
          <cell r="D143">
            <v>10.976738798152397</v>
          </cell>
          <cell r="E143">
            <v>4.2809281312794347</v>
          </cell>
          <cell r="F143" t="e">
            <v>#VALUE!</v>
          </cell>
          <cell r="G143" t="e">
            <v>#VALUE!</v>
          </cell>
          <cell r="H143" t="e">
            <v>#VALUE!</v>
          </cell>
          <cell r="I143" t="e">
            <v>#VALUE!</v>
          </cell>
          <cell r="J143" t="e">
            <v>#VALUE!</v>
          </cell>
        </row>
        <row r="144">
          <cell r="A144">
            <v>42400</v>
          </cell>
          <cell r="B144">
            <v>10.976738798152397</v>
          </cell>
          <cell r="C144">
            <v>20.022988715579093</v>
          </cell>
          <cell r="D144">
            <v>10.976738798152397</v>
          </cell>
          <cell r="E144">
            <v>4.2809281312794347</v>
          </cell>
          <cell r="F144" t="e">
            <v>#VALUE!</v>
          </cell>
          <cell r="G144" t="e">
            <v>#VALUE!</v>
          </cell>
          <cell r="H144" t="e">
            <v>#VALUE!</v>
          </cell>
          <cell r="I144" t="e">
            <v>#VALUE!</v>
          </cell>
          <cell r="J144" t="e">
            <v>#VALUE!</v>
          </cell>
        </row>
        <row r="145">
          <cell r="A145">
            <v>42766</v>
          </cell>
          <cell r="B145">
            <v>10.976738798152397</v>
          </cell>
          <cell r="C145">
            <v>20.291682405719712</v>
          </cell>
          <cell r="D145">
            <v>10.976738798152397</v>
          </cell>
          <cell r="E145">
            <v>4.2809281312794347</v>
          </cell>
          <cell r="F145" t="e">
            <v>#VALUE!</v>
          </cell>
          <cell r="G145" t="e">
            <v>#VALUE!</v>
          </cell>
          <cell r="H145" t="e">
            <v>#VALUE!</v>
          </cell>
          <cell r="I145" t="e">
            <v>#VALUE!</v>
          </cell>
          <cell r="J145" t="e">
            <v>#VALUE!</v>
          </cell>
        </row>
        <row r="146">
          <cell r="A146">
            <v>43131</v>
          </cell>
          <cell r="B146">
            <v>10.976738798152397</v>
          </cell>
          <cell r="C146">
            <v>20.563981766329757</v>
          </cell>
          <cell r="D146">
            <v>10.976738798152397</v>
          </cell>
          <cell r="E146">
            <v>4.2809281312794347</v>
          </cell>
          <cell r="F146" t="e">
            <v>#VALUE!</v>
          </cell>
          <cell r="G146" t="e">
            <v>#VALUE!</v>
          </cell>
          <cell r="H146" t="e">
            <v>#VALUE!</v>
          </cell>
          <cell r="I146" t="e">
            <v>#VALUE!</v>
          </cell>
          <cell r="J146" t="e">
            <v>#VALUE!</v>
          </cell>
        </row>
        <row r="147">
          <cell r="A147">
            <v>43496</v>
          </cell>
          <cell r="B147">
            <v>10.976738798152397</v>
          </cell>
          <cell r="C147">
            <v>20.839935182838474</v>
          </cell>
          <cell r="D147">
            <v>10.976738798152397</v>
          </cell>
          <cell r="E147">
            <v>4.2809281312794347</v>
          </cell>
          <cell r="F147" t="e">
            <v>#VALUE!</v>
          </cell>
          <cell r="G147" t="e">
            <v>#VALUE!</v>
          </cell>
          <cell r="H147" t="e">
            <v>#VALUE!</v>
          </cell>
          <cell r="I147" t="e">
            <v>#VALUE!</v>
          </cell>
          <cell r="J147" t="e">
            <v>#VALUE!</v>
          </cell>
        </row>
        <row r="148">
          <cell r="A148">
            <v>43861</v>
          </cell>
          <cell r="B148">
            <v>10.976738798152397</v>
          </cell>
          <cell r="C148">
            <v>21.119591689971767</v>
          </cell>
          <cell r="D148">
            <v>10.976738798152397</v>
          </cell>
          <cell r="E148">
            <v>4.2809281312794347</v>
          </cell>
          <cell r="F148" t="e">
            <v>#VALUE!</v>
          </cell>
          <cell r="G148" t="e">
            <v>#VALUE!</v>
          </cell>
          <cell r="H148" t="e">
            <v>#VALUE!</v>
          </cell>
          <cell r="I148" t="e">
            <v>#VALUE!</v>
          </cell>
          <cell r="J148" t="e">
            <v>#VALUE!</v>
          </cell>
        </row>
        <row r="149">
          <cell r="A149">
            <v>44227</v>
          </cell>
          <cell r="B149">
            <v>10.976738798152397</v>
          </cell>
          <cell r="C149">
            <v>21.403000980465269</v>
          </cell>
          <cell r="D149">
            <v>10.976738798152397</v>
          </cell>
          <cell r="E149">
            <v>4.2809281312794347</v>
          </cell>
          <cell r="F149" t="e">
            <v>#VALUE!</v>
          </cell>
          <cell r="G149" t="e">
            <v>#VALUE!</v>
          </cell>
          <cell r="H149" t="e">
            <v>#VALUE!</v>
          </cell>
          <cell r="I149" t="e">
            <v>#VALUE!</v>
          </cell>
          <cell r="J149" t="e">
            <v>#VALUE!</v>
          </cell>
        </row>
        <row r="150">
          <cell r="A150">
            <v>44592</v>
          </cell>
          <cell r="B150">
            <v>5.7634127981523786</v>
          </cell>
          <cell r="C150">
            <v>21.690213413894348</v>
          </cell>
          <cell r="D150">
            <v>5.7634127981523786</v>
          </cell>
          <cell r="E150">
            <v>2.2477309912794277</v>
          </cell>
          <cell r="F150" t="e">
            <v>#VALUE!</v>
          </cell>
          <cell r="G150" t="e">
            <v>#VALUE!</v>
          </cell>
          <cell r="H150" t="e">
            <v>#VALUE!</v>
          </cell>
          <cell r="I150" t="e">
            <v>#VALUE!</v>
          </cell>
          <cell r="J150" t="e">
            <v>#VALUE!</v>
          </cell>
        </row>
        <row r="151">
          <cell r="A151">
            <v>44957</v>
          </cell>
          <cell r="B151">
            <v>3.6022257981523964</v>
          </cell>
          <cell r="C151">
            <v>21.98128002562261</v>
          </cell>
          <cell r="D151">
            <v>3.6022257981523964</v>
          </cell>
          <cell r="E151">
            <v>1.4048680612794346</v>
          </cell>
          <cell r="F151" t="e">
            <v>#VALUE!</v>
          </cell>
          <cell r="G151" t="e">
            <v>#VALUE!</v>
          </cell>
          <cell r="H151" t="e">
            <v>#VALUE!</v>
          </cell>
          <cell r="I151" t="e">
            <v>#VALUE!</v>
          </cell>
          <cell r="J151" t="e">
            <v>#VALUE!</v>
          </cell>
        </row>
        <row r="152">
          <cell r="A152">
            <v>45322</v>
          </cell>
          <cell r="B152">
            <v>3.6022257981523964</v>
          </cell>
          <cell r="C152">
            <v>22.276252535870462</v>
          </cell>
          <cell r="D152">
            <v>3.6022257981523964</v>
          </cell>
          <cell r="E152">
            <v>1.4048680612794346</v>
          </cell>
          <cell r="F152" t="e">
            <v>#VALUE!</v>
          </cell>
          <cell r="G152" t="e">
            <v>#VALUE!</v>
          </cell>
          <cell r="H152" t="e">
            <v>#VALUE!</v>
          </cell>
          <cell r="I152" t="e">
            <v>#VALUE!</v>
          </cell>
          <cell r="J152" t="e">
            <v>#VALUE!</v>
          </cell>
        </row>
        <row r="153">
          <cell r="A153">
            <v>45688</v>
          </cell>
          <cell r="B153">
            <v>3.6022257981523964</v>
          </cell>
          <cell r="C153">
            <v>22.575183358905402</v>
          </cell>
          <cell r="D153">
            <v>3.6022257981523964</v>
          </cell>
          <cell r="E153">
            <v>1.4048680612794346</v>
          </cell>
          <cell r="F153" t="e">
            <v>#VALUE!</v>
          </cell>
          <cell r="G153" t="e">
            <v>#VALUE!</v>
          </cell>
          <cell r="H153" t="e">
            <v>#VALUE!</v>
          </cell>
          <cell r="I153" t="e">
            <v>#VALUE!</v>
          </cell>
          <cell r="J153" t="e">
            <v>#VALUE!</v>
          </cell>
        </row>
        <row r="154">
          <cell r="A154">
            <v>46053</v>
          </cell>
          <cell r="B154">
            <v>2.6842213164071738</v>
          </cell>
          <cell r="C154">
            <v>22.8781256123556</v>
          </cell>
          <cell r="D154">
            <v>2.6842213164071738</v>
          </cell>
          <cell r="E154">
            <v>1.0468463133987977</v>
          </cell>
          <cell r="F154" t="e">
            <v>#VALUE!</v>
          </cell>
          <cell r="G154" t="e">
            <v>#VALUE!</v>
          </cell>
          <cell r="H154" t="e">
            <v>#VALUE!</v>
          </cell>
          <cell r="I154" t="e">
            <v>#VALUE!</v>
          </cell>
          <cell r="J154" t="e">
            <v>#VALUE!</v>
          </cell>
        </row>
        <row r="155">
          <cell r="A155">
            <v>46418</v>
          </cell>
          <cell r="B155">
            <v>1.7776459443911514</v>
          </cell>
          <cell r="C155">
            <v>23.185133126648484</v>
          </cell>
          <cell r="D155">
            <v>1.7776459443911514</v>
          </cell>
          <cell r="E155">
            <v>0.69328191831254904</v>
          </cell>
          <cell r="F155" t="e">
            <v>#VALUE!</v>
          </cell>
          <cell r="G155" t="e">
            <v>#VALUE!</v>
          </cell>
          <cell r="H155" t="e">
            <v>#VALUE!</v>
          </cell>
          <cell r="I155" t="e">
            <v>#VALUE!</v>
          </cell>
          <cell r="J155" t="e">
            <v>#VALUE!</v>
          </cell>
        </row>
        <row r="156">
          <cell r="A156">
            <v>46783</v>
          </cell>
          <cell r="B156">
            <v>0.88280266751936898</v>
          </cell>
          <cell r="C156">
            <v>23.496260454575989</v>
          </cell>
          <cell r="D156">
            <v>0.88280266751936898</v>
          </cell>
          <cell r="E156">
            <v>0.34429304033255392</v>
          </cell>
          <cell r="F156" t="e">
            <v>#VALUE!</v>
          </cell>
          <cell r="G156" t="e">
            <v>#VALUE!</v>
          </cell>
          <cell r="H156" t="e">
            <v>#VALUE!</v>
          </cell>
          <cell r="I156" t="e">
            <v>#VALUE!</v>
          </cell>
          <cell r="J156" t="e">
            <v>#VALUE!</v>
          </cell>
        </row>
        <row r="157">
          <cell r="A157">
            <v>0</v>
          </cell>
          <cell r="B157">
            <v>0</v>
          </cell>
          <cell r="E157">
            <v>0</v>
          </cell>
          <cell r="F157">
            <v>0</v>
          </cell>
          <cell r="G157">
            <v>0</v>
          </cell>
          <cell r="H157">
            <v>0</v>
          </cell>
          <cell r="I157">
            <v>0</v>
          </cell>
          <cell r="J157">
            <v>0</v>
          </cell>
        </row>
        <row r="158">
          <cell r="A158" t="str">
            <v>Total</v>
          </cell>
          <cell r="B158">
            <v>0</v>
          </cell>
          <cell r="E158">
            <v>0</v>
          </cell>
          <cell r="F158" t="e">
            <v>#VALUE!</v>
          </cell>
          <cell r="G158" t="e">
            <v>#VALUE!</v>
          </cell>
          <cell r="H158" t="e">
            <v>#VALUE!</v>
          </cell>
          <cell r="I158" t="e">
            <v>#VALUE!</v>
          </cell>
          <cell r="J158" t="e">
            <v>#VALUE!</v>
          </cell>
        </row>
        <row r="159">
          <cell r="A159">
            <v>0</v>
          </cell>
          <cell r="B159">
            <v>0</v>
          </cell>
          <cell r="E159">
            <v>0</v>
          </cell>
          <cell r="F159">
            <v>0</v>
          </cell>
        </row>
        <row r="162">
          <cell r="A162">
            <v>0</v>
          </cell>
          <cell r="D162">
            <v>0</v>
          </cell>
        </row>
        <row r="163">
          <cell r="D163">
            <v>0</v>
          </cell>
        </row>
        <row r="164">
          <cell r="C164">
            <v>0</v>
          </cell>
        </row>
        <row r="165">
          <cell r="C165">
            <v>0</v>
          </cell>
        </row>
        <row r="166">
          <cell r="C166">
            <v>0</v>
          </cell>
        </row>
        <row r="167">
          <cell r="C167">
            <v>0</v>
          </cell>
        </row>
        <row r="168">
          <cell r="C168">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edents"/>
      <sheetName val="Bubble Chart"/>
      <sheetName val="Benchmarks"/>
      <sheetName val="Cliffs Cap Table"/>
      <sheetName val="NUE Cap Table "/>
      <sheetName val="STLD Cap Table"/>
      <sheetName val="AKS Cap Table"/>
      <sheetName val="AKS Fin Summary"/>
      <sheetName val="AKS Overview"/>
      <sheetName val="AKS Pro Forma Sales USIMINAS"/>
      <sheetName val="Pro Forma Sales SNA"/>
      <sheetName val="Steel Prices"/>
      <sheetName val="Rationale"/>
      <sheetName val="PF Production"/>
      <sheetName val="SeverCorr Info"/>
      <sheetName val="SC Cap Table"/>
      <sheetName val="SC Financials"/>
      <sheetName val="SeverCorr"/>
      <sheetName val="Premiums"/>
      <sheetName val="IPO Valuation"/>
      <sheetName val="__FDSCACHE__"/>
      <sheetName val="AKS Prem."/>
      <sheetName val="Valuation Summary"/>
      <sheetName val="Football"/>
      <sheetName val="STLD Output--&gt;&gt;"/>
      <sheetName val="STLD Fin Summary "/>
      <sheetName val="STLD Overview"/>
      <sheetName val="STLD Cap Table "/>
      <sheetName val="STLD Prem. "/>
      <sheetName val="STLDPro Forma Sales USIMIN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1"/>
      <sheetName val="Ex. 2"/>
      <sheetName val="Ex. 3"/>
      <sheetName val="Ex. 4"/>
      <sheetName val="Ex. 5"/>
      <sheetName val="Ex. 6"/>
      <sheetName val="Ex. 7"/>
      <sheetName val="Ex. 7 Enhanced"/>
      <sheetName val="Ex. 7a"/>
      <sheetName val="Ex. 7b"/>
      <sheetName val="Ex. 8"/>
      <sheetName val="Ex. 9"/>
      <sheetName val="Ex. 10"/>
      <sheetName val="Ex. 11"/>
      <sheetName val="Ex. 12"/>
      <sheetName val="Ex. 13"/>
      <sheetName val="Ex. 14"/>
      <sheetName val="Ex. 15"/>
      <sheetName val="Ex. 16"/>
      <sheetName val="Ex. 17"/>
      <sheetName val="Ex. 18"/>
      <sheetName val="Ex. 19"/>
      <sheetName val="Ex. 20"/>
      <sheetName val="Ex. 21"/>
      <sheetName val="Ex. 22"/>
      <sheetName val="Ex. 23"/>
      <sheetName val="Ex. 24"/>
      <sheetName val="EX. 25"/>
      <sheetName val="Ex. 26"/>
      <sheetName val="Ex. 27"/>
      <sheetName val="EX. 28"/>
      <sheetName val="EX. 29"/>
      <sheetName val="Ex. 30"/>
      <sheetName val="Ex. 31"/>
      <sheetName val="Ex. 32"/>
      <sheetName val="Ex. 33"/>
      <sheetName val="Ex. 34"/>
      <sheetName val="Ex. 35"/>
      <sheetName val="Ex. 36"/>
      <sheetName val="Ex. 37"/>
      <sheetName val="Ex. 38"/>
      <sheetName val="Ex. 39"/>
      <sheetName val="Ex. 40"/>
      <sheetName val="Ex. 41"/>
      <sheetName val="Ex. 42"/>
      <sheetName val="Ex. 43"/>
      <sheetName val="Ex. 44"/>
      <sheetName val="Ex. 45"/>
      <sheetName val="Ex. 46"/>
      <sheetName val="Ex. 47"/>
      <sheetName val="Ex. 48"/>
      <sheetName val="App. A - Attrition Analysis (1)"/>
      <sheetName val="App. A - Attrition Analysis 1a"/>
      <sheetName val="App. A - Attrition Analysis 1b"/>
      <sheetName val="App. A - Attrition Analysis 1c"/>
      <sheetName val="App. A - Attrition Analysis (2)"/>
      <sheetName val="Enhanced Services"/>
      <sheetName val="IRR"/>
      <sheetName val="Multiple Analysis"/>
    </sheetNames>
    <sheetDataSet>
      <sheetData sheetId="0">
        <row r="2">
          <cell r="B2" t="str">
            <v>Exhibit 1: Comparison of Security Systems According to Installation Type</v>
          </cell>
        </row>
        <row r="5">
          <cell r="D5" t="str">
            <v>Monitored</v>
          </cell>
        </row>
        <row r="6">
          <cell r="D6" t="str">
            <v>Do-It-Yourself</v>
          </cell>
          <cell r="F6" t="str">
            <v>Mass Market</v>
          </cell>
          <cell r="H6" t="str">
            <v>Do-It-Yourself</v>
          </cell>
          <cell r="J6" t="str">
            <v>Custom Market</v>
          </cell>
        </row>
        <row r="7">
          <cell r="B7" t="str">
            <v>Distribution</v>
          </cell>
          <cell r="D7" t="str">
            <v>Internet Marketing</v>
          </cell>
          <cell r="F7" t="str">
            <v>Dealer</v>
          </cell>
          <cell r="H7" t="str">
            <v>Retailer / Mail Order</v>
          </cell>
          <cell r="J7" t="str">
            <v>Dealer</v>
          </cell>
        </row>
        <row r="8">
          <cell r="B8" t="str">
            <v>Installation</v>
          </cell>
          <cell r="D8" t="str">
            <v>Homeowner-Installed</v>
          </cell>
          <cell r="F8" t="str">
            <v>Sub-Contract
Installation or
Independent Dealer</v>
          </cell>
          <cell r="H8" t="str">
            <v>Homeowner-
Installed</v>
          </cell>
          <cell r="J8" t="str">
            <v>Custom System via Installer</v>
          </cell>
        </row>
        <row r="9">
          <cell r="B9" t="str">
            <v>Average Price Range</v>
          </cell>
          <cell r="D9" t="str">
            <v>$0 - $249</v>
          </cell>
          <cell r="F9" t="str">
            <v>$150 - $1,500</v>
          </cell>
          <cell r="H9" t="str">
            <v>$200 - $600</v>
          </cell>
          <cell r="J9" t="str">
            <v>$1,200 - $10,000+</v>
          </cell>
        </row>
        <row r="10">
          <cell r="B10" t="str">
            <v>Average Equipment Installation</v>
          </cell>
          <cell r="D10" t="str">
            <v>3+ Contacts
1 Motion Detector</v>
          </cell>
          <cell r="F10" t="str">
            <v xml:space="preserve">2+ Contacts
1 Motion Detector
</v>
          </cell>
          <cell r="H10" t="str">
            <v>2+ Contacts
1 Motion Detector</v>
          </cell>
          <cell r="J10" t="str">
            <v>10+ Contacts
2+ Motion Detectors
2+ Smoke Detectors</v>
          </cell>
        </row>
        <row r="11">
          <cell r="B11" t="str">
            <v>Equipment Type</v>
          </cell>
          <cell r="D11" t="str">
            <v>Wireless</v>
          </cell>
          <cell r="F11" t="str">
            <v>Hardwire / Wireless</v>
          </cell>
          <cell r="H11" t="str">
            <v>Wireless</v>
          </cell>
          <cell r="J11" t="str">
            <v>Hardwire / Wireless</v>
          </cell>
        </row>
        <row r="12">
          <cell r="B12" t="str">
            <v>Monitoring</v>
          </cell>
          <cell r="D12" t="str">
            <v>Yes</v>
          </cell>
          <cell r="F12" t="str">
            <v>Yes</v>
          </cell>
          <cell r="H12" t="str">
            <v>Not typically</v>
          </cell>
          <cell r="J12" t="str">
            <v>Yes</v>
          </cell>
        </row>
        <row r="13">
          <cell r="B13" t="str">
            <v>Examples of Participants</v>
          </cell>
          <cell r="D13" t="str">
            <v>Protect America</v>
          </cell>
          <cell r="F13" t="str">
            <v>ADT
Protection One
Brink's Home Security</v>
          </cell>
          <cell r="H13" t="str">
            <v>Black &amp; Decker
Linear
Visonic
Schlage</v>
          </cell>
          <cell r="J13" t="str">
            <v>Sonitrol
Home Automation, Inc.</v>
          </cell>
        </row>
      </sheetData>
      <sheetData sheetId="1"/>
      <sheetData sheetId="2"/>
      <sheetData sheetId="3"/>
      <sheetData sheetId="4">
        <row r="2">
          <cell r="B2" t="str">
            <v>Exhibit 4: Alarm Penetration in Households</v>
          </cell>
        </row>
        <row r="4">
          <cell r="O4" t="str">
            <v>Alarm Penetration</v>
          </cell>
        </row>
        <row r="5">
          <cell r="N5">
            <v>2005</v>
          </cell>
          <cell r="O5">
            <v>0.224</v>
          </cell>
        </row>
        <row r="6">
          <cell r="N6">
            <v>2006</v>
          </cell>
          <cell r="O6">
            <v>0.23899999999999999</v>
          </cell>
        </row>
        <row r="7">
          <cell r="N7">
            <v>2007</v>
          </cell>
          <cell r="O7">
            <v>0.255</v>
          </cell>
        </row>
        <row r="8">
          <cell r="N8">
            <v>2008</v>
          </cell>
          <cell r="O8">
            <v>0.27100000000000002</v>
          </cell>
        </row>
        <row r="9">
          <cell r="N9">
            <v>2009</v>
          </cell>
          <cell r="O9">
            <v>0.28699999999999998</v>
          </cell>
        </row>
        <row r="10">
          <cell r="N10">
            <v>2010</v>
          </cell>
          <cell r="O10">
            <v>0.30399999999999999</v>
          </cell>
        </row>
        <row r="11">
          <cell r="N11">
            <v>2011</v>
          </cell>
          <cell r="O11">
            <v>0.32100000000000001</v>
          </cell>
        </row>
        <row r="12">
          <cell r="N12">
            <v>2012</v>
          </cell>
          <cell r="O12">
            <v>0.33900000000000002</v>
          </cell>
        </row>
        <row r="21">
          <cell r="B21" t="str">
            <v>Source: Parks Associates.</v>
          </cell>
        </row>
      </sheetData>
      <sheetData sheetId="5"/>
      <sheetData sheetId="6"/>
      <sheetData sheetId="7"/>
      <sheetData sheetId="8" refreshError="1"/>
      <sheetData sheetId="9" refreshError="1"/>
      <sheetData sheetId="10">
        <row r="2">
          <cell r="B2" t="str">
            <v>Exhibit 7: Revenue Growth (1)</v>
          </cell>
        </row>
        <row r="3">
          <cell r="B3" t="str">
            <v>($ in thousands)</v>
          </cell>
        </row>
        <row r="4">
          <cell r="O4" t="str">
            <v>Net Monitoring Revenue</v>
          </cell>
          <cell r="P4" t="str">
            <v>Equipment Revenue</v>
          </cell>
        </row>
        <row r="5">
          <cell r="N5">
            <v>2002</v>
          </cell>
          <cell r="O5">
            <v>23967.530999999999</v>
          </cell>
          <cell r="P5">
            <v>560.38300000000004</v>
          </cell>
          <cell r="Q5">
            <v>24527.914000000001</v>
          </cell>
        </row>
        <row r="6">
          <cell r="N6">
            <v>2003</v>
          </cell>
          <cell r="O6">
            <v>30891.293000000001</v>
          </cell>
          <cell r="P6">
            <v>975.89800000000002</v>
          </cell>
          <cell r="Q6">
            <v>31867.191000000003</v>
          </cell>
        </row>
        <row r="7">
          <cell r="N7">
            <v>2004</v>
          </cell>
          <cell r="O7">
            <v>34620.669000000002</v>
          </cell>
          <cell r="P7">
            <v>1722.2460000000001</v>
          </cell>
          <cell r="Q7">
            <v>36342.915000000001</v>
          </cell>
        </row>
        <row r="8">
          <cell r="N8">
            <v>2005</v>
          </cell>
          <cell r="O8">
            <v>36662.728999999999</v>
          </cell>
          <cell r="P8">
            <v>2278.9949999999999</v>
          </cell>
          <cell r="Q8">
            <v>38941.724000000002</v>
          </cell>
        </row>
        <row r="9">
          <cell r="N9">
            <v>2006</v>
          </cell>
          <cell r="O9">
            <v>38134.508999999998</v>
          </cell>
          <cell r="P9">
            <v>2881.1010000000001</v>
          </cell>
          <cell r="Q9">
            <v>41015.61</v>
          </cell>
        </row>
        <row r="10">
          <cell r="N10">
            <v>2007</v>
          </cell>
          <cell r="O10">
            <v>39286.832999999999</v>
          </cell>
          <cell r="P10">
            <v>3081.7779999999998</v>
          </cell>
          <cell r="Q10">
            <v>42368.610999999997</v>
          </cell>
        </row>
        <row r="11">
          <cell r="N11">
            <v>2008</v>
          </cell>
          <cell r="O11">
            <v>39588.048999999999</v>
          </cell>
          <cell r="P11">
            <v>2433.2719999999999</v>
          </cell>
          <cell r="Q11">
            <v>42021.320999999996</v>
          </cell>
        </row>
        <row r="12">
          <cell r="N12" t="str">
            <v>CAGR</v>
          </cell>
          <cell r="Q12">
            <v>9.3876219518892468E-2</v>
          </cell>
        </row>
        <row r="21">
          <cell r="B21" t="str">
            <v>(1) For the years ending December 31.</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B2" t="str">
            <v>Exhibit 29: Total Alarm Industry Revenue</v>
          </cell>
        </row>
        <row r="3">
          <cell r="B3" t="str">
            <v>(in billions)</v>
          </cell>
        </row>
        <row r="5">
          <cell r="O5" t="str">
            <v>#</v>
          </cell>
        </row>
        <row r="6">
          <cell r="N6">
            <v>1990</v>
          </cell>
          <cell r="O6">
            <v>14.1</v>
          </cell>
        </row>
        <row r="7">
          <cell r="N7">
            <v>1991</v>
          </cell>
          <cell r="O7">
            <v>14.8332</v>
          </cell>
        </row>
        <row r="8">
          <cell r="N8">
            <v>1992</v>
          </cell>
          <cell r="O8">
            <v>15.42059472</v>
          </cell>
        </row>
        <row r="9">
          <cell r="N9">
            <v>1993</v>
          </cell>
          <cell r="O9">
            <v>16.299568619039999</v>
          </cell>
        </row>
        <row r="10">
          <cell r="N10">
            <v>1994</v>
          </cell>
          <cell r="O10">
            <v>17.326441442039517</v>
          </cell>
        </row>
        <row r="11">
          <cell r="N11">
            <v>1995</v>
          </cell>
          <cell r="O11">
            <v>18.781862523170837</v>
          </cell>
        </row>
        <row r="12">
          <cell r="N12">
            <v>1996</v>
          </cell>
          <cell r="O12">
            <v>19.195063498680597</v>
          </cell>
        </row>
        <row r="13">
          <cell r="N13">
            <v>1997</v>
          </cell>
          <cell r="O13">
            <v>20.36596237210011</v>
          </cell>
        </row>
        <row r="14">
          <cell r="N14">
            <v>1998</v>
          </cell>
          <cell r="O14">
            <v>22.158167060844921</v>
          </cell>
        </row>
        <row r="15">
          <cell r="N15">
            <v>1999</v>
          </cell>
          <cell r="O15">
            <v>24.440458268111946</v>
          </cell>
        </row>
        <row r="16">
          <cell r="N16">
            <v>2000</v>
          </cell>
          <cell r="O16">
            <v>26.332149738063809</v>
          </cell>
        </row>
        <row r="17">
          <cell r="N17">
            <v>2001</v>
          </cell>
          <cell r="O17">
            <v>29.686865614693136</v>
          </cell>
        </row>
        <row r="18">
          <cell r="N18">
            <v>2002</v>
          </cell>
          <cell r="O18">
            <v>32.459618863105476</v>
          </cell>
        </row>
        <row r="19">
          <cell r="N19">
            <v>2003</v>
          </cell>
          <cell r="O19">
            <v>35.088847991017019</v>
          </cell>
        </row>
        <row r="20">
          <cell r="N20">
            <v>2004</v>
          </cell>
          <cell r="O20">
            <v>36.983645782531937</v>
          </cell>
        </row>
        <row r="21">
          <cell r="B21" t="str">
            <v>Source: SDM Magazine, normalized for change in reporting methodology per Barnes Associates estimate.</v>
          </cell>
          <cell r="N21">
            <v>2005</v>
          </cell>
          <cell r="O21">
            <v>39.31361546683145</v>
          </cell>
          <cell r="R21">
            <v>7.3</v>
          </cell>
        </row>
        <row r="22">
          <cell r="N22">
            <v>2006</v>
          </cell>
          <cell r="O22">
            <v>42.969781705246774</v>
          </cell>
        </row>
        <row r="23">
          <cell r="N23">
            <v>2007</v>
          </cell>
          <cell r="O23">
            <v>47.051910967245213</v>
          </cell>
          <cell r="Q23" t="str">
            <v>CAGR</v>
          </cell>
        </row>
        <row r="24">
          <cell r="N24" t="str">
            <v>2008E</v>
          </cell>
          <cell r="O24">
            <v>48.463468296262569</v>
          </cell>
          <cell r="Q24">
            <v>7.9235001680217021E-2</v>
          </cell>
        </row>
        <row r="25">
          <cell r="N25" t="str">
            <v>2009P</v>
          </cell>
          <cell r="O25">
            <v>44.7</v>
          </cell>
        </row>
        <row r="28">
          <cell r="N28">
            <v>2012</v>
          </cell>
          <cell r="R28">
            <v>12.2</v>
          </cell>
          <cell r="S28">
            <v>7.6124265408576974E-2</v>
          </cell>
        </row>
      </sheetData>
      <sheetData sheetId="28"/>
      <sheetData sheetId="29"/>
      <sheetData sheetId="30">
        <row r="2">
          <cell r="B2" t="str">
            <v>Exhibit 32: Total Initial Sales of Security Systems</v>
          </cell>
        </row>
        <row r="3">
          <cell r="B3" t="str">
            <v>(in thousands)</v>
          </cell>
        </row>
        <row r="5">
          <cell r="O5" t="str">
            <v>#</v>
          </cell>
        </row>
        <row r="6">
          <cell r="N6">
            <v>2005</v>
          </cell>
          <cell r="O6">
            <v>1848</v>
          </cell>
        </row>
        <row r="7">
          <cell r="N7">
            <v>2006</v>
          </cell>
          <cell r="O7">
            <v>1961</v>
          </cell>
        </row>
        <row r="8">
          <cell r="N8">
            <v>2007</v>
          </cell>
          <cell r="O8">
            <v>2067</v>
          </cell>
        </row>
        <row r="9">
          <cell r="N9">
            <v>2008</v>
          </cell>
          <cell r="O9">
            <v>2185</v>
          </cell>
        </row>
        <row r="10">
          <cell r="N10">
            <v>2009</v>
          </cell>
          <cell r="O10">
            <v>2289</v>
          </cell>
        </row>
        <row r="11">
          <cell r="N11">
            <v>2010</v>
          </cell>
          <cell r="O11">
            <v>2399</v>
          </cell>
        </row>
        <row r="12">
          <cell r="N12">
            <v>2011</v>
          </cell>
          <cell r="O12">
            <v>2507</v>
          </cell>
        </row>
        <row r="13">
          <cell r="N13">
            <v>2012</v>
          </cell>
          <cell r="O13">
            <v>2614</v>
          </cell>
        </row>
        <row r="21">
          <cell r="B21" t="str">
            <v>Source: Parks Associates.</v>
          </cell>
        </row>
        <row r="22">
          <cell r="B22" t="str">
            <v>Note:  "Total Initial Sales" of security systems refers to all homes that will be adding security systems in a given year.</v>
          </cell>
        </row>
      </sheetData>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refreshError="1"/>
      <sheetData sheetId="57" refreshError="1"/>
      <sheetData sheetId="58"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s Summary"/>
      <sheetName val="Summary Slide"/>
      <sheetName val="curve inflections"/>
      <sheetName val="Summary"/>
      <sheetName val="Adjustments"/>
      <sheetName val="Targets"/>
      <sheetName val="TTC Reconciliation"/>
      <sheetName val="TTC Calculator"/>
      <sheetName val="TTC Slope"/>
      <sheetName val="TTC_Revenue_Chart"/>
      <sheetName val="TTC_OI_Chart"/>
      <sheetName val="TTC_FCF_Chart"/>
      <sheetName val="TLR Reconciliation"/>
      <sheetName val="TLR Calculator"/>
      <sheetName val="TLR Slope"/>
      <sheetName val="TLR_Revenue_Chart"/>
      <sheetName val="TLR_OI_Chart"/>
      <sheetName val="TLR_FCF_Chart"/>
      <sheetName val="TL Reconciliation"/>
      <sheetName val="TL Calculator"/>
      <sheetName val="TL Slope"/>
      <sheetName val="TL_Revenue_Chart"/>
      <sheetName val="TL_OI_Chart"/>
      <sheetName val="TL_FCF_Chart"/>
      <sheetName val="TF Reconciliation"/>
      <sheetName val="TF Calculator"/>
      <sheetName val="TF Slope"/>
      <sheetName val="TF_Revenue_Chart"/>
      <sheetName val="TF_OI_Chart"/>
      <sheetName val="TF_FCF_Chart"/>
      <sheetName val="TSH Reconciliation"/>
      <sheetName val="TSH Calculator"/>
      <sheetName val="TSH Slope"/>
      <sheetName val="TSH_Revenue_Chart"/>
      <sheetName val="TSH_OI_Chart"/>
      <sheetName val="TSH_FCF_Chart"/>
      <sheetName val="Version control"/>
      <sheetName val="Slide 12"/>
      <sheetName val="Slide 16"/>
      <sheetName val="Slide 9"/>
    </sheetNames>
    <sheetDataSet>
      <sheetData sheetId="0" refreshError="1"/>
      <sheetData sheetId="1" refreshError="1"/>
      <sheetData sheetId="2" refreshError="1"/>
      <sheetData sheetId="3" refreshError="1"/>
      <sheetData sheetId="4" refreshError="1"/>
      <sheetData sheetId="5" refreshError="1">
        <row r="1">
          <cell r="A1" t="str">
            <v>The Thomson Corporation</v>
          </cell>
        </row>
        <row r="2">
          <cell r="A2" t="str">
            <v>2006 Short-Term Incentive Compensation</v>
          </cell>
        </row>
        <row r="3">
          <cell r="A3" t="str">
            <v>Summary by Market Group</v>
          </cell>
        </row>
        <row r="4">
          <cell r="A4" t="str">
            <v>US$ Millions at 2006 Plan Rates</v>
          </cell>
        </row>
        <row r="8">
          <cell r="C8" t="str">
            <v>Thomson</v>
          </cell>
          <cell r="D8" t="str">
            <v>Thomson Legal &amp;</v>
          </cell>
          <cell r="E8" t="str">
            <v>Thomson</v>
          </cell>
          <cell r="F8" t="str">
            <v>Thomson</v>
          </cell>
          <cell r="G8" t="str">
            <v>Thomson Scientific &amp;</v>
          </cell>
        </row>
        <row r="9">
          <cell r="C9" t="str">
            <v>Corporation</v>
          </cell>
          <cell r="D9" t="str">
            <v>Regulatory</v>
          </cell>
          <cell r="E9" t="str">
            <v>Learning</v>
          </cell>
          <cell r="F9" t="str">
            <v>Financial</v>
          </cell>
          <cell r="G9" t="str">
            <v>Healthcare</v>
          </cell>
        </row>
        <row r="11">
          <cell r="B11" t="str">
            <v>Revenue [45%]</v>
          </cell>
        </row>
        <row r="13">
          <cell r="B13" t="str">
            <v>Threshold (Prior Year)</v>
          </cell>
          <cell r="C13">
            <v>8691.2999999999993</v>
          </cell>
          <cell r="D13">
            <v>3486.4</v>
          </cell>
          <cell r="E13">
            <v>2316.1999999999998</v>
          </cell>
          <cell r="F13">
            <v>1894.1</v>
          </cell>
          <cell r="G13">
            <v>1016.9</v>
          </cell>
        </row>
        <row r="15">
          <cell r="B15" t="str">
            <v>Minimum Hurdle ($)</v>
          </cell>
          <cell r="C15">
            <v>8976.9333333333325</v>
          </cell>
          <cell r="D15">
            <v>3611.7898160020409</v>
          </cell>
          <cell r="E15">
            <v>2385.2752511207009</v>
          </cell>
          <cell r="F15">
            <v>1954.6130806942947</v>
          </cell>
          <cell r="G15">
            <v>1047.6070228328556</v>
          </cell>
        </row>
        <row r="16">
          <cell r="B16" t="str">
            <v xml:space="preserve">  % Growth</v>
          </cell>
          <cell r="C16">
            <v>3.2864281906427539E-2</v>
          </cell>
          <cell r="D16">
            <v>3.5965413034086957E-2</v>
          </cell>
          <cell r="E16">
            <v>2.9822662602841277E-2</v>
          </cell>
          <cell r="F16">
            <v>3.1948197399448208E-2</v>
          </cell>
          <cell r="G16">
            <v>3.019669862607488E-2</v>
          </cell>
        </row>
        <row r="18">
          <cell r="B18" t="str">
            <v>Target</v>
          </cell>
          <cell r="C18">
            <v>9262.5666666666675</v>
          </cell>
          <cell r="D18">
            <v>3737.1796320040817</v>
          </cell>
          <cell r="E18">
            <v>2454.3505022414015</v>
          </cell>
          <cell r="F18">
            <v>2015.1261613885893</v>
          </cell>
          <cell r="G18">
            <v>1078.3140456657111</v>
          </cell>
        </row>
        <row r="19">
          <cell r="B19" t="str">
            <v xml:space="preserve">  % Growth</v>
          </cell>
          <cell r="C19">
            <v>6.5728563812855079E-2</v>
          </cell>
          <cell r="D19">
            <v>7.1930826068173914E-2</v>
          </cell>
          <cell r="E19">
            <v>5.9645325205682553E-2</v>
          </cell>
          <cell r="F19">
            <v>6.3896394798896194E-2</v>
          </cell>
          <cell r="G19">
            <v>6.0393397252149761E-2</v>
          </cell>
        </row>
        <row r="21">
          <cell r="B21" t="str">
            <v>Curve Gradient - 10% payout for 
each 1% growth above target</v>
          </cell>
        </row>
        <row r="23">
          <cell r="B23" t="str">
            <v>Notional Maximum</v>
          </cell>
          <cell r="C23">
            <v>9653.6751666666678</v>
          </cell>
          <cell r="D23">
            <v>3894.0676320040816</v>
          </cell>
          <cell r="E23">
            <v>2558.5795022414013</v>
          </cell>
          <cell r="F23">
            <v>2100.3606613885891</v>
          </cell>
          <cell r="G23">
            <v>1124.0745456657112</v>
          </cell>
        </row>
        <row r="24">
          <cell r="B24" t="str">
            <v xml:space="preserve">  % Growth</v>
          </cell>
          <cell r="C24">
            <v>0.11072856381285523</v>
          </cell>
          <cell r="D24">
            <v>0.11693082606817384</v>
          </cell>
          <cell r="E24">
            <v>0.10464532520568248</v>
          </cell>
          <cell r="F24">
            <v>0.10889639479889612</v>
          </cell>
          <cell r="G24">
            <v>0.10539339725214991</v>
          </cell>
        </row>
        <row r="26">
          <cell r="B26" t="str">
            <v>Adjusted Operating Income [45%]</v>
          </cell>
        </row>
        <row r="28">
          <cell r="B28" t="str">
            <v>Threshold (Prior Year)</v>
          </cell>
          <cell r="C28">
            <v>1773.3999999999999</v>
          </cell>
          <cell r="D28">
            <v>981.6</v>
          </cell>
          <cell r="E28">
            <v>350.90000000000003</v>
          </cell>
          <cell r="F28">
            <v>333</v>
          </cell>
          <cell r="G28">
            <v>235.9</v>
          </cell>
        </row>
        <row r="30">
          <cell r="B30" t="str">
            <v>Minimum Hurdle ($)</v>
          </cell>
          <cell r="C30">
            <v>1844.2049859103652</v>
          </cell>
          <cell r="D30">
            <v>1025.4624585243903</v>
          </cell>
          <cell r="E30">
            <v>376.41550540658466</v>
          </cell>
          <cell r="F30">
            <v>348.62662664036145</v>
          </cell>
          <cell r="G30">
            <v>248.81069724994396</v>
          </cell>
        </row>
        <row r="31">
          <cell r="B31" t="str">
            <v xml:space="preserve">  % Growth</v>
          </cell>
          <cell r="C31">
            <v>3.9926122651610108E-2</v>
          </cell>
          <cell r="D31">
            <v>4.468465619844153E-2</v>
          </cell>
          <cell r="E31">
            <v>7.2714463968608145E-2</v>
          </cell>
          <cell r="F31">
            <v>4.6926806727812131E-2</v>
          </cell>
          <cell r="G31">
            <v>5.4729534760254106E-2</v>
          </cell>
        </row>
        <row r="33">
          <cell r="B33" t="str">
            <v>Target</v>
          </cell>
          <cell r="C33">
            <v>1915.0099718207309</v>
          </cell>
          <cell r="D33">
            <v>1069.3249170487802</v>
          </cell>
          <cell r="E33">
            <v>401.93101081316922</v>
          </cell>
          <cell r="F33">
            <v>364.25325328072296</v>
          </cell>
          <cell r="G33">
            <v>261.72139449988788</v>
          </cell>
        </row>
        <row r="34">
          <cell r="B34" t="str">
            <v xml:space="preserve">  % Growth</v>
          </cell>
          <cell r="C34">
            <v>7.9852245303220437E-2</v>
          </cell>
          <cell r="D34">
            <v>8.9369312396882838E-2</v>
          </cell>
          <cell r="E34">
            <v>0.14542892793721629</v>
          </cell>
          <cell r="F34">
            <v>9.3853613455624485E-2</v>
          </cell>
          <cell r="G34">
            <v>0.10945906952050821</v>
          </cell>
        </row>
        <row r="36">
          <cell r="B36" t="str">
            <v>Curve Gradient - 5% payout for 
each 1% growth above target</v>
          </cell>
        </row>
        <row r="38">
          <cell r="B38" t="str">
            <v>Notional Maximum</v>
          </cell>
          <cell r="C38">
            <v>2074.6159718207309</v>
          </cell>
          <cell r="D38">
            <v>1157.6689170487803</v>
          </cell>
          <cell r="E38">
            <v>433.51201081316924</v>
          </cell>
          <cell r="F38">
            <v>394.22325328072293</v>
          </cell>
          <cell r="G38">
            <v>282.95239449988787</v>
          </cell>
        </row>
        <row r="39">
          <cell r="B39" t="str">
            <v xml:space="preserve">  % Growth</v>
          </cell>
          <cell r="C39">
            <v>0.16985224530322052</v>
          </cell>
          <cell r="D39">
            <v>0.17936931239688292</v>
          </cell>
          <cell r="E39">
            <v>0.23542892793721637</v>
          </cell>
          <cell r="F39">
            <v>0.18385361345562434</v>
          </cell>
          <cell r="G39">
            <v>0.19945906952050807</v>
          </cell>
        </row>
        <row r="41">
          <cell r="B41" t="str">
            <v>Free Cash Flow [10%]</v>
          </cell>
        </row>
        <row r="43">
          <cell r="B43" t="str">
            <v>Threshold (Prior Year)</v>
          </cell>
          <cell r="C43">
            <v>1194</v>
          </cell>
          <cell r="D43">
            <v>968.3</v>
          </cell>
          <cell r="E43">
            <v>352.97</v>
          </cell>
          <cell r="F43">
            <v>320</v>
          </cell>
          <cell r="G43">
            <v>241.8</v>
          </cell>
        </row>
        <row r="44">
          <cell r="B44" t="str">
            <v xml:space="preserve">  Margin %</v>
          </cell>
          <cell r="C44">
            <v>0.13737875806841326</v>
          </cell>
          <cell r="D44">
            <v>0.27773634694814131</v>
          </cell>
          <cell r="E44">
            <v>0.15239184871772735</v>
          </cell>
          <cell r="F44">
            <v>0.16894567340689509</v>
          </cell>
          <cell r="G44">
            <v>0.23778149277215066</v>
          </cell>
        </row>
        <row r="46">
          <cell r="B46" t="str">
            <v>Minimum Hurdle ($)</v>
          </cell>
          <cell r="C46">
            <v>1239.2666666666667</v>
          </cell>
          <cell r="D46">
            <v>1006.635035185983</v>
          </cell>
          <cell r="E46">
            <v>378.95125756340383</v>
          </cell>
          <cell r="F46">
            <v>334.32770515894481</v>
          </cell>
          <cell r="G46">
            <v>249.10156172778485</v>
          </cell>
        </row>
        <row r="47">
          <cell r="B47" t="str">
            <v xml:space="preserve">  % Growth</v>
          </cell>
          <cell r="C47">
            <v>3.7911781127861532E-2</v>
          </cell>
          <cell r="D47">
            <v>3.9590039436107727E-2</v>
          </cell>
          <cell r="E47">
            <v>7.3607551812912675E-2</v>
          </cell>
          <cell r="F47">
            <v>4.4774078621702573E-2</v>
          </cell>
          <cell r="G47">
            <v>3.0196698626074658E-2</v>
          </cell>
        </row>
        <row r="49">
          <cell r="B49" t="str">
            <v>Target</v>
          </cell>
          <cell r="C49">
            <v>1284.5333333333333</v>
          </cell>
          <cell r="D49">
            <v>1044.9700703719661</v>
          </cell>
          <cell r="E49">
            <v>404.93251512680763</v>
          </cell>
          <cell r="F49">
            <v>348.65541031788968</v>
          </cell>
          <cell r="G49">
            <v>256.4031234555697</v>
          </cell>
        </row>
        <row r="50">
          <cell r="B50" t="str">
            <v xml:space="preserve">  % Growth</v>
          </cell>
          <cell r="C50">
            <v>7.5823562255723065E-2</v>
          </cell>
          <cell r="D50">
            <v>7.9180078872215454E-2</v>
          </cell>
          <cell r="E50">
            <v>0.14721510362582535</v>
          </cell>
          <cell r="F50">
            <v>8.9548157243405146E-2</v>
          </cell>
          <cell r="G50">
            <v>6.0393397252149317E-2</v>
          </cell>
        </row>
        <row r="51">
          <cell r="B51" t="str">
            <v xml:space="preserve">  Margin %</v>
          </cell>
          <cell r="C51">
            <v>0.13868006348132444</v>
          </cell>
          <cell r="D51">
            <v>0.2796146220596829</v>
          </cell>
          <cell r="E51">
            <v>0.164985610146965</v>
          </cell>
          <cell r="F51">
            <v>0.17301914738560942</v>
          </cell>
          <cell r="G51">
            <v>0.23778149277215055</v>
          </cell>
        </row>
        <row r="53">
          <cell r="B53" t="str">
            <v>Curve Gradient - 1% payout for
each 1% growth above target</v>
          </cell>
        </row>
        <row r="55">
          <cell r="B55" t="str">
            <v>Notional Maximum</v>
          </cell>
          <cell r="C55">
            <v>1403.9333333333334</v>
          </cell>
          <cell r="D55">
            <v>1141.8000703719661</v>
          </cell>
          <cell r="E55">
            <v>440.22951512680766</v>
          </cell>
          <cell r="F55">
            <v>380.65541031788968</v>
          </cell>
          <cell r="G55">
            <v>280.58312345556971</v>
          </cell>
        </row>
        <row r="56">
          <cell r="B56" t="str">
            <v xml:space="preserve">  % Growth</v>
          </cell>
          <cell r="C56">
            <v>0.17582356225572315</v>
          </cell>
          <cell r="D56">
            <v>0.17918007887221532</v>
          </cell>
          <cell r="E56">
            <v>0.24721510362582544</v>
          </cell>
          <cell r="F56">
            <v>0.18954815724340524</v>
          </cell>
          <cell r="G56">
            <v>0.16039339725214918</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
          <cell r="A1" t="str">
            <v>Thomson Learning</v>
          </cell>
        </row>
        <row r="2">
          <cell r="A2" t="str">
            <v>2006 Short-Term Incentive Compensation</v>
          </cell>
        </row>
        <row r="3">
          <cell r="A3" t="str">
            <v>Payout Calculator</v>
          </cell>
          <cell r="P3" t="str">
            <v>Original</v>
          </cell>
        </row>
        <row r="4">
          <cell r="M4" t="str">
            <v>Revised</v>
          </cell>
          <cell r="N4" t="str">
            <v>Plan / 05A</v>
          </cell>
          <cell r="O4" t="str">
            <v>Original</v>
          </cell>
          <cell r="P4" t="str">
            <v>Plan / 05LE</v>
          </cell>
        </row>
        <row r="5">
          <cell r="M5">
            <v>2006</v>
          </cell>
          <cell r="N5" t="str">
            <v>Growth &amp;</v>
          </cell>
          <cell r="O5">
            <v>2006</v>
          </cell>
          <cell r="P5" t="str">
            <v>Growth &amp;</v>
          </cell>
          <cell r="R5">
            <v>2005</v>
          </cell>
          <cell r="S5" t="str">
            <v>Plan / 05A</v>
          </cell>
        </row>
        <row r="6">
          <cell r="D6" t="str">
            <v>Revenue</v>
          </cell>
          <cell r="F6" t="str">
            <v>Oper Income</v>
          </cell>
          <cell r="H6" t="str">
            <v>FCF</v>
          </cell>
          <cell r="L6">
            <v>2005</v>
          </cell>
          <cell r="M6" t="str">
            <v>Plan</v>
          </cell>
          <cell r="N6" t="str">
            <v>FCF Margin</v>
          </cell>
          <cell r="O6" t="str">
            <v>Plan</v>
          </cell>
          <cell r="P6" t="str">
            <v>FCF Margin</v>
          </cell>
          <cell r="R6" t="str">
            <v>LE</v>
          </cell>
          <cell r="S6" t="str">
            <v>Growth %</v>
          </cell>
        </row>
        <row r="7">
          <cell r="B7" t="str">
            <v>Threshold</v>
          </cell>
          <cell r="D7">
            <v>2316.1999999999998</v>
          </cell>
          <cell r="F7">
            <v>350.90000000000003</v>
          </cell>
          <cell r="H7">
            <v>352.97</v>
          </cell>
          <cell r="K7" t="str">
            <v>Revenue</v>
          </cell>
          <cell r="L7">
            <v>2316.1999999999998</v>
          </cell>
          <cell r="M7">
            <v>2454.3505022414015</v>
          </cell>
          <cell r="N7">
            <v>5.9645325205682553E-2</v>
          </cell>
          <cell r="O7">
            <v>2469.2915013268021</v>
          </cell>
          <cell r="P7">
            <v>5.9645325205682553E-2</v>
          </cell>
          <cell r="R7">
            <v>2330.3000000000002</v>
          </cell>
          <cell r="S7">
            <v>6.6095976740697004E-2</v>
          </cell>
        </row>
        <row r="8">
          <cell r="B8" t="str">
            <v>Threshold + 1%</v>
          </cell>
          <cell r="D8">
            <v>2339.4</v>
          </cell>
          <cell r="F8">
            <v>354.4</v>
          </cell>
          <cell r="H8">
            <v>356.5</v>
          </cell>
          <cell r="K8" t="str">
            <v>Operating Profit</v>
          </cell>
          <cell r="L8">
            <v>350.90000000000003</v>
          </cell>
          <cell r="M8">
            <v>401.93101081316922</v>
          </cell>
          <cell r="N8">
            <v>0.14542892793721629</v>
          </cell>
          <cell r="O8">
            <v>412.17</v>
          </cell>
          <cell r="P8">
            <v>0.14528570317102174</v>
          </cell>
          <cell r="R8">
            <v>359.88400000000001</v>
          </cell>
          <cell r="S8">
            <v>0.17460815047021927</v>
          </cell>
        </row>
        <row r="9">
          <cell r="B9" t="str">
            <v>Minimum Growth Hurdle</v>
          </cell>
          <cell r="D9">
            <v>2385.2752511207009</v>
          </cell>
          <cell r="F9">
            <v>376.41550540658466</v>
          </cell>
          <cell r="H9">
            <v>378.95125756340383</v>
          </cell>
          <cell r="K9" t="str">
            <v>Free Cash Flow</v>
          </cell>
          <cell r="L9">
            <v>352.97</v>
          </cell>
          <cell r="M9">
            <v>404.93251512680763</v>
          </cell>
          <cell r="N9">
            <v>0.164985610146965</v>
          </cell>
          <cell r="O9">
            <v>407.8</v>
          </cell>
          <cell r="P9">
            <v>0.1651485860542915</v>
          </cell>
          <cell r="R9">
            <v>355.6</v>
          </cell>
          <cell r="S9">
            <v>0.15533898064991347</v>
          </cell>
        </row>
        <row r="10">
          <cell r="B10" t="str">
            <v>Target</v>
          </cell>
          <cell r="D10">
            <v>2454.3505022414015</v>
          </cell>
          <cell r="F10">
            <v>401.93101081316922</v>
          </cell>
          <cell r="H10">
            <v>404.93251512680763</v>
          </cell>
        </row>
        <row r="12">
          <cell r="B12" t="str">
            <v>Final Actual Results</v>
          </cell>
          <cell r="D12">
            <v>2454.3505022414015</v>
          </cell>
          <cell r="F12">
            <v>401.93101081316922</v>
          </cell>
          <cell r="H12">
            <v>404.93251512680763</v>
          </cell>
        </row>
        <row r="13">
          <cell r="B13" t="str">
            <v>Payout</v>
          </cell>
          <cell r="D13">
            <v>0.45</v>
          </cell>
          <cell r="F13">
            <v>0.45</v>
          </cell>
          <cell r="H13">
            <v>0.1</v>
          </cell>
        </row>
        <row r="16">
          <cell r="B16" t="str">
            <v>Final Payout</v>
          </cell>
          <cell r="D16">
            <v>1</v>
          </cell>
        </row>
        <row r="20">
          <cell r="A20" t="str">
            <v>Calculation Back-up</v>
          </cell>
        </row>
        <row r="22">
          <cell r="B22" t="str">
            <v>REVENUE CURVES</v>
          </cell>
        </row>
        <row r="23">
          <cell r="B23" t="str">
            <v>Revenue btw THRSLD +1% &amp; MGH</v>
          </cell>
          <cell r="D23">
            <v>0</v>
          </cell>
          <cell r="F23" t="str">
            <v>linear btw 2% and 10%</v>
          </cell>
        </row>
        <row r="24">
          <cell r="B24" t="str">
            <v>Revenue btw MGH &amp; TGT</v>
          </cell>
          <cell r="D24">
            <v>0.45</v>
          </cell>
          <cell r="F24" t="str">
            <v>linear btw 20% and 45%</v>
          </cell>
        </row>
        <row r="25">
          <cell r="B25" t="str">
            <v>Revenue &gt;TGT</v>
          </cell>
          <cell r="D25">
            <v>0</v>
          </cell>
          <cell r="F25" t="str">
            <v>10% for each 1% growth above target based on ATIs</v>
          </cell>
        </row>
        <row r="26">
          <cell r="B26" t="str">
            <v xml:space="preserve">  above target increments</v>
          </cell>
          <cell r="D26">
            <v>23.161999999999999</v>
          </cell>
          <cell r="F26" t="str">
            <v>1% of threshold</v>
          </cell>
        </row>
        <row r="28">
          <cell r="B28" t="str">
            <v>Meet THRSLD+1%</v>
          </cell>
          <cell r="D28" t="str">
            <v>YES</v>
          </cell>
          <cell r="F28" t="str">
            <v>Required to get any compensation</v>
          </cell>
        </row>
        <row r="29">
          <cell r="B29" t="str">
            <v>Meet MGH</v>
          </cell>
          <cell r="D29" t="str">
            <v>YES</v>
          </cell>
          <cell r="F29" t="str">
            <v>Required to get above target compensation on OI</v>
          </cell>
        </row>
        <row r="30">
          <cell r="B30" t="str">
            <v>Applicable curve</v>
          </cell>
          <cell r="D30">
            <v>0.45</v>
          </cell>
        </row>
        <row r="31">
          <cell r="B31" t="str">
            <v>Final Payout</v>
          </cell>
          <cell r="D31">
            <v>0.45</v>
          </cell>
          <cell r="F31" t="str">
            <v>Tested against OI MGH</v>
          </cell>
        </row>
        <row r="34">
          <cell r="B34" t="str">
            <v>OPERATING CURVES</v>
          </cell>
        </row>
        <row r="35">
          <cell r="B35" t="str">
            <v>OI btw THRSLD +1% &amp; MGH</v>
          </cell>
          <cell r="D35">
            <v>0</v>
          </cell>
          <cell r="F35" t="str">
            <v>linear btw 3% and 10%</v>
          </cell>
        </row>
        <row r="36">
          <cell r="B36" t="str">
            <v>OI btw MGH &amp; TGT</v>
          </cell>
          <cell r="D36">
            <v>0.45</v>
          </cell>
          <cell r="F36" t="str">
            <v>linear btw 20% and 45%</v>
          </cell>
        </row>
        <row r="37">
          <cell r="B37" t="str">
            <v>OI &gt;TGT</v>
          </cell>
          <cell r="D37">
            <v>0</v>
          </cell>
          <cell r="F37" t="str">
            <v>5% for each 1% growth above target based on ATIs</v>
          </cell>
        </row>
        <row r="38">
          <cell r="B38" t="str">
            <v xml:space="preserve">  Original above target increments</v>
          </cell>
          <cell r="D38">
            <v>3.5090000000000003</v>
          </cell>
          <cell r="F38" t="str">
            <v>1% of threshold</v>
          </cell>
        </row>
        <row r="40">
          <cell r="B40" t="str">
            <v>Meet THRSLD+1%</v>
          </cell>
          <cell r="D40" t="str">
            <v>YES</v>
          </cell>
          <cell r="F40" t="str">
            <v>Required to get any compensation</v>
          </cell>
        </row>
        <row r="41">
          <cell r="B41" t="str">
            <v>Meet MGH</v>
          </cell>
          <cell r="D41" t="str">
            <v>YES</v>
          </cell>
          <cell r="F41" t="str">
            <v>Required to get above target compensation on Revenue</v>
          </cell>
        </row>
        <row r="42">
          <cell r="B42" t="str">
            <v>Applicable curve</v>
          </cell>
          <cell r="D42">
            <v>0.45</v>
          </cell>
        </row>
        <row r="43">
          <cell r="B43" t="str">
            <v>Final Payout</v>
          </cell>
          <cell r="D43">
            <v>0.45</v>
          </cell>
          <cell r="F43" t="str">
            <v>Tested against REV MGH</v>
          </cell>
        </row>
        <row r="46">
          <cell r="B46" t="str">
            <v>FREE CASH FLOW CURVES</v>
          </cell>
        </row>
        <row r="47">
          <cell r="B47" t="str">
            <v>FCF btw THRSLD +1% &amp; MGH</v>
          </cell>
          <cell r="D47">
            <v>0</v>
          </cell>
          <cell r="F47" t="str">
            <v>linear btw 1% and 3%</v>
          </cell>
        </row>
        <row r="48">
          <cell r="B48" t="str">
            <v>FCF btw MGH &amp; TGT</v>
          </cell>
          <cell r="D48">
            <v>0.1</v>
          </cell>
          <cell r="F48" t="str">
            <v>linear btw 6% and 10%</v>
          </cell>
        </row>
        <row r="49">
          <cell r="B49" t="str">
            <v>FCF &gt;TGT</v>
          </cell>
          <cell r="D49">
            <v>0</v>
          </cell>
          <cell r="F49" t="str">
            <v>1% for each 1% growth above target based on ATIs</v>
          </cell>
        </row>
        <row r="50">
          <cell r="B50" t="str">
            <v xml:space="preserve">  Original above target increments</v>
          </cell>
          <cell r="D50">
            <v>3.5297000000000001</v>
          </cell>
          <cell r="F50" t="str">
            <v>1% of threshold</v>
          </cell>
        </row>
        <row r="52">
          <cell r="B52" t="str">
            <v>Meet THRSLD+1%</v>
          </cell>
          <cell r="D52" t="str">
            <v>YES</v>
          </cell>
          <cell r="F52" t="str">
            <v>Required to get any compensation</v>
          </cell>
        </row>
        <row r="53">
          <cell r="B53" t="str">
            <v>Meet MGH</v>
          </cell>
          <cell r="D53" t="str">
            <v>YES</v>
          </cell>
          <cell r="F53" t="str">
            <v>Required to get above target compensation on Revenue</v>
          </cell>
        </row>
        <row r="54">
          <cell r="B54" t="str">
            <v>Applicable curve</v>
          </cell>
          <cell r="D54">
            <v>0.1</v>
          </cell>
        </row>
        <row r="55">
          <cell r="B55" t="str">
            <v>Final Payout</v>
          </cell>
          <cell r="D55">
            <v>0.1</v>
          </cell>
        </row>
        <row r="64">
          <cell r="T64">
            <v>2316.1999999999998</v>
          </cell>
          <cell r="U64">
            <v>2323.1075251120701</v>
          </cell>
          <cell r="V64">
            <v>2330.0150502241404</v>
          </cell>
          <cell r="W64">
            <v>2336.9225753362107</v>
          </cell>
          <cell r="X64">
            <v>2343.830100448281</v>
          </cell>
          <cell r="Y64">
            <v>2350.7376255603513</v>
          </cell>
          <cell r="Z64">
            <v>2357.6451506724216</v>
          </cell>
          <cell r="AA64">
            <v>2364.5526757844918</v>
          </cell>
          <cell r="AB64">
            <v>2371.4602008965621</v>
          </cell>
          <cell r="AC64">
            <v>2378.3677260086324</v>
          </cell>
          <cell r="AD64">
            <v>2385.2752511207027</v>
          </cell>
          <cell r="AE64">
            <v>2392.182776232773</v>
          </cell>
          <cell r="AF64">
            <v>2399.0903013448433</v>
          </cell>
          <cell r="AG64">
            <v>2405.9978264569136</v>
          </cell>
          <cell r="AH64">
            <v>2412.9053515689839</v>
          </cell>
          <cell r="AI64">
            <v>2419.8128766810541</v>
          </cell>
          <cell r="AJ64">
            <v>2426.7204017931244</v>
          </cell>
          <cell r="AK64">
            <v>2433.6279269051947</v>
          </cell>
          <cell r="AL64">
            <v>2440.535452017265</v>
          </cell>
          <cell r="AM64">
            <v>2447.4429771293353</v>
          </cell>
          <cell r="AN64">
            <v>2454.3505022414015</v>
          </cell>
          <cell r="AO64">
            <v>2461.2580273534718</v>
          </cell>
          <cell r="AP64">
            <v>2468.1655524655421</v>
          </cell>
          <cell r="AQ64">
            <v>2475.0730775776124</v>
          </cell>
          <cell r="AR64">
            <v>2481.9806026896827</v>
          </cell>
          <cell r="AS64">
            <v>2488.8881278017529</v>
          </cell>
          <cell r="AT64">
            <v>2495.7956529138232</v>
          </cell>
          <cell r="AU64">
            <v>2502.7031780258935</v>
          </cell>
          <cell r="AV64">
            <v>2509.6107031379638</v>
          </cell>
          <cell r="AW64">
            <v>2516.5182282500341</v>
          </cell>
          <cell r="AX64">
            <v>2523.4257533621044</v>
          </cell>
          <cell r="AY64">
            <v>2530.3332784741747</v>
          </cell>
          <cell r="AZ64">
            <v>2537.240803586245</v>
          </cell>
          <cell r="BA64">
            <v>2544.1483286983153</v>
          </cell>
          <cell r="BB64">
            <v>2551.0558538103855</v>
          </cell>
          <cell r="BC64">
            <v>2557.9633789224558</v>
          </cell>
        </row>
        <row r="65">
          <cell r="B65" t="str">
            <v>Maximum Payout</v>
          </cell>
          <cell r="S65">
            <v>0.45</v>
          </cell>
          <cell r="T65">
            <v>0</v>
          </cell>
          <cell r="U65">
            <v>0</v>
          </cell>
          <cell r="V65">
            <v>0</v>
          </cell>
          <cell r="W65">
            <v>0</v>
          </cell>
          <cell r="X65">
            <v>2.774235044452213E-2</v>
          </cell>
          <cell r="Y65">
            <v>3.9814419858374465E-2</v>
          </cell>
          <cell r="Z65">
            <v>5.1886489272226805E-2</v>
          </cell>
          <cell r="AA65">
            <v>6.3958558686079137E-2</v>
          </cell>
          <cell r="AB65">
            <v>7.6030628099931483E-2</v>
          </cell>
          <cell r="AC65">
            <v>8.8102697513783829E-2</v>
          </cell>
          <cell r="AD65">
            <v>0.20000000000000659</v>
          </cell>
          <cell r="AE65">
            <v>0.22500000000000742</v>
          </cell>
          <cell r="AF65">
            <v>0.25000000000000822</v>
          </cell>
          <cell r="AG65">
            <v>0.27500000000000907</v>
          </cell>
          <cell r="AH65">
            <v>0.30000000000000987</v>
          </cell>
          <cell r="AI65">
            <v>0.32500000000001072</v>
          </cell>
          <cell r="AJ65">
            <v>0.35000000000001152</v>
          </cell>
          <cell r="AK65">
            <v>0.37500000000001232</v>
          </cell>
          <cell r="AL65">
            <v>0.40000000000001318</v>
          </cell>
          <cell r="AM65">
            <v>0.42500000000001403</v>
          </cell>
          <cell r="AN65">
            <v>0.45</v>
          </cell>
          <cell r="AO65">
            <v>0.47982266260284212</v>
          </cell>
          <cell r="AP65">
            <v>0.50964532520568429</v>
          </cell>
          <cell r="AQ65">
            <v>0.53946798780852634</v>
          </cell>
          <cell r="AR65">
            <v>0.56929065041136839</v>
          </cell>
          <cell r="AS65">
            <v>0.59911331301421056</v>
          </cell>
          <cell r="AT65">
            <v>0.62893597561705272</v>
          </cell>
          <cell r="AU65">
            <v>0.65875863821989478</v>
          </cell>
          <cell r="AV65">
            <v>0.68858130082273683</v>
          </cell>
          <cell r="AW65">
            <v>0.718403963425579</v>
          </cell>
          <cell r="AX65">
            <v>0.74822662602842116</v>
          </cell>
          <cell r="AY65">
            <v>0.77804928863126321</v>
          </cell>
          <cell r="AZ65">
            <v>0.80787195123410527</v>
          </cell>
          <cell r="BA65">
            <v>0.83769461383694743</v>
          </cell>
          <cell r="BB65">
            <v>0.8675172764397896</v>
          </cell>
          <cell r="BC65">
            <v>0.89733993904263154</v>
          </cell>
        </row>
        <row r="66">
          <cell r="B66" t="str">
            <v>Revenue</v>
          </cell>
          <cell r="D66">
            <v>2558.5795022414013</v>
          </cell>
        </row>
        <row r="67">
          <cell r="B67" t="str">
            <v>OI</v>
          </cell>
          <cell r="D67">
            <v>433.51201081316924</v>
          </cell>
          <cell r="T67">
            <v>350.90000000000003</v>
          </cell>
          <cell r="U67">
            <v>353.4515505406585</v>
          </cell>
          <cell r="V67">
            <v>356.00310108131697</v>
          </cell>
          <cell r="W67">
            <v>358.55465162197544</v>
          </cell>
          <cell r="X67">
            <v>361.10620216263391</v>
          </cell>
          <cell r="Y67">
            <v>363.65775270329237</v>
          </cell>
          <cell r="Z67">
            <v>366.20930324395084</v>
          </cell>
          <cell r="AA67">
            <v>368.76085378460931</v>
          </cell>
          <cell r="AB67">
            <v>371.31240432526778</v>
          </cell>
          <cell r="AC67">
            <v>373.86395486592625</v>
          </cell>
          <cell r="AD67">
            <v>376.41550540658471</v>
          </cell>
          <cell r="AE67">
            <v>378.96705594724318</v>
          </cell>
          <cell r="AF67">
            <v>381.51860648790165</v>
          </cell>
          <cell r="AG67">
            <v>384.07015702856012</v>
          </cell>
          <cell r="AH67">
            <v>386.62170756921859</v>
          </cell>
          <cell r="AI67">
            <v>389.17325810987705</v>
          </cell>
          <cell r="AJ67">
            <v>391.72480865053552</v>
          </cell>
          <cell r="AK67">
            <v>394.27635919119399</v>
          </cell>
          <cell r="AL67">
            <v>396.82790973185246</v>
          </cell>
          <cell r="AM67">
            <v>399.37946027251093</v>
          </cell>
          <cell r="AN67">
            <v>401.93101081316922</v>
          </cell>
          <cell r="AO67">
            <v>404.48256135382769</v>
          </cell>
          <cell r="AP67">
            <v>407.03411189448616</v>
          </cell>
          <cell r="AQ67">
            <v>409.58566243514463</v>
          </cell>
          <cell r="AR67">
            <v>412.1372129758031</v>
          </cell>
          <cell r="AS67">
            <v>414.68876351646156</v>
          </cell>
          <cell r="AT67">
            <v>417.24031405712003</v>
          </cell>
          <cell r="AU67">
            <v>419.7918645977785</v>
          </cell>
          <cell r="AV67">
            <v>422.34341513843697</v>
          </cell>
          <cell r="AW67">
            <v>424.89496567909544</v>
          </cell>
          <cell r="AX67">
            <v>427.4465162197539</v>
          </cell>
          <cell r="AY67">
            <v>429.99806676041237</v>
          </cell>
          <cell r="AZ67">
            <v>432.54961730107084</v>
          </cell>
          <cell r="BA67">
            <v>435.10116784172931</v>
          </cell>
          <cell r="BB67">
            <v>437.65271838238777</v>
          </cell>
          <cell r="BC67">
            <v>440.20426892304624</v>
          </cell>
        </row>
        <row r="68">
          <cell r="B68" t="str">
            <v>FCF</v>
          </cell>
          <cell r="D68">
            <v>440.22951512680766</v>
          </cell>
          <cell r="S68">
            <v>0.45</v>
          </cell>
          <cell r="T68">
            <v>0</v>
          </cell>
          <cell r="U68">
            <v>0</v>
          </cell>
          <cell r="V68">
            <v>3.5120442061923572E-2</v>
          </cell>
          <cell r="W68">
            <v>4.327031287404861E-2</v>
          </cell>
          <cell r="X68">
            <v>5.1420183686173647E-2</v>
          </cell>
          <cell r="Y68">
            <v>5.9570054498298684E-2</v>
          </cell>
          <cell r="Z68">
            <v>6.7719925310423729E-2</v>
          </cell>
          <cell r="AA68">
            <v>7.5869796122548766E-2</v>
          </cell>
          <cell r="AB68">
            <v>8.4019666934673803E-2</v>
          </cell>
          <cell r="AC68">
            <v>9.2169537746798841E-2</v>
          </cell>
          <cell r="AD68">
            <v>0.20000000000000057</v>
          </cell>
          <cell r="AE68">
            <v>0.22500000000000067</v>
          </cell>
          <cell r="AF68">
            <v>0.25000000000000078</v>
          </cell>
          <cell r="AG68">
            <v>0.27500000000000091</v>
          </cell>
          <cell r="AH68">
            <v>0.30000000000000104</v>
          </cell>
          <cell r="AI68">
            <v>0.32500000000000112</v>
          </cell>
          <cell r="AJ68">
            <v>0.3500000000000012</v>
          </cell>
          <cell r="AK68">
            <v>0.37500000000000133</v>
          </cell>
          <cell r="AL68">
            <v>0.40000000000000147</v>
          </cell>
          <cell r="AM68">
            <v>0.4250000000000016</v>
          </cell>
          <cell r="AN68">
            <v>0.45</v>
          </cell>
          <cell r="AO68">
            <v>0.48635723198430419</v>
          </cell>
          <cell r="AP68">
            <v>0.52271446396860832</v>
          </cell>
          <cell r="AQ68">
            <v>0.55907169595291251</v>
          </cell>
          <cell r="AR68">
            <v>0.59542892793721669</v>
          </cell>
          <cell r="AS68">
            <v>0.63178615992152087</v>
          </cell>
          <cell r="AT68">
            <v>0.66814339190582506</v>
          </cell>
          <cell r="AU68">
            <v>0.70450062389012924</v>
          </cell>
          <cell r="AV68">
            <v>0.74085785587443342</v>
          </cell>
          <cell r="AW68">
            <v>0.77721508785873761</v>
          </cell>
          <cell r="AX68">
            <v>0.81357231984304179</v>
          </cell>
          <cell r="AY68">
            <v>0.84992955182734597</v>
          </cell>
          <cell r="AZ68">
            <v>0.88628678381165016</v>
          </cell>
          <cell r="BA68">
            <v>0.92264401579595445</v>
          </cell>
          <cell r="BB68">
            <v>0.95900124778025853</v>
          </cell>
          <cell r="BC68">
            <v>0.99535847976456293</v>
          </cell>
        </row>
        <row r="70">
          <cell r="T70">
            <v>352.97</v>
          </cell>
          <cell r="U70">
            <v>355.56812575634041</v>
          </cell>
          <cell r="V70">
            <v>358.16625151268079</v>
          </cell>
          <cell r="W70">
            <v>360.76437726902117</v>
          </cell>
          <cell r="X70">
            <v>363.36250302536155</v>
          </cell>
          <cell r="Y70">
            <v>365.96062878170193</v>
          </cell>
          <cell r="Z70">
            <v>368.55875453804231</v>
          </cell>
          <cell r="AA70">
            <v>371.15688029438269</v>
          </cell>
          <cell r="AB70">
            <v>373.75500605072307</v>
          </cell>
          <cell r="AC70">
            <v>376.35313180706345</v>
          </cell>
          <cell r="AD70">
            <v>378.95125756340383</v>
          </cell>
          <cell r="AE70">
            <v>381.54938331974421</v>
          </cell>
          <cell r="AF70">
            <v>384.14750907608459</v>
          </cell>
          <cell r="AG70">
            <v>386.74563483242497</v>
          </cell>
          <cell r="AH70">
            <v>389.34376058876535</v>
          </cell>
          <cell r="AI70">
            <v>391.94188634510573</v>
          </cell>
          <cell r="AJ70">
            <v>394.54001210144611</v>
          </cell>
          <cell r="AK70">
            <v>397.13813785778649</v>
          </cell>
          <cell r="AL70">
            <v>399.73626361412687</v>
          </cell>
          <cell r="AM70">
            <v>402.33438937046725</v>
          </cell>
          <cell r="AN70">
            <v>404.93251512680763</v>
          </cell>
          <cell r="AO70">
            <v>407.53064088314801</v>
          </cell>
          <cell r="AP70">
            <v>410.12876663948839</v>
          </cell>
          <cell r="AQ70">
            <v>412.72689239582877</v>
          </cell>
          <cell r="AR70">
            <v>415.32501815216915</v>
          </cell>
          <cell r="AS70">
            <v>417.92314390850953</v>
          </cell>
          <cell r="AT70">
            <v>420.52126966484991</v>
          </cell>
          <cell r="AU70">
            <v>423.11939542119029</v>
          </cell>
          <cell r="AV70">
            <v>425.71752117753067</v>
          </cell>
          <cell r="AW70">
            <v>428.31564693387105</v>
          </cell>
          <cell r="AX70">
            <v>430.91377269021143</v>
          </cell>
          <cell r="AY70">
            <v>433.51189844655181</v>
          </cell>
          <cell r="AZ70">
            <v>436.11002420289219</v>
          </cell>
          <cell r="BA70">
            <v>438.70814995923257</v>
          </cell>
          <cell r="BB70">
            <v>441.30627571557295</v>
          </cell>
          <cell r="BC70">
            <v>443.90440147191333</v>
          </cell>
        </row>
        <row r="71">
          <cell r="S71">
            <v>0.1</v>
          </cell>
          <cell r="T71">
            <v>0</v>
          </cell>
          <cell r="U71">
            <v>0</v>
          </cell>
          <cell r="V71">
            <v>1.1490968915689985E-2</v>
          </cell>
          <cell r="W71">
            <v>1.381578285420801E-2</v>
          </cell>
          <cell r="X71">
            <v>1.6140596792726034E-2</v>
          </cell>
          <cell r="Y71">
            <v>1.846541073124406E-2</v>
          </cell>
          <cell r="Z71">
            <v>2.0790224669762082E-2</v>
          </cell>
          <cell r="AA71">
            <v>2.3115038608280111E-2</v>
          </cell>
          <cell r="AB71">
            <v>2.5439852546798133E-2</v>
          </cell>
          <cell r="AC71">
            <v>2.7764666485316163E-2</v>
          </cell>
          <cell r="AD71">
            <v>0.06</v>
          </cell>
          <cell r="AE71">
            <v>6.4000000000000001E-2</v>
          </cell>
          <cell r="AF71">
            <v>6.8000000000000005E-2</v>
          </cell>
          <cell r="AG71">
            <v>7.1999999999999995E-2</v>
          </cell>
          <cell r="AH71">
            <v>7.5999999999999998E-2</v>
          </cell>
          <cell r="AI71">
            <v>0.08</v>
          </cell>
          <cell r="AJ71">
            <v>8.4000000000000005E-2</v>
          </cell>
          <cell r="AK71">
            <v>8.7999999999999995E-2</v>
          </cell>
          <cell r="AL71">
            <v>9.1999999999999998E-2</v>
          </cell>
          <cell r="AM71">
            <v>9.6000000000000002E-2</v>
          </cell>
          <cell r="AN71">
            <v>0.1</v>
          </cell>
          <cell r="AO71">
            <v>0.10736075518129128</v>
          </cell>
          <cell r="AP71">
            <v>0.11472151036258255</v>
          </cell>
          <cell r="AQ71">
            <v>0.12208226554387383</v>
          </cell>
          <cell r="AR71">
            <v>0.12944302072516509</v>
          </cell>
          <cell r="AS71">
            <v>0.13680377590645637</v>
          </cell>
          <cell r="AT71">
            <v>0.14416453108774763</v>
          </cell>
          <cell r="AU71">
            <v>0.15152528626903891</v>
          </cell>
          <cell r="AV71">
            <v>0.1588860414503302</v>
          </cell>
          <cell r="AW71">
            <v>0.16624679663162145</v>
          </cell>
          <cell r="AX71">
            <v>0.17360755181291271</v>
          </cell>
          <cell r="AY71">
            <v>0.18096830699420396</v>
          </cell>
          <cell r="AZ71">
            <v>0.18832906217549528</v>
          </cell>
          <cell r="BA71">
            <v>0.19568981735678653</v>
          </cell>
          <cell r="BB71">
            <v>0.20305057253807779</v>
          </cell>
          <cell r="BC71">
            <v>0.21041132771936907</v>
          </cell>
        </row>
        <row r="81">
          <cell r="S81" t="str">
            <v>2006 Payout Matrix (Revenue &amp; OI Only)</v>
          </cell>
        </row>
        <row r="82">
          <cell r="T82" t="str">
            <v>Revenue</v>
          </cell>
        </row>
        <row r="83">
          <cell r="S83">
            <v>0.9</v>
          </cell>
          <cell r="T83">
            <v>2316.1999999999998</v>
          </cell>
          <cell r="U83">
            <v>2330.0150502241404</v>
          </cell>
          <cell r="V83">
            <v>2339.4</v>
          </cell>
          <cell r="W83">
            <v>2357.6451506724216</v>
          </cell>
          <cell r="X83">
            <v>2371.4602008965621</v>
          </cell>
          <cell r="Y83">
            <v>2385.2752511207009</v>
          </cell>
          <cell r="Z83">
            <v>2399.0903013448433</v>
          </cell>
          <cell r="AA83">
            <v>2412.9053515689839</v>
          </cell>
          <cell r="AB83">
            <v>2426.7204017931244</v>
          </cell>
          <cell r="AC83">
            <v>2440.535452017265</v>
          </cell>
          <cell r="AD83">
            <v>2454.3505022414015</v>
          </cell>
          <cell r="AE83">
            <v>2468.1655524655421</v>
          </cell>
          <cell r="AF83">
            <v>2481.9806026896827</v>
          </cell>
          <cell r="AG83">
            <v>2495.7956529138232</v>
          </cell>
          <cell r="AH83">
            <v>2509.6107031379638</v>
          </cell>
          <cell r="AI83">
            <v>2523.4257533621044</v>
          </cell>
          <cell r="AJ83">
            <v>2537.240803586245</v>
          </cell>
          <cell r="AK83">
            <v>2558.5795022414013</v>
          </cell>
        </row>
        <row r="84">
          <cell r="S84">
            <v>350.90000000000003</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row>
        <row r="85">
          <cell r="S85">
            <v>352.65</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row>
        <row r="86">
          <cell r="S86">
            <v>354.4</v>
          </cell>
          <cell r="T86">
            <v>0</v>
          </cell>
          <cell r="U86">
            <v>0</v>
          </cell>
          <cell r="V86">
            <v>5.0000000000000017E-2</v>
          </cell>
          <cell r="W86">
            <v>8.1886489272226803E-2</v>
          </cell>
          <cell r="X86">
            <v>0.1060306280999315</v>
          </cell>
          <cell r="Y86">
            <v>0.23</v>
          </cell>
          <cell r="Z86">
            <v>0.28000000000000824</v>
          </cell>
          <cell r="AA86">
            <v>0.33000000000000984</v>
          </cell>
          <cell r="AB86">
            <v>0.38000000000001155</v>
          </cell>
          <cell r="AC86">
            <v>0.43000000000001315</v>
          </cell>
          <cell r="AD86">
            <v>0.48</v>
          </cell>
          <cell r="AE86">
            <v>0.48</v>
          </cell>
          <cell r="AF86">
            <v>0.48</v>
          </cell>
          <cell r="AG86">
            <v>0.48</v>
          </cell>
          <cell r="AH86">
            <v>0.48</v>
          </cell>
          <cell r="AI86">
            <v>0.48</v>
          </cell>
          <cell r="AJ86">
            <v>0.48</v>
          </cell>
          <cell r="AK86">
            <v>0.48</v>
          </cell>
        </row>
        <row r="87">
          <cell r="S87">
            <v>366.20930324395084</v>
          </cell>
          <cell r="T87">
            <v>0</v>
          </cell>
          <cell r="U87">
            <v>0</v>
          </cell>
          <cell r="V87">
            <v>8.7719925310423746E-2</v>
          </cell>
          <cell r="W87">
            <v>0.11960641458265053</v>
          </cell>
          <cell r="X87">
            <v>0.1437505534103552</v>
          </cell>
          <cell r="Y87">
            <v>0.26771992531042377</v>
          </cell>
          <cell r="Z87">
            <v>0.31771992531043192</v>
          </cell>
          <cell r="AA87">
            <v>0.36771992531043363</v>
          </cell>
          <cell r="AB87">
            <v>0.41771992531043523</v>
          </cell>
          <cell r="AC87">
            <v>0.46771992531043693</v>
          </cell>
          <cell r="AD87">
            <v>0.51771992531042377</v>
          </cell>
          <cell r="AE87">
            <v>0.51771992531042377</v>
          </cell>
          <cell r="AF87">
            <v>0.51771992531042377</v>
          </cell>
          <cell r="AG87">
            <v>0.51771992531042377</v>
          </cell>
          <cell r="AH87">
            <v>0.51771992531042377</v>
          </cell>
          <cell r="AI87">
            <v>0.51771992531042377</v>
          </cell>
          <cell r="AJ87">
            <v>0.51771992531042377</v>
          </cell>
          <cell r="AK87">
            <v>0.51771992531042377</v>
          </cell>
        </row>
        <row r="88">
          <cell r="S88">
            <v>371.31240432526778</v>
          </cell>
          <cell r="T88">
            <v>0</v>
          </cell>
          <cell r="U88">
            <v>0</v>
          </cell>
          <cell r="V88">
            <v>0.10401966693467382</v>
          </cell>
          <cell r="W88">
            <v>0.13590615620690061</v>
          </cell>
          <cell r="X88">
            <v>0.1600502950346053</v>
          </cell>
          <cell r="Y88">
            <v>0.28401966693467384</v>
          </cell>
          <cell r="Z88">
            <v>0.33401966693468199</v>
          </cell>
          <cell r="AA88">
            <v>0.3840196669346837</v>
          </cell>
          <cell r="AB88">
            <v>0.4340196669346853</v>
          </cell>
          <cell r="AC88">
            <v>0.48401966693468701</v>
          </cell>
          <cell r="AD88">
            <v>0.53401966693467384</v>
          </cell>
          <cell r="AE88">
            <v>0.53401966693467384</v>
          </cell>
          <cell r="AF88">
            <v>0.53401966693467384</v>
          </cell>
          <cell r="AG88">
            <v>0.53401966693467384</v>
          </cell>
          <cell r="AH88">
            <v>0.53401966693467384</v>
          </cell>
          <cell r="AI88">
            <v>0.53401966693467384</v>
          </cell>
          <cell r="AJ88">
            <v>0.53401966693467384</v>
          </cell>
          <cell r="AK88">
            <v>0.53401966693467384</v>
          </cell>
        </row>
        <row r="89">
          <cell r="S89">
            <v>376.41550540658471</v>
          </cell>
          <cell r="T89">
            <v>0</v>
          </cell>
          <cell r="U89">
            <v>0</v>
          </cell>
          <cell r="V89">
            <v>0.22000000000000056</v>
          </cell>
          <cell r="W89">
            <v>0.25188648927222734</v>
          </cell>
          <cell r="X89">
            <v>0.27603062809993206</v>
          </cell>
          <cell r="Y89">
            <v>0.40000000000000058</v>
          </cell>
          <cell r="Z89">
            <v>0.45000000000000884</v>
          </cell>
          <cell r="AA89">
            <v>0.50000000000001044</v>
          </cell>
          <cell r="AB89">
            <v>0.55000000000001203</v>
          </cell>
          <cell r="AC89">
            <v>0.60000000000001374</v>
          </cell>
          <cell r="AD89">
            <v>0.65000000000000058</v>
          </cell>
          <cell r="AE89">
            <v>0.70964532520568491</v>
          </cell>
          <cell r="AF89">
            <v>0.76929065041136901</v>
          </cell>
          <cell r="AG89">
            <v>0.82893597561705334</v>
          </cell>
          <cell r="AH89">
            <v>0.88858130082273745</v>
          </cell>
          <cell r="AI89">
            <v>0.94822662602842189</v>
          </cell>
          <cell r="AJ89">
            <v>1.0078719512341059</v>
          </cell>
          <cell r="AK89">
            <v>1.0999999999999999</v>
          </cell>
        </row>
        <row r="90">
          <cell r="S90">
            <v>381.51860648790165</v>
          </cell>
          <cell r="T90">
            <v>0</v>
          </cell>
          <cell r="U90">
            <v>0</v>
          </cell>
          <cell r="V90">
            <v>0.27000000000000079</v>
          </cell>
          <cell r="W90">
            <v>0.30188648927222761</v>
          </cell>
          <cell r="X90">
            <v>0.32603062809993233</v>
          </cell>
          <cell r="Y90">
            <v>0.45000000000000084</v>
          </cell>
          <cell r="Z90">
            <v>0.50000000000000899</v>
          </cell>
          <cell r="AA90">
            <v>0.5500000000000107</v>
          </cell>
          <cell r="AB90">
            <v>0.6000000000000123</v>
          </cell>
          <cell r="AC90">
            <v>0.6500000000000139</v>
          </cell>
          <cell r="AD90">
            <v>0.70000000000000084</v>
          </cell>
          <cell r="AE90">
            <v>0.75964532520568506</v>
          </cell>
          <cell r="AF90">
            <v>0.81929065041136917</v>
          </cell>
          <cell r="AG90">
            <v>0.8789359756170535</v>
          </cell>
          <cell r="AH90">
            <v>0.93858130082273761</v>
          </cell>
          <cell r="AI90">
            <v>0.99822662602842194</v>
          </cell>
          <cell r="AJ90">
            <v>1.0578719512341062</v>
          </cell>
          <cell r="AK90">
            <v>1.1499999999999999</v>
          </cell>
        </row>
        <row r="91">
          <cell r="S91">
            <v>386.62170756921859</v>
          </cell>
          <cell r="T91">
            <v>0</v>
          </cell>
          <cell r="U91">
            <v>0</v>
          </cell>
          <cell r="V91">
            <v>0.32000000000000106</v>
          </cell>
          <cell r="W91">
            <v>0.35188648927222788</v>
          </cell>
          <cell r="X91">
            <v>0.3760306280999326</v>
          </cell>
          <cell r="Y91">
            <v>0.50000000000000111</v>
          </cell>
          <cell r="Z91">
            <v>0.55000000000000926</v>
          </cell>
          <cell r="AA91">
            <v>0.60000000000001097</v>
          </cell>
          <cell r="AB91">
            <v>0.65000000000001257</v>
          </cell>
          <cell r="AC91">
            <v>0.70000000000001417</v>
          </cell>
          <cell r="AD91">
            <v>0.75000000000000111</v>
          </cell>
          <cell r="AE91">
            <v>0.80964532520568533</v>
          </cell>
          <cell r="AF91">
            <v>0.86929065041136944</v>
          </cell>
          <cell r="AG91">
            <v>0.92893597561705377</v>
          </cell>
          <cell r="AH91">
            <v>0.98858130082273787</v>
          </cell>
          <cell r="AI91">
            <v>1.0482266260284221</v>
          </cell>
          <cell r="AJ91">
            <v>1.1078719512341064</v>
          </cell>
          <cell r="AK91">
            <v>1.2000000000000002</v>
          </cell>
        </row>
        <row r="92">
          <cell r="S92">
            <v>391.72480865053552</v>
          </cell>
          <cell r="T92">
            <v>0</v>
          </cell>
          <cell r="U92">
            <v>0</v>
          </cell>
          <cell r="V92">
            <v>0.37000000000000122</v>
          </cell>
          <cell r="W92">
            <v>0.40188648927222803</v>
          </cell>
          <cell r="X92">
            <v>0.42603062809993275</v>
          </cell>
          <cell r="Y92">
            <v>0.55000000000000115</v>
          </cell>
          <cell r="Z92">
            <v>0.60000000000000941</v>
          </cell>
          <cell r="AA92">
            <v>0.65000000000001101</v>
          </cell>
          <cell r="AB92">
            <v>0.70000000000001272</v>
          </cell>
          <cell r="AC92">
            <v>0.75000000000001443</v>
          </cell>
          <cell r="AD92">
            <v>0.80000000000000115</v>
          </cell>
          <cell r="AE92">
            <v>0.85964532520568548</v>
          </cell>
          <cell r="AF92">
            <v>0.9192906504113697</v>
          </cell>
          <cell r="AG92">
            <v>0.97893597561705403</v>
          </cell>
          <cell r="AH92">
            <v>1.038581300822738</v>
          </cell>
          <cell r="AI92">
            <v>1.0982266260284224</v>
          </cell>
          <cell r="AJ92">
            <v>1.1578719512341065</v>
          </cell>
          <cell r="AK92">
            <v>1.2500000000000004</v>
          </cell>
        </row>
        <row r="93">
          <cell r="S93">
            <v>396.82790973185246</v>
          </cell>
          <cell r="T93">
            <v>0</v>
          </cell>
          <cell r="U93">
            <v>0</v>
          </cell>
          <cell r="V93">
            <v>0.42000000000000148</v>
          </cell>
          <cell r="W93">
            <v>0.4518864892722283</v>
          </cell>
          <cell r="X93">
            <v>0.47603062809993302</v>
          </cell>
          <cell r="Y93">
            <v>0.60000000000000142</v>
          </cell>
          <cell r="Z93">
            <v>0.65000000000000968</v>
          </cell>
          <cell r="AA93">
            <v>0.70000000000001128</v>
          </cell>
          <cell r="AB93">
            <v>0.75000000000001299</v>
          </cell>
          <cell r="AC93">
            <v>0.8000000000000147</v>
          </cell>
          <cell r="AD93">
            <v>0.85000000000000142</v>
          </cell>
          <cell r="AE93">
            <v>0.90964532520568586</v>
          </cell>
          <cell r="AF93">
            <v>0.96929065041136997</v>
          </cell>
          <cell r="AG93">
            <v>1.0289359756170542</v>
          </cell>
          <cell r="AH93">
            <v>1.0885813008227383</v>
          </cell>
          <cell r="AI93">
            <v>1.1482266260284226</v>
          </cell>
          <cell r="AJ93">
            <v>1.2078719512341067</v>
          </cell>
          <cell r="AK93">
            <v>1.3000000000000007</v>
          </cell>
        </row>
        <row r="94">
          <cell r="S94">
            <v>401.93101081316922</v>
          </cell>
          <cell r="T94">
            <v>0</v>
          </cell>
          <cell r="U94">
            <v>0</v>
          </cell>
          <cell r="V94">
            <v>0.47000000000000008</v>
          </cell>
          <cell r="W94">
            <v>0.50188648927222679</v>
          </cell>
          <cell r="X94">
            <v>0.52603062809993151</v>
          </cell>
          <cell r="Y94">
            <v>0.65</v>
          </cell>
          <cell r="Z94">
            <v>0.70000000000000817</v>
          </cell>
          <cell r="AA94">
            <v>0.75000000000000988</v>
          </cell>
          <cell r="AB94">
            <v>0.80000000000001159</v>
          </cell>
          <cell r="AC94">
            <v>0.85000000000001319</v>
          </cell>
          <cell r="AD94">
            <v>0.9</v>
          </cell>
          <cell r="AE94">
            <v>0.95964532520568435</v>
          </cell>
          <cell r="AF94">
            <v>1.0192906504113683</v>
          </cell>
          <cell r="AG94">
            <v>1.0789359756170527</v>
          </cell>
          <cell r="AH94">
            <v>1.1385813008227368</v>
          </cell>
          <cell r="AI94">
            <v>1.1982266260284211</v>
          </cell>
          <cell r="AJ94">
            <v>1.2578719512341052</v>
          </cell>
          <cell r="AK94">
            <v>1.3499999999999992</v>
          </cell>
        </row>
        <row r="95">
          <cell r="S95">
            <v>407.03411189448616</v>
          </cell>
          <cell r="T95">
            <v>0</v>
          </cell>
          <cell r="U95">
            <v>0</v>
          </cell>
          <cell r="V95">
            <v>0.47000000000000008</v>
          </cell>
          <cell r="W95">
            <v>0.50188648927222679</v>
          </cell>
          <cell r="X95">
            <v>0.52603062809993151</v>
          </cell>
          <cell r="Y95">
            <v>0.72271446396860828</v>
          </cell>
          <cell r="Z95">
            <v>0.77271446396861654</v>
          </cell>
          <cell r="AA95">
            <v>0.82271446396861814</v>
          </cell>
          <cell r="AB95">
            <v>0.87271446396861985</v>
          </cell>
          <cell r="AC95">
            <v>0.92271446396862167</v>
          </cell>
          <cell r="AD95">
            <v>0.97271446396860839</v>
          </cell>
          <cell r="AE95">
            <v>1.0323597891742926</v>
          </cell>
          <cell r="AF95">
            <v>1.0920051143799767</v>
          </cell>
          <cell r="AG95">
            <v>1.151650439585661</v>
          </cell>
          <cell r="AH95">
            <v>1.2112957647913452</v>
          </cell>
          <cell r="AI95">
            <v>1.2709410899970295</v>
          </cell>
          <cell r="AJ95">
            <v>1.3305864152027136</v>
          </cell>
          <cell r="AK95">
            <v>1.4227144639686076</v>
          </cell>
        </row>
        <row r="96">
          <cell r="S96">
            <v>412.1372129758031</v>
          </cell>
          <cell r="T96">
            <v>0</v>
          </cell>
          <cell r="U96">
            <v>0</v>
          </cell>
          <cell r="V96">
            <v>0.47000000000000008</v>
          </cell>
          <cell r="W96">
            <v>0.50188648927222679</v>
          </cell>
          <cell r="X96">
            <v>0.52603062809993151</v>
          </cell>
          <cell r="Y96">
            <v>0.79542892793721665</v>
          </cell>
          <cell r="Z96">
            <v>0.84542892793722491</v>
          </cell>
          <cell r="AA96">
            <v>0.8954289279372265</v>
          </cell>
          <cell r="AB96">
            <v>0.94542892793722821</v>
          </cell>
          <cell r="AC96">
            <v>0.99542892793723003</v>
          </cell>
          <cell r="AD96">
            <v>1.0454289279372166</v>
          </cell>
          <cell r="AE96">
            <v>1.105074253142901</v>
          </cell>
          <cell r="AF96">
            <v>1.1647195783485851</v>
          </cell>
          <cell r="AG96">
            <v>1.2243649035542694</v>
          </cell>
          <cell r="AH96">
            <v>1.2840102287599535</v>
          </cell>
          <cell r="AI96">
            <v>1.3436555539656378</v>
          </cell>
          <cell r="AJ96">
            <v>1.403300879171322</v>
          </cell>
          <cell r="AK96">
            <v>1.4954289279372159</v>
          </cell>
        </row>
        <row r="97">
          <cell r="S97">
            <v>417.24031405712003</v>
          </cell>
          <cell r="T97">
            <v>0</v>
          </cell>
          <cell r="U97">
            <v>0</v>
          </cell>
          <cell r="V97">
            <v>0.47000000000000008</v>
          </cell>
          <cell r="W97">
            <v>0.50188648927222679</v>
          </cell>
          <cell r="X97">
            <v>0.52603062809993151</v>
          </cell>
          <cell r="Y97">
            <v>0.86814339190582501</v>
          </cell>
          <cell r="Z97">
            <v>0.91814339190583338</v>
          </cell>
          <cell r="AA97">
            <v>0.96814339190583498</v>
          </cell>
          <cell r="AB97">
            <v>1.0181433919058365</v>
          </cell>
          <cell r="AC97">
            <v>1.0681433919058383</v>
          </cell>
          <cell r="AD97">
            <v>1.118143391905825</v>
          </cell>
          <cell r="AE97">
            <v>1.1777887171115093</v>
          </cell>
          <cell r="AF97">
            <v>1.2374340423171934</v>
          </cell>
          <cell r="AG97">
            <v>1.2970793675228778</v>
          </cell>
          <cell r="AH97">
            <v>1.3567246927285619</v>
          </cell>
          <cell r="AI97">
            <v>1.4163700179342462</v>
          </cell>
          <cell r="AJ97">
            <v>1.4760153431399303</v>
          </cell>
          <cell r="AK97">
            <v>1.5681433919058243</v>
          </cell>
        </row>
        <row r="98">
          <cell r="S98">
            <v>422.34341513843697</v>
          </cell>
          <cell r="T98">
            <v>0</v>
          </cell>
          <cell r="U98">
            <v>0</v>
          </cell>
          <cell r="V98">
            <v>0.47000000000000008</v>
          </cell>
          <cell r="W98">
            <v>0.50188648927222679</v>
          </cell>
          <cell r="X98">
            <v>0.52603062809993151</v>
          </cell>
          <cell r="Y98">
            <v>0.94085785587443349</v>
          </cell>
          <cell r="Z98">
            <v>0.99085785587444175</v>
          </cell>
          <cell r="AA98">
            <v>1.0408578558744432</v>
          </cell>
          <cell r="AB98">
            <v>1.0908578558744448</v>
          </cell>
          <cell r="AC98">
            <v>1.1408578558744467</v>
          </cell>
          <cell r="AD98">
            <v>1.1908578558744334</v>
          </cell>
          <cell r="AE98">
            <v>1.2505031810801177</v>
          </cell>
          <cell r="AF98">
            <v>1.3101485062858018</v>
          </cell>
          <cell r="AG98">
            <v>1.3697938314914861</v>
          </cell>
          <cell r="AH98">
            <v>1.4294391566971703</v>
          </cell>
          <cell r="AI98">
            <v>1.4890844819028546</v>
          </cell>
          <cell r="AJ98">
            <v>1.5487298071085387</v>
          </cell>
          <cell r="AK98">
            <v>1.6408578558744327</v>
          </cell>
        </row>
        <row r="99">
          <cell r="S99">
            <v>427.4465162197539</v>
          </cell>
          <cell r="T99">
            <v>0</v>
          </cell>
          <cell r="U99">
            <v>0</v>
          </cell>
          <cell r="V99">
            <v>0.47000000000000008</v>
          </cell>
          <cell r="W99">
            <v>0.50188648927222679</v>
          </cell>
          <cell r="X99">
            <v>0.52603062809993151</v>
          </cell>
          <cell r="Y99">
            <v>1.0135723198430417</v>
          </cell>
          <cell r="Z99">
            <v>1.06357231984305</v>
          </cell>
          <cell r="AA99">
            <v>1.1135723198430516</v>
          </cell>
          <cell r="AB99">
            <v>1.1635723198430532</v>
          </cell>
          <cell r="AC99">
            <v>1.213572319843055</v>
          </cell>
          <cell r="AD99">
            <v>1.2635723198430417</v>
          </cell>
          <cell r="AE99">
            <v>1.3232176450487261</v>
          </cell>
          <cell r="AF99">
            <v>1.3828629702544102</v>
          </cell>
          <cell r="AG99">
            <v>1.4425082954600945</v>
          </cell>
          <cell r="AH99">
            <v>1.5021536206657786</v>
          </cell>
          <cell r="AI99">
            <v>1.561798945871463</v>
          </cell>
          <cell r="AJ99">
            <v>1.6214442710771471</v>
          </cell>
          <cell r="AK99">
            <v>1.713572319843041</v>
          </cell>
        </row>
        <row r="100">
          <cell r="S100">
            <v>432.54961730107084</v>
          </cell>
          <cell r="T100">
            <v>0</v>
          </cell>
          <cell r="U100">
            <v>0</v>
          </cell>
          <cell r="V100">
            <v>0.47000000000000008</v>
          </cell>
          <cell r="W100">
            <v>0.50188648927222679</v>
          </cell>
          <cell r="X100">
            <v>0.52603062809993151</v>
          </cell>
          <cell r="Y100">
            <v>1.0862867838116501</v>
          </cell>
          <cell r="Z100">
            <v>1.1362867838116584</v>
          </cell>
          <cell r="AA100">
            <v>1.18628678381166</v>
          </cell>
          <cell r="AB100">
            <v>1.2362867838116616</v>
          </cell>
          <cell r="AC100">
            <v>1.2862867838116634</v>
          </cell>
          <cell r="AD100">
            <v>1.3362867838116501</v>
          </cell>
          <cell r="AE100">
            <v>1.3959321090173344</v>
          </cell>
          <cell r="AF100">
            <v>1.4555774342230186</v>
          </cell>
          <cell r="AG100">
            <v>1.5152227594287029</v>
          </cell>
          <cell r="AH100">
            <v>1.574868084634387</v>
          </cell>
          <cell r="AI100">
            <v>1.6345134098400713</v>
          </cell>
          <cell r="AJ100">
            <v>1.6941587350457554</v>
          </cell>
          <cell r="AK100">
            <v>1.7862867838116494</v>
          </cell>
        </row>
        <row r="101">
          <cell r="S101">
            <v>433.51201081316924</v>
          </cell>
          <cell r="T101">
            <v>0</v>
          </cell>
          <cell r="U101">
            <v>0</v>
          </cell>
          <cell r="V101">
            <v>0.47000000000000008</v>
          </cell>
          <cell r="W101">
            <v>0.50188648927222679</v>
          </cell>
          <cell r="X101">
            <v>0.52603062809993151</v>
          </cell>
          <cell r="Y101">
            <v>1.1000000000000001</v>
          </cell>
          <cell r="Z101">
            <v>1.1500000000000083</v>
          </cell>
          <cell r="AA101">
            <v>1.2000000000000099</v>
          </cell>
          <cell r="AB101">
            <v>1.2500000000000115</v>
          </cell>
          <cell r="AC101">
            <v>1.3000000000000134</v>
          </cell>
          <cell r="AD101">
            <v>1.35</v>
          </cell>
          <cell r="AE101">
            <v>1.4096453252056844</v>
          </cell>
          <cell r="AF101">
            <v>1.4692906504113685</v>
          </cell>
          <cell r="AG101">
            <v>1.5289359756170529</v>
          </cell>
          <cell r="AH101">
            <v>1.588581300822737</v>
          </cell>
          <cell r="AI101">
            <v>1.6482266260284213</v>
          </cell>
          <cell r="AJ101">
            <v>1.7078719512341054</v>
          </cell>
          <cell r="AK101">
            <v>1.7999999999999994</v>
          </cell>
        </row>
        <row r="103">
          <cell r="U103" t="str">
            <v xml:space="preserve"> = Likely range based on 2006 Plan</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M_EBITDA Bridge_Rec"/>
      <sheetName val="CIM_Sales Bridge"/>
      <sheetName val="CIM_New Store Model Contri"/>
      <sheetName val="CIM_Merchandise Mix Charts"/>
      <sheetName val="CIM_Sales Bar Chart"/>
      <sheetName val="CIM_Financial Summary"/>
      <sheetName val="Sales_EBITDA_Peer Comparsion"/>
      <sheetName val="CIM_06-08 BS &amp; CF"/>
      <sheetName val="CIM_Comp Store Sales"/>
      <sheetName val="Financials"/>
      <sheetName val="Industry Growth resized"/>
      <sheetName val="08 Audited P&amp;L"/>
      <sheetName val="Historical and Projected Stores"/>
      <sheetName val="Stock Swap - US"/>
      <sheetName val="Delhaize SQ Projections"/>
      <sheetName val="US JV Projections"/>
      <sheetName val="Stock Swap - Group"/>
      <sheetName val="PV FSP"/>
      <sheetName val="Valuation Summary"/>
      <sheetName val="Pro Forma Statistics"/>
      <sheetName val="Sum of the Parts"/>
      <sheetName val="PF PV FSP"/>
      <sheetName val="Contribution Analysis"/>
      <sheetName val="Delhaize GS Model"/>
      <sheetName val="BBY Val Summary"/>
      <sheetName val="PV VSP"/>
      <sheetName val="RSH PMO"/>
      <sheetName val="RSH Fin. Sum and PMO"/>
      <sheetName val="Summary Financials"/>
    </sheetNames>
    <sheetDataSet>
      <sheetData sheetId="0" refreshError="1">
        <row r="2">
          <cell r="B2" t="str">
            <v>2008 to 2009 EBITDA Bridge</v>
          </cell>
          <cell r="S2" t="str">
            <v>2008 GAPP to Adjusted EBITDA Bridge</v>
          </cell>
          <cell r="AI2" t="str">
            <v>2007 GAPP to Adjusted EBITDA Bridge</v>
          </cell>
          <cell r="AY2" t="str">
            <v>2006 GAPP to Adjusted EBITDA Bridge</v>
          </cell>
        </row>
        <row r="4">
          <cell r="C4" t="str">
            <v>2008A EBITDA</v>
          </cell>
          <cell r="F4">
            <v>0</v>
          </cell>
          <cell r="G4">
            <v>4155.4344435183166</v>
          </cell>
        </row>
        <row r="5">
          <cell r="C5" t="str">
            <v>Gross Profit Expansion</v>
          </cell>
          <cell r="F5">
            <v>4155.4344435183166</v>
          </cell>
          <cell r="G5">
            <v>15.858028399999966</v>
          </cell>
          <cell r="S5" t="str">
            <v>GAAP EBITDA</v>
          </cell>
          <cell r="V5">
            <v>0</v>
          </cell>
          <cell r="W5">
            <v>4151.1141915783164</v>
          </cell>
          <cell r="AI5" t="str">
            <v>GAAP EBITDA</v>
          </cell>
          <cell r="AL5">
            <v>0</v>
          </cell>
          <cell r="AM5">
            <v>4139.554378717391</v>
          </cell>
          <cell r="AY5" t="str">
            <v>GAAP EBITDA</v>
          </cell>
          <cell r="BB5">
            <v>0</v>
          </cell>
          <cell r="BC5">
            <v>4127.8835350067802</v>
          </cell>
        </row>
        <row r="6">
          <cell r="C6" t="str">
            <v>Increase in Rent</v>
          </cell>
          <cell r="F6">
            <v>4170.5191343083161</v>
          </cell>
          <cell r="G6">
            <v>0.77333761000000045</v>
          </cell>
          <cell r="S6" t="str">
            <v>New Store Income/(Loss)</v>
          </cell>
          <cell r="V6">
            <v>4151.1141915783164</v>
          </cell>
          <cell r="W6">
            <v>1.82086294</v>
          </cell>
          <cell r="AI6" t="str">
            <v>New Store Income/(Loss)</v>
          </cell>
          <cell r="AL6">
            <v>4139.554378717391</v>
          </cell>
          <cell r="AM6">
            <v>1.51681</v>
          </cell>
          <cell r="AY6" t="str">
            <v>New Store Income/(Loss)</v>
          </cell>
          <cell r="BB6">
            <v>4127.8835350067802</v>
          </cell>
          <cell r="BC6">
            <v>0</v>
          </cell>
        </row>
        <row r="7">
          <cell r="C7" t="str">
            <v>Increase in Store Expenses</v>
          </cell>
          <cell r="F7">
            <v>4156.2564769211704</v>
          </cell>
          <cell r="G7">
            <v>14.262657387146078</v>
          </cell>
          <cell r="S7" t="str">
            <v>Other Operating Income/(Loss)</v>
          </cell>
          <cell r="V7">
            <v>4152.9350545183161</v>
          </cell>
          <cell r="W7">
            <v>1.4687699999999999</v>
          </cell>
          <cell r="AI7" t="str">
            <v>Other Operating Income/(Loss)</v>
          </cell>
          <cell r="AL7">
            <v>4141.0711887173911</v>
          </cell>
          <cell r="AM7">
            <v>1.8498859599999999</v>
          </cell>
          <cell r="AY7" t="str">
            <v>Other Operating Income/(Loss)</v>
          </cell>
          <cell r="BB7">
            <v>4127.8835350067802</v>
          </cell>
          <cell r="BC7">
            <v>0</v>
          </cell>
        </row>
        <row r="8">
          <cell r="C8" t="str">
            <v>Increase in G&amp;A</v>
          </cell>
          <cell r="F8">
            <v>4155.9540476539278</v>
          </cell>
          <cell r="G8">
            <v>0.30242926724298691</v>
          </cell>
          <cell r="S8" t="str">
            <v>Closed Operating Income/(Loss)</v>
          </cell>
          <cell r="V8">
            <v>4154.4038245183165</v>
          </cell>
          <cell r="W8">
            <v>0.76372399999999996</v>
          </cell>
          <cell r="AI8" t="str">
            <v>Closed Operating Income/(Loss)</v>
          </cell>
          <cell r="AL8">
            <v>4142.9210746773915</v>
          </cell>
          <cell r="AM8">
            <v>1.2471639999999999</v>
          </cell>
          <cell r="AY8" t="str">
            <v>Closed Operating Income/(Loss)</v>
          </cell>
          <cell r="BB8">
            <v>4127.8835350067802</v>
          </cell>
          <cell r="BC8">
            <v>0</v>
          </cell>
        </row>
        <row r="9">
          <cell r="C9" t="str">
            <v>Decrease in Other Expenses</v>
          </cell>
          <cell r="F9">
            <v>4157.5869808946281</v>
          </cell>
          <cell r="G9">
            <v>-1.6329332406999706</v>
          </cell>
          <cell r="S9" t="str">
            <v>Misc. Start-up and One-time Charges</v>
          </cell>
          <cell r="V9">
            <v>4155.1675485183168</v>
          </cell>
          <cell r="W9">
            <v>0.26689499999999999</v>
          </cell>
          <cell r="AI9" t="str">
            <v>Misc. Start-up and One-time Charges</v>
          </cell>
          <cell r="AL9">
            <v>4144.1682386773919</v>
          </cell>
          <cell r="AM9">
            <v>0.15189800000000001</v>
          </cell>
          <cell r="AY9" t="str">
            <v>Misc. Start-up and One-time Charges</v>
          </cell>
          <cell r="BB9">
            <v>4127.8835350067802</v>
          </cell>
          <cell r="BC9">
            <v>0</v>
          </cell>
        </row>
        <row r="10">
          <cell r="C10" t="str">
            <v>Increase in Other Income</v>
          </cell>
          <cell r="F10">
            <v>4157.5869808946281</v>
          </cell>
          <cell r="G10">
            <v>33.372850682231729</v>
          </cell>
          <cell r="S10" t="str">
            <v>Adjusted EBITDA</v>
          </cell>
          <cell r="V10">
            <v>0</v>
          </cell>
          <cell r="W10">
            <v>4155.4344435183166</v>
          </cell>
          <cell r="AI10" t="str">
            <v>Adjusted EBITDA</v>
          </cell>
          <cell r="AL10">
            <v>0</v>
          </cell>
          <cell r="AM10">
            <v>4144.3201366773919</v>
          </cell>
          <cell r="AY10" t="str">
            <v>Adjusted EBITDA</v>
          </cell>
          <cell r="BB10">
            <v>0</v>
          </cell>
          <cell r="BC10">
            <v>4127.8835350067802</v>
          </cell>
        </row>
        <row r="11">
          <cell r="C11" t="str">
            <v>2009E EBITDA</v>
          </cell>
          <cell r="F11">
            <v>0</v>
          </cell>
          <cell r="G11">
            <v>17.378340294717511</v>
          </cell>
        </row>
        <row r="37">
          <cell r="B37" t="str">
            <v>EBITDA Reconciliation</v>
          </cell>
        </row>
        <row r="39">
          <cell r="F39">
            <v>2006</v>
          </cell>
          <cell r="G39">
            <v>2007</v>
          </cell>
          <cell r="H39">
            <v>2008</v>
          </cell>
          <cell r="I39">
            <v>2009</v>
          </cell>
          <cell r="J39">
            <v>2010</v>
          </cell>
          <cell r="L39" t="str">
            <v>Comments</v>
          </cell>
        </row>
        <row r="40">
          <cell r="B40" t="str">
            <v>Store Sales</v>
          </cell>
          <cell r="F40">
            <v>260.82875799999999</v>
          </cell>
          <cell r="G40">
            <v>279.59028499999999</v>
          </cell>
          <cell r="H40">
            <v>331.18068699999998</v>
          </cell>
          <cell r="I40">
            <v>389.39937400000002</v>
          </cell>
          <cell r="J40">
            <v>467.67711000000003</v>
          </cell>
        </row>
        <row r="41">
          <cell r="B41" t="str">
            <v>Restaurant/Gasoline Sales</v>
          </cell>
          <cell r="F41">
            <v>0.73655300000000001</v>
          </cell>
          <cell r="G41">
            <v>3.548381</v>
          </cell>
          <cell r="H41">
            <v>6.351623</v>
          </cell>
          <cell r="I41">
            <v>4.4104190000000001</v>
          </cell>
          <cell r="J41">
            <v>4.3193643000000002</v>
          </cell>
        </row>
        <row r="42">
          <cell r="B42" t="str">
            <v>Total Sales</v>
          </cell>
          <cell r="F42">
            <v>261.56531100000001</v>
          </cell>
          <cell r="G42">
            <v>283.138666</v>
          </cell>
          <cell r="H42">
            <v>337.53231</v>
          </cell>
          <cell r="I42">
            <v>393.80979300000001</v>
          </cell>
          <cell r="J42">
            <v>471.99647430000005</v>
          </cell>
        </row>
        <row r="44">
          <cell r="B44" t="str">
            <v>Less: Store-Level COGS</v>
          </cell>
          <cell r="F44">
            <v>-169.94730900000002</v>
          </cell>
          <cell r="G44">
            <v>-182.94568599999999</v>
          </cell>
          <cell r="H44">
            <v>-219.59045078</v>
          </cell>
          <cell r="I44">
            <v>-261.49047613000005</v>
          </cell>
          <cell r="J44">
            <v>-310.17160709552348</v>
          </cell>
        </row>
        <row r="45">
          <cell r="B45" t="str">
            <v>Less: Restaurant/Gasoline Cost of Sales</v>
          </cell>
          <cell r="F45">
            <v>-0.26195000000000002</v>
          </cell>
          <cell r="G45">
            <v>-0.70179800000000003</v>
          </cell>
          <cell r="H45">
            <v>-4.8930990000000003</v>
          </cell>
          <cell r="I45">
            <v>-3.4125282499999998</v>
          </cell>
          <cell r="J45">
            <v>-3.3181884419999998</v>
          </cell>
        </row>
        <row r="46">
          <cell r="B46" t="str">
            <v>Gross Profit</v>
          </cell>
          <cell r="F46">
            <v>91.356051999999991</v>
          </cell>
          <cell r="G46">
            <v>99.491182000000009</v>
          </cell>
          <cell r="H46">
            <v>113.04876021999999</v>
          </cell>
          <cell r="I46">
            <v>128.90678861999996</v>
          </cell>
          <cell r="J46">
            <v>158.50667876247655</v>
          </cell>
        </row>
        <row r="48">
          <cell r="B48" t="str">
            <v>Plus: Other Income</v>
          </cell>
          <cell r="F48">
            <v>4116.4846260067807</v>
          </cell>
          <cell r="G48">
            <v>4130.4585377573912</v>
          </cell>
          <cell r="H48">
            <v>4141.0080928083171</v>
          </cell>
          <cell r="I48">
            <v>4174.3809434905488</v>
          </cell>
          <cell r="J48">
            <v>4191.734172716785</v>
          </cell>
        </row>
        <row r="49">
          <cell r="B49" t="str">
            <v>Less: Store Expenses</v>
          </cell>
          <cell r="F49">
            <v>-64.054242000000002</v>
          </cell>
          <cell r="G49">
            <v>-69.415284999999997</v>
          </cell>
          <cell r="H49">
            <v>-81.526968000000011</v>
          </cell>
          <cell r="I49">
            <v>-95.789625387146089</v>
          </cell>
          <cell r="J49">
            <v>-113.94053432407229</v>
          </cell>
        </row>
        <row r="50">
          <cell r="B50" t="str">
            <v>Less: Corporate/Regional Expenses</v>
          </cell>
          <cell r="F50">
            <v>-11.515571</v>
          </cell>
          <cell r="G50">
            <v>-14.011174079999998</v>
          </cell>
          <cell r="H50">
            <v>-14.402847450000003</v>
          </cell>
          <cell r="I50">
            <v>-14.70527671724299</v>
          </cell>
          <cell r="J50">
            <v>-16.172176172556</v>
          </cell>
        </row>
        <row r="51">
          <cell r="B51" t="str">
            <v>Less: Other Expenses</v>
          </cell>
          <cell r="F51">
            <v>-2.0450239999999784</v>
          </cell>
          <cell r="G51">
            <v>-2.7267390000000002</v>
          </cell>
          <cell r="H51">
            <v>-2.2966639999999856</v>
          </cell>
          <cell r="I51">
            <v>-1.2408486239683238</v>
          </cell>
          <cell r="J51">
            <v>-0.90394643739319491</v>
          </cell>
        </row>
        <row r="52">
          <cell r="B52" t="str">
            <v>Audit EBITDAR</v>
          </cell>
          <cell r="F52">
            <v>4130.2258410067807</v>
          </cell>
          <cell r="G52">
            <v>4143.796521677391</v>
          </cell>
          <cell r="H52">
            <v>4155.8303735783165</v>
          </cell>
          <cell r="I52">
            <v>4191.551981382192</v>
          </cell>
          <cell r="J52">
            <v>4219.2241945452397</v>
          </cell>
        </row>
        <row r="54">
          <cell r="B54" t="str">
            <v>Less: Store-level Rent Expense</v>
          </cell>
          <cell r="F54">
            <v>-2.722864</v>
          </cell>
          <cell r="G54">
            <v>-4.7316659599999999</v>
          </cell>
          <cell r="H54">
            <v>-5.237031</v>
          </cell>
          <cell r="I54">
            <v>-6.0611750000000004</v>
          </cell>
          <cell r="J54">
            <v>-6.6842770399999996</v>
          </cell>
        </row>
        <row r="55">
          <cell r="B55" t="str">
            <v>Less: Other Rent Expense</v>
          </cell>
          <cell r="F55">
            <v>-4.3711E-2</v>
          </cell>
          <cell r="G55">
            <v>-0.16520299999999999</v>
          </cell>
          <cell r="H55">
            <v>-0.13141</v>
          </cell>
          <cell r="I55">
            <v>-0.121728</v>
          </cell>
          <cell r="J55">
            <v>-0.12556800000000001</v>
          </cell>
        </row>
        <row r="56">
          <cell r="B56" t="str">
            <v>Less: Warehouse Rent Expense</v>
          </cell>
          <cell r="F56">
            <v>-0.76676900000000003</v>
          </cell>
          <cell r="G56">
            <v>-0.76964699999999997</v>
          </cell>
          <cell r="H56">
            <v>-0.84530400000000006</v>
          </cell>
          <cell r="I56">
            <v>-0.78703186000000003</v>
          </cell>
          <cell r="J56">
            <v>-0.80116799999999999</v>
          </cell>
        </row>
        <row r="57">
          <cell r="B57" t="str">
            <v>Plus: Rent Income</v>
          </cell>
          <cell r="F57">
            <v>1.191038</v>
          </cell>
          <cell r="G57">
            <v>1.4243729999999999</v>
          </cell>
          <cell r="H57">
            <v>1.497563</v>
          </cell>
          <cell r="I57">
            <v>1.4804152499999996</v>
          </cell>
          <cell r="J57">
            <v>1.7049949336538459</v>
          </cell>
        </row>
        <row r="58">
          <cell r="B58" t="str">
            <v>Audit EBITDA</v>
          </cell>
          <cell r="F58">
            <v>4127.8835350067802</v>
          </cell>
          <cell r="G58">
            <v>4139.554378717391</v>
          </cell>
          <cell r="H58">
            <v>4151.1141915783164</v>
          </cell>
          <cell r="I58">
            <v>4186.0624617721924</v>
          </cell>
          <cell r="J58">
            <v>4213.3181764388937</v>
          </cell>
        </row>
        <row r="60">
          <cell r="B60" t="str">
            <v>Plus: New Store Income/(Loss)</v>
          </cell>
          <cell r="F60">
            <v>0</v>
          </cell>
          <cell r="G60">
            <v>1.51681</v>
          </cell>
          <cell r="H60">
            <v>1.82086294</v>
          </cell>
          <cell r="I60">
            <v>0.20177831486283679</v>
          </cell>
          <cell r="J60">
            <v>0.76928320008684137</v>
          </cell>
          <cell r="L60" t="str">
            <v>Store expenses occurred prior to opening - Includes training costs, moving management, rent, etc.</v>
          </cell>
        </row>
        <row r="61">
          <cell r="B61" t="str">
            <v>Plus: Other Operating Income/(Loss)</v>
          </cell>
          <cell r="F61">
            <v>0</v>
          </cell>
          <cell r="G61">
            <v>1.8498859599999999</v>
          </cell>
          <cell r="H61">
            <v>1.4687699999999999</v>
          </cell>
          <cell r="I61">
            <v>1.152722</v>
          </cell>
          <cell r="J61">
            <v>0.19994067076923078</v>
          </cell>
          <cell r="L61" t="str">
            <v>Loss from Tradiciones (Restaurant) - If closed down, no charges would remain (Phx #3 paying for rent)</v>
          </cell>
        </row>
        <row r="62">
          <cell r="B62" t="str">
            <v>Plus: Closed Operating Income/(Loss)</v>
          </cell>
          <cell r="F62">
            <v>0</v>
          </cell>
          <cell r="G62">
            <v>1.2471639999999999</v>
          </cell>
          <cell r="H62">
            <v>0.76372399999999996</v>
          </cell>
          <cell r="I62">
            <v>0.24577500840553029</v>
          </cell>
          <cell r="J62">
            <v>-2.5161485340242918E-2</v>
          </cell>
          <cell r="L62" t="str">
            <v>Closed Store Expenses - Old workers comp claims incurred during 2002 and 2005 (eliminated by transaction close)</v>
          </cell>
        </row>
        <row r="63">
          <cell r="B63" t="str">
            <v>Plus: Misc. Start-up and One-time Charges</v>
          </cell>
          <cell r="F63">
            <v>0</v>
          </cell>
          <cell r="G63">
            <v>0.15189800000000001</v>
          </cell>
          <cell r="H63">
            <v>0.26689499999999999</v>
          </cell>
          <cell r="I63">
            <v>3.1227999999999999E-2</v>
          </cell>
          <cell r="J63">
            <v>2.9064E-2</v>
          </cell>
          <cell r="L63" t="str">
            <v>Waiting for Michael to get back to us</v>
          </cell>
        </row>
        <row r="64">
          <cell r="B64" t="str">
            <v>Adjusted EBITDA</v>
          </cell>
          <cell r="F64">
            <v>4127.8835350067802</v>
          </cell>
          <cell r="G64">
            <v>4144.3201366773919</v>
          </cell>
          <cell r="H64">
            <v>4155.4344435183166</v>
          </cell>
          <cell r="I64">
            <v>4187.693965095461</v>
          </cell>
          <cell r="J64">
            <v>4214.2913028244093</v>
          </cell>
        </row>
        <row r="66">
          <cell r="B66" t="str">
            <v>Adjusted EBITDAR</v>
          </cell>
          <cell r="F66">
            <v>4130.2258410067807</v>
          </cell>
          <cell r="G66">
            <v>4148.5622796373909</v>
          </cell>
          <cell r="H66">
            <v>4160.1506255183167</v>
          </cell>
          <cell r="I66">
            <v>4193.1834847054606</v>
          </cell>
          <cell r="J66">
            <v>4220.1973209307553</v>
          </cell>
        </row>
      </sheetData>
      <sheetData sheetId="1" refreshError="1"/>
      <sheetData sheetId="2" refreshError="1"/>
      <sheetData sheetId="3" refreshError="1"/>
      <sheetData sheetId="4" refreshError="1"/>
      <sheetData sheetId="5" refreshError="1"/>
      <sheetData sheetId="6" refreshError="1">
        <row r="2">
          <cell r="B2" t="str">
            <v>TO UPDATE WITH AUGUST FRU</v>
          </cell>
          <cell r="I2" t="str">
            <v>TO UPDATE WITH AUGUST FRU</v>
          </cell>
        </row>
        <row r="4">
          <cell r="B4" t="str">
            <v>CY 2008-2010 Sales Growth CAGR (Insert Logos and Text in CIM)</v>
          </cell>
          <cell r="I4" t="str">
            <v>CY 2008-2010 EBITDA Growth CAGR (Insert Logos and Text in CIM)</v>
          </cell>
        </row>
        <row r="5">
          <cell r="D5" t="str">
            <v xml:space="preserve">High Growth </v>
          </cell>
          <cell r="F5" t="str">
            <v xml:space="preserve">High Growth </v>
          </cell>
          <cell r="K5" t="str">
            <v xml:space="preserve">High Growth </v>
          </cell>
          <cell r="M5" t="str">
            <v xml:space="preserve">High Growth </v>
          </cell>
        </row>
        <row r="6">
          <cell r="B6" t="str">
            <v>Sprouts</v>
          </cell>
          <cell r="C6" t="str">
            <v>Whole Foods</v>
          </cell>
          <cell r="D6" t="str">
            <v>Specialty Retail</v>
          </cell>
          <cell r="E6" t="str">
            <v>GNC</v>
          </cell>
          <cell r="F6" t="str">
            <v>Specialty Retail</v>
          </cell>
          <cell r="I6" t="str">
            <v>Sprouts</v>
          </cell>
          <cell r="J6" t="str">
            <v>Whole Foods</v>
          </cell>
          <cell r="K6" t="str">
            <v>Specialty Retail</v>
          </cell>
          <cell r="L6" t="str">
            <v>GNC</v>
          </cell>
          <cell r="M6" t="str">
            <v>Specialty Retail</v>
          </cell>
        </row>
        <row r="7">
          <cell r="B7">
            <v>0.1825287315649009</v>
          </cell>
          <cell r="C7">
            <v>3.4591897327340027E-2</v>
          </cell>
          <cell r="D7">
            <v>2.9156449058187817E-2</v>
          </cell>
          <cell r="E7">
            <v>1.0502806784571606E-2</v>
          </cell>
          <cell r="F7">
            <v>7.5683659182679053E-2</v>
          </cell>
          <cell r="I7">
            <v>0.2481440099761234</v>
          </cell>
          <cell r="J7">
            <v>7.2245674190715148E-2</v>
          </cell>
          <cell r="K7">
            <v>5.9912592424401945E-2</v>
          </cell>
          <cell r="L7">
            <v>-4.6533271288973221E-4</v>
          </cell>
          <cell r="M7">
            <v>6.7595339116838016E-2</v>
          </cell>
        </row>
        <row r="22">
          <cell r="B22" t="str">
            <v>Sales CAGR</v>
          </cell>
          <cell r="I22" t="str">
            <v>EBITDA CAGR</v>
          </cell>
        </row>
        <row r="24">
          <cell r="C24">
            <v>2008</v>
          </cell>
          <cell r="D24">
            <v>2009</v>
          </cell>
          <cell r="E24">
            <v>2010</v>
          </cell>
          <cell r="F24" t="str">
            <v>CAGR</v>
          </cell>
          <cell r="J24">
            <v>2008</v>
          </cell>
          <cell r="K24">
            <v>2009</v>
          </cell>
          <cell r="L24">
            <v>2010</v>
          </cell>
          <cell r="M24" t="str">
            <v>CAGR</v>
          </cell>
        </row>
        <row r="25">
          <cell r="B25" t="str">
            <v>Pro's Ranch Markets</v>
          </cell>
          <cell r="C25">
            <v>337.53231</v>
          </cell>
          <cell r="D25">
            <v>393.80979300000001</v>
          </cell>
          <cell r="E25">
            <v>471.99647430000005</v>
          </cell>
          <cell r="F25">
            <v>0.1825287315649009</v>
          </cell>
          <cell r="I25" t="str">
            <v>Pro's Ranch Markets</v>
          </cell>
          <cell r="J25">
            <v>17.072854490000008</v>
          </cell>
          <cell r="K25">
            <v>17.378340294717511</v>
          </cell>
          <cell r="L25">
            <v>26.597176332437929</v>
          </cell>
          <cell r="M25">
            <v>0.2481440099761234</v>
          </cell>
        </row>
        <row r="26">
          <cell r="B26" t="str">
            <v>Whole Foods</v>
          </cell>
          <cell r="C26">
            <v>7965.4249999999993</v>
          </cell>
          <cell r="D26">
            <v>8100.5</v>
          </cell>
          <cell r="E26">
            <v>8526.0347499999989</v>
          </cell>
          <cell r="F26">
            <v>3.4591897327340027E-2</v>
          </cell>
          <cell r="I26" t="str">
            <v>Whole Foods</v>
          </cell>
          <cell r="J26">
            <v>528.58749999999998</v>
          </cell>
          <cell r="K26">
            <v>554.96424999999999</v>
          </cell>
          <cell r="L26">
            <v>607.72275000000002</v>
          </cell>
          <cell r="M26">
            <v>7.2245674190715148E-2</v>
          </cell>
        </row>
        <row r="27">
          <cell r="B27" t="str">
            <v>Other Food Retailers</v>
          </cell>
          <cell r="F27">
            <v>2.9156449058187817E-2</v>
          </cell>
          <cell r="I27" t="str">
            <v>Other Food Retailers</v>
          </cell>
          <cell r="M27">
            <v>5.9912592424401945E-2</v>
          </cell>
        </row>
        <row r="28">
          <cell r="B28" t="str">
            <v>HGSR Average</v>
          </cell>
          <cell r="F28">
            <v>7.5683659182679053E-2</v>
          </cell>
          <cell r="I28" t="str">
            <v>HGSR Average</v>
          </cell>
          <cell r="M28">
            <v>6.7595339116838016E-2</v>
          </cell>
        </row>
        <row r="29">
          <cell r="B29" t="str">
            <v>GNC</v>
          </cell>
          <cell r="C29">
            <v>1656.7</v>
          </cell>
          <cell r="D29">
            <v>1674.1</v>
          </cell>
          <cell r="F29">
            <v>1.0502806784571606E-2</v>
          </cell>
          <cell r="I29" t="str">
            <v>GNC</v>
          </cell>
          <cell r="J29">
            <v>214.9</v>
          </cell>
          <cell r="K29">
            <v>214.8</v>
          </cell>
          <cell r="M29">
            <v>-4.6533271288973221E-4</v>
          </cell>
        </row>
        <row r="31">
          <cell r="B31" t="str">
            <v>Other Food Retailers</v>
          </cell>
          <cell r="I31" t="str">
            <v>Other Food Retailers</v>
          </cell>
        </row>
        <row r="32">
          <cell r="B32" t="str">
            <v>Ahold USA (8) (9)</v>
          </cell>
          <cell r="C32">
            <v>14918.999999999998</v>
          </cell>
          <cell r="D32">
            <v>16645.136768136224</v>
          </cell>
          <cell r="E32">
            <v>17321.079641940749</v>
          </cell>
          <cell r="F32">
            <v>7.7500852186646707E-2</v>
          </cell>
          <cell r="I32" t="str">
            <v>Ahold USA (8) (9)</v>
          </cell>
          <cell r="J32">
            <v>1061</v>
          </cell>
          <cell r="K32">
            <v>1191.4275788348477</v>
          </cell>
          <cell r="L32">
            <v>1262.8792089791555</v>
          </cell>
          <cell r="M32">
            <v>9.0996141838831202E-2</v>
          </cell>
        </row>
        <row r="33">
          <cell r="B33" t="str">
            <v>Delhaize America (9)</v>
          </cell>
          <cell r="C33">
            <v>13080.600000000002</v>
          </cell>
          <cell r="D33">
            <v>14330.262868091551</v>
          </cell>
          <cell r="E33">
            <v>14847.159652645636</v>
          </cell>
          <cell r="F33">
            <v>6.5388136961790577E-2</v>
          </cell>
          <cell r="I33" t="str">
            <v>Delhaize America (9)</v>
          </cell>
          <cell r="J33">
            <v>1107.3000000000011</v>
          </cell>
          <cell r="K33">
            <v>1197.8557205892832</v>
          </cell>
          <cell r="L33">
            <v>1243.957101273932</v>
          </cell>
          <cell r="M33">
            <v>5.9912592424401945E-2</v>
          </cell>
        </row>
        <row r="34">
          <cell r="B34" t="str">
            <v xml:space="preserve">Great A&amp;P (10) </v>
          </cell>
          <cell r="C34">
            <v>8997.0049999999992</v>
          </cell>
          <cell r="D34">
            <v>9594.4476666666669</v>
          </cell>
          <cell r="E34">
            <v>9647.3041666666686</v>
          </cell>
          <cell r="F34">
            <v>3.5509302700690304E-2</v>
          </cell>
          <cell r="I34" t="str">
            <v xml:space="preserve">Great A&amp;P (10) </v>
          </cell>
          <cell r="J34">
            <v>302.10583333333341</v>
          </cell>
          <cell r="K34">
            <v>330.67950000000002</v>
          </cell>
          <cell r="L34">
            <v>354.47800000000007</v>
          </cell>
          <cell r="M34">
            <v>8.321605366865148E-2</v>
          </cell>
        </row>
        <row r="35">
          <cell r="B35" t="str">
            <v>Harris Teeter (11)</v>
          </cell>
          <cell r="C35">
            <v>4029.5227499999996</v>
          </cell>
          <cell r="D35">
            <v>4228.95</v>
          </cell>
          <cell r="E35">
            <v>4544.7250000000004</v>
          </cell>
          <cell r="F35">
            <v>6.2006069071496306E-2</v>
          </cell>
          <cell r="I35" t="str">
            <v>Harris Teeter (11)</v>
          </cell>
          <cell r="J35">
            <v>294.49250000000001</v>
          </cell>
          <cell r="K35">
            <v>297.25</v>
          </cell>
          <cell r="L35">
            <v>326</v>
          </cell>
          <cell r="M35">
            <v>5.2135515196635618E-2</v>
          </cell>
        </row>
        <row r="36">
          <cell r="B36" t="str">
            <v>Ingles (12)</v>
          </cell>
          <cell r="C36">
            <v>3222.7758359999998</v>
          </cell>
          <cell r="D36">
            <v>3202.72525</v>
          </cell>
          <cell r="E36">
            <v>3335.37925</v>
          </cell>
          <cell r="F36">
            <v>1.7319951657789545E-2</v>
          </cell>
        </row>
        <row r="37">
          <cell r="B37" t="str">
            <v>Kroger (5)</v>
          </cell>
          <cell r="C37">
            <v>75519.308333333334</v>
          </cell>
          <cell r="D37">
            <v>77556.933333333334</v>
          </cell>
          <cell r="E37">
            <v>80775.291666666657</v>
          </cell>
          <cell r="F37">
            <v>3.4213650249595995E-2</v>
          </cell>
          <cell r="I37" t="str">
            <v>Kroger (5)</v>
          </cell>
          <cell r="J37">
            <v>4077.2750000000001</v>
          </cell>
          <cell r="K37">
            <v>4117.8760000000002</v>
          </cell>
          <cell r="L37">
            <v>4350.318666666667</v>
          </cell>
          <cell r="M37">
            <v>3.2941041000900562E-2</v>
          </cell>
        </row>
        <row r="38">
          <cell r="B38" t="str">
            <v>Safeway</v>
          </cell>
          <cell r="C38">
            <v>44104</v>
          </cell>
          <cell r="D38">
            <v>42076.6</v>
          </cell>
          <cell r="E38">
            <v>43511.885000000002</v>
          </cell>
          <cell r="F38">
            <v>-6.7353959116388529E-3</v>
          </cell>
          <cell r="I38" t="str">
            <v>Safeway</v>
          </cell>
          <cell r="J38">
            <v>3076.6</v>
          </cell>
          <cell r="K38">
            <v>2800.8780000000002</v>
          </cell>
          <cell r="L38">
            <v>3048</v>
          </cell>
          <cell r="M38">
            <v>-4.6588404358474111E-3</v>
          </cell>
        </row>
        <row r="39">
          <cell r="B39" t="str">
            <v>Supervalu (6)</v>
          </cell>
          <cell r="C39">
            <v>44478.000000000007</v>
          </cell>
          <cell r="D39">
            <v>43156.583333333336</v>
          </cell>
          <cell r="E39">
            <v>43531.683333333334</v>
          </cell>
          <cell r="F39">
            <v>-1.0695224702474304E-2</v>
          </cell>
          <cell r="I39" t="str">
            <v>Supervalu (6)</v>
          </cell>
          <cell r="J39">
            <v>2666</v>
          </cell>
          <cell r="K39">
            <v>2496.8250000000003</v>
          </cell>
          <cell r="L39">
            <v>2505.7275000000004</v>
          </cell>
          <cell r="M39">
            <v>-3.0524480352495442E-2</v>
          </cell>
        </row>
        <row r="40">
          <cell r="B40" t="str">
            <v>Weis</v>
          </cell>
          <cell r="C40">
            <v>2422.3609999999999</v>
          </cell>
          <cell r="D40">
            <v>2466.5259999999998</v>
          </cell>
          <cell r="E40">
            <v>2540.5219999999999</v>
          </cell>
          <cell r="F40">
            <v>2.4099247866779638E-2</v>
          </cell>
          <cell r="I40" t="str">
            <v>Weis</v>
          </cell>
          <cell r="J40">
            <v>124.16899999999987</v>
          </cell>
          <cell r="K40">
            <v>149.083</v>
          </cell>
          <cell r="L40">
            <v>152.81100000000001</v>
          </cell>
          <cell r="M40">
            <v>0.10935543933162895</v>
          </cell>
        </row>
        <row r="41">
          <cell r="B41" t="str">
            <v>Winn-Dixie</v>
          </cell>
          <cell r="C41">
            <v>7241.2245000000003</v>
          </cell>
          <cell r="D41">
            <v>7330.8744999999999</v>
          </cell>
          <cell r="E41">
            <v>7487.8250000000007</v>
          </cell>
          <cell r="F41">
            <v>1.6884989962446584E-2</v>
          </cell>
          <cell r="I41" t="str">
            <v>Winn-Dixie</v>
          </cell>
          <cell r="J41">
            <v>71.864499999999637</v>
          </cell>
          <cell r="K41">
            <v>111.31449999999964</v>
          </cell>
          <cell r="L41">
            <v>142.85</v>
          </cell>
          <cell r="M41">
            <v>0.40988249437377666</v>
          </cell>
        </row>
        <row r="43">
          <cell r="B43" t="str">
            <v>HGSR</v>
          </cell>
          <cell r="I43" t="str">
            <v>HGSR</v>
          </cell>
        </row>
        <row r="44">
          <cell r="B44" t="str">
            <v>Gamestop</v>
          </cell>
          <cell r="C44">
            <v>8663.241666666665</v>
          </cell>
          <cell r="D44">
            <v>9445.208083333333</v>
          </cell>
          <cell r="E44">
            <v>9920.6605833333342</v>
          </cell>
          <cell r="F44">
            <v>7.0114086409315712E-2</v>
          </cell>
          <cell r="I44" t="str">
            <v>Gamestop</v>
          </cell>
          <cell r="J44">
            <v>809.98333333333335</v>
          </cell>
          <cell r="K44">
            <v>946.0916666666667</v>
          </cell>
          <cell r="L44">
            <v>1036.75</v>
          </cell>
          <cell r="M44">
            <v>0.13135520873210904</v>
          </cell>
        </row>
        <row r="45">
          <cell r="B45" t="str">
            <v>Dicks</v>
          </cell>
          <cell r="C45">
            <v>4130.1000000000004</v>
          </cell>
          <cell r="D45">
            <v>4130.1000000000004</v>
          </cell>
          <cell r="E45">
            <v>4130.1000000000004</v>
          </cell>
          <cell r="F45">
            <v>0</v>
          </cell>
          <cell r="I45" t="str">
            <v>Dicks</v>
          </cell>
          <cell r="J45">
            <v>331.43333333333328</v>
          </cell>
          <cell r="K45">
            <v>294.50966666666659</v>
          </cell>
          <cell r="L45">
            <v>325.76299999999992</v>
          </cell>
          <cell r="M45">
            <v>-8.5911633214922345E-3</v>
          </cell>
        </row>
        <row r="46">
          <cell r="B46" t="str">
            <v>Urban Outfitters</v>
          </cell>
          <cell r="C46">
            <v>1807.3583333333331</v>
          </cell>
          <cell r="D46">
            <v>1888.3945833333332</v>
          </cell>
          <cell r="E46">
            <v>2112.9980833333334</v>
          </cell>
          <cell r="F46">
            <v>8.1253231956042393E-2</v>
          </cell>
          <cell r="I46" t="str">
            <v>Urban Outfitters</v>
          </cell>
          <cell r="J46">
            <v>371.75833333333333</v>
          </cell>
          <cell r="K46">
            <v>359.43916666666667</v>
          </cell>
          <cell r="L46">
            <v>432.11250000000001</v>
          </cell>
          <cell r="M46">
            <v>7.8122373122262223E-2</v>
          </cell>
        </row>
        <row r="47">
          <cell r="B47" t="str">
            <v>J. Crew</v>
          </cell>
          <cell r="C47">
            <v>1375.6166666666668</v>
          </cell>
          <cell r="D47">
            <v>1401.35</v>
          </cell>
          <cell r="E47">
            <v>1472.7583333333332</v>
          </cell>
          <cell r="F47">
            <v>3.4706148757816635E-2</v>
          </cell>
          <cell r="I47" t="str">
            <v>J. Crew</v>
          </cell>
          <cell r="J47">
            <v>146.47499999999999</v>
          </cell>
          <cell r="K47">
            <v>105.23333333333333</v>
          </cell>
          <cell r="L47">
            <v>128.18366666666665</v>
          </cell>
          <cell r="M47">
            <v>-6.4519817244922395E-2</v>
          </cell>
        </row>
        <row r="48">
          <cell r="B48" t="str">
            <v>Chipotle</v>
          </cell>
          <cell r="C48">
            <v>1332</v>
          </cell>
          <cell r="D48">
            <v>1530.8320000000001</v>
          </cell>
          <cell r="E48">
            <v>1764.1690000000001</v>
          </cell>
          <cell r="F48">
            <v>0.15084803566813343</v>
          </cell>
          <cell r="I48" t="str">
            <v>Chipotle</v>
          </cell>
          <cell r="J48">
            <v>186.1</v>
          </cell>
          <cell r="K48">
            <v>220.6</v>
          </cell>
          <cell r="L48">
            <v>252.30099999999999</v>
          </cell>
          <cell r="M48">
            <v>0.16435737777124881</v>
          </cell>
        </row>
        <row r="49">
          <cell r="B49" t="str">
            <v>Ulta</v>
          </cell>
          <cell r="C49">
            <v>1070.2249999999999</v>
          </cell>
          <cell r="D49">
            <v>1163.8916666666664</v>
          </cell>
          <cell r="E49">
            <v>1265.5414166666667</v>
          </cell>
          <cell r="F49">
            <v>8.742831070710011E-2</v>
          </cell>
          <cell r="I49" t="str">
            <v>Ulta</v>
          </cell>
          <cell r="J49">
            <v>96.741666666666674</v>
          </cell>
          <cell r="K49">
            <v>104.52458333333333</v>
          </cell>
          <cell r="L49">
            <v>108.0985</v>
          </cell>
          <cell r="M49">
            <v>5.7068305111413808E-2</v>
          </cell>
        </row>
        <row r="50">
          <cell r="B50" t="str">
            <v>Under Armour</v>
          </cell>
          <cell r="C50">
            <v>725.2</v>
          </cell>
          <cell r="D50">
            <v>810.67499999999995</v>
          </cell>
          <cell r="E50">
            <v>900.44399999999996</v>
          </cell>
          <cell r="F50">
            <v>0.11429313926840123</v>
          </cell>
          <cell r="I50" t="str">
            <v>Under Armour</v>
          </cell>
          <cell r="J50">
            <v>98.3</v>
          </cell>
          <cell r="K50">
            <v>98.6</v>
          </cell>
          <cell r="L50">
            <v>114.9</v>
          </cell>
          <cell r="M50">
            <v>8.1143285444745583E-2</v>
          </cell>
        </row>
        <row r="51">
          <cell r="B51" t="str">
            <v>Lululemon</v>
          </cell>
          <cell r="C51">
            <v>346.5333333333333</v>
          </cell>
          <cell r="D51">
            <v>343.73750000000001</v>
          </cell>
          <cell r="E51">
            <v>380.80916666666661</v>
          </cell>
          <cell r="F51">
            <v>4.8289386909547538E-2</v>
          </cell>
          <cell r="I51" t="str">
            <v>Lululemon</v>
          </cell>
          <cell r="J51">
            <v>75.383333333333326</v>
          </cell>
          <cell r="K51">
            <v>68.632499999999993</v>
          </cell>
          <cell r="L51">
            <v>76.634083333333336</v>
          </cell>
          <cell r="M51">
            <v>8.261803207484375E-3</v>
          </cell>
        </row>
        <row r="55">
          <cell r="B55" t="str">
            <v>Fiscal Year End</v>
          </cell>
          <cell r="C55">
            <v>40084</v>
          </cell>
        </row>
        <row r="56">
          <cell r="B56" t="str">
            <v>Calendarization Factor</v>
          </cell>
          <cell r="C56">
            <v>9</v>
          </cell>
        </row>
        <row r="57">
          <cell r="B57" t="str">
            <v>Thomson Ticker</v>
          </cell>
          <cell r="C57" t="str">
            <v>WFMI-O</v>
          </cell>
        </row>
        <row r="59">
          <cell r="B59" t="str">
            <v>Revenue</v>
          </cell>
          <cell r="G59" t="str">
            <v>Calendarized Revenue</v>
          </cell>
          <cell r="K59" t="str">
            <v>Sales</v>
          </cell>
        </row>
        <row r="60">
          <cell r="B60">
            <v>2007</v>
          </cell>
          <cell r="C60">
            <v>2008</v>
          </cell>
          <cell r="D60">
            <v>2009</v>
          </cell>
          <cell r="E60">
            <v>2010</v>
          </cell>
          <cell r="G60">
            <v>2008</v>
          </cell>
          <cell r="H60">
            <v>2009</v>
          </cell>
          <cell r="I60">
            <v>2010</v>
          </cell>
          <cell r="K60">
            <v>2011</v>
          </cell>
        </row>
        <row r="61">
          <cell r="B61">
            <v>6591.8</v>
          </cell>
          <cell r="C61">
            <v>7953.9</v>
          </cell>
          <cell r="D61">
            <v>8000</v>
          </cell>
          <cell r="E61">
            <v>8402</v>
          </cell>
          <cell r="G61">
            <v>7965.4249999999993</v>
          </cell>
          <cell r="H61">
            <v>8100.5</v>
          </cell>
          <cell r="I61">
            <v>8526.0347499999989</v>
          </cell>
          <cell r="K61">
            <v>8898.1389999999992</v>
          </cell>
        </row>
        <row r="63">
          <cell r="B63" t="str">
            <v>EBITDA</v>
          </cell>
          <cell r="G63" t="str">
            <v>Calendarized EBITDA</v>
          </cell>
          <cell r="K63" t="str">
            <v>EBITDA</v>
          </cell>
        </row>
        <row r="64">
          <cell r="B64">
            <v>2007</v>
          </cell>
          <cell r="C64">
            <v>2008</v>
          </cell>
          <cell r="D64">
            <v>2009</v>
          </cell>
          <cell r="E64">
            <v>2010</v>
          </cell>
          <cell r="G64">
            <v>2008</v>
          </cell>
          <cell r="H64">
            <v>2009</v>
          </cell>
          <cell r="I64">
            <v>2010</v>
          </cell>
          <cell r="K64">
            <v>2011</v>
          </cell>
        </row>
        <row r="65">
          <cell r="B65">
            <v>494.7</v>
          </cell>
          <cell r="C65">
            <v>524.5</v>
          </cell>
          <cell r="D65">
            <v>540.85</v>
          </cell>
          <cell r="E65">
            <v>597.30700000000002</v>
          </cell>
          <cell r="G65">
            <v>528.58749999999998</v>
          </cell>
          <cell r="H65">
            <v>554.96424999999999</v>
          </cell>
          <cell r="I65">
            <v>607.72275000000002</v>
          </cell>
          <cell r="K65">
            <v>638.97</v>
          </cell>
        </row>
        <row r="67">
          <cell r="B67" t="str">
            <v>Fiscal Year End</v>
          </cell>
          <cell r="C67">
            <v>39812</v>
          </cell>
          <cell r="E67" t="str">
            <v>Ahold USA % of Sales</v>
          </cell>
          <cell r="G67">
            <v>0.58000933053417303</v>
          </cell>
        </row>
        <row r="68">
          <cell r="B68" t="str">
            <v>Calendarization Factor</v>
          </cell>
          <cell r="C68">
            <v>0</v>
          </cell>
          <cell r="E68" t="str">
            <v>Ahold USA % of EBITDA</v>
          </cell>
          <cell r="G68">
            <v>0.567076429716729</v>
          </cell>
        </row>
        <row r="69">
          <cell r="B69" t="str">
            <v>Thomson Ticker</v>
          </cell>
          <cell r="C69" t="str">
            <v>AH-AE</v>
          </cell>
        </row>
        <row r="71">
          <cell r="B71" t="str">
            <v>Revenue</v>
          </cell>
          <cell r="G71" t="str">
            <v>Calendarized Revenue</v>
          </cell>
        </row>
        <row r="72">
          <cell r="B72">
            <v>2007</v>
          </cell>
          <cell r="C72">
            <v>2008</v>
          </cell>
          <cell r="D72">
            <v>2009</v>
          </cell>
          <cell r="E72">
            <v>2010</v>
          </cell>
          <cell r="G72">
            <v>2008</v>
          </cell>
          <cell r="H72">
            <v>2009</v>
          </cell>
          <cell r="I72">
            <v>2010</v>
          </cell>
        </row>
        <row r="73">
          <cell r="C73">
            <v>25722</v>
          </cell>
          <cell r="D73">
            <v>28698.05</v>
          </cell>
          <cell r="E73">
            <v>29863.45</v>
          </cell>
          <cell r="G73">
            <v>25722</v>
          </cell>
          <cell r="H73">
            <v>28698.05</v>
          </cell>
          <cell r="I73">
            <v>29863.45</v>
          </cell>
        </row>
        <row r="75">
          <cell r="B75" t="str">
            <v>EBITDA</v>
          </cell>
          <cell r="G75" t="str">
            <v>Calendarized EBITDA</v>
          </cell>
        </row>
        <row r="76">
          <cell r="B76">
            <v>2007</v>
          </cell>
          <cell r="C76">
            <v>2008</v>
          </cell>
          <cell r="D76">
            <v>2009</v>
          </cell>
          <cell r="E76">
            <v>2010</v>
          </cell>
          <cell r="G76">
            <v>2008</v>
          </cell>
          <cell r="H76">
            <v>2009</v>
          </cell>
          <cell r="I76">
            <v>2010</v>
          </cell>
        </row>
        <row r="77">
          <cell r="C77">
            <v>1871</v>
          </cell>
          <cell r="D77">
            <v>2101</v>
          </cell>
          <cell r="E77">
            <v>2227</v>
          </cell>
          <cell r="G77">
            <v>1871</v>
          </cell>
          <cell r="H77">
            <v>2101</v>
          </cell>
          <cell r="I77">
            <v>2227</v>
          </cell>
        </row>
        <row r="79">
          <cell r="B79" t="str">
            <v>Fiscal Year End</v>
          </cell>
          <cell r="C79">
            <v>39812</v>
          </cell>
          <cell r="E79" t="str">
            <v>DELB Am. % of Sales</v>
          </cell>
          <cell r="G79">
            <v>0.68759133296186892</v>
          </cell>
        </row>
        <row r="80">
          <cell r="B80" t="str">
            <v>Calendarization Factor</v>
          </cell>
          <cell r="C80">
            <v>0</v>
          </cell>
          <cell r="E80" t="str">
            <v>DELB Am. % of EBITDA</v>
          </cell>
          <cell r="G80">
            <v>0.78805778948117655</v>
          </cell>
        </row>
        <row r="81">
          <cell r="B81" t="str">
            <v>Thomson Ticker</v>
          </cell>
          <cell r="C81" t="str">
            <v>DELB</v>
          </cell>
        </row>
        <row r="83">
          <cell r="B83" t="str">
            <v>Revenue</v>
          </cell>
          <cell r="G83" t="str">
            <v>Calendarized Revenue</v>
          </cell>
        </row>
        <row r="84">
          <cell r="B84">
            <v>2007</v>
          </cell>
          <cell r="C84">
            <v>2008</v>
          </cell>
          <cell r="D84">
            <v>2009</v>
          </cell>
          <cell r="E84">
            <v>2010</v>
          </cell>
          <cell r="G84">
            <v>2008</v>
          </cell>
          <cell r="H84">
            <v>2009</v>
          </cell>
          <cell r="I84">
            <v>2010</v>
          </cell>
        </row>
        <row r="85">
          <cell r="C85">
            <v>19023.8</v>
          </cell>
          <cell r="D85">
            <v>20841.25</v>
          </cell>
          <cell r="E85">
            <v>21593</v>
          </cell>
          <cell r="G85">
            <v>19023.8</v>
          </cell>
          <cell r="H85">
            <v>20841.25</v>
          </cell>
          <cell r="I85">
            <v>21593</v>
          </cell>
        </row>
        <row r="87">
          <cell r="B87" t="str">
            <v>EBITDA</v>
          </cell>
          <cell r="G87" t="str">
            <v>Calendarized EBITDA</v>
          </cell>
        </row>
        <row r="88">
          <cell r="B88">
            <v>2007</v>
          </cell>
          <cell r="C88">
            <v>2008</v>
          </cell>
          <cell r="D88">
            <v>2009</v>
          </cell>
          <cell r="E88">
            <v>2010</v>
          </cell>
          <cell r="G88">
            <v>2008</v>
          </cell>
          <cell r="H88">
            <v>2009</v>
          </cell>
          <cell r="I88">
            <v>2010</v>
          </cell>
        </row>
        <row r="89">
          <cell r="C89">
            <v>1405.1</v>
          </cell>
          <cell r="D89">
            <v>1520.01</v>
          </cell>
          <cell r="E89">
            <v>1578.51</v>
          </cell>
          <cell r="G89">
            <v>1405.1</v>
          </cell>
          <cell r="H89">
            <v>1520.01</v>
          </cell>
          <cell r="I89">
            <v>1578.51</v>
          </cell>
        </row>
        <row r="91">
          <cell r="B91" t="str">
            <v>Fiscal Year End</v>
          </cell>
          <cell r="C91">
            <v>39501</v>
          </cell>
        </row>
        <row r="92">
          <cell r="B92" t="str">
            <v>Calendarization Factor</v>
          </cell>
          <cell r="C92">
            <v>2</v>
          </cell>
        </row>
        <row r="93">
          <cell r="B93" t="str">
            <v>Thomson Ticker</v>
          </cell>
          <cell r="C93" t="str">
            <v>GAP</v>
          </cell>
        </row>
        <row r="95">
          <cell r="B95" t="str">
            <v>Revenue</v>
          </cell>
          <cell r="G95" t="str">
            <v>Calendarized Revenue</v>
          </cell>
        </row>
        <row r="96">
          <cell r="B96">
            <v>2007</v>
          </cell>
          <cell r="C96">
            <v>2008</v>
          </cell>
          <cell r="D96">
            <v>2009</v>
          </cell>
          <cell r="E96">
            <v>2010</v>
          </cell>
          <cell r="G96">
            <v>2008</v>
          </cell>
          <cell r="H96">
            <v>2009</v>
          </cell>
          <cell r="I96">
            <v>2010</v>
          </cell>
        </row>
        <row r="97">
          <cell r="B97">
            <v>6401.1</v>
          </cell>
          <cell r="C97">
            <v>9516.1859999999997</v>
          </cell>
          <cell r="D97">
            <v>9610.1</v>
          </cell>
          <cell r="E97">
            <v>9654.7450000000008</v>
          </cell>
          <cell r="G97">
            <v>8997.0049999999992</v>
          </cell>
          <cell r="H97">
            <v>9594.4476666666669</v>
          </cell>
          <cell r="I97">
            <v>9647.3041666666686</v>
          </cell>
        </row>
        <row r="99">
          <cell r="B99" t="str">
            <v>EBITDA</v>
          </cell>
          <cell r="G99" t="str">
            <v>Calendarized EBITDA</v>
          </cell>
        </row>
        <row r="100">
          <cell r="B100">
            <v>2007</v>
          </cell>
          <cell r="C100">
            <v>2008</v>
          </cell>
          <cell r="D100">
            <v>2009</v>
          </cell>
          <cell r="E100">
            <v>2010</v>
          </cell>
          <cell r="G100">
            <v>2008</v>
          </cell>
          <cell r="H100">
            <v>2009</v>
          </cell>
          <cell r="I100">
            <v>2010</v>
          </cell>
        </row>
        <row r="101">
          <cell r="B101">
            <v>182.7</v>
          </cell>
          <cell r="C101">
            <v>325.98700000000008</v>
          </cell>
          <cell r="D101">
            <v>331.61799999999999</v>
          </cell>
          <cell r="E101">
            <v>359.05</v>
          </cell>
          <cell r="G101">
            <v>302.10583333333341</v>
          </cell>
          <cell r="H101">
            <v>330.67950000000002</v>
          </cell>
          <cell r="I101">
            <v>354.47800000000007</v>
          </cell>
        </row>
        <row r="103">
          <cell r="B103" t="str">
            <v>Fiscal Year End</v>
          </cell>
          <cell r="C103">
            <v>39720</v>
          </cell>
        </row>
        <row r="104">
          <cell r="B104" t="str">
            <v>Calendarization Factor</v>
          </cell>
          <cell r="C104">
            <v>9</v>
          </cell>
        </row>
        <row r="105">
          <cell r="B105" t="str">
            <v>Thomson Ticker</v>
          </cell>
          <cell r="C105" t="str">
            <v>RDK</v>
          </cell>
        </row>
        <row r="107">
          <cell r="B107" t="str">
            <v>Revenue</v>
          </cell>
          <cell r="G107" t="str">
            <v>Calendarized Revenue</v>
          </cell>
          <cell r="K107" t="str">
            <v>Sales</v>
          </cell>
        </row>
        <row r="108">
          <cell r="B108">
            <v>2007</v>
          </cell>
          <cell r="C108">
            <v>2008</v>
          </cell>
          <cell r="D108">
            <v>2009</v>
          </cell>
          <cell r="E108">
            <v>2010</v>
          </cell>
          <cell r="G108">
            <v>2008</v>
          </cell>
          <cell r="H108">
            <v>2009</v>
          </cell>
          <cell r="I108">
            <v>2010</v>
          </cell>
          <cell r="K108">
            <v>2011</v>
          </cell>
        </row>
        <row r="109">
          <cell r="C109">
            <v>3992.3969999999999</v>
          </cell>
          <cell r="D109">
            <v>4140.8999999999996</v>
          </cell>
          <cell r="E109">
            <v>4493.1000000000004</v>
          </cell>
          <cell r="G109">
            <v>4029.5227499999996</v>
          </cell>
          <cell r="H109">
            <v>4228.95</v>
          </cell>
          <cell r="I109">
            <v>4544.7250000000004</v>
          </cell>
          <cell r="K109">
            <v>4699.6000000000004</v>
          </cell>
        </row>
        <row r="111">
          <cell r="B111" t="str">
            <v>EBITDA</v>
          </cell>
          <cell r="G111" t="str">
            <v>Calendarized EBITDA</v>
          </cell>
          <cell r="K111" t="str">
            <v>EBITDA</v>
          </cell>
        </row>
        <row r="112">
          <cell r="B112">
            <v>2007</v>
          </cell>
          <cell r="C112">
            <v>2008</v>
          </cell>
          <cell r="D112">
            <v>2009</v>
          </cell>
          <cell r="E112">
            <v>2010</v>
          </cell>
          <cell r="G112">
            <v>2008</v>
          </cell>
          <cell r="H112">
            <v>2009</v>
          </cell>
          <cell r="I112">
            <v>2010</v>
          </cell>
          <cell r="K112">
            <v>2011</v>
          </cell>
        </row>
        <row r="113">
          <cell r="C113">
            <v>295.99</v>
          </cell>
          <cell r="D113">
            <v>290</v>
          </cell>
          <cell r="E113">
            <v>319</v>
          </cell>
          <cell r="G113">
            <v>294.49250000000001</v>
          </cell>
          <cell r="H113">
            <v>297.25</v>
          </cell>
          <cell r="I113">
            <v>326</v>
          </cell>
          <cell r="K113">
            <v>347</v>
          </cell>
        </row>
        <row r="115">
          <cell r="B115" t="str">
            <v>Fiscal Year End</v>
          </cell>
          <cell r="C115">
            <v>39720</v>
          </cell>
        </row>
        <row r="116">
          <cell r="B116" t="str">
            <v>Calendarization Factor</v>
          </cell>
          <cell r="C116">
            <v>9</v>
          </cell>
        </row>
        <row r="117">
          <cell r="B117" t="str">
            <v>Thomson Ticker</v>
          </cell>
          <cell r="C117" t="str">
            <v>IMKTA</v>
          </cell>
        </row>
        <row r="119">
          <cell r="B119" t="str">
            <v>Revenue</v>
          </cell>
          <cell r="G119" t="str">
            <v>Calendarized Revenue</v>
          </cell>
          <cell r="K119" t="str">
            <v>Sales</v>
          </cell>
        </row>
        <row r="120">
          <cell r="B120">
            <v>2007</v>
          </cell>
          <cell r="C120">
            <v>2008</v>
          </cell>
          <cell r="D120">
            <v>2009</v>
          </cell>
          <cell r="E120">
            <v>2010</v>
          </cell>
          <cell r="G120">
            <v>2008</v>
          </cell>
          <cell r="H120">
            <v>2009</v>
          </cell>
          <cell r="I120">
            <v>2010</v>
          </cell>
          <cell r="K120">
            <v>2011</v>
          </cell>
        </row>
        <row r="121">
          <cell r="C121">
            <v>3238.0464480000001</v>
          </cell>
          <cell r="D121">
            <v>3176.9639999999999</v>
          </cell>
          <cell r="E121">
            <v>3280.009</v>
          </cell>
          <cell r="G121">
            <v>3222.7758359999998</v>
          </cell>
          <cell r="H121">
            <v>3202.72525</v>
          </cell>
          <cell r="I121">
            <v>3335.37925</v>
          </cell>
          <cell r="K121">
            <v>3501.49</v>
          </cell>
        </row>
        <row r="123">
          <cell r="B123" t="str">
            <v>EBITDA</v>
          </cell>
          <cell r="G123" t="str">
            <v>Calendarized EBITDA</v>
          </cell>
          <cell r="K123" t="str">
            <v>EBITDA</v>
          </cell>
        </row>
        <row r="124">
          <cell r="B124">
            <v>2007</v>
          </cell>
          <cell r="C124">
            <v>2008</v>
          </cell>
          <cell r="D124">
            <v>2009</v>
          </cell>
          <cell r="E124">
            <v>2010</v>
          </cell>
          <cell r="G124">
            <v>2008</v>
          </cell>
          <cell r="H124">
            <v>2009</v>
          </cell>
          <cell r="I124">
            <v>2010</v>
          </cell>
          <cell r="K124">
            <v>2011</v>
          </cell>
        </row>
        <row r="125">
          <cell r="C125">
            <v>195.2638050000001</v>
          </cell>
          <cell r="D125" t="e">
            <v>#N/A</v>
          </cell>
          <cell r="E125" t="e">
            <v>#N/A</v>
          </cell>
          <cell r="G125" t="e">
            <v>#N/A</v>
          </cell>
          <cell r="H125" t="e">
            <v>#N/A</v>
          </cell>
          <cell r="I125" t="e">
            <v>#N/A</v>
          </cell>
          <cell r="K125" t="e">
            <v>#N/A</v>
          </cell>
        </row>
        <row r="127">
          <cell r="B127" t="str">
            <v>Fiscal Year End</v>
          </cell>
          <cell r="C127">
            <v>39480</v>
          </cell>
        </row>
        <row r="128">
          <cell r="B128" t="str">
            <v>Calendarization Factor</v>
          </cell>
          <cell r="C128">
            <v>1</v>
          </cell>
        </row>
        <row r="129">
          <cell r="B129" t="str">
            <v>Thomson Ticker</v>
          </cell>
          <cell r="C129" t="str">
            <v>KR</v>
          </cell>
        </row>
        <row r="131">
          <cell r="B131" t="str">
            <v>Revenue</v>
          </cell>
          <cell r="G131" t="str">
            <v>Calendarized Revenue</v>
          </cell>
        </row>
        <row r="132">
          <cell r="B132">
            <v>2007</v>
          </cell>
          <cell r="C132">
            <v>2008</v>
          </cell>
          <cell r="D132">
            <v>2009</v>
          </cell>
          <cell r="E132">
            <v>2010</v>
          </cell>
          <cell r="G132">
            <v>2008</v>
          </cell>
          <cell r="H132">
            <v>2009</v>
          </cell>
          <cell r="I132">
            <v>2010</v>
          </cell>
        </row>
        <row r="133">
          <cell r="B133">
            <v>70235</v>
          </cell>
          <cell r="C133">
            <v>75999.7</v>
          </cell>
          <cell r="D133">
            <v>77698.5</v>
          </cell>
          <cell r="E133">
            <v>81055</v>
          </cell>
          <cell r="G133">
            <v>75519.308333333334</v>
          </cell>
          <cell r="H133">
            <v>77556.933333333334</v>
          </cell>
          <cell r="I133">
            <v>80775.291666666657</v>
          </cell>
        </row>
        <row r="135">
          <cell r="B135" t="str">
            <v>EBITDA</v>
          </cell>
          <cell r="G135" t="str">
            <v>Calendarized EBITDA</v>
          </cell>
        </row>
        <row r="136">
          <cell r="B136">
            <v>2007</v>
          </cell>
          <cell r="C136">
            <v>2008</v>
          </cell>
          <cell r="D136">
            <v>2009</v>
          </cell>
          <cell r="E136">
            <v>2010</v>
          </cell>
          <cell r="G136">
            <v>2008</v>
          </cell>
          <cell r="H136">
            <v>2009</v>
          </cell>
          <cell r="I136">
            <v>2010</v>
          </cell>
        </row>
        <row r="137">
          <cell r="B137">
            <v>3681</v>
          </cell>
          <cell r="C137">
            <v>4113.3</v>
          </cell>
          <cell r="D137">
            <v>4118.2920000000004</v>
          </cell>
          <cell r="E137">
            <v>4371.4120000000003</v>
          </cell>
          <cell r="G137">
            <v>4077.2750000000001</v>
          </cell>
          <cell r="H137">
            <v>4117.8760000000002</v>
          </cell>
          <cell r="I137">
            <v>4350.318666666667</v>
          </cell>
        </row>
        <row r="139">
          <cell r="B139" t="str">
            <v>Fiscal Year End</v>
          </cell>
          <cell r="C139">
            <v>39812</v>
          </cell>
        </row>
        <row r="140">
          <cell r="B140" t="str">
            <v>Calendarization Factor</v>
          </cell>
          <cell r="C140">
            <v>0</v>
          </cell>
        </row>
        <row r="141">
          <cell r="B141" t="str">
            <v>Thomson Ticker</v>
          </cell>
          <cell r="C141" t="str">
            <v>SWY</v>
          </cell>
        </row>
        <row r="143">
          <cell r="B143" t="str">
            <v>Revenue</v>
          </cell>
          <cell r="G143" t="str">
            <v>Calendarized Revenue</v>
          </cell>
        </row>
        <row r="144">
          <cell r="B144">
            <v>2007</v>
          </cell>
          <cell r="C144">
            <v>2008</v>
          </cell>
          <cell r="D144">
            <v>2009</v>
          </cell>
          <cell r="E144">
            <v>2010</v>
          </cell>
          <cell r="G144">
            <v>2008</v>
          </cell>
          <cell r="H144">
            <v>2009</v>
          </cell>
          <cell r="I144">
            <v>2010</v>
          </cell>
        </row>
        <row r="145">
          <cell r="C145">
            <v>44104</v>
          </cell>
          <cell r="D145">
            <v>42076.6</v>
          </cell>
          <cell r="E145">
            <v>43511.885000000002</v>
          </cell>
          <cell r="G145">
            <v>44104</v>
          </cell>
          <cell r="H145">
            <v>42076.6</v>
          </cell>
          <cell r="I145">
            <v>43511.885000000002</v>
          </cell>
        </row>
        <row r="147">
          <cell r="B147" t="str">
            <v>EBITDA</v>
          </cell>
          <cell r="G147" t="str">
            <v>Calendarized EBITDA</v>
          </cell>
        </row>
        <row r="148">
          <cell r="B148">
            <v>2007</v>
          </cell>
          <cell r="C148">
            <v>2008</v>
          </cell>
          <cell r="D148">
            <v>2009</v>
          </cell>
          <cell r="E148">
            <v>2010</v>
          </cell>
          <cell r="G148">
            <v>2008</v>
          </cell>
          <cell r="H148">
            <v>2009</v>
          </cell>
          <cell r="I148">
            <v>2010</v>
          </cell>
        </row>
        <row r="149">
          <cell r="C149">
            <v>3076.6</v>
          </cell>
          <cell r="D149">
            <v>2800.8780000000002</v>
          </cell>
          <cell r="E149">
            <v>3048</v>
          </cell>
          <cell r="G149">
            <v>3076.6</v>
          </cell>
          <cell r="H149">
            <v>2800.8780000000002</v>
          </cell>
          <cell r="I149">
            <v>3048</v>
          </cell>
        </row>
        <row r="151">
          <cell r="B151" t="str">
            <v>Fiscal Year End</v>
          </cell>
          <cell r="C151">
            <v>39501</v>
          </cell>
        </row>
        <row r="152">
          <cell r="B152" t="str">
            <v>Calendarization Factor</v>
          </cell>
          <cell r="C152">
            <v>2</v>
          </cell>
        </row>
        <row r="153">
          <cell r="B153" t="str">
            <v>Thomson Ticker</v>
          </cell>
          <cell r="C153" t="str">
            <v>SVU</v>
          </cell>
        </row>
        <row r="155">
          <cell r="B155" t="str">
            <v>Revenue</v>
          </cell>
          <cell r="G155" t="str">
            <v>Calendarized Revenue</v>
          </cell>
        </row>
        <row r="156">
          <cell r="B156">
            <v>2007</v>
          </cell>
          <cell r="C156">
            <v>2008</v>
          </cell>
          <cell r="D156">
            <v>2009</v>
          </cell>
          <cell r="E156">
            <v>2010</v>
          </cell>
          <cell r="G156">
            <v>2008</v>
          </cell>
          <cell r="H156">
            <v>2009</v>
          </cell>
          <cell r="I156">
            <v>2010</v>
          </cell>
        </row>
        <row r="157">
          <cell r="B157">
            <v>44048</v>
          </cell>
          <cell r="C157">
            <v>44564</v>
          </cell>
          <cell r="D157">
            <v>42875.1</v>
          </cell>
          <cell r="E157">
            <v>43663</v>
          </cell>
          <cell r="G157">
            <v>44478.000000000007</v>
          </cell>
          <cell r="H157">
            <v>43156.583333333336</v>
          </cell>
          <cell r="I157">
            <v>43531.683333333334</v>
          </cell>
        </row>
        <row r="159">
          <cell r="B159" t="str">
            <v>EBITDA</v>
          </cell>
          <cell r="G159" t="str">
            <v>Calendarized EBITDA</v>
          </cell>
        </row>
        <row r="160">
          <cell r="B160">
            <v>2007</v>
          </cell>
          <cell r="C160">
            <v>2008</v>
          </cell>
          <cell r="D160">
            <v>2009</v>
          </cell>
          <cell r="E160">
            <v>2010</v>
          </cell>
          <cell r="G160">
            <v>2008</v>
          </cell>
          <cell r="H160">
            <v>2009</v>
          </cell>
          <cell r="I160">
            <v>2010</v>
          </cell>
        </row>
        <row r="161">
          <cell r="B161">
            <v>2806</v>
          </cell>
          <cell r="C161">
            <v>2638</v>
          </cell>
          <cell r="D161">
            <v>2468.59</v>
          </cell>
          <cell r="E161">
            <v>2513.1550000000002</v>
          </cell>
          <cell r="G161">
            <v>2666</v>
          </cell>
          <cell r="H161">
            <v>2496.8250000000003</v>
          </cell>
          <cell r="I161">
            <v>2505.7275000000004</v>
          </cell>
        </row>
        <row r="163">
          <cell r="B163" t="str">
            <v>Fiscal Year End</v>
          </cell>
          <cell r="C163">
            <v>39812</v>
          </cell>
        </row>
        <row r="164">
          <cell r="B164" t="str">
            <v>Calendarization Factor</v>
          </cell>
          <cell r="C164">
            <v>0</v>
          </cell>
        </row>
        <row r="165">
          <cell r="B165" t="str">
            <v>Thomson Ticker</v>
          </cell>
          <cell r="C165" t="str">
            <v>WMK</v>
          </cell>
        </row>
        <row r="167">
          <cell r="B167" t="str">
            <v>Revenue</v>
          </cell>
          <cell r="G167" t="str">
            <v>Calendarized Revenue</v>
          </cell>
        </row>
        <row r="168">
          <cell r="B168">
            <v>2007</v>
          </cell>
          <cell r="C168">
            <v>2008</v>
          </cell>
          <cell r="D168">
            <v>2009</v>
          </cell>
          <cell r="E168">
            <v>2010</v>
          </cell>
          <cell r="G168">
            <v>2008</v>
          </cell>
          <cell r="H168">
            <v>2009</v>
          </cell>
          <cell r="I168">
            <v>2010</v>
          </cell>
        </row>
        <row r="169">
          <cell r="C169">
            <v>2422.3609999999999</v>
          </cell>
          <cell r="D169">
            <v>2466.5259999999998</v>
          </cell>
          <cell r="E169">
            <v>2540.5219999999999</v>
          </cell>
          <cell r="G169">
            <v>2422.3609999999999</v>
          </cell>
          <cell r="H169">
            <v>2466.5259999999998</v>
          </cell>
          <cell r="I169">
            <v>2540.5219999999999</v>
          </cell>
        </row>
        <row r="171">
          <cell r="B171" t="str">
            <v>EBITDA</v>
          </cell>
          <cell r="G171" t="str">
            <v>Calendarized EBITDA</v>
          </cell>
        </row>
        <row r="172">
          <cell r="B172">
            <v>2007</v>
          </cell>
          <cell r="C172">
            <v>2008</v>
          </cell>
          <cell r="D172">
            <v>2009</v>
          </cell>
          <cell r="E172">
            <v>2010</v>
          </cell>
          <cell r="G172">
            <v>2008</v>
          </cell>
          <cell r="H172">
            <v>2009</v>
          </cell>
          <cell r="I172">
            <v>2010</v>
          </cell>
        </row>
        <row r="173">
          <cell r="C173">
            <v>124.16899999999987</v>
          </cell>
          <cell r="D173">
            <v>149.083</v>
          </cell>
          <cell r="E173">
            <v>152.81100000000001</v>
          </cell>
          <cell r="G173">
            <v>124.16899999999987</v>
          </cell>
          <cell r="H173">
            <v>149.083</v>
          </cell>
          <cell r="I173">
            <v>152.81100000000001</v>
          </cell>
        </row>
        <row r="175">
          <cell r="B175" t="str">
            <v>Fiscal Year End</v>
          </cell>
          <cell r="C175">
            <v>39624</v>
          </cell>
        </row>
        <row r="176">
          <cell r="B176" t="str">
            <v>Calendarization Factor</v>
          </cell>
          <cell r="C176">
            <v>6</v>
          </cell>
        </row>
        <row r="177">
          <cell r="B177" t="str">
            <v>Thomson Ticker</v>
          </cell>
          <cell r="C177" t="str">
            <v>WINN</v>
          </cell>
        </row>
        <row r="179">
          <cell r="B179" t="str">
            <v>Revenue</v>
          </cell>
          <cell r="G179" t="str">
            <v>Calendarized Revenue</v>
          </cell>
        </row>
        <row r="180">
          <cell r="B180">
            <v>2007</v>
          </cell>
          <cell r="C180">
            <v>2008</v>
          </cell>
          <cell r="D180">
            <v>2009</v>
          </cell>
          <cell r="E180">
            <v>2010</v>
          </cell>
          <cell r="G180">
            <v>2008</v>
          </cell>
          <cell r="H180">
            <v>2009</v>
          </cell>
          <cell r="I180">
            <v>2010</v>
          </cell>
        </row>
        <row r="181">
          <cell r="B181">
            <v>7201</v>
          </cell>
          <cell r="C181">
            <v>7281.4489999999996</v>
          </cell>
          <cell r="D181">
            <v>7380.3</v>
          </cell>
          <cell r="E181">
            <v>7595.35</v>
          </cell>
          <cell r="G181">
            <v>7241.2245000000003</v>
          </cell>
          <cell r="H181">
            <v>7330.8744999999999</v>
          </cell>
          <cell r="I181">
            <v>7487.8250000000007</v>
          </cell>
        </row>
        <row r="183">
          <cell r="B183" t="str">
            <v>EBITDA</v>
          </cell>
          <cell r="G183" t="str">
            <v>Calendarized EBITDA</v>
          </cell>
        </row>
        <row r="184">
          <cell r="B184">
            <v>2007</v>
          </cell>
          <cell r="C184">
            <v>2008</v>
          </cell>
          <cell r="D184">
            <v>2009</v>
          </cell>
          <cell r="E184">
            <v>2010</v>
          </cell>
          <cell r="G184">
            <v>2008</v>
          </cell>
          <cell r="H184">
            <v>2009</v>
          </cell>
          <cell r="I184">
            <v>2010</v>
          </cell>
        </row>
        <row r="185">
          <cell r="B185">
            <v>50.7</v>
          </cell>
          <cell r="C185">
            <v>93.028999999999272</v>
          </cell>
          <cell r="D185">
            <v>129.6</v>
          </cell>
          <cell r="E185">
            <v>156.1</v>
          </cell>
          <cell r="G185">
            <v>71.864499999999637</v>
          </cell>
          <cell r="H185">
            <v>111.31449999999964</v>
          </cell>
          <cell r="I185">
            <v>142.85</v>
          </cell>
        </row>
        <row r="187">
          <cell r="B187" t="str">
            <v>High Growth Specialty Retailers</v>
          </cell>
        </row>
        <row r="189">
          <cell r="B189" t="str">
            <v>Fiscal Year End</v>
          </cell>
          <cell r="C189">
            <v>39844</v>
          </cell>
        </row>
        <row r="190">
          <cell r="B190" t="str">
            <v>Calendarization Factor</v>
          </cell>
          <cell r="C190">
            <v>1</v>
          </cell>
        </row>
        <row r="191">
          <cell r="B191" t="str">
            <v>Thomson Ticker</v>
          </cell>
          <cell r="C191" t="str">
            <v>GME-N</v>
          </cell>
        </row>
        <row r="193">
          <cell r="B193" t="str">
            <v>Revenue</v>
          </cell>
          <cell r="G193" t="str">
            <v>Calendarized Revenue</v>
          </cell>
        </row>
        <row r="194">
          <cell r="B194">
            <v>2007</v>
          </cell>
          <cell r="C194">
            <v>2008</v>
          </cell>
          <cell r="D194">
            <v>2009</v>
          </cell>
          <cell r="E194">
            <v>2010</v>
          </cell>
          <cell r="G194">
            <v>2008</v>
          </cell>
          <cell r="H194">
            <v>2009</v>
          </cell>
          <cell r="I194">
            <v>2010</v>
          </cell>
        </row>
        <row r="195">
          <cell r="B195">
            <v>7094</v>
          </cell>
          <cell r="C195">
            <v>8805.9</v>
          </cell>
          <cell r="D195">
            <v>9503.3269999999993</v>
          </cell>
          <cell r="E195">
            <v>9958.6</v>
          </cell>
          <cell r="G195">
            <v>8663.241666666665</v>
          </cell>
          <cell r="H195">
            <v>9445.208083333333</v>
          </cell>
          <cell r="I195">
            <v>9920.6605833333342</v>
          </cell>
        </row>
        <row r="197">
          <cell r="B197" t="str">
            <v>EBITDA</v>
          </cell>
          <cell r="G197" t="str">
            <v>Calendarized EBITDA</v>
          </cell>
        </row>
        <row r="198">
          <cell r="B198">
            <v>2007</v>
          </cell>
          <cell r="C198">
            <v>2008</v>
          </cell>
          <cell r="D198">
            <v>2009</v>
          </cell>
          <cell r="E198">
            <v>2010</v>
          </cell>
          <cell r="G198">
            <v>2008</v>
          </cell>
          <cell r="H198">
            <v>2009</v>
          </cell>
          <cell r="I198">
            <v>2010</v>
          </cell>
        </row>
        <row r="199">
          <cell r="B199">
            <v>632.70000000000005</v>
          </cell>
          <cell r="C199">
            <v>826.1</v>
          </cell>
          <cell r="D199">
            <v>957</v>
          </cell>
          <cell r="E199">
            <v>1044</v>
          </cell>
          <cell r="G199">
            <v>809.98333333333335</v>
          </cell>
          <cell r="H199">
            <v>946.0916666666667</v>
          </cell>
          <cell r="I199">
            <v>1036.75</v>
          </cell>
        </row>
        <row r="201">
          <cell r="B201" t="str">
            <v>Fiscal Year End</v>
          </cell>
          <cell r="C201">
            <v>39844</v>
          </cell>
        </row>
        <row r="202">
          <cell r="B202" t="str">
            <v>Calendarization Factor</v>
          </cell>
          <cell r="C202">
            <v>1</v>
          </cell>
        </row>
        <row r="203">
          <cell r="B203" t="str">
            <v>Thomson Ticker</v>
          </cell>
          <cell r="C203" t="str">
            <v>DKS-N</v>
          </cell>
        </row>
        <row r="205">
          <cell r="B205" t="str">
            <v>Revenue</v>
          </cell>
          <cell r="C205" t="str">
            <v>Revenue</v>
          </cell>
          <cell r="G205" t="str">
            <v>Calendarized Revenue</v>
          </cell>
        </row>
        <row r="206">
          <cell r="B206">
            <v>2007</v>
          </cell>
          <cell r="C206">
            <v>2008</v>
          </cell>
          <cell r="D206">
            <v>2009</v>
          </cell>
          <cell r="E206">
            <v>2010</v>
          </cell>
          <cell r="G206">
            <v>2008</v>
          </cell>
          <cell r="H206">
            <v>2009</v>
          </cell>
          <cell r="I206">
            <v>2010</v>
          </cell>
        </row>
        <row r="207">
          <cell r="B207">
            <v>3888.4</v>
          </cell>
          <cell r="C207">
            <v>4130.1000000000004</v>
          </cell>
          <cell r="D207">
            <v>4229.5</v>
          </cell>
          <cell r="E207">
            <v>4434.7</v>
          </cell>
          <cell r="G207">
            <v>4109.9583333333339</v>
          </cell>
          <cell r="H207">
            <v>4221.2166666666662</v>
          </cell>
          <cell r="I207">
            <v>4417.5999999999995</v>
          </cell>
        </row>
        <row r="209">
          <cell r="B209" t="str">
            <v>EBITDA</v>
          </cell>
          <cell r="C209" t="str">
            <v>EBITDA</v>
          </cell>
          <cell r="G209" t="str">
            <v>Calendarized EBITDA</v>
          </cell>
        </row>
        <row r="210">
          <cell r="B210">
            <v>2007</v>
          </cell>
          <cell r="C210">
            <v>2008</v>
          </cell>
          <cell r="D210">
            <v>2009</v>
          </cell>
          <cell r="E210">
            <v>2010</v>
          </cell>
          <cell r="G210">
            <v>2008</v>
          </cell>
          <cell r="H210">
            <v>2009</v>
          </cell>
          <cell r="I210">
            <v>2010</v>
          </cell>
        </row>
        <row r="211">
          <cell r="B211">
            <v>343.9</v>
          </cell>
          <cell r="C211">
            <v>330.3</v>
          </cell>
          <cell r="D211">
            <v>291.25599999999997</v>
          </cell>
          <cell r="E211">
            <v>328.9</v>
          </cell>
          <cell r="G211">
            <v>331.43333333333328</v>
          </cell>
          <cell r="H211">
            <v>294.50966666666659</v>
          </cell>
          <cell r="I211">
            <v>325.76299999999992</v>
          </cell>
        </row>
        <row r="213">
          <cell r="B213" t="str">
            <v>Fiscal Year End</v>
          </cell>
          <cell r="C213">
            <v>39844</v>
          </cell>
        </row>
        <row r="214">
          <cell r="B214" t="str">
            <v>Calendarization Factor</v>
          </cell>
          <cell r="C214">
            <v>1</v>
          </cell>
        </row>
        <row r="215">
          <cell r="B215" t="str">
            <v>Thomson Ticker</v>
          </cell>
          <cell r="C215" t="str">
            <v>URBN-O</v>
          </cell>
        </row>
        <row r="217">
          <cell r="B217" t="str">
            <v>Revenue</v>
          </cell>
          <cell r="C217" t="str">
            <v>Revenue</v>
          </cell>
          <cell r="G217" t="str">
            <v>Calendarized Revenue</v>
          </cell>
        </row>
        <row r="218">
          <cell r="B218">
            <v>2007</v>
          </cell>
          <cell r="C218">
            <v>2008</v>
          </cell>
          <cell r="D218">
            <v>2009</v>
          </cell>
          <cell r="E218">
            <v>2010</v>
          </cell>
          <cell r="G218">
            <v>2008</v>
          </cell>
          <cell r="H218">
            <v>2009</v>
          </cell>
          <cell r="I218">
            <v>2010</v>
          </cell>
        </row>
        <row r="219">
          <cell r="B219">
            <v>1507.7</v>
          </cell>
          <cell r="C219">
            <v>1834.6</v>
          </cell>
          <cell r="D219">
            <v>1893.2850000000001</v>
          </cell>
          <cell r="E219">
            <v>2132.9720000000002</v>
          </cell>
          <cell r="G219">
            <v>1807.3583333333331</v>
          </cell>
          <cell r="H219">
            <v>1888.3945833333332</v>
          </cell>
          <cell r="I219">
            <v>2112.9980833333334</v>
          </cell>
        </row>
        <row r="221">
          <cell r="B221" t="str">
            <v>EBITDA</v>
          </cell>
          <cell r="C221" t="str">
            <v>EBITDA</v>
          </cell>
          <cell r="G221" t="str">
            <v>Calendarized EBITDA</v>
          </cell>
        </row>
        <row r="222">
          <cell r="B222">
            <v>2007</v>
          </cell>
          <cell r="C222">
            <v>2008</v>
          </cell>
          <cell r="D222">
            <v>2009</v>
          </cell>
          <cell r="E222">
            <v>2010</v>
          </cell>
          <cell r="G222">
            <v>2008</v>
          </cell>
          <cell r="H222">
            <v>2009</v>
          </cell>
          <cell r="I222">
            <v>2010</v>
          </cell>
        </row>
        <row r="223">
          <cell r="B223">
            <v>293.2</v>
          </cell>
          <cell r="C223">
            <v>378.9</v>
          </cell>
          <cell r="D223">
            <v>357.67</v>
          </cell>
          <cell r="E223">
            <v>438.88</v>
          </cell>
          <cell r="G223">
            <v>371.75833333333333</v>
          </cell>
          <cell r="H223">
            <v>359.43916666666667</v>
          </cell>
          <cell r="I223">
            <v>432.11250000000001</v>
          </cell>
        </row>
        <row r="225">
          <cell r="B225" t="str">
            <v>Fiscal Year End</v>
          </cell>
          <cell r="C225">
            <v>39844</v>
          </cell>
        </row>
        <row r="226">
          <cell r="B226" t="str">
            <v>Calendarization Factor</v>
          </cell>
          <cell r="C226">
            <v>1</v>
          </cell>
        </row>
        <row r="227">
          <cell r="B227" t="str">
            <v>Thomson Ticker</v>
          </cell>
          <cell r="C227" t="str">
            <v>JCG-N</v>
          </cell>
        </row>
        <row r="229">
          <cell r="B229" t="str">
            <v>Revenue</v>
          </cell>
          <cell r="C229" t="str">
            <v>Revenue</v>
          </cell>
          <cell r="G229" t="str">
            <v>Calendarized Revenue</v>
          </cell>
        </row>
        <row r="230">
          <cell r="B230">
            <v>2007</v>
          </cell>
          <cell r="C230">
            <v>2008</v>
          </cell>
          <cell r="D230">
            <v>2009</v>
          </cell>
          <cell r="E230">
            <v>2010</v>
          </cell>
          <cell r="G230">
            <v>2008</v>
          </cell>
          <cell r="H230">
            <v>2009</v>
          </cell>
          <cell r="I230">
            <v>2010</v>
          </cell>
        </row>
        <row r="231">
          <cell r="B231">
            <v>1292.2</v>
          </cell>
          <cell r="C231">
            <v>1383.2</v>
          </cell>
          <cell r="D231">
            <v>1403</v>
          </cell>
          <cell r="E231">
            <v>1479.1</v>
          </cell>
          <cell r="G231">
            <v>1375.6166666666668</v>
          </cell>
          <cell r="H231">
            <v>1401.35</v>
          </cell>
          <cell r="I231">
            <v>1472.7583333333332</v>
          </cell>
        </row>
        <row r="233">
          <cell r="B233" t="str">
            <v>EBITDA</v>
          </cell>
          <cell r="C233" t="str">
            <v>EBITDA</v>
          </cell>
          <cell r="G233" t="str">
            <v>Calendarized EBITDA</v>
          </cell>
        </row>
        <row r="234">
          <cell r="B234">
            <v>2007</v>
          </cell>
          <cell r="C234">
            <v>2008</v>
          </cell>
          <cell r="D234">
            <v>2009</v>
          </cell>
          <cell r="E234">
            <v>2010</v>
          </cell>
          <cell r="G234">
            <v>2008</v>
          </cell>
          <cell r="H234">
            <v>2009</v>
          </cell>
          <cell r="I234">
            <v>2010</v>
          </cell>
        </row>
        <row r="235">
          <cell r="B235">
            <v>208.9</v>
          </cell>
          <cell r="C235">
            <v>140.80000000000001</v>
          </cell>
          <cell r="D235">
            <v>102</v>
          </cell>
          <cell r="E235">
            <v>130.56399999999999</v>
          </cell>
          <cell r="G235">
            <v>146.47499999999999</v>
          </cell>
          <cell r="H235">
            <v>105.23333333333333</v>
          </cell>
          <cell r="I235">
            <v>128.18366666666665</v>
          </cell>
        </row>
        <row r="237">
          <cell r="B237" t="str">
            <v>Fiscal Year End</v>
          </cell>
          <cell r="C237">
            <v>40178</v>
          </cell>
        </row>
        <row r="238">
          <cell r="B238" t="str">
            <v>Calendarization Factor</v>
          </cell>
          <cell r="C238">
            <v>0</v>
          </cell>
        </row>
        <row r="239">
          <cell r="B239" t="str">
            <v>Thomson Ticker</v>
          </cell>
          <cell r="C239" t="str">
            <v>CMG-N</v>
          </cell>
        </row>
        <row r="241">
          <cell r="B241" t="str">
            <v>Revenue</v>
          </cell>
          <cell r="C241" t="str">
            <v>Revenue</v>
          </cell>
          <cell r="G241" t="str">
            <v>Calendarized Revenue</v>
          </cell>
        </row>
        <row r="242">
          <cell r="B242">
            <v>2007</v>
          </cell>
          <cell r="C242">
            <v>2008</v>
          </cell>
          <cell r="D242">
            <v>2009</v>
          </cell>
          <cell r="E242">
            <v>2010</v>
          </cell>
          <cell r="G242">
            <v>2008</v>
          </cell>
          <cell r="H242">
            <v>2009</v>
          </cell>
          <cell r="I242">
            <v>2010</v>
          </cell>
        </row>
        <row r="243">
          <cell r="B243">
            <v>1085.8</v>
          </cell>
          <cell r="C243">
            <v>1332</v>
          </cell>
          <cell r="D243">
            <v>1530.8320000000001</v>
          </cell>
          <cell r="E243">
            <v>1764.1690000000001</v>
          </cell>
          <cell r="G243">
            <v>1332</v>
          </cell>
          <cell r="H243">
            <v>1530.8320000000001</v>
          </cell>
          <cell r="I243">
            <v>1764.1690000000001</v>
          </cell>
        </row>
        <row r="245">
          <cell r="B245" t="str">
            <v>EBITDA</v>
          </cell>
          <cell r="C245" t="str">
            <v>EBITDA</v>
          </cell>
          <cell r="G245" t="str">
            <v>Calendarized EBITDA</v>
          </cell>
        </row>
        <row r="246">
          <cell r="B246">
            <v>2007</v>
          </cell>
          <cell r="C246">
            <v>2008</v>
          </cell>
          <cell r="D246">
            <v>2009</v>
          </cell>
          <cell r="E246">
            <v>2010</v>
          </cell>
          <cell r="G246">
            <v>2008</v>
          </cell>
          <cell r="H246">
            <v>2009</v>
          </cell>
          <cell r="I246">
            <v>2010</v>
          </cell>
        </row>
        <row r="247">
          <cell r="B247">
            <v>157.9</v>
          </cell>
          <cell r="C247">
            <v>186.1</v>
          </cell>
          <cell r="D247">
            <v>220.6</v>
          </cell>
          <cell r="E247">
            <v>252.30099999999999</v>
          </cell>
          <cell r="G247">
            <v>186.1</v>
          </cell>
          <cell r="H247">
            <v>220.6</v>
          </cell>
          <cell r="I247">
            <v>252.30099999999999</v>
          </cell>
        </row>
        <row r="249">
          <cell r="B249" t="str">
            <v>Fiscal Year End</v>
          </cell>
          <cell r="C249">
            <v>39844</v>
          </cell>
        </row>
        <row r="250">
          <cell r="B250" t="str">
            <v>Calendarization Factor</v>
          </cell>
          <cell r="C250">
            <v>1</v>
          </cell>
        </row>
        <row r="251">
          <cell r="B251" t="str">
            <v>Thomson Ticker</v>
          </cell>
          <cell r="C251" t="str">
            <v>ULTA-O</v>
          </cell>
        </row>
        <row r="253">
          <cell r="B253" t="str">
            <v>Revenue</v>
          </cell>
          <cell r="C253" t="str">
            <v>Revenue</v>
          </cell>
          <cell r="G253" t="str">
            <v>Calendarized Revenue</v>
          </cell>
        </row>
        <row r="254">
          <cell r="B254">
            <v>2007</v>
          </cell>
          <cell r="C254">
            <v>2008</v>
          </cell>
          <cell r="D254">
            <v>2009</v>
          </cell>
          <cell r="E254">
            <v>2010</v>
          </cell>
          <cell r="G254">
            <v>2008</v>
          </cell>
          <cell r="H254">
            <v>2009</v>
          </cell>
          <cell r="I254">
            <v>2010</v>
          </cell>
        </row>
        <row r="255">
          <cell r="B255">
            <v>912.1</v>
          </cell>
          <cell r="C255">
            <v>1084.5999999999999</v>
          </cell>
          <cell r="D255">
            <v>1171.0999999999999</v>
          </cell>
          <cell r="E255">
            <v>1274.127</v>
          </cell>
          <cell r="G255">
            <v>1070.2249999999999</v>
          </cell>
          <cell r="H255">
            <v>1163.8916666666664</v>
          </cell>
          <cell r="I255">
            <v>1265.5414166666667</v>
          </cell>
        </row>
        <row r="257">
          <cell r="B257" t="str">
            <v>EBITDA</v>
          </cell>
          <cell r="C257" t="str">
            <v>EBITDA</v>
          </cell>
          <cell r="G257" t="str">
            <v>Calendarized EBITDA</v>
          </cell>
        </row>
        <row r="258">
          <cell r="B258">
            <v>2007</v>
          </cell>
          <cell r="C258">
            <v>2008</v>
          </cell>
          <cell r="D258">
            <v>2009</v>
          </cell>
          <cell r="E258">
            <v>2010</v>
          </cell>
          <cell r="G258">
            <v>2008</v>
          </cell>
          <cell r="H258">
            <v>2009</v>
          </cell>
          <cell r="I258">
            <v>2010</v>
          </cell>
        </row>
        <row r="259">
          <cell r="B259">
            <v>86.2</v>
          </cell>
          <cell r="C259">
            <v>97.7</v>
          </cell>
          <cell r="D259">
            <v>105.145</v>
          </cell>
          <cell r="E259">
            <v>108.367</v>
          </cell>
          <cell r="G259">
            <v>96.741666666666674</v>
          </cell>
          <cell r="H259">
            <v>104.52458333333333</v>
          </cell>
          <cell r="I259">
            <v>108.0985</v>
          </cell>
        </row>
        <row r="261">
          <cell r="B261" t="str">
            <v>Fiscal Year End</v>
          </cell>
          <cell r="C261">
            <v>40178</v>
          </cell>
        </row>
        <row r="262">
          <cell r="B262" t="str">
            <v>Calendarization Factor</v>
          </cell>
          <cell r="C262">
            <v>0</v>
          </cell>
        </row>
        <row r="263">
          <cell r="B263" t="str">
            <v>Thomson Ticker</v>
          </cell>
          <cell r="C263" t="str">
            <v>UA-N</v>
          </cell>
        </row>
        <row r="265">
          <cell r="B265" t="str">
            <v>Revenue</v>
          </cell>
          <cell r="C265" t="str">
            <v>Revenue</v>
          </cell>
          <cell r="G265" t="str">
            <v>Calendarized Revenue</v>
          </cell>
        </row>
        <row r="266">
          <cell r="B266">
            <v>2007</v>
          </cell>
          <cell r="C266">
            <v>2008</v>
          </cell>
          <cell r="D266">
            <v>2009</v>
          </cell>
          <cell r="E266">
            <v>2010</v>
          </cell>
          <cell r="G266">
            <v>2008</v>
          </cell>
          <cell r="H266">
            <v>2009</v>
          </cell>
          <cell r="I266">
            <v>2010</v>
          </cell>
        </row>
        <row r="267">
          <cell r="B267">
            <v>606.6</v>
          </cell>
          <cell r="C267">
            <v>725.2</v>
          </cell>
          <cell r="D267">
            <v>810.67499999999995</v>
          </cell>
          <cell r="E267">
            <v>900.44399999999996</v>
          </cell>
          <cell r="G267">
            <v>725.2</v>
          </cell>
          <cell r="H267">
            <v>810.67499999999995</v>
          </cell>
          <cell r="I267">
            <v>900.44399999999996</v>
          </cell>
        </row>
        <row r="269">
          <cell r="B269" t="str">
            <v>EBITDA</v>
          </cell>
          <cell r="C269" t="str">
            <v>EBITDA</v>
          </cell>
          <cell r="G269" t="str">
            <v>Calendarized EBITDA</v>
          </cell>
        </row>
        <row r="270">
          <cell r="B270">
            <v>2007</v>
          </cell>
          <cell r="C270">
            <v>2008</v>
          </cell>
          <cell r="D270">
            <v>2009</v>
          </cell>
          <cell r="E270">
            <v>2010</v>
          </cell>
          <cell r="G270">
            <v>2008</v>
          </cell>
          <cell r="H270">
            <v>2009</v>
          </cell>
          <cell r="I270">
            <v>2010</v>
          </cell>
        </row>
        <row r="271">
          <cell r="B271">
            <v>100.9</v>
          </cell>
          <cell r="C271">
            <v>98.3</v>
          </cell>
          <cell r="D271">
            <v>98.6</v>
          </cell>
          <cell r="E271">
            <v>114.9</v>
          </cell>
          <cell r="G271">
            <v>98.3</v>
          </cell>
          <cell r="H271">
            <v>98.6</v>
          </cell>
          <cell r="I271">
            <v>114.9</v>
          </cell>
        </row>
        <row r="273">
          <cell r="B273" t="str">
            <v>Fiscal Year End</v>
          </cell>
          <cell r="C273">
            <v>39845</v>
          </cell>
        </row>
        <row r="274">
          <cell r="B274" t="str">
            <v>Calendarization Factor</v>
          </cell>
          <cell r="C274">
            <v>1</v>
          </cell>
        </row>
        <row r="275">
          <cell r="B275" t="str">
            <v>Thomson Ticker</v>
          </cell>
          <cell r="C275" t="str">
            <v>LULU-O</v>
          </cell>
        </row>
        <row r="277">
          <cell r="B277" t="str">
            <v>Revenue</v>
          </cell>
          <cell r="G277" t="str">
            <v>Calendarized Revenue</v>
          </cell>
        </row>
        <row r="278">
          <cell r="B278">
            <v>2007</v>
          </cell>
          <cell r="C278">
            <v>2008</v>
          </cell>
          <cell r="D278">
            <v>2009</v>
          </cell>
          <cell r="E278">
            <v>2010</v>
          </cell>
          <cell r="G278">
            <v>2008</v>
          </cell>
          <cell r="H278">
            <v>2009</v>
          </cell>
          <cell r="I278">
            <v>2010</v>
          </cell>
        </row>
        <row r="279">
          <cell r="B279">
            <v>269.89999999999998</v>
          </cell>
          <cell r="C279">
            <v>353.5</v>
          </cell>
          <cell r="D279">
            <v>342.85</v>
          </cell>
          <cell r="E279">
            <v>384.26</v>
          </cell>
          <cell r="G279">
            <v>346.5333333333333</v>
          </cell>
          <cell r="H279">
            <v>343.73750000000001</v>
          </cell>
          <cell r="I279">
            <v>380.80916666666661</v>
          </cell>
        </row>
        <row r="281">
          <cell r="B281" t="str">
            <v>EBITDA</v>
          </cell>
          <cell r="G281" t="str">
            <v>Calendarized EBITDA</v>
          </cell>
        </row>
        <row r="282">
          <cell r="B282">
            <v>2007</v>
          </cell>
          <cell r="C282">
            <v>2008</v>
          </cell>
          <cell r="D282">
            <v>2009</v>
          </cell>
          <cell r="E282">
            <v>2010</v>
          </cell>
          <cell r="G282">
            <v>2008</v>
          </cell>
          <cell r="H282">
            <v>2009</v>
          </cell>
          <cell r="I282">
            <v>2010</v>
          </cell>
        </row>
        <row r="283">
          <cell r="B283">
            <v>59.8</v>
          </cell>
          <cell r="C283">
            <v>76.8</v>
          </cell>
          <cell r="D283">
            <v>67.89</v>
          </cell>
          <cell r="E283">
            <v>77.429000000000002</v>
          </cell>
          <cell r="G283">
            <v>75.383333333333326</v>
          </cell>
          <cell r="H283">
            <v>68.632499999999993</v>
          </cell>
          <cell r="I283">
            <v>76.634083333333336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de"/>
      <sheetName val="Output"/>
      <sheetName val="Input"/>
      <sheetName val="Exp Data"/>
      <sheetName val="Corp---&gt;"/>
      <sheetName val="PR Slide 1 "/>
      <sheetName val="Slide 1 "/>
      <sheetName val="Slide 2 "/>
      <sheetName val="Slide 3 "/>
      <sheetName val="Slide 4 "/>
      <sheetName val="Slide 5 "/>
      <sheetName val="Slide 6 "/>
      <sheetName val="Slide 7 "/>
      <sheetName val="Slide 8 "/>
      <sheetName val="IB---&gt;"/>
      <sheetName val="PR Slide 1"/>
      <sheetName val="Slide 1"/>
      <sheetName val="Slide 2"/>
      <sheetName val="Slide 3"/>
      <sheetName val="Slide 4"/>
      <sheetName val="Slide  5"/>
      <sheetName val="Slide 6"/>
      <sheetName val="Slide 7  "/>
      <sheetName val="Slide 8"/>
      <sheetName val="IM---&gt;"/>
      <sheetName val="PR Slide 1   "/>
      <sheetName val="Slide 1   "/>
      <sheetName val="Slide 2   "/>
      <sheetName val="Slide 3   "/>
      <sheetName val="Slide 4   "/>
      <sheetName val="Slide 5   "/>
      <sheetName val="Slide 6  "/>
      <sheetName val="Slide 7"/>
      <sheetName val="Slide 8   "/>
      <sheetName val="Tech---&gt;"/>
      <sheetName val="Slide 1     "/>
      <sheetName val="Slide 2  "/>
      <sheetName val="Corp,IB,IM---&gt;"/>
      <sheetName val="Slide 1    "/>
      <sheetName val="Slide 2    "/>
      <sheetName val="Slide 3    "/>
      <sheetName val="Slide 4    "/>
      <sheetName val="Slide 5    "/>
      <sheetName val="Slide 6   "/>
      <sheetName val="Slide 7   "/>
      <sheetName val="Slide 8    "/>
      <sheetName val="Slide 9"/>
      <sheetName val="HEADCOUNT -----&gt;"/>
      <sheetName val="Movements"/>
      <sheetName val="YTD Net Activity"/>
      <sheetName val="HC by Loc &amp; ME"/>
      <sheetName val="HC by Loc"/>
      <sheetName val="HC by Seg"/>
      <sheetName val=" + by Loc &amp; ME"/>
      <sheetName val=" - by Loc &amp; ME"/>
      <sheetName val="+ by Seg"/>
      <sheetName val="- by Seg"/>
      <sheetName val="05 Plan-Spider"/>
      <sheetName val="05 Exp Prior Fcst T &amp; OEssbase"/>
      <sheetName val="05 Exp Prior Fcst Essbase"/>
      <sheetName val="05 Exp Curr Fcst T &amp; O Essbase"/>
      <sheetName val="Tech"/>
      <sheetName val="04 Act-Essbase Organic"/>
      <sheetName val="CUR FYE-R-GSMS"/>
      <sheetName val="Pr FYE-R GSMS"/>
      <sheetName val="05 Plan-Spider Pub-SIC-Other"/>
      <sheetName val="05 Act-Spider Pub-SIC-Other"/>
      <sheetName val="Sales-Act-Prod."/>
      <sheetName val="05 Exp Curr Fcst Essbase "/>
      <sheetName val="04 Act-Spider"/>
      <sheetName val="Sales-Plan-Prod"/>
      <sheetName val="Rev Data"/>
      <sheetName val="Sales-Act-Effec"/>
      <sheetName val="04 Act-Spider Pub-SIC-Other"/>
      <sheetName val="04 R vs NR Act"/>
      <sheetName val="05 R vs NR Act_Fcst"/>
      <sheetName val="05 Act-Spider"/>
      <sheetName val="05 R vs NR Pln"/>
      <sheetName val="05 R vs NR PrFcst"/>
      <sheetName val="Sales-Plan-Effec"/>
      <sheetName val="Sales-Act-Effec 04"/>
      <sheetName val="Sales-Act-Effec Pr Fcst"/>
      <sheetName val="Targets"/>
      <sheetName val="TL Calculator"/>
      <sheetName val="Sales_EBITDA_Peer Comparsion"/>
      <sheetName val="CIM_EBITDA Bridge_Rec"/>
      <sheetName val="2008 Revenue Walk TS Version"/>
      <sheetName val="FCF Wlaks"/>
      <sheetName val="Currency Slide"/>
      <sheetName val="BY Quarter"/>
      <sheetName val="Exported Data"/>
      <sheetName val="Corp Expenses"/>
      <sheetName val="Effective Sales"/>
      <sheetName val="Depreciation"/>
      <sheetName val="Treasury"/>
      <sheetName val="CMI"/>
      <sheetName val="Corp Snapshot and Corp Revenue"/>
      <sheetName val="Treasury Act Pipe"/>
      <sheetName val="05 Plan vs.  05 Forecast"/>
      <sheetName val="TO Eq Y Ban"/>
      <sheetName val="Corporate P &amp; L"/>
      <sheetName val="Sumif 04 Actuals"/>
      <sheetName val="Headcount"/>
      <sheetName val="Sumif 05 Actuals"/>
      <sheetName val="Update for Andy's Pres."/>
      <sheetName val="05 Plan Sumif"/>
      <sheetName val="AS"/>
      <sheetName val="Gross Pipeline"/>
      <sheetName val="CTS Pipe"/>
      <sheetName val="Debt Analysis"/>
      <sheetName val="Preslink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3">
          <cell r="C3" t="str">
            <v>Investment Banking</v>
          </cell>
        </row>
        <row r="4">
          <cell r="E4" t="str">
            <v>Jan</v>
          </cell>
          <cell r="F4" t="str">
            <v>Feb</v>
          </cell>
          <cell r="G4" t="str">
            <v>Mar</v>
          </cell>
          <cell r="H4" t="str">
            <v>Apr</v>
          </cell>
          <cell r="I4" t="str">
            <v>May</v>
          </cell>
          <cell r="J4" t="str">
            <v>Jun</v>
          </cell>
          <cell r="K4" t="str">
            <v>Jul</v>
          </cell>
          <cell r="L4" t="str">
            <v>Aug</v>
          </cell>
          <cell r="M4" t="str">
            <v>Sep</v>
          </cell>
          <cell r="N4" t="str">
            <v>Oct</v>
          </cell>
          <cell r="O4" t="str">
            <v>Nov</v>
          </cell>
          <cell r="P4" t="str">
            <v>Dec</v>
          </cell>
        </row>
        <row r="5">
          <cell r="E5" t="str">
            <v>Act</v>
          </cell>
          <cell r="F5" t="str">
            <v>Act</v>
          </cell>
          <cell r="G5" t="str">
            <v>Act</v>
          </cell>
          <cell r="H5" t="str">
            <v>Act</v>
          </cell>
          <cell r="I5" t="str">
            <v>Act</v>
          </cell>
          <cell r="J5" t="str">
            <v>Act</v>
          </cell>
          <cell r="K5" t="str">
            <v>Act</v>
          </cell>
          <cell r="L5" t="str">
            <v>Act</v>
          </cell>
          <cell r="M5" t="str">
            <v>Act</v>
          </cell>
          <cell r="N5" t="str">
            <v>Fcst</v>
          </cell>
          <cell r="O5" t="str">
            <v>Fcst</v>
          </cell>
          <cell r="P5" t="str">
            <v>Fcst</v>
          </cell>
        </row>
        <row r="6">
          <cell r="C6" t="str">
            <v>Americas</v>
          </cell>
          <cell r="D6" t="str">
            <v>Act</v>
          </cell>
          <cell r="E6">
            <v>34</v>
          </cell>
          <cell r="F6">
            <v>33</v>
          </cell>
          <cell r="G6">
            <v>34</v>
          </cell>
          <cell r="H6">
            <v>31</v>
          </cell>
          <cell r="I6">
            <v>31</v>
          </cell>
          <cell r="J6">
            <v>31</v>
          </cell>
          <cell r="K6">
            <v>34</v>
          </cell>
          <cell r="L6">
            <v>34</v>
          </cell>
          <cell r="M6">
            <v>36</v>
          </cell>
        </row>
        <row r="7">
          <cell r="D7" t="str">
            <v>Fcst</v>
          </cell>
          <cell r="E7">
            <v>36</v>
          </cell>
          <cell r="F7">
            <v>36</v>
          </cell>
          <cell r="G7">
            <v>38</v>
          </cell>
          <cell r="H7">
            <v>0</v>
          </cell>
          <cell r="I7">
            <v>0</v>
          </cell>
          <cell r="J7">
            <v>0</v>
          </cell>
          <cell r="K7">
            <v>0</v>
          </cell>
          <cell r="L7">
            <v>0</v>
          </cell>
          <cell r="M7">
            <v>0</v>
          </cell>
          <cell r="N7">
            <v>36</v>
          </cell>
          <cell r="O7">
            <v>36</v>
          </cell>
          <cell r="P7">
            <v>38</v>
          </cell>
        </row>
        <row r="8">
          <cell r="C8" t="str">
            <v>Europe</v>
          </cell>
          <cell r="D8" t="str">
            <v>Act</v>
          </cell>
          <cell r="E8">
            <v>0</v>
          </cell>
          <cell r="F8">
            <v>0</v>
          </cell>
          <cell r="G8">
            <v>0</v>
          </cell>
          <cell r="H8">
            <v>0</v>
          </cell>
          <cell r="I8">
            <v>0</v>
          </cell>
          <cell r="J8">
            <v>0</v>
          </cell>
          <cell r="K8">
            <v>1</v>
          </cell>
          <cell r="L8">
            <v>1</v>
          </cell>
          <cell r="M8">
            <v>7</v>
          </cell>
        </row>
        <row r="9">
          <cell r="D9" t="str">
            <v>Fcst</v>
          </cell>
          <cell r="E9">
            <v>8.5</v>
          </cell>
          <cell r="F9">
            <v>8.5</v>
          </cell>
          <cell r="G9">
            <v>8.5</v>
          </cell>
          <cell r="H9">
            <v>0</v>
          </cell>
          <cell r="I9">
            <v>0</v>
          </cell>
          <cell r="J9">
            <v>0</v>
          </cell>
          <cell r="K9">
            <v>0</v>
          </cell>
          <cell r="L9">
            <v>0</v>
          </cell>
          <cell r="M9">
            <v>0</v>
          </cell>
          <cell r="N9">
            <v>8.5</v>
          </cell>
          <cell r="O9">
            <v>8.5</v>
          </cell>
          <cell r="P9">
            <v>8.5</v>
          </cell>
        </row>
        <row r="10">
          <cell r="C10" t="str">
            <v>Asia</v>
          </cell>
          <cell r="D10" t="str">
            <v>Act</v>
          </cell>
          <cell r="E10">
            <v>0</v>
          </cell>
          <cell r="F10">
            <v>0</v>
          </cell>
          <cell r="G10">
            <v>0</v>
          </cell>
          <cell r="H10">
            <v>0</v>
          </cell>
          <cell r="I10">
            <v>0</v>
          </cell>
          <cell r="J10">
            <v>0</v>
          </cell>
          <cell r="K10">
            <v>0</v>
          </cell>
          <cell r="L10">
            <v>0</v>
          </cell>
          <cell r="M10">
            <v>0</v>
          </cell>
        </row>
        <row r="11">
          <cell r="D11" t="str">
            <v>Fcst</v>
          </cell>
          <cell r="E11">
            <v>0</v>
          </cell>
          <cell r="F11">
            <v>0</v>
          </cell>
          <cell r="G11">
            <v>0</v>
          </cell>
          <cell r="H11">
            <v>0</v>
          </cell>
          <cell r="I11">
            <v>0</v>
          </cell>
          <cell r="J11">
            <v>0</v>
          </cell>
          <cell r="K11">
            <v>0</v>
          </cell>
          <cell r="L11">
            <v>0</v>
          </cell>
          <cell r="M11">
            <v>0</v>
          </cell>
          <cell r="N11">
            <v>0</v>
          </cell>
          <cell r="O11">
            <v>0</v>
          </cell>
          <cell r="P11">
            <v>0</v>
          </cell>
        </row>
        <row r="12">
          <cell r="C12" t="str">
            <v>Bangalore</v>
          </cell>
          <cell r="D12" t="str">
            <v>Act</v>
          </cell>
          <cell r="E12">
            <v>0</v>
          </cell>
          <cell r="F12">
            <v>0</v>
          </cell>
          <cell r="G12">
            <v>0</v>
          </cell>
          <cell r="H12">
            <v>0</v>
          </cell>
          <cell r="I12">
            <v>0</v>
          </cell>
          <cell r="J12">
            <v>0</v>
          </cell>
          <cell r="K12">
            <v>0</v>
          </cell>
          <cell r="L12">
            <v>1</v>
          </cell>
          <cell r="M12">
            <v>2</v>
          </cell>
        </row>
        <row r="13">
          <cell r="D13" t="str">
            <v>Fcst</v>
          </cell>
          <cell r="E13">
            <v>2</v>
          </cell>
          <cell r="F13">
            <v>2</v>
          </cell>
          <cell r="G13">
            <v>2</v>
          </cell>
          <cell r="H13">
            <v>0</v>
          </cell>
          <cell r="I13">
            <v>0</v>
          </cell>
          <cell r="J13">
            <v>0</v>
          </cell>
          <cell r="K13">
            <v>0</v>
          </cell>
          <cell r="L13">
            <v>0</v>
          </cell>
          <cell r="M13">
            <v>0</v>
          </cell>
          <cell r="N13">
            <v>2</v>
          </cell>
          <cell r="O13">
            <v>2</v>
          </cell>
          <cell r="P13">
            <v>2</v>
          </cell>
        </row>
        <row r="14">
          <cell r="C14" t="str">
            <v>Worldwide</v>
          </cell>
          <cell r="D14" t="str">
            <v>Act</v>
          </cell>
          <cell r="E14">
            <v>34</v>
          </cell>
          <cell r="F14">
            <v>33</v>
          </cell>
          <cell r="G14">
            <v>34</v>
          </cell>
          <cell r="H14">
            <v>31</v>
          </cell>
          <cell r="I14">
            <v>31</v>
          </cell>
          <cell r="J14">
            <v>31</v>
          </cell>
          <cell r="K14">
            <v>35</v>
          </cell>
          <cell r="L14">
            <v>36</v>
          </cell>
          <cell r="M14">
            <v>45</v>
          </cell>
        </row>
        <row r="15">
          <cell r="D15" t="str">
            <v>Fcst</v>
          </cell>
          <cell r="E15">
            <v>46.5</v>
          </cell>
          <cell r="F15">
            <v>46.5</v>
          </cell>
          <cell r="G15">
            <v>48.5</v>
          </cell>
          <cell r="H15">
            <v>0</v>
          </cell>
          <cell r="I15">
            <v>0</v>
          </cell>
          <cell r="J15">
            <v>0</v>
          </cell>
          <cell r="K15">
            <v>0</v>
          </cell>
          <cell r="L15">
            <v>0</v>
          </cell>
          <cell r="M15">
            <v>0</v>
          </cell>
          <cell r="N15">
            <v>46.5</v>
          </cell>
          <cell r="O15">
            <v>46.5</v>
          </cell>
          <cell r="P15">
            <v>48.5</v>
          </cell>
        </row>
        <row r="16">
          <cell r="E16" t="e">
            <v>#VALUE!</v>
          </cell>
          <cell r="F16" t="e">
            <v>#VALUE!</v>
          </cell>
          <cell r="G16" t="e">
            <v>#VALUE!</v>
          </cell>
          <cell r="H16" t="e">
            <v>#VALUE!</v>
          </cell>
          <cell r="I16" t="e">
            <v>#VALUE!</v>
          </cell>
          <cell r="J16" t="e">
            <v>#VALUE!</v>
          </cell>
          <cell r="K16" t="e">
            <v>#VALUE!</v>
          </cell>
          <cell r="L16" t="e">
            <v>#VALUE!</v>
          </cell>
          <cell r="M16" t="e">
            <v>#VALUE!</v>
          </cell>
          <cell r="N16" t="e">
            <v>#VALUE!</v>
          </cell>
          <cell r="O16" t="e">
            <v>#VALUE!</v>
          </cell>
          <cell r="P16" t="e">
            <v>#VALUE!</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fety"/>
      <sheetName val="Backlog"/>
      <sheetName val="Employees"/>
      <sheetName val="Industry"/>
      <sheetName val="Industry 2"/>
      <sheetName val="NOA"/>
      <sheetName val="_CIQHiddenCacheSheet"/>
      <sheetName val="WUM Compare"/>
      <sheetName val="Customers"/>
      <sheetName val="Suppliers"/>
      <sheetName val="Seasonality"/>
      <sheetName val="Major &amp; P3"/>
      <sheetName val="Projects"/>
      <sheetName val="International"/>
      <sheetName val="Segment Backlog"/>
      <sheetName val="JV Cash"/>
      <sheetName val="NOL"/>
      <sheetName val="Life Insurance"/>
      <sheetName val="Pension"/>
      <sheetName val="Top Producing Plants"/>
      <sheetName val="Ongoing Projects"/>
    </sheetNames>
    <sheetDataSet>
      <sheetData sheetId="0"/>
      <sheetData sheetId="1"/>
      <sheetData sheetId="2"/>
      <sheetData sheetId="3"/>
      <sheetData sheetId="4"/>
      <sheetData sheetId="5"/>
      <sheetData sheetId="6"/>
      <sheetData sheetId="7"/>
      <sheetData sheetId="8"/>
      <sheetData sheetId="9"/>
      <sheetData sheetId="10">
        <row r="1">
          <cell r="A1" t="str">
            <v>Lane Construction</v>
          </cell>
        </row>
        <row r="2">
          <cell r="A2" t="str">
            <v>Income Statement</v>
          </cell>
        </row>
        <row r="3">
          <cell r="A3" t="str">
            <v>($ in Thousands except per share data)</v>
          </cell>
        </row>
        <row r="4">
          <cell r="D4" t="str">
            <v>FY 2010</v>
          </cell>
          <cell r="E4">
            <v>40574</v>
          </cell>
          <cell r="F4">
            <v>40602</v>
          </cell>
          <cell r="G4">
            <v>40633</v>
          </cell>
          <cell r="H4">
            <v>40663</v>
          </cell>
          <cell r="I4">
            <v>40694</v>
          </cell>
          <cell r="J4">
            <v>40724</v>
          </cell>
          <cell r="K4">
            <v>40755</v>
          </cell>
          <cell r="L4">
            <v>40786</v>
          </cell>
          <cell r="M4">
            <v>40816</v>
          </cell>
          <cell r="N4">
            <v>40847</v>
          </cell>
          <cell r="O4">
            <v>40877</v>
          </cell>
          <cell r="P4">
            <v>40908</v>
          </cell>
          <cell r="Q4" t="str">
            <v>FY 2011</v>
          </cell>
          <cell r="R4">
            <v>40939</v>
          </cell>
          <cell r="S4">
            <v>40968</v>
          </cell>
          <cell r="T4">
            <v>40999</v>
          </cell>
          <cell r="U4">
            <v>41029</v>
          </cell>
          <cell r="V4">
            <v>41060</v>
          </cell>
          <cell r="W4">
            <v>41090</v>
          </cell>
          <cell r="X4">
            <v>41121</v>
          </cell>
          <cell r="Y4">
            <v>41152</v>
          </cell>
          <cell r="Z4">
            <v>41182</v>
          </cell>
          <cell r="AA4">
            <v>41213</v>
          </cell>
          <cell r="AB4">
            <v>41243</v>
          </cell>
          <cell r="AC4">
            <v>41274</v>
          </cell>
          <cell r="AD4" t="str">
            <v>FY 2012</v>
          </cell>
          <cell r="AE4">
            <v>41305</v>
          </cell>
          <cell r="AF4">
            <v>41333</v>
          </cell>
          <cell r="AG4">
            <v>41364</v>
          </cell>
          <cell r="AH4">
            <v>41394</v>
          </cell>
          <cell r="AI4">
            <v>41425</v>
          </cell>
          <cell r="AJ4">
            <v>41455</v>
          </cell>
          <cell r="AK4">
            <v>41486</v>
          </cell>
          <cell r="AL4">
            <v>41517</v>
          </cell>
          <cell r="AM4">
            <v>41547</v>
          </cell>
          <cell r="AN4">
            <v>41578</v>
          </cell>
          <cell r="AO4">
            <v>41608</v>
          </cell>
          <cell r="AP4">
            <v>41639</v>
          </cell>
          <cell r="AQ4" t="str">
            <v>FY 2013</v>
          </cell>
          <cell r="AR4">
            <v>41670</v>
          </cell>
          <cell r="AS4">
            <v>41698</v>
          </cell>
          <cell r="AT4">
            <v>41729</v>
          </cell>
          <cell r="AU4">
            <v>41759</v>
          </cell>
          <cell r="AV4">
            <v>41790</v>
          </cell>
          <cell r="AW4">
            <v>41820</v>
          </cell>
          <cell r="AX4">
            <v>41851</v>
          </cell>
          <cell r="AY4">
            <v>41882</v>
          </cell>
          <cell r="AZ4">
            <v>41912</v>
          </cell>
          <cell r="BA4">
            <v>41943</v>
          </cell>
          <cell r="BB4">
            <v>41973</v>
          </cell>
          <cell r="BC4">
            <v>42004</v>
          </cell>
          <cell r="BD4" t="str">
            <v>YTD 2014</v>
          </cell>
        </row>
        <row r="6">
          <cell r="A6" t="str">
            <v>Operating revenues</v>
          </cell>
          <cell r="D6">
            <v>914036.7790000001</v>
          </cell>
          <cell r="E6">
            <v>29069.609</v>
          </cell>
          <cell r="F6">
            <v>45024.860999999997</v>
          </cell>
          <cell r="G6">
            <v>57146.389000000003</v>
          </cell>
          <cell r="H6">
            <v>71119.555999999997</v>
          </cell>
          <cell r="I6">
            <v>85178.054999999993</v>
          </cell>
          <cell r="J6">
            <v>111303.902</v>
          </cell>
          <cell r="K6">
            <v>98044.297000000006</v>
          </cell>
          <cell r="L6">
            <v>122321.107</v>
          </cell>
          <cell r="M6">
            <v>104102.15300000001</v>
          </cell>
          <cell r="N6">
            <v>103855.149</v>
          </cell>
          <cell r="O6">
            <v>97108.713000000003</v>
          </cell>
          <cell r="P6">
            <v>78130.569000000003</v>
          </cell>
          <cell r="Q6">
            <v>1002404.36</v>
          </cell>
          <cell r="R6">
            <v>49220.103999999999</v>
          </cell>
          <cell r="S6">
            <v>57217.514999999999</v>
          </cell>
          <cell r="T6">
            <v>74766.623999999996</v>
          </cell>
          <cell r="U6">
            <v>87210.788</v>
          </cell>
          <cell r="V6">
            <v>103885.545</v>
          </cell>
          <cell r="W6">
            <v>130535.296</v>
          </cell>
          <cell r="X6">
            <v>129370.242</v>
          </cell>
          <cell r="Y6">
            <v>154811.79300000001</v>
          </cell>
          <cell r="Z6">
            <v>132345.55600000001</v>
          </cell>
          <cell r="AA6">
            <v>134607.25200000001</v>
          </cell>
          <cell r="AB6">
            <v>94685.188999999998</v>
          </cell>
          <cell r="AC6">
            <v>86533.423999999999</v>
          </cell>
          <cell r="AD6">
            <v>1235189.3279999997</v>
          </cell>
          <cell r="AE6">
            <v>45075.453000000001</v>
          </cell>
          <cell r="AF6">
            <v>43832.142999999996</v>
          </cell>
          <cell r="AG6">
            <v>51853.927000000003</v>
          </cell>
          <cell r="AH6">
            <v>80877.566000000006</v>
          </cell>
          <cell r="AI6">
            <v>98391.024999999994</v>
          </cell>
          <cell r="AJ6">
            <v>110143.38400000001</v>
          </cell>
          <cell r="AK6">
            <v>122088.31299999999</v>
          </cell>
          <cell r="AL6">
            <v>135836.11199999999</v>
          </cell>
          <cell r="AM6">
            <v>135292.989</v>
          </cell>
          <cell r="AN6">
            <v>142601.34899999999</v>
          </cell>
          <cell r="AO6">
            <v>103079.52800000001</v>
          </cell>
          <cell r="AP6">
            <v>71764.217999999993</v>
          </cell>
          <cell r="AQ6">
            <v>1140836.0069999998</v>
          </cell>
          <cell r="AR6">
            <v>53060.576000000001</v>
          </cell>
          <cell r="AS6">
            <v>52771.735999999997</v>
          </cell>
          <cell r="AT6">
            <v>67027.986000000004</v>
          </cell>
        </row>
        <row r="7">
          <cell r="A7" t="str">
            <v>Cost of operations</v>
          </cell>
          <cell r="D7">
            <v>870636.81799999997</v>
          </cell>
          <cell r="E7">
            <v>40367.82</v>
          </cell>
          <cell r="F7">
            <v>47997.222999999998</v>
          </cell>
          <cell r="G7">
            <v>63187.17</v>
          </cell>
          <cell r="H7">
            <v>71058.269</v>
          </cell>
          <cell r="I7">
            <v>82962.270999999993</v>
          </cell>
          <cell r="J7">
            <v>100042.898</v>
          </cell>
          <cell r="K7">
            <v>88924.107000000004</v>
          </cell>
          <cell r="L7">
            <v>108399.091</v>
          </cell>
          <cell r="M7">
            <v>92442.311000000002</v>
          </cell>
          <cell r="N7">
            <v>97733.81</v>
          </cell>
          <cell r="O7">
            <v>92227.843999999997</v>
          </cell>
          <cell r="P7">
            <v>75241.64</v>
          </cell>
          <cell r="Q7">
            <v>960584.45400000003</v>
          </cell>
          <cell r="R7">
            <v>55255.635999999999</v>
          </cell>
          <cell r="S7">
            <v>63528.608999999997</v>
          </cell>
          <cell r="T7">
            <v>78337.087</v>
          </cell>
          <cell r="U7">
            <v>85367.122000000003</v>
          </cell>
          <cell r="V7">
            <v>101033.94500000001</v>
          </cell>
          <cell r="W7">
            <v>115539.861</v>
          </cell>
          <cell r="X7">
            <v>113554.109</v>
          </cell>
          <cell r="Y7">
            <v>138266.21799999999</v>
          </cell>
          <cell r="Z7">
            <v>124448.069</v>
          </cell>
          <cell r="AA7">
            <v>125595.595</v>
          </cell>
          <cell r="AB7">
            <v>91634.043999999994</v>
          </cell>
          <cell r="AC7">
            <v>86540.107000000004</v>
          </cell>
          <cell r="AD7">
            <v>1179100.402</v>
          </cell>
          <cell r="AE7">
            <v>56670.745999999999</v>
          </cell>
          <cell r="AF7">
            <v>57065.321000000004</v>
          </cell>
          <cell r="AG7">
            <v>65614.111999999994</v>
          </cell>
          <cell r="AH7">
            <v>90152.232000000004</v>
          </cell>
          <cell r="AI7">
            <v>99455.217999999993</v>
          </cell>
          <cell r="AJ7">
            <v>105472.69899999999</v>
          </cell>
          <cell r="AK7">
            <v>116414.06200000001</v>
          </cell>
          <cell r="AL7">
            <v>127698.961</v>
          </cell>
          <cell r="AM7">
            <v>123294.73299999999</v>
          </cell>
          <cell r="AN7">
            <v>132026.80300000001</v>
          </cell>
          <cell r="AO7">
            <v>100273.878</v>
          </cell>
          <cell r="AP7">
            <v>83328.101999999999</v>
          </cell>
          <cell r="AQ7">
            <v>1157466.8670000001</v>
          </cell>
          <cell r="AR7">
            <v>62561.262999999999</v>
          </cell>
          <cell r="AS7">
            <v>62205.909</v>
          </cell>
          <cell r="AT7">
            <v>72708.812000000005</v>
          </cell>
        </row>
        <row r="8">
          <cell r="A8" t="str">
            <v>Subtotal</v>
          </cell>
          <cell r="D8">
            <v>43399.961000000127</v>
          </cell>
          <cell r="E8">
            <v>-11298.210999999999</v>
          </cell>
          <cell r="F8">
            <v>-2972.362000000001</v>
          </cell>
          <cell r="G8">
            <v>-6040.7809999999954</v>
          </cell>
          <cell r="H8">
            <v>61.286999999996624</v>
          </cell>
          <cell r="I8">
            <v>2215.7839999999997</v>
          </cell>
          <cell r="J8">
            <v>11261.004000000001</v>
          </cell>
          <cell r="K8">
            <v>9120.1900000000023</v>
          </cell>
          <cell r="L8">
            <v>13922.016000000003</v>
          </cell>
          <cell r="M8">
            <v>11659.842000000004</v>
          </cell>
          <cell r="N8">
            <v>6121.3390000000072</v>
          </cell>
          <cell r="O8">
            <v>4880.8690000000061</v>
          </cell>
          <cell r="P8">
            <v>2888.9290000000037</v>
          </cell>
          <cell r="Q8">
            <v>41819.905999999959</v>
          </cell>
          <cell r="R8">
            <v>-6035.5319999999992</v>
          </cell>
          <cell r="S8">
            <v>-6311.0939999999973</v>
          </cell>
          <cell r="T8">
            <v>-3570.4630000000034</v>
          </cell>
          <cell r="U8">
            <v>1843.6659999999974</v>
          </cell>
          <cell r="V8">
            <v>2851.5999999999913</v>
          </cell>
          <cell r="W8">
            <v>14995.434999999998</v>
          </cell>
          <cell r="X8">
            <v>15816.133000000002</v>
          </cell>
          <cell r="Y8">
            <v>16545.575000000012</v>
          </cell>
          <cell r="Z8">
            <v>7897.4870000000083</v>
          </cell>
          <cell r="AA8">
            <v>9011.6570000000065</v>
          </cell>
          <cell r="AB8">
            <v>3051.1450000000041</v>
          </cell>
          <cell r="AC8">
            <v>-6.6830000000045402</v>
          </cell>
          <cell r="AD8">
            <v>56088.925999999745</v>
          </cell>
          <cell r="AE8">
            <v>-11595.292999999998</v>
          </cell>
          <cell r="AF8">
            <v>-13233.178000000007</v>
          </cell>
          <cell r="AG8">
            <v>-13760.18499999999</v>
          </cell>
          <cell r="AH8">
            <v>-9274.6659999999974</v>
          </cell>
          <cell r="AI8">
            <v>-1064.1929999999993</v>
          </cell>
          <cell r="AJ8">
            <v>4670.6850000000122</v>
          </cell>
          <cell r="AK8">
            <v>5674.2509999999893</v>
          </cell>
          <cell r="AL8">
            <v>8137.150999999998</v>
          </cell>
          <cell r="AM8">
            <v>11998.256000000008</v>
          </cell>
          <cell r="AN8">
            <v>10574.545999999973</v>
          </cell>
          <cell r="AO8">
            <v>2805.6500000000087</v>
          </cell>
          <cell r="AP8">
            <v>-11563.884000000005</v>
          </cell>
          <cell r="AQ8">
            <v>-16630.860000000335</v>
          </cell>
          <cell r="AR8">
            <v>-9500.6869999999981</v>
          </cell>
          <cell r="AS8">
            <v>-9434.1730000000025</v>
          </cell>
          <cell r="AT8">
            <v>-5680.8260000000009</v>
          </cell>
        </row>
        <row r="9">
          <cell r="A9" t="str">
            <v>Equity in income (loss) of joint ventures</v>
          </cell>
          <cell r="D9">
            <v>13337.670000000002</v>
          </cell>
          <cell r="E9">
            <v>1125.2909999999999</v>
          </cell>
          <cell r="F9">
            <v>828.29</v>
          </cell>
          <cell r="G9">
            <v>1417.932</v>
          </cell>
          <cell r="H9">
            <v>1110.7159999999999</v>
          </cell>
          <cell r="I9">
            <v>1530.4280000000001</v>
          </cell>
          <cell r="J9">
            <v>1350.3710000000001</v>
          </cell>
          <cell r="K9">
            <v>1156</v>
          </cell>
          <cell r="L9">
            <v>1564.15</v>
          </cell>
          <cell r="M9">
            <v>2799.0079999999998</v>
          </cell>
          <cell r="N9">
            <v>1313.827</v>
          </cell>
          <cell r="O9">
            <v>1541.0229999999999</v>
          </cell>
          <cell r="P9">
            <v>7572.8630000000003</v>
          </cell>
          <cell r="Q9">
            <v>23309.898999999998</v>
          </cell>
          <cell r="R9">
            <v>999.50300000000004</v>
          </cell>
          <cell r="S9">
            <v>1501.4490000000001</v>
          </cell>
          <cell r="T9">
            <v>1630.4010000000001</v>
          </cell>
          <cell r="U9">
            <v>1440.8630000000001</v>
          </cell>
          <cell r="V9">
            <v>1525.7739999999999</v>
          </cell>
          <cell r="W9">
            <v>1533.8679999999999</v>
          </cell>
          <cell r="X9">
            <v>890.66800000000001</v>
          </cell>
          <cell r="Y9">
            <v>2478.8910000000001</v>
          </cell>
          <cell r="Z9">
            <v>-289.41800000000001</v>
          </cell>
          <cell r="AA9">
            <v>1046.1300000000001</v>
          </cell>
          <cell r="AB9">
            <v>1150.9849999999999</v>
          </cell>
          <cell r="AC9">
            <v>660.05100000000004</v>
          </cell>
          <cell r="AD9">
            <v>14569.165000000001</v>
          </cell>
          <cell r="AE9">
            <v>647.86500000000001</v>
          </cell>
          <cell r="AF9">
            <v>798.00400000000002</v>
          </cell>
          <cell r="AG9">
            <v>928.84299999999996</v>
          </cell>
          <cell r="AH9">
            <v>670.13099999999997</v>
          </cell>
          <cell r="AI9">
            <v>983.44</v>
          </cell>
          <cell r="AJ9">
            <v>907.36500000000001</v>
          </cell>
          <cell r="AK9">
            <v>978.572</v>
          </cell>
          <cell r="AL9">
            <v>1061.8230000000001</v>
          </cell>
          <cell r="AM9">
            <v>1070.06</v>
          </cell>
          <cell r="AN9">
            <v>1972.8520000000001</v>
          </cell>
          <cell r="AO9">
            <v>1487.298</v>
          </cell>
          <cell r="AP9">
            <v>1841.4770000000001</v>
          </cell>
          <cell r="AQ9">
            <v>13347.730000000003</v>
          </cell>
          <cell r="AR9">
            <v>1523.5170000000001</v>
          </cell>
          <cell r="AS9">
            <v>1960.2809999999999</v>
          </cell>
          <cell r="AT9">
            <v>12141.129000000001</v>
          </cell>
        </row>
        <row r="10">
          <cell r="A10" t="str">
            <v>Gross income (loss)</v>
          </cell>
          <cell r="D10">
            <v>56737.631000000125</v>
          </cell>
          <cell r="E10">
            <v>-10172.92</v>
          </cell>
          <cell r="F10">
            <v>-2144.072000000001</v>
          </cell>
          <cell r="G10">
            <v>-4622.8489999999956</v>
          </cell>
          <cell r="H10">
            <v>1172.0029999999965</v>
          </cell>
          <cell r="I10">
            <v>3746.2119999999995</v>
          </cell>
          <cell r="J10">
            <v>12611.375</v>
          </cell>
          <cell r="K10">
            <v>10276.190000000002</v>
          </cell>
          <cell r="L10">
            <v>15486.166000000003</v>
          </cell>
          <cell r="M10">
            <v>14458.850000000004</v>
          </cell>
          <cell r="N10">
            <v>7435.1660000000074</v>
          </cell>
          <cell r="O10">
            <v>6421.8920000000062</v>
          </cell>
          <cell r="P10">
            <v>10461.792000000005</v>
          </cell>
          <cell r="Q10">
            <v>65129.804999999957</v>
          </cell>
          <cell r="R10">
            <v>-5036.0289999999995</v>
          </cell>
          <cell r="S10">
            <v>-4809.6449999999968</v>
          </cell>
          <cell r="T10">
            <v>-1940.0620000000033</v>
          </cell>
          <cell r="U10">
            <v>3284.5289999999977</v>
          </cell>
          <cell r="V10">
            <v>4377.3739999999907</v>
          </cell>
          <cell r="W10">
            <v>16529.302999999996</v>
          </cell>
          <cell r="X10">
            <v>16706.801000000003</v>
          </cell>
          <cell r="Y10">
            <v>19024.466000000011</v>
          </cell>
          <cell r="Z10">
            <v>7608.0690000000086</v>
          </cell>
          <cell r="AA10">
            <v>10057.787000000008</v>
          </cell>
          <cell r="AB10">
            <v>4202.1300000000037</v>
          </cell>
          <cell r="AC10">
            <v>653.3679999999955</v>
          </cell>
          <cell r="AD10">
            <v>70658.090999999753</v>
          </cell>
          <cell r="AE10">
            <v>-10947.427999999998</v>
          </cell>
          <cell r="AF10">
            <v>-12435.174000000006</v>
          </cell>
          <cell r="AG10">
            <v>-12831.34199999999</v>
          </cell>
          <cell r="AH10">
            <v>-8604.534999999998</v>
          </cell>
          <cell r="AI10">
            <v>-80.752999999999247</v>
          </cell>
          <cell r="AJ10">
            <v>5578.050000000012</v>
          </cell>
          <cell r="AK10">
            <v>6652.8229999999894</v>
          </cell>
          <cell r="AL10">
            <v>9198.9739999999983</v>
          </cell>
          <cell r="AM10">
            <v>13068.316000000008</v>
          </cell>
          <cell r="AN10">
            <v>12547.397999999974</v>
          </cell>
          <cell r="AO10">
            <v>4292.9480000000085</v>
          </cell>
          <cell r="AP10">
            <v>-9722.4070000000047</v>
          </cell>
          <cell r="AQ10">
            <v>-3283.1300000003321</v>
          </cell>
          <cell r="AR10">
            <v>-7977.1699999999983</v>
          </cell>
          <cell r="AS10">
            <v>-7473.8920000000026</v>
          </cell>
          <cell r="AT10">
            <v>6460.3029999999999</v>
          </cell>
        </row>
        <row r="11">
          <cell r="A11" t="str">
            <v>General and administrative expenses</v>
          </cell>
          <cell r="D11">
            <v>28312.277000000002</v>
          </cell>
          <cell r="E11">
            <v>2291.375</v>
          </cell>
          <cell r="F11">
            <v>2480.4090000000001</v>
          </cell>
          <cell r="G11">
            <v>4555.442</v>
          </cell>
          <cell r="H11">
            <v>2261.4609999999998</v>
          </cell>
          <cell r="I11">
            <v>2504.4160000000002</v>
          </cell>
          <cell r="J11">
            <v>1025.0239999999999</v>
          </cell>
          <cell r="K11">
            <v>1656.4559999999999</v>
          </cell>
          <cell r="L11">
            <v>3050.442</v>
          </cell>
          <cell r="M11">
            <v>2237.5810000000001</v>
          </cell>
          <cell r="N11">
            <v>2365.355</v>
          </cell>
          <cell r="O11">
            <v>3490.74</v>
          </cell>
          <cell r="P11">
            <v>6351.1239999999998</v>
          </cell>
          <cell r="Q11">
            <v>34269.824999999997</v>
          </cell>
          <cell r="R11">
            <v>3029.5326700000001</v>
          </cell>
          <cell r="S11">
            <v>2990.1543300000003</v>
          </cell>
          <cell r="T11">
            <v>3438.5810000000001</v>
          </cell>
          <cell r="U11">
            <v>644.79399999999998</v>
          </cell>
          <cell r="V11">
            <v>1869.5550000000001</v>
          </cell>
          <cell r="W11">
            <v>1843.819</v>
          </cell>
          <cell r="X11">
            <v>5838.1329999999998</v>
          </cell>
          <cell r="Y11">
            <v>3036.3780000000002</v>
          </cell>
          <cell r="Z11">
            <v>2537.0279999999998</v>
          </cell>
          <cell r="AA11">
            <v>3382.971</v>
          </cell>
          <cell r="AB11">
            <v>2527.3040000000001</v>
          </cell>
          <cell r="AC11">
            <v>5147.79</v>
          </cell>
          <cell r="AD11">
            <v>36286.04</v>
          </cell>
          <cell r="AE11">
            <v>3541.5940000000001</v>
          </cell>
          <cell r="AF11">
            <v>3374.0419999999999</v>
          </cell>
          <cell r="AG11">
            <v>3638.4609999999998</v>
          </cell>
          <cell r="AH11">
            <v>3624.87</v>
          </cell>
          <cell r="AI11">
            <v>2748.3690000000001</v>
          </cell>
          <cell r="AJ11">
            <v>1386.963</v>
          </cell>
          <cell r="AK11">
            <v>3265.0889999999999</v>
          </cell>
          <cell r="AL11">
            <v>2791.4349999999999</v>
          </cell>
          <cell r="AM11">
            <v>1702.653</v>
          </cell>
          <cell r="AN11">
            <v>2611.3820000000001</v>
          </cell>
          <cell r="AO11">
            <v>2154.0880000000002</v>
          </cell>
          <cell r="AP11">
            <v>5277.6880000000001</v>
          </cell>
          <cell r="AQ11">
            <v>36116.633999999998</v>
          </cell>
          <cell r="AR11">
            <v>2765.5390000000002</v>
          </cell>
          <cell r="AS11">
            <v>2153.0059999999999</v>
          </cell>
          <cell r="AT11">
            <v>1694.7</v>
          </cell>
        </row>
        <row r="12">
          <cell r="A12" t="str">
            <v>Gain on sale of fixed assets</v>
          </cell>
          <cell r="D12">
            <v>974.61499999999978</v>
          </cell>
          <cell r="E12">
            <v>381.61</v>
          </cell>
          <cell r="F12">
            <v>40.923999999999999</v>
          </cell>
          <cell r="G12">
            <v>414.36099999999999</v>
          </cell>
          <cell r="H12">
            <v>294.709</v>
          </cell>
          <cell r="I12">
            <v>55.18</v>
          </cell>
          <cell r="J12">
            <v>-12.734999999999999</v>
          </cell>
          <cell r="K12">
            <v>353.01299999999998</v>
          </cell>
          <cell r="L12">
            <v>-182.34</v>
          </cell>
          <cell r="M12">
            <v>207.02099999999999</v>
          </cell>
          <cell r="N12">
            <v>183.209</v>
          </cell>
          <cell r="O12">
            <v>131.64599999999999</v>
          </cell>
          <cell r="P12">
            <v>146.905</v>
          </cell>
          <cell r="Q12">
            <v>2013.5030000000002</v>
          </cell>
          <cell r="R12">
            <v>81.120999999999995</v>
          </cell>
          <cell r="S12">
            <v>73.286000000000001</v>
          </cell>
          <cell r="T12">
            <v>272.02100000000002</v>
          </cell>
          <cell r="U12">
            <v>653.91499999999996</v>
          </cell>
          <cell r="V12">
            <v>311.81299999999999</v>
          </cell>
          <cell r="W12">
            <v>1760.2650000000001</v>
          </cell>
          <cell r="X12">
            <v>28.155999999999999</v>
          </cell>
          <cell r="Y12">
            <v>40.756</v>
          </cell>
          <cell r="Z12">
            <v>11.888</v>
          </cell>
          <cell r="AA12">
            <v>433.15699999999998</v>
          </cell>
          <cell r="AB12">
            <v>571.09</v>
          </cell>
          <cell r="AC12">
            <v>224.84200000000001</v>
          </cell>
          <cell r="AD12">
            <v>4462.3099999999995</v>
          </cell>
          <cell r="AE12">
            <v>30.716999999999999</v>
          </cell>
          <cell r="AF12">
            <v>74.331000000000003</v>
          </cell>
          <cell r="AG12">
            <v>108.217</v>
          </cell>
          <cell r="AH12">
            <v>305.05700000000002</v>
          </cell>
          <cell r="AI12">
            <v>207.16499999999999</v>
          </cell>
          <cell r="AJ12">
            <v>3407.9380000000001</v>
          </cell>
          <cell r="AK12">
            <v>1443.08</v>
          </cell>
          <cell r="AL12">
            <v>1230.896</v>
          </cell>
          <cell r="AM12">
            <v>613.76499999999999</v>
          </cell>
          <cell r="AN12">
            <v>380.339</v>
          </cell>
          <cell r="AO12">
            <v>546.755</v>
          </cell>
          <cell r="AP12">
            <v>1327.136</v>
          </cell>
          <cell r="AQ12">
            <v>9675.3960000000006</v>
          </cell>
          <cell r="AR12">
            <v>-18.274000000000001</v>
          </cell>
          <cell r="AS12">
            <v>6.7430000000000003</v>
          </cell>
          <cell r="AT12">
            <v>79.966999999999999</v>
          </cell>
        </row>
        <row r="13">
          <cell r="A13" t="str">
            <v>Impairment of goodwill and intangible assets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4936.1880000000001</v>
          </cell>
          <cell r="AQ13">
            <v>4936.1880000000001</v>
          </cell>
          <cell r="AR13">
            <v>0</v>
          </cell>
          <cell r="AS13">
            <v>0</v>
          </cell>
          <cell r="AT13">
            <v>0</v>
          </cell>
        </row>
        <row r="14">
          <cell r="A14" t="str">
            <v>Operating income (loss)</v>
          </cell>
          <cell r="D14">
            <v>29399.969000000121</v>
          </cell>
          <cell r="E14">
            <v>-12082.684999999999</v>
          </cell>
          <cell r="F14">
            <v>-4583.5570000000016</v>
          </cell>
          <cell r="G14">
            <v>-8763.9299999999948</v>
          </cell>
          <cell r="H14">
            <v>-794.74900000000321</v>
          </cell>
          <cell r="I14">
            <v>1296.9759999999994</v>
          </cell>
          <cell r="J14">
            <v>11573.616</v>
          </cell>
          <cell r="K14">
            <v>8972.747000000003</v>
          </cell>
          <cell r="L14">
            <v>12253.384000000002</v>
          </cell>
          <cell r="M14">
            <v>12428.290000000005</v>
          </cell>
          <cell r="N14">
            <v>5253.0200000000068</v>
          </cell>
          <cell r="O14">
            <v>3062.7980000000066</v>
          </cell>
          <cell r="P14">
            <v>4257.5730000000049</v>
          </cell>
          <cell r="Q14">
            <v>32873.482999999957</v>
          </cell>
          <cell r="R14">
            <v>-7984.440669999999</v>
          </cell>
          <cell r="S14">
            <v>-7726.513329999997</v>
          </cell>
          <cell r="T14">
            <v>-5106.6220000000039</v>
          </cell>
          <cell r="U14">
            <v>3293.6499999999978</v>
          </cell>
          <cell r="V14">
            <v>2819.6319999999905</v>
          </cell>
          <cell r="W14">
            <v>16445.748999999996</v>
          </cell>
          <cell r="X14">
            <v>10896.824000000004</v>
          </cell>
          <cell r="Y14">
            <v>16028.84400000001</v>
          </cell>
          <cell r="Z14">
            <v>5082.9290000000083</v>
          </cell>
          <cell r="AA14">
            <v>7107.9730000000081</v>
          </cell>
          <cell r="AB14">
            <v>2245.9160000000038</v>
          </cell>
          <cell r="AC14">
            <v>-4269.5800000000045</v>
          </cell>
          <cell r="AD14">
            <v>38834.36099999975</v>
          </cell>
          <cell r="AE14">
            <v>-14458.304999999997</v>
          </cell>
          <cell r="AF14">
            <v>-15734.885000000006</v>
          </cell>
          <cell r="AG14">
            <v>-16361.585999999988</v>
          </cell>
          <cell r="AH14">
            <v>-11924.347999999998</v>
          </cell>
          <cell r="AI14">
            <v>-2621.9569999999994</v>
          </cell>
          <cell r="AJ14">
            <v>7599.0250000000124</v>
          </cell>
          <cell r="AK14">
            <v>4830.8139999999894</v>
          </cell>
          <cell r="AL14">
            <v>7638.4349999999986</v>
          </cell>
          <cell r="AM14">
            <v>11979.428000000007</v>
          </cell>
          <cell r="AN14">
            <v>10316.354999999974</v>
          </cell>
          <cell r="AO14">
            <v>2685.6150000000084</v>
          </cell>
          <cell r="AP14">
            <v>-18609.147000000004</v>
          </cell>
          <cell r="AQ14">
            <v>-34660.556000000332</v>
          </cell>
          <cell r="AR14">
            <v>-10760.982999999998</v>
          </cell>
          <cell r="AS14">
            <v>-9620.1550000000025</v>
          </cell>
          <cell r="AT14">
            <v>4845.57</v>
          </cell>
        </row>
        <row r="15">
          <cell r="A15" t="str">
            <v>Interest and other income</v>
          </cell>
          <cell r="D15">
            <v>1504.6979999999999</v>
          </cell>
          <cell r="E15">
            <v>40.603000000000002</v>
          </cell>
          <cell r="F15">
            <v>47.621000000000002</v>
          </cell>
          <cell r="G15">
            <v>36.265999999999998</v>
          </cell>
          <cell r="H15">
            <v>43.011000000000003</v>
          </cell>
          <cell r="I15">
            <v>29.181999999999999</v>
          </cell>
          <cell r="J15">
            <v>32.594999999999999</v>
          </cell>
          <cell r="K15">
            <v>29.405999999999999</v>
          </cell>
          <cell r="L15">
            <v>32.082999999999998</v>
          </cell>
          <cell r="M15">
            <v>31.166</v>
          </cell>
          <cell r="N15">
            <v>43.908999999999999</v>
          </cell>
          <cell r="O15">
            <v>39.566000000000003</v>
          </cell>
          <cell r="P15">
            <v>136.30799999999999</v>
          </cell>
          <cell r="Q15">
            <v>541.71599999999989</v>
          </cell>
          <cell r="R15">
            <v>34.923999999999999</v>
          </cell>
          <cell r="S15">
            <v>55.66</v>
          </cell>
          <cell r="T15">
            <v>5.8979999999999997</v>
          </cell>
          <cell r="U15">
            <v>77.864000000000004</v>
          </cell>
          <cell r="V15">
            <v>27.602</v>
          </cell>
          <cell r="W15">
            <v>37.783999999999999</v>
          </cell>
          <cell r="X15">
            <v>113.96299999999999</v>
          </cell>
          <cell r="Y15">
            <v>69.481999999999999</v>
          </cell>
          <cell r="Z15">
            <v>45.036000000000001</v>
          </cell>
          <cell r="AA15">
            <v>81.972999999999999</v>
          </cell>
          <cell r="AB15">
            <v>44.720999999999997</v>
          </cell>
          <cell r="AC15">
            <v>26.475999999999999</v>
          </cell>
          <cell r="AD15">
            <v>621.38300000000004</v>
          </cell>
          <cell r="AE15">
            <v>44.752000000000002</v>
          </cell>
          <cell r="AF15">
            <v>50.16</v>
          </cell>
          <cell r="AG15">
            <v>40.597999999999999</v>
          </cell>
          <cell r="AH15">
            <v>41.819000000000003</v>
          </cell>
          <cell r="AI15">
            <v>36.344000000000001</v>
          </cell>
          <cell r="AJ15">
            <v>36.302</v>
          </cell>
          <cell r="AK15">
            <v>46.435000000000002</v>
          </cell>
          <cell r="AL15">
            <v>38.031999999999996</v>
          </cell>
          <cell r="AM15">
            <v>39.457999999999998</v>
          </cell>
          <cell r="AN15">
            <v>35.078000000000003</v>
          </cell>
          <cell r="AO15">
            <v>40.155999999999999</v>
          </cell>
          <cell r="AP15">
            <v>40.5</v>
          </cell>
          <cell r="AQ15">
            <v>489.63399999999996</v>
          </cell>
          <cell r="AR15">
            <v>33.884</v>
          </cell>
          <cell r="AS15">
            <v>39.08</v>
          </cell>
          <cell r="AT15">
            <v>46.628999999999998</v>
          </cell>
        </row>
        <row r="16">
          <cell r="A16" t="str">
            <v>Interest and other expense</v>
          </cell>
          <cell r="D16">
            <v>5938.2659999999996</v>
          </cell>
          <cell r="E16">
            <v>402.23500000000001</v>
          </cell>
          <cell r="F16">
            <v>128.31</v>
          </cell>
          <cell r="G16">
            <v>205.31800000000001</v>
          </cell>
          <cell r="H16">
            <v>523.274</v>
          </cell>
          <cell r="I16">
            <v>694.16700000000003</v>
          </cell>
          <cell r="J16">
            <v>341.892</v>
          </cell>
          <cell r="K16">
            <v>476.83699999999999</v>
          </cell>
          <cell r="L16">
            <v>237.63200000000001</v>
          </cell>
          <cell r="M16">
            <v>459.47399999999999</v>
          </cell>
          <cell r="N16">
            <v>436.04199999999997</v>
          </cell>
          <cell r="O16">
            <v>450.79199999999997</v>
          </cell>
          <cell r="P16">
            <v>472.74900000000002</v>
          </cell>
          <cell r="Q16">
            <v>4828.7219999999998</v>
          </cell>
          <cell r="R16">
            <v>382.35533000000004</v>
          </cell>
          <cell r="S16">
            <v>340.52366999999998</v>
          </cell>
          <cell r="T16">
            <v>437.34199999999998</v>
          </cell>
          <cell r="U16">
            <v>278.56799999999998</v>
          </cell>
          <cell r="V16">
            <v>455.96600000000001</v>
          </cell>
          <cell r="W16">
            <v>333.85300000000001</v>
          </cell>
          <cell r="X16">
            <v>449.86700000000002</v>
          </cell>
          <cell r="Y16">
            <v>143.98099999999999</v>
          </cell>
          <cell r="Z16">
            <v>320.07</v>
          </cell>
          <cell r="AA16">
            <v>31.007999999999999</v>
          </cell>
          <cell r="AB16">
            <v>217.26499999999999</v>
          </cell>
          <cell r="AC16">
            <v>254.52</v>
          </cell>
          <cell r="AD16">
            <v>3645.319</v>
          </cell>
          <cell r="AE16">
            <v>214.64500000000001</v>
          </cell>
          <cell r="AF16">
            <v>207.636</v>
          </cell>
          <cell r="AG16">
            <v>182.40100000000001</v>
          </cell>
          <cell r="AH16">
            <v>182.631</v>
          </cell>
          <cell r="AI16">
            <v>258.50799999999998</v>
          </cell>
          <cell r="AJ16">
            <v>334.10599999999999</v>
          </cell>
          <cell r="AK16">
            <v>374.41300000000001</v>
          </cell>
          <cell r="AL16">
            <v>419.745</v>
          </cell>
          <cell r="AM16">
            <v>620.39300000000003</v>
          </cell>
          <cell r="AN16">
            <v>601.91099999999994</v>
          </cell>
          <cell r="AO16">
            <v>562.08799999999997</v>
          </cell>
          <cell r="AP16">
            <v>689.51599999999996</v>
          </cell>
          <cell r="AQ16">
            <v>4647.9929999999995</v>
          </cell>
          <cell r="AR16">
            <v>594.72900000000004</v>
          </cell>
          <cell r="AS16">
            <v>388.87900000000002</v>
          </cell>
          <cell r="AT16">
            <v>738.76300000000003</v>
          </cell>
        </row>
        <row r="17">
          <cell r="A17" t="str">
            <v>Income (loss) before income taxes</v>
          </cell>
          <cell r="D17">
            <v>24966.401000000122</v>
          </cell>
          <cell r="E17">
            <v>-12444.317000000001</v>
          </cell>
          <cell r="F17">
            <v>-4664.2460000000019</v>
          </cell>
          <cell r="G17">
            <v>-8932.9819999999945</v>
          </cell>
          <cell r="H17">
            <v>-1275.0120000000034</v>
          </cell>
          <cell r="I17">
            <v>631.99099999999942</v>
          </cell>
          <cell r="J17">
            <v>11264.319</v>
          </cell>
          <cell r="K17">
            <v>8525.3160000000044</v>
          </cell>
          <cell r="L17">
            <v>12047.835000000003</v>
          </cell>
          <cell r="M17">
            <v>11999.982000000004</v>
          </cell>
          <cell r="N17">
            <v>4860.8870000000061</v>
          </cell>
          <cell r="O17">
            <v>2651.5720000000065</v>
          </cell>
          <cell r="P17">
            <v>3921.1320000000051</v>
          </cell>
          <cell r="Q17">
            <v>28586.476999999955</v>
          </cell>
          <cell r="R17">
            <v>-8331.8719999999994</v>
          </cell>
          <cell r="S17">
            <v>-8011.3769999999968</v>
          </cell>
          <cell r="T17">
            <v>-5538.0660000000034</v>
          </cell>
          <cell r="U17">
            <v>3092.9459999999981</v>
          </cell>
          <cell r="V17">
            <v>2391.2679999999905</v>
          </cell>
          <cell r="W17">
            <v>16149.679999999997</v>
          </cell>
          <cell r="X17">
            <v>10560.920000000004</v>
          </cell>
          <cell r="Y17">
            <v>15954.34500000001</v>
          </cell>
          <cell r="Z17">
            <v>4807.8950000000086</v>
          </cell>
          <cell r="AA17">
            <v>7158.9380000000083</v>
          </cell>
          <cell r="AB17">
            <v>2073.3720000000039</v>
          </cell>
          <cell r="AC17">
            <v>-4497.6240000000053</v>
          </cell>
          <cell r="AD17">
            <v>35810.424999999748</v>
          </cell>
          <cell r="AE17">
            <v>-14628.197999999997</v>
          </cell>
          <cell r="AF17">
            <v>-15892.361000000006</v>
          </cell>
          <cell r="AG17">
            <v>-16503.388999999988</v>
          </cell>
          <cell r="AH17">
            <v>-12065.159999999998</v>
          </cell>
          <cell r="AI17">
            <v>-2844.1209999999992</v>
          </cell>
          <cell r="AJ17">
            <v>7301.2210000000123</v>
          </cell>
          <cell r="AK17">
            <v>4502.8359999999902</v>
          </cell>
          <cell r="AL17">
            <v>7256.7219999999988</v>
          </cell>
          <cell r="AM17">
            <v>11398.493000000008</v>
          </cell>
          <cell r="AN17">
            <v>9749.5219999999736</v>
          </cell>
          <cell r="AO17">
            <v>2163.6830000000082</v>
          </cell>
          <cell r="AP17">
            <v>-19258.163000000004</v>
          </cell>
          <cell r="AQ17">
            <v>-38818.915000000336</v>
          </cell>
          <cell r="AR17">
            <v>-11321.827999999998</v>
          </cell>
          <cell r="AS17">
            <v>-9969.9540000000034</v>
          </cell>
          <cell r="AT17">
            <v>4153.4359999999997</v>
          </cell>
        </row>
        <row r="18">
          <cell r="A18" t="str">
            <v xml:space="preserve">Provision (benefit) for income taxes </v>
          </cell>
          <cell r="D18">
            <v>8251.8379999999997</v>
          </cell>
          <cell r="E18">
            <v>-4970.7740000000003</v>
          </cell>
          <cell r="F18">
            <v>-1850.346</v>
          </cell>
          <cell r="G18">
            <v>-3453.7739999999999</v>
          </cell>
          <cell r="H18">
            <v>-602.24400000000003</v>
          </cell>
          <cell r="I18">
            <v>276.01</v>
          </cell>
          <cell r="J18">
            <v>4717.9440000000004</v>
          </cell>
          <cell r="K18">
            <v>3125.7460000000001</v>
          </cell>
          <cell r="L18">
            <v>4831.7529999999997</v>
          </cell>
          <cell r="M18">
            <v>4282.9849999999997</v>
          </cell>
          <cell r="N18">
            <v>1786.1</v>
          </cell>
          <cell r="O18">
            <v>970.35599999999999</v>
          </cell>
          <cell r="P18">
            <v>985.154</v>
          </cell>
          <cell r="Q18">
            <v>10098.91</v>
          </cell>
          <cell r="R18">
            <v>-2917.59</v>
          </cell>
          <cell r="S18">
            <v>-3132.0749999999998</v>
          </cell>
          <cell r="T18">
            <v>-2031.48</v>
          </cell>
          <cell r="U18">
            <v>1151.7439999999999</v>
          </cell>
          <cell r="V18">
            <v>1586.3510000000001</v>
          </cell>
          <cell r="W18">
            <v>5349.17</v>
          </cell>
          <cell r="X18">
            <v>4105.6909999999998</v>
          </cell>
          <cell r="Y18">
            <v>5840.8969999999999</v>
          </cell>
          <cell r="Z18">
            <v>1891.4179999999999</v>
          </cell>
          <cell r="AA18">
            <v>2495.9540000000002</v>
          </cell>
          <cell r="AB18">
            <v>824.34</v>
          </cell>
          <cell r="AC18">
            <v>-2494.326</v>
          </cell>
          <cell r="AD18">
            <v>12670.093999999997</v>
          </cell>
          <cell r="AE18">
            <v>-5046.6009999999997</v>
          </cell>
          <cell r="AF18">
            <v>-5634.0789999999997</v>
          </cell>
          <cell r="AG18">
            <v>-6759.3630000000003</v>
          </cell>
          <cell r="AH18">
            <v>-3909.3649999999998</v>
          </cell>
          <cell r="AI18">
            <v>-1457.7539999999999</v>
          </cell>
          <cell r="AJ18">
            <v>1389.9580000000001</v>
          </cell>
          <cell r="AK18">
            <v>2809.6680000000001</v>
          </cell>
          <cell r="AL18">
            <v>2571.8710000000001</v>
          </cell>
          <cell r="AM18">
            <v>2073.5540000000001</v>
          </cell>
          <cell r="AN18">
            <v>5787.1580000000004</v>
          </cell>
          <cell r="AO18">
            <v>734.23699999999997</v>
          </cell>
          <cell r="AP18">
            <v>-7553.0410000000002</v>
          </cell>
          <cell r="AQ18">
            <v>-14993.757000000005</v>
          </cell>
          <cell r="AR18">
            <v>-4133.8469999999998</v>
          </cell>
          <cell r="AS18">
            <v>-4105.7939999999999</v>
          </cell>
          <cell r="AT18">
            <v>1520.192</v>
          </cell>
        </row>
        <row r="19">
          <cell r="A19" t="str">
            <v>Cumulative Effect of Change in Accounting Principal</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row>
        <row r="20">
          <cell r="A20" t="str">
            <v>Net income (loss)</v>
          </cell>
          <cell r="D20">
            <v>16714.563000000122</v>
          </cell>
          <cell r="E20">
            <v>-7473.5430000000006</v>
          </cell>
          <cell r="F20">
            <v>-2813.9000000000019</v>
          </cell>
          <cell r="G20">
            <v>-5479.2079999999951</v>
          </cell>
          <cell r="H20">
            <v>-672.76800000000333</v>
          </cell>
          <cell r="I20">
            <v>355.98099999999943</v>
          </cell>
          <cell r="J20">
            <v>6546.3749999999991</v>
          </cell>
          <cell r="K20">
            <v>5399.5700000000043</v>
          </cell>
          <cell r="L20">
            <v>7216.0820000000031</v>
          </cell>
          <cell r="M20">
            <v>7716.9970000000039</v>
          </cell>
          <cell r="N20">
            <v>3074.7870000000062</v>
          </cell>
          <cell r="O20">
            <v>1681.2160000000065</v>
          </cell>
          <cell r="P20">
            <v>2935.9780000000051</v>
          </cell>
          <cell r="Q20">
            <v>18487.566999999955</v>
          </cell>
          <cell r="R20">
            <v>-5414.2819999999992</v>
          </cell>
          <cell r="S20">
            <v>-4879.301999999997</v>
          </cell>
          <cell r="T20">
            <v>-3506.5860000000034</v>
          </cell>
          <cell r="U20">
            <v>1941.2019999999982</v>
          </cell>
          <cell r="V20">
            <v>804.91699999999037</v>
          </cell>
          <cell r="W20">
            <v>10800.509999999997</v>
          </cell>
          <cell r="X20">
            <v>6455.2290000000039</v>
          </cell>
          <cell r="Y20">
            <v>10113.448000000011</v>
          </cell>
          <cell r="Z20">
            <v>2916.477000000009</v>
          </cell>
          <cell r="AA20">
            <v>4662.9840000000077</v>
          </cell>
          <cell r="AB20">
            <v>1249.0320000000038</v>
          </cell>
          <cell r="AC20">
            <v>-2003.2980000000052</v>
          </cell>
          <cell r="AD20">
            <v>23140.330999999751</v>
          </cell>
          <cell r="AE20">
            <v>-9581.5969999999979</v>
          </cell>
          <cell r="AF20">
            <v>-10258.282000000007</v>
          </cell>
          <cell r="AG20">
            <v>-9744.0259999999871</v>
          </cell>
          <cell r="AH20">
            <v>-8155.7949999999983</v>
          </cell>
          <cell r="AI20">
            <v>-1386.3669999999993</v>
          </cell>
          <cell r="AJ20">
            <v>5911.2630000000117</v>
          </cell>
          <cell r="AK20">
            <v>1693.1679999999901</v>
          </cell>
          <cell r="AL20">
            <v>4684.8509999999987</v>
          </cell>
          <cell r="AM20">
            <v>9324.9390000000076</v>
          </cell>
          <cell r="AN20">
            <v>3962.3639999999732</v>
          </cell>
          <cell r="AO20">
            <v>1429.4460000000081</v>
          </cell>
          <cell r="AP20">
            <v>-11705.122000000003</v>
          </cell>
          <cell r="AQ20">
            <v>-23825.158000000331</v>
          </cell>
          <cell r="AR20">
            <v>-7187.9809999999979</v>
          </cell>
          <cell r="AS20">
            <v>-5864.1600000000035</v>
          </cell>
          <cell r="AT20">
            <v>2633.2439999999997</v>
          </cell>
        </row>
        <row r="21">
          <cell r="A21" t="str">
            <v>Amount attributable to noncontrolling interest</v>
          </cell>
          <cell r="D21">
            <v>0</v>
          </cell>
          <cell r="E21">
            <v>0</v>
          </cell>
          <cell r="F21">
            <v>0</v>
          </cell>
          <cell r="G21">
            <v>0</v>
          </cell>
          <cell r="H21">
            <v>0</v>
          </cell>
          <cell r="I21">
            <v>0</v>
          </cell>
          <cell r="J21">
            <v>0</v>
          </cell>
          <cell r="K21">
            <v>0</v>
          </cell>
          <cell r="L21">
            <v>0.59099999999999997</v>
          </cell>
          <cell r="M21">
            <v>0.61199999999999999</v>
          </cell>
          <cell r="N21">
            <v>4.7190000000000003</v>
          </cell>
          <cell r="O21">
            <v>29.515999999999998</v>
          </cell>
          <cell r="P21">
            <v>11.343</v>
          </cell>
          <cell r="Q21">
            <v>46.781000000000006</v>
          </cell>
          <cell r="R21">
            <v>4.3529999999999998</v>
          </cell>
          <cell r="S21">
            <v>80.878</v>
          </cell>
          <cell r="T21">
            <v>27.614000000000001</v>
          </cell>
          <cell r="U21">
            <v>34.649000000000001</v>
          </cell>
          <cell r="V21">
            <v>6.2519999999999998</v>
          </cell>
          <cell r="W21">
            <v>-31.73</v>
          </cell>
          <cell r="X21">
            <v>-160.137</v>
          </cell>
          <cell r="Y21">
            <v>204.79900000000001</v>
          </cell>
          <cell r="Z21">
            <v>11.933999999999999</v>
          </cell>
          <cell r="AA21">
            <v>39.871000000000002</v>
          </cell>
          <cell r="AB21">
            <v>41.314999999999998</v>
          </cell>
          <cell r="AC21">
            <v>111.43899999999999</v>
          </cell>
          <cell r="AD21">
            <v>371.23699999999997</v>
          </cell>
          <cell r="AE21">
            <v>-63.601999999999997</v>
          </cell>
          <cell r="AF21">
            <v>151.328</v>
          </cell>
          <cell r="AG21">
            <v>120.839</v>
          </cell>
          <cell r="AH21">
            <v>90.328999999999994</v>
          </cell>
          <cell r="AI21">
            <v>11.541</v>
          </cell>
          <cell r="AJ21">
            <v>31.245000000000001</v>
          </cell>
          <cell r="AK21">
            <v>45.701999999999998</v>
          </cell>
          <cell r="AL21">
            <v>232.976</v>
          </cell>
          <cell r="AM21">
            <v>45.107999999999997</v>
          </cell>
          <cell r="AN21">
            <v>233.28399999999999</v>
          </cell>
          <cell r="AO21">
            <v>80.281000000000006</v>
          </cell>
          <cell r="AP21">
            <v>235.661</v>
          </cell>
          <cell r="AQ21">
            <v>1214.692</v>
          </cell>
          <cell r="AR21">
            <v>126.774</v>
          </cell>
          <cell r="AS21">
            <v>371.137</v>
          </cell>
          <cell r="AT21">
            <v>349.89</v>
          </cell>
        </row>
        <row r="22">
          <cell r="A22" t="str">
            <v>Net income (loss)</v>
          </cell>
          <cell r="D22">
            <v>16714.563000000122</v>
          </cell>
          <cell r="E22">
            <v>-7473.5430000000006</v>
          </cell>
          <cell r="F22">
            <v>-2813.9000000000019</v>
          </cell>
          <cell r="G22">
            <v>-5479.2079999999951</v>
          </cell>
          <cell r="H22">
            <v>-672.76800000000333</v>
          </cell>
          <cell r="I22">
            <v>355.98099999999943</v>
          </cell>
          <cell r="J22">
            <v>6546.3749999999991</v>
          </cell>
          <cell r="K22">
            <v>5399.5700000000043</v>
          </cell>
          <cell r="L22">
            <v>7215.4910000000027</v>
          </cell>
          <cell r="M22">
            <v>7716.3850000000039</v>
          </cell>
          <cell r="N22">
            <v>3070.0680000000061</v>
          </cell>
          <cell r="O22">
            <v>1651.7000000000064</v>
          </cell>
          <cell r="P22">
            <v>2924.6350000000052</v>
          </cell>
          <cell r="Q22">
            <v>18440.785999999956</v>
          </cell>
          <cell r="R22">
            <v>-5418.6349999999993</v>
          </cell>
          <cell r="S22">
            <v>-4960.1799999999967</v>
          </cell>
          <cell r="T22">
            <v>-3534.2000000000035</v>
          </cell>
          <cell r="U22">
            <v>1906.5529999999981</v>
          </cell>
          <cell r="V22">
            <v>798.66499999999041</v>
          </cell>
          <cell r="W22">
            <v>10832.239999999996</v>
          </cell>
          <cell r="X22">
            <v>6615.3660000000036</v>
          </cell>
          <cell r="Y22">
            <v>9908.6490000000103</v>
          </cell>
          <cell r="Z22">
            <v>2904.5430000000088</v>
          </cell>
          <cell r="AA22">
            <v>4623.1130000000076</v>
          </cell>
          <cell r="AB22">
            <v>1207.7170000000037</v>
          </cell>
          <cell r="AC22">
            <v>-2114.7370000000051</v>
          </cell>
          <cell r="AD22">
            <v>22769.09399999975</v>
          </cell>
          <cell r="AE22">
            <v>-9517.9949999999972</v>
          </cell>
          <cell r="AF22">
            <v>-10409.610000000006</v>
          </cell>
          <cell r="AG22">
            <v>-9864.864999999987</v>
          </cell>
          <cell r="AH22">
            <v>-8246.123999999998</v>
          </cell>
          <cell r="AI22">
            <v>-1397.9079999999992</v>
          </cell>
          <cell r="AJ22">
            <v>5880.0180000000119</v>
          </cell>
          <cell r="AK22">
            <v>1647.4659999999901</v>
          </cell>
          <cell r="AL22">
            <v>4451.8749999999991</v>
          </cell>
          <cell r="AM22">
            <v>9279.8310000000074</v>
          </cell>
          <cell r="AN22">
            <v>3729.0799999999731</v>
          </cell>
          <cell r="AO22">
            <v>1349.1650000000081</v>
          </cell>
          <cell r="AP22">
            <v>-11940.783000000003</v>
          </cell>
          <cell r="AQ22">
            <v>-25039.85000000033</v>
          </cell>
          <cell r="AR22">
            <v>-7314.7549999999983</v>
          </cell>
          <cell r="AS22">
            <v>-6235.2970000000032</v>
          </cell>
          <cell r="AT22">
            <v>2283.3539999999998</v>
          </cell>
        </row>
        <row r="24">
          <cell r="A24" t="str">
            <v>Shares Outstanding</v>
          </cell>
          <cell r="D24">
            <v>212650</v>
          </cell>
          <cell r="E24">
            <v>212650</v>
          </cell>
          <cell r="F24">
            <v>212650</v>
          </cell>
          <cell r="G24">
            <v>212650</v>
          </cell>
          <cell r="H24">
            <v>212650</v>
          </cell>
          <cell r="I24">
            <v>212650</v>
          </cell>
          <cell r="J24">
            <v>212650</v>
          </cell>
          <cell r="K24">
            <v>212650</v>
          </cell>
          <cell r="L24">
            <v>212610</v>
          </cell>
          <cell r="M24">
            <v>212630</v>
          </cell>
          <cell r="N24">
            <v>212630</v>
          </cell>
          <cell r="O24">
            <v>212630</v>
          </cell>
          <cell r="P24">
            <v>212630</v>
          </cell>
          <cell r="Q24">
            <v>212630</v>
          </cell>
          <cell r="R24">
            <v>212630</v>
          </cell>
          <cell r="S24">
            <v>212530</v>
          </cell>
          <cell r="T24">
            <v>212530</v>
          </cell>
          <cell r="U24">
            <v>212530</v>
          </cell>
          <cell r="V24">
            <v>212530</v>
          </cell>
          <cell r="W24">
            <v>212530</v>
          </cell>
          <cell r="X24">
            <v>212530</v>
          </cell>
          <cell r="Y24">
            <v>212530</v>
          </cell>
          <cell r="Z24">
            <v>212530</v>
          </cell>
          <cell r="AA24">
            <v>212210</v>
          </cell>
          <cell r="AB24">
            <v>212210</v>
          </cell>
          <cell r="AC24">
            <v>212530</v>
          </cell>
          <cell r="AD24">
            <v>212530</v>
          </cell>
          <cell r="AE24">
            <v>212530</v>
          </cell>
          <cell r="AF24">
            <v>212210</v>
          </cell>
          <cell r="AG24">
            <v>212210</v>
          </cell>
          <cell r="AH24">
            <v>212530</v>
          </cell>
          <cell r="AI24">
            <v>212330</v>
          </cell>
          <cell r="AJ24">
            <v>212210</v>
          </cell>
          <cell r="AK24">
            <v>212210</v>
          </cell>
          <cell r="AL24">
            <v>212210</v>
          </cell>
          <cell r="AM24">
            <v>212210</v>
          </cell>
          <cell r="AN24">
            <v>212210</v>
          </cell>
          <cell r="AO24">
            <v>212210</v>
          </cell>
          <cell r="AP24">
            <v>212210</v>
          </cell>
          <cell r="AQ24">
            <v>212210</v>
          </cell>
          <cell r="AR24">
            <v>212210</v>
          </cell>
          <cell r="AS24">
            <v>212210</v>
          </cell>
          <cell r="AT24">
            <v>212210</v>
          </cell>
        </row>
        <row r="25">
          <cell r="A25" t="str">
            <v>Per Share Value</v>
          </cell>
          <cell r="E25">
            <v>548.56175405596048</v>
          </cell>
          <cell r="F25">
            <v>541.91915353867853</v>
          </cell>
          <cell r="G25">
            <v>521.05487420644249</v>
          </cell>
          <cell r="H25">
            <v>517.78255819421588</v>
          </cell>
          <cell r="I25">
            <v>529.03828356454267</v>
          </cell>
          <cell r="J25">
            <v>558.71242887373614</v>
          </cell>
          <cell r="K25">
            <v>578.83976487185521</v>
          </cell>
          <cell r="L25">
            <v>612.03406236771559</v>
          </cell>
          <cell r="M25">
            <v>633.00804684193201</v>
          </cell>
          <cell r="N25">
            <v>638.43788270704977</v>
          </cell>
          <cell r="O25">
            <v>667.09036354230352</v>
          </cell>
          <cell r="P25">
            <v>587.19406480741191</v>
          </cell>
          <cell r="Q25">
            <v>587.19406480741191</v>
          </cell>
          <cell r="R25">
            <v>563.87539857969239</v>
          </cell>
          <cell r="S25">
            <v>558.0887096416601</v>
          </cell>
          <cell r="T25">
            <v>538.47850402362974</v>
          </cell>
          <cell r="U25">
            <v>547.20079734692524</v>
          </cell>
          <cell r="V25">
            <v>563.43703693663019</v>
          </cell>
          <cell r="W25">
            <v>608.07732771910798</v>
          </cell>
          <cell r="X25">
            <v>635.99531106263601</v>
          </cell>
          <cell r="Y25">
            <v>682.37122034603135</v>
          </cell>
          <cell r="Z25">
            <v>708.38519013853124</v>
          </cell>
          <cell r="AA25">
            <v>732.07639131049427</v>
          </cell>
          <cell r="AB25">
            <v>747.31860892512134</v>
          </cell>
          <cell r="AC25">
            <v>665</v>
          </cell>
          <cell r="AD25">
            <v>665</v>
          </cell>
          <cell r="AE25">
            <v>612.9139980238084</v>
          </cell>
          <cell r="AF25">
            <v>563.01141567613388</v>
          </cell>
          <cell r="AG25">
            <v>514.75466528736808</v>
          </cell>
          <cell r="AH25">
            <v>493.9940808992817</v>
          </cell>
          <cell r="AI25">
            <v>488.07568971574665</v>
          </cell>
          <cell r="AJ25">
            <v>514.12383070815986</v>
          </cell>
          <cell r="AK25">
            <v>521.75541734403942</v>
          </cell>
          <cell r="AL25">
            <v>545.28828572912971</v>
          </cell>
          <cell r="AM25">
            <v>591.38782863474205</v>
          </cell>
          <cell r="AN25">
            <v>609</v>
          </cell>
          <cell r="AO25">
            <v>615</v>
          </cell>
          <cell r="AP25">
            <v>611</v>
          </cell>
          <cell r="AQ25">
            <v>611</v>
          </cell>
          <cell r="AR25">
            <v>576.66023278827572</v>
          </cell>
          <cell r="AS25">
            <v>547.66023278827572</v>
          </cell>
          <cell r="AT25">
            <v>572.61439140474056</v>
          </cell>
        </row>
        <row r="26">
          <cell r="A26" t="str">
            <v>Change in per Share Value</v>
          </cell>
          <cell r="E26">
            <v>-34.154982365389138</v>
          </cell>
          <cell r="F26">
            <v>-6.6426005172819487</v>
          </cell>
          <cell r="G26">
            <v>-20.864279332236038</v>
          </cell>
          <cell r="H26">
            <v>-3.2723160122266108</v>
          </cell>
          <cell r="I26">
            <v>11.255725370326786</v>
          </cell>
          <cell r="J26">
            <v>29.674145309193477</v>
          </cell>
          <cell r="K26">
            <v>20.127335998119065</v>
          </cell>
          <cell r="L26">
            <v>33.194297495860383</v>
          </cell>
          <cell r="M26">
            <v>20.973984474216422</v>
          </cell>
          <cell r="N26">
            <v>5.4298358651177523</v>
          </cell>
          <cell r="O26">
            <v>28.652480835253755</v>
          </cell>
          <cell r="P26">
            <v>-79.896298734891616</v>
          </cell>
          <cell r="Q26">
            <v>4.4773283860622826</v>
          </cell>
          <cell r="R26">
            <v>-23.318666227719518</v>
          </cell>
          <cell r="S26">
            <v>-5.7866889380322846</v>
          </cell>
          <cell r="T26">
            <v>-19.610205618030363</v>
          </cell>
          <cell r="U26">
            <v>8.7222933232955029</v>
          </cell>
          <cell r="V26">
            <v>16.236239589704951</v>
          </cell>
          <cell r="W26">
            <v>44.640290782477791</v>
          </cell>
          <cell r="X26">
            <v>27.917983343528022</v>
          </cell>
          <cell r="Y26">
            <v>46.375909283395345</v>
          </cell>
          <cell r="Z26">
            <v>26.013969792499893</v>
          </cell>
          <cell r="AA26">
            <v>23.69120117196303</v>
          </cell>
          <cell r="AB26">
            <v>15.242217614627066</v>
          </cell>
          <cell r="AC26">
            <v>-82.318608925121339</v>
          </cell>
          <cell r="AD26">
            <v>77.805935192588095</v>
          </cell>
          <cell r="AE26">
            <v>-52.086001976191596</v>
          </cell>
          <cell r="AF26">
            <v>-49.902582347674524</v>
          </cell>
          <cell r="AG26">
            <v>-48.256750388765795</v>
          </cell>
          <cell r="AH26">
            <v>-20.760584388086386</v>
          </cell>
          <cell r="AI26">
            <v>-5.91839118353505</v>
          </cell>
          <cell r="AJ26">
            <v>26.048140992413209</v>
          </cell>
          <cell r="AK26">
            <v>7.6315866358795574</v>
          </cell>
          <cell r="AL26">
            <v>23.532868385090296</v>
          </cell>
          <cell r="AM26">
            <v>46.099542905612338</v>
          </cell>
          <cell r="AN26">
            <v>17.61217136525795</v>
          </cell>
          <cell r="AO26">
            <v>6</v>
          </cell>
          <cell r="AP26">
            <v>-4</v>
          </cell>
          <cell r="AQ26">
            <v>-54</v>
          </cell>
          <cell r="AR26">
            <v>-34.339767211724279</v>
          </cell>
          <cell r="AS26">
            <v>-29</v>
          </cell>
          <cell r="AT26">
            <v>24.954158616464838</v>
          </cell>
        </row>
        <row r="28">
          <cell r="A28" t="str">
            <v>Work Under Management</v>
          </cell>
          <cell r="D28">
            <v>1051517</v>
          </cell>
          <cell r="Q28">
            <v>1187272</v>
          </cell>
          <cell r="AD28">
            <v>1392380</v>
          </cell>
          <cell r="AQ28">
            <v>1253879</v>
          </cell>
          <cell r="AR28">
            <v>63230.249000000003</v>
          </cell>
          <cell r="AS28">
            <v>59410.021999999997</v>
          </cell>
          <cell r="AT28">
            <v>87453.642999999996</v>
          </cell>
        </row>
        <row r="31">
          <cell r="E31">
            <v>2011</v>
          </cell>
          <cell r="R31">
            <v>2012</v>
          </cell>
          <cell r="AE31">
            <v>2013</v>
          </cell>
          <cell r="AR31">
            <v>2014</v>
          </cell>
        </row>
        <row r="32">
          <cell r="E32">
            <v>40939</v>
          </cell>
          <cell r="F32">
            <v>40968</v>
          </cell>
          <cell r="G32">
            <v>40999</v>
          </cell>
          <cell r="H32">
            <v>41029</v>
          </cell>
          <cell r="I32">
            <v>41060</v>
          </cell>
          <cell r="J32">
            <v>41090</v>
          </cell>
          <cell r="K32">
            <v>41121</v>
          </cell>
          <cell r="L32">
            <v>41152</v>
          </cell>
          <cell r="M32">
            <v>41182</v>
          </cell>
          <cell r="N32">
            <v>41213</v>
          </cell>
          <cell r="O32">
            <v>41243</v>
          </cell>
          <cell r="P32">
            <v>41274</v>
          </cell>
          <cell r="R32">
            <v>40939</v>
          </cell>
          <cell r="S32">
            <v>40968</v>
          </cell>
          <cell r="T32">
            <v>40999</v>
          </cell>
          <cell r="U32">
            <v>41029</v>
          </cell>
          <cell r="V32">
            <v>41060</v>
          </cell>
          <cell r="W32">
            <v>41090</v>
          </cell>
          <cell r="X32">
            <v>41121</v>
          </cell>
          <cell r="Y32">
            <v>41152</v>
          </cell>
          <cell r="Z32">
            <v>41182</v>
          </cell>
          <cell r="AA32">
            <v>41213</v>
          </cell>
          <cell r="AB32">
            <v>41243</v>
          </cell>
          <cell r="AC32">
            <v>41274</v>
          </cell>
          <cell r="AE32">
            <v>41305</v>
          </cell>
          <cell r="AF32">
            <v>41333</v>
          </cell>
          <cell r="AG32">
            <v>41364</v>
          </cell>
          <cell r="AH32">
            <v>41394</v>
          </cell>
          <cell r="AI32">
            <v>41425</v>
          </cell>
          <cell r="AJ32">
            <v>41455</v>
          </cell>
          <cell r="AK32">
            <v>41486</v>
          </cell>
          <cell r="AL32">
            <v>41517</v>
          </cell>
          <cell r="AM32">
            <v>41547</v>
          </cell>
          <cell r="AN32">
            <v>41578</v>
          </cell>
          <cell r="AO32">
            <v>41608</v>
          </cell>
          <cell r="AP32">
            <v>41639</v>
          </cell>
          <cell r="AR32">
            <v>41670</v>
          </cell>
          <cell r="AS32">
            <v>41698</v>
          </cell>
          <cell r="AT32">
            <v>41729</v>
          </cell>
          <cell r="AU32">
            <v>41394</v>
          </cell>
          <cell r="AV32">
            <v>41425</v>
          </cell>
          <cell r="AW32">
            <v>41455</v>
          </cell>
          <cell r="AX32">
            <v>41486</v>
          </cell>
          <cell r="AY32">
            <v>41517</v>
          </cell>
          <cell r="AZ32">
            <v>41547</v>
          </cell>
          <cell r="BA32">
            <v>41578</v>
          </cell>
          <cell r="BB32">
            <v>41608</v>
          </cell>
          <cell r="BC32">
            <v>41639</v>
          </cell>
        </row>
        <row r="33">
          <cell r="A33" t="str">
            <v>Monthly EBITDA Calculation</v>
          </cell>
        </row>
        <row r="34">
          <cell r="A34" t="str">
            <v>Operating Income</v>
          </cell>
          <cell r="D34">
            <v>29399.969000000121</v>
          </cell>
          <cell r="E34">
            <v>-12082.684999999999</v>
          </cell>
          <cell r="F34">
            <v>-4583.5570000000016</v>
          </cell>
          <cell r="G34">
            <v>-8763.9299999999948</v>
          </cell>
          <cell r="H34">
            <v>-794.74900000000321</v>
          </cell>
          <cell r="I34">
            <v>1296.9759999999994</v>
          </cell>
          <cell r="J34">
            <v>11573.616</v>
          </cell>
          <cell r="K34">
            <v>8972.747000000003</v>
          </cell>
          <cell r="L34">
            <v>12253.384000000002</v>
          </cell>
          <cell r="M34">
            <v>12428.290000000005</v>
          </cell>
          <cell r="N34">
            <v>5253.0200000000068</v>
          </cell>
          <cell r="O34">
            <v>3062.7980000000066</v>
          </cell>
          <cell r="P34">
            <v>4257.5730000000049</v>
          </cell>
          <cell r="Q34">
            <v>32873.482999999957</v>
          </cell>
          <cell r="R34">
            <v>-7984.440669999999</v>
          </cell>
          <cell r="S34">
            <v>-7726.513329999997</v>
          </cell>
          <cell r="T34">
            <v>-5106.6220000000039</v>
          </cell>
          <cell r="U34">
            <v>3293.6499999999978</v>
          </cell>
          <cell r="V34">
            <v>2819.6319999999905</v>
          </cell>
          <cell r="W34">
            <v>16445.748999999996</v>
          </cell>
          <cell r="X34">
            <v>10896.824000000004</v>
          </cell>
          <cell r="Y34">
            <v>16028.84400000001</v>
          </cell>
          <cell r="Z34">
            <v>5082.9290000000083</v>
          </cell>
          <cell r="AA34">
            <v>7107.9730000000081</v>
          </cell>
          <cell r="AB34">
            <v>2245.9160000000038</v>
          </cell>
          <cell r="AC34">
            <v>-4269.5800000000045</v>
          </cell>
          <cell r="AD34">
            <v>38834.36099999975</v>
          </cell>
          <cell r="AE34">
            <v>-14458.304999999997</v>
          </cell>
          <cell r="AF34">
            <v>-15734.885000000006</v>
          </cell>
          <cell r="AG34">
            <v>-16361.585999999988</v>
          </cell>
          <cell r="AH34">
            <v>-11924.347999999998</v>
          </cell>
          <cell r="AI34">
            <v>-2621.9569999999994</v>
          </cell>
          <cell r="AJ34">
            <v>7599.0250000000124</v>
          </cell>
          <cell r="AK34">
            <v>4830.8139999999894</v>
          </cell>
          <cell r="AL34">
            <v>7638.4349999999986</v>
          </cell>
          <cell r="AM34">
            <v>11979.428000000007</v>
          </cell>
          <cell r="AN34">
            <v>10316.354999999974</v>
          </cell>
          <cell r="AO34">
            <v>2685.6150000000084</v>
          </cell>
          <cell r="AP34">
            <v>-18609.147000000004</v>
          </cell>
          <cell r="AQ34">
            <v>-34660.556000000332</v>
          </cell>
          <cell r="AR34">
            <v>-10760.983</v>
          </cell>
          <cell r="AS34">
            <v>-9620.1550000000007</v>
          </cell>
          <cell r="AT34">
            <v>4845.5700000000033</v>
          </cell>
        </row>
        <row r="35">
          <cell r="A35" t="str">
            <v>Plus: D&amp;A</v>
          </cell>
          <cell r="D35">
            <v>17226.868999999999</v>
          </cell>
          <cell r="E35">
            <v>1499.3899999999999</v>
          </cell>
          <cell r="F35">
            <v>1507.3340000000003</v>
          </cell>
          <cell r="G35">
            <v>1476.3329999999996</v>
          </cell>
          <cell r="H35">
            <v>1466.5360000000001</v>
          </cell>
          <cell r="I35">
            <v>1464.1689999999999</v>
          </cell>
          <cell r="J35">
            <v>1458.4799999999987</v>
          </cell>
          <cell r="K35">
            <v>1426.9260000000013</v>
          </cell>
          <cell r="L35">
            <v>1463.005000000001</v>
          </cell>
          <cell r="M35">
            <v>1477.3339999999989</v>
          </cell>
          <cell r="N35">
            <v>1441.0530000000017</v>
          </cell>
          <cell r="O35">
            <v>1438.9579999999987</v>
          </cell>
          <cell r="P35">
            <v>1538.7469999999994</v>
          </cell>
          <cell r="Q35">
            <v>17658.264999999999</v>
          </cell>
          <cell r="R35">
            <v>1431.431</v>
          </cell>
          <cell r="S35">
            <v>1443.2660000000001</v>
          </cell>
          <cell r="T35">
            <v>1443.0479999999998</v>
          </cell>
          <cell r="U35">
            <v>1481.7809999999999</v>
          </cell>
          <cell r="V35">
            <v>1474.5749999999998</v>
          </cell>
          <cell r="W35">
            <v>1444.6680000000006</v>
          </cell>
          <cell r="X35">
            <v>1539.5840000000007</v>
          </cell>
          <cell r="Y35">
            <v>1559.637999999999</v>
          </cell>
          <cell r="Z35">
            <v>1620.2219999999998</v>
          </cell>
          <cell r="AA35">
            <v>1567.1509999999998</v>
          </cell>
          <cell r="AB35">
            <v>1562.3579999999984</v>
          </cell>
          <cell r="AC35">
            <v>1691.8660000000018</v>
          </cell>
          <cell r="AD35">
            <v>18259.588</v>
          </cell>
          <cell r="AE35">
            <v>1531.2529999999999</v>
          </cell>
          <cell r="AF35">
            <v>1517.4179999999999</v>
          </cell>
          <cell r="AG35">
            <v>1513.8710000000005</v>
          </cell>
          <cell r="AH35">
            <v>1527.6809999999996</v>
          </cell>
          <cell r="AI35">
            <v>1553.4170000000004</v>
          </cell>
          <cell r="AJ35">
            <v>1530.7959999999994</v>
          </cell>
          <cell r="AK35">
            <v>1519.3810000000012</v>
          </cell>
          <cell r="AL35">
            <v>1499.1280000000006</v>
          </cell>
          <cell r="AM35">
            <v>1590.9709999999995</v>
          </cell>
          <cell r="AN35">
            <v>1604.0499999999993</v>
          </cell>
          <cell r="AO35">
            <v>1592.1840000000011</v>
          </cell>
          <cell r="AP35">
            <v>1563.4709999999977</v>
          </cell>
          <cell r="AQ35">
            <v>18543.620999999999</v>
          </cell>
          <cell r="AR35">
            <v>1379.1409999999998</v>
          </cell>
          <cell r="AS35">
            <v>1856.915</v>
          </cell>
          <cell r="AT35">
            <v>1607.2649999999999</v>
          </cell>
        </row>
        <row r="36">
          <cell r="A36" t="str">
            <v>Plus: Impairment</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4936.1880000000001</v>
          </cell>
          <cell r="AQ36">
            <v>4936.1880000000001</v>
          </cell>
          <cell r="AR36">
            <v>0</v>
          </cell>
          <cell r="AS36">
            <v>0</v>
          </cell>
          <cell r="AT36">
            <v>0</v>
          </cell>
        </row>
        <row r="37">
          <cell r="A37" t="str">
            <v>Less: Gain on Sale</v>
          </cell>
          <cell r="D37">
            <v>-974.61499999999978</v>
          </cell>
          <cell r="E37">
            <v>-381.61</v>
          </cell>
          <cell r="F37">
            <v>-40.923999999999999</v>
          </cell>
          <cell r="G37">
            <v>-414.36099999999999</v>
          </cell>
          <cell r="H37">
            <v>-294.709</v>
          </cell>
          <cell r="I37">
            <v>-55.18</v>
          </cell>
          <cell r="J37">
            <v>12.734999999999999</v>
          </cell>
          <cell r="K37">
            <v>-353.01299999999998</v>
          </cell>
          <cell r="L37">
            <v>182.34</v>
          </cell>
          <cell r="M37">
            <v>-207.02099999999999</v>
          </cell>
          <cell r="N37">
            <v>-183.209</v>
          </cell>
          <cell r="O37">
            <v>-131.64599999999999</v>
          </cell>
          <cell r="P37">
            <v>-146.905</v>
          </cell>
          <cell r="Q37">
            <v>-2013.5030000000002</v>
          </cell>
          <cell r="R37">
            <v>-81.120999999999995</v>
          </cell>
          <cell r="S37">
            <v>-73.286000000000001</v>
          </cell>
          <cell r="T37">
            <v>-272.02100000000002</v>
          </cell>
          <cell r="U37">
            <v>-653.91499999999996</v>
          </cell>
          <cell r="V37">
            <v>-311.81299999999999</v>
          </cell>
          <cell r="W37">
            <v>-1760.2650000000001</v>
          </cell>
          <cell r="X37">
            <v>-28.155999999999999</v>
          </cell>
          <cell r="Y37">
            <v>-40.756</v>
          </cell>
          <cell r="Z37">
            <v>-11.888</v>
          </cell>
          <cell r="AA37">
            <v>-433.15699999999998</v>
          </cell>
          <cell r="AB37">
            <v>-571.09</v>
          </cell>
          <cell r="AC37">
            <v>-224.84200000000001</v>
          </cell>
          <cell r="AD37">
            <v>-4462.3099999999995</v>
          </cell>
          <cell r="AE37">
            <v>-30.716999999999999</v>
          </cell>
          <cell r="AF37">
            <v>-74.331000000000003</v>
          </cell>
          <cell r="AG37">
            <v>-108.217</v>
          </cell>
          <cell r="AH37">
            <v>-305.05700000000002</v>
          </cell>
          <cell r="AI37">
            <v>-207.16499999999999</v>
          </cell>
          <cell r="AJ37">
            <v>-3407.9380000000001</v>
          </cell>
          <cell r="AK37">
            <v>-1443.08</v>
          </cell>
          <cell r="AL37">
            <v>-1230.896</v>
          </cell>
          <cell r="AM37">
            <v>-613.76499999999999</v>
          </cell>
          <cell r="AN37">
            <v>-380.339</v>
          </cell>
          <cell r="AO37">
            <v>-546.755</v>
          </cell>
          <cell r="AP37">
            <v>-1327.136</v>
          </cell>
          <cell r="AQ37">
            <v>-9675.3960000000006</v>
          </cell>
          <cell r="AR37">
            <v>18.273999999999997</v>
          </cell>
          <cell r="AS37">
            <v>-6.7429999999999994</v>
          </cell>
          <cell r="AT37">
            <v>-79.966999999999999</v>
          </cell>
        </row>
        <row r="38">
          <cell r="A38" t="str">
            <v>Monthly EBITDA</v>
          </cell>
          <cell r="D38">
            <v>45652.223000000122</v>
          </cell>
          <cell r="E38">
            <v>-10964.905000000001</v>
          </cell>
          <cell r="F38">
            <v>-3117.1470000000013</v>
          </cell>
          <cell r="G38">
            <v>-7701.9579999999951</v>
          </cell>
          <cell r="H38">
            <v>377.07799999999685</v>
          </cell>
          <cell r="I38">
            <v>2705.9649999999997</v>
          </cell>
          <cell r="J38">
            <v>13044.830999999998</v>
          </cell>
          <cell r="K38">
            <v>10046.660000000003</v>
          </cell>
          <cell r="L38">
            <v>13898.729000000003</v>
          </cell>
          <cell r="M38">
            <v>13698.603000000003</v>
          </cell>
          <cell r="N38">
            <v>6510.8640000000087</v>
          </cell>
          <cell r="O38">
            <v>4370.1100000000051</v>
          </cell>
          <cell r="P38">
            <v>5649.4150000000045</v>
          </cell>
          <cell r="Q38">
            <v>48518.244999999959</v>
          </cell>
          <cell r="R38">
            <v>-6634.1306699999996</v>
          </cell>
          <cell r="S38">
            <v>-6356.5333299999966</v>
          </cell>
          <cell r="T38">
            <v>-3935.5950000000043</v>
          </cell>
          <cell r="U38">
            <v>4121.5159999999978</v>
          </cell>
          <cell r="V38">
            <v>3982.3939999999902</v>
          </cell>
          <cell r="W38">
            <v>16130.151999999998</v>
          </cell>
          <cell r="X38">
            <v>12408.252000000004</v>
          </cell>
          <cell r="Y38">
            <v>17547.72600000001</v>
          </cell>
          <cell r="Z38">
            <v>6691.2630000000081</v>
          </cell>
          <cell r="AA38">
            <v>8241.9670000000078</v>
          </cell>
          <cell r="AB38">
            <v>3237.184000000002</v>
          </cell>
          <cell r="AC38">
            <v>-2802.5560000000028</v>
          </cell>
          <cell r="AD38">
            <v>52631.638999999748</v>
          </cell>
          <cell r="AE38">
            <v>-12957.768999999997</v>
          </cell>
          <cell r="AF38">
            <v>-14291.798000000006</v>
          </cell>
          <cell r="AG38">
            <v>-14955.931999999988</v>
          </cell>
          <cell r="AH38">
            <v>-10701.723999999998</v>
          </cell>
          <cell r="AI38">
            <v>-1275.704999999999</v>
          </cell>
          <cell r="AJ38">
            <v>5721.8830000000107</v>
          </cell>
          <cell r="AK38">
            <v>4907.1149999999907</v>
          </cell>
          <cell r="AL38">
            <v>7906.6669999999986</v>
          </cell>
          <cell r="AM38">
            <v>12956.634000000007</v>
          </cell>
          <cell r="AN38">
            <v>11540.065999999973</v>
          </cell>
          <cell r="AO38">
            <v>3731.0440000000099</v>
          </cell>
          <cell r="AP38">
            <v>-13436.624000000007</v>
          </cell>
          <cell r="AQ38">
            <v>-20856.143000000331</v>
          </cell>
          <cell r="AR38">
            <v>-9363.5680000000011</v>
          </cell>
          <cell r="AS38">
            <v>-7769.9830000000011</v>
          </cell>
          <cell r="AT38">
            <v>6372.8680000000031</v>
          </cell>
        </row>
        <row r="40">
          <cell r="A40" t="str">
            <v>Lender EBITDA Calculation</v>
          </cell>
        </row>
        <row r="41">
          <cell r="A41" t="str">
            <v>NI Attributable to Lane</v>
          </cell>
          <cell r="D41">
            <v>16714.563000000122</v>
          </cell>
          <cell r="E41">
            <v>-7473.5430000000006</v>
          </cell>
          <cell r="F41">
            <v>-2813.9000000000019</v>
          </cell>
          <cell r="G41">
            <v>-5479.2079999999951</v>
          </cell>
          <cell r="H41">
            <v>-672.76800000000333</v>
          </cell>
          <cell r="I41">
            <v>355.98099999999943</v>
          </cell>
          <cell r="J41">
            <v>6546.3749999999991</v>
          </cell>
          <cell r="K41">
            <v>5399.5700000000043</v>
          </cell>
          <cell r="L41">
            <v>7215.4910000000027</v>
          </cell>
          <cell r="M41">
            <v>7716.3850000000039</v>
          </cell>
          <cell r="N41">
            <v>3070.0680000000061</v>
          </cell>
          <cell r="O41">
            <v>1651.7000000000064</v>
          </cell>
          <cell r="P41">
            <v>2924.6350000000052</v>
          </cell>
          <cell r="Q41">
            <v>18440.786000000026</v>
          </cell>
          <cell r="R41">
            <v>-5418.6349999999993</v>
          </cell>
          <cell r="S41">
            <v>-4960.1799999999967</v>
          </cell>
          <cell r="T41">
            <v>-3534.2000000000035</v>
          </cell>
          <cell r="U41">
            <v>1906.5529999999981</v>
          </cell>
          <cell r="V41">
            <v>798.66499999999041</v>
          </cell>
          <cell r="W41">
            <v>10832.239999999996</v>
          </cell>
          <cell r="X41">
            <v>6615.3660000000036</v>
          </cell>
          <cell r="Y41">
            <v>9908.6490000000103</v>
          </cell>
          <cell r="Z41">
            <v>2904.5430000000088</v>
          </cell>
          <cell r="AA41">
            <v>4623.1130000000076</v>
          </cell>
          <cell r="AB41">
            <v>1207.7170000000037</v>
          </cell>
          <cell r="AC41">
            <v>-2114.7370000000051</v>
          </cell>
          <cell r="AD41">
            <v>22769.094000000016</v>
          </cell>
          <cell r="AE41">
            <v>-9517.9949999999972</v>
          </cell>
          <cell r="AF41">
            <v>-10409.610000000006</v>
          </cell>
          <cell r="AG41">
            <v>-9864.864999999987</v>
          </cell>
          <cell r="AH41">
            <v>-8246.123999999998</v>
          </cell>
          <cell r="AI41">
            <v>-1397.9079999999992</v>
          </cell>
          <cell r="AJ41">
            <v>5880.0180000000119</v>
          </cell>
          <cell r="AK41">
            <v>1647.4659999999901</v>
          </cell>
          <cell r="AL41">
            <v>4451.8749999999991</v>
          </cell>
          <cell r="AM41">
            <v>9279.8310000000074</v>
          </cell>
          <cell r="AN41">
            <v>3729.0799999999731</v>
          </cell>
          <cell r="AO41">
            <v>1349.1650000000081</v>
          </cell>
          <cell r="AP41">
            <v>-11940.783000000003</v>
          </cell>
          <cell r="AQ41">
            <v>-25039.85</v>
          </cell>
        </row>
        <row r="42">
          <cell r="A42" t="str">
            <v>Plus: Taxes</v>
          </cell>
          <cell r="D42">
            <v>8251.8379999999997</v>
          </cell>
          <cell r="E42">
            <v>-4970.7740000000003</v>
          </cell>
          <cell r="F42">
            <v>-1850.346</v>
          </cell>
          <cell r="G42">
            <v>-3453.7739999999999</v>
          </cell>
          <cell r="H42">
            <v>-602.24400000000003</v>
          </cell>
          <cell r="I42">
            <v>276.01</v>
          </cell>
          <cell r="J42">
            <v>4717.9440000000004</v>
          </cell>
          <cell r="K42">
            <v>3125.7460000000001</v>
          </cell>
          <cell r="L42">
            <v>4831.7529999999997</v>
          </cell>
          <cell r="M42">
            <v>4282.9849999999997</v>
          </cell>
          <cell r="N42">
            <v>1786.1</v>
          </cell>
          <cell r="O42">
            <v>970.35599999999999</v>
          </cell>
          <cell r="P42">
            <v>985.154</v>
          </cell>
          <cell r="Q42">
            <v>10098.91</v>
          </cell>
          <cell r="R42">
            <v>-2917.59</v>
          </cell>
          <cell r="S42">
            <v>-3132.0749999999998</v>
          </cell>
          <cell r="T42">
            <v>-2031.48</v>
          </cell>
          <cell r="U42">
            <v>1151.7439999999999</v>
          </cell>
          <cell r="V42">
            <v>1586.3510000000001</v>
          </cell>
          <cell r="W42">
            <v>5349.17</v>
          </cell>
          <cell r="X42">
            <v>4105.6909999999998</v>
          </cell>
          <cell r="Y42">
            <v>5840.8969999999999</v>
          </cell>
          <cell r="Z42">
            <v>1891.4179999999999</v>
          </cell>
          <cell r="AA42">
            <v>2495.9540000000002</v>
          </cell>
          <cell r="AB42">
            <v>824.34</v>
          </cell>
          <cell r="AC42">
            <v>-2494.326</v>
          </cell>
          <cell r="AD42">
            <v>12670.093999999997</v>
          </cell>
          <cell r="AE42">
            <v>-5046.6009999999997</v>
          </cell>
          <cell r="AF42">
            <v>-5634.0789999999997</v>
          </cell>
          <cell r="AG42">
            <v>-6759.3630000000003</v>
          </cell>
          <cell r="AH42">
            <v>-3909.3649999999998</v>
          </cell>
          <cell r="AI42">
            <v>-1457.7539999999999</v>
          </cell>
          <cell r="AJ42">
            <v>1389.9580000000001</v>
          </cell>
          <cell r="AK42">
            <v>2809.6680000000001</v>
          </cell>
          <cell r="AL42">
            <v>2571.8710000000001</v>
          </cell>
          <cell r="AM42">
            <v>2073.5540000000001</v>
          </cell>
          <cell r="AN42">
            <v>5787.1580000000004</v>
          </cell>
          <cell r="AO42">
            <v>734.23699999999997</v>
          </cell>
          <cell r="AP42">
            <v>-7553.0410000000002</v>
          </cell>
          <cell r="AQ42">
            <v>-14993.757000000005</v>
          </cell>
        </row>
        <row r="43">
          <cell r="A43" t="str">
            <v>Plus: Interest Expense</v>
          </cell>
          <cell r="D43">
            <v>5938.2659999999996</v>
          </cell>
          <cell r="E43">
            <v>402.23500000000001</v>
          </cell>
          <cell r="F43">
            <v>128.31</v>
          </cell>
          <cell r="G43">
            <v>205.31800000000001</v>
          </cell>
          <cell r="H43">
            <v>523.274</v>
          </cell>
          <cell r="I43">
            <v>694.16700000000003</v>
          </cell>
          <cell r="J43">
            <v>341.892</v>
          </cell>
          <cell r="K43">
            <v>476.83699999999999</v>
          </cell>
          <cell r="L43">
            <v>237.63200000000001</v>
          </cell>
          <cell r="M43">
            <v>459.47399999999999</v>
          </cell>
          <cell r="N43">
            <v>436.04199999999997</v>
          </cell>
          <cell r="O43">
            <v>450.79199999999997</v>
          </cell>
          <cell r="P43">
            <v>472.74900000000002</v>
          </cell>
          <cell r="Q43">
            <v>4828.7219999999998</v>
          </cell>
          <cell r="R43">
            <v>382.35533000000004</v>
          </cell>
          <cell r="S43">
            <v>340.52366999999998</v>
          </cell>
          <cell r="T43">
            <v>437.34199999999998</v>
          </cell>
          <cell r="U43">
            <v>278.56799999999998</v>
          </cell>
          <cell r="V43">
            <v>455.96600000000001</v>
          </cell>
          <cell r="W43">
            <v>333.85300000000001</v>
          </cell>
          <cell r="X43">
            <v>449.86700000000002</v>
          </cell>
          <cell r="Y43">
            <v>143.98099999999999</v>
          </cell>
          <cell r="Z43">
            <v>320.07</v>
          </cell>
          <cell r="AA43">
            <v>31.007999999999999</v>
          </cell>
          <cell r="AB43">
            <v>217.26499999999999</v>
          </cell>
          <cell r="AC43">
            <v>254.52</v>
          </cell>
          <cell r="AD43">
            <v>3645.319</v>
          </cell>
          <cell r="AE43">
            <v>214.64500000000001</v>
          </cell>
          <cell r="AF43">
            <v>207.636</v>
          </cell>
          <cell r="AG43">
            <v>182.40100000000001</v>
          </cell>
          <cell r="AH43">
            <v>182.631</v>
          </cell>
          <cell r="AI43">
            <v>258.50799999999998</v>
          </cell>
          <cell r="AJ43">
            <v>334.10599999999999</v>
          </cell>
          <cell r="AK43">
            <v>374.41300000000001</v>
          </cell>
          <cell r="AL43">
            <v>419.745</v>
          </cell>
          <cell r="AM43">
            <v>620.39300000000003</v>
          </cell>
          <cell r="AN43">
            <v>601.91099999999994</v>
          </cell>
          <cell r="AO43">
            <v>562.08799999999997</v>
          </cell>
          <cell r="AP43">
            <v>689.51599999999996</v>
          </cell>
          <cell r="AQ43">
            <v>4647.9929999999995</v>
          </cell>
        </row>
        <row r="44">
          <cell r="A44" t="str">
            <v>Plus: D&amp;A</v>
          </cell>
          <cell r="D44">
            <v>17226.868999999999</v>
          </cell>
          <cell r="E44">
            <v>1499.3899999999999</v>
          </cell>
          <cell r="F44">
            <v>1507.3340000000003</v>
          </cell>
          <cell r="G44">
            <v>1476.3329999999996</v>
          </cell>
          <cell r="H44">
            <v>1466.5360000000001</v>
          </cell>
          <cell r="I44">
            <v>1464.1689999999999</v>
          </cell>
          <cell r="J44">
            <v>1458.4799999999987</v>
          </cell>
          <cell r="K44">
            <v>1426.9260000000013</v>
          </cell>
          <cell r="L44">
            <v>1463.005000000001</v>
          </cell>
          <cell r="M44">
            <v>1477.3339999999989</v>
          </cell>
          <cell r="N44">
            <v>1441.0530000000017</v>
          </cell>
          <cell r="O44">
            <v>1438.9579999999987</v>
          </cell>
          <cell r="P44">
            <v>1538.7469999999994</v>
          </cell>
          <cell r="Q44">
            <v>17658.264999999999</v>
          </cell>
          <cell r="R44">
            <v>1431.431</v>
          </cell>
          <cell r="S44">
            <v>1443.2660000000001</v>
          </cell>
          <cell r="T44">
            <v>1443.0479999999998</v>
          </cell>
          <cell r="U44">
            <v>1481.7809999999999</v>
          </cell>
          <cell r="V44">
            <v>1474.5749999999998</v>
          </cell>
          <cell r="W44">
            <v>1444.6680000000006</v>
          </cell>
          <cell r="X44">
            <v>1539.5840000000007</v>
          </cell>
          <cell r="Y44">
            <v>1559.637999999999</v>
          </cell>
          <cell r="Z44">
            <v>1620.2219999999998</v>
          </cell>
          <cell r="AA44">
            <v>1567.1509999999998</v>
          </cell>
          <cell r="AB44">
            <v>1562.3579999999984</v>
          </cell>
          <cell r="AC44">
            <v>1691.8660000000018</v>
          </cell>
          <cell r="AD44">
            <v>18259.588</v>
          </cell>
          <cell r="AE44">
            <v>1531.2529999999999</v>
          </cell>
          <cell r="AF44">
            <v>1517.4179999999999</v>
          </cell>
          <cell r="AG44">
            <v>1513.8710000000005</v>
          </cell>
          <cell r="AH44">
            <v>1527.6809999999996</v>
          </cell>
          <cell r="AI44">
            <v>1553.4170000000004</v>
          </cell>
          <cell r="AJ44">
            <v>1530.7959999999994</v>
          </cell>
          <cell r="AK44">
            <v>1519.3810000000012</v>
          </cell>
          <cell r="AL44">
            <v>1499.1280000000006</v>
          </cell>
          <cell r="AM44">
            <v>1590.9709999999995</v>
          </cell>
          <cell r="AN44">
            <v>1604.0499999999993</v>
          </cell>
          <cell r="AO44">
            <v>1592.1840000000011</v>
          </cell>
          <cell r="AP44">
            <v>1563.4709999999977</v>
          </cell>
          <cell r="AQ44">
            <v>18543.620999999999</v>
          </cell>
        </row>
        <row r="45">
          <cell r="A45" t="str">
            <v>Less: Deferred Financing Fees</v>
          </cell>
          <cell r="D45">
            <v>0</v>
          </cell>
          <cell r="E45">
            <v>34.386333333333333</v>
          </cell>
          <cell r="F45">
            <v>34.386333333333333</v>
          </cell>
          <cell r="G45">
            <v>34.386333333333333</v>
          </cell>
          <cell r="H45">
            <v>34.386333333333333</v>
          </cell>
          <cell r="I45">
            <v>34.386333333333333</v>
          </cell>
          <cell r="J45">
            <v>34.386333333333333</v>
          </cell>
          <cell r="K45">
            <v>34.386333333333333</v>
          </cell>
          <cell r="L45">
            <v>34.386333333333333</v>
          </cell>
          <cell r="M45">
            <v>34.386333333333333</v>
          </cell>
          <cell r="N45">
            <v>34.386333333333333</v>
          </cell>
          <cell r="O45">
            <v>34.386333333333333</v>
          </cell>
          <cell r="P45">
            <v>34.386333333333333</v>
          </cell>
          <cell r="Q45">
            <v>412.63599999999991</v>
          </cell>
          <cell r="R45">
            <v>34.386333333333333</v>
          </cell>
          <cell r="S45">
            <v>34.386333333333333</v>
          </cell>
          <cell r="T45">
            <v>34.386333333333333</v>
          </cell>
          <cell r="U45">
            <v>73.308000000000007</v>
          </cell>
          <cell r="V45">
            <v>73.308000000000007</v>
          </cell>
          <cell r="W45">
            <v>73.308000000000007</v>
          </cell>
          <cell r="X45">
            <v>23.754000000000001</v>
          </cell>
          <cell r="Y45">
            <v>23.754000000000001</v>
          </cell>
          <cell r="Z45">
            <v>23.754000000000001</v>
          </cell>
          <cell r="AA45">
            <v>32.467999999999996</v>
          </cell>
          <cell r="AB45">
            <v>32.467999999999996</v>
          </cell>
          <cell r="AC45">
            <v>32.467999999999996</v>
          </cell>
          <cell r="AD45">
            <v>491.74900000000008</v>
          </cell>
          <cell r="AE45">
            <v>23.251333333333335</v>
          </cell>
          <cell r="AF45">
            <v>23.251333333333335</v>
          </cell>
          <cell r="AG45">
            <v>23.251333333333335</v>
          </cell>
          <cell r="AH45">
            <v>30.004999999999999</v>
          </cell>
          <cell r="AI45">
            <v>30.004999999999999</v>
          </cell>
          <cell r="AJ45">
            <v>30.004999999999999</v>
          </cell>
          <cell r="AK45">
            <v>37.92733333333333</v>
          </cell>
          <cell r="AL45">
            <v>37.92733333333333</v>
          </cell>
          <cell r="AM45">
            <v>37.92733333333333</v>
          </cell>
          <cell r="AN45">
            <v>61.191000000000003</v>
          </cell>
          <cell r="AO45">
            <v>61.191000000000003</v>
          </cell>
          <cell r="AP45">
            <v>61.191000000000003</v>
          </cell>
          <cell r="AQ45">
            <v>457.12400000000002</v>
          </cell>
        </row>
        <row r="46">
          <cell r="A46" t="str">
            <v>Less Depreciation Attributable to NCI</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5.7583333333333329</v>
          </cell>
          <cell r="AB46">
            <v>5.7583333333333329</v>
          </cell>
          <cell r="AC46">
            <v>5.7583333333333329</v>
          </cell>
          <cell r="AD46">
            <v>17.274999999999999</v>
          </cell>
          <cell r="AE46">
            <v>2.8793333333333333</v>
          </cell>
          <cell r="AF46">
            <v>2.8793333333333333</v>
          </cell>
          <cell r="AG46">
            <v>2.8793333333333333</v>
          </cell>
          <cell r="AH46">
            <v>2.8793333333333333</v>
          </cell>
          <cell r="AI46">
            <v>2.8793333333333333</v>
          </cell>
          <cell r="AJ46">
            <v>2.8793333333333333</v>
          </cell>
          <cell r="AK46">
            <v>9.8803333333333327</v>
          </cell>
          <cell r="AL46">
            <v>9.8803333333333327</v>
          </cell>
          <cell r="AM46">
            <v>9.8803333333333327</v>
          </cell>
          <cell r="AN46">
            <v>22.045666666666666</v>
          </cell>
          <cell r="AO46">
            <v>22.045666666666666</v>
          </cell>
          <cell r="AP46">
            <v>22.045666666666666</v>
          </cell>
          <cell r="AQ46">
            <v>113.05399999999999</v>
          </cell>
        </row>
        <row r="47">
          <cell r="A47" t="str">
            <v>Lender EBITDA</v>
          </cell>
          <cell r="D47">
            <v>48131.536000000124</v>
          </cell>
          <cell r="E47">
            <v>-10577.078333333335</v>
          </cell>
          <cell r="F47">
            <v>-3062.9883333333346</v>
          </cell>
          <cell r="G47">
            <v>-7285.7173333333285</v>
          </cell>
          <cell r="H47">
            <v>680.41166666666334</v>
          </cell>
          <cell r="I47">
            <v>2755.9406666666659</v>
          </cell>
          <cell r="J47">
            <v>13030.304666666665</v>
          </cell>
          <cell r="K47">
            <v>10394.692666666671</v>
          </cell>
          <cell r="L47">
            <v>13713.494666666669</v>
          </cell>
          <cell r="M47">
            <v>13901.791666666668</v>
          </cell>
          <cell r="N47">
            <v>6698.8766666666752</v>
          </cell>
          <cell r="O47">
            <v>4477.4196666666721</v>
          </cell>
          <cell r="P47">
            <v>5886.8986666666715</v>
          </cell>
          <cell r="Q47">
            <v>50614.047000000028</v>
          </cell>
          <cell r="R47">
            <v>-6556.8250033333306</v>
          </cell>
          <cell r="S47">
            <v>-6342.8516633333302</v>
          </cell>
          <cell r="T47">
            <v>-3719.6763333333379</v>
          </cell>
          <cell r="U47">
            <v>4745.3379999999979</v>
          </cell>
          <cell r="V47">
            <v>4242.2489999999898</v>
          </cell>
          <cell r="W47">
            <v>17886.622999999996</v>
          </cell>
          <cell r="X47">
            <v>12686.754000000004</v>
          </cell>
          <cell r="Y47">
            <v>17429.411000000007</v>
          </cell>
          <cell r="Z47">
            <v>6712.499000000008</v>
          </cell>
          <cell r="AA47">
            <v>8678.9996666666739</v>
          </cell>
          <cell r="AB47">
            <v>3773.4536666666691</v>
          </cell>
          <cell r="AC47">
            <v>-2700.9033333333364</v>
          </cell>
          <cell r="AD47">
            <v>56835.071000000011</v>
          </cell>
          <cell r="AE47">
            <v>-12844.828666666665</v>
          </cell>
          <cell r="AF47">
            <v>-14344.765666666673</v>
          </cell>
          <cell r="AG47">
            <v>-14954.086666666653</v>
          </cell>
          <cell r="AH47">
            <v>-10478.061333333333</v>
          </cell>
          <cell r="AI47">
            <v>-1076.6213333333326</v>
          </cell>
          <cell r="AJ47">
            <v>9101.9936666666781</v>
          </cell>
          <cell r="AK47">
            <v>6303.1203333333242</v>
          </cell>
          <cell r="AL47">
            <v>8894.8113333333331</v>
          </cell>
          <cell r="AM47">
            <v>13516.941333333341</v>
          </cell>
          <cell r="AN47">
            <v>11638.962333333306</v>
          </cell>
          <cell r="AO47">
            <v>4154.4373333333424</v>
          </cell>
          <cell r="AP47">
            <v>-17324.073666666671</v>
          </cell>
          <cell r="AQ47">
            <v>-17412.171000000002</v>
          </cell>
          <cell r="AR47">
            <v>-9599.8869999999988</v>
          </cell>
          <cell r="AS47">
            <v>-8219.110999999999</v>
          </cell>
          <cell r="AT47">
            <v>6024.6450000000004</v>
          </cell>
          <cell r="AU47">
            <v>1789.5070000000001</v>
          </cell>
          <cell r="AV47">
            <v>6244.2549999999992</v>
          </cell>
          <cell r="AW47">
            <v>9968.5590000000011</v>
          </cell>
          <cell r="AX47">
            <v>7228.5780000000004</v>
          </cell>
          <cell r="AY47">
            <v>7029.65</v>
          </cell>
          <cell r="AZ47">
            <v>10321.539000000001</v>
          </cell>
          <cell r="BA47">
            <v>12563.92</v>
          </cell>
          <cell r="BB47">
            <v>3741.7420000000002</v>
          </cell>
          <cell r="BC47">
            <v>-6604.9760000000015</v>
          </cell>
          <cell r="BD47">
            <v>40488.421000000002</v>
          </cell>
        </row>
        <row r="50">
          <cell r="AQ50" t="str">
            <v>Income before income taxes</v>
          </cell>
          <cell r="AR50">
            <v>-11321.828</v>
          </cell>
          <cell r="AS50">
            <v>-9969.9539999999997</v>
          </cell>
          <cell r="AT50">
            <v>4153.4359999999997</v>
          </cell>
          <cell r="AU50">
            <v>359.471</v>
          </cell>
          <cell r="AV50">
            <v>4783.1610000000001</v>
          </cell>
          <cell r="AW50">
            <v>8349.3950000000004</v>
          </cell>
          <cell r="AX50">
            <v>5433.7060000000001</v>
          </cell>
          <cell r="AY50">
            <v>5156.2910000000002</v>
          </cell>
          <cell r="AZ50">
            <v>8664.3410000000003</v>
          </cell>
          <cell r="BA50">
            <v>10885.688</v>
          </cell>
          <cell r="BB50">
            <v>3099.56</v>
          </cell>
          <cell r="BC50">
            <v>-8814.4330000000009</v>
          </cell>
        </row>
        <row r="51">
          <cell r="AQ51" t="str">
            <v>Less: Amount attributable to noncontrolling interest</v>
          </cell>
          <cell r="AR51">
            <v>-126.774</v>
          </cell>
          <cell r="AS51">
            <v>-371.137</v>
          </cell>
          <cell r="AT51">
            <v>-349.89</v>
          </cell>
          <cell r="AU51">
            <v>-688.24699999999996</v>
          </cell>
          <cell r="AV51">
            <v>-585.14400000000001</v>
          </cell>
          <cell r="AW51">
            <v>-587.36599999999999</v>
          </cell>
          <cell r="AX51">
            <v>-541.66499999999996</v>
          </cell>
          <cell r="AY51">
            <v>-807.46100000000001</v>
          </cell>
          <cell r="AZ51">
            <v>-621.04300000000001</v>
          </cell>
          <cell r="BA51">
            <v>-598.77200000000005</v>
          </cell>
          <cell r="BB51">
            <v>-1338.931</v>
          </cell>
          <cell r="BC51">
            <v>-491.69</v>
          </cell>
        </row>
        <row r="52">
          <cell r="AQ52" t="str">
            <v>Plus: Interest expense</v>
          </cell>
          <cell r="AR52">
            <v>594.72900000000004</v>
          </cell>
          <cell r="AS52">
            <v>388.87900000000002</v>
          </cell>
          <cell r="AT52">
            <v>738.76300000000003</v>
          </cell>
          <cell r="AU52">
            <v>704.00599999999997</v>
          </cell>
          <cell r="AV52">
            <v>655.38300000000004</v>
          </cell>
          <cell r="AW52">
            <v>720.21699999999998</v>
          </cell>
          <cell r="AX52">
            <v>975.45500000000004</v>
          </cell>
          <cell r="AY52">
            <v>886.59</v>
          </cell>
          <cell r="AZ52">
            <v>984.721</v>
          </cell>
          <cell r="BA52">
            <v>931.43200000000002</v>
          </cell>
          <cell r="BB52">
            <v>635.54100000000005</v>
          </cell>
          <cell r="BC52">
            <v>1320.7860000000001</v>
          </cell>
        </row>
        <row r="53">
          <cell r="AQ53" t="str">
            <v>Plus: Depreciation and amortization</v>
          </cell>
          <cell r="AR53">
            <v>1253.9860000000001</v>
          </cell>
          <cell r="AS53">
            <v>1733.1010000000001</v>
          </cell>
          <cell r="AT53">
            <v>1482.336</v>
          </cell>
          <cell r="AU53">
            <v>1414.277</v>
          </cell>
          <cell r="AV53">
            <v>1390.855</v>
          </cell>
          <cell r="AW53">
            <v>1486.3130000000001</v>
          </cell>
          <cell r="AX53">
            <v>1361.0820000000001</v>
          </cell>
          <cell r="AY53">
            <v>1794.23</v>
          </cell>
          <cell r="AZ53">
            <v>1293.52</v>
          </cell>
          <cell r="BA53">
            <v>1345.5719999999999</v>
          </cell>
          <cell r="BB53">
            <v>1345.5719999999999</v>
          </cell>
          <cell r="BC53">
            <v>1380.3610000000001</v>
          </cell>
        </row>
        <row r="54">
          <cell r="AR54">
            <v>-9599.8869999999988</v>
          </cell>
          <cell r="AS54">
            <v>-8219.110999999999</v>
          </cell>
          <cell r="AT54">
            <v>6024.6450000000004</v>
          </cell>
          <cell r="AU54">
            <v>1789.5070000000001</v>
          </cell>
          <cell r="AV54">
            <v>6244.2549999999992</v>
          </cell>
          <cell r="AW54">
            <v>9968.5590000000011</v>
          </cell>
          <cell r="AX54">
            <v>7228.5780000000004</v>
          </cell>
          <cell r="AY54">
            <v>7029.65</v>
          </cell>
          <cell r="AZ54">
            <v>10321.539000000001</v>
          </cell>
          <cell r="BA54">
            <v>12563.92</v>
          </cell>
          <cell r="BB54">
            <v>3741.7420000000002</v>
          </cell>
          <cell r="BC54">
            <v>-6604.9760000000015</v>
          </cell>
        </row>
      </sheetData>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Stock Price"/>
      <sheetName val="Business Mix"/>
      <sheetName val="GPW &amp; NPW"/>
      <sheetName val="Information"/>
      <sheetName val="Net Operating Income"/>
      <sheetName val="Combined Ratio"/>
      <sheetName val="Geography"/>
      <sheetName val="DPW"/>
      <sheetName val="Company Information"/>
      <sheetName val="CR"/>
      <sheetName val="NOI "/>
      <sheetName val="Summary Financials"/>
      <sheetName val="Surplus and Leverage"/>
      <sheetName val="Business Lines"/>
      <sheetName val="Geographic"/>
      <sheetName val="Inputs"/>
    </sheetNames>
    <sheetDataSet>
      <sheetData sheetId="0"/>
      <sheetData sheetId="1"/>
      <sheetData sheetId="2"/>
      <sheetData sheetId="3"/>
      <sheetData sheetId="4"/>
      <sheetData sheetId="5">
        <row r="2">
          <cell r="B2" t="str">
            <v xml:space="preserve">Net Operating Income  </v>
          </cell>
        </row>
        <row r="3">
          <cell r="B3" t="str">
            <v xml:space="preserve">Source: 10k </v>
          </cell>
        </row>
        <row r="5">
          <cell r="C5" t="str">
            <v>(in millions)</v>
          </cell>
          <cell r="D5" t="str">
            <v>(in billions)</v>
          </cell>
        </row>
        <row r="6">
          <cell r="B6">
            <v>2005</v>
          </cell>
          <cell r="C6">
            <v>832</v>
          </cell>
          <cell r="D6">
            <v>0.83199999999999996</v>
          </cell>
        </row>
        <row r="7">
          <cell r="B7">
            <v>2006</v>
          </cell>
          <cell r="C7">
            <v>1121</v>
          </cell>
          <cell r="D7">
            <v>1.121</v>
          </cell>
        </row>
        <row r="8">
          <cell r="B8">
            <v>2007</v>
          </cell>
          <cell r="C8">
            <v>1612</v>
          </cell>
          <cell r="D8">
            <v>1.6120000000000001</v>
          </cell>
        </row>
        <row r="9">
          <cell r="B9">
            <v>2008</v>
          </cell>
          <cell r="C9">
            <v>1558</v>
          </cell>
          <cell r="D9">
            <v>1.5580000000000001</v>
          </cell>
        </row>
        <row r="10">
          <cell r="B10">
            <v>2009</v>
          </cell>
          <cell r="C10">
            <v>1532</v>
          </cell>
          <cell r="D10">
            <v>1.532</v>
          </cell>
        </row>
      </sheetData>
      <sheetData sheetId="6"/>
      <sheetData sheetId="7">
        <row r="2">
          <cell r="B2" t="str">
            <v>Geography ( 2009 GEP)</v>
          </cell>
        </row>
        <row r="3">
          <cell r="B3" t="str">
            <v xml:space="preserve">Source: 10k </v>
          </cell>
        </row>
        <row r="6">
          <cell r="B6" t="str">
            <v>The Americas</v>
          </cell>
          <cell r="C6">
            <v>0.36</v>
          </cell>
        </row>
        <row r="7">
          <cell r="B7" t="str">
            <v>European Operations</v>
          </cell>
          <cell r="C7">
            <v>0.35599999999999998</v>
          </cell>
        </row>
        <row r="8">
          <cell r="B8" t="str">
            <v>Australia</v>
          </cell>
          <cell r="C8">
            <v>0.23599999999999999</v>
          </cell>
        </row>
        <row r="9">
          <cell r="B9" t="str">
            <v>Asia Pacific</v>
          </cell>
          <cell r="C9">
            <v>4.8000000000000001E-2</v>
          </cell>
        </row>
        <row r="11">
          <cell r="B11" t="str">
            <v xml:space="preserve">Total </v>
          </cell>
          <cell r="C11">
            <v>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 Sheets Final"/>
      <sheetName val="Monthly Amortization Analysis"/>
      <sheetName val="Quarterly Amortization Analysis"/>
      <sheetName val="Cap Table"/>
      <sheetName val="Historical Liquidity Analysis"/>
      <sheetName val="Annual Historical Financials"/>
      <sheetName val="Covenant Analysis"/>
      <sheetName val="Transaction Overview"/>
      <sheetName val=" Bridge"/>
      <sheetName val="EBITDA Bridge"/>
      <sheetName val="EBITDA Bridge (2)"/>
      <sheetName val="By Segment"/>
    </sheetNames>
    <sheetDataSet>
      <sheetData sheetId="0" refreshError="1"/>
      <sheetData sheetId="1"/>
      <sheetData sheetId="2" refreshError="1"/>
      <sheetData sheetId="3"/>
      <sheetData sheetId="4" refreshError="1">
        <row r="1">
          <cell r="B1" t="str">
            <v>Tribune Co.</v>
          </cell>
        </row>
        <row r="2">
          <cell r="A2" t="str">
            <v>x</v>
          </cell>
          <cell r="B2" t="str">
            <v>Historical Liquidity</v>
          </cell>
        </row>
        <row r="4">
          <cell r="C4">
            <v>39263</v>
          </cell>
          <cell r="D4">
            <v>39355</v>
          </cell>
          <cell r="E4">
            <v>39447</v>
          </cell>
          <cell r="F4">
            <v>39538</v>
          </cell>
          <cell r="G4">
            <v>39629</v>
          </cell>
          <cell r="H4" t="str">
            <v>PF 9/30/2008¹</v>
          </cell>
          <cell r="I4" t="str">
            <v>Q409</v>
          </cell>
          <cell r="J4" t="str">
            <v>Q110</v>
          </cell>
          <cell r="K4" t="str">
            <v>Q210</v>
          </cell>
          <cell r="L4" t="str">
            <v>Q310²</v>
          </cell>
          <cell r="M4" t="str">
            <v>Q410</v>
          </cell>
        </row>
        <row r="5">
          <cell r="B5" t="str">
            <v>Cash</v>
          </cell>
          <cell r="C5">
            <v>261.57</v>
          </cell>
          <cell r="D5">
            <v>446.18099999999998</v>
          </cell>
          <cell r="E5">
            <v>233.28399999999999</v>
          </cell>
          <cell r="F5">
            <v>246.80099999999999</v>
          </cell>
          <cell r="G5">
            <v>160.89500000000001</v>
          </cell>
          <cell r="H5">
            <v>496.9</v>
          </cell>
          <cell r="J5" t="str">
            <v>2010</v>
          </cell>
        </row>
        <row r="6">
          <cell r="B6" t="str">
            <v>Revolver Availability</v>
          </cell>
          <cell r="C6">
            <v>750</v>
          </cell>
          <cell r="D6">
            <v>750</v>
          </cell>
          <cell r="E6">
            <v>685</v>
          </cell>
          <cell r="F6">
            <v>685</v>
          </cell>
          <cell r="G6">
            <v>685</v>
          </cell>
          <cell r="H6">
            <v>375</v>
          </cell>
          <cell r="I6" t="str">
            <v>Q4</v>
          </cell>
          <cell r="J6" t="str">
            <v>Q1</v>
          </cell>
          <cell r="K6" t="str">
            <v>Q2</v>
          </cell>
          <cell r="L6" t="str">
            <v>Q3</v>
          </cell>
          <cell r="M6" t="str">
            <v>Q4</v>
          </cell>
        </row>
        <row r="7">
          <cell r="B7" t="str">
            <v>Receivables Facility Availability</v>
          </cell>
          <cell r="C7">
            <v>0</v>
          </cell>
          <cell r="D7">
            <v>0</v>
          </cell>
          <cell r="E7">
            <v>0</v>
          </cell>
          <cell r="F7">
            <v>0</v>
          </cell>
          <cell r="G7">
            <v>0</v>
          </cell>
          <cell r="H7">
            <v>75</v>
          </cell>
        </row>
        <row r="8">
          <cell r="B8" t="str">
            <v>Total</v>
          </cell>
          <cell r="C8">
            <v>1011.5699999999999</v>
          </cell>
          <cell r="D8">
            <v>1196.181</v>
          </cell>
          <cell r="E8">
            <v>918.28399999999999</v>
          </cell>
          <cell r="F8">
            <v>931.80099999999993</v>
          </cell>
          <cell r="G8">
            <v>845.89499999999998</v>
          </cell>
          <cell r="H8">
            <v>946.9</v>
          </cell>
          <cell r="I8">
            <v>0</v>
          </cell>
          <cell r="J8">
            <v>0</v>
          </cell>
          <cell r="K8">
            <v>0</v>
          </cell>
          <cell r="L8">
            <v>0</v>
          </cell>
          <cell r="M8">
            <v>0</v>
          </cell>
        </row>
        <row r="9">
          <cell r="B9" t="str">
            <v>Note:</v>
          </cell>
          <cell r="C9">
            <v>7722.8249999999998</v>
          </cell>
          <cell r="D9">
            <v>2.5000000000000001E-3</v>
          </cell>
          <cell r="E9">
            <v>-50.377500000000012</v>
          </cell>
          <cell r="F9">
            <v>19.7075</v>
          </cell>
          <cell r="G9">
            <v>19.7075</v>
          </cell>
          <cell r="H9">
            <v>19.7075</v>
          </cell>
          <cell r="I9">
            <v>19.7075</v>
          </cell>
          <cell r="J9">
            <v>19.7075</v>
          </cell>
          <cell r="K9">
            <v>19.7075</v>
          </cell>
          <cell r="L9">
            <v>19.7075</v>
          </cell>
          <cell r="M9">
            <v>19.7075</v>
          </cell>
        </row>
        <row r="10">
          <cell r="B10" t="str">
            <v xml:space="preserve">Ignores cash inflows &amp; outflows by zell </v>
          </cell>
          <cell r="C10">
            <v>512</v>
          </cell>
          <cell r="D10" t="str">
            <v>--</v>
          </cell>
          <cell r="E10">
            <v>0</v>
          </cell>
          <cell r="F10">
            <v>0</v>
          </cell>
          <cell r="G10">
            <v>512</v>
          </cell>
          <cell r="H10">
            <v>0</v>
          </cell>
          <cell r="I10">
            <v>0</v>
          </cell>
          <cell r="J10">
            <v>0</v>
          </cell>
          <cell r="K10">
            <v>0</v>
          </cell>
          <cell r="L10">
            <v>0</v>
          </cell>
          <cell r="M10">
            <v>0</v>
          </cell>
        </row>
        <row r="11">
          <cell r="B11" t="str">
            <v>Ignores delayed draw</v>
          </cell>
          <cell r="C11">
            <v>225</v>
          </cell>
          <cell r="D11" t="str">
            <v>--</v>
          </cell>
          <cell r="E11">
            <v>0</v>
          </cell>
          <cell r="F11">
            <v>0</v>
          </cell>
          <cell r="G11">
            <v>0</v>
          </cell>
          <cell r="H11">
            <v>0</v>
          </cell>
          <cell r="I11">
            <v>0</v>
          </cell>
          <cell r="J11">
            <v>0</v>
          </cell>
          <cell r="K11">
            <v>0</v>
          </cell>
          <cell r="L11">
            <v>0</v>
          </cell>
          <cell r="M11">
            <v>0</v>
          </cell>
        </row>
        <row r="12">
          <cell r="B12" t="str">
            <v>Doesn’t account for covenant limitations on borrowing</v>
          </cell>
        </row>
        <row r="13">
          <cell r="B13" t="str">
            <v>Bridge Facility</v>
          </cell>
          <cell r="C13">
            <v>1600</v>
          </cell>
          <cell r="D13" t="str">
            <v>--</v>
          </cell>
          <cell r="E13">
            <v>1600</v>
          </cell>
          <cell r="F13">
            <v>0</v>
          </cell>
          <cell r="G13">
            <v>0</v>
          </cell>
          <cell r="H13">
            <v>0</v>
          </cell>
          <cell r="I13">
            <v>0</v>
          </cell>
          <cell r="J13">
            <v>0</v>
          </cell>
          <cell r="K13">
            <v>0</v>
          </cell>
          <cell r="L13">
            <v>0</v>
          </cell>
          <cell r="M13">
            <v>0</v>
          </cell>
        </row>
        <row r="15">
          <cell r="B15" t="str">
            <v>Medium Term Notes due 2008</v>
          </cell>
          <cell r="C15">
            <v>70.085000000000008</v>
          </cell>
          <cell r="D15" t="str">
            <v>--</v>
          </cell>
          <cell r="E15">
            <v>70.085000000000008</v>
          </cell>
          <cell r="F15">
            <v>0</v>
          </cell>
          <cell r="G15">
            <v>0</v>
          </cell>
          <cell r="H15">
            <v>0</v>
          </cell>
          <cell r="I15">
            <v>0</v>
          </cell>
          <cell r="J15">
            <v>0</v>
          </cell>
          <cell r="K15">
            <v>0</v>
          </cell>
          <cell r="L15">
            <v>0</v>
          </cell>
          <cell r="M15">
            <v>0</v>
          </cell>
        </row>
        <row r="17">
          <cell r="B17" t="str">
            <v>New Sr. Exchange Notes due 2015</v>
          </cell>
          <cell r="C17">
            <v>0</v>
          </cell>
          <cell r="D17" t="str">
            <v>--</v>
          </cell>
          <cell r="E17">
            <v>-1600</v>
          </cell>
          <cell r="F17">
            <v>0</v>
          </cell>
          <cell r="G17">
            <v>0</v>
          </cell>
          <cell r="H17">
            <v>0</v>
          </cell>
          <cell r="I17">
            <v>0</v>
          </cell>
          <cell r="J17">
            <v>0</v>
          </cell>
          <cell r="K17">
            <v>0</v>
          </cell>
          <cell r="L17">
            <v>0</v>
          </cell>
          <cell r="M17">
            <v>0</v>
          </cell>
        </row>
        <row r="18">
          <cell r="B18" t="str">
            <v>4.785% Notes due 2010</v>
          </cell>
          <cell r="C18">
            <v>450</v>
          </cell>
          <cell r="D18" t="str">
            <v>--</v>
          </cell>
          <cell r="E18">
            <v>0</v>
          </cell>
          <cell r="F18">
            <v>0</v>
          </cell>
          <cell r="G18">
            <v>0</v>
          </cell>
          <cell r="H18">
            <v>0</v>
          </cell>
          <cell r="I18">
            <v>0</v>
          </cell>
          <cell r="J18">
            <v>0</v>
          </cell>
          <cell r="K18">
            <v>0</v>
          </cell>
          <cell r="L18">
            <v>450</v>
          </cell>
          <cell r="M18">
            <v>0</v>
          </cell>
        </row>
        <row r="19">
          <cell r="B19" t="str">
            <v>7.25% Debentures due 2013</v>
          </cell>
          <cell r="C19">
            <v>82.082999999999998</v>
          </cell>
          <cell r="D19" t="str">
            <v>--</v>
          </cell>
          <cell r="E19">
            <v>0</v>
          </cell>
          <cell r="F19">
            <v>0</v>
          </cell>
          <cell r="G19">
            <v>0</v>
          </cell>
          <cell r="H19">
            <v>0</v>
          </cell>
          <cell r="I19">
            <v>0</v>
          </cell>
          <cell r="J19">
            <v>0</v>
          </cell>
          <cell r="K19">
            <v>0</v>
          </cell>
          <cell r="L19">
            <v>0</v>
          </cell>
          <cell r="M19">
            <v>0</v>
          </cell>
        </row>
        <row r="20">
          <cell r="B20" t="str">
            <v>5.25% Notes due 2015</v>
          </cell>
          <cell r="C20">
            <v>330</v>
          </cell>
          <cell r="D20" t="str">
            <v>--</v>
          </cell>
          <cell r="E20">
            <v>0</v>
          </cell>
          <cell r="F20">
            <v>0</v>
          </cell>
          <cell r="G20">
            <v>0</v>
          </cell>
          <cell r="H20">
            <v>0</v>
          </cell>
          <cell r="I20">
            <v>0</v>
          </cell>
          <cell r="J20">
            <v>0</v>
          </cell>
          <cell r="K20">
            <v>0</v>
          </cell>
          <cell r="L20">
            <v>0</v>
          </cell>
          <cell r="M20">
            <v>0</v>
          </cell>
        </row>
        <row r="21">
          <cell r="B21" t="str">
            <v>7.50% Debentures due 2023</v>
          </cell>
          <cell r="C21">
            <v>98.749000000000009</v>
          </cell>
          <cell r="D21" t="str">
            <v>--</v>
          </cell>
          <cell r="E21">
            <v>0</v>
          </cell>
          <cell r="F21">
            <v>0</v>
          </cell>
          <cell r="G21">
            <v>0</v>
          </cell>
          <cell r="H21">
            <v>0</v>
          </cell>
          <cell r="I21">
            <v>0</v>
          </cell>
          <cell r="J21">
            <v>0</v>
          </cell>
          <cell r="K21">
            <v>0</v>
          </cell>
          <cell r="L21">
            <v>0</v>
          </cell>
          <cell r="M21">
            <v>0</v>
          </cell>
        </row>
        <row r="22">
          <cell r="B22" t="str">
            <v>6.61% Debentures due 2027</v>
          </cell>
          <cell r="C22">
            <v>84.96</v>
          </cell>
          <cell r="D22" t="str">
            <v>--</v>
          </cell>
          <cell r="E22">
            <v>0</v>
          </cell>
          <cell r="F22">
            <v>0</v>
          </cell>
          <cell r="G22">
            <v>0</v>
          </cell>
          <cell r="H22">
            <v>0</v>
          </cell>
          <cell r="I22">
            <v>0</v>
          </cell>
          <cell r="J22">
            <v>0</v>
          </cell>
          <cell r="K22">
            <v>0</v>
          </cell>
          <cell r="L22">
            <v>0</v>
          </cell>
          <cell r="M22">
            <v>0</v>
          </cell>
        </row>
        <row r="23">
          <cell r="B23" t="str">
            <v>7.25% Debentures due 2096</v>
          </cell>
          <cell r="C23">
            <v>148</v>
          </cell>
          <cell r="D23" t="str">
            <v>--</v>
          </cell>
          <cell r="E23">
            <v>0</v>
          </cell>
          <cell r="F23">
            <v>0</v>
          </cell>
          <cell r="G23">
            <v>0</v>
          </cell>
          <cell r="H23">
            <v>0</v>
          </cell>
          <cell r="I23">
            <v>0</v>
          </cell>
          <cell r="J23">
            <v>0</v>
          </cell>
          <cell r="K23">
            <v>0</v>
          </cell>
          <cell r="L23">
            <v>0</v>
          </cell>
          <cell r="M23">
            <v>0</v>
          </cell>
        </row>
        <row r="25">
          <cell r="B25" t="str">
            <v>Sub. Promissory Notes due 2018</v>
          </cell>
          <cell r="C25">
            <v>68.343000000000004</v>
          </cell>
          <cell r="D25" t="str">
            <v>--</v>
          </cell>
          <cell r="E25">
            <v>0</v>
          </cell>
          <cell r="F25">
            <v>0</v>
          </cell>
          <cell r="G25">
            <v>0</v>
          </cell>
          <cell r="H25">
            <v>0</v>
          </cell>
          <cell r="I25">
            <v>0</v>
          </cell>
          <cell r="J25">
            <v>0</v>
          </cell>
          <cell r="K25">
            <v>0</v>
          </cell>
          <cell r="L25">
            <v>0</v>
          </cell>
          <cell r="M25">
            <v>0</v>
          </cell>
        </row>
        <row r="26">
          <cell r="B26" t="str">
            <v>Other</v>
          </cell>
          <cell r="C26">
            <v>176.744</v>
          </cell>
          <cell r="D26" t="str">
            <v>--</v>
          </cell>
          <cell r="E26">
            <v>0</v>
          </cell>
          <cell r="F26">
            <v>0</v>
          </cell>
          <cell r="G26">
            <v>0</v>
          </cell>
          <cell r="H26">
            <v>0</v>
          </cell>
          <cell r="I26">
            <v>0</v>
          </cell>
          <cell r="J26">
            <v>0</v>
          </cell>
          <cell r="K26">
            <v>0</v>
          </cell>
          <cell r="L26">
            <v>0</v>
          </cell>
          <cell r="M26">
            <v>0</v>
          </cell>
        </row>
        <row r="28">
          <cell r="B28" t="str">
            <v xml:space="preserve">2.00% PHONES Debt </v>
          </cell>
          <cell r="C28">
            <v>279.99900000000002</v>
          </cell>
          <cell r="D28">
            <v>0.125</v>
          </cell>
          <cell r="E28">
            <v>0</v>
          </cell>
          <cell r="F28">
            <v>0</v>
          </cell>
          <cell r="G28">
            <v>0</v>
          </cell>
          <cell r="H28">
            <v>0</v>
          </cell>
          <cell r="I28">
            <v>0</v>
          </cell>
          <cell r="J28">
            <v>0</v>
          </cell>
          <cell r="K28">
            <v>0</v>
          </cell>
          <cell r="L28">
            <v>0</v>
          </cell>
          <cell r="M28">
            <v>0</v>
          </cell>
        </row>
        <row r="30">
          <cell r="B30" t="str">
            <v>Total Amount Due</v>
          </cell>
          <cell r="E30">
            <v>19.707499999999982</v>
          </cell>
          <cell r="F30">
            <v>19.7075</v>
          </cell>
          <cell r="G30">
            <v>531.70749999999998</v>
          </cell>
          <cell r="H30">
            <v>19.7075</v>
          </cell>
          <cell r="I30">
            <v>19.7075</v>
          </cell>
          <cell r="J30">
            <v>19.7075</v>
          </cell>
          <cell r="K30">
            <v>19.7075</v>
          </cell>
          <cell r="L30">
            <v>469.70749999999998</v>
          </cell>
          <cell r="M30">
            <v>19.7075</v>
          </cell>
        </row>
        <row r="31">
          <cell r="B31" t="str">
            <v>Cumulative Amount Due</v>
          </cell>
          <cell r="E31">
            <v>19.707499999999982</v>
          </cell>
          <cell r="F31">
            <v>39.414999999999978</v>
          </cell>
          <cell r="G31">
            <v>571.12249999999995</v>
          </cell>
          <cell r="H31">
            <v>590.82999999999993</v>
          </cell>
          <cell r="I31">
            <v>610.53749999999991</v>
          </cell>
          <cell r="J31">
            <v>630.24499999999989</v>
          </cell>
          <cell r="K31">
            <v>649.95249999999987</v>
          </cell>
          <cell r="L31">
            <v>1119.6599999999999</v>
          </cell>
          <cell r="M31">
            <v>1139.3674999999998</v>
          </cell>
        </row>
        <row r="33">
          <cell r="B33" t="str">
            <v>Check</v>
          </cell>
          <cell r="E33">
            <v>19.707499999999982</v>
          </cell>
          <cell r="F33">
            <v>19.7075</v>
          </cell>
          <cell r="G33">
            <v>531.70749999999998</v>
          </cell>
          <cell r="H33">
            <v>19.7075</v>
          </cell>
          <cell r="I33">
            <v>19.7075</v>
          </cell>
          <cell r="J33">
            <v>19.7075</v>
          </cell>
          <cell r="K33">
            <v>19.7075</v>
          </cell>
          <cell r="L33">
            <v>469.70749999999998</v>
          </cell>
          <cell r="M33">
            <v>19.7075</v>
          </cell>
        </row>
        <row r="34">
          <cell r="E34">
            <v>0</v>
          </cell>
          <cell r="F34">
            <v>0</v>
          </cell>
          <cell r="G34">
            <v>0</v>
          </cell>
          <cell r="H34">
            <v>0</v>
          </cell>
          <cell r="I34">
            <v>0</v>
          </cell>
          <cell r="J34">
            <v>0</v>
          </cell>
          <cell r="K34">
            <v>0</v>
          </cell>
          <cell r="L34">
            <v>0</v>
          </cell>
          <cell r="M34">
            <v>0</v>
          </cell>
        </row>
        <row r="36">
          <cell r="B36" t="str">
            <v>Cumulative with lag</v>
          </cell>
          <cell r="E36">
            <v>0</v>
          </cell>
          <cell r="F36">
            <v>19.707499999999982</v>
          </cell>
          <cell r="G36">
            <v>39.414999999999978</v>
          </cell>
          <cell r="H36">
            <v>571.12249999999995</v>
          </cell>
          <cell r="I36">
            <v>590.82999999999993</v>
          </cell>
          <cell r="J36">
            <v>610.53749999999991</v>
          </cell>
          <cell r="K36">
            <v>630.24499999999989</v>
          </cell>
          <cell r="L36">
            <v>649.95249999999987</v>
          </cell>
          <cell r="M36">
            <v>1119.6599999999999</v>
          </cell>
        </row>
        <row r="37">
          <cell r="B37" t="str">
            <v>Due for Quarter</v>
          </cell>
          <cell r="E37">
            <v>19.707499999999982</v>
          </cell>
          <cell r="F37">
            <v>19.7075</v>
          </cell>
          <cell r="G37">
            <v>531.70749999999998</v>
          </cell>
          <cell r="H37">
            <v>19.7075</v>
          </cell>
          <cell r="I37">
            <v>19.7075</v>
          </cell>
          <cell r="J37">
            <v>19.7075</v>
          </cell>
          <cell r="K37">
            <v>19.7075</v>
          </cell>
          <cell r="L37">
            <v>469.70749999999998</v>
          </cell>
          <cell r="M37">
            <v>19.7075</v>
          </cell>
        </row>
        <row r="38">
          <cell r="B38" t="str">
            <v>Total</v>
          </cell>
          <cell r="E38">
            <v>19.707499999999982</v>
          </cell>
          <cell r="F38">
            <v>39.414999999999978</v>
          </cell>
          <cell r="G38">
            <v>571.12249999999995</v>
          </cell>
          <cell r="H38">
            <v>590.82999999999993</v>
          </cell>
          <cell r="I38">
            <v>610.53749999999991</v>
          </cell>
          <cell r="J38">
            <v>630.24499999999989</v>
          </cell>
          <cell r="K38">
            <v>649.95249999999987</v>
          </cell>
          <cell r="L38">
            <v>1119.6599999999999</v>
          </cell>
          <cell r="M38">
            <v>1139.3674999999998</v>
          </cell>
        </row>
        <row r="40">
          <cell r="B40" t="str">
            <v>PF Cash Interest Expense</v>
          </cell>
          <cell r="D40" t="str">
            <v>Interest</v>
          </cell>
          <cell r="E40" t="str">
            <v>2008</v>
          </cell>
          <cell r="F40" t="str">
            <v>2009</v>
          </cell>
          <cell r="J40" t="str">
            <v>2010</v>
          </cell>
        </row>
        <row r="41">
          <cell r="B41" t="str">
            <v>($ in mm)</v>
          </cell>
          <cell r="D41" t="str">
            <v>Rate</v>
          </cell>
          <cell r="E41" t="str">
            <v>Q4</v>
          </cell>
          <cell r="F41" t="str">
            <v>Q1</v>
          </cell>
          <cell r="G41" t="str">
            <v>Q2</v>
          </cell>
          <cell r="H41" t="str">
            <v>Q3</v>
          </cell>
          <cell r="I41" t="str">
            <v>Q4</v>
          </cell>
          <cell r="J41" t="str">
            <v>Q1</v>
          </cell>
          <cell r="K41" t="str">
            <v>Q2</v>
          </cell>
          <cell r="L41" t="str">
            <v>Q3</v>
          </cell>
          <cell r="M41" t="str">
            <v>Q4</v>
          </cell>
        </row>
        <row r="42">
          <cell r="B42" t="str">
            <v>Primary Credit Facility:</v>
          </cell>
        </row>
        <row r="43">
          <cell r="B43" t="str">
            <v>Commitment Fee - Revolver</v>
          </cell>
          <cell r="D43">
            <v>50</v>
          </cell>
          <cell r="E43">
            <v>0.46875</v>
          </cell>
          <cell r="F43">
            <v>0.46875</v>
          </cell>
          <cell r="G43">
            <v>0.46875</v>
          </cell>
          <cell r="H43">
            <v>0.46875</v>
          </cell>
          <cell r="I43">
            <v>0.46875</v>
          </cell>
          <cell r="J43">
            <v>0.46875</v>
          </cell>
          <cell r="K43">
            <v>0.46875</v>
          </cell>
          <cell r="L43">
            <v>0.46875</v>
          </cell>
          <cell r="M43">
            <v>0.46875</v>
          </cell>
        </row>
        <row r="44">
          <cell r="B44" t="str">
            <v>Commitment Fee - DD Facility</v>
          </cell>
          <cell r="D44">
            <v>75</v>
          </cell>
          <cell r="E44">
            <v>0</v>
          </cell>
          <cell r="F44">
            <v>8.7606249999999997E-2</v>
          </cell>
          <cell r="G44">
            <v>0</v>
          </cell>
          <cell r="H44">
            <v>0</v>
          </cell>
          <cell r="I44">
            <v>0</v>
          </cell>
          <cell r="J44">
            <v>0</v>
          </cell>
          <cell r="K44">
            <v>0</v>
          </cell>
          <cell r="L44">
            <v>0</v>
          </cell>
          <cell r="M44">
            <v>0</v>
          </cell>
        </row>
        <row r="45">
          <cell r="B45" t="str">
            <v xml:space="preserve">Commitment Fee - Trade Rec. </v>
          </cell>
          <cell r="D45">
            <v>25</v>
          </cell>
          <cell r="E45">
            <v>0</v>
          </cell>
          <cell r="F45">
            <v>4.6875E-2</v>
          </cell>
          <cell r="G45">
            <v>4.6875E-2</v>
          </cell>
          <cell r="H45">
            <v>4.6875E-2</v>
          </cell>
          <cell r="I45">
            <v>4.6875E-2</v>
          </cell>
          <cell r="J45">
            <v>4.6875E-2</v>
          </cell>
          <cell r="K45">
            <v>4.6875E-2</v>
          </cell>
          <cell r="L45">
            <v>3.125E-2</v>
          </cell>
          <cell r="M45">
            <v>0</v>
          </cell>
        </row>
        <row r="47">
          <cell r="B47" t="str">
            <v>Revolver</v>
          </cell>
          <cell r="D47">
            <v>300</v>
          </cell>
          <cell r="E47">
            <v>3.5549999999999997</v>
          </cell>
          <cell r="F47">
            <v>3.5413725</v>
          </cell>
          <cell r="G47">
            <v>3.4114964999999997</v>
          </cell>
          <cell r="H47">
            <v>3.5038079999999998</v>
          </cell>
          <cell r="I47">
            <v>2.9070419999999997</v>
          </cell>
          <cell r="J47">
            <v>2.7314842500000003</v>
          </cell>
          <cell r="K47">
            <v>2.5475129999999999</v>
          </cell>
          <cell r="L47">
            <v>2.4166889999999999</v>
          </cell>
          <cell r="M47">
            <v>3.4573559999999999</v>
          </cell>
        </row>
        <row r="48">
          <cell r="B48" t="str">
            <v>Tranche B</v>
          </cell>
          <cell r="D48">
            <v>300</v>
          </cell>
          <cell r="E48">
            <v>115.84237499999999</v>
          </cell>
          <cell r="F48">
            <v>115.90015642500001</v>
          </cell>
          <cell r="G48">
            <v>111.70224364708332</v>
          </cell>
          <cell r="H48">
            <v>114.43343295999998</v>
          </cell>
          <cell r="I48">
            <v>94.701482678333306</v>
          </cell>
          <cell r="J48">
            <v>88.755277943749988</v>
          </cell>
          <cell r="K48">
            <v>82.565586057499971</v>
          </cell>
          <cell r="L48">
            <v>78.124587419999969</v>
          </cell>
          <cell r="M48">
            <v>111.47885800333329</v>
          </cell>
        </row>
        <row r="49">
          <cell r="B49" t="str">
            <v>Tranche X</v>
          </cell>
          <cell r="D49">
            <v>275</v>
          </cell>
          <cell r="E49">
            <v>7.36</v>
          </cell>
          <cell r="F49">
            <v>7.3305600000000002</v>
          </cell>
          <cell r="G49">
            <v>7.0499840000000003</v>
          </cell>
          <cell r="H49">
            <v>2.4164693333333331</v>
          </cell>
          <cell r="I49">
            <v>0</v>
          </cell>
          <cell r="J49">
            <v>0</v>
          </cell>
          <cell r="K49">
            <v>0</v>
          </cell>
          <cell r="L49">
            <v>0</v>
          </cell>
          <cell r="M49">
            <v>0</v>
          </cell>
        </row>
        <row r="50">
          <cell r="B50" t="str">
            <v>Trade Receivable Securitization</v>
          </cell>
          <cell r="D50">
            <v>200</v>
          </cell>
          <cell r="E50">
            <v>0</v>
          </cell>
          <cell r="F50">
            <v>2.6699625</v>
          </cell>
          <cell r="G50">
            <v>2.73200625</v>
          </cell>
          <cell r="H50">
            <v>2.7692437499999998</v>
          </cell>
          <cell r="I50">
            <v>2.394225</v>
          </cell>
          <cell r="J50">
            <v>2.0822624999999997</v>
          </cell>
          <cell r="K50">
            <v>1.9115437499999999</v>
          </cell>
          <cell r="L50">
            <v>1.7435812500000001</v>
          </cell>
          <cell r="M50">
            <v>2.3853374999999999</v>
          </cell>
        </row>
        <row r="52">
          <cell r="B52" t="str">
            <v>Bridge Facility</v>
          </cell>
          <cell r="D52">
            <v>600</v>
          </cell>
          <cell r="E52">
            <v>36</v>
          </cell>
          <cell r="F52">
            <v>0</v>
          </cell>
          <cell r="G52">
            <v>0</v>
          </cell>
          <cell r="H52">
            <v>0</v>
          </cell>
          <cell r="I52">
            <v>0</v>
          </cell>
          <cell r="J52">
            <v>0</v>
          </cell>
          <cell r="K52">
            <v>0</v>
          </cell>
          <cell r="L52">
            <v>0</v>
          </cell>
          <cell r="M52">
            <v>0</v>
          </cell>
        </row>
        <row r="54">
          <cell r="B54" t="str">
            <v>Medium Term Notes due 2008</v>
          </cell>
          <cell r="D54">
            <v>5.67E-2</v>
          </cell>
          <cell r="E54">
            <v>2.3180613750000001</v>
          </cell>
          <cell r="F54">
            <v>0</v>
          </cell>
          <cell r="G54">
            <v>0</v>
          </cell>
          <cell r="H54">
            <v>0</v>
          </cell>
          <cell r="I54">
            <v>0</v>
          </cell>
          <cell r="J54">
            <v>0</v>
          </cell>
          <cell r="K54">
            <v>0</v>
          </cell>
          <cell r="L54">
            <v>0</v>
          </cell>
          <cell r="M54">
            <v>0</v>
          </cell>
        </row>
        <row r="56">
          <cell r="B56" t="str">
            <v>New Sr. Exchange Notes due 2015</v>
          </cell>
          <cell r="D56">
            <v>0.1</v>
          </cell>
          <cell r="E56">
            <v>0</v>
          </cell>
          <cell r="F56">
            <v>0</v>
          </cell>
          <cell r="G56">
            <v>80</v>
          </cell>
          <cell r="H56">
            <v>0</v>
          </cell>
          <cell r="I56">
            <v>96.000000000000014</v>
          </cell>
          <cell r="J56">
            <v>0</v>
          </cell>
          <cell r="K56">
            <v>96.000000000000014</v>
          </cell>
          <cell r="L56">
            <v>0</v>
          </cell>
          <cell r="M56">
            <v>96.000000000000014</v>
          </cell>
        </row>
        <row r="57">
          <cell r="B57" t="str">
            <v>4.785% Notes due 2010</v>
          </cell>
          <cell r="D57">
            <v>4.8750000000000002E-2</v>
          </cell>
          <cell r="E57">
            <v>0</v>
          </cell>
          <cell r="F57">
            <v>10.96875</v>
          </cell>
          <cell r="G57">
            <v>0</v>
          </cell>
          <cell r="H57">
            <v>10.96875</v>
          </cell>
          <cell r="I57">
            <v>0</v>
          </cell>
          <cell r="J57">
            <v>10.96875</v>
          </cell>
          <cell r="K57">
            <v>0</v>
          </cell>
          <cell r="L57">
            <v>10.96875</v>
          </cell>
          <cell r="M57">
            <v>0</v>
          </cell>
        </row>
        <row r="58">
          <cell r="B58" t="str">
            <v>7.25% Debentures due 2013</v>
          </cell>
          <cell r="D58">
            <v>7.2499999999999995E-2</v>
          </cell>
          <cell r="E58">
            <v>0</v>
          </cell>
          <cell r="F58">
            <v>2.9755087499999999</v>
          </cell>
          <cell r="G58">
            <v>0</v>
          </cell>
          <cell r="H58">
            <v>2.975508749999999</v>
          </cell>
          <cell r="I58">
            <v>0</v>
          </cell>
          <cell r="J58">
            <v>2.975508749999999</v>
          </cell>
          <cell r="K58">
            <v>0</v>
          </cell>
          <cell r="L58">
            <v>2.975508749999999</v>
          </cell>
          <cell r="M58">
            <v>0</v>
          </cell>
        </row>
        <row r="59">
          <cell r="B59" t="str">
            <v>5.25% Notes due 2015</v>
          </cell>
          <cell r="D59">
            <v>5.2499999999999998E-2</v>
          </cell>
          <cell r="E59">
            <v>0</v>
          </cell>
          <cell r="F59">
            <v>8.6624999999999996</v>
          </cell>
          <cell r="G59">
            <v>0</v>
          </cell>
          <cell r="H59">
            <v>8.6624999999999996</v>
          </cell>
          <cell r="I59">
            <v>0</v>
          </cell>
          <cell r="J59">
            <v>8.6624999999999996</v>
          </cell>
          <cell r="K59">
            <v>0</v>
          </cell>
          <cell r="L59">
            <v>8.6624999999999996</v>
          </cell>
          <cell r="M59">
            <v>0</v>
          </cell>
        </row>
        <row r="60">
          <cell r="B60" t="str">
            <v>7.50% Debentures due 2023</v>
          </cell>
          <cell r="D60">
            <v>7.4999999999999997E-2</v>
          </cell>
          <cell r="E60">
            <v>3.7030875000000001</v>
          </cell>
          <cell r="F60">
            <v>0</v>
          </cell>
          <cell r="G60">
            <v>3.7030875000000001</v>
          </cell>
          <cell r="H60">
            <v>0</v>
          </cell>
          <cell r="I60">
            <v>3.7030875000000001</v>
          </cell>
          <cell r="J60">
            <v>0</v>
          </cell>
          <cell r="K60">
            <v>3.7030875000000001</v>
          </cell>
          <cell r="L60">
            <v>0</v>
          </cell>
          <cell r="M60">
            <v>0</v>
          </cell>
        </row>
        <row r="61">
          <cell r="B61" t="str">
            <v>6.61% Debentures due 2027</v>
          </cell>
          <cell r="D61">
            <v>6.6100000000000006E-2</v>
          </cell>
          <cell r="E61">
            <v>0</v>
          </cell>
          <cell r="F61">
            <v>2.807928</v>
          </cell>
          <cell r="G61">
            <v>0</v>
          </cell>
          <cell r="H61">
            <v>2.807928</v>
          </cell>
          <cell r="I61">
            <v>0</v>
          </cell>
          <cell r="J61">
            <v>2.807928</v>
          </cell>
          <cell r="K61">
            <v>0</v>
          </cell>
          <cell r="L61">
            <v>2.807928</v>
          </cell>
          <cell r="M61">
            <v>0</v>
          </cell>
        </row>
        <row r="62">
          <cell r="B62" t="str">
            <v>7.25% Debentures due 2096</v>
          </cell>
          <cell r="D62">
            <v>7.2499999999999995E-2</v>
          </cell>
          <cell r="E62">
            <v>0</v>
          </cell>
          <cell r="F62">
            <v>0</v>
          </cell>
          <cell r="G62">
            <v>5.3649999999999993</v>
          </cell>
          <cell r="H62">
            <v>0</v>
          </cell>
          <cell r="I62">
            <v>5.3649999999999993</v>
          </cell>
          <cell r="J62">
            <v>0</v>
          </cell>
          <cell r="K62">
            <v>5.3649999999999993</v>
          </cell>
          <cell r="L62">
            <v>0</v>
          </cell>
          <cell r="M62">
            <v>5.3649999999999993</v>
          </cell>
        </row>
        <row r="64">
          <cell r="B64" t="str">
            <v>Sub. Promissory Notes due 2018</v>
          </cell>
          <cell r="D64">
            <v>4.6399999999999997E-2</v>
          </cell>
          <cell r="E64">
            <v>0</v>
          </cell>
          <cell r="F64">
            <v>0</v>
          </cell>
          <cell r="G64">
            <v>0</v>
          </cell>
          <cell r="H64">
            <v>0</v>
          </cell>
          <cell r="I64">
            <v>0</v>
          </cell>
          <cell r="J64">
            <v>0</v>
          </cell>
          <cell r="K64">
            <v>0</v>
          </cell>
          <cell r="L64">
            <v>0</v>
          </cell>
          <cell r="M64">
            <v>0</v>
          </cell>
        </row>
        <row r="65">
          <cell r="B65" t="str">
            <v>Other</v>
          </cell>
          <cell r="D65">
            <v>6.4558333333333329E-2</v>
          </cell>
          <cell r="E65">
            <v>0</v>
          </cell>
          <cell r="F65">
            <v>0</v>
          </cell>
          <cell r="G65">
            <v>2.1157107708333331</v>
          </cell>
          <cell r="H65">
            <v>0</v>
          </cell>
          <cell r="I65">
            <v>2.1157107708333331</v>
          </cell>
          <cell r="J65">
            <v>0</v>
          </cell>
          <cell r="K65">
            <v>2.1157107708333331</v>
          </cell>
          <cell r="L65">
            <v>0</v>
          </cell>
          <cell r="M65">
            <v>2.1157107708333331</v>
          </cell>
        </row>
        <row r="67">
          <cell r="B67" t="str">
            <v xml:space="preserve">2.00% PHONES Debt </v>
          </cell>
          <cell r="D67">
            <v>0.02</v>
          </cell>
          <cell r="E67">
            <v>1.3999950000000001</v>
          </cell>
          <cell r="F67">
            <v>1.3999950000000001</v>
          </cell>
          <cell r="G67">
            <v>1.3999950000000001</v>
          </cell>
          <cell r="H67">
            <v>1.3999950000000001</v>
          </cell>
          <cell r="I67">
            <v>1.3999950000000001</v>
          </cell>
          <cell r="J67">
            <v>1.3999950000000001</v>
          </cell>
          <cell r="K67">
            <v>1.3999950000000001</v>
          </cell>
          <cell r="L67">
            <v>1.3999950000000001</v>
          </cell>
          <cell r="M67">
            <v>1.3999950000000001</v>
          </cell>
        </row>
        <row r="69">
          <cell r="B69" t="str">
            <v>Total Interest Expense</v>
          </cell>
          <cell r="E69">
            <v>170.64726887499998</v>
          </cell>
          <cell r="F69">
            <v>156.85996442499999</v>
          </cell>
          <cell r="G69">
            <v>217.99514866791665</v>
          </cell>
          <cell r="H69">
            <v>150.4532607933333</v>
          </cell>
          <cell r="I69">
            <v>209.10216794916667</v>
          </cell>
          <cell r="J69">
            <v>120.89933144374999</v>
          </cell>
          <cell r="K69">
            <v>196.12406107833331</v>
          </cell>
          <cell r="L69">
            <v>109.59953941999999</v>
          </cell>
          <cell r="M69">
            <v>222.67100727416664</v>
          </cell>
        </row>
        <row r="71">
          <cell r="B71" t="str">
            <v>Total Debt Service</v>
          </cell>
          <cell r="E71">
            <v>190.35476887499996</v>
          </cell>
          <cell r="F71">
            <v>176.567464425</v>
          </cell>
          <cell r="G71">
            <v>749.70264866791661</v>
          </cell>
          <cell r="H71">
            <v>170.16076079333331</v>
          </cell>
          <cell r="I71">
            <v>228.80966794916668</v>
          </cell>
          <cell r="J71">
            <v>140.60683144375</v>
          </cell>
          <cell r="K71">
            <v>215.83156107833332</v>
          </cell>
          <cell r="L71">
            <v>579.30703941999991</v>
          </cell>
          <cell r="M71">
            <v>242.37850727416665</v>
          </cell>
        </row>
        <row r="72">
          <cell r="B72" t="str">
            <v>Cumulative Debt Service</v>
          </cell>
          <cell r="E72">
            <v>190.35476887499996</v>
          </cell>
          <cell r="F72">
            <v>366.92223329999996</v>
          </cell>
          <cell r="G72">
            <v>1116.6248819679165</v>
          </cell>
          <cell r="H72">
            <v>1286.7856427612498</v>
          </cell>
          <cell r="I72">
            <v>1515.5953107104165</v>
          </cell>
          <cell r="J72">
            <v>1656.2021421541665</v>
          </cell>
          <cell r="K72">
            <v>1872.0337032324999</v>
          </cell>
          <cell r="L72">
            <v>2451.3407426525</v>
          </cell>
          <cell r="M72">
            <v>2693.7192499266666</v>
          </cell>
        </row>
        <row r="74">
          <cell r="E74">
            <v>0</v>
          </cell>
          <cell r="F74">
            <v>190.35476887499996</v>
          </cell>
          <cell r="G74">
            <v>366.9222332999999</v>
          </cell>
          <cell r="H74">
            <v>1116.6248819679165</v>
          </cell>
          <cell r="I74">
            <v>1286.7856427612498</v>
          </cell>
          <cell r="J74">
            <v>1515.5953107104165</v>
          </cell>
          <cell r="K74">
            <v>1656.2021421541665</v>
          </cell>
          <cell r="L74">
            <v>1872.0337032325001</v>
          </cell>
          <cell r="M74">
            <v>2451.3407426525</v>
          </cell>
        </row>
        <row r="76">
          <cell r="B76" t="str">
            <v>Check</v>
          </cell>
          <cell r="E76">
            <v>170.64726887499998</v>
          </cell>
          <cell r="F76">
            <v>156.85996442499999</v>
          </cell>
          <cell r="G76">
            <v>217.99514866791665</v>
          </cell>
          <cell r="H76">
            <v>150.45326079333327</v>
          </cell>
          <cell r="I76">
            <v>209.10216794916664</v>
          </cell>
          <cell r="J76">
            <v>120.89933144374997</v>
          </cell>
          <cell r="K76">
            <v>196.12406107833328</v>
          </cell>
          <cell r="L76">
            <v>109.59953941999997</v>
          </cell>
          <cell r="M76">
            <v>222.67100727416664</v>
          </cell>
        </row>
        <row r="77">
          <cell r="E77">
            <v>0</v>
          </cell>
          <cell r="F77">
            <v>0</v>
          </cell>
          <cell r="G77">
            <v>0</v>
          </cell>
          <cell r="H77">
            <v>0</v>
          </cell>
          <cell r="I77">
            <v>0</v>
          </cell>
          <cell r="J77">
            <v>0</v>
          </cell>
          <cell r="K77">
            <v>0</v>
          </cell>
          <cell r="L77">
            <v>0</v>
          </cell>
          <cell r="M77">
            <v>0</v>
          </cell>
        </row>
        <row r="91">
          <cell r="B91" t="str">
            <v>PIK Interest Buildout</v>
          </cell>
          <cell r="D91" t="str">
            <v>Q308</v>
          </cell>
          <cell r="E91" t="str">
            <v>Q408</v>
          </cell>
          <cell r="F91" t="str">
            <v>Q109</v>
          </cell>
          <cell r="G91" t="str">
            <v>Q209¹</v>
          </cell>
          <cell r="H91" t="str">
            <v>Q309</v>
          </cell>
          <cell r="I91" t="str">
            <v>Q409</v>
          </cell>
          <cell r="J91" t="str">
            <v>Q110</v>
          </cell>
          <cell r="K91" t="str">
            <v>Q210</v>
          </cell>
          <cell r="L91" t="str">
            <v>Q310²</v>
          </cell>
          <cell r="M91" t="str">
            <v>Q410</v>
          </cell>
          <cell r="N91">
            <v>11</v>
          </cell>
          <cell r="O91">
            <v>12</v>
          </cell>
          <cell r="P91">
            <v>13</v>
          </cell>
          <cell r="Q91">
            <v>14</v>
          </cell>
          <cell r="R91">
            <v>15</v>
          </cell>
          <cell r="S91">
            <v>16</v>
          </cell>
          <cell r="T91">
            <v>17</v>
          </cell>
          <cell r="U91">
            <v>18</v>
          </cell>
        </row>
        <row r="92">
          <cell r="B92" t="str">
            <v>BB</v>
          </cell>
          <cell r="C92">
            <v>225</v>
          </cell>
          <cell r="E92">
            <v>68.343000000000004</v>
          </cell>
          <cell r="F92">
            <v>70.953000000000003</v>
          </cell>
          <cell r="G92">
            <v>73.563000000000002</v>
          </cell>
          <cell r="H92">
            <v>76.173000000000002</v>
          </cell>
          <cell r="I92">
            <v>78.783000000000001</v>
          </cell>
          <cell r="J92">
            <v>81.393000000000001</v>
          </cell>
          <cell r="K92">
            <v>84.003</v>
          </cell>
          <cell r="L92">
            <v>86.613</v>
          </cell>
          <cell r="M92">
            <v>89.222999999999999</v>
          </cell>
          <cell r="N92">
            <v>91.832999999999998</v>
          </cell>
          <cell r="O92">
            <v>102.273</v>
          </cell>
          <cell r="P92">
            <v>112.71299999999999</v>
          </cell>
          <cell r="Q92">
            <v>123.15299999999999</v>
          </cell>
          <cell r="R92">
            <v>133.59299999999999</v>
          </cell>
          <cell r="S92">
            <v>144.03299999999999</v>
          </cell>
          <cell r="T92">
            <v>154.47299999999998</v>
          </cell>
          <cell r="U92">
            <v>164.91299999999998</v>
          </cell>
        </row>
        <row r="93">
          <cell r="B93" t="str">
            <v>Int Exp.</v>
          </cell>
          <cell r="C93">
            <v>4.6399999999999997E-2</v>
          </cell>
          <cell r="E93">
            <v>2.61</v>
          </cell>
          <cell r="F93">
            <v>2.61</v>
          </cell>
          <cell r="G93">
            <v>2.61</v>
          </cell>
          <cell r="H93">
            <v>2.61</v>
          </cell>
          <cell r="I93">
            <v>2.61</v>
          </cell>
          <cell r="J93">
            <v>2.61</v>
          </cell>
          <cell r="K93">
            <v>2.61</v>
          </cell>
          <cell r="L93">
            <v>2.61</v>
          </cell>
          <cell r="M93">
            <v>2.61</v>
          </cell>
          <cell r="N93">
            <v>10.44</v>
          </cell>
          <cell r="O93">
            <v>10.44</v>
          </cell>
          <cell r="P93">
            <v>10.44</v>
          </cell>
          <cell r="Q93">
            <v>10.44</v>
          </cell>
          <cell r="R93">
            <v>10.44</v>
          </cell>
          <cell r="S93">
            <v>10.44</v>
          </cell>
          <cell r="T93">
            <v>10.44</v>
          </cell>
          <cell r="U93">
            <v>10.44</v>
          </cell>
        </row>
        <row r="94">
          <cell r="B94" t="str">
            <v xml:space="preserve">EB </v>
          </cell>
          <cell r="C94">
            <v>2.61</v>
          </cell>
          <cell r="D94">
            <v>68.343000000000004</v>
          </cell>
          <cell r="E94">
            <v>70.953000000000003</v>
          </cell>
          <cell r="F94">
            <v>73.563000000000002</v>
          </cell>
          <cell r="G94">
            <v>76.173000000000002</v>
          </cell>
          <cell r="H94">
            <v>78.783000000000001</v>
          </cell>
          <cell r="I94">
            <v>81.393000000000001</v>
          </cell>
          <cell r="J94">
            <v>84.003</v>
          </cell>
          <cell r="K94">
            <v>86.613</v>
          </cell>
          <cell r="L94">
            <v>89.222999999999999</v>
          </cell>
          <cell r="M94">
            <v>91.832999999999998</v>
          </cell>
          <cell r="N94">
            <v>102.273</v>
          </cell>
          <cell r="O94">
            <v>112.71299999999999</v>
          </cell>
          <cell r="P94">
            <v>123.15299999999999</v>
          </cell>
          <cell r="Q94">
            <v>133.59299999999999</v>
          </cell>
          <cell r="R94">
            <v>144.03299999999999</v>
          </cell>
          <cell r="S94">
            <v>154.47299999999998</v>
          </cell>
          <cell r="T94">
            <v>164.91299999999998</v>
          </cell>
          <cell r="U94">
            <v>175.35299999999998</v>
          </cell>
        </row>
      </sheetData>
      <sheetData sheetId="5" refreshError="1"/>
      <sheetData sheetId="6" refreshError="1"/>
      <sheetData sheetId="7" refreshError="1"/>
      <sheetData sheetId="8"/>
      <sheetData sheetId="9"/>
      <sheetData sheetId="10" refreshError="1"/>
      <sheetData sheetId="1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yersSellers"/>
      <sheetName val="Shareholders"/>
      <sheetName val="Shrs Traded 6mos"/>
      <sheetName val="Shrs Traded 1yr"/>
      <sheetName val="Stock Data"/>
      <sheetName val="Insiders"/>
      <sheetName val="Inst."/>
      <sheetName val="THOMSON"/>
      <sheetName val="ShsTraded"/>
    </sheetNames>
    <sheetDataSet>
      <sheetData sheetId="0" refreshError="1"/>
      <sheetData sheetId="1"/>
      <sheetData sheetId="2" refreshError="1">
        <row r="9">
          <cell r="B9" t="str">
            <v>Price Range</v>
          </cell>
          <cell r="C9" t="str">
            <v>MM of Shares</v>
          </cell>
        </row>
        <row r="10">
          <cell r="B10" t="str">
            <v>.97 - 1.20</v>
          </cell>
          <cell r="C10">
            <v>0.12534999999999999</v>
          </cell>
          <cell r="D10">
            <v>1.1536748247629142E-2</v>
          </cell>
        </row>
        <row r="11">
          <cell r="B11" t="str">
            <v>1.21 - 1.44</v>
          </cell>
          <cell r="C11">
            <v>0.87739</v>
          </cell>
          <cell r="D11">
            <v>8.0751715556340919E-2</v>
          </cell>
        </row>
        <row r="12">
          <cell r="B12" t="str">
            <v>1.45 - 1.68</v>
          </cell>
          <cell r="C12">
            <v>5.3738100000000006</v>
          </cell>
          <cell r="D12">
            <v>0.4945855053896448</v>
          </cell>
        </row>
        <row r="13">
          <cell r="B13" t="str">
            <v>1.69 - 1.92</v>
          </cell>
          <cell r="C13">
            <v>5.9789999999999996E-2</v>
          </cell>
          <cell r="D13">
            <v>5.5028494433645506E-3</v>
          </cell>
        </row>
        <row r="14">
          <cell r="B14" t="str">
            <v>1.93 - 2.15</v>
          </cell>
          <cell r="C14">
            <v>0.73342999999999992</v>
          </cell>
          <cell r="D14">
            <v>6.7502172056311455E-2</v>
          </cell>
        </row>
        <row r="15">
          <cell r="B15" t="str">
            <v>2.16 - 2.39</v>
          </cell>
          <cell r="C15">
            <v>0.67777999999999994</v>
          </cell>
          <cell r="D15">
            <v>6.2380352830299801E-2</v>
          </cell>
        </row>
        <row r="16">
          <cell r="B16" t="str">
            <v>2.40 - 2.63</v>
          </cell>
          <cell r="C16">
            <v>1.6310199999999999</v>
          </cell>
          <cell r="D16">
            <v>0.15011302055722445</v>
          </cell>
        </row>
        <row r="17">
          <cell r="B17" t="str">
            <v>2.64 - 2.87</v>
          </cell>
          <cell r="C17">
            <v>1.3867100000000001</v>
          </cell>
          <cell r="D17">
            <v>0.12762763591918477</v>
          </cell>
        </row>
        <row r="18">
          <cell r="C18">
            <v>10.865280000000002</v>
          </cell>
        </row>
      </sheetData>
      <sheetData sheetId="3" refreshError="1"/>
      <sheetData sheetId="4"/>
      <sheetData sheetId="5"/>
      <sheetData sheetId="6"/>
      <sheetData sheetId="7"/>
      <sheetData sheetId="8"/>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LTM"/>
      <sheetName val="P&amp;L"/>
      <sheetName val="BS"/>
      <sheetName val="CFS"/>
      <sheetName val="Sum"/>
      <sheetName val="Charts"/>
      <sheetName val="Buildup Assumps"/>
      <sheetName val="Revenue &amp; Cost Buildup"/>
      <sheetName val="Comps &amp; Prec Valuations"/>
      <sheetName val="DCF"/>
      <sheetName val="IRR"/>
      <sheetName val="FF(5)"/>
      <sheetName val="Assump"/>
      <sheetName val="Depr"/>
      <sheetName val="Amort"/>
      <sheetName val="Tax"/>
      <sheetName val="Debt"/>
      <sheetName val="Conv. Debt"/>
      <sheetName val="Preferred"/>
      <sheetName val="Conv. Pref."/>
      <sheetName val="Shares Outstanding"/>
      <sheetName val="Options"/>
      <sheetName val="FF(3)"/>
      <sheetName val="LBO"/>
      <sheetName val="Firm Value"/>
      <sheetName val="Premium"/>
      <sheetName val="__FDSCACHE__"/>
      <sheetName val="Comps"/>
      <sheetName val="Check"/>
      <sheetName val="Print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 Forma Analysis----&gt;"/>
      <sheetName val="BRC Cap Table"/>
      <sheetName val="Acquisition Scenarios - 250M"/>
      <sheetName val="Credit Data - 250"/>
      <sheetName val="Charts - 250"/>
      <sheetName val="Amort Schedule"/>
      <sheetName val="PF Amortization"/>
      <sheetName val="Acquisition Scenarios - 500"/>
      <sheetName val="Credit Data - 500"/>
      <sheetName val="Charts - 500"/>
      <sheetName val="ACC DIL"/>
      <sheetName val="Target Assumptions"/>
      <sheetName val="RBC"/>
      <sheetName val="Earnings Table"/>
      <sheetName val="GDI IS Template"/>
      <sheetName val="GDI Multiples Template"/>
      <sheetName val="GDI Cap Table"/>
      <sheetName val="NAS IS Template"/>
      <sheetName val="NAS Multiples Template"/>
      <sheetName val="NAS Cap Table"/>
      <sheetName val="Margin Chart"/>
      <sheetName val="Output"/>
      <sheetName val="Benchmarks"/>
      <sheetName val="Multiple Chart"/>
      <sheetName val="HL&amp;CAC"/>
    </sheetNames>
    <sheetDataSet>
      <sheetData sheetId="0" refreshError="1"/>
      <sheetData sheetId="1" refreshError="1"/>
      <sheetData sheetId="2"/>
      <sheetData sheetId="3"/>
      <sheetData sheetId="4" refreshError="1"/>
      <sheetData sheetId="5" refreshError="1"/>
      <sheetData sheetId="6"/>
      <sheetData sheetId="7"/>
      <sheetData sheetId="8"/>
      <sheetData sheetId="9"/>
      <sheetData sheetId="10" refreshError="1"/>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 Data from Cognos"/>
      <sheetName val="Copy of Source Data"/>
      <sheetName val="Growth &amp; Margin Assums"/>
      <sheetName val="Target_Summary"/>
      <sheetName val="Target_Recon"/>
      <sheetName val="Corp Assumptions"/>
      <sheetName val="Summary"/>
      <sheetName val="MG Summary"/>
      <sheetName val="Model_Base"/>
      <sheetName val="TLR"/>
      <sheetName val="TL"/>
      <sheetName val="TF"/>
      <sheetName val="TSH"/>
      <sheetName val="Corp"/>
      <sheetName val="Acq"/>
      <sheetName val="Overlay"/>
      <sheetName val="DiscOps"/>
      <sheetName val="Debt"/>
      <sheetName val="Interest"/>
      <sheetName val="Taxes"/>
      <sheetName val="AcqDispProceeds"/>
      <sheetName val="Acq Template1"/>
      <sheetName val="Acq Template2"/>
      <sheetName val="Acq Template3"/>
      <sheetName val="Dividend"/>
      <sheetName val="Shares"/>
      <sheetName val="NCIB"/>
      <sheetName val="Acq (2)"/>
      <sheetName val="Credit Model---&gt;"/>
      <sheetName val="Credit Ratios"/>
      <sheetName val="ratio summary"/>
      <sheetName val="inputs"/>
      <sheetName val="SP Calcs"/>
      <sheetName val="SP Charts"/>
      <sheetName val="SP Threshold Charts"/>
      <sheetName val="M Calcs Adjusted"/>
      <sheetName val="M Threshold Chart Adjusted"/>
      <sheetName val="M Charts Adjusted"/>
      <sheetName val="DB Calcs"/>
      <sheetName val="DB Charts"/>
      <sheetName val="Interco Debt Model---&gt;"/>
      <sheetName val="Inputs (2)"/>
      <sheetName val="Key Metrics"/>
      <sheetName val="Covenants Summary"/>
      <sheetName val="Cov Calcs"/>
      <sheetName val="Cash flows"/>
      <sheetName val="Prepayment"/>
      <sheetName val="Interest (2)"/>
      <sheetName val="US Figures"/>
      <sheetName val="Worldwide Figures"/>
      <sheetName val="Debt Inputs"/>
      <sheetName val="AO inputs"/>
      <sheetName val="Allocations"/>
      <sheetName val="High Growth WW"/>
      <sheetName val="Low Growth WW"/>
      <sheetName val="Corporate"/>
      <sheetName val="EV Key Metrics"/>
      <sheetName val="EV Key Metrics-Targets"/>
      <sheetName val="TLR 2006 YTD Q2 Acquisitions"/>
      <sheetName val="MGP&amp;LDetail-07FL"/>
      <sheetName val="MGP&amp;LDetail-07T"/>
      <sheetName val="ConsolP&amp;L-Targets"/>
      <sheetName val="ConsolP&amp;L"/>
      <sheetName val="TLR Analysis"/>
      <sheetName val="TL Analysis"/>
      <sheetName val="TF Analysis"/>
      <sheetName val="TSH Analysis"/>
      <sheetName val="THOMSONplus"/>
      <sheetName val="Adjusted_Earnings"/>
      <sheetName val="MGSummary"/>
      <sheetName val="Corporate costs"/>
      <sheetName val="MGP&amp;LDetail"/>
      <sheetName val="ConsolP&amp;L-Walk"/>
      <sheetName val="Margin_Expansion"/>
      <sheetName val="2007P All In"/>
      <sheetName val="Leverage Analysis"/>
      <sheetName val="2006 LE"/>
      <sheetName val="2006P Discops"/>
      <sheetName val="2006 All DiscOps"/>
      <sheetName val="Analyst Recon 2006"/>
      <sheetName val="Analyst Recon 2007"/>
      <sheetName val="Target Walk"/>
      <sheetName val="Model Check"/>
      <sheetName val="EBITDA Recon 2004 - 2008E"/>
      <sheetName val="Income Statement 2004 - 2008E"/>
      <sheetName val="Margin Chart"/>
      <sheetName val="Slide 7  "/>
      <sheetName val="Source_Data_from_Cognos"/>
      <sheetName val="Copy_of_Source_Data"/>
      <sheetName val="Growth_&amp;_Margin_Assums"/>
      <sheetName val="Corp_Assumptions"/>
      <sheetName val="MG_Summary"/>
      <sheetName val="Acq_Template1"/>
      <sheetName val="Acq_Template2"/>
      <sheetName val="Acq_Template3"/>
      <sheetName val="Acq_(2)"/>
      <sheetName val="Credit_Model---&gt;"/>
      <sheetName val="Credit_Ratios"/>
      <sheetName val="ratio_summary"/>
      <sheetName val="SP_Calcs"/>
      <sheetName val="SP_Charts"/>
      <sheetName val="SP_Threshold_Charts"/>
      <sheetName val="M_Calcs_Adjusted"/>
      <sheetName val="M_Threshold_Chart_Adjusted"/>
      <sheetName val="M_Charts_Adjusted"/>
      <sheetName val="DB_Calcs"/>
      <sheetName val="DB_Charts"/>
      <sheetName val="Interco_Debt_Model---&gt;"/>
      <sheetName val="Inputs_(2)"/>
      <sheetName val="Key_Metrics"/>
      <sheetName val="Covenants_Summary"/>
      <sheetName val="Cov_Calcs"/>
      <sheetName val="Cash_flows"/>
      <sheetName val="Interest_(2)"/>
      <sheetName val="US_Figures"/>
      <sheetName val="Worldwide_Figures"/>
      <sheetName val="Debt_Inputs"/>
      <sheetName val="AO_inputs"/>
      <sheetName val="High_Growth_WW"/>
      <sheetName val="Low_Growth_WW"/>
      <sheetName val="EV_Key_Metrics"/>
      <sheetName val="EV_Key_Metrics-Targets"/>
      <sheetName val="TLR_2006_YTD_Q2_Acquisitions"/>
      <sheetName val="TLR_Analysis"/>
      <sheetName val="TL_Analysis"/>
      <sheetName val="TF_Analysis"/>
      <sheetName val="TSH_Analysis"/>
      <sheetName val="Corporate_costs"/>
      <sheetName val="2007P_All_In"/>
      <sheetName val="Leverage_Analysis"/>
      <sheetName val="2006_LE"/>
      <sheetName val="2006P_Discops"/>
      <sheetName val="2006_All_DiscOps"/>
      <sheetName val="Analyst_Recon_2006"/>
      <sheetName val="Analyst_Recon_2007"/>
      <sheetName val="Target_Walk"/>
      <sheetName val="Model_Check"/>
      <sheetName val="Source_Data_from_Cognos1"/>
      <sheetName val="Copy_of_Source_Data1"/>
      <sheetName val="Growth_&amp;_Margin_Assums1"/>
      <sheetName val="Corp_Assumptions1"/>
      <sheetName val="MG_Summary1"/>
      <sheetName val="Acq_Template11"/>
      <sheetName val="Acq_Template21"/>
      <sheetName val="Acq_Template31"/>
      <sheetName val="Acq_(2)1"/>
      <sheetName val="Credit_Model---&gt;1"/>
      <sheetName val="Credit_Ratios1"/>
      <sheetName val="ratio_summary1"/>
      <sheetName val="SP_Calcs1"/>
      <sheetName val="SP_Charts1"/>
      <sheetName val="SP_Threshold_Charts1"/>
      <sheetName val="M_Calcs_Adjusted1"/>
      <sheetName val="M_Threshold_Chart_Adjusted1"/>
      <sheetName val="M_Charts_Adjusted1"/>
      <sheetName val="DB_Calcs1"/>
      <sheetName val="DB_Charts1"/>
      <sheetName val="Interco_Debt_Model---&gt;1"/>
      <sheetName val="Inputs_(2)1"/>
      <sheetName val="Key_Metrics1"/>
      <sheetName val="Covenants_Summary1"/>
      <sheetName val="Cov_Calcs1"/>
      <sheetName val="Cash_flows1"/>
      <sheetName val="Interest_(2)1"/>
      <sheetName val="US_Figures1"/>
      <sheetName val="Worldwide_Figures1"/>
      <sheetName val="Debt_Inputs1"/>
      <sheetName val="AO_inputs1"/>
      <sheetName val="High_Growth_WW1"/>
      <sheetName val="Low_Growth_WW1"/>
      <sheetName val="EV_Key_Metrics1"/>
      <sheetName val="EV_Key_Metrics-Targets1"/>
      <sheetName val="TLR_2006_YTD_Q2_Acquisitions1"/>
      <sheetName val="TLR_Analysis1"/>
      <sheetName val="TL_Analysis1"/>
      <sheetName val="TF_Analysis1"/>
      <sheetName val="TSH_Analysis1"/>
      <sheetName val="Corporate_costs1"/>
      <sheetName val="2007P_All_In1"/>
      <sheetName val="Leverage_Analysis1"/>
      <sheetName val="2006_LE1"/>
      <sheetName val="2006P_Discops1"/>
      <sheetName val="2006_All_DiscOps1"/>
      <sheetName val="Analyst_Recon_20061"/>
      <sheetName val="Analyst_Recon_20071"/>
      <sheetName val="Target_Walk1"/>
      <sheetName val="Model_Check1"/>
      <sheetName val="97CAPREN"/>
      <sheetName val="POG"/>
      <sheetName val="Tipping Point"/>
      <sheetName val="Renewal &amp; Cxl Rates"/>
      <sheetName val="OI Flow"/>
      <sheetName val="15 YTD Pivot"/>
      <sheetName val="14 YTD Pivot"/>
      <sheetName val="2015 YTD"/>
      <sheetName val="2014 YTD"/>
      <sheetName val="D%$&amp;01_DevSheet"/>
      <sheetName val="UserInput"/>
      <sheetName val="Combo lists"/>
      <sheetName val="ICAccounts"/>
      <sheetName val="Supporting Documentation"/>
      <sheetName val="Temp"/>
      <sheetName val="Shrs Traded 6mos"/>
      <sheetName val="pcQueryData"/>
      <sheetName val="Targets"/>
      <sheetName val="TL Calcula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row r="1">
          <cell r="A1" t="str">
            <v>The Thomson Corporation</v>
          </cell>
        </row>
        <row r="2">
          <cell r="A2" t="str">
            <v>Summary of Rating Components</v>
          </cell>
        </row>
        <row r="3">
          <cell r="A3" t="str">
            <v>DBRS</v>
          </cell>
        </row>
        <row r="4">
          <cell r="D4" t="str">
            <v>2003A</v>
          </cell>
          <cell r="E4" t="str">
            <v>2004A</v>
          </cell>
          <cell r="F4" t="str">
            <v>2005A</v>
          </cell>
          <cell r="G4" t="str">
            <v>2006P</v>
          </cell>
          <cell r="H4" t="str">
            <v>2007F</v>
          </cell>
          <cell r="I4" t="str">
            <v>2008F</v>
          </cell>
          <cell r="J4" t="str">
            <v>2009F</v>
          </cell>
        </row>
        <row r="5">
          <cell r="A5" t="str">
            <v>Net Debt / EBITDA</v>
          </cell>
          <cell r="D5">
            <v>1.6539215686274509</v>
          </cell>
          <cell r="E5">
            <v>1.6635346756152125</v>
          </cell>
          <cell r="F5">
            <v>1.5944058314220528</v>
          </cell>
          <cell r="G5">
            <v>1.4373969785374048</v>
          </cell>
          <cell r="H5">
            <v>1.1341871140212532</v>
          </cell>
          <cell r="I5">
            <v>0.99648796673004802</v>
          </cell>
          <cell r="J5">
            <v>0.88551567401794018</v>
          </cell>
        </row>
        <row r="6">
          <cell r="A6" t="str">
            <v>Low Threshold</v>
          </cell>
          <cell r="D6">
            <v>1.8</v>
          </cell>
          <cell r="E6">
            <v>1.8</v>
          </cell>
          <cell r="F6">
            <v>1.8</v>
          </cell>
          <cell r="G6">
            <v>1.8</v>
          </cell>
          <cell r="H6">
            <v>1.8</v>
          </cell>
          <cell r="I6">
            <v>1.8</v>
          </cell>
          <cell r="J6">
            <v>1.8</v>
          </cell>
        </row>
        <row r="7">
          <cell r="A7" t="str">
            <v>High Threshold</v>
          </cell>
          <cell r="D7">
            <v>2</v>
          </cell>
          <cell r="E7">
            <v>2</v>
          </cell>
          <cell r="F7">
            <v>2</v>
          </cell>
          <cell r="G7">
            <v>2</v>
          </cell>
          <cell r="H7">
            <v>2</v>
          </cell>
          <cell r="I7">
            <v>2</v>
          </cell>
          <cell r="J7">
            <v>2</v>
          </cell>
        </row>
        <row r="8">
          <cell r="A8" t="str">
            <v>Gross Debt / EBITDA</v>
          </cell>
          <cell r="D8">
            <v>1.9882352941176471</v>
          </cell>
          <cell r="E8">
            <v>1.8447427293064877</v>
          </cell>
          <cell r="F8">
            <v>1.7706000137160458</v>
          </cell>
          <cell r="G8">
            <v>1.5997055739003248</v>
          </cell>
          <cell r="H8">
            <v>1.284628191451294</v>
          </cell>
          <cell r="I8">
            <v>1.1334823651930401</v>
          </cell>
          <cell r="J8">
            <v>1.0131367453245295</v>
          </cell>
        </row>
        <row r="9">
          <cell r="A9" t="str">
            <v>Low Threshold</v>
          </cell>
          <cell r="D9">
            <v>2.2999999999999998</v>
          </cell>
          <cell r="E9">
            <v>2.2999999999999998</v>
          </cell>
          <cell r="F9">
            <v>2.2999999999999998</v>
          </cell>
          <cell r="G9">
            <v>2.2999999999999998</v>
          </cell>
          <cell r="H9">
            <v>2.2999999999999998</v>
          </cell>
          <cell r="I9">
            <v>2.2999999999999998</v>
          </cell>
          <cell r="J9">
            <v>2.2999999999999998</v>
          </cell>
        </row>
        <row r="10">
          <cell r="A10" t="str">
            <v>High Threshold</v>
          </cell>
          <cell r="D10">
            <v>2.5</v>
          </cell>
          <cell r="E10">
            <v>2.5</v>
          </cell>
          <cell r="F10">
            <v>2.5</v>
          </cell>
          <cell r="G10">
            <v>2.5</v>
          </cell>
          <cell r="H10">
            <v>2.5</v>
          </cell>
          <cell r="I10">
            <v>2.5</v>
          </cell>
          <cell r="J10">
            <v>2.5</v>
          </cell>
        </row>
        <row r="11">
          <cell r="A11" t="str">
            <v>EBITDA / Interest Expense</v>
          </cell>
          <cell r="D11">
            <v>8.0952380952380949</v>
          </cell>
          <cell r="E11">
            <v>9.5106382978723403</v>
          </cell>
          <cell r="F11">
            <v>10.358581040242788</v>
          </cell>
          <cell r="G11">
            <v>10.53315067969509</v>
          </cell>
          <cell r="H11">
            <v>11.725384901325629</v>
          </cell>
          <cell r="I11">
            <v>13.844606033970098</v>
          </cell>
          <cell r="J11">
            <v>15.910665953769911</v>
          </cell>
        </row>
        <row r="12">
          <cell r="A12" t="str">
            <v>Low Threshold</v>
          </cell>
          <cell r="D12">
            <v>8</v>
          </cell>
          <cell r="E12">
            <v>8</v>
          </cell>
          <cell r="F12">
            <v>8</v>
          </cell>
          <cell r="G12">
            <v>8</v>
          </cell>
          <cell r="H12">
            <v>8</v>
          </cell>
          <cell r="I12">
            <v>8</v>
          </cell>
          <cell r="J12">
            <v>8</v>
          </cell>
        </row>
        <row r="13">
          <cell r="A13" t="str">
            <v>High Threshold</v>
          </cell>
          <cell r="D13">
            <v>8.5</v>
          </cell>
          <cell r="E13">
            <v>8.5</v>
          </cell>
          <cell r="F13">
            <v>8.5</v>
          </cell>
          <cell r="G13">
            <v>8.5</v>
          </cell>
          <cell r="H13">
            <v>8.5</v>
          </cell>
          <cell r="I13">
            <v>8.5</v>
          </cell>
          <cell r="J13">
            <v>8.5</v>
          </cell>
        </row>
        <row r="14">
          <cell r="A14" t="str">
            <v>Cash Flow / Gross Debt</v>
          </cell>
          <cell r="D14">
            <v>0.37687426556991771</v>
          </cell>
          <cell r="E14">
            <v>0.4127462340672074</v>
          </cell>
          <cell r="F14">
            <v>0.42969262829792199</v>
          </cell>
          <cell r="G14">
            <v>0.47524706341212053</v>
          </cell>
          <cell r="H14">
            <v>0.58988379493325416</v>
          </cell>
          <cell r="I14">
            <v>0.67225990266514513</v>
          </cell>
          <cell r="J14">
            <v>0.75597518688368659</v>
          </cell>
        </row>
        <row r="15">
          <cell r="A15" t="str">
            <v>Low Threshold</v>
          </cell>
          <cell r="D15">
            <v>0.37</v>
          </cell>
          <cell r="E15">
            <v>0.37</v>
          </cell>
          <cell r="F15">
            <v>0.37</v>
          </cell>
          <cell r="G15">
            <v>0.37</v>
          </cell>
          <cell r="H15">
            <v>0.37</v>
          </cell>
          <cell r="I15">
            <v>0.37</v>
          </cell>
          <cell r="J15">
            <v>0.37</v>
          </cell>
        </row>
        <row r="16">
          <cell r="A16" t="str">
            <v>High Threshold</v>
          </cell>
          <cell r="D16">
            <v>0.42</v>
          </cell>
          <cell r="E16">
            <v>0.42</v>
          </cell>
          <cell r="F16">
            <v>0.42</v>
          </cell>
          <cell r="G16">
            <v>0.42</v>
          </cell>
          <cell r="H16">
            <v>0.42</v>
          </cell>
          <cell r="I16">
            <v>0.42</v>
          </cell>
          <cell r="J16">
            <v>0.42</v>
          </cell>
        </row>
        <row r="17">
          <cell r="A17" t="str">
            <v>Total Debt / (Capital + TD)</v>
          </cell>
          <cell r="D17">
            <v>0.31640392623438429</v>
          </cell>
          <cell r="E17">
            <v>0.30223436296140643</v>
          </cell>
          <cell r="F17">
            <v>0.30061376852863636</v>
          </cell>
          <cell r="G17">
            <v>0.28952466696111745</v>
          </cell>
          <cell r="H17">
            <v>0.25987496604959781</v>
          </cell>
          <cell r="I17">
            <v>0.24817852473380744</v>
          </cell>
          <cell r="J17">
            <v>0.23485260053841855</v>
          </cell>
        </row>
        <row r="18">
          <cell r="A18" t="str">
            <v>Low Threshold</v>
          </cell>
          <cell r="D18">
            <v>0.3</v>
          </cell>
          <cell r="E18">
            <v>0.3</v>
          </cell>
          <cell r="F18">
            <v>0.3</v>
          </cell>
          <cell r="G18">
            <v>0.3</v>
          </cell>
          <cell r="H18">
            <v>0.3</v>
          </cell>
          <cell r="I18">
            <v>0.3</v>
          </cell>
          <cell r="J18">
            <v>0.3</v>
          </cell>
        </row>
        <row r="19">
          <cell r="A19" t="str">
            <v>High Threshold</v>
          </cell>
          <cell r="D19">
            <v>0.35</v>
          </cell>
          <cell r="E19">
            <v>0.35</v>
          </cell>
          <cell r="F19">
            <v>0.35</v>
          </cell>
          <cell r="G19">
            <v>0.35</v>
          </cell>
          <cell r="H19">
            <v>0.35</v>
          </cell>
          <cell r="I19">
            <v>0.35</v>
          </cell>
          <cell r="J19">
            <v>0.35</v>
          </cell>
        </row>
      </sheetData>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row r="1">
          <cell r="A1" t="str">
            <v>The Thomson Corporation</v>
          </cell>
        </row>
        <row r="2">
          <cell r="A2" t="str">
            <v>Worldwide Debt Capacity Figues</v>
          </cell>
        </row>
        <row r="3">
          <cell r="A3" t="str">
            <v>(millions of US dollars)</v>
          </cell>
        </row>
        <row r="4">
          <cell r="A4" t="str">
            <v>U:\Plan - 2008\Target Setting\2008 Targeting - First Look &amp; Targeting Analysis - 7.16.07\[Target setting model v6.0 - used for final 8-4-06 deck.xls]Allocations</v>
          </cell>
        </row>
        <row r="6">
          <cell r="C6" t="str">
            <v>Actual</v>
          </cell>
          <cell r="M6" t="str">
            <v xml:space="preserve"> </v>
          </cell>
        </row>
        <row r="7">
          <cell r="C7">
            <v>2003</v>
          </cell>
          <cell r="D7">
            <v>2004</v>
          </cell>
          <cell r="F7" t="str">
            <v>Allocation Calc.</v>
          </cell>
          <cell r="H7" t="str">
            <v>Allocation Utilized</v>
          </cell>
          <cell r="J7" t="str">
            <v>Rationale for methodology change</v>
          </cell>
        </row>
        <row r="9">
          <cell r="A9" t="str">
            <v>Sales</v>
          </cell>
          <cell r="C9">
            <v>7436</v>
          </cell>
          <cell r="D9">
            <v>8098</v>
          </cell>
          <cell r="F9">
            <v>0.76528260589674268</v>
          </cell>
          <cell r="H9">
            <v>0.76528260589674268</v>
          </cell>
        </row>
        <row r="11">
          <cell r="A11" t="str">
            <v>EBITDA before royalties/sales of assets</v>
          </cell>
          <cell r="C11">
            <v>1761</v>
          </cell>
          <cell r="D11">
            <v>1961</v>
          </cell>
          <cell r="F11">
            <v>0.95819451907576558</v>
          </cell>
          <cell r="H11">
            <v>0.87</v>
          </cell>
          <cell r="J11" t="str">
            <v>US Contribution will most likely decline over LT period</v>
          </cell>
        </row>
        <row r="13">
          <cell r="A13" t="str">
            <v>Royalties/sales of assets</v>
          </cell>
          <cell r="C13">
            <v>0</v>
          </cell>
          <cell r="D13">
            <v>0</v>
          </cell>
          <cell r="F13" t="str">
            <v>NMF</v>
          </cell>
          <cell r="H13" t="str">
            <v>NMF</v>
          </cell>
        </row>
        <row r="15">
          <cell r="A15" t="str">
            <v>EBITDA after royalties</v>
          </cell>
          <cell r="C15">
            <v>1761</v>
          </cell>
          <cell r="D15">
            <v>1961</v>
          </cell>
          <cell r="F15">
            <v>0.96824288017195059</v>
          </cell>
          <cell r="H15">
            <v>0.87</v>
          </cell>
          <cell r="J15" t="str">
            <v>US Contribution will most likely decline over LT period</v>
          </cell>
        </row>
        <row r="17">
          <cell r="A17" t="str">
            <v>Adj. Operating Profit</v>
          </cell>
          <cell r="C17">
            <v>1174</v>
          </cell>
          <cell r="D17">
            <v>1341</v>
          </cell>
        </row>
        <row r="19">
          <cell r="A19" t="str">
            <v>Depreciation</v>
          </cell>
          <cell r="C19">
            <v>587</v>
          </cell>
          <cell r="D19">
            <v>620</v>
          </cell>
          <cell r="F19">
            <v>0.77406793703396848</v>
          </cell>
          <cell r="H19">
            <v>0.77406793703396848</v>
          </cell>
        </row>
        <row r="21">
          <cell r="A21" t="str">
            <v>Capex</v>
          </cell>
          <cell r="C21">
            <v>-568</v>
          </cell>
          <cell r="D21">
            <v>-619</v>
          </cell>
          <cell r="F21">
            <v>0.83327716933445661</v>
          </cell>
          <cell r="H21">
            <v>0.83327716933445661</v>
          </cell>
        </row>
        <row r="23">
          <cell r="A23" t="str">
            <v>Non-cash Charges (minority interest)</v>
          </cell>
          <cell r="C23">
            <v>92</v>
          </cell>
          <cell r="D23">
            <v>170</v>
          </cell>
          <cell r="F23">
            <v>0.60648854961832066</v>
          </cell>
          <cell r="H23">
            <v>0.8</v>
          </cell>
          <cell r="J23" t="str">
            <v>Reflect a more conservative estimate over LT period</v>
          </cell>
        </row>
        <row r="25">
          <cell r="A25" t="str">
            <v>Voluntary pension contributions</v>
          </cell>
          <cell r="C25">
            <v>-81</v>
          </cell>
          <cell r="D25">
            <v>-7</v>
          </cell>
          <cell r="F25">
            <v>0.56818181818181823</v>
          </cell>
          <cell r="H25">
            <v>0.8</v>
          </cell>
          <cell r="J25" t="str">
            <v>Reflect a more conservative estimate over LT period</v>
          </cell>
        </row>
        <row r="27">
          <cell r="A27" t="str">
            <v>Working Capital</v>
          </cell>
          <cell r="C27">
            <v>-107</v>
          </cell>
          <cell r="D27">
            <v>-157</v>
          </cell>
          <cell r="F27">
            <v>0.55454545454545445</v>
          </cell>
          <cell r="H27">
            <v>0.8</v>
          </cell>
          <cell r="J27" t="str">
            <v>Reflect a more conservative estimate over LT period</v>
          </cell>
        </row>
        <row r="29">
          <cell r="A29" t="str">
            <v>Other investing</v>
          </cell>
          <cell r="C29">
            <v>-83</v>
          </cell>
          <cell r="D29">
            <v>-60</v>
          </cell>
          <cell r="F29">
            <v>0.19230769230769232</v>
          </cell>
          <cell r="H29">
            <v>0.19230769230769232</v>
          </cell>
        </row>
        <row r="31">
          <cell r="A31" t="str">
            <v>Operating Cash</v>
          </cell>
          <cell r="C31">
            <v>1014</v>
          </cell>
          <cell r="D31">
            <v>1288</v>
          </cell>
        </row>
        <row r="33">
          <cell r="H33" t="str">
            <v>% of TLR in US</v>
          </cell>
        </row>
        <row r="34">
          <cell r="F34" t="str">
            <v>Rev</v>
          </cell>
          <cell r="H34">
            <v>0.8</v>
          </cell>
        </row>
        <row r="35">
          <cell r="F35" t="str">
            <v>EBITDA</v>
          </cell>
          <cell r="H35">
            <v>0.96</v>
          </cell>
        </row>
        <row r="38">
          <cell r="L38">
            <v>2003</v>
          </cell>
          <cell r="N38">
            <v>2004</v>
          </cell>
        </row>
        <row r="39">
          <cell r="L39" t="str">
            <v>TTC</v>
          </cell>
          <cell r="M39" t="str">
            <v>US - TCDI</v>
          </cell>
          <cell r="N39" t="str">
            <v>TTC</v>
          </cell>
          <cell r="O39" t="str">
            <v>US - TCDI</v>
          </cell>
        </row>
        <row r="40">
          <cell r="J40" t="str">
            <v>Revenues</v>
          </cell>
          <cell r="L40">
            <v>7436</v>
          </cell>
          <cell r="M40">
            <v>5707</v>
          </cell>
          <cell r="N40">
            <v>8098</v>
          </cell>
          <cell r="O40">
            <v>6180.9000000000005</v>
          </cell>
        </row>
        <row r="41">
          <cell r="M41">
            <v>0.7674825174825175</v>
          </cell>
          <cell r="O41">
            <v>0.76326253395900234</v>
          </cell>
        </row>
        <row r="42">
          <cell r="J42" t="str">
            <v>EBITDA</v>
          </cell>
          <cell r="L42">
            <v>1761</v>
          </cell>
          <cell r="M42">
            <v>1725.6000000000001</v>
          </cell>
          <cell r="N42">
            <v>1961</v>
          </cell>
          <cell r="O42">
            <v>1840.7999999999997</v>
          </cell>
        </row>
        <row r="43">
          <cell r="M43">
            <v>0.97989778534923344</v>
          </cell>
          <cell r="O43">
            <v>0.93870474247832725</v>
          </cell>
        </row>
        <row r="135">
          <cell r="A135" t="str">
            <v>The Thomson Corporation</v>
          </cell>
        </row>
        <row r="136">
          <cell r="A136" t="str">
            <v>THI (US) Inc. Debt Capacity</v>
          </cell>
        </row>
        <row r="137">
          <cell r="A137" t="str">
            <v>(millions of US dollars)</v>
          </cell>
        </row>
        <row r="138">
          <cell r="A138" t="str">
            <v>U:\Plan - 2008\Target Setting\2008 Targeting - First Look &amp; Targeting Analysis - 7.16.07\[Target setting model v6.0 - used for final 8-4-06 deck.xls]Allocations</v>
          </cell>
        </row>
        <row r="140">
          <cell r="A140" t="str">
            <v>Other Adj</v>
          </cell>
          <cell r="C140">
            <v>2000</v>
          </cell>
          <cell r="D140">
            <v>2001</v>
          </cell>
        </row>
        <row r="142">
          <cell r="A142" t="str">
            <v>Operating Profit</v>
          </cell>
        </row>
        <row r="143">
          <cell r="A143" t="str">
            <v>Plan updates</v>
          </cell>
        </row>
        <row r="146">
          <cell r="A146" t="str">
            <v>Acq/Disp (per BP)</v>
          </cell>
        </row>
        <row r="150">
          <cell r="C150">
            <v>0</v>
          </cell>
          <cell r="D150">
            <v>0</v>
          </cell>
        </row>
        <row r="152">
          <cell r="A152" t="str">
            <v>Depreciation</v>
          </cell>
        </row>
        <row r="153">
          <cell r="A153" t="str">
            <v>Plan updates</v>
          </cell>
        </row>
        <row r="154">
          <cell r="C154">
            <v>0</v>
          </cell>
          <cell r="D154">
            <v>0</v>
          </cell>
        </row>
        <row r="156">
          <cell r="A156" t="str">
            <v>Acq/Disp (per BP)</v>
          </cell>
        </row>
        <row r="160">
          <cell r="C160">
            <v>0</v>
          </cell>
          <cell r="D160">
            <v>0</v>
          </cell>
        </row>
        <row r="162">
          <cell r="A162" t="str">
            <v>CAPEX</v>
          </cell>
        </row>
        <row r="164">
          <cell r="A164" t="str">
            <v>Plan updates</v>
          </cell>
        </row>
        <row r="165">
          <cell r="C165">
            <v>0</v>
          </cell>
          <cell r="D165">
            <v>0</v>
          </cell>
        </row>
        <row r="167">
          <cell r="A167" t="str">
            <v>Acquisitions</v>
          </cell>
        </row>
        <row r="173">
          <cell r="C173">
            <v>0</v>
          </cell>
          <cell r="D173">
            <v>0</v>
          </cell>
        </row>
        <row r="175">
          <cell r="A175" t="str">
            <v>Mgmt Cash</v>
          </cell>
        </row>
        <row r="176">
          <cell r="A176" t="str">
            <v>Plan updates</v>
          </cell>
        </row>
        <row r="177">
          <cell r="C177" t="e">
            <v>#REF!</v>
          </cell>
          <cell r="D177" t="e">
            <v>#REF!</v>
          </cell>
        </row>
        <row r="179">
          <cell r="A179" t="str">
            <v>Acq/Disp (per BP)</v>
          </cell>
        </row>
        <row r="183">
          <cell r="C183" t="e">
            <v>#REF!</v>
          </cell>
          <cell r="D183" t="e">
            <v>#REF!</v>
          </cell>
        </row>
      </sheetData>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s"/>
      <sheetName val="Contents"/>
      <sheetName val="Modelfront"/>
      <sheetName val="Summary"/>
      <sheetName val="Annual Costs"/>
      <sheetName val="Wh Rev Monthly"/>
      <sheetName val="Wh Costs Monthly"/>
      <sheetName val="Modelback"/>
      <sheetName val="Mkts"/>
      <sheetName val="Sources and Uses"/>
      <sheetName val="Spread Fins vWell"/>
      <sheetName val="CIM Model "/>
      <sheetName val="Spread Fins vCIM"/>
      <sheetName val="AVP vCIM"/>
      <sheetName val="EBITDA Analysis"/>
      <sheetName val="Covenants"/>
      <sheetName val="Spread Fins"/>
      <sheetName val="Spread Fins vComparison"/>
      <sheetName val="Credit Statistics"/>
      <sheetName val="NOL and Tax Calc"/>
      <sheetName val="model"/>
      <sheetName val="sum"/>
      <sheetName val="ipo"/>
      <sheetName val="towing"/>
      <sheetName val="Sheet1"/>
      <sheetName val="matrix"/>
      <sheetName val="financial"/>
      <sheetName val="Estimates"/>
      <sheetName val="Operating Contribution"/>
      <sheetName val="Ex-rate"/>
      <sheetName val="P&amp;L"/>
      <sheetName val="Inputs"/>
      <sheetName val="Multiples"/>
      <sheetName val="Balance Sheet"/>
      <sheetName val="Dilution"/>
      <sheetName val="Synergies"/>
      <sheetName val="Constant Margins - DCF"/>
      <sheetName val="Constant Margins"/>
      <sheetName val="DCF"/>
      <sheetName val="Consolidated"/>
      <sheetName val="Core Business"/>
      <sheetName val="Eaton"/>
      <sheetName val="Macros"/>
      <sheetName val="Sensitivities"/>
      <sheetName val="Control"/>
      <sheetName val="DB Charts"/>
      <sheetName val="Allocations"/>
      <sheetName val="IS"/>
      <sheetName val="S&amp;U Cases 2&amp;3"/>
      <sheetName val="Base &amp; LBO Assumptions"/>
      <sheetName val="APV"/>
      <sheetName val="Equity Summary"/>
      <sheetName val="Price Summary"/>
      <sheetName val="Check"/>
      <sheetName val="Covenant 6.10"/>
      <sheetName val="Covenant 6.11"/>
      <sheetName val="JAII Income"/>
      <sheetName val="JAII Balance"/>
      <sheetName val="JAII Cashflow"/>
      <sheetName val="Debt Paydown"/>
      <sheetName val="JAII Amort. Schedule"/>
      <sheetName val="JAII Assumptions"/>
      <sheetName val="IRR"/>
      <sheetName val="Holding Page"/>
      <sheetName val="Sensitivity Data"/>
      <sheetName val="__FDSCACHE__"/>
      <sheetName val="Summary Output"/>
      <sheetName val="Spirits"/>
      <sheetName val="&lt;&lt;Pro Forma Financials&gt;&gt;"/>
      <sheetName val="Pro forma"/>
      <sheetName val="Assumptions"/>
      <sheetName val="Seagram_Vivendi Stand Alone"/>
      <sheetName val="SSWG Stand Alone"/>
      <sheetName val="Spirit&amp;Wine"/>
      <sheetName val="Chateau &amp;Estate"/>
      <sheetName val="Beverages"/>
      <sheetName val="&lt;&lt;Valuation Pro Forma&gt;&gt;"/>
      <sheetName val="AVP"/>
      <sheetName val="WACC"/>
      <sheetName val="model2"/>
      <sheetName val="Transaction Summary"/>
      <sheetName val="LB_DCF"/>
      <sheetName val="Fortis_ROOK"/>
      <sheetName val="ROOK"/>
      <sheetName val="Stmts"/>
      <sheetName val="Annual"/>
      <sheetName val="Income Statement"/>
      <sheetName val="IPO Model"/>
      <sheetName val="HFA"/>
      <sheetName val="Product Line Forecast"/>
      <sheetName val="Valuation Model"/>
      <sheetName val="Assembled Workforce"/>
      <sheetName val="CF Allocation"/>
      <sheetName val="FMV BS"/>
      <sheetName val="Non-Competes"/>
      <sheetName val="TITLE"/>
      <sheetName val="TRANSACTION"/>
      <sheetName val="SUMMARY USD"/>
      <sheetName val="CONSINCOME STATEMENTUS$"/>
      <sheetName val="CONSBALANCE SHEETUS$"/>
      <sheetName val="CONSFUNDS FLOWUS$"/>
      <sheetName val="BRAZILINCOME STATEMENTUS$"/>
      <sheetName val="BRAZILBALANCE SHEETUS$"/>
      <sheetName val="BRAZILFUNDS FLOWUS$"/>
      <sheetName val="BRAZILINCOME STATEMENT"/>
      <sheetName val="BRAZILBALANCE SHEET"/>
      <sheetName val="BRAZILFUNDS FLOW"/>
      <sheetName val="BRAZILWORKING CAPITAL"/>
      <sheetName val="PANINCOME STATEMENT"/>
      <sheetName val="PANBALANCE SHEET"/>
      <sheetName val="PANFUNDS FLOW"/>
      <sheetName val="PANWORKING CAPITAL"/>
      <sheetName val="TOTREVBZL"/>
      <sheetName val="KREV"/>
      <sheetName val="ESPREV"/>
      <sheetName val="TOTLEASE"/>
      <sheetName val="KLEASE"/>
      <sheetName val="ESPLEASE"/>
      <sheetName val="MARGIN"/>
      <sheetName val="BRAZILDIRECTEXP"/>
      <sheetName val="BRAZILSG&amp;A"/>
      <sheetName val="LAYOFF"/>
      <sheetName val="NEWBUILDBZL"/>
      <sheetName val="BRAZILCAPEX"/>
      <sheetName val="DEBT SCHEDULE"/>
      <sheetName val="PANAMAREV"/>
      <sheetName val="PANDIRECTEXP"/>
      <sheetName val="PANSG&amp;A"/>
      <sheetName val="NEWBUILDPNM"/>
      <sheetName val="PANCAPEX"/>
      <sheetName val="CORP-OH"/>
      <sheetName val="MACRO"/>
      <sheetName val="PUBLIC COMPS"/>
      <sheetName val="PRIVATE COMPS"/>
      <sheetName val="KLIMES"/>
      <sheetName val="ESPACO"/>
      <sheetName val="KCONTINGENCY"/>
      <sheetName val="ECONTINGENCY"/>
      <sheetName val="PANINCOMERUNRATE"/>
      <sheetName val="ISSUES"/>
      <sheetName val="MEMO "/>
      <sheetName val="BRAZILPAYROLL"/>
      <sheetName val="Peformance to Budget"/>
      <sheetName val="Margin Chart"/>
      <sheetName val="sum2"/>
      <sheetName val="ihsc-matrix"/>
      <sheetName val="sum1"/>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sheetData sheetId="31"/>
      <sheetData sheetId="32"/>
      <sheetData sheetId="33"/>
      <sheetData sheetId="34"/>
      <sheetData sheetId="35"/>
      <sheetData sheetId="36" refreshError="1"/>
      <sheetData sheetId="37" refreshError="1"/>
      <sheetData sheetId="38"/>
      <sheetData sheetId="39" refreshError="1"/>
      <sheetData sheetId="40" refreshError="1"/>
      <sheetData sheetId="41" refreshError="1"/>
      <sheetData sheetId="42">
        <row r="5">
          <cell r="C5" t="str">
            <v>December 10, 1998</v>
          </cell>
        </row>
      </sheetData>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ow r="2">
          <cell r="E2">
            <v>36738</v>
          </cell>
        </row>
      </sheetData>
      <sheetData sheetId="97" refreshError="1"/>
      <sheetData sheetId="98" refreshError="1"/>
      <sheetData sheetId="99" refreshError="1"/>
      <sheetData sheetId="100" refreshError="1"/>
      <sheetData sheetId="101" refreshError="1"/>
      <sheetData sheetId="102" refreshError="1"/>
      <sheetData sheetId="103" refreshError="1"/>
      <sheetData sheetId="104">
        <row r="4">
          <cell r="D4">
            <v>19904.159010000003</v>
          </cell>
        </row>
      </sheetData>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refreshError="1"/>
      <sheetData sheetId="116"/>
      <sheetData sheetId="117"/>
      <sheetData sheetId="118" refreshError="1"/>
      <sheetData sheetId="119"/>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 Template"/>
      <sheetName val="Multiples Template"/>
      <sheetName val="IFCN IS"/>
      <sheetName val="IFCN Multiples"/>
      <sheetName val="IFCN Segments"/>
      <sheetName val="HBE IS"/>
      <sheetName val="HBE Multiples"/>
      <sheetName val="HBE Segments"/>
      <sheetName val="ICXT IS"/>
      <sheetName val="ICXT Multiples"/>
      <sheetName val="ICXT Segments"/>
      <sheetName val="IRSN IS"/>
      <sheetName val="IRSN Multiples"/>
      <sheetName val="IRSN Segments"/>
      <sheetName val="IVAC IS"/>
      <sheetName val="IVAC Multiples"/>
      <sheetName val="IVAC Segments"/>
      <sheetName val="HRX IS"/>
      <sheetName val="HRX Multiples"/>
      <sheetName val="HRX Segments"/>
      <sheetName val="HRX Turbine"/>
      <sheetName val="ANEN IS"/>
      <sheetName val="ANEN Multiples"/>
      <sheetName val="AXYS IS"/>
      <sheetName val="AXYS Multiples"/>
      <sheetName val="AXYS Segments"/>
      <sheetName val="AVAV IS"/>
      <sheetName val="AVAV Multiples"/>
      <sheetName val="AVAV Segments"/>
      <sheetName val="CAE IS"/>
      <sheetName val="CAE Multiples"/>
      <sheetName val="CAE Segments"/>
      <sheetName val="ESL IS"/>
      <sheetName val="ESL Multiples"/>
      <sheetName val="ESL Segments"/>
      <sheetName val="HRLY IS"/>
      <sheetName val="HRLY Multiples"/>
      <sheetName val="HRLY Segments"/>
      <sheetName val="KTOS IS"/>
      <sheetName val="KTOS Multiples"/>
      <sheetName val="KTOS Segments"/>
      <sheetName val="VSEC IS"/>
      <sheetName val="VSEC Multiples"/>
      <sheetName val="VSEC Segments"/>
      <sheetName val="LDSH IS"/>
      <sheetName val="LDSH Multiples"/>
      <sheetName val="LDSH Segments"/>
      <sheetName val="RAE IS"/>
      <sheetName val="RAE Multiples"/>
      <sheetName val="MN IS"/>
      <sheetName val="MN Multiples"/>
      <sheetName val="MN Segments"/>
      <sheetName val="DEVC IS"/>
      <sheetName val="DEVC Multiples"/>
      <sheetName val="DEVC Segments"/>
      <sheetName val="RBC"/>
      <sheetName val="Charts"/>
      <sheetName val="Sizing Alternatives"/>
      <sheetName val="Essential"/>
      <sheetName val="Private Co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 Air Frt."/>
      <sheetName val="Expeditors"/>
      <sheetName val="Rev."/>
      <sheetName val="Financial Performance"/>
      <sheetName val="Cumulative M&amp;A Volume"/>
      <sheetName val="Drivers"/>
      <sheetName val="ROIC"/>
      <sheetName val="Cum. M&amp;A Volume"/>
      <sheetName val="DB Charts"/>
      <sheetName val="Allocations"/>
      <sheetName val="19. Shrink"/>
      <sheetName val="19_28. FY 2012 Avg. Trans"/>
      <sheetName val="35. Store Openings Summary"/>
      <sheetName val="45. Historical Financials"/>
      <sheetName val="35. Store Openings (New Capex)"/>
    </sheetNames>
    <sheetDataSet>
      <sheetData sheetId="0" refreshError="1">
        <row r="1">
          <cell r="A1" t="str">
            <v>Source: FWRD 10-K, page 4, Industry Section</v>
          </cell>
        </row>
        <row r="2">
          <cell r="A2" t="str">
            <v>Original Source: The Colography Group, Inc.</v>
          </cell>
        </row>
        <row r="4">
          <cell r="B4">
            <v>2008</v>
          </cell>
          <cell r="E4">
            <v>2008</v>
          </cell>
        </row>
        <row r="5">
          <cell r="A5" t="str">
            <v>U.S. Expedited Cargo Market (1)</v>
          </cell>
          <cell r="B5">
            <v>107.6</v>
          </cell>
          <cell r="D5" t="str">
            <v>U.S. Domestic Air Freight Market</v>
          </cell>
          <cell r="E5">
            <v>37.5</v>
          </cell>
        </row>
        <row r="6">
          <cell r="A6" t="str">
            <v>U.S. Domestic Air Freight Market</v>
          </cell>
          <cell r="B6">
            <v>37.5</v>
          </cell>
          <cell r="D6" t="str">
            <v>Heavyweight Overnight and Deferred Air Freight</v>
          </cell>
          <cell r="E6">
            <v>5.2874999999999996</v>
          </cell>
          <cell r="F6">
            <v>0.14099999999999999</v>
          </cell>
        </row>
      </sheetData>
      <sheetData sheetId="1" refreshError="1">
        <row r="1">
          <cell r="B1">
            <v>1000</v>
          </cell>
        </row>
        <row r="3">
          <cell r="F3" t="str">
            <v>% of Total</v>
          </cell>
        </row>
        <row r="4">
          <cell r="B4" t="str">
            <v>Pure Expeditors</v>
          </cell>
          <cell r="C4" t="str">
            <v>Diversified Expeditors</v>
          </cell>
          <cell r="D4" t="str">
            <v>Total Expeditors</v>
          </cell>
          <cell r="E4" t="str">
            <v>Growth</v>
          </cell>
          <cell r="F4" t="str">
            <v>Pure</v>
          </cell>
          <cell r="G4" t="str">
            <v>Diversified</v>
          </cell>
          <cell r="M4" t="str">
            <v>All-Cargo Airlines</v>
          </cell>
          <cell r="N4">
            <v>0.11</v>
          </cell>
        </row>
        <row r="5">
          <cell r="A5">
            <v>2001</v>
          </cell>
          <cell r="B5">
            <v>0.73299999999999998</v>
          </cell>
          <cell r="C5">
            <v>1.4379999999999997</v>
          </cell>
          <cell r="D5">
            <v>2.1709999999999998</v>
          </cell>
          <cell r="E5" t="str">
            <v>NA</v>
          </cell>
          <cell r="F5">
            <v>0.33763242745278677</v>
          </cell>
          <cell r="G5">
            <v>0.66236757254721323</v>
          </cell>
          <cell r="M5" t="str">
            <v>UPS Early AM</v>
          </cell>
          <cell r="N5">
            <v>0.09</v>
          </cell>
        </row>
        <row r="6">
          <cell r="A6">
            <v>2002</v>
          </cell>
          <cell r="B6">
            <v>0.91700000000000004</v>
          </cell>
          <cell r="C6">
            <v>1.4570000000000001</v>
          </cell>
          <cell r="D6">
            <v>2.3740000000000001</v>
          </cell>
          <cell r="E6">
            <v>9.3505297098111617E-2</v>
          </cell>
          <cell r="F6">
            <v>0.38626790227464197</v>
          </cell>
          <cell r="G6">
            <v>0.61373209772535808</v>
          </cell>
          <cell r="M6" t="str">
            <v>FedEx Custom Critical</v>
          </cell>
          <cell r="N6">
            <v>0.08</v>
          </cell>
        </row>
        <row r="7">
          <cell r="A7">
            <v>2003</v>
          </cell>
          <cell r="B7">
            <v>1.046</v>
          </cell>
          <cell r="C7">
            <v>1.784</v>
          </cell>
          <cell r="D7">
            <v>2.83</v>
          </cell>
          <cell r="E7">
            <v>0.19208087615838254</v>
          </cell>
          <cell r="F7">
            <v>0.36961130742049469</v>
          </cell>
          <cell r="G7">
            <v>0.63038869257950525</v>
          </cell>
          <cell r="M7" t="str">
            <v>BAX Global</v>
          </cell>
          <cell r="N7">
            <v>0.06</v>
          </cell>
        </row>
        <row r="8">
          <cell r="A8">
            <v>2004</v>
          </cell>
          <cell r="B8">
            <v>1.1819999999999999</v>
          </cell>
          <cell r="C8">
            <v>1.9809999999999999</v>
          </cell>
          <cell r="D8">
            <v>3.1629999999999998</v>
          </cell>
          <cell r="E8">
            <v>0.11766784452296819</v>
          </cell>
          <cell r="F8">
            <v>0.37369585836231428</v>
          </cell>
          <cell r="G8">
            <v>0.62630414163768577</v>
          </cell>
          <cell r="M8" t="str">
            <v>FedEx First Overnight</v>
          </cell>
          <cell r="N8">
            <v>0.06</v>
          </cell>
        </row>
        <row r="9">
          <cell r="A9">
            <v>2005</v>
          </cell>
          <cell r="B9">
            <v>1.349</v>
          </cell>
          <cell r="C9">
            <v>2.0540000000000003</v>
          </cell>
          <cell r="D9">
            <v>3.403</v>
          </cell>
          <cell r="E9">
            <v>7.5877331647170587E-2</v>
          </cell>
          <cell r="F9">
            <v>0.39641492800470174</v>
          </cell>
          <cell r="G9">
            <v>0.60358507199529832</v>
          </cell>
          <cell r="M9" t="str">
            <v>Passenger Airline Cargo</v>
          </cell>
          <cell r="N9">
            <v>0.06</v>
          </cell>
        </row>
        <row r="10">
          <cell r="A10">
            <v>2006</v>
          </cell>
          <cell r="B10">
            <v>1.5108800000000002</v>
          </cell>
          <cell r="C10">
            <v>2.3004800000000003</v>
          </cell>
          <cell r="D10">
            <v>3.8113600000000005</v>
          </cell>
          <cell r="E10">
            <v>0.12</v>
          </cell>
          <cell r="F10">
            <v>0.39641492800470174</v>
          </cell>
          <cell r="G10">
            <v>0.60358507199529832</v>
          </cell>
          <cell r="M10" t="str">
            <v>Panther Expedited Services</v>
          </cell>
          <cell r="N10">
            <v>0.05</v>
          </cell>
        </row>
        <row r="11">
          <cell r="A11">
            <v>2007</v>
          </cell>
          <cell r="B11">
            <v>1.5562064000000002</v>
          </cell>
          <cell r="C11">
            <v>2.3694944000000007</v>
          </cell>
          <cell r="D11">
            <v>3.9257008000000004</v>
          </cell>
          <cell r="E11">
            <v>0.03</v>
          </cell>
          <cell r="F11">
            <v>0.39641492800470174</v>
          </cell>
          <cell r="G11">
            <v>0.60358507199529832</v>
          </cell>
          <cell r="M11" t="str">
            <v>Landstar Express America</v>
          </cell>
          <cell r="N11">
            <v>0.04</v>
          </cell>
        </row>
        <row r="12">
          <cell r="B12">
            <v>0.1336888371952725</v>
          </cell>
          <cell r="C12">
            <v>8.6799592149022858E-2</v>
          </cell>
          <cell r="D12">
            <v>0.10376400935391335</v>
          </cell>
          <cell r="M12" t="str">
            <v>UPS Expedite</v>
          </cell>
          <cell r="N12">
            <v>0.03</v>
          </cell>
        </row>
        <row r="13">
          <cell r="M13" t="str">
            <v>Other</v>
          </cell>
          <cell r="N13">
            <v>0.42</v>
          </cell>
        </row>
        <row r="14">
          <cell r="A14" t="str">
            <v>Sourece: SJ Consulting Group (Panther report)</v>
          </cell>
        </row>
      </sheetData>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equency Charts"/>
      <sheetName val="CPCI_summary "/>
      <sheetName val="CPCI_Short Summary"/>
      <sheetName val="Comp Descriptions"/>
      <sheetName val="Switch"/>
      <sheetName val="Sheet1"/>
      <sheetName val="Float Charts"/>
      <sheetName val="Float Charts_old"/>
      <sheetName val="Radyne Charts"/>
      <sheetName val="CalAmp Charts"/>
      <sheetName val="Float Summary"/>
      <sheetName val="Short Summary"/>
      <sheetName val="Radyne Summary"/>
      <sheetName val="ViaSat Charts"/>
      <sheetName val="ViaSat Summary"/>
      <sheetName val="ViaSat Summary (2)"/>
      <sheetName val="CalAmp Summary"/>
      <sheetName val="CalAmp Summary (2)"/>
      <sheetName val="Summary"/>
      <sheetName val="Presentation"/>
      <sheetName val="ISCO"/>
      <sheetName val="NasdaqSCON"/>
      <sheetName val="CPII"/>
      <sheetName val="UTYW"/>
      <sheetName val="HRS"/>
      <sheetName val="SYMM"/>
      <sheetName val="FEIM"/>
      <sheetName val="ANDW"/>
      <sheetName val="PWAV"/>
      <sheetName val="ALVR"/>
      <sheetName val="CMTL"/>
      <sheetName val="ANEN"/>
      <sheetName val="HSTX"/>
      <sheetName val="ELMG"/>
      <sheetName val="CRNT"/>
      <sheetName val="ENWV"/>
      <sheetName val="ARXX"/>
      <sheetName val="MTM"/>
      <sheetName val="SCON"/>
      <sheetName val="SMDI"/>
      <sheetName val="VSAT"/>
      <sheetName val="APSG"/>
      <sheetName val="HRLY"/>
      <sheetName val="CAMP"/>
      <sheetName val="GILTF"/>
      <sheetName val="CDV"/>
      <sheetName val="KVHI"/>
      <sheetName val="RADN"/>
      <sheetName val="NVTL"/>
      <sheetName val="NMRX"/>
      <sheetName val="SWIR"/>
      <sheetName val="WVCM"/>
      <sheetName val="ISYS"/>
      <sheetName val="GCOM"/>
      <sheetName val="Mobile Resource Management"/>
      <sheetName val="TRMB"/>
      <sheetName val="ARDI"/>
      <sheetName val="NGPS"/>
      <sheetName val="SIRF"/>
      <sheetName val="Positioning and Measurement"/>
      <sheetName val="GRMN"/>
      <sheetName val="FARO"/>
      <sheetName val="TSX.CSY"/>
      <sheetName val="Broadcasting Technology"/>
      <sheetName val="CCUR"/>
      <sheetName val="TERN"/>
      <sheetName val="SEAC"/>
      <sheetName val="HLIT"/>
      <sheetName val="ET"/>
      <sheetName val="MT"/>
      <sheetName val="TAT"/>
      <sheetName val="OHT"/>
      <sheetName val="CPCI"/>
      <sheetName val="CCBL"/>
      <sheetName val="CYRO"/>
      <sheetName val="ARRS"/>
      <sheetName val="SCOP"/>
      <sheetName val="OBAS"/>
      <sheetName val="SGIC"/>
      <sheetName val="EVS"/>
      <sheetName val="__FDSCACHE__"/>
      <sheetName val="ISO"/>
      <sheetName val="REMC"/>
      <sheetName val="LLL"/>
      <sheetName val="Frequency_summary "/>
      <sheetName val="Frequency_short_summary"/>
      <sheetName val="PCtel_summary"/>
      <sheetName val="Charts"/>
      <sheetName val="Payor Pie"/>
      <sheetName val="Calend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turns Analysis"/>
      <sheetName val="Revenue &amp; Expense Assumptions"/>
      <sheetName val="Carls Comparison"/>
      <sheetName val="Hardees Comparison"/>
      <sheetName val="Debt Assumptions"/>
      <sheetName val="Capex, Dep. &amp; Dividend Assmptns"/>
      <sheetName val="CKE Standalone LBO"/>
      <sheetName val="Summary FS"/>
      <sheetName val="Carl's Jr"/>
      <sheetName val="Hardees"/>
      <sheetName val="La Salsa"/>
      <sheetName val="Other"/>
      <sheetName val="Capex"/>
      <sheetName val="Debt Schedule"/>
      <sheetName val="Tax Schedule"/>
      <sheetName val="EBITDA 07"/>
      <sheetName val="Rent"/>
      <sheetName val="Income Projection"/>
      <sheetName val="&gt;&gt;LEV FIN TABLES&gt;&gt;"/>
      <sheetName val="Quarterly CF"/>
      <sheetName val="Annual CF"/>
      <sheetName val="BS"/>
      <sheetName val="S&amp;U"/>
      <sheetName val="PF Cap"/>
      <sheetName val="Cap &amp; Credit Stats"/>
      <sheetName val="Carls IS"/>
      <sheetName val="Hardees IS"/>
      <sheetName val="La Salsa IS"/>
      <sheetName val="Single Segment"/>
      <sheetName val="Cons. IS"/>
      <sheetName val="Segmented IS"/>
      <sheetName val="RA Template"/>
      <sheetName val="Capex table"/>
      <sheetName val="Rest Portfolio"/>
      <sheetName val="Op Metrics"/>
      <sheetName val="Full Cons. IS"/>
      <sheetName val="Cache"/>
      <sheetName val="Float Charts"/>
      <sheetName val="DB Charts"/>
      <sheetName val="Alloca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cked"/>
      <sheetName val="Comp MOU"/>
      <sheetName val="Demographics"/>
      <sheetName val="Fresno Penetration"/>
      <sheetName val="Hist Fin Charts"/>
      <sheetName val="Management"/>
      <sheetName val="Inv Cons Charts"/>
      <sheetName val="Gross-Net Adds"/>
      <sheetName val="Indus Subs"/>
      <sheetName val="Indus Rev"/>
      <sheetName val="Indus ARPU"/>
      <sheetName val="Inus Costs"/>
      <sheetName val="Sheet1"/>
      <sheetName val="CTIA Cell Site"/>
      <sheetName val="US Towers Est"/>
      <sheetName val="American Tower Stats"/>
      <sheetName val="Tower Financial Charts"/>
      <sheetName val="Telephony Rev"/>
      <sheetName val="SBA Communications"/>
      <sheetName val="Crown Castle Stats"/>
      <sheetName val="Sheet1 (2)"/>
      <sheetName val="Wireline Displacement"/>
      <sheetName val="Line Chart DATA"/>
      <sheetName val="Minutes &amp; MOUs"/>
      <sheetName val="Subs and Pene"/>
      <sheetName val="Sheet1 (3)"/>
      <sheetName val="Comps 1"/>
      <sheetName val="Comps 2"/>
      <sheetName val="Sheet1 (4)"/>
      <sheetName val="Pro Forma Leverage"/>
      <sheetName val="Comps 1 (2)"/>
      <sheetName val="Comps 2 (2)"/>
      <sheetName val="Sheet1 (5)"/>
      <sheetName val="Pro Forma Leverage (2)"/>
      <sheetName val="Sheet 2"/>
      <sheetName val="Sheet1 (6)"/>
      <sheetName val="Sheet1 (7)"/>
      <sheetName val="Comp_MOU"/>
      <sheetName val="Fresno_Penetration"/>
      <sheetName val="Hist_Fin_Charts"/>
      <sheetName val="Inv_Cons_Charts"/>
      <sheetName val="Gross-Net_Adds"/>
      <sheetName val="Indus_Subs"/>
      <sheetName val="Indus_Rev"/>
      <sheetName val="Indus_ARPU"/>
      <sheetName val="Inus_Costs"/>
      <sheetName val="CTIA_Cell_Site"/>
      <sheetName val="US_Towers_Est"/>
      <sheetName val="American_Tower_Stats"/>
      <sheetName val="Tower_Financial_Charts"/>
      <sheetName val="Telephony_Rev"/>
      <sheetName val="SBA_Communications"/>
      <sheetName val="Crown_Castle_Stats"/>
      <sheetName val="Sheet1_(2)"/>
      <sheetName val="Wireline_Displacement"/>
      <sheetName val="Line_Chart_DATA"/>
      <sheetName val="Minutes_&amp;_MOUs"/>
      <sheetName val="Subs_and_Pene"/>
      <sheetName val="Sheet1_(3)"/>
      <sheetName val="Comps_1"/>
      <sheetName val="Comps_2"/>
      <sheetName val="Sheet1_(4)"/>
      <sheetName val="Pro_Forma_Leverage"/>
      <sheetName val="Comps_1_(2)"/>
      <sheetName val="Comps_2_(2)"/>
      <sheetName val="Sheet1_(5)"/>
      <sheetName val="Pro_Forma_Leverage_(2)"/>
      <sheetName val="Sheet_2"/>
      <sheetName val="Sheet1_(6)"/>
      <sheetName val="Sheet1_(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C2" t="str">
            <v>Tower Sites</v>
          </cell>
          <cell r="H2" t="str">
            <v>Top 100 Markets</v>
          </cell>
          <cell r="J2">
            <v>0.87</v>
          </cell>
        </row>
        <row r="3">
          <cell r="C3" t="str">
            <v>United States</v>
          </cell>
          <cell r="E3">
            <v>20000</v>
          </cell>
          <cell r="H3" t="str">
            <v>Source: 10K p. 4</v>
          </cell>
        </row>
        <row r="4">
          <cell r="C4" t="str">
            <v>Mexico and Brazil</v>
          </cell>
          <cell r="E4">
            <v>2800</v>
          </cell>
        </row>
        <row r="5">
          <cell r="C5" t="str">
            <v>Total Tower Sites</v>
          </cell>
          <cell r="E5">
            <v>22800</v>
          </cell>
        </row>
        <row r="6">
          <cell r="H6" t="str">
            <v>Tenant Mix (as % of 4Q 2006 Revenue)</v>
          </cell>
        </row>
        <row r="7">
          <cell r="C7" t="str">
            <v>Managed Sites (rooftops and towers)</v>
          </cell>
          <cell r="E7">
            <v>10000</v>
          </cell>
          <cell r="H7" t="str">
            <v>Sprint Nextel</v>
          </cell>
          <cell r="J7">
            <v>0.21</v>
          </cell>
          <cell r="K7" t="str">
            <v>Sprint Nextel</v>
          </cell>
        </row>
        <row r="8">
          <cell r="C8" t="str">
            <v>Source: 2006 10K</v>
          </cell>
          <cell r="H8" t="str">
            <v>Cingular</v>
          </cell>
          <cell r="J8">
            <v>0.2</v>
          </cell>
          <cell r="K8" t="str">
            <v>Cingular</v>
          </cell>
        </row>
        <row r="9">
          <cell r="H9" t="str">
            <v>Verizon</v>
          </cell>
          <cell r="J9">
            <v>0.1</v>
          </cell>
          <cell r="K9" t="str">
            <v>Verizon</v>
          </cell>
        </row>
        <row r="10">
          <cell r="C10" t="str">
            <v>Top Clients (% of revenue)</v>
          </cell>
          <cell r="H10" t="str">
            <v>T-Mobile</v>
          </cell>
          <cell r="J10">
            <v>0.08</v>
          </cell>
          <cell r="K10" t="str">
            <v>T-Mobile</v>
          </cell>
        </row>
        <row r="11">
          <cell r="C11" t="str">
            <v>Sprint Nextel</v>
          </cell>
          <cell r="E11">
            <v>0.21</v>
          </cell>
          <cell r="H11" t="str">
            <v>Alltel</v>
          </cell>
          <cell r="J11">
            <v>0.05</v>
          </cell>
          <cell r="K11" t="str">
            <v>Alltel</v>
          </cell>
        </row>
        <row r="12">
          <cell r="C12" t="str">
            <v>Cingular</v>
          </cell>
          <cell r="E12">
            <v>0.2</v>
          </cell>
          <cell r="H12" t="str">
            <v>Other US wireless service providers</v>
          </cell>
          <cell r="J12">
            <v>0.09</v>
          </cell>
          <cell r="K12" t="str">
            <v>Other US wireless</v>
          </cell>
        </row>
        <row r="13">
          <cell r="C13" t="str">
            <v xml:space="preserve">Verizon </v>
          </cell>
          <cell r="E13">
            <v>0.1</v>
          </cell>
          <cell r="H13" t="str">
            <v>US Broadcasters</v>
          </cell>
          <cell r="J13">
            <v>7.0000000000000007E-2</v>
          </cell>
          <cell r="K13" t="str">
            <v>US Broad-casters</v>
          </cell>
        </row>
        <row r="14">
          <cell r="C14" t="str">
            <v>Source: 10K</v>
          </cell>
          <cell r="H14" t="str">
            <v>International</v>
          </cell>
          <cell r="J14">
            <v>0.13</v>
          </cell>
          <cell r="K14" t="str">
            <v>Int'l</v>
          </cell>
        </row>
        <row r="15">
          <cell r="H15" t="str">
            <v>Paging</v>
          </cell>
          <cell r="J15">
            <v>0.02</v>
          </cell>
          <cell r="K15" t="str">
            <v>Paging</v>
          </cell>
        </row>
        <row r="16">
          <cell r="C16" t="str">
            <v>% of Big 5 Carrier Networks on AMT</v>
          </cell>
          <cell r="H16" t="str">
            <v xml:space="preserve">Other  </v>
          </cell>
          <cell r="J16">
            <v>0.05</v>
          </cell>
          <cell r="K16" t="str">
            <v xml:space="preserve">Other  </v>
          </cell>
        </row>
        <row r="17">
          <cell r="C17" t="str">
            <v>Cingular</v>
          </cell>
          <cell r="E17">
            <v>0.18</v>
          </cell>
          <cell r="H17" t="str">
            <v>Total</v>
          </cell>
          <cell r="J17">
            <v>1</v>
          </cell>
        </row>
        <row r="18">
          <cell r="C18" t="str">
            <v>Sprint</v>
          </cell>
          <cell r="E18">
            <v>0.22</v>
          </cell>
          <cell r="H18" t="str">
            <v>Source:  2/27/07 ML Comm Forum AMT Presentation</v>
          </cell>
        </row>
        <row r="19">
          <cell r="C19" t="str">
            <v>Verizon</v>
          </cell>
          <cell r="E19">
            <v>0.21</v>
          </cell>
        </row>
        <row r="20">
          <cell r="C20" t="str">
            <v>T-Mobile</v>
          </cell>
          <cell r="E20">
            <v>0.14000000000000001</v>
          </cell>
        </row>
        <row r="21">
          <cell r="C21" t="str">
            <v>Alltel</v>
          </cell>
          <cell r="E21">
            <v>0.32</v>
          </cell>
        </row>
        <row r="22">
          <cell r="C22" t="str">
            <v>Average</v>
          </cell>
          <cell r="E22">
            <v>0.21400000000000002</v>
          </cell>
        </row>
        <row r="26">
          <cell r="C26" t="str">
            <v>Source:  2/27/07 ML Comm Forum AMT Presentation</v>
          </cell>
        </row>
        <row r="28">
          <cell r="C28" t="str">
            <v>Revenue</v>
          </cell>
        </row>
        <row r="29">
          <cell r="C29" t="str">
            <v>2006E</v>
          </cell>
        </row>
        <row r="30">
          <cell r="C30" t="str">
            <v>2007E</v>
          </cell>
        </row>
        <row r="31">
          <cell r="C31" t="str">
            <v>2008E</v>
          </cell>
        </row>
        <row r="33">
          <cell r="C33" t="str">
            <v>EBITDA</v>
          </cell>
        </row>
        <row r="34">
          <cell r="C34" t="str">
            <v>2006E</v>
          </cell>
        </row>
        <row r="35">
          <cell r="C35" t="str">
            <v>2007E</v>
          </cell>
        </row>
        <row r="36">
          <cell r="C36" t="str">
            <v>2008E</v>
          </cell>
        </row>
        <row r="37">
          <cell r="H37" t="str">
            <v>Telephony Revenue</v>
          </cell>
        </row>
        <row r="38">
          <cell r="C38" t="str">
            <v>Maintenance Capex</v>
          </cell>
          <cell r="H38" t="str">
            <v>Telephony Revenue</v>
          </cell>
          <cell r="J38">
            <v>0.86</v>
          </cell>
        </row>
        <row r="39">
          <cell r="C39" t="str">
            <v>2006E</v>
          </cell>
          <cell r="H39" t="str">
            <v>Non-Telephony Revenue</v>
          </cell>
          <cell r="J39">
            <v>0.14000000000000001</v>
          </cell>
        </row>
        <row r="40">
          <cell r="C40" t="str">
            <v>2007E</v>
          </cell>
        </row>
        <row r="41">
          <cell r="C41" t="str">
            <v>2008E</v>
          </cell>
        </row>
      </sheetData>
      <sheetData sheetId="16" refreshError="1">
        <row r="4">
          <cell r="B4" t="str">
            <v>2007 EBITDA Margin</v>
          </cell>
        </row>
        <row r="5">
          <cell r="C5" t="str">
            <v>American Tower</v>
          </cell>
          <cell r="D5" t="str">
            <v>Crown Castle</v>
          </cell>
          <cell r="E5" t="str">
            <v>SBA Communications</v>
          </cell>
        </row>
        <row r="6">
          <cell r="B6" t="str">
            <v>2007E EBITDA Margin</v>
          </cell>
          <cell r="C6">
            <v>0.69323843416370112</v>
          </cell>
          <cell r="D6">
            <v>0.58349705304518662</v>
          </cell>
          <cell r="E6">
            <v>0.50245098039215685</v>
          </cell>
        </row>
        <row r="8">
          <cell r="B8" t="str">
            <v>2006 Maintenance Capital Expenditures as Percent of Revenue</v>
          </cell>
        </row>
        <row r="10">
          <cell r="C10" t="str">
            <v>American Tower</v>
          </cell>
          <cell r="D10" t="str">
            <v>Crown Castle</v>
          </cell>
          <cell r="E10" t="str">
            <v>SBA Communications</v>
          </cell>
        </row>
        <row r="11">
          <cell r="B11" t="str">
            <v>2007E Maint. Capex as % of Revenue</v>
          </cell>
          <cell r="D11">
            <v>1.8074656188605109E-2</v>
          </cell>
          <cell r="E11">
            <v>2.2058823529411766E-2</v>
          </cell>
        </row>
        <row r="13">
          <cell r="I13" t="str">
            <v>Towers</v>
          </cell>
          <cell r="K13">
            <v>22000</v>
          </cell>
          <cell r="M13">
            <v>23661</v>
          </cell>
          <cell r="P13">
            <v>5551</v>
          </cell>
        </row>
        <row r="17">
          <cell r="B17" t="str">
            <v>2006 Financials</v>
          </cell>
        </row>
        <row r="18">
          <cell r="C18" t="str">
            <v>American Tower</v>
          </cell>
          <cell r="D18" t="str">
            <v>Crown Castle</v>
          </cell>
          <cell r="E18" t="str">
            <v>SBA Communications</v>
          </cell>
          <cell r="F18" t="str">
            <v>GSL</v>
          </cell>
          <cell r="G18" t="str">
            <v>AAT</v>
          </cell>
        </row>
        <row r="19">
          <cell r="B19" t="str">
            <v>Revenue</v>
          </cell>
          <cell r="C19">
            <v>1317.385</v>
          </cell>
          <cell r="D19">
            <v>709.72400000000005</v>
          </cell>
          <cell r="E19">
            <v>256.2</v>
          </cell>
        </row>
        <row r="20">
          <cell r="B20" t="str">
            <v>EBITDA</v>
          </cell>
          <cell r="C20">
            <v>868</v>
          </cell>
          <cell r="D20">
            <v>388.83800000000002</v>
          </cell>
          <cell r="E20">
            <v>151</v>
          </cell>
        </row>
        <row r="21">
          <cell r="B21" t="str">
            <v>Total Capital Expenditures</v>
          </cell>
          <cell r="C21">
            <v>127.098</v>
          </cell>
          <cell r="D21">
            <v>124.82</v>
          </cell>
          <cell r="E21">
            <v>31.9</v>
          </cell>
        </row>
        <row r="22">
          <cell r="B22" t="str">
            <v>Maintenance Capital Expenditures</v>
          </cell>
          <cell r="C22">
            <v>60.5</v>
          </cell>
          <cell r="D22">
            <v>9.3059999999999992</v>
          </cell>
          <cell r="E22">
            <v>4.0999999999999996</v>
          </cell>
        </row>
        <row r="23">
          <cell r="B23" t="str">
            <v>Ending Towers</v>
          </cell>
          <cell r="C23">
            <v>22000</v>
          </cell>
          <cell r="D23">
            <v>23661</v>
          </cell>
          <cell r="E23">
            <v>5551</v>
          </cell>
          <cell r="F23">
            <v>10749</v>
          </cell>
          <cell r="G23">
            <v>1850</v>
          </cell>
        </row>
        <row r="24">
          <cell r="B24" t="str">
            <v>Beginning Towers</v>
          </cell>
          <cell r="C24">
            <v>22000</v>
          </cell>
          <cell r="D24">
            <v>12459</v>
          </cell>
          <cell r="E24">
            <v>3304</v>
          </cell>
        </row>
        <row r="25">
          <cell r="B25" t="str">
            <v>Average Towers</v>
          </cell>
          <cell r="C25">
            <v>22000</v>
          </cell>
          <cell r="D25">
            <v>18060</v>
          </cell>
          <cell r="E25">
            <v>4427.5</v>
          </cell>
        </row>
        <row r="26">
          <cell r="B26" t="str">
            <v>PF Average Towers</v>
          </cell>
          <cell r="D26">
            <v>12685.5</v>
          </cell>
          <cell r="E26">
            <v>3502.5</v>
          </cell>
        </row>
        <row r="27">
          <cell r="B27" t="str">
            <v>Maint. Capex / Av Towers</v>
          </cell>
          <cell r="C27">
            <v>2750</v>
          </cell>
          <cell r="D27">
            <v>515.28239202657812</v>
          </cell>
          <cell r="E27">
            <v>926.03049124788242</v>
          </cell>
        </row>
        <row r="28">
          <cell r="B28" t="str">
            <v>Maint. Capex / PF Av. Towers</v>
          </cell>
          <cell r="D28">
            <v>746.9299301709608</v>
          </cell>
        </row>
        <row r="30">
          <cell r="B30" t="str">
            <v>2006 Maintenance Capex as a % of Revenues</v>
          </cell>
          <cell r="C30">
            <v>4.5924312179051685E-2</v>
          </cell>
          <cell r="D30">
            <v>1.3112139366852465E-2</v>
          </cell>
          <cell r="E30">
            <v>1.600312256049961E-2</v>
          </cell>
        </row>
        <row r="31">
          <cell r="B31" t="str">
            <v>Source</v>
          </cell>
          <cell r="D31" t="str">
            <v>CCI Q4 Presentation 2.8.2007</v>
          </cell>
          <cell r="E31" t="str">
            <v>SBA presentation 3.7.2007</v>
          </cell>
          <cell r="F31" t="str">
            <v>CCI</v>
          </cell>
        </row>
        <row r="34">
          <cell r="B34" t="str">
            <v>2007 Financials (Guidance)</v>
          </cell>
        </row>
        <row r="35">
          <cell r="B35" t="str">
            <v>Total Revenue</v>
          </cell>
          <cell r="C35">
            <v>1405</v>
          </cell>
          <cell r="D35">
            <v>1272.5</v>
          </cell>
          <cell r="E35">
            <v>408</v>
          </cell>
          <cell r="J35" t="str">
            <v>American Tower</v>
          </cell>
          <cell r="K35" t="str">
            <v>Crown Castle</v>
          </cell>
          <cell r="L35" t="str">
            <v>SBA Communications</v>
          </cell>
        </row>
        <row r="36">
          <cell r="B36" t="str">
            <v>EBITDA</v>
          </cell>
          <cell r="C36">
            <v>974</v>
          </cell>
          <cell r="D36">
            <v>742.5</v>
          </cell>
          <cell r="E36">
            <v>205</v>
          </cell>
          <cell r="K36">
            <v>9306</v>
          </cell>
        </row>
        <row r="37">
          <cell r="B37" t="str">
            <v>Maintenance CAPEX</v>
          </cell>
          <cell r="D37">
            <v>23</v>
          </cell>
          <cell r="E37">
            <v>9</v>
          </cell>
        </row>
        <row r="38">
          <cell r="B38" t="str">
            <v>Discretionary CAPEX</v>
          </cell>
          <cell r="E38">
            <v>77.5</v>
          </cell>
        </row>
        <row r="39">
          <cell r="B39" t="str">
            <v>Total Capex</v>
          </cell>
          <cell r="E39">
            <v>86.5</v>
          </cell>
        </row>
        <row r="41">
          <cell r="B41" t="str">
            <v>Source</v>
          </cell>
          <cell r="E41" t="str">
            <v>SBA presentation 3.7.2007</v>
          </cell>
        </row>
        <row r="45">
          <cell r="C45" t="str">
            <v>2006 Maintenance Capex</v>
          </cell>
        </row>
        <row r="46">
          <cell r="C46" t="str">
            <v>2006 Beginning Towers</v>
          </cell>
        </row>
        <row r="47">
          <cell r="C47" t="str">
            <v>2006 Ending Towers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Input"/>
      <sheetName val="Net Op. Income"/>
      <sheetName val="DPW"/>
      <sheetName val="Combined Ratio"/>
      <sheetName val="Surplus &amp; Op. Leverage"/>
      <sheetName val="Product Mix"/>
      <sheetName val="Geographic Mix"/>
      <sheetName val="Company Info"/>
      <sheetName val="3 Yr Stock Price"/>
    </sheetNames>
    <sheetDataSet>
      <sheetData sheetId="0" refreshError="1"/>
      <sheetData sheetId="1"/>
      <sheetData sheetId="2"/>
      <sheetData sheetId="3">
        <row r="2">
          <cell r="B2" t="str">
            <v>Statutory Key</v>
          </cell>
          <cell r="C2" t="str">
            <v>GP12436</v>
          </cell>
        </row>
        <row r="4">
          <cell r="B4" t="str">
            <v xml:space="preserve">Statutory Direct Premium Written </v>
          </cell>
        </row>
        <row r="7">
          <cell r="D7">
            <v>122926</v>
          </cell>
        </row>
        <row r="8">
          <cell r="B8" t="str">
            <v>Period Code</v>
          </cell>
          <cell r="C8" t="str">
            <v xml:space="preserve">Chart Label </v>
          </cell>
          <cell r="D8" t="str">
            <v>Statutory DPW ($Bn)</v>
          </cell>
        </row>
        <row r="10">
          <cell r="B10" t="str">
            <v>2005Y</v>
          </cell>
          <cell r="C10">
            <v>2005</v>
          </cell>
          <cell r="D10">
            <v>4.4236071940000006</v>
          </cell>
        </row>
        <row r="11">
          <cell r="B11" t="str">
            <v>2006Y</v>
          </cell>
          <cell r="C11">
            <v>2006</v>
          </cell>
          <cell r="D11">
            <v>4.6592580120000004</v>
          </cell>
        </row>
        <row r="12">
          <cell r="B12" t="str">
            <v>2007Y</v>
          </cell>
          <cell r="C12">
            <v>2007</v>
          </cell>
          <cell r="D12">
            <v>4.7346922419999995</v>
          </cell>
        </row>
        <row r="13">
          <cell r="B13" t="str">
            <v>2008Y</v>
          </cell>
          <cell r="C13">
            <v>2008</v>
          </cell>
          <cell r="D13">
            <v>4.832397791</v>
          </cell>
        </row>
        <row r="14">
          <cell r="B14" t="str">
            <v>2009Y</v>
          </cell>
          <cell r="C14">
            <v>2009</v>
          </cell>
          <cell r="D14">
            <v>4.459597123</v>
          </cell>
        </row>
        <row r="15">
          <cell r="B15" t="str">
            <v>2010T2</v>
          </cell>
          <cell r="C15" t="str">
            <v>1H10</v>
          </cell>
          <cell r="D15">
            <v>1.6281297579999998</v>
          </cell>
        </row>
      </sheetData>
      <sheetData sheetId="4"/>
      <sheetData sheetId="5"/>
      <sheetData sheetId="6"/>
      <sheetData sheetId="7">
        <row r="2">
          <cell r="B2" t="str">
            <v>Statutory Key</v>
          </cell>
          <cell r="C2" t="str">
            <v>GP12436</v>
          </cell>
        </row>
        <row r="4">
          <cell r="B4" t="str">
            <v>DPW by Product Mix</v>
          </cell>
        </row>
        <row r="7">
          <cell r="D7">
            <v>122926</v>
          </cell>
        </row>
        <row r="8">
          <cell r="B8" t="str">
            <v>Period Code</v>
          </cell>
          <cell r="C8" t="str">
            <v xml:space="preserve">Chart Label </v>
          </cell>
          <cell r="D8" t="str">
            <v>Stat. DPW ($M)</v>
          </cell>
        </row>
        <row r="10">
          <cell r="B10">
            <v>0</v>
          </cell>
          <cell r="C10" t="str">
            <v>California</v>
          </cell>
          <cell r="D10">
            <v>879747.25300000003</v>
          </cell>
        </row>
        <row r="11">
          <cell r="B11">
            <v>0.02</v>
          </cell>
          <cell r="C11" t="str">
            <v>New York</v>
          </cell>
          <cell r="D11">
            <v>428812.28499999997</v>
          </cell>
        </row>
        <row r="12">
          <cell r="B12">
            <v>0.04</v>
          </cell>
          <cell r="C12" t="str">
            <v>Minnesota</v>
          </cell>
          <cell r="D12">
            <v>279859.80900000001</v>
          </cell>
        </row>
        <row r="13">
          <cell r="B13">
            <v>0.06</v>
          </cell>
          <cell r="C13" t="str">
            <v>Texas</v>
          </cell>
          <cell r="D13">
            <v>253549.03200000001</v>
          </cell>
        </row>
        <row r="14">
          <cell r="B14">
            <v>0.08</v>
          </cell>
          <cell r="C14" t="str">
            <v>Florida</v>
          </cell>
          <cell r="D14">
            <v>224464.981</v>
          </cell>
        </row>
        <row r="15">
          <cell r="C15" t="str">
            <v>Other</v>
          </cell>
          <cell r="D15">
            <v>2393163.7629999993</v>
          </cell>
        </row>
        <row r="17">
          <cell r="C17" t="str">
            <v xml:space="preserve">Total </v>
          </cell>
          <cell r="D17">
            <v>4459597.1229999997</v>
          </cell>
        </row>
      </sheetData>
      <sheetData sheetId="8"/>
      <sheetData sheetId="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ALL FERTS AND HAWAS 2175"/>
      <sheetName val="Model"/>
      <sheetName val="Summary Financials"/>
      <sheetName val="EBITDA Analysis"/>
      <sheetName val="CIM Model "/>
    </sheetNames>
    <sheetDataSet>
      <sheetData sheetId="0" refreshError="1"/>
      <sheetData sheetId="1" refreshError="1"/>
      <sheetData sheetId="2" refreshError="1"/>
      <sheetData sheetId="3" refreshError="1"/>
      <sheetData sheetId="4"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ding Stats"/>
      <sheetName val="Sheet2"/>
      <sheetName val="Cap Table"/>
      <sheetName val="Trading Stats_WLT"/>
      <sheetName val="Sheet1"/>
      <sheetName val="Sheet3"/>
      <sheetName val="ANR_WLT_FCL"/>
      <sheetName val="SHAREHOLDER"/>
    </sheetNames>
    <sheetDataSet>
      <sheetData sheetId="0" refreshError="1"/>
      <sheetData sheetId="1" refreshError="1"/>
      <sheetData sheetId="2" refreshError="1"/>
      <sheetData sheetId="3" refreshError="1">
        <row r="3">
          <cell r="B3" t="str">
            <v>Ticker / Exchange:</v>
          </cell>
          <cell r="C3" t="str">
            <v>WLT / NYSE</v>
          </cell>
        </row>
        <row r="4">
          <cell r="B4" t="str">
            <v>Market Capitalization:</v>
          </cell>
          <cell r="C4">
            <v>1555.16211161</v>
          </cell>
        </row>
        <row r="5">
          <cell r="B5" t="str">
            <v>Firm Value:</v>
          </cell>
          <cell r="C5">
            <v>1447.5705979159511</v>
          </cell>
        </row>
        <row r="6">
          <cell r="B6" t="str">
            <v>Stock Price (05/01/2007)</v>
          </cell>
          <cell r="C6">
            <v>29.93</v>
          </cell>
        </row>
        <row r="7">
          <cell r="B7" t="str">
            <v>52-Week High (05/11/2006)</v>
          </cell>
          <cell r="C7">
            <v>34.781440000000003</v>
          </cell>
        </row>
        <row r="8">
          <cell r="B8" t="str">
            <v>52-Week Low (11/14/2006)</v>
          </cell>
          <cell r="C8">
            <v>19.970960000000002</v>
          </cell>
        </row>
        <row r="9">
          <cell r="B9" t="str">
            <v xml:space="preserve">2007E P/E </v>
          </cell>
          <cell r="C9">
            <v>12.422418941698458</v>
          </cell>
          <cell r="E9" t="str">
            <v>EPS</v>
          </cell>
          <cell r="F9">
            <v>2.4093536162698288</v>
          </cell>
        </row>
        <row r="10">
          <cell r="B10" t="str">
            <v xml:space="preserve">2008E P/E </v>
          </cell>
          <cell r="C10">
            <v>12.912777584133925</v>
          </cell>
          <cell r="E10" t="str">
            <v>EPS</v>
          </cell>
          <cell r="F10">
            <v>2.3178591751456579</v>
          </cell>
        </row>
        <row r="11">
          <cell r="B11" t="str">
            <v>FV / 2007E EBITDA</v>
          </cell>
          <cell r="C11">
            <v>5.5287284438421054</v>
          </cell>
          <cell r="E11" t="str">
            <v>EBITDA</v>
          </cell>
          <cell r="F11">
            <v>261.82703900537103</v>
          </cell>
        </row>
        <row r="12">
          <cell r="B12" t="str">
            <v>FV / 2008E EBITDA</v>
          </cell>
          <cell r="C12">
            <v>5.4440730240517405</v>
          </cell>
          <cell r="E12" t="str">
            <v>EBITDA</v>
          </cell>
          <cell r="F12">
            <v>265.89845351460764</v>
          </cell>
        </row>
      </sheetData>
      <sheetData sheetId="4" refreshError="1"/>
      <sheetData sheetId="5" refreshError="1"/>
      <sheetData sheetId="6" refreshError="1"/>
      <sheetData sheetId="7"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olume Analysis"/>
      <sheetName val="Chart 1 Data"/>
      <sheetName val="Stock Price"/>
      <sheetName val="Stock Price (2)"/>
      <sheetName val="Summary Financials"/>
      <sheetName val="Ownership"/>
      <sheetName val="Detailed"/>
      <sheetName val="Detailed (2)"/>
      <sheetName val="AVP"/>
    </sheetNames>
    <sheetDataSet>
      <sheetData sheetId="0" refreshError="1"/>
      <sheetData sheetId="1" refreshError="1"/>
      <sheetData sheetId="2"/>
      <sheetData sheetId="3"/>
      <sheetData sheetId="4" refreshError="1"/>
      <sheetData sheetId="5" refreshError="1">
        <row r="4">
          <cell r="B4" t="str">
            <v xml:space="preserve">Holder </v>
          </cell>
          <cell r="C4" t="str">
            <v>Shares Held</v>
          </cell>
          <cell r="D4" t="str">
            <v xml:space="preserve">% Held </v>
          </cell>
        </row>
        <row r="6">
          <cell r="B6" t="str">
            <v>Institutional Investors</v>
          </cell>
        </row>
        <row r="7">
          <cell r="B7" t="str">
            <v>Barclays Global Investors UK Holdings Limited</v>
          </cell>
          <cell r="C7">
            <v>1854566</v>
          </cell>
          <cell r="D7">
            <v>4.1542308310461983E-2</v>
          </cell>
        </row>
        <row r="8">
          <cell r="B8" t="str">
            <v>The Vanguard Group, Inc.</v>
          </cell>
          <cell r="C8">
            <v>1245771</v>
          </cell>
          <cell r="D8">
            <v>2.7905290491809155E-2</v>
          </cell>
        </row>
        <row r="9">
          <cell r="B9" t="str">
            <v>Woodland Partners</v>
          </cell>
          <cell r="C9">
            <v>1229800</v>
          </cell>
          <cell r="D9">
            <v>2.7547539834228682E-2</v>
          </cell>
        </row>
        <row r="10">
          <cell r="B10" t="str">
            <v>Dimensional Fund Advisors LP</v>
          </cell>
          <cell r="C10">
            <v>1037213</v>
          </cell>
          <cell r="D10">
            <v>2.3233587928183308E-2</v>
          </cell>
        </row>
        <row r="11">
          <cell r="B11" t="str">
            <v>UBS Global Asset Management</v>
          </cell>
          <cell r="C11">
            <v>1017355</v>
          </cell>
          <cell r="D11">
            <v>2.2788768407913253E-2</v>
          </cell>
        </row>
        <row r="12">
          <cell r="B12" t="str">
            <v>Salem Investment Counselors, Inc.</v>
          </cell>
          <cell r="C12">
            <v>895148</v>
          </cell>
          <cell r="D12">
            <v>2.0051329636957337E-2</v>
          </cell>
        </row>
        <row r="13">
          <cell r="B13" t="str">
            <v>State Street Global Advisors, Inc.</v>
          </cell>
          <cell r="C13">
            <v>623152</v>
          </cell>
          <cell r="D13">
            <v>1.3958614850202692E-2</v>
          </cell>
        </row>
        <row r="14">
          <cell r="B14" t="str">
            <v>Deutsche Asset Management Group</v>
          </cell>
          <cell r="C14">
            <v>519540</v>
          </cell>
          <cell r="D14">
            <v>1.1637704379147153E-2</v>
          </cell>
        </row>
        <row r="15">
          <cell r="B15" t="str">
            <v>Perimeter Capital Partners</v>
          </cell>
          <cell r="C15">
            <v>454436</v>
          </cell>
          <cell r="D15">
            <v>1.0179373729149085E-2</v>
          </cell>
        </row>
        <row r="16">
          <cell r="B16" t="str">
            <v>California Public Employees' Retirement System</v>
          </cell>
          <cell r="C16">
            <v>372458</v>
          </cell>
          <cell r="D16">
            <v>8.3430652070069482E-3</v>
          </cell>
        </row>
        <row r="17">
          <cell r="B17" t="str">
            <v>Northern Trust Investments, National Association</v>
          </cell>
          <cell r="C17">
            <v>362553</v>
          </cell>
          <cell r="D17">
            <v>8.1211930472589941E-3</v>
          </cell>
        </row>
        <row r="18">
          <cell r="B18" t="str">
            <v>Benchmark Capital Advisors, Inc.</v>
          </cell>
          <cell r="C18">
            <v>351565</v>
          </cell>
          <cell r="D18">
            <v>7.8750616700444028E-3</v>
          </cell>
        </row>
        <row r="19">
          <cell r="B19" t="str">
            <v>Herald Investment Management Limited</v>
          </cell>
          <cell r="C19">
            <v>302814</v>
          </cell>
          <cell r="D19">
            <v>6.7830384837877086E-3</v>
          </cell>
        </row>
        <row r="20">
          <cell r="B20" t="str">
            <v>Emerald Advisers, Inc.</v>
          </cell>
          <cell r="C20">
            <v>267940</v>
          </cell>
          <cell r="D20">
            <v>6.0018603213394311E-3</v>
          </cell>
        </row>
        <row r="21">
          <cell r="B21" t="str">
            <v>GAMCO Investors, Inc. (NYSE:GBL)</v>
          </cell>
          <cell r="C21">
            <v>250000</v>
          </cell>
          <cell r="D21">
            <v>5.6000040320029034E-3</v>
          </cell>
        </row>
        <row r="22">
          <cell r="B22" t="str">
            <v>Top 15 Institutions</v>
          </cell>
          <cell r="C22">
            <v>10784311</v>
          </cell>
          <cell r="D22">
            <v>0.24156874032949302</v>
          </cell>
        </row>
        <row r="23">
          <cell r="B23" t="str">
            <v>Other Institutions</v>
          </cell>
          <cell r="C23">
            <v>2659113</v>
          </cell>
          <cell r="D23">
            <v>5.9564174086205339E-2</v>
          </cell>
        </row>
        <row r="24">
          <cell r="B24" t="str">
            <v>Total Institutions</v>
          </cell>
          <cell r="C24">
            <v>13443424</v>
          </cell>
          <cell r="D24">
            <v>0.30113291441569834</v>
          </cell>
        </row>
        <row r="26">
          <cell r="B26" t="str">
            <v>Management &amp; Insider Investors</v>
          </cell>
        </row>
        <row r="27">
          <cell r="B27" t="str">
            <v>Reijane Huai (Chairman, President and CEO)</v>
          </cell>
          <cell r="C27">
            <v>9606760</v>
          </cell>
          <cell r="D27">
            <v>0.21519157893793683</v>
          </cell>
        </row>
        <row r="28">
          <cell r="B28" t="str">
            <v>Barry W. Rubenstein</v>
          </cell>
          <cell r="C28">
            <v>941000</v>
          </cell>
          <cell r="D28">
            <v>2.1078415176458927E-2</v>
          </cell>
        </row>
        <row r="29">
          <cell r="B29" t="str">
            <v>Bernard Wu (VP of Business Development)</v>
          </cell>
          <cell r="C29">
            <v>262020</v>
          </cell>
          <cell r="D29">
            <v>5.869252225861603E-3</v>
          </cell>
        </row>
        <row r="30">
          <cell r="B30" t="str">
            <v>Wayne Lam (Co Founder)</v>
          </cell>
          <cell r="C30">
            <v>155372</v>
          </cell>
          <cell r="D30">
            <v>3.4803353058414201E-3</v>
          </cell>
        </row>
        <row r="31">
          <cell r="B31" t="str">
            <v>James Weber (CFO)</v>
          </cell>
          <cell r="C31">
            <v>138000</v>
          </cell>
          <cell r="D31">
            <v>3.0912022256656024E-3</v>
          </cell>
        </row>
        <row r="32">
          <cell r="B32" t="str">
            <v>Top 5 Management &amp; Insiders</v>
          </cell>
          <cell r="C32">
            <v>11103152</v>
          </cell>
          <cell r="D32">
            <v>0.2487107838717644</v>
          </cell>
        </row>
        <row r="33">
          <cell r="B33" t="str">
            <v>Other Management &amp; Insiders</v>
          </cell>
          <cell r="C33">
            <v>164708</v>
          </cell>
          <cell r="D33">
            <v>3.6894618564125366E-3</v>
          </cell>
        </row>
        <row r="34">
          <cell r="B34" t="str">
            <v>Total Management &amp; Insiders</v>
          </cell>
          <cell r="C34">
            <v>11267860</v>
          </cell>
          <cell r="D34">
            <v>0.25240024572817693</v>
          </cell>
        </row>
        <row r="36">
          <cell r="B36" t="str">
            <v>Total Public and Other</v>
          </cell>
          <cell r="C36">
            <v>19931541</v>
          </cell>
          <cell r="D36">
            <v>0.44646683985612468</v>
          </cell>
        </row>
        <row r="38">
          <cell r="B38" t="str">
            <v>Total Shares Outstanding</v>
          </cell>
          <cell r="C38">
            <v>44642825</v>
          </cell>
          <cell r="D38">
            <v>0.99999999999999989</v>
          </cell>
        </row>
      </sheetData>
      <sheetData sheetId="6"/>
      <sheetData sheetId="7"/>
      <sheetData sheetId="8"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P&amp;C - deal values only"/>
      <sheetName val="DPW Growth"/>
      <sheetName val="Sheet2"/>
      <sheetName val="Sheet3"/>
    </sheetNames>
    <sheetDataSet>
      <sheetData sheetId="0">
        <row r="1">
          <cell r="A1" t="str">
            <v>F</v>
          </cell>
        </row>
        <row r="2">
          <cell r="B2" t="str">
            <v>Full Data Dump</v>
          </cell>
        </row>
        <row r="3">
          <cell r="B3" t="str">
            <v>All P&amp;C Deals 1/1/2006 - 8/7/2009</v>
          </cell>
        </row>
        <row r="5">
          <cell r="E5" t="str">
            <v>Deal</v>
          </cell>
          <cell r="F5" t="str">
            <v>Tangible.</v>
          </cell>
          <cell r="H5" t="str">
            <v>SNLTable</v>
          </cell>
        </row>
        <row r="6">
          <cell r="D6" t="str">
            <v>Announce</v>
          </cell>
          <cell r="E6" t="str">
            <v>Value</v>
          </cell>
          <cell r="F6" t="str">
            <v>Book</v>
          </cell>
          <cell r="H6" t="str">
            <v>Buyer/Target</v>
          </cell>
          <cell r="I6" t="str">
            <v>KeyDeal</v>
          </cell>
          <cell r="J6" t="str">
            <v>Announce Date</v>
          </cell>
          <cell r="K6" t="str">
            <v>Deal Value ($M)</v>
          </cell>
          <cell r="L6" t="str">
            <v>Deal Value per Share ($)</v>
          </cell>
          <cell r="M6" t="str">
            <v>Price/ Book (per Share) (%)</v>
          </cell>
          <cell r="N6" t="str">
            <v>Price/ LTM Earnings (per Share) (x)</v>
          </cell>
          <cell r="O6" t="str">
            <v>Price/ Current Estimated EPS (x)</v>
          </cell>
          <cell r="P6" t="str">
            <v>1 Day Premium (%)</v>
          </cell>
          <cell r="Q6" t="str">
            <v xml:space="preserve">Target General Industry Type </v>
          </cell>
          <cell r="R6" t="str">
            <v xml:space="preserve">Target Insurance Sector </v>
          </cell>
        </row>
        <row r="7">
          <cell r="B7" t="str">
            <v>Buyer</v>
          </cell>
          <cell r="C7" t="str">
            <v>Target</v>
          </cell>
          <cell r="D7" t="str">
            <v>Date</v>
          </cell>
          <cell r="E7" t="str">
            <v>($MM)</v>
          </cell>
          <cell r="F7" t="str">
            <v>Value</v>
          </cell>
          <cell r="J7">
            <v>12065</v>
          </cell>
          <cell r="K7">
            <v>12118</v>
          </cell>
          <cell r="L7">
            <v>12119</v>
          </cell>
          <cell r="M7">
            <v>12160</v>
          </cell>
          <cell r="N7">
            <v>12155</v>
          </cell>
          <cell r="O7">
            <v>12173</v>
          </cell>
          <cell r="P7">
            <v>12451</v>
          </cell>
          <cell r="Q7">
            <v>12548</v>
          </cell>
          <cell r="R7">
            <v>12560</v>
          </cell>
        </row>
        <row r="8">
          <cell r="K8" t="str">
            <v>A</v>
          </cell>
          <cell r="L8" t="str">
            <v>A</v>
          </cell>
          <cell r="M8" t="str">
            <v>A</v>
          </cell>
          <cell r="N8" t="str">
            <v>A</v>
          </cell>
          <cell r="O8" t="str">
            <v>A</v>
          </cell>
        </row>
        <row r="9">
          <cell r="B9" t="str">
            <v>Fairfax Financial</v>
          </cell>
          <cell r="C9" t="str">
            <v>Odyssey Re</v>
          </cell>
          <cell r="D9">
            <v>40074</v>
          </cell>
          <cell r="E9">
            <v>1049.4000000000001</v>
          </cell>
          <cell r="F9">
            <v>1.25</v>
          </cell>
          <cell r="I9">
            <v>147983</v>
          </cell>
          <cell r="J9">
            <v>40074</v>
          </cell>
          <cell r="K9">
            <v>1049.4000000000001</v>
          </cell>
          <cell r="L9">
            <v>65</v>
          </cell>
          <cell r="M9">
            <v>125.24</v>
          </cell>
          <cell r="N9">
            <v>11.21</v>
          </cell>
          <cell r="O9">
            <v>16.75</v>
          </cell>
          <cell r="P9">
            <v>4.0199999999999996</v>
          </cell>
          <cell r="Q9" t="str">
            <v>Insurance</v>
          </cell>
          <cell r="R9" t="str">
            <v>Property &amp; Casualty</v>
          </cell>
        </row>
        <row r="10">
          <cell r="B10" t="str">
            <v>Validus Holdings Ltd</v>
          </cell>
          <cell r="C10" t="str">
            <v xml:space="preserve"> IPC</v>
          </cell>
          <cell r="D10">
            <v>40003</v>
          </cell>
          <cell r="E10">
            <v>1665.9</v>
          </cell>
          <cell r="F10">
            <v>0.84</v>
          </cell>
          <cell r="H10" t="str">
            <v>Validus Holdings Ltd/ IPC Holdings Ltd.</v>
          </cell>
          <cell r="I10">
            <v>146803</v>
          </cell>
          <cell r="J10">
            <v>40003</v>
          </cell>
          <cell r="K10">
            <v>1665.9</v>
          </cell>
          <cell r="L10">
            <v>29.483000000000001</v>
          </cell>
          <cell r="M10">
            <v>89.21</v>
          </cell>
          <cell r="N10" t="str">
            <v>NM</v>
          </cell>
          <cell r="O10">
            <v>7.28</v>
          </cell>
          <cell r="P10">
            <v>6.78</v>
          </cell>
          <cell r="Q10" t="str">
            <v>Insurance</v>
          </cell>
          <cell r="R10" t="str">
            <v>Property &amp; Casualty</v>
          </cell>
        </row>
        <row r="11">
          <cell r="B11" t="str">
            <v>PartnerRe Ltd.</v>
          </cell>
          <cell r="C11" t="str">
            <v xml:space="preserve"> PARIS RE</v>
          </cell>
          <cell r="D11">
            <v>39998</v>
          </cell>
          <cell r="E11">
            <v>1715.8</v>
          </cell>
          <cell r="F11">
            <v>1.03</v>
          </cell>
          <cell r="H11" t="str">
            <v>PartnerRe Ltd./ PARIS RE Holdings Ltd.</v>
          </cell>
          <cell r="I11">
            <v>146742</v>
          </cell>
          <cell r="J11">
            <v>39998</v>
          </cell>
          <cell r="K11">
            <v>1715.8</v>
          </cell>
          <cell r="L11" t="str">
            <v>NA</v>
          </cell>
          <cell r="M11" t="str">
            <v>NA</v>
          </cell>
          <cell r="N11" t="str">
            <v>NA</v>
          </cell>
          <cell r="O11" t="str">
            <v>NA</v>
          </cell>
          <cell r="P11" t="str">
            <v>NA</v>
          </cell>
          <cell r="Q11" t="str">
            <v>Insurance</v>
          </cell>
          <cell r="R11" t="str">
            <v>Multiline</v>
          </cell>
        </row>
        <row r="12">
          <cell r="B12" t="str">
            <v>Tower Group Inc.</v>
          </cell>
          <cell r="C12" t="str">
            <v>SUAI</v>
          </cell>
          <cell r="D12">
            <v>39985</v>
          </cell>
          <cell r="E12">
            <v>109.1</v>
          </cell>
          <cell r="F12">
            <v>0.84</v>
          </cell>
          <cell r="H12" t="str">
            <v>Tower Group Inc./ Specialty UnderwritersAlliance</v>
          </cell>
          <cell r="I12">
            <v>146573</v>
          </cell>
          <cell r="J12">
            <v>39985</v>
          </cell>
          <cell r="K12">
            <v>109.1</v>
          </cell>
          <cell r="L12">
            <v>6.72</v>
          </cell>
          <cell r="M12">
            <v>76.98</v>
          </cell>
          <cell r="N12">
            <v>22.4</v>
          </cell>
          <cell r="O12">
            <v>26.88</v>
          </cell>
          <cell r="P12">
            <v>69.7</v>
          </cell>
          <cell r="Q12" t="str">
            <v>Insurance</v>
          </cell>
          <cell r="R12" t="str">
            <v>Property &amp; Casualty</v>
          </cell>
        </row>
        <row r="13">
          <cell r="B13" t="str">
            <v>Zurich Financial Services AG</v>
          </cell>
          <cell r="C13" t="str">
            <v>21st Century</v>
          </cell>
          <cell r="D13">
            <v>39919</v>
          </cell>
          <cell r="E13">
            <v>1900</v>
          </cell>
          <cell r="F13">
            <v>1</v>
          </cell>
          <cell r="I13">
            <v>145547</v>
          </cell>
          <cell r="J13">
            <v>39919</v>
          </cell>
          <cell r="K13">
            <v>1900</v>
          </cell>
          <cell r="L13" t="str">
            <v>NA</v>
          </cell>
          <cell r="M13" t="str">
            <v>NA</v>
          </cell>
          <cell r="N13" t="str">
            <v>NA</v>
          </cell>
          <cell r="O13" t="str">
            <v>NA</v>
          </cell>
          <cell r="P13" t="str">
            <v>NA</v>
          </cell>
          <cell r="Q13" t="str">
            <v>Insurance</v>
          </cell>
          <cell r="R13" t="str">
            <v>Property &amp; Casualty</v>
          </cell>
        </row>
        <row r="14">
          <cell r="B14" t="str">
            <v>Münchener Rückversicherungs</v>
          </cell>
          <cell r="C14" t="str">
            <v>Hartford Steam</v>
          </cell>
          <cell r="D14">
            <v>39803</v>
          </cell>
          <cell r="E14">
            <v>666</v>
          </cell>
          <cell r="F14">
            <v>1.1200000000000001</v>
          </cell>
          <cell r="H14" t="str">
            <v>Münchener Rückversicherungs/ HSB Group Inc.</v>
          </cell>
          <cell r="I14">
            <v>143425</v>
          </cell>
          <cell r="J14">
            <v>39803</v>
          </cell>
          <cell r="K14">
            <v>666</v>
          </cell>
          <cell r="L14" t="str">
            <v>NA</v>
          </cell>
          <cell r="M14" t="str">
            <v>NA</v>
          </cell>
          <cell r="N14" t="str">
            <v>NA</v>
          </cell>
          <cell r="O14" t="str">
            <v>NA</v>
          </cell>
          <cell r="P14" t="str">
            <v>NA</v>
          </cell>
          <cell r="Q14" t="str">
            <v>Insurance</v>
          </cell>
          <cell r="R14" t="str">
            <v>Property &amp; Casualty</v>
          </cell>
        </row>
        <row r="15">
          <cell r="B15" t="str">
            <v>Tokio Marine Holdings Inc.</v>
          </cell>
          <cell r="C15" t="str">
            <v xml:space="preserve"> PHLY</v>
          </cell>
          <cell r="D15">
            <v>39651</v>
          </cell>
          <cell r="E15">
            <v>4740.3</v>
          </cell>
          <cell r="F15">
            <v>2.99</v>
          </cell>
          <cell r="H15" t="str">
            <v>Tokio Marine Holdings Inc./ Philadelphia Consolidated Hldg</v>
          </cell>
          <cell r="I15">
            <v>140909</v>
          </cell>
          <cell r="J15">
            <v>39651</v>
          </cell>
          <cell r="K15">
            <v>4740.3</v>
          </cell>
          <cell r="L15">
            <v>61.5</v>
          </cell>
          <cell r="M15">
            <v>280.82</v>
          </cell>
          <cell r="N15">
            <v>14.07</v>
          </cell>
          <cell r="O15">
            <v>16.8</v>
          </cell>
          <cell r="P15">
            <v>80.09</v>
          </cell>
          <cell r="Q15" t="str">
            <v>Insurance</v>
          </cell>
          <cell r="R15" t="str">
            <v>Property &amp; Casualty</v>
          </cell>
        </row>
        <row r="16">
          <cell r="B16" t="str">
            <v>Allied World Assurance Co.</v>
          </cell>
          <cell r="C16" t="str">
            <v xml:space="preserve"> Darwin</v>
          </cell>
          <cell r="D16">
            <v>39626</v>
          </cell>
          <cell r="E16">
            <v>549.5</v>
          </cell>
          <cell r="F16">
            <v>2.14</v>
          </cell>
          <cell r="H16" t="str">
            <v>Allied World Assurance Co./ Darwin Professional Undrwrtr</v>
          </cell>
          <cell r="I16">
            <v>140478</v>
          </cell>
          <cell r="J16">
            <v>39626</v>
          </cell>
          <cell r="K16">
            <v>549.5</v>
          </cell>
          <cell r="L16">
            <v>32</v>
          </cell>
          <cell r="M16">
            <v>202.02</v>
          </cell>
          <cell r="N16">
            <v>13.06</v>
          </cell>
          <cell r="O16">
            <v>12.31</v>
          </cell>
          <cell r="P16">
            <v>12.44</v>
          </cell>
          <cell r="Q16" t="str">
            <v>Insurance</v>
          </cell>
          <cell r="R16" t="str">
            <v>Property &amp; Casualty</v>
          </cell>
        </row>
        <row r="17">
          <cell r="B17" t="str">
            <v>Liberty Mutual Holding Co.</v>
          </cell>
          <cell r="C17" t="str">
            <v xml:space="preserve"> Safeco</v>
          </cell>
          <cell r="D17">
            <v>39561</v>
          </cell>
          <cell r="E17">
            <v>6225</v>
          </cell>
          <cell r="F17">
            <v>1.96</v>
          </cell>
          <cell r="H17" t="str">
            <v>Liberty Mutual Holding Co./ Safeco Corp.</v>
          </cell>
          <cell r="I17">
            <v>139450</v>
          </cell>
          <cell r="J17">
            <v>39561</v>
          </cell>
          <cell r="K17">
            <v>6225</v>
          </cell>
          <cell r="L17">
            <v>68.25</v>
          </cell>
          <cell r="M17">
            <v>180.51</v>
          </cell>
          <cell r="N17">
            <v>9.7899999999999991</v>
          </cell>
          <cell r="O17">
            <v>11.57</v>
          </cell>
          <cell r="P17">
            <v>50.9</v>
          </cell>
          <cell r="Q17" t="str">
            <v>Insurance</v>
          </cell>
          <cell r="R17" t="str">
            <v>Property &amp; Casualty</v>
          </cell>
        </row>
        <row r="18">
          <cell r="B18" t="str">
            <v>Meadowbrook Insurance Group</v>
          </cell>
          <cell r="C18" t="str">
            <v xml:space="preserve"> ProCentury</v>
          </cell>
          <cell r="D18">
            <v>39498</v>
          </cell>
          <cell r="E18">
            <v>272.2</v>
          </cell>
          <cell r="F18">
            <v>1.93</v>
          </cell>
          <cell r="H18" t="str">
            <v>Meadowbrook Insurance Group/ ProCentury Corp.</v>
          </cell>
          <cell r="I18">
            <v>138531</v>
          </cell>
          <cell r="J18">
            <v>39498</v>
          </cell>
          <cell r="K18">
            <v>272.2</v>
          </cell>
          <cell r="L18">
            <v>20</v>
          </cell>
          <cell r="M18">
            <v>165.98</v>
          </cell>
          <cell r="N18">
            <v>10.81</v>
          </cell>
          <cell r="O18">
            <v>11.24</v>
          </cell>
          <cell r="P18">
            <v>30.04</v>
          </cell>
          <cell r="Q18" t="str">
            <v>Insurance</v>
          </cell>
          <cell r="R18" t="str">
            <v>Property &amp; Casualty</v>
          </cell>
        </row>
        <row r="19">
          <cell r="B19" t="str">
            <v>QBE Insurance Group Ltd.</v>
          </cell>
          <cell r="C19" t="str">
            <v xml:space="preserve"> North Pointe</v>
          </cell>
          <cell r="D19">
            <v>39450</v>
          </cell>
          <cell r="E19">
            <v>145.80000000000001</v>
          </cell>
          <cell r="F19">
            <v>1.69</v>
          </cell>
          <cell r="H19" t="str">
            <v>QBE Insurance Group Ltd./ North Pointe Holdings Corp.</v>
          </cell>
          <cell r="I19">
            <v>137730</v>
          </cell>
          <cell r="J19">
            <v>39450</v>
          </cell>
          <cell r="K19">
            <v>145.80000000000001</v>
          </cell>
          <cell r="L19">
            <v>16</v>
          </cell>
          <cell r="M19">
            <v>151.09</v>
          </cell>
          <cell r="N19">
            <v>21.05</v>
          </cell>
          <cell r="O19">
            <v>17.78</v>
          </cell>
          <cell r="P19">
            <v>50.23</v>
          </cell>
          <cell r="Q19" t="str">
            <v>Insurance</v>
          </cell>
          <cell r="R19" t="str">
            <v>Property &amp; Casualty</v>
          </cell>
        </row>
        <row r="20">
          <cell r="B20" t="str">
            <v>Fundacion Mapfre</v>
          </cell>
          <cell r="C20" t="str">
            <v xml:space="preserve"> Commerce Group</v>
          </cell>
          <cell r="D20">
            <v>39385</v>
          </cell>
          <cell r="E20">
            <v>2274.1</v>
          </cell>
          <cell r="F20">
            <v>1.69</v>
          </cell>
          <cell r="H20" t="str">
            <v>Fundacion Mapfre/ Commerce Group Inc.</v>
          </cell>
          <cell r="I20">
            <v>136660</v>
          </cell>
          <cell r="J20">
            <v>39385</v>
          </cell>
          <cell r="K20">
            <v>2274.1</v>
          </cell>
          <cell r="L20">
            <v>36.700000000000003</v>
          </cell>
          <cell r="M20">
            <v>164.72</v>
          </cell>
          <cell r="N20">
            <v>10.52</v>
          </cell>
          <cell r="O20">
            <v>12.27</v>
          </cell>
          <cell r="P20">
            <v>14.65</v>
          </cell>
          <cell r="Q20" t="str">
            <v>Insurance</v>
          </cell>
          <cell r="R20" t="str">
            <v>Property &amp; Casualty</v>
          </cell>
        </row>
        <row r="21">
          <cell r="B21" t="str">
            <v>Munich Reinsurance Co.</v>
          </cell>
          <cell r="C21" t="str">
            <v xml:space="preserve"> Midland</v>
          </cell>
          <cell r="D21">
            <v>39371</v>
          </cell>
          <cell r="E21">
            <v>1330.4</v>
          </cell>
          <cell r="F21">
            <v>2.08</v>
          </cell>
          <cell r="H21" t="str">
            <v>Munich Reinsurance Co./ Midland Co.</v>
          </cell>
          <cell r="I21">
            <v>136393</v>
          </cell>
          <cell r="J21">
            <v>39371</v>
          </cell>
          <cell r="K21">
            <v>1330.4</v>
          </cell>
          <cell r="L21">
            <v>65</v>
          </cell>
          <cell r="M21">
            <v>204.79</v>
          </cell>
          <cell r="N21">
            <v>14.77</v>
          </cell>
          <cell r="O21">
            <v>15.97</v>
          </cell>
          <cell r="P21">
            <v>15.29</v>
          </cell>
          <cell r="Q21" t="str">
            <v>Insurance</v>
          </cell>
          <cell r="R21" t="str">
            <v>Property &amp; Casualty</v>
          </cell>
        </row>
        <row r="22">
          <cell r="B22" t="str">
            <v>D. E. Shaw &amp; Co. LP</v>
          </cell>
          <cell r="C22" t="str">
            <v xml:space="preserve"> James River</v>
          </cell>
          <cell r="D22">
            <v>39244</v>
          </cell>
          <cell r="E22">
            <v>573.5</v>
          </cell>
          <cell r="F22">
            <v>2.57</v>
          </cell>
          <cell r="H22" t="str">
            <v>D. E. Shaw &amp; Co. LP/ James River Group Inc.</v>
          </cell>
          <cell r="I22">
            <v>132833</v>
          </cell>
          <cell r="J22">
            <v>39244</v>
          </cell>
          <cell r="K22">
            <v>573.5</v>
          </cell>
          <cell r="L22">
            <v>34.5</v>
          </cell>
          <cell r="M22">
            <v>233.74</v>
          </cell>
          <cell r="N22">
            <v>14.62</v>
          </cell>
          <cell r="O22">
            <v>13.58</v>
          </cell>
          <cell r="P22">
            <v>-1.93</v>
          </cell>
          <cell r="Q22" t="str">
            <v>Insurance</v>
          </cell>
          <cell r="R22" t="str">
            <v>Property &amp; Casualty</v>
          </cell>
        </row>
        <row r="23">
          <cell r="B23" t="str">
            <v>Liberty Mutual Holding Co.</v>
          </cell>
          <cell r="C23" t="str">
            <v xml:space="preserve"> Ohio Casualty</v>
          </cell>
          <cell r="D23">
            <v>39208</v>
          </cell>
          <cell r="E23">
            <v>2744</v>
          </cell>
          <cell r="F23">
            <v>1.65</v>
          </cell>
          <cell r="H23" t="str">
            <v>Liberty Mutual Holding Co./ Ohio Casualty Corp.</v>
          </cell>
          <cell r="I23">
            <v>132222</v>
          </cell>
          <cell r="J23">
            <v>39208</v>
          </cell>
          <cell r="K23">
            <v>2744</v>
          </cell>
          <cell r="L23">
            <v>44</v>
          </cell>
          <cell r="M23">
            <v>165.1</v>
          </cell>
          <cell r="N23">
            <v>11.92</v>
          </cell>
          <cell r="O23">
            <v>15.02</v>
          </cell>
          <cell r="P23">
            <v>32.049999999999997</v>
          </cell>
          <cell r="Q23" t="str">
            <v>Insurance</v>
          </cell>
          <cell r="R23" t="str">
            <v>Property &amp; Casualty</v>
          </cell>
        </row>
        <row r="24">
          <cell r="B24" t="str">
            <v>Zurich Financial Services AG</v>
          </cell>
          <cell r="C24" t="str">
            <v xml:space="preserve"> Bristol West</v>
          </cell>
          <cell r="D24">
            <v>39142</v>
          </cell>
          <cell r="E24">
            <v>695.1</v>
          </cell>
          <cell r="F24">
            <v>2.8</v>
          </cell>
          <cell r="H24" t="str">
            <v>Zurich Financial Services AG/ Bristol West Holdings Inc.</v>
          </cell>
          <cell r="I24">
            <v>131028</v>
          </cell>
          <cell r="J24">
            <v>39142</v>
          </cell>
          <cell r="K24">
            <v>695.1</v>
          </cell>
          <cell r="L24">
            <v>22.5</v>
          </cell>
          <cell r="M24">
            <v>186.1</v>
          </cell>
          <cell r="N24">
            <v>16.420000000000002</v>
          </cell>
          <cell r="O24">
            <v>14.8</v>
          </cell>
          <cell r="P24">
            <v>38.46</v>
          </cell>
          <cell r="Q24" t="str">
            <v>Insurance</v>
          </cell>
          <cell r="R24" t="str">
            <v>Property &amp; Casualty</v>
          </cell>
        </row>
        <row r="25">
          <cell r="B25" t="str">
            <v>QBE Insurance Group Limited</v>
          </cell>
          <cell r="C25" t="str">
            <v xml:space="preserve"> Winterthur</v>
          </cell>
          <cell r="D25">
            <v>39086</v>
          </cell>
          <cell r="E25">
            <v>1156</v>
          </cell>
          <cell r="F25">
            <v>1.48</v>
          </cell>
          <cell r="H25" t="str">
            <v>QBE Insurance Group Limited/ Winterthur U.S. Holdings Inc.</v>
          </cell>
          <cell r="I25">
            <v>128811</v>
          </cell>
          <cell r="J25">
            <v>39086</v>
          </cell>
          <cell r="K25">
            <v>1156</v>
          </cell>
          <cell r="L25" t="str">
            <v>NA</v>
          </cell>
          <cell r="M25" t="str">
            <v>NA</v>
          </cell>
          <cell r="N25" t="str">
            <v>NA</v>
          </cell>
          <cell r="O25" t="str">
            <v>NA</v>
          </cell>
          <cell r="P25" t="str">
            <v>NA</v>
          </cell>
          <cell r="Q25" t="str">
            <v>Insurance</v>
          </cell>
          <cell r="R25" t="str">
            <v>Property &amp; Casualty</v>
          </cell>
        </row>
        <row r="26">
          <cell r="B26" t="str">
            <v>QBE Insurance Group Limited</v>
          </cell>
          <cell r="C26" t="str">
            <v xml:space="preserve"> Praetorian</v>
          </cell>
          <cell r="D26">
            <v>39063</v>
          </cell>
          <cell r="E26">
            <v>800</v>
          </cell>
          <cell r="F26">
            <v>2.1</v>
          </cell>
          <cell r="H26" t="str">
            <v>QBE Insurance Group Limited/ Praetorian Financial Group Inc</v>
          </cell>
          <cell r="I26">
            <v>128368</v>
          </cell>
          <cell r="J26">
            <v>39063</v>
          </cell>
          <cell r="K26">
            <v>800</v>
          </cell>
          <cell r="L26" t="str">
            <v>NA</v>
          </cell>
          <cell r="M26" t="str">
            <v>NA</v>
          </cell>
          <cell r="N26" t="str">
            <v>NA</v>
          </cell>
          <cell r="O26" t="str">
            <v>NA</v>
          </cell>
          <cell r="P26" t="str">
            <v>NA</v>
          </cell>
          <cell r="Q26" t="str">
            <v>Insurance</v>
          </cell>
          <cell r="R26" t="str">
            <v>Property &amp; Casualty</v>
          </cell>
        </row>
        <row r="27">
          <cell r="B27" t="str">
            <v>Elara Holdings Inc.</v>
          </cell>
          <cell r="C27" t="str">
            <v xml:space="preserve"> Direct General</v>
          </cell>
          <cell r="D27">
            <v>39055</v>
          </cell>
          <cell r="E27">
            <v>433.7</v>
          </cell>
          <cell r="F27">
            <v>1.89</v>
          </cell>
          <cell r="H27" t="str">
            <v>Elara Holdings Inc./ Direct General Corp.</v>
          </cell>
          <cell r="I27">
            <v>128164</v>
          </cell>
          <cell r="J27">
            <v>39055</v>
          </cell>
          <cell r="K27">
            <v>433.7</v>
          </cell>
          <cell r="L27">
            <v>21.25</v>
          </cell>
          <cell r="M27">
            <v>166.02</v>
          </cell>
          <cell r="N27">
            <v>14.36</v>
          </cell>
          <cell r="O27" t="str">
            <v>NA</v>
          </cell>
          <cell r="P27">
            <v>30.77</v>
          </cell>
          <cell r="Q27" t="str">
            <v>Insurance</v>
          </cell>
          <cell r="R27" t="str">
            <v>Property &amp; Casualty</v>
          </cell>
        </row>
        <row r="28">
          <cell r="B28" t="str">
            <v>Tower Group Inc.</v>
          </cell>
          <cell r="C28" t="str">
            <v xml:space="preserve"> Hermitage</v>
          </cell>
          <cell r="D28">
            <v>39686</v>
          </cell>
          <cell r="E28">
            <v>135</v>
          </cell>
          <cell r="F28">
            <v>1.25</v>
          </cell>
        </row>
        <row r="29">
          <cell r="B29" t="str">
            <v>The Doctors Company</v>
          </cell>
          <cell r="C29" t="str">
            <v xml:space="preserve"> SCPIE</v>
          </cell>
          <cell r="D29">
            <v>39370</v>
          </cell>
          <cell r="E29">
            <v>279.7</v>
          </cell>
          <cell r="F29">
            <v>1.2529999999999999</v>
          </cell>
        </row>
        <row r="30">
          <cell r="B30" t="str">
            <v>State Automobile Mutl Ins Co.</v>
          </cell>
          <cell r="C30" t="str">
            <v xml:space="preserve"> Rockhill</v>
          </cell>
          <cell r="D30">
            <v>39769</v>
          </cell>
          <cell r="E30">
            <v>250</v>
          </cell>
          <cell r="F30">
            <v>1.64</v>
          </cell>
        </row>
        <row r="31">
          <cell r="B31" t="str">
            <v>Alfa Mutual Group</v>
          </cell>
          <cell r="C31" t="str">
            <v xml:space="preserve"> Alfa Corp.</v>
          </cell>
          <cell r="D31">
            <v>39280</v>
          </cell>
          <cell r="E31">
            <v>833.2</v>
          </cell>
          <cell r="F31">
            <v>2.12</v>
          </cell>
        </row>
        <row r="32">
          <cell r="B32" t="str">
            <v>Hilltop</v>
          </cell>
          <cell r="C32" t="str">
            <v>NLASCO</v>
          </cell>
          <cell r="D32">
            <v>38996</v>
          </cell>
          <cell r="E32">
            <v>117.8</v>
          </cell>
          <cell r="F32">
            <v>1.66</v>
          </cell>
        </row>
        <row r="33">
          <cell r="B33" t="str">
            <v>Tower Group Inc.</v>
          </cell>
          <cell r="C33" t="str">
            <v>Castle Point</v>
          </cell>
          <cell r="D33">
            <v>39664</v>
          </cell>
          <cell r="E33">
            <v>490</v>
          </cell>
          <cell r="F33">
            <v>1.1499999999999999</v>
          </cell>
        </row>
        <row r="34">
          <cell r="B34" t="str">
            <v>Delek Group Ltd.</v>
          </cell>
          <cell r="C34" t="str">
            <v xml:space="preserve"> Republic</v>
          </cell>
          <cell r="D34">
            <v>38933</v>
          </cell>
          <cell r="E34">
            <v>289.39999999999998</v>
          </cell>
          <cell r="F34">
            <v>2.0299999999999998</v>
          </cell>
          <cell r="H34" t="str">
            <v>Delek Group Ltd./ Republic Companies Group Inc.</v>
          </cell>
          <cell r="I34">
            <v>127126</v>
          </cell>
          <cell r="J34">
            <v>38933</v>
          </cell>
          <cell r="K34">
            <v>289.39999999999998</v>
          </cell>
          <cell r="L34">
            <v>20.399999999999999</v>
          </cell>
          <cell r="M34">
            <v>175.11</v>
          </cell>
          <cell r="N34" t="str">
            <v>NA</v>
          </cell>
          <cell r="O34" t="str">
            <v>NA</v>
          </cell>
          <cell r="P34">
            <v>34.03</v>
          </cell>
          <cell r="Q34" t="str">
            <v>Insurance</v>
          </cell>
          <cell r="R34" t="str">
            <v>Property &amp; Casualty</v>
          </cell>
        </row>
        <row r="35">
          <cell r="B35" t="str">
            <v>United America</v>
          </cell>
          <cell r="C35" t="str">
            <v>Penn-America</v>
          </cell>
          <cell r="D35">
            <v>38274</v>
          </cell>
          <cell r="E35">
            <v>162</v>
          </cell>
          <cell r="F35">
            <v>1.69</v>
          </cell>
        </row>
        <row r="36">
          <cell r="B36" t="str">
            <v>FPIC Insurance</v>
          </cell>
          <cell r="C36" t="str">
            <v>Advocate, MD</v>
          </cell>
          <cell r="D36">
            <v>40024</v>
          </cell>
          <cell r="E36">
            <v>45.6</v>
          </cell>
          <cell r="F36">
            <v>1.5502294747577767</v>
          </cell>
        </row>
        <row r="38">
          <cell r="E38" t="str">
            <v>median</v>
          </cell>
          <cell r="F38">
            <v>1.6749999999999998</v>
          </cell>
        </row>
        <row r="40">
          <cell r="I40" t="str">
            <v>Max</v>
          </cell>
          <cell r="J40">
            <v>40088</v>
          </cell>
        </row>
        <row r="41">
          <cell r="I41" t="str">
            <v>Min</v>
          </cell>
          <cell r="J41">
            <v>38899</v>
          </cell>
        </row>
        <row r="42">
          <cell r="J42">
            <v>1189</v>
          </cell>
          <cell r="K42">
            <v>148.625</v>
          </cell>
        </row>
      </sheetData>
      <sheetData sheetId="1"/>
      <sheetData sheetId="2"/>
      <sheetData sheetId="3"/>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and Tools Client Data"/>
      <sheetName val="IS - RSM Format"/>
      <sheetName val="Adj. IS"/>
      <sheetName val="Adj. BS"/>
      <sheetName val="LBO Model"/>
      <sheetName val="Depr"/>
      <sheetName val="Multiple Range"/>
      <sheetName val="Footbal Field"/>
      <sheetName val="FCF Calculation"/>
      <sheetName val="Proforma PL Account"/>
      <sheetName val="Hist. BS"/>
      <sheetName val="WACC Analysis Output"/>
      <sheetName val="Calculating Asset Beta"/>
      <sheetName val="Inputs"/>
      <sheetName val="Expeditors"/>
      <sheetName val="Def. Air Frt."/>
      <sheetName val="Model Output"/>
    </sheetNames>
    <sheetDataSet>
      <sheetData sheetId="0"/>
      <sheetData sheetId="1">
        <row r="1">
          <cell r="A1" t="str">
            <v>Profit and Loss Statement</v>
          </cell>
          <cell r="B1">
            <v>2004</v>
          </cell>
          <cell r="C1">
            <v>2005</v>
          </cell>
          <cell r="D1">
            <v>2006</v>
          </cell>
          <cell r="E1">
            <v>2007</v>
          </cell>
          <cell r="F1">
            <v>2008</v>
          </cell>
          <cell r="G1" t="str">
            <v>2008 YTD</v>
          </cell>
          <cell r="I1">
            <v>2004</v>
          </cell>
          <cell r="J1">
            <v>2005</v>
          </cell>
          <cell r="K1">
            <v>2006</v>
          </cell>
          <cell r="L1">
            <v>2007</v>
          </cell>
          <cell r="M1">
            <v>2008</v>
          </cell>
        </row>
        <row r="2">
          <cell r="A2" t="str">
            <v>Revenue</v>
          </cell>
          <cell r="C2">
            <v>14316793.800000001</v>
          </cell>
          <cell r="D2">
            <v>13504138.039999999</v>
          </cell>
          <cell r="E2">
            <v>14740076.540000001</v>
          </cell>
          <cell r="F2">
            <v>15254665.84</v>
          </cell>
          <cell r="G2">
            <v>11204665.84</v>
          </cell>
          <cell r="H2" t="str">
            <v>Current Assets:</v>
          </cell>
        </row>
        <row r="3">
          <cell r="A3" t="str">
            <v>Direct Cost</v>
          </cell>
          <cell r="C3">
            <v>12526375.325000001</v>
          </cell>
          <cell r="D3">
            <v>10587487.593800001</v>
          </cell>
          <cell r="E3">
            <v>11260864.677999999</v>
          </cell>
          <cell r="F3">
            <v>10891731.064570768</v>
          </cell>
          <cell r="G3">
            <v>8148495.8799999999</v>
          </cell>
          <cell r="H3" t="str">
            <v>Cash and Cash Equivalents</v>
          </cell>
          <cell r="J3">
            <v>-22507.119999999999</v>
          </cell>
          <cell r="K3">
            <v>123145.67</v>
          </cell>
          <cell r="L3">
            <v>9837.18</v>
          </cell>
          <cell r="M3">
            <v>-102694.94</v>
          </cell>
        </row>
        <row r="4">
          <cell r="A4" t="str">
            <v>Gross Profit</v>
          </cell>
          <cell r="B4">
            <v>0</v>
          </cell>
          <cell r="C4">
            <v>1790418.4749999996</v>
          </cell>
          <cell r="D4">
            <v>2916650.4461999983</v>
          </cell>
          <cell r="E4">
            <v>3479211.8620000016</v>
          </cell>
          <cell r="F4">
            <v>4362934.775429232</v>
          </cell>
          <cell r="H4" t="str">
            <v>Receivables</v>
          </cell>
          <cell r="J4">
            <v>3133933.82</v>
          </cell>
          <cell r="K4">
            <v>3734606.66</v>
          </cell>
          <cell r="L4">
            <v>3068133.9000000004</v>
          </cell>
          <cell r="M4">
            <v>2314469.2999999998</v>
          </cell>
        </row>
        <row r="5">
          <cell r="A5" t="str">
            <v>Operating cost:</v>
          </cell>
          <cell r="G5">
            <v>6.2840059395250503E-2</v>
          </cell>
          <cell r="H5" t="str">
            <v>Inventory</v>
          </cell>
          <cell r="J5">
            <v>1518200.2475000001</v>
          </cell>
          <cell r="K5">
            <v>730740.65370000002</v>
          </cell>
          <cell r="L5">
            <v>942639.33569999994</v>
          </cell>
          <cell r="M5">
            <v>1102768.18</v>
          </cell>
        </row>
        <row r="6">
          <cell r="H6" t="str">
            <v>Prepaid expenses</v>
          </cell>
          <cell r="J6">
            <v>43103.92</v>
          </cell>
          <cell r="K6">
            <v>55136.13</v>
          </cell>
          <cell r="L6">
            <v>43086.14</v>
          </cell>
          <cell r="M6">
            <v>45099.61</v>
          </cell>
        </row>
        <row r="7">
          <cell r="A7" t="str">
            <v>G&amp;A</v>
          </cell>
          <cell r="B7">
            <v>0</v>
          </cell>
          <cell r="C7">
            <v>2659111.4800000004</v>
          </cell>
          <cell r="D7">
            <v>2416314.08</v>
          </cell>
          <cell r="E7">
            <v>2694705.4099999997</v>
          </cell>
          <cell r="F7">
            <v>3470824.9284090204</v>
          </cell>
        </row>
        <row r="8">
          <cell r="A8" t="str">
            <v>Total SG&amp;A</v>
          </cell>
          <cell r="B8">
            <v>0</v>
          </cell>
          <cell r="C8">
            <v>2659111.4800000004</v>
          </cell>
          <cell r="D8">
            <v>2416314.08</v>
          </cell>
          <cell r="E8">
            <v>2694705.4099999997</v>
          </cell>
          <cell r="F8">
            <v>3470824.9284090204</v>
          </cell>
        </row>
        <row r="9">
          <cell r="A9" t="str">
            <v>Operating Income</v>
          </cell>
          <cell r="B9">
            <v>0</v>
          </cell>
          <cell r="C9">
            <v>-868693.00500000082</v>
          </cell>
          <cell r="D9">
            <v>500336.36619999819</v>
          </cell>
          <cell r="E9">
            <v>784506.45200000191</v>
          </cell>
          <cell r="F9">
            <v>892109.84702021163</v>
          </cell>
          <cell r="H9" t="str">
            <v>Total Current Assets</v>
          </cell>
          <cell r="I9">
            <v>0</v>
          </cell>
          <cell r="J9">
            <v>4672730.8674999997</v>
          </cell>
          <cell r="K9">
            <v>4643629.1136999996</v>
          </cell>
          <cell r="L9">
            <v>4063696.5557000008</v>
          </cell>
          <cell r="M9">
            <v>3359642.15</v>
          </cell>
        </row>
        <row r="10">
          <cell r="A10" t="str">
            <v>Other income:</v>
          </cell>
          <cell r="H10" t="str">
            <v>Property and Equipment:</v>
          </cell>
        </row>
        <row r="11">
          <cell r="A11" t="str">
            <v>Interest Income</v>
          </cell>
          <cell r="B11">
            <v>0</v>
          </cell>
          <cell r="C11">
            <v>0</v>
          </cell>
          <cell r="D11">
            <v>0</v>
          </cell>
          <cell r="E11">
            <v>0</v>
          </cell>
          <cell r="F11">
            <v>0</v>
          </cell>
          <cell r="H11" t="str">
            <v xml:space="preserve">Property, plant and equipment </v>
          </cell>
          <cell r="J11">
            <v>3041183.59</v>
          </cell>
          <cell r="K11">
            <v>3166626.09</v>
          </cell>
          <cell r="L11">
            <v>3166626.09</v>
          </cell>
          <cell r="M11">
            <v>1660982.31</v>
          </cell>
        </row>
        <row r="12">
          <cell r="C12">
            <v>0</v>
          </cell>
          <cell r="D12">
            <v>0</v>
          </cell>
          <cell r="E12">
            <v>0</v>
          </cell>
          <cell r="F12">
            <v>0</v>
          </cell>
          <cell r="H12" t="str">
            <v>Acc. Depreciation</v>
          </cell>
          <cell r="J12">
            <v>-2496691.19</v>
          </cell>
          <cell r="K12">
            <v>-2595799.1100000003</v>
          </cell>
          <cell r="L12">
            <v>-2696629.9</v>
          </cell>
          <cell r="M12">
            <v>-105855.5</v>
          </cell>
        </row>
        <row r="13">
          <cell r="A13" t="str">
            <v>Other expense:</v>
          </cell>
          <cell r="H13" t="str">
            <v>Total Property and Equipment</v>
          </cell>
          <cell r="I13">
            <v>0</v>
          </cell>
          <cell r="J13">
            <v>544492.39999999991</v>
          </cell>
          <cell r="K13">
            <v>570826.97999999952</v>
          </cell>
          <cell r="L13">
            <v>469996.18999999994</v>
          </cell>
          <cell r="M13">
            <v>1555126.81</v>
          </cell>
        </row>
        <row r="14">
          <cell r="C14">
            <v>0</v>
          </cell>
          <cell r="D14">
            <v>0</v>
          </cell>
          <cell r="E14">
            <v>0</v>
          </cell>
          <cell r="F14">
            <v>0</v>
          </cell>
          <cell r="H14" t="str">
            <v>Goodwill</v>
          </cell>
          <cell r="J14">
            <v>0</v>
          </cell>
          <cell r="K14">
            <v>0</v>
          </cell>
          <cell r="L14">
            <v>0</v>
          </cell>
          <cell r="M14">
            <v>100000</v>
          </cell>
        </row>
        <row r="15">
          <cell r="H15" t="str">
            <v>Other Assets</v>
          </cell>
          <cell r="J15">
            <v>128035.22</v>
          </cell>
          <cell r="K15">
            <v>129311.51000000001</v>
          </cell>
          <cell r="L15">
            <v>130035.18</v>
          </cell>
          <cell r="M15">
            <v>36863.179999999993</v>
          </cell>
        </row>
        <row r="16">
          <cell r="A16" t="str">
            <v>Interest Expense</v>
          </cell>
          <cell r="C16">
            <v>-190881.33</v>
          </cell>
          <cell r="D16">
            <v>-269364.25000000006</v>
          </cell>
          <cell r="E16">
            <v>-218658.25</v>
          </cell>
          <cell r="F16">
            <v>-134844.84999999998</v>
          </cell>
          <cell r="H16" t="str">
            <v>Total Assets</v>
          </cell>
          <cell r="I16">
            <v>0</v>
          </cell>
          <cell r="J16">
            <v>5345258.4874999998</v>
          </cell>
          <cell r="K16">
            <v>5343767.6036999989</v>
          </cell>
          <cell r="L16">
            <v>4663727.9257000005</v>
          </cell>
          <cell r="M16">
            <v>5051632.1399999997</v>
          </cell>
        </row>
        <row r="17">
          <cell r="A17" t="str">
            <v>Other Expenses</v>
          </cell>
          <cell r="C17">
            <v>0</v>
          </cell>
          <cell r="D17">
            <v>0</v>
          </cell>
          <cell r="E17">
            <v>0</v>
          </cell>
          <cell r="F17">
            <v>0</v>
          </cell>
        </row>
        <row r="18">
          <cell r="A18" t="str">
            <v>Total Other income</v>
          </cell>
          <cell r="B18">
            <v>0</v>
          </cell>
          <cell r="C18">
            <v>-190881.33</v>
          </cell>
          <cell r="D18">
            <v>-269364.25000000006</v>
          </cell>
          <cell r="E18">
            <v>-218658.25</v>
          </cell>
          <cell r="F18">
            <v>-134844.84999999998</v>
          </cell>
          <cell r="H18" t="str">
            <v>Current Liabilities:</v>
          </cell>
        </row>
        <row r="19">
          <cell r="A19" t="str">
            <v>PBT</v>
          </cell>
          <cell r="B19">
            <v>0</v>
          </cell>
          <cell r="C19">
            <v>-1059574.3350000009</v>
          </cell>
          <cell r="D19">
            <v>230972.11619999813</v>
          </cell>
          <cell r="E19">
            <v>565848.20200000191</v>
          </cell>
          <cell r="F19">
            <v>757264.99702021165</v>
          </cell>
        </row>
        <row r="20">
          <cell r="A20" t="str">
            <v>Tax Provision</v>
          </cell>
          <cell r="C20">
            <v>0</v>
          </cell>
          <cell r="D20">
            <v>0</v>
          </cell>
          <cell r="E20">
            <v>0</v>
          </cell>
          <cell r="F20">
            <v>0</v>
          </cell>
          <cell r="H20" t="str">
            <v>Accounts payable and accruals</v>
          </cell>
          <cell r="J20">
            <v>1805632.8</v>
          </cell>
          <cell r="K20">
            <v>1404193.79</v>
          </cell>
          <cell r="L20">
            <v>1515705.42</v>
          </cell>
          <cell r="M20">
            <v>612850.55000000005</v>
          </cell>
        </row>
        <row r="21">
          <cell r="A21" t="str">
            <v>Net Income</v>
          </cell>
          <cell r="B21">
            <v>0</v>
          </cell>
          <cell r="C21">
            <v>-1059574.3350000009</v>
          </cell>
          <cell r="D21">
            <v>230972.11619999813</v>
          </cell>
          <cell r="E21">
            <v>565848.20200000191</v>
          </cell>
          <cell r="F21">
            <v>757264.99702021165</v>
          </cell>
          <cell r="H21" t="str">
            <v>Accrued Expenses</v>
          </cell>
          <cell r="J21">
            <v>618792.15999999992</v>
          </cell>
          <cell r="K21">
            <v>701404.2699999999</v>
          </cell>
          <cell r="L21">
            <v>850359.16999999993</v>
          </cell>
          <cell r="M21">
            <v>246714.89</v>
          </cell>
        </row>
        <row r="22">
          <cell r="H22" t="str">
            <v>Line of credit</v>
          </cell>
          <cell r="J22">
            <v>-9584.48</v>
          </cell>
          <cell r="K22">
            <v>-5944.34</v>
          </cell>
          <cell r="L22">
            <v>-2576.29</v>
          </cell>
          <cell r="M22">
            <v>0</v>
          </cell>
        </row>
        <row r="23">
          <cell r="A23" t="str">
            <v>Depreciation and Amortization</v>
          </cell>
          <cell r="C23">
            <v>130951.26000000001</v>
          </cell>
          <cell r="D23">
            <v>99107.920000000013</v>
          </cell>
          <cell r="E23">
            <v>100830.79</v>
          </cell>
          <cell r="F23">
            <v>172723.65</v>
          </cell>
          <cell r="H23" t="str">
            <v>Notes payable</v>
          </cell>
          <cell r="J23">
            <v>10624468.48</v>
          </cell>
          <cell r="K23">
            <v>10624468.48</v>
          </cell>
          <cell r="L23">
            <v>10624468.48</v>
          </cell>
          <cell r="M23">
            <v>1745496.15</v>
          </cell>
        </row>
        <row r="24">
          <cell r="A24" t="str">
            <v>Capex</v>
          </cell>
          <cell r="H24" t="str">
            <v>Rebate payable</v>
          </cell>
          <cell r="J24">
            <v>81616</v>
          </cell>
          <cell r="K24">
            <v>0</v>
          </cell>
          <cell r="L24">
            <v>0</v>
          </cell>
          <cell r="M24">
            <v>0</v>
          </cell>
        </row>
        <row r="25">
          <cell r="H25" t="str">
            <v>Cuurent portion on Long-term Debt</v>
          </cell>
        </row>
        <row r="26">
          <cell r="A26" t="str">
            <v>EBITDA</v>
          </cell>
          <cell r="C26">
            <v>-737741.74500000081</v>
          </cell>
          <cell r="D26">
            <v>599444.28619999823</v>
          </cell>
          <cell r="E26">
            <v>885337.24200000195</v>
          </cell>
          <cell r="F26">
            <v>1064833.4970202115</v>
          </cell>
        </row>
        <row r="27">
          <cell r="H27" t="str">
            <v>Total Current Liab.</v>
          </cell>
          <cell r="I27">
            <v>0</v>
          </cell>
          <cell r="J27">
            <v>13120924.960000001</v>
          </cell>
          <cell r="K27">
            <v>12724122.200000001</v>
          </cell>
          <cell r="L27">
            <v>12987956.780000001</v>
          </cell>
          <cell r="M27">
            <v>2605061.59</v>
          </cell>
        </row>
        <row r="29">
          <cell r="H29" t="str">
            <v>Long-term Debt</v>
          </cell>
          <cell r="J29">
            <v>2925486.58</v>
          </cell>
          <cell r="K29">
            <v>2982176.16</v>
          </cell>
          <cell r="L29">
            <v>1953798.13</v>
          </cell>
          <cell r="M29">
            <v>926022.89</v>
          </cell>
        </row>
        <row r="30">
          <cell r="H30" t="str">
            <v>Due to shareholders</v>
          </cell>
        </row>
        <row r="31">
          <cell r="H31" t="str">
            <v>Future income taxes payable</v>
          </cell>
        </row>
        <row r="33">
          <cell r="H33" t="str">
            <v>Shareholder's equity:</v>
          </cell>
        </row>
        <row r="34">
          <cell r="H34" t="str">
            <v>Share Capital</v>
          </cell>
        </row>
        <row r="35">
          <cell r="H35" t="str">
            <v>Retained earnings</v>
          </cell>
        </row>
        <row r="36">
          <cell r="H36" t="str">
            <v>Total shareholder's equitu</v>
          </cell>
          <cell r="I36">
            <v>0</v>
          </cell>
          <cell r="J36">
            <v>-10701153.052500002</v>
          </cell>
          <cell r="K36">
            <v>-10362530.756300002</v>
          </cell>
          <cell r="L36">
            <v>-10278026.984300001</v>
          </cell>
          <cell r="M36">
            <v>1520547.6599999997</v>
          </cell>
          <cell r="N36" t="str">
            <v>Adjusting figure</v>
          </cell>
        </row>
        <row r="37">
          <cell r="H37" t="str">
            <v>Total Liab. &amp; shareholder's equitu</v>
          </cell>
          <cell r="I37">
            <v>0</v>
          </cell>
          <cell r="J37">
            <v>5345258.4874999989</v>
          </cell>
          <cell r="K37">
            <v>5343767.6036999989</v>
          </cell>
          <cell r="L37">
            <v>4663727.9257000005</v>
          </cell>
          <cell r="M37">
            <v>5051632.1399999997</v>
          </cell>
        </row>
        <row r="39">
          <cell r="H39" t="str">
            <v>check</v>
          </cell>
          <cell r="I39">
            <v>0</v>
          </cell>
          <cell r="J39">
            <v>0</v>
          </cell>
          <cell r="K39">
            <v>0</v>
          </cell>
          <cell r="L39">
            <v>0</v>
          </cell>
          <cell r="M39">
            <v>0</v>
          </cell>
        </row>
      </sheetData>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blic Comp Op Stats"/>
      <sheetName val="Public Comp Summary"/>
      <sheetName val="CYH"/>
      <sheetName val="HMA"/>
      <sheetName val="LPNT"/>
      <sheetName val="THC"/>
      <sheetName val="UHS"/>
      <sheetName val="Estimates"/>
      <sheetName val="WACC"/>
      <sheetName val="Beta Data"/>
      <sheetName val="Cost of Debt Data"/>
      <sheetName val="TxnComps"/>
      <sheetName val="Txn Multiples Chart"/>
      <sheetName val="Summary (2)"/>
      <sheetName val="Summary (3)"/>
      <sheetName val="ProFormIS (2) Dont Delete"/>
      <sheetName val="DRAPEI 2.2"/>
      <sheetName val="Sheet4"/>
      <sheetName val="Cash Flow"/>
      <sheetName val="ProFormIS"/>
      <sheetName val="SumIS"/>
      <sheetName val="MQ Balance Sheet"/>
      <sheetName val="Implied Multiples"/>
      <sheetName val="ProForma EBITDA"/>
      <sheetName val="NO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ur Econ II"/>
      <sheetName val="Tour Econ"/>
      <sheetName val="COGS Detail"/>
      <sheetName val="Mix Shift"/>
      <sheetName val="Rate Pass-through"/>
      <sheetName val="Air to Ocean"/>
      <sheetName val="Cost Structure"/>
    </sheetNames>
    <sheetDataSet>
      <sheetData sheetId="0">
        <row r="1">
          <cell r="B1" t="str">
            <v>Music Touring Economics</v>
          </cell>
        </row>
        <row r="3">
          <cell r="B3" t="str">
            <v># of Shows</v>
          </cell>
          <cell r="D3">
            <v>50</v>
          </cell>
        </row>
        <row r="4">
          <cell r="B4" t="str">
            <v>Total Tickets Sold</v>
          </cell>
          <cell r="D4">
            <v>500000</v>
          </cell>
        </row>
        <row r="6">
          <cell r="B6" t="str">
            <v>Tickets Sold Per Show</v>
          </cell>
          <cell r="D6">
            <v>10000</v>
          </cell>
        </row>
        <row r="8">
          <cell r="B8" t="str">
            <v>Average Ticket Price</v>
          </cell>
          <cell r="D8">
            <v>50</v>
          </cell>
        </row>
        <row r="10">
          <cell r="B10" t="str">
            <v>Gross per Show</v>
          </cell>
          <cell r="D10">
            <v>500000</v>
          </cell>
        </row>
        <row r="12">
          <cell r="B12" t="str">
            <v>Total Gross</v>
          </cell>
          <cell r="D12">
            <v>25000000</v>
          </cell>
        </row>
        <row r="13">
          <cell r="E13" t="str">
            <v>% Net</v>
          </cell>
          <cell r="F13" t="str">
            <v>% Gross</v>
          </cell>
        </row>
        <row r="14">
          <cell r="B14" t="str">
            <v>Shared Expenses (inside the hall)</v>
          </cell>
        </row>
        <row r="15">
          <cell r="B15" t="str">
            <v>Hall Rental</v>
          </cell>
          <cell r="D15">
            <v>75000</v>
          </cell>
          <cell r="F15">
            <v>0.15</v>
          </cell>
        </row>
        <row r="16">
          <cell r="B16" t="str">
            <v>Stagehands</v>
          </cell>
          <cell r="D16">
            <v>25000</v>
          </cell>
          <cell r="F16">
            <v>0.05</v>
          </cell>
        </row>
        <row r="17">
          <cell r="B17" t="str">
            <v>Advertising</v>
          </cell>
          <cell r="D17">
            <v>75000</v>
          </cell>
          <cell r="F17">
            <v>0.15</v>
          </cell>
        </row>
        <row r="18">
          <cell r="B18" t="str">
            <v>Other show expenses (staffing, security)</v>
          </cell>
          <cell r="D18">
            <v>20000</v>
          </cell>
          <cell r="F18">
            <v>0.04</v>
          </cell>
        </row>
        <row r="19">
          <cell r="B19" t="str">
            <v xml:space="preserve">   Total Expenses</v>
          </cell>
          <cell r="D19">
            <v>195000</v>
          </cell>
          <cell r="F19">
            <v>0.39</v>
          </cell>
        </row>
        <row r="21">
          <cell r="B21" t="str">
            <v>Net Proceeds</v>
          </cell>
          <cell r="D21">
            <v>305000</v>
          </cell>
        </row>
        <row r="23">
          <cell r="B23" t="str">
            <v>Net Proceeds</v>
          </cell>
        </row>
        <row r="24">
          <cell r="B24" t="str">
            <v>Artist / Promoter Split</v>
          </cell>
          <cell r="D24">
            <v>0.8</v>
          </cell>
        </row>
        <row r="25">
          <cell r="B25" t="str">
            <v>Artist Minimum Guarantee</v>
          </cell>
          <cell r="D25">
            <v>200000</v>
          </cell>
        </row>
        <row r="27">
          <cell r="B27" t="str">
            <v>Artist Proceeds</v>
          </cell>
          <cell r="D27">
            <v>244000</v>
          </cell>
          <cell r="E27">
            <v>0.8</v>
          </cell>
          <cell r="F27">
            <v>0.48799999999999999</v>
          </cell>
        </row>
        <row r="28">
          <cell r="B28" t="str">
            <v>Promoter Proceeds</v>
          </cell>
          <cell r="D28">
            <v>61000</v>
          </cell>
          <cell r="E28">
            <v>0.2</v>
          </cell>
          <cell r="F28">
            <v>0.122</v>
          </cell>
        </row>
        <row r="30">
          <cell r="B30" t="str">
            <v>Artist Expenses (outside the hall)</v>
          </cell>
        </row>
        <row r="31">
          <cell r="B31" t="str">
            <v>Production / Staging / Trucks / Transport / Crew</v>
          </cell>
          <cell r="C31">
            <v>0.3</v>
          </cell>
          <cell r="D31">
            <v>73200</v>
          </cell>
          <cell r="E31">
            <v>0.24</v>
          </cell>
          <cell r="F31">
            <v>0.1464</v>
          </cell>
        </row>
        <row r="32">
          <cell r="B32" t="str">
            <v>Management / Taxes / Other</v>
          </cell>
          <cell r="C32">
            <v>0.3</v>
          </cell>
          <cell r="D32">
            <v>73200</v>
          </cell>
          <cell r="E32">
            <v>0.24</v>
          </cell>
          <cell r="F32">
            <v>0.1464</v>
          </cell>
        </row>
        <row r="33">
          <cell r="B33" t="str">
            <v xml:space="preserve">  Total Costs</v>
          </cell>
          <cell r="C33">
            <v>0.6</v>
          </cell>
          <cell r="D33">
            <v>146400</v>
          </cell>
          <cell r="E33">
            <v>0.48</v>
          </cell>
          <cell r="F33">
            <v>0.2928</v>
          </cell>
        </row>
        <row r="35">
          <cell r="B35" t="str">
            <v xml:space="preserve">   Net Margin</v>
          </cell>
          <cell r="C35">
            <v>0.4</v>
          </cell>
          <cell r="D35">
            <v>97600</v>
          </cell>
          <cell r="E35">
            <v>0.32</v>
          </cell>
          <cell r="F35">
            <v>0.19520000000000001</v>
          </cell>
        </row>
        <row r="37">
          <cell r="B37" t="str">
            <v>RIC Costs</v>
          </cell>
          <cell r="D37">
            <v>10000</v>
          </cell>
          <cell r="E37">
            <v>3.2786885245901641E-2</v>
          </cell>
          <cell r="F37">
            <v>0.02</v>
          </cell>
        </row>
        <row r="38">
          <cell r="B38" t="str">
            <v xml:space="preserve">  % of Artists Proceeds</v>
          </cell>
          <cell r="D38">
            <v>4.0983606557377046E-2</v>
          </cell>
        </row>
        <row r="39">
          <cell r="B39" t="str">
            <v xml:space="preserve"> % of per Total Costs</v>
          </cell>
          <cell r="D39">
            <v>2.4850894632206761E-2</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Tabs----&gt;"/>
      <sheetName val="Organic Growth Adjustments"/>
      <sheetName val="Summary Free Cash Flow"/>
      <sheetName val="Sales (Corp)"/>
      <sheetName val="EBITDA (Corp)"/>
      <sheetName val="Operating Profit (Corp)"/>
      <sheetName val="Qtrly Schedules----&gt;"/>
      <sheetName val="Financial Summary Slides"/>
      <sheetName val="YoY Walk"/>
      <sheetName val="Unique Items"/>
      <sheetName val="FYE"/>
      <sheetName val="FCF Detail"/>
      <sheetName val="Revenue Dynamics"/>
      <sheetName val="PoG"/>
      <sheetName val="Capex"/>
      <sheetName val="Projects"/>
      <sheetName val="Expense Savings"/>
      <sheetName val="2008 First Look"/>
      <sheetName val="2008 Waterfall"/>
      <sheetName val="Metrics - A&amp;G"/>
      <sheetName val="Metrics - Pharma"/>
      <sheetName val="Tour Econ 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5">
          <cell r="C5" t="str">
            <v>($Millions @ 07 Plan Rates)</v>
          </cell>
          <cell r="E5" t="str">
            <v>Q2 Only</v>
          </cell>
          <cell r="J5" t="str">
            <v>H1 YTD</v>
          </cell>
          <cell r="O5" t="str">
            <v>Remaining Year's Activity</v>
          </cell>
          <cell r="T5" t="str">
            <v>Latest Estimate</v>
          </cell>
          <cell r="Z5" t="str">
            <v>Q2 2006</v>
          </cell>
          <cell r="AA5" t="str">
            <v>1H 2006</v>
          </cell>
          <cell r="AB5" t="str">
            <v>FY 2006</v>
          </cell>
        </row>
        <row r="6">
          <cell r="E6" t="str">
            <v>Actuals</v>
          </cell>
          <cell r="F6" t="str">
            <v>Plan</v>
          </cell>
          <cell r="G6" t="str">
            <v>B/W Plan</v>
          </cell>
          <cell r="H6" t="str">
            <v>Growth</v>
          </cell>
          <cell r="J6" t="str">
            <v>Actuals</v>
          </cell>
          <cell r="K6" t="str">
            <v>Plan</v>
          </cell>
          <cell r="L6" t="str">
            <v>B/W Plan</v>
          </cell>
          <cell r="M6" t="str">
            <v>Growth</v>
          </cell>
          <cell r="O6" t="str">
            <v>LE</v>
          </cell>
          <cell r="P6" t="str">
            <v>Plan</v>
          </cell>
          <cell r="Q6" t="str">
            <v>B/W Plan</v>
          </cell>
          <cell r="R6" t="str">
            <v>Growth</v>
          </cell>
          <cell r="T6" t="str">
            <v>Actuals</v>
          </cell>
          <cell r="U6" t="str">
            <v>Plan</v>
          </cell>
          <cell r="V6" t="str">
            <v>B/W Plan</v>
          </cell>
          <cell r="W6" t="str">
            <v>Growth</v>
          </cell>
        </row>
        <row r="8">
          <cell r="C8" t="str">
            <v>Revenue</v>
          </cell>
          <cell r="E8">
            <v>160.86360807579084</v>
          </cell>
          <cell r="F8">
            <v>161.43299999999999</v>
          </cell>
          <cell r="G8">
            <v>-0.56939192420915674</v>
          </cell>
          <cell r="H8">
            <v>4.8661386813413587E-2</v>
          </cell>
          <cell r="J8">
            <v>308.2687053479001</v>
          </cell>
          <cell r="K8">
            <v>312.83600000000001</v>
          </cell>
          <cell r="L8">
            <v>-4.5672946520999176</v>
          </cell>
          <cell r="M8">
            <v>4.5598932749597587E-2</v>
          </cell>
          <cell r="O8">
            <v>479.93639192420915</v>
          </cell>
          <cell r="P8">
            <v>490.66700000000003</v>
          </cell>
          <cell r="Q8">
            <v>-10.730608075790911</v>
          </cell>
          <cell r="R8">
            <v>6.5029055375496192E-2</v>
          </cell>
          <cell r="T8">
            <v>640.79999999999995</v>
          </cell>
          <cell r="U8">
            <v>652.1</v>
          </cell>
          <cell r="V8">
            <v>-11.300000000000068</v>
          </cell>
          <cell r="W8">
            <v>6.0872342994154893E-2</v>
          </cell>
          <cell r="Z8">
            <v>153.399</v>
          </cell>
          <cell r="AA8">
            <v>294.82499999999999</v>
          </cell>
          <cell r="AB8">
            <v>604.03120529227579</v>
          </cell>
        </row>
        <row r="10">
          <cell r="C10" t="str">
            <v>Operating Income</v>
          </cell>
          <cell r="E10">
            <v>44.729355227996173</v>
          </cell>
          <cell r="F10">
            <v>41.923999999999999</v>
          </cell>
          <cell r="G10">
            <v>2.8053552279961735</v>
          </cell>
          <cell r="H10">
            <v>0.15840145101380809</v>
          </cell>
          <cell r="J10">
            <v>78.678285466611314</v>
          </cell>
          <cell r="K10">
            <v>74.709000000000003</v>
          </cell>
          <cell r="L10">
            <v>3.9692854666113107</v>
          </cell>
          <cell r="M10">
            <v>0.1764801343772251</v>
          </cell>
          <cell r="O10">
            <v>134.67064477200384</v>
          </cell>
          <cell r="P10">
            <v>137.476</v>
          </cell>
          <cell r="Q10">
            <v>-2.8053552279961735</v>
          </cell>
          <cell r="R10">
            <v>0.19421344481708513</v>
          </cell>
          <cell r="T10">
            <v>179.4</v>
          </cell>
          <cell r="U10">
            <v>179.4</v>
          </cell>
          <cell r="V10">
            <v>0</v>
          </cell>
          <cell r="W10">
            <v>6.3E-2</v>
          </cell>
          <cell r="Z10">
            <v>38.613</v>
          </cell>
          <cell r="AA10">
            <v>66.876000000000005</v>
          </cell>
          <cell r="AB10">
            <v>151.38232558118287</v>
          </cell>
        </row>
        <row r="12">
          <cell r="C12" t="str">
            <v>Depreciation</v>
          </cell>
          <cell r="E12">
            <v>7.1356588753758885</v>
          </cell>
          <cell r="F12">
            <v>6.7482949999999997</v>
          </cell>
          <cell r="G12">
            <v>0.38736387537588879</v>
          </cell>
          <cell r="H12">
            <v>0.28808412432192521</v>
          </cell>
          <cell r="J12">
            <v>14.688066447795059</v>
          </cell>
          <cell r="K12">
            <v>13.676</v>
          </cell>
          <cell r="L12">
            <v>1.0120664477950587</v>
          </cell>
          <cell r="M12">
            <v>0.34015204815648414</v>
          </cell>
          <cell r="O12">
            <v>22.302045124624112</v>
          </cell>
          <cell r="P12">
            <v>21.689409000000001</v>
          </cell>
          <cell r="Q12">
            <v>0.61263612462411121</v>
          </cell>
          <cell r="R12">
            <v>0.23971279348129348</v>
          </cell>
          <cell r="T12">
            <v>29.437704</v>
          </cell>
          <cell r="U12">
            <v>28.437704</v>
          </cell>
          <cell r="V12">
            <v>1</v>
          </cell>
          <cell r="W12">
            <v>0.25110129088108502</v>
          </cell>
          <cell r="Z12">
            <v>5.5397460000000001</v>
          </cell>
          <cell r="AA12">
            <v>10.959999999999994</v>
          </cell>
          <cell r="AB12">
            <v>23.529433000000001</v>
          </cell>
        </row>
        <row r="13">
          <cell r="C13" t="str">
            <v>Accounts Receivable/Deferred Revenue</v>
          </cell>
          <cell r="E13">
            <v>-4.1317905961526336</v>
          </cell>
          <cell r="F13">
            <v>2.1070000000000002</v>
          </cell>
          <cell r="G13">
            <v>-6.2387905961526338</v>
          </cell>
          <cell r="H13" t="str">
            <v>-100%+</v>
          </cell>
          <cell r="J13">
            <v>29.158677733945133</v>
          </cell>
          <cell r="K13">
            <v>37.762999999999998</v>
          </cell>
          <cell r="L13">
            <v>-8.6043222660548651</v>
          </cell>
          <cell r="M13" t="str">
            <v>-100%+</v>
          </cell>
          <cell r="O13">
            <v>-0.66820840384736613</v>
          </cell>
          <cell r="P13">
            <v>-4.1069990000000001</v>
          </cell>
          <cell r="Q13">
            <v>3.4387905961526339</v>
          </cell>
          <cell r="R13">
            <v>-0.92461976396565826</v>
          </cell>
          <cell r="T13">
            <v>-4.7999989999999997</v>
          </cell>
          <cell r="U13">
            <v>-1.9999990000000001</v>
          </cell>
          <cell r="V13">
            <v>-2.8</v>
          </cell>
          <cell r="W13">
            <v>-0.30254722882340424</v>
          </cell>
          <cell r="Z13">
            <v>1.9823189999999999</v>
          </cell>
          <cell r="AA13">
            <v>36.097883000000003</v>
          </cell>
          <cell r="AB13">
            <v>-6.8821849999999998</v>
          </cell>
        </row>
        <row r="14">
          <cell r="C14" t="str">
            <v>Accounts Payable &amp; Accrued Expenses</v>
          </cell>
          <cell r="E14">
            <v>-15.005074285905136</v>
          </cell>
          <cell r="F14">
            <v>-8.4260000000000002</v>
          </cell>
          <cell r="G14">
            <v>-6.5790742859051363</v>
          </cell>
          <cell r="H14" t="str">
            <v>100%+</v>
          </cell>
          <cell r="J14">
            <v>-16.5239307125225</v>
          </cell>
          <cell r="K14">
            <v>-25.030999999999999</v>
          </cell>
          <cell r="L14">
            <v>8.5070692874774991</v>
          </cell>
          <cell r="M14">
            <v>-0.27983529442815769</v>
          </cell>
          <cell r="O14">
            <v>18.275745285905138</v>
          </cell>
          <cell r="P14">
            <v>7.6966710000000003</v>
          </cell>
          <cell r="Q14">
            <v>10.579074285905136</v>
          </cell>
          <cell r="R14">
            <v>0.49091673371005462</v>
          </cell>
          <cell r="T14">
            <v>3.2706710000000001</v>
          </cell>
          <cell r="U14">
            <v>-0.72932900000000001</v>
          </cell>
          <cell r="V14">
            <v>4</v>
          </cell>
          <cell r="W14">
            <v>-0.32514561071490178</v>
          </cell>
          <cell r="Z14">
            <v>-7.411575</v>
          </cell>
          <cell r="AA14">
            <v>-22.944655000000001</v>
          </cell>
          <cell r="AB14">
            <v>4.8464840000000002</v>
          </cell>
        </row>
        <row r="15">
          <cell r="C15" t="str">
            <v>Other Working Capital Items</v>
          </cell>
          <cell r="E15">
            <v>-1.778361962501664</v>
          </cell>
          <cell r="F15">
            <v>3.6970000000000001</v>
          </cell>
          <cell r="G15">
            <v>-5.4753619625016636</v>
          </cell>
          <cell r="H15" t="str">
            <v>-100%+</v>
          </cell>
          <cell r="J15">
            <v>1.9816380374983358</v>
          </cell>
          <cell r="K15">
            <v>6.85</v>
          </cell>
          <cell r="L15">
            <v>-4.8683619625016643</v>
          </cell>
          <cell r="M15" t="str">
            <v>-100%+</v>
          </cell>
          <cell r="O15">
            <v>8.394983962501664</v>
          </cell>
          <cell r="P15">
            <v>8.9196220000000004</v>
          </cell>
          <cell r="Q15">
            <v>-0.52463803749833637</v>
          </cell>
          <cell r="R15" t="str">
            <v>-100%+</v>
          </cell>
          <cell r="T15">
            <v>6.6166219999999996</v>
          </cell>
          <cell r="U15">
            <v>12.616622</v>
          </cell>
          <cell r="V15">
            <v>-6</v>
          </cell>
          <cell r="W15" t="str">
            <v>-100%+</v>
          </cell>
          <cell r="Z15">
            <v>0.253521</v>
          </cell>
          <cell r="AA15">
            <v>3.2864230000000001</v>
          </cell>
          <cell r="AB15">
            <v>-7.2409999999999997</v>
          </cell>
        </row>
        <row r="16">
          <cell r="C16" t="str">
            <v>Capital Expenditures, net</v>
          </cell>
          <cell r="E16">
            <v>-15.107021414419009</v>
          </cell>
          <cell r="F16">
            <v>-9.4619999999999997</v>
          </cell>
          <cell r="G16">
            <v>-5.6450214144190092</v>
          </cell>
          <cell r="H16" t="str">
            <v>100%+</v>
          </cell>
          <cell r="J16">
            <v>-20.700021414419009</v>
          </cell>
          <cell r="K16">
            <v>-18.190000000000001</v>
          </cell>
          <cell r="L16">
            <v>-2.5100214144190076</v>
          </cell>
          <cell r="M16" t="str">
            <v>100%+</v>
          </cell>
          <cell r="O16">
            <v>-22.092978585580994</v>
          </cell>
          <cell r="P16">
            <v>-27.738000000000003</v>
          </cell>
          <cell r="Q16">
            <v>5.6450214144190092</v>
          </cell>
          <cell r="R16">
            <v>9.4036772584975559E-2</v>
          </cell>
          <cell r="T16">
            <v>-37.200000000000003</v>
          </cell>
          <cell r="U16">
            <v>-37.200000000000003</v>
          </cell>
          <cell r="V16">
            <v>0</v>
          </cell>
          <cell r="W16">
            <v>0.50643881104721822</v>
          </cell>
          <cell r="Z16">
            <v>-4.5</v>
          </cell>
          <cell r="AA16">
            <v>-7.2249999999999996</v>
          </cell>
          <cell r="AB16">
            <v>-24.693999999999999</v>
          </cell>
        </row>
        <row r="17">
          <cell r="C17" t="str">
            <v>Impact of Exchange Rates</v>
          </cell>
          <cell r="E17">
            <v>0</v>
          </cell>
          <cell r="F17">
            <v>0</v>
          </cell>
          <cell r="G17">
            <v>0</v>
          </cell>
          <cell r="H17" t="e">
            <v>#DIV/0!</v>
          </cell>
          <cell r="L17">
            <v>0</v>
          </cell>
          <cell r="M17" t="e">
            <v>#DIV/0!</v>
          </cell>
          <cell r="O17">
            <v>0</v>
          </cell>
          <cell r="P17">
            <v>0</v>
          </cell>
          <cell r="Q17">
            <v>0</v>
          </cell>
          <cell r="R17" t="e">
            <v>#DIV/0!</v>
          </cell>
          <cell r="T17">
            <v>0</v>
          </cell>
          <cell r="U17">
            <v>0</v>
          </cell>
          <cell r="V17">
            <v>0</v>
          </cell>
          <cell r="W17" t="e">
            <v>#DIV/0!</v>
          </cell>
          <cell r="Z17">
            <v>0</v>
          </cell>
          <cell r="AB17">
            <v>0</v>
          </cell>
        </row>
        <row r="18">
          <cell r="C18" t="str">
            <v>All Other Cash Flows</v>
          </cell>
          <cell r="E18">
            <v>1.3912916030574904</v>
          </cell>
          <cell r="F18">
            <v>-2.6</v>
          </cell>
          <cell r="G18">
            <v>3.9912916030574905</v>
          </cell>
          <cell r="H18" t="str">
            <v>-100%+</v>
          </cell>
          <cell r="J18">
            <v>3.5843264041202514</v>
          </cell>
          <cell r="K18">
            <v>-4.8149999999999995</v>
          </cell>
          <cell r="L18">
            <v>8.3993264041202504</v>
          </cell>
          <cell r="M18" t="str">
            <v>-100%+</v>
          </cell>
          <cell r="O18">
            <v>-8.1162916030574905</v>
          </cell>
          <cell r="P18">
            <v>-7.9250000000000007</v>
          </cell>
          <cell r="Q18">
            <v>-0.19129160305749071</v>
          </cell>
          <cell r="R18" t="str">
            <v>100%+</v>
          </cell>
          <cell r="T18">
            <v>-6.7250000000000005</v>
          </cell>
          <cell r="U18">
            <v>-10.525</v>
          </cell>
          <cell r="V18">
            <v>3.8</v>
          </cell>
          <cell r="W18">
            <v>0.40104166666666674</v>
          </cell>
          <cell r="Z18">
            <v>-1.6</v>
          </cell>
          <cell r="AA18">
            <v>-2.1</v>
          </cell>
          <cell r="AB18">
            <v>-4.8</v>
          </cell>
        </row>
        <row r="19">
          <cell r="C19" t="str">
            <v>Free Cash Flow</v>
          </cell>
          <cell r="E19">
            <v>17.234057447451107</v>
          </cell>
          <cell r="F19">
            <v>33.988295000000001</v>
          </cell>
          <cell r="G19">
            <v>-16.75423755254889</v>
          </cell>
          <cell r="H19">
            <v>-0.47580218142546138</v>
          </cell>
          <cell r="J19">
            <v>90.867041963028583</v>
          </cell>
          <cell r="K19">
            <v>84.962000000000003</v>
          </cell>
          <cell r="L19">
            <v>5.905041963028582</v>
          </cell>
          <cell r="M19">
            <v>6.9645033832979042E-2</v>
          </cell>
          <cell r="O19">
            <v>152.7659405525489</v>
          </cell>
          <cell r="P19">
            <v>85.037998000000002</v>
          </cell>
          <cell r="Q19">
            <v>67.727942552548896</v>
          </cell>
          <cell r="R19">
            <v>0.47937201388335304</v>
          </cell>
          <cell r="T19">
            <v>169.99999800000001</v>
          </cell>
          <cell r="U19">
            <v>169.99999800000001</v>
          </cell>
          <cell r="V19">
            <v>0</v>
          </cell>
          <cell r="W19">
            <v>0.24870484349386346</v>
          </cell>
          <cell r="Z19">
            <v>32.877010999999996</v>
          </cell>
          <cell r="AA19">
            <v>84.950650999999993</v>
          </cell>
          <cell r="AB19">
            <v>136.14105758118288</v>
          </cell>
        </row>
        <row r="20">
          <cell r="C20" t="str">
            <v>% of Revenue</v>
          </cell>
          <cell r="E20">
            <v>0.10713459466438977</v>
          </cell>
          <cell r="F20">
            <v>0.21054118426839619</v>
          </cell>
          <cell r="G20">
            <v>-0.10340658960400642</v>
          </cell>
          <cell r="J20">
            <v>0.2947657040323946</v>
          </cell>
          <cell r="K20">
            <v>0.27158639031313531</v>
          </cell>
          <cell r="L20">
            <v>2.3179313719259298E-2</v>
          </cell>
          <cell r="O20">
            <v>0.31830455686026299</v>
          </cell>
          <cell r="P20">
            <v>0.17331101948979655</v>
          </cell>
          <cell r="Q20">
            <v>0.14499353737046644</v>
          </cell>
          <cell r="T20">
            <v>0.26529338014981274</v>
          </cell>
          <cell r="U20">
            <v>0.26069620917037262</v>
          </cell>
          <cell r="V20">
            <v>4.5971709794401239E-3</v>
          </cell>
        </row>
        <row r="21">
          <cell r="C21" t="str">
            <v>% of OI</v>
          </cell>
          <cell r="E21">
            <v>0.38529635313554184</v>
          </cell>
          <cell r="F21">
            <v>0.81071212193492992</v>
          </cell>
          <cell r="G21">
            <v>-0.42541576879938808</v>
          </cell>
          <cell r="J21">
            <v>1.1549189388676981</v>
          </cell>
          <cell r="K21">
            <v>1.1372391545864622</v>
          </cell>
          <cell r="L21">
            <v>1.7679784281235955E-2</v>
          </cell>
          <cell r="O21">
            <v>1.1343670390171534</v>
          </cell>
          <cell r="P21">
            <v>0.61856613517995873</v>
          </cell>
          <cell r="Q21">
            <v>0.51580090383719468</v>
          </cell>
          <cell r="T21">
            <v>0.94760311036789302</v>
          </cell>
          <cell r="U21">
            <v>0.94760311036789302</v>
          </cell>
          <cell r="V21">
            <v>0</v>
          </cell>
        </row>
        <row r="23">
          <cell r="C23" t="str">
            <v>CapEx % of Rev</v>
          </cell>
          <cell r="E23">
            <v>9.3911989138658017E-2</v>
          </cell>
          <cell r="F23">
            <v>5.8612551337087211E-2</v>
          </cell>
          <cell r="G23">
            <v>-3.5299437801570806E-2</v>
          </cell>
          <cell r="J23">
            <v>6.7149279363462364E-2</v>
          </cell>
          <cell r="K23">
            <v>5.8145481977777497E-2</v>
          </cell>
          <cell r="L23">
            <v>-9.0037973856848669E-3</v>
          </cell>
          <cell r="O23">
            <v>4.6033138885350218E-2</v>
          </cell>
          <cell r="P23">
            <v>5.6531211595644303E-2</v>
          </cell>
          <cell r="Q23">
            <v>1.0498072710294085E-2</v>
          </cell>
          <cell r="T23">
            <v>5.8052434456928849E-2</v>
          </cell>
          <cell r="U23">
            <v>5.7046465266063488E-2</v>
          </cell>
          <cell r="V23">
            <v>-1.0059691908653606E-3</v>
          </cell>
        </row>
        <row r="26">
          <cell r="E26" t="str">
            <v>Q1 2007</v>
          </cell>
        </row>
        <row r="27">
          <cell r="E27">
            <v>7.5524075724191704</v>
          </cell>
        </row>
        <row r="28">
          <cell r="E28">
            <v>33.290468330097767</v>
          </cell>
        </row>
        <row r="29">
          <cell r="E29">
            <v>-1.5188564266173639</v>
          </cell>
        </row>
        <row r="30">
          <cell r="E30">
            <v>3.76</v>
          </cell>
        </row>
        <row r="31">
          <cell r="E31">
            <v>-5.593</v>
          </cell>
        </row>
        <row r="33">
          <cell r="E33">
            <v>2.1930348010627609</v>
          </cell>
        </row>
      </sheetData>
      <sheetData sheetId="12" refreshError="1">
        <row r="2">
          <cell r="B2" t="str">
            <v>Segment Financials</v>
          </cell>
          <cell r="D2" t="str">
            <v>Q2</v>
          </cell>
          <cell r="E2" t="str">
            <v>B/(W)</v>
          </cell>
          <cell r="F2" t="str">
            <v>YoY</v>
          </cell>
          <cell r="G2" t="str">
            <v>Organic</v>
          </cell>
          <cell r="H2" t="str">
            <v>YTD</v>
          </cell>
          <cell r="I2" t="str">
            <v>B/(W)</v>
          </cell>
          <cell r="J2" t="str">
            <v>PY</v>
          </cell>
          <cell r="K2" t="str">
            <v>Organic</v>
          </cell>
          <cell r="M2" t="str">
            <v>B/(W)</v>
          </cell>
          <cell r="N2" t="str">
            <v>PY</v>
          </cell>
          <cell r="O2" t="str">
            <v>Organic</v>
          </cell>
        </row>
        <row r="3">
          <cell r="B3" t="str">
            <v>USD millions</v>
          </cell>
          <cell r="D3" t="str">
            <v>Actuals</v>
          </cell>
          <cell r="E3" t="str">
            <v>Plan</v>
          </cell>
          <cell r="F3" t="str">
            <v>Growth</v>
          </cell>
          <cell r="G3" t="str">
            <v>Growth</v>
          </cell>
          <cell r="H3" t="str">
            <v>Actuals</v>
          </cell>
          <cell r="I3" t="str">
            <v>Plan</v>
          </cell>
          <cell r="J3" t="str">
            <v>Growth</v>
          </cell>
          <cell r="K3" t="str">
            <v>Growth</v>
          </cell>
          <cell r="L3" t="str">
            <v>FYE</v>
          </cell>
          <cell r="M3" t="str">
            <v>Plan</v>
          </cell>
          <cell r="N3" t="str">
            <v>Growth</v>
          </cell>
          <cell r="O3" t="str">
            <v>Growth</v>
          </cell>
        </row>
        <row r="5">
          <cell r="B5" t="str">
            <v>REVENUE</v>
          </cell>
          <cell r="Q5" t="str">
            <v>Q2 Plan</v>
          </cell>
          <cell r="R5" t="str">
            <v>H1 Plan</v>
          </cell>
          <cell r="S5" t="str">
            <v>Q2 PY</v>
          </cell>
          <cell r="T5" t="str">
            <v>H1 PY</v>
          </cell>
          <cell r="V5" t="str">
            <v>FY Plan</v>
          </cell>
          <cell r="W5" t="str">
            <v>PY @ '07</v>
          </cell>
          <cell r="X5" t="str">
            <v>Acq Imp</v>
          </cell>
        </row>
        <row r="6">
          <cell r="B6" t="str">
            <v>Academic &amp; Government</v>
          </cell>
          <cell r="D6">
            <v>54.922999999999995</v>
          </cell>
          <cell r="E6">
            <v>2.8810556275000039</v>
          </cell>
          <cell r="F6">
            <v>0.13764033307096391</v>
          </cell>
          <cell r="G6">
            <v>7.8314462540285401E-2</v>
          </cell>
          <cell r="H6">
            <v>104.485</v>
          </cell>
          <cell r="I6">
            <v>2.8206727250000085</v>
          </cell>
          <cell r="J6">
            <v>0.14196249016350437</v>
          </cell>
          <cell r="K6">
            <v>8.3846850631029923E-2</v>
          </cell>
          <cell r="L6">
            <v>216.00328326999994</v>
          </cell>
          <cell r="M6">
            <v>3.04</v>
          </cell>
          <cell r="N6">
            <v>0.11427486715804558</v>
          </cell>
          <cell r="O6">
            <v>7.7303830903164839E-2</v>
          </cell>
          <cell r="Q6">
            <v>52.041944372499991</v>
          </cell>
          <cell r="R6">
            <v>101.66432727499999</v>
          </cell>
          <cell r="S6">
            <v>48.277999999999999</v>
          </cell>
          <cell r="T6">
            <v>91.495999999999995</v>
          </cell>
          <cell r="V6">
            <v>212.96328326999995</v>
          </cell>
          <cell r="W6">
            <v>193.85098743267503</v>
          </cell>
          <cell r="X6">
            <v>6.6526003888888896</v>
          </cell>
        </row>
        <row r="7">
          <cell r="B7" t="str">
            <v>Pharma</v>
          </cell>
          <cell r="D7">
            <v>50.528000000000006</v>
          </cell>
          <cell r="E7">
            <v>-4.7406005799999917</v>
          </cell>
          <cell r="F7">
            <v>-8.1268894036353734E-3</v>
          </cell>
          <cell r="G7">
            <v>-1.8864260818066025E-2</v>
          </cell>
          <cell r="H7">
            <v>95.618999999999971</v>
          </cell>
          <cell r="I7">
            <v>-7.2654696600000364</v>
          </cell>
          <cell r="J7">
            <v>1.423464895997939E-2</v>
          </cell>
          <cell r="K7">
            <v>3.5832136829638817E-3</v>
          </cell>
          <cell r="L7">
            <v>204.45600514</v>
          </cell>
          <cell r="M7">
            <v>-11</v>
          </cell>
          <cell r="N7">
            <v>5.0377627228358479E-2</v>
          </cell>
          <cell r="O7">
            <v>4.5005766095273847E-2</v>
          </cell>
          <cell r="Q7">
            <v>55.268600579999998</v>
          </cell>
          <cell r="R7">
            <v>102.88446966000001</v>
          </cell>
          <cell r="S7">
            <v>50.942</v>
          </cell>
          <cell r="T7">
            <v>94.277000000000001</v>
          </cell>
          <cell r="V7">
            <v>215.45600514</v>
          </cell>
          <cell r="W7">
            <v>194.65</v>
          </cell>
          <cell r="X7">
            <v>1.0005999999999999</v>
          </cell>
        </row>
        <row r="8">
          <cell r="B8" t="str">
            <v>Corporate</v>
          </cell>
          <cell r="D8">
            <v>33.543999999999997</v>
          </cell>
          <cell r="E8">
            <v>3.1279554875000066</v>
          </cell>
          <cell r="F8">
            <v>9.6675058031189698E-2</v>
          </cell>
          <cell r="G8">
            <v>9.6675058031189698E-2</v>
          </cell>
          <cell r="H8">
            <v>64.394999999999996</v>
          </cell>
          <cell r="I8">
            <v>3.7199110750000131</v>
          </cell>
          <cell r="J8">
            <v>7.6623420049488411E-2</v>
          </cell>
          <cell r="K8">
            <v>7.6623420049488411E-2</v>
          </cell>
          <cell r="L8">
            <v>132.69400050999994</v>
          </cell>
          <cell r="M8">
            <v>3.84</v>
          </cell>
          <cell r="N8">
            <v>8.9605274199310081E-2</v>
          </cell>
          <cell r="O8">
            <v>8.9605274199310081E-2</v>
          </cell>
          <cell r="Q8">
            <v>30.41604451249999</v>
          </cell>
          <cell r="R8">
            <v>60.675088924999983</v>
          </cell>
          <cell r="S8">
            <v>30.587</v>
          </cell>
          <cell r="T8">
            <v>59.811999999999998</v>
          </cell>
          <cell r="V8">
            <v>128.83400050999992</v>
          </cell>
          <cell r="W8">
            <v>121.78171641791045</v>
          </cell>
        </row>
        <row r="9">
          <cell r="B9" t="str">
            <v>Dialog</v>
          </cell>
          <cell r="D9">
            <v>26.716999999999999</v>
          </cell>
          <cell r="E9">
            <v>-1.6394134850000022</v>
          </cell>
          <cell r="F9">
            <v>-6.6394101408253858E-2</v>
          </cell>
          <cell r="G9">
            <v>-6.6394101408253858E-2</v>
          </cell>
          <cell r="H9">
            <v>53.254999999999995</v>
          </cell>
          <cell r="I9">
            <v>-3.6927340800000081</v>
          </cell>
          <cell r="J9">
            <v>-9.2048283152044275E-2</v>
          </cell>
          <cell r="K9">
            <v>-9.2048283152044275E-2</v>
          </cell>
          <cell r="L9">
            <v>106.25009100000001</v>
          </cell>
          <cell r="M9">
            <v>-7.2</v>
          </cell>
          <cell r="N9">
            <v>-6.2441326638888905E-2</v>
          </cell>
          <cell r="O9">
            <v>-6.2441326638888905E-2</v>
          </cell>
          <cell r="Q9">
            <v>28.356413485000001</v>
          </cell>
          <cell r="R9">
            <v>56.947734080000004</v>
          </cell>
          <cell r="S9">
            <v>28.617000000000001</v>
          </cell>
          <cell r="T9">
            <v>58.654000000000003</v>
          </cell>
          <cell r="V9">
            <v>113.45009100000001</v>
          </cell>
          <cell r="W9">
            <v>113.32633788037776</v>
          </cell>
        </row>
        <row r="10">
          <cell r="B10" t="str">
            <v>SBU Center / Eliminations</v>
          </cell>
          <cell r="D10">
            <v>-4.851414367098335</v>
          </cell>
          <cell r="E10">
            <v>-0.2014143670983346</v>
          </cell>
          <cell r="F10">
            <v>-2.6602253792468944E-2</v>
          </cell>
          <cell r="G10">
            <v>-2.6602253792468944E-2</v>
          </cell>
          <cell r="H10">
            <v>-9.4902344684385547</v>
          </cell>
          <cell r="I10">
            <v>-0.15466125843855494</v>
          </cell>
          <cell r="J10">
            <v>5.4056643327353715E-3</v>
          </cell>
          <cell r="K10">
            <v>5.4056643327353715E-3</v>
          </cell>
          <cell r="L10">
            <v>-18.64</v>
          </cell>
          <cell r="M10">
            <v>0</v>
          </cell>
          <cell r="N10">
            <v>4.9255865921787545E-2</v>
          </cell>
          <cell r="O10">
            <v>4.9255865921787545E-2</v>
          </cell>
          <cell r="Q10">
            <v>-4.6500000000000004</v>
          </cell>
          <cell r="R10">
            <v>-9.3355732099999997</v>
          </cell>
          <cell r="S10">
            <v>-4.984</v>
          </cell>
          <cell r="T10">
            <v>-9.4392092715501121</v>
          </cell>
          <cell r="V10">
            <v>-18.64</v>
          </cell>
          <cell r="W10">
            <v>-19.605695509309964</v>
          </cell>
        </row>
        <row r="11">
          <cell r="B11" t="str">
            <v>SBU Revenue at Plan Rates</v>
          </cell>
          <cell r="D11">
            <v>160.86458563290165</v>
          </cell>
          <cell r="E11">
            <v>-0.572417317098318</v>
          </cell>
          <cell r="F11">
            <v>4.8729288955614347E-2</v>
          </cell>
          <cell r="G11">
            <v>2.7208591662318815E-2</v>
          </cell>
          <cell r="H11">
            <v>308.26376553156143</v>
          </cell>
          <cell r="I11">
            <v>-4.5722811984385778</v>
          </cell>
          <cell r="J11">
            <v>4.5671588741098113E-2</v>
          </cell>
          <cell r="K11">
            <v>2.5132085345859423E-2</v>
          </cell>
          <cell r="L11">
            <v>640.76337991999992</v>
          </cell>
          <cell r="M11">
            <v>-11.299999999999955</v>
          </cell>
          <cell r="N11">
            <v>6.0860645770092425E-2</v>
          </cell>
          <cell r="O11">
            <v>4.7586890830730866E-2</v>
          </cell>
          <cell r="Q11">
            <v>161.43300294999995</v>
          </cell>
          <cell r="R11">
            <v>312.83604673000002</v>
          </cell>
          <cell r="S11">
            <v>153.38999999999996</v>
          </cell>
          <cell r="T11">
            <v>294.79979072844986</v>
          </cell>
          <cell r="V11">
            <v>652.06337991999987</v>
          </cell>
          <cell r="W11">
            <v>604.00334622165337</v>
          </cell>
          <cell r="X11">
            <v>7.6532003888888891</v>
          </cell>
        </row>
        <row r="13">
          <cell r="B13" t="str">
            <v>Currency Translation</v>
          </cell>
          <cell r="D13">
            <v>2.044614915180091</v>
          </cell>
          <cell r="E13">
            <v>2.044614915180091</v>
          </cell>
          <cell r="F13" t="str">
            <v>n/m</v>
          </cell>
          <cell r="G13" t="str">
            <v>n/m</v>
          </cell>
          <cell r="H13">
            <v>3.229013530582904</v>
          </cell>
          <cell r="I13">
            <v>3.229013530582904</v>
          </cell>
          <cell r="J13" t="str">
            <v>n/m</v>
          </cell>
          <cell r="K13" t="str">
            <v>n/m</v>
          </cell>
          <cell r="L13">
            <v>3.229013530582904</v>
          </cell>
          <cell r="M13">
            <v>3.229013530582904</v>
          </cell>
          <cell r="N13" t="str">
            <v>n/m</v>
          </cell>
          <cell r="O13" t="str">
            <v>n/m</v>
          </cell>
          <cell r="Q13">
            <v>0</v>
          </cell>
          <cell r="R13">
            <v>0</v>
          </cell>
          <cell r="S13">
            <v>-0.86334984340209076</v>
          </cell>
          <cell r="T13">
            <v>-3.1440000000000001</v>
          </cell>
          <cell r="V13">
            <v>0</v>
          </cell>
          <cell r="W13">
            <v>-2.3901100571326879</v>
          </cell>
          <cell r="X13">
            <v>0</v>
          </cell>
        </row>
        <row r="15">
          <cell r="B15" t="str">
            <v>SBU Revenue at Avg Rates</v>
          </cell>
          <cell r="D15">
            <v>162.90920054808174</v>
          </cell>
          <cell r="E15">
            <v>1.472197598081773</v>
          </cell>
          <cell r="F15">
            <v>6.8070401997448959E-2</v>
          </cell>
          <cell r="G15">
            <v>4.6031310141855908E-2</v>
          </cell>
          <cell r="H15">
            <v>311.49277906214434</v>
          </cell>
          <cell r="I15">
            <v>-1.3432676678556739</v>
          </cell>
          <cell r="J15">
            <v>6.801506763897569E-2</v>
          </cell>
          <cell r="K15">
            <v>4.6815030132761892E-2</v>
          </cell>
          <cell r="L15">
            <v>643.99239345058277</v>
          </cell>
          <cell r="M15">
            <v>-8.0709864694170506</v>
          </cell>
          <cell r="N15">
            <v>7.0442528087052869E-2</v>
          </cell>
          <cell r="O15">
            <v>5.6996339883116143E-2</v>
          </cell>
          <cell r="Q15">
            <v>161.43300294999995</v>
          </cell>
          <cell r="R15">
            <v>312.83604673000002</v>
          </cell>
          <cell r="S15">
            <v>152.52665015659787</v>
          </cell>
          <cell r="T15">
            <v>291.65579072844986</v>
          </cell>
          <cell r="V15">
            <v>652.06337991999987</v>
          </cell>
          <cell r="W15">
            <v>601.61323616452069</v>
          </cell>
          <cell r="X15">
            <v>7.6532003888888891</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B3" t="str">
            <v>Thomson Pharma Customers</v>
          </cell>
          <cell r="C3" t="str">
            <v>Q2 '06</v>
          </cell>
          <cell r="D3" t="str">
            <v>Q2 '07</v>
          </cell>
          <cell r="E3" t="str">
            <v>Growth</v>
          </cell>
        </row>
        <row r="4">
          <cell r="B4" t="str">
            <v>Large Companies</v>
          </cell>
          <cell r="C4">
            <v>17</v>
          </cell>
          <cell r="D4">
            <v>19</v>
          </cell>
          <cell r="E4">
            <v>0.11764705882352944</v>
          </cell>
        </row>
        <row r="5">
          <cell r="B5" t="str">
            <v>Medium Companies</v>
          </cell>
          <cell r="C5">
            <v>50</v>
          </cell>
          <cell r="D5">
            <v>50</v>
          </cell>
          <cell r="E5">
            <v>0</v>
          </cell>
        </row>
        <row r="6">
          <cell r="B6" t="str">
            <v>Small Companies</v>
          </cell>
          <cell r="C6">
            <v>133</v>
          </cell>
          <cell r="D6">
            <v>197</v>
          </cell>
          <cell r="E6">
            <v>0.48120300751879697</v>
          </cell>
        </row>
        <row r="7">
          <cell r="B7" t="str">
            <v>Total</v>
          </cell>
          <cell r="C7">
            <v>200</v>
          </cell>
          <cell r="D7">
            <v>266</v>
          </cell>
          <cell r="E7">
            <v>0.33000000000000007</v>
          </cell>
        </row>
        <row r="9">
          <cell r="B9" t="str">
            <v>Annual Contract Value</v>
          </cell>
        </row>
        <row r="10">
          <cell r="B10" t="str">
            <v>Large Companies</v>
          </cell>
          <cell r="C10">
            <v>9.7390000000000008</v>
          </cell>
          <cell r="D10">
            <v>13.522</v>
          </cell>
          <cell r="E10">
            <v>0.38843823801211608</v>
          </cell>
        </row>
        <row r="11">
          <cell r="B11" t="str">
            <v>Medium Companies</v>
          </cell>
          <cell r="C11">
            <v>6.5880000000000001</v>
          </cell>
          <cell r="D11">
            <v>8.3290000000000006</v>
          </cell>
          <cell r="E11">
            <v>0.2642683667273833</v>
          </cell>
        </row>
        <row r="12">
          <cell r="B12" t="str">
            <v>Small Companies</v>
          </cell>
          <cell r="C12">
            <v>6.5140000000000002</v>
          </cell>
          <cell r="D12">
            <v>9.0990000000000002</v>
          </cell>
          <cell r="E12">
            <v>0.39683758059564012</v>
          </cell>
        </row>
        <row r="13">
          <cell r="B13" t="str">
            <v>Total</v>
          </cell>
          <cell r="C13">
            <v>22.841000000000001</v>
          </cell>
          <cell r="D13">
            <v>30.95</v>
          </cell>
          <cell r="E13">
            <v>0.35501948250952231</v>
          </cell>
        </row>
        <row r="34">
          <cell r="C34" t="str">
            <v>Seats</v>
          </cell>
          <cell r="D34" t="str">
            <v>ACV (millions)</v>
          </cell>
        </row>
        <row r="35">
          <cell r="B35" t="str">
            <v>Q1 2006</v>
          </cell>
          <cell r="C35">
            <v>3680</v>
          </cell>
          <cell r="D35">
            <v>18.3</v>
          </cell>
        </row>
        <row r="36">
          <cell r="B36" t="str">
            <v>Q2 2006</v>
          </cell>
          <cell r="C36">
            <v>4742</v>
          </cell>
          <cell r="D36">
            <v>22.84</v>
          </cell>
        </row>
        <row r="37">
          <cell r="B37" t="str">
            <v>Q3 2006</v>
          </cell>
          <cell r="C37">
            <v>5170</v>
          </cell>
          <cell r="D37">
            <v>24.38</v>
          </cell>
        </row>
        <row r="38">
          <cell r="B38" t="str">
            <v>Q4 2006</v>
          </cell>
          <cell r="C38">
            <v>5209</v>
          </cell>
          <cell r="D38">
            <v>24.9</v>
          </cell>
        </row>
        <row r="39">
          <cell r="B39" t="str">
            <v>Q1 2007</v>
          </cell>
          <cell r="C39">
            <v>5636</v>
          </cell>
          <cell r="D39">
            <v>28.7</v>
          </cell>
        </row>
        <row r="40">
          <cell r="B40" t="str">
            <v>Q2 2007</v>
          </cell>
          <cell r="C40">
            <v>6188</v>
          </cell>
          <cell r="D40">
            <v>30.95</v>
          </cell>
        </row>
        <row r="61">
          <cell r="B61" t="str">
            <v>WOS/WOK Renewals</v>
          </cell>
          <cell r="C61" t="str">
            <v>Q2 YTD</v>
          </cell>
          <cell r="D61" t="str">
            <v>FY Plan</v>
          </cell>
          <cell r="E61" t="str">
            <v>FY 2006</v>
          </cell>
        </row>
        <row r="62">
          <cell r="B62" t="str">
            <v>Thomson Pharma</v>
          </cell>
          <cell r="C62">
            <v>0.96599999999999997</v>
          </cell>
          <cell r="D62">
            <v>0.97</v>
          </cell>
          <cell r="E62">
            <v>0.61799999999999999</v>
          </cell>
        </row>
      </sheetData>
      <sheetData sheetId="21"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 Data from Cognos"/>
      <sheetName val="Copy of Source Data"/>
      <sheetName val="Growth &amp; Margin Assums"/>
      <sheetName val="Target_Summary"/>
      <sheetName val="Target_Recon"/>
      <sheetName val="Corp Assumptions"/>
      <sheetName val="Summary"/>
      <sheetName val="MG Summary"/>
      <sheetName val="Model_Base"/>
      <sheetName val="TLR"/>
      <sheetName val="TL"/>
      <sheetName val="TF"/>
      <sheetName val="TSH"/>
      <sheetName val="Corp"/>
      <sheetName val="Acq"/>
      <sheetName val="Overlay"/>
      <sheetName val="DiscOps"/>
      <sheetName val="Debt"/>
      <sheetName val="Interest"/>
      <sheetName val="Taxes"/>
      <sheetName val="AcqDispProceeds"/>
      <sheetName val="Acq Template1"/>
      <sheetName val="Acq Template2"/>
      <sheetName val="Acq Template3"/>
      <sheetName val="Dividend"/>
      <sheetName val="Shares"/>
      <sheetName val="NCIB"/>
      <sheetName val="Acq (2)"/>
      <sheetName val="Credit Model---&gt;"/>
      <sheetName val="Credit Ratios"/>
      <sheetName val="ratio summary"/>
      <sheetName val="inputs"/>
      <sheetName val="SP Calcs"/>
      <sheetName val="SP Charts"/>
      <sheetName val="SP Threshold Charts"/>
      <sheetName val="M Calcs Adjusted"/>
      <sheetName val="M Threshold Chart Adjusted"/>
      <sheetName val="M Charts Adjusted"/>
      <sheetName val="DB Calcs"/>
      <sheetName val="DB Charts"/>
      <sheetName val="Interco Debt Model---&gt;"/>
      <sheetName val="Inputs (2)"/>
      <sheetName val="Key Metrics"/>
      <sheetName val="Covenants Summary"/>
      <sheetName val="Cov Calcs"/>
      <sheetName val="Cash flows"/>
      <sheetName val="Prepayment"/>
      <sheetName val="Interest (2)"/>
      <sheetName val="US Figures"/>
      <sheetName val="Worldwide Figures"/>
      <sheetName val="Debt Inputs"/>
      <sheetName val="AO inputs"/>
      <sheetName val="Allocations"/>
      <sheetName val="High Growth WW"/>
      <sheetName val="Low Growth WW"/>
      <sheetName val="Corporate"/>
      <sheetName val="EV Key Metrics"/>
      <sheetName val="EV Key Metrics-Targets"/>
      <sheetName val="TLR 2006 YTD Q2 Acquisitions"/>
      <sheetName val="MGP&amp;LDetail-07FL"/>
      <sheetName val="MGP&amp;LDetail-07T"/>
      <sheetName val="ConsolP&amp;L-Targets"/>
      <sheetName val="ConsolP&amp;L"/>
      <sheetName val="TLR Analysis"/>
      <sheetName val="TL Analysis"/>
      <sheetName val="TF Analysis"/>
      <sheetName val="TSH Analysis"/>
      <sheetName val="THOMSONplus"/>
      <sheetName val="Adjusted_Earnings"/>
      <sheetName val="MGSummary"/>
      <sheetName val="Corporate costs"/>
      <sheetName val="MGP&amp;LDetail"/>
      <sheetName val="ConsolP&amp;L-Walk"/>
      <sheetName val="Margin_Expansion"/>
      <sheetName val="2007P All In"/>
      <sheetName val="Leverage Analysis"/>
      <sheetName val="2006 LE"/>
      <sheetName val="2006P Discops"/>
      <sheetName val="2006 All DiscOps"/>
      <sheetName val="Analyst Recon 2006"/>
      <sheetName val="Analyst Recon 2007"/>
      <sheetName val="Target Walk"/>
      <sheetName val="Model Check"/>
      <sheetName val="Revenue Dynamics"/>
      <sheetName val="Metrics - Pharma"/>
      <sheetName val="FCF 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The Thomson Corporation</v>
          </cell>
        </row>
        <row r="2">
          <cell r="A2" t="str">
            <v>Financial Model</v>
          </cell>
        </row>
        <row r="3">
          <cell r="A3" t="str">
            <v>Market Group: Consolidated</v>
          </cell>
        </row>
        <row r="5">
          <cell r="A5" t="str">
            <v>(US$ in Millions)</v>
          </cell>
        </row>
        <row r="6">
          <cell r="A6">
            <v>39287.563684722219</v>
          </cell>
        </row>
        <row r="7">
          <cell r="B7" t="str">
            <v>2004A</v>
          </cell>
          <cell r="C7" t="str">
            <v>2005A</v>
          </cell>
          <cell r="D7" t="str">
            <v>2006 LE</v>
          </cell>
          <cell r="E7">
            <v>2007</v>
          </cell>
          <cell r="F7">
            <v>2008</v>
          </cell>
          <cell r="G7">
            <v>2009</v>
          </cell>
          <cell r="H7">
            <v>2010</v>
          </cell>
          <cell r="I7">
            <v>2011</v>
          </cell>
          <cell r="J7">
            <v>2012</v>
          </cell>
          <cell r="K7">
            <v>2013</v>
          </cell>
          <cell r="L7">
            <v>2014</v>
          </cell>
          <cell r="M7" t="str">
            <v>05-09
CAGR</v>
          </cell>
          <cell r="N7" t="str">
            <v>05-10
CAGR</v>
          </cell>
          <cell r="O7" t="str">
            <v>08-14
CAGR</v>
          </cell>
        </row>
        <row r="8">
          <cell r="A8" t="str">
            <v>P&amp;L Summary</v>
          </cell>
        </row>
        <row r="9">
          <cell r="A9" t="str">
            <v>Revenue</v>
          </cell>
        </row>
        <row r="10">
          <cell r="A10" t="str">
            <v>Ongoing Revenue at plan rates</v>
          </cell>
          <cell r="B10">
            <v>7323.8370000000004</v>
          </cell>
          <cell r="C10">
            <v>7899.5129999999999</v>
          </cell>
          <cell r="D10">
            <v>8423.7522018467043</v>
          </cell>
          <cell r="E10">
            <v>8978.3876834416224</v>
          </cell>
          <cell r="F10">
            <v>9575.3435408618716</v>
          </cell>
          <cell r="G10">
            <v>10212.847283802028</v>
          </cell>
          <cell r="H10">
            <v>10893.726410519579</v>
          </cell>
          <cell r="I10">
            <v>11621.011128203172</v>
          </cell>
          <cell r="J10">
            <v>12397.949298775602</v>
          </cell>
          <cell r="K10">
            <v>13228.022517022137</v>
          </cell>
          <cell r="L10">
            <v>14114.963409030812</v>
          </cell>
          <cell r="M10">
            <v>6.6317728769634821E-2</v>
          </cell>
          <cell r="N10">
            <v>6.6387950484893876E-2</v>
          </cell>
          <cell r="O10">
            <v>6.6811197198161754E-2</v>
          </cell>
        </row>
        <row r="11">
          <cell r="A11" t="str">
            <v>Organic Growth Y/Y %</v>
          </cell>
          <cell r="B11">
            <v>0</v>
          </cell>
          <cell r="C11">
            <v>0</v>
          </cell>
          <cell r="D11">
            <v>0</v>
          </cell>
          <cell r="E11">
            <v>0</v>
          </cell>
          <cell r="F11">
            <v>0</v>
          </cell>
          <cell r="G11">
            <v>0</v>
          </cell>
          <cell r="H11">
            <v>0</v>
          </cell>
          <cell r="I11">
            <v>0</v>
          </cell>
          <cell r="J11">
            <v>0</v>
          </cell>
          <cell r="K11">
            <v>0</v>
          </cell>
          <cell r="L11">
            <v>0</v>
          </cell>
        </row>
        <row r="12">
          <cell r="A12" t="str">
            <v>Total Growth Y/Y %</v>
          </cell>
          <cell r="C12">
            <v>7.8603060117258039E-2</v>
          </cell>
          <cell r="D12">
            <v>6.6363483653575139E-2</v>
          </cell>
          <cell r="E12">
            <v>6.5841856254191367E-2</v>
          </cell>
          <cell r="F12">
            <v>6.6488091010057815E-2</v>
          </cell>
          <cell r="G12">
            <v>6.6577636637230819E-2</v>
          </cell>
          <cell r="H12">
            <v>6.6668883593065331E-2</v>
          </cell>
          <cell r="I12">
            <v>6.6761793924004387E-2</v>
          </cell>
          <cell r="J12">
            <v>6.6856331346836884E-2</v>
          </cell>
          <cell r="K12">
            <v>6.6952461108105377E-2</v>
          </cell>
          <cell r="L12">
            <v>6.7050149851751284E-2</v>
          </cell>
        </row>
        <row r="13">
          <cell r="A13" t="str">
            <v>Revenue from disposals</v>
          </cell>
          <cell r="B13">
            <v>0</v>
          </cell>
          <cell r="C13">
            <v>0</v>
          </cell>
        </row>
        <row r="14">
          <cell r="A14" t="str">
            <v>Exchange to average rates</v>
          </cell>
          <cell r="B14">
            <v>-9.8000000000000025</v>
          </cell>
          <cell r="C14">
            <v>11.499999999999998</v>
          </cell>
        </row>
        <row r="15">
          <cell r="A15" t="str">
            <v>Total Revenue</v>
          </cell>
          <cell r="B15">
            <v>7314.0370000000003</v>
          </cell>
          <cell r="C15">
            <v>7911.0129999999999</v>
          </cell>
          <cell r="D15">
            <v>8423.7522018467043</v>
          </cell>
          <cell r="E15">
            <v>8978.3876834416224</v>
          </cell>
          <cell r="F15">
            <v>9575.3435408618716</v>
          </cell>
          <cell r="G15">
            <v>10212.847283802028</v>
          </cell>
          <cell r="H15">
            <v>10893.726410519579</v>
          </cell>
          <cell r="I15">
            <v>11621.011128203172</v>
          </cell>
          <cell r="J15">
            <v>12397.949298775602</v>
          </cell>
          <cell r="K15">
            <v>13228.022517022137</v>
          </cell>
          <cell r="L15">
            <v>14114.963409030812</v>
          </cell>
          <cell r="M15">
            <v>6.5929998897108488E-2</v>
          </cell>
          <cell r="N15">
            <v>6.607773487874069E-2</v>
          </cell>
          <cell r="O15">
            <v>6.6811197198161754E-2</v>
          </cell>
        </row>
        <row r="16">
          <cell r="A16" t="str">
            <v>Growth Y/Y %</v>
          </cell>
          <cell r="C16">
            <v>8.1620587918819654E-2</v>
          </cell>
          <cell r="D16">
            <v>6.4813343353967934E-2</v>
          </cell>
          <cell r="E16">
            <v>6.5841856254191367E-2</v>
          </cell>
          <cell r="F16">
            <v>6.6488091010057815E-2</v>
          </cell>
          <cell r="G16">
            <v>6.6577636637230819E-2</v>
          </cell>
          <cell r="H16">
            <v>6.6668883593065331E-2</v>
          </cell>
          <cell r="I16">
            <v>6.6761793924004387E-2</v>
          </cell>
          <cell r="J16">
            <v>6.6856331346836884E-2</v>
          </cell>
          <cell r="K16">
            <v>6.6952461108105377E-2</v>
          </cell>
          <cell r="L16">
            <v>6.7050149851751284E-2</v>
          </cell>
        </row>
        <row r="18">
          <cell r="A18" t="str">
            <v xml:space="preserve">Operating expenses - ongoing </v>
          </cell>
          <cell r="B18">
            <v>5159.1480000000001</v>
          </cell>
          <cell r="C18">
            <v>5589.8615890000001</v>
          </cell>
          <cell r="D18">
            <v>5959.3109373184434</v>
          </cell>
          <cell r="E18">
            <v>6319.5394032170216</v>
          </cell>
          <cell r="F18">
            <v>6655.5161282975769</v>
          </cell>
          <cell r="G18">
            <v>7078.5686266430366</v>
          </cell>
          <cell r="H18">
            <v>7531.5259904577752</v>
          </cell>
          <cell r="I18">
            <v>8016.4412725115499</v>
          </cell>
          <cell r="J18">
            <v>8535.5175626479086</v>
          </cell>
          <cell r="K18">
            <v>9091.1190175260926</v>
          </cell>
          <cell r="L18">
            <v>9685.7827337508879</v>
          </cell>
        </row>
        <row r="19">
          <cell r="A19" t="str">
            <v>Growth Y/Y %</v>
          </cell>
          <cell r="C19">
            <v>8.3485410575544705E-2</v>
          </cell>
          <cell r="D19">
            <v>6.6092754254499564E-2</v>
          </cell>
          <cell r="E19">
            <v>6.0448006436910839E-2</v>
          </cell>
          <cell r="F19">
            <v>5.3164748827980057E-2</v>
          </cell>
          <cell r="G19">
            <v>6.3564190994406466E-2</v>
          </cell>
          <cell r="H19">
            <v>6.3989965726948261E-2</v>
          </cell>
          <cell r="I19">
            <v>6.4384731947834783E-2</v>
          </cell>
          <cell r="J19">
            <v>6.4751461713600467E-2</v>
          </cell>
          <cell r="K19">
            <v>6.5092884034301468E-2</v>
          </cell>
          <cell r="L19">
            <v>6.5411498307126781E-2</v>
          </cell>
        </row>
        <row r="20">
          <cell r="A20" t="str">
            <v>Operating expenses - disposals</v>
          </cell>
          <cell r="B20">
            <v>0</v>
          </cell>
          <cell r="C20">
            <v>0</v>
          </cell>
        </row>
        <row r="21">
          <cell r="A21" t="str">
            <v>Operating expenses - exchange to average rates</v>
          </cell>
          <cell r="B21">
            <v>-11.799999999999999</v>
          </cell>
          <cell r="C21">
            <v>5.6</v>
          </cell>
        </row>
        <row r="22">
          <cell r="A22" t="str">
            <v>Total Operating expenses</v>
          </cell>
          <cell r="B22">
            <v>5147.348</v>
          </cell>
          <cell r="C22">
            <v>5595.4615890000005</v>
          </cell>
          <cell r="D22">
            <v>5959.3109373184434</v>
          </cell>
          <cell r="E22">
            <v>6319.5394032170216</v>
          </cell>
          <cell r="F22">
            <v>6655.5161282975769</v>
          </cell>
          <cell r="G22">
            <v>7078.5686266430366</v>
          </cell>
          <cell r="H22">
            <v>7531.5259904577752</v>
          </cell>
          <cell r="I22">
            <v>8016.4412725115499</v>
          </cell>
          <cell r="J22">
            <v>8535.5175626479086</v>
          </cell>
          <cell r="K22">
            <v>9091.1190175260926</v>
          </cell>
          <cell r="L22">
            <v>9685.7827337508879</v>
          </cell>
          <cell r="M22">
            <v>6.0540802771778868E-2</v>
          </cell>
          <cell r="N22">
            <v>6.1229739701808228E-2</v>
          </cell>
          <cell r="O22">
            <v>6.4532268475040899E-2</v>
          </cell>
        </row>
        <row r="24">
          <cell r="A24" t="str">
            <v>EBITDA</v>
          </cell>
        </row>
        <row r="25">
          <cell r="A25" t="str">
            <v>Ongoing EBITDA at plan rates</v>
          </cell>
          <cell r="B25">
            <v>2164.6890000000003</v>
          </cell>
          <cell r="C25">
            <v>2309.6514110000003</v>
          </cell>
          <cell r="D25">
            <v>2464.4412645282605</v>
          </cell>
          <cell r="E25">
            <v>2658.8482802245994</v>
          </cell>
          <cell r="F25">
            <v>2919.8274125642938</v>
          </cell>
          <cell r="G25">
            <v>3134.27865715899</v>
          </cell>
          <cell r="H25">
            <v>3362.2004200618048</v>
          </cell>
          <cell r="I25">
            <v>3604.5698556916223</v>
          </cell>
          <cell r="J25">
            <v>3862.431736127694</v>
          </cell>
          <cell r="K25">
            <v>4136.9034994960448</v>
          </cell>
          <cell r="L25">
            <v>4429.1806752799248</v>
          </cell>
          <cell r="M25">
            <v>7.9313953816196658E-2</v>
          </cell>
          <cell r="N25">
            <v>7.79917372267529E-2</v>
          </cell>
          <cell r="O25">
            <v>7.1916696806538782E-2</v>
          </cell>
        </row>
        <row r="26">
          <cell r="A26" t="str">
            <v>Growth Y/Y %</v>
          </cell>
          <cell r="C26">
            <v>6.6966853437145035E-2</v>
          </cell>
          <cell r="D26">
            <v>6.7018708014142003E-2</v>
          </cell>
          <cell r="E26">
            <v>7.888482411592479E-2</v>
          </cell>
          <cell r="F26">
            <v>9.8154954639852132E-2</v>
          </cell>
          <cell r="G26">
            <v>7.3446548132225953E-2</v>
          </cell>
          <cell r="H26">
            <v>7.2719048889357651E-2</v>
          </cell>
          <cell r="I26">
            <v>7.20865520638303E-2</v>
          </cell>
          <cell r="J26">
            <v>7.1537490119357061E-2</v>
          </cell>
          <cell r="K26">
            <v>7.1061906622464699E-2</v>
          </cell>
          <cell r="L26">
            <v>7.0651194986657284E-2</v>
          </cell>
        </row>
        <row r="27">
          <cell r="A27" t="str">
            <v>EBITDA Margin %</v>
          </cell>
          <cell r="B27">
            <v>0.29556761025675476</v>
          </cell>
          <cell r="C27">
            <v>0.29237896196892144</v>
          </cell>
          <cell r="D27">
            <v>0.29255861348675372</v>
          </cell>
          <cell r="E27">
            <v>0.296138724899146</v>
          </cell>
          <cell r="F27">
            <v>0.30493187007904277</v>
          </cell>
          <cell r="G27">
            <v>0.30689567464012485</v>
          </cell>
          <cell r="H27">
            <v>0.30863639248504349</v>
          </cell>
          <cell r="I27">
            <v>0.31017695585400895</v>
          </cell>
          <cell r="J27">
            <v>0.3115379522086883</v>
          </cell>
          <cell r="K27">
            <v>0.31273786343896665</v>
          </cell>
          <cell r="L27">
            <v>0.31379328071414742</v>
          </cell>
        </row>
        <row r="28">
          <cell r="A28" t="str">
            <v>EBITDA from disposals</v>
          </cell>
          <cell r="B28">
            <v>0</v>
          </cell>
          <cell r="C28">
            <v>0</v>
          </cell>
        </row>
        <row r="29">
          <cell r="A29" t="str">
            <v>Exchange to average rates</v>
          </cell>
          <cell r="B29">
            <v>-3.3</v>
          </cell>
          <cell r="C29">
            <v>0.30000000000000004</v>
          </cell>
        </row>
        <row r="30">
          <cell r="A30" t="str">
            <v>Total EBITDA</v>
          </cell>
          <cell r="B30">
            <v>2161.3890000000001</v>
          </cell>
          <cell r="C30">
            <v>2309.9514110000005</v>
          </cell>
          <cell r="D30">
            <v>2464.4412645282605</v>
          </cell>
          <cell r="E30">
            <v>2658.8482802245994</v>
          </cell>
          <cell r="F30">
            <v>2919.8274125642938</v>
          </cell>
          <cell r="G30">
            <v>3134.27865715899</v>
          </cell>
          <cell r="H30">
            <v>3362.2004200618048</v>
          </cell>
          <cell r="I30">
            <v>3604.5698556916223</v>
          </cell>
          <cell r="J30">
            <v>3862.431736127694</v>
          </cell>
          <cell r="K30">
            <v>4136.9034994960448</v>
          </cell>
          <cell r="L30">
            <v>4429.1806752799248</v>
          </cell>
          <cell r="M30">
            <v>7.9278908711424512E-2</v>
          </cell>
          <cell r="N30">
            <v>7.7963735397696077E-2</v>
          </cell>
          <cell r="O30">
            <v>7.1916696806538782E-2</v>
          </cell>
        </row>
        <row r="31">
          <cell r="A31" t="str">
            <v>Growth Y/Y %</v>
          </cell>
          <cell r="C31">
            <v>6.8734693754803233E-2</v>
          </cell>
          <cell r="D31">
            <v>6.6880131241106922E-2</v>
          </cell>
          <cell r="E31">
            <v>7.888482411592479E-2</v>
          </cell>
          <cell r="F31">
            <v>9.8154954639852132E-2</v>
          </cell>
          <cell r="G31">
            <v>7.3446548132225953E-2</v>
          </cell>
          <cell r="H31">
            <v>7.2719048889357651E-2</v>
          </cell>
          <cell r="I31">
            <v>7.20865520638303E-2</v>
          </cell>
          <cell r="J31">
            <v>7.1537490119357061E-2</v>
          </cell>
          <cell r="K31">
            <v>7.1061906622464699E-2</v>
          </cell>
          <cell r="L31">
            <v>7.0651194986657284E-2</v>
          </cell>
        </row>
        <row r="32">
          <cell r="A32" t="str">
            <v>% EBITDA Margin</v>
          </cell>
          <cell r="B32">
            <v>0.29551245092142686</v>
          </cell>
          <cell r="C32">
            <v>0.29199186134569627</v>
          </cell>
          <cell r="D32">
            <v>0.29255861348675372</v>
          </cell>
          <cell r="E32">
            <v>0.296138724899146</v>
          </cell>
          <cell r="F32">
            <v>0.30493187007904277</v>
          </cell>
          <cell r="G32">
            <v>0.30689567464012485</v>
          </cell>
          <cell r="H32">
            <v>0.30863639248504349</v>
          </cell>
          <cell r="I32">
            <v>0.31017695585400895</v>
          </cell>
          <cell r="J32">
            <v>0.3115379522086883</v>
          </cell>
          <cell r="K32">
            <v>0.31273786343896665</v>
          </cell>
          <cell r="L32">
            <v>0.31379328071414742</v>
          </cell>
        </row>
        <row r="34">
          <cell r="A34" t="str">
            <v xml:space="preserve">Depreciation expense - ongoing </v>
          </cell>
          <cell r="B34">
            <v>570.06600000000026</v>
          </cell>
          <cell r="C34">
            <v>569.55729500000029</v>
          </cell>
          <cell r="D34">
            <v>615.45196299360498</v>
          </cell>
          <cell r="E34">
            <v>646.81297263117767</v>
          </cell>
          <cell r="F34">
            <v>686.60235888086072</v>
          </cell>
          <cell r="G34">
            <v>731.088533897047</v>
          </cell>
          <cell r="H34">
            <v>778.55195224957993</v>
          </cell>
          <cell r="I34">
            <v>829.19644910324212</v>
          </cell>
          <cell r="J34">
            <v>883.24015767674996</v>
          </cell>
          <cell r="K34">
            <v>940.91653760469649</v>
          </cell>
          <cell r="L34">
            <v>1002.4754791334901</v>
          </cell>
        </row>
        <row r="35">
          <cell r="A35" t="str">
            <v>Growth Y/Y %</v>
          </cell>
          <cell r="C35">
            <v>-8.9236158620220607E-4</v>
          </cell>
          <cell r="D35">
            <v>8.0579545546167752E-2</v>
          </cell>
          <cell r="E35">
            <v>5.0956064036306481E-2</v>
          </cell>
          <cell r="F35">
            <v>6.1516060953173746E-2</v>
          </cell>
          <cell r="G35">
            <v>6.4791759656487757E-2</v>
          </cell>
          <cell r="H35">
            <v>6.4921573998063531E-2</v>
          </cell>
          <cell r="I35">
            <v>6.5049604855948129E-2</v>
          </cell>
          <cell r="J35">
            <v>6.5176000972935855E-2</v>
          </cell>
          <cell r="K35">
            <v>6.5300903074489769E-2</v>
          </cell>
          <cell r="L35">
            <v>6.5424444218511679E-2</v>
          </cell>
        </row>
        <row r="36">
          <cell r="A36" t="str">
            <v>Depreciation % Revenue</v>
          </cell>
          <cell r="C36">
            <v>7.2100304790940942E-2</v>
          </cell>
          <cell r="D36">
            <v>7.3061498990756396E-2</v>
          </cell>
          <cell r="E36">
            <v>7.2041105311598602E-2</v>
          </cell>
          <cell r="F36">
            <v>7.1705245451596608E-2</v>
          </cell>
          <cell r="G36">
            <v>7.1705245451596608E-2</v>
          </cell>
          <cell r="H36">
            <v>7.1705245451596608E-2</v>
          </cell>
          <cell r="I36">
            <v>7.1705245451596608E-2</v>
          </cell>
          <cell r="J36">
            <v>7.1705245451596608E-2</v>
          </cell>
          <cell r="K36">
            <v>7.1705245451596608E-2</v>
          </cell>
          <cell r="L36">
            <v>7.1705245451596608E-2</v>
          </cell>
        </row>
        <row r="37">
          <cell r="A37" t="str">
            <v>Depreciation expense - disposals</v>
          </cell>
          <cell r="B37">
            <v>0</v>
          </cell>
          <cell r="C37">
            <v>0</v>
          </cell>
        </row>
        <row r="38">
          <cell r="A38" t="str">
            <v>Depreciation expense - exchange to average rates</v>
          </cell>
          <cell r="B38">
            <v>0.70000000000000007</v>
          </cell>
          <cell r="C38">
            <v>0.99999999999999989</v>
          </cell>
        </row>
        <row r="39">
          <cell r="A39" t="str">
            <v>Total Depreciation expense</v>
          </cell>
          <cell r="B39">
            <v>570.7660000000003</v>
          </cell>
          <cell r="C39">
            <v>570.55729500000029</v>
          </cell>
          <cell r="D39">
            <v>615.45196299360498</v>
          </cell>
          <cell r="E39">
            <v>646.81297263117767</v>
          </cell>
          <cell r="F39">
            <v>686.60235888086072</v>
          </cell>
          <cell r="G39">
            <v>731.088533897047</v>
          </cell>
          <cell r="H39">
            <v>778.55195224957993</v>
          </cell>
          <cell r="I39">
            <v>829.19644910324212</v>
          </cell>
          <cell r="J39">
            <v>883.24015767674996</v>
          </cell>
          <cell r="K39">
            <v>940.91653760469649</v>
          </cell>
          <cell r="L39">
            <v>1002.4754791334901</v>
          </cell>
        </row>
        <row r="41">
          <cell r="A41" t="str">
            <v>Adjusted Operating Profit</v>
          </cell>
        </row>
        <row r="42">
          <cell r="A42" t="str">
            <v>Ongoing Adj Operating Profit at plan rates</v>
          </cell>
          <cell r="B42">
            <v>1594.6229999999998</v>
          </cell>
          <cell r="C42">
            <v>1740.094116</v>
          </cell>
          <cell r="D42">
            <v>1848.9893015346552</v>
          </cell>
          <cell r="E42">
            <v>2012.0353075934222</v>
          </cell>
          <cell r="F42">
            <v>2233.2250536834331</v>
          </cell>
          <cell r="G42">
            <v>2403.190123261943</v>
          </cell>
          <cell r="H42">
            <v>2583.6484678122247</v>
          </cell>
          <cell r="I42">
            <v>2775.3734065883805</v>
          </cell>
          <cell r="J42">
            <v>2979.1915784509438</v>
          </cell>
          <cell r="K42">
            <v>3195.9869618913481</v>
          </cell>
          <cell r="L42">
            <v>3426.7051961464349</v>
          </cell>
          <cell r="M42">
            <v>8.4061317994434948E-2</v>
          </cell>
          <cell r="N42">
            <v>8.2261319675347E-2</v>
          </cell>
          <cell r="O42">
            <v>7.3966435457474944E-2</v>
          </cell>
        </row>
        <row r="43">
          <cell r="A43" t="str">
            <v>Growth Y/Y %</v>
          </cell>
          <cell r="C43">
            <v>9.1226023956759716E-2</v>
          </cell>
          <cell r="D43">
            <v>6.2580055028848225E-2</v>
          </cell>
          <cell r="E43">
            <v>8.8181151682943382E-2</v>
          </cell>
          <cell r="F43">
            <v>0.10993333231044233</v>
          </cell>
          <cell r="G43">
            <v>7.6107452447828017E-2</v>
          </cell>
          <cell r="H43">
            <v>7.5091164366695384E-2</v>
          </cell>
          <cell r="I43">
            <v>7.4207052996843714E-2</v>
          </cell>
          <cell r="J43">
            <v>7.3438107960076771E-2</v>
          </cell>
          <cell r="K43">
            <v>7.2769869856146974E-2</v>
          </cell>
          <cell r="L43">
            <v>7.2189979810978411E-2</v>
          </cell>
        </row>
        <row r="44">
          <cell r="A44" t="str">
            <v>Adj Operating Profit Margin %</v>
          </cell>
          <cell r="B44">
            <v>0.21773054206422121</v>
          </cell>
          <cell r="C44">
            <v>0.22027865717798045</v>
          </cell>
          <cell r="D44">
            <v>0.21949711449599726</v>
          </cell>
          <cell r="E44">
            <v>0.22409761958754745</v>
          </cell>
          <cell r="F44">
            <v>0.23322662462744617</v>
          </cell>
          <cell r="G44">
            <v>0.23531049241023078</v>
          </cell>
          <cell r="H44">
            <v>0.23716847389496692</v>
          </cell>
          <cell r="I44">
            <v>0.23882374571114498</v>
          </cell>
          <cell r="J44">
            <v>0.24029712548874216</v>
          </cell>
          <cell r="K44">
            <v>0.24160731188495299</v>
          </cell>
          <cell r="L44">
            <v>0.24277110020377488</v>
          </cell>
        </row>
        <row r="45">
          <cell r="A45" t="str">
            <v>Adj Operating Profit from disposals</v>
          </cell>
          <cell r="B45">
            <v>0</v>
          </cell>
          <cell r="C45">
            <v>0</v>
          </cell>
        </row>
        <row r="46">
          <cell r="A46" t="str">
            <v>Exchange to average rates</v>
          </cell>
          <cell r="B46">
            <v>-3.5999999999999996</v>
          </cell>
          <cell r="C46">
            <v>-0.7</v>
          </cell>
        </row>
        <row r="47">
          <cell r="A47" t="str">
            <v>Total Adjusted Operating Profit</v>
          </cell>
          <cell r="B47">
            <v>1591.0229999999999</v>
          </cell>
          <cell r="C47">
            <v>1739.3941159999999</v>
          </cell>
          <cell r="D47">
            <v>1848.9893015346552</v>
          </cell>
          <cell r="E47">
            <v>2012.0353075934222</v>
          </cell>
          <cell r="F47">
            <v>2233.2250536834331</v>
          </cell>
          <cell r="G47">
            <v>2403.190123261943</v>
          </cell>
          <cell r="H47">
            <v>2583.6484678122247</v>
          </cell>
          <cell r="I47">
            <v>2775.3734065883805</v>
          </cell>
          <cell r="J47">
            <v>2979.1915784509438</v>
          </cell>
          <cell r="K47">
            <v>3195.9869618913481</v>
          </cell>
          <cell r="L47">
            <v>3426.7051961464349</v>
          </cell>
          <cell r="M47">
            <v>8.4170368672197293E-2</v>
          </cell>
          <cell r="N47">
            <v>8.2348414485417187E-2</v>
          </cell>
          <cell r="O47">
            <v>7.3966435457474944E-2</v>
          </cell>
        </row>
        <row r="48">
          <cell r="A48" t="str">
            <v>Growth Y/Y %</v>
          </cell>
          <cell r="C48">
            <v>9.3255167272880524E-2</v>
          </cell>
          <cell r="D48">
            <v>6.3007678666112676E-2</v>
          </cell>
          <cell r="E48">
            <v>8.8181151682943382E-2</v>
          </cell>
          <cell r="F48">
            <v>0.10993333231044233</v>
          </cell>
          <cell r="G48">
            <v>7.6107452447828017E-2</v>
          </cell>
          <cell r="H48">
            <v>7.5091164366695384E-2</v>
          </cell>
          <cell r="I48">
            <v>7.4207052996843714E-2</v>
          </cell>
          <cell r="J48">
            <v>7.3438107960076771E-2</v>
          </cell>
          <cell r="K48">
            <v>7.2769869856146974E-2</v>
          </cell>
          <cell r="L48">
            <v>7.2189979810978411E-2</v>
          </cell>
        </row>
        <row r="49">
          <cell r="A49" t="str">
            <v>Adj Operating Profit Margin %</v>
          </cell>
          <cell r="B49">
            <v>0.21753007265344704</v>
          </cell>
          <cell r="C49">
            <v>0.21986996052212276</v>
          </cell>
          <cell r="D49">
            <v>0.21949711449599726</v>
          </cell>
          <cell r="E49">
            <v>0.22409761958754745</v>
          </cell>
          <cell r="F49">
            <v>0.23322662462744617</v>
          </cell>
          <cell r="G49">
            <v>0.23531049241023078</v>
          </cell>
          <cell r="H49">
            <v>0.23716847389496692</v>
          </cell>
          <cell r="I49">
            <v>0.23882374571114498</v>
          </cell>
          <cell r="J49">
            <v>0.24029712548874216</v>
          </cell>
          <cell r="K49">
            <v>0.24160731188495299</v>
          </cell>
          <cell r="L49">
            <v>0.24277110020377488</v>
          </cell>
        </row>
        <row r="50">
          <cell r="A50" t="str">
            <v xml:space="preserve">Amortization </v>
          </cell>
          <cell r="B50">
            <v>-273.11500000000001</v>
          </cell>
          <cell r="C50">
            <v>-283.5</v>
          </cell>
          <cell r="D50">
            <v>-289.3</v>
          </cell>
          <cell r="E50">
            <v>-268.2</v>
          </cell>
          <cell r="F50">
            <v>-250.884513</v>
          </cell>
          <cell r="G50">
            <v>-252.1</v>
          </cell>
          <cell r="H50">
            <v>-252.1</v>
          </cell>
          <cell r="I50">
            <v>-252.1</v>
          </cell>
          <cell r="J50">
            <v>-252.1</v>
          </cell>
          <cell r="K50">
            <v>-252.1</v>
          </cell>
          <cell r="L50">
            <v>-252.1</v>
          </cell>
        </row>
        <row r="51">
          <cell r="A51" t="str">
            <v>Growth Y/Y %</v>
          </cell>
          <cell r="C51">
            <v>3.8024275488347303E-2</v>
          </cell>
          <cell r="D51">
            <v>2.0458553791887102E-2</v>
          </cell>
          <cell r="E51">
            <v>-7.2934669892844917E-2</v>
          </cell>
          <cell r="F51">
            <v>-6.4561845637583826E-2</v>
          </cell>
          <cell r="G51">
            <v>4.8448068215354301E-3</v>
          </cell>
          <cell r="H51">
            <v>0</v>
          </cell>
          <cell r="I51">
            <v>0</v>
          </cell>
          <cell r="J51">
            <v>0</v>
          </cell>
          <cell r="K51">
            <v>0</v>
          </cell>
          <cell r="L51">
            <v>0</v>
          </cell>
        </row>
        <row r="52">
          <cell r="A52" t="str">
            <v>Amortization % Revenue</v>
          </cell>
          <cell r="C52">
            <v>-3.5888288303342245E-2</v>
          </cell>
          <cell r="D52">
            <v>-3.4343365411031196E-2</v>
          </cell>
          <cell r="E52">
            <v>-2.9871733038953911E-2</v>
          </cell>
          <cell r="F52">
            <v>-2.6201097843578571E-2</v>
          </cell>
          <cell r="G52">
            <v>-2.6201097843578571E-2</v>
          </cell>
          <cell r="H52">
            <v>-2.6201097843578571E-2</v>
          </cell>
          <cell r="I52">
            <v>-2.6201097843578571E-2</v>
          </cell>
          <cell r="J52">
            <v>-2.6201097843578571E-2</v>
          </cell>
          <cell r="K52">
            <v>-2.6201097843578571E-2</v>
          </cell>
          <cell r="L52">
            <v>-2.6201097843578571E-2</v>
          </cell>
        </row>
        <row r="53">
          <cell r="A53" t="str">
            <v xml:space="preserve">Total Operating Profit   </v>
          </cell>
          <cell r="B53">
            <v>1317.9079999999999</v>
          </cell>
          <cell r="C53">
            <v>1455.8941159999999</v>
          </cell>
          <cell r="D53">
            <v>1559.6893015346552</v>
          </cell>
          <cell r="E53">
            <v>1743.8353075934222</v>
          </cell>
          <cell r="F53">
            <v>1982.3405406834331</v>
          </cell>
          <cell r="G53">
            <v>2151.0901232619431</v>
          </cell>
          <cell r="H53">
            <v>2331.5484678122248</v>
          </cell>
          <cell r="I53">
            <v>2523.2734065883806</v>
          </cell>
          <cell r="J53">
            <v>2727.0915784509439</v>
          </cell>
          <cell r="K53">
            <v>2943.8869618913482</v>
          </cell>
          <cell r="L53">
            <v>3174.605196146435</v>
          </cell>
          <cell r="M53">
            <v>0.1025091534776803</v>
          </cell>
          <cell r="N53">
            <v>9.8760229545146405E-2</v>
          </cell>
          <cell r="O53">
            <v>8.1646236010398443E-2</v>
          </cell>
        </row>
        <row r="54">
          <cell r="A54" t="str">
            <v>Growth Y/Y %</v>
          </cell>
          <cell r="C54">
            <v>0.10470087138100692</v>
          </cell>
          <cell r="D54">
            <v>7.1293086766383462E-2</v>
          </cell>
          <cell r="E54">
            <v>0.11806582623704398</v>
          </cell>
          <cell r="F54">
            <v>0.13677050352831754</v>
          </cell>
          <cell r="G54">
            <v>8.512643469437986E-2</v>
          </cell>
          <cell r="H54">
            <v>8.3891577855711663E-2</v>
          </cell>
          <cell r="I54">
            <v>8.2230732675292906E-2</v>
          </cell>
          <cell r="J54">
            <v>8.0775302165189355E-2</v>
          </cell>
          <cell r="K54">
            <v>7.9496920878450839E-2</v>
          </cell>
          <cell r="L54">
            <v>7.8371974617822415E-2</v>
          </cell>
        </row>
        <row r="55">
          <cell r="A55" t="str">
            <v>Operating Profit Margin %</v>
          </cell>
          <cell r="B55">
            <v>0.18018886150015373</v>
          </cell>
          <cell r="C55">
            <v>0.18403384193655098</v>
          </cell>
          <cell r="D55">
            <v>0.18515374908496607</v>
          </cell>
          <cell r="E55">
            <v>0.19422588654859355</v>
          </cell>
          <cell r="F55">
            <v>0.2070255267838676</v>
          </cell>
          <cell r="G55">
            <v>0.2106258973120704</v>
          </cell>
          <cell r="H55">
            <v>0.2140267140875462</v>
          </cell>
          <cell r="I55">
            <v>0.21713028055404043</v>
          </cell>
          <cell r="J55">
            <v>0.21996311750688208</v>
          </cell>
          <cell r="K55">
            <v>0.22254928566254584</v>
          </cell>
          <cell r="L55">
            <v>0.22491062173886398</v>
          </cell>
        </row>
        <row r="56">
          <cell r="A56" t="str">
            <v>Contingency fund</v>
          </cell>
          <cell r="B56">
            <v>0</v>
          </cell>
          <cell r="C56">
            <v>0</v>
          </cell>
          <cell r="D56">
            <v>0</v>
          </cell>
          <cell r="E56">
            <v>0</v>
          </cell>
          <cell r="F56">
            <v>0</v>
          </cell>
          <cell r="G56">
            <v>0</v>
          </cell>
          <cell r="H56">
            <v>0</v>
          </cell>
          <cell r="I56">
            <v>0</v>
          </cell>
          <cell r="J56">
            <v>0</v>
          </cell>
          <cell r="K56">
            <v>0</v>
          </cell>
          <cell r="L56">
            <v>0</v>
          </cell>
        </row>
        <row r="57">
          <cell r="A57" t="str">
            <v>Other income / (expense)</v>
          </cell>
          <cell r="B57">
            <v>24</v>
          </cell>
          <cell r="C57">
            <v>-28</v>
          </cell>
          <cell r="D57">
            <v>41</v>
          </cell>
          <cell r="E57">
            <v>2</v>
          </cell>
          <cell r="F57">
            <v>2</v>
          </cell>
          <cell r="G57">
            <v>2.0000100000000001</v>
          </cell>
          <cell r="H57">
            <v>1.0000000000000001E-5</v>
          </cell>
          <cell r="I57">
            <v>1.0000000000000001E-5</v>
          </cell>
          <cell r="J57">
            <v>1.0000000000000001E-5</v>
          </cell>
          <cell r="K57">
            <v>1.0000000000000001E-5</v>
          </cell>
          <cell r="L57">
            <v>1.0000000000000001E-5</v>
          </cell>
        </row>
        <row r="58">
          <cell r="A58" t="str">
            <v>Net interest expense and other financing costs</v>
          </cell>
          <cell r="B58">
            <v>-234.99999000000003</v>
          </cell>
          <cell r="C58">
            <v>-222.99882600000001</v>
          </cell>
          <cell r="D58">
            <v>-233.97</v>
          </cell>
          <cell r="E58">
            <v>-226.76</v>
          </cell>
          <cell r="F58">
            <v>-210.9</v>
          </cell>
          <cell r="G58">
            <v>-196.99229851635127</v>
          </cell>
          <cell r="H58">
            <v>-184.52972247973062</v>
          </cell>
          <cell r="I58">
            <v>-164.20102268657035</v>
          </cell>
          <cell r="J58">
            <v>-137.41547842470902</v>
          </cell>
          <cell r="K58">
            <v>-137.41547842470902</v>
          </cell>
          <cell r="L58">
            <v>-137.41547842470902</v>
          </cell>
        </row>
        <row r="59">
          <cell r="A59" t="str">
            <v>Income taxes</v>
          </cell>
          <cell r="B59">
            <v>-271.94485600000002</v>
          </cell>
          <cell r="C59">
            <v>-270.2</v>
          </cell>
          <cell r="D59">
            <v>-237.4768</v>
          </cell>
          <cell r="E59">
            <v>-288.61570000000006</v>
          </cell>
          <cell r="F59">
            <v>-300.30738335862037</v>
          </cell>
          <cell r="G59">
            <v>-331.23784466973609</v>
          </cell>
          <cell r="H59">
            <v>-363.56763570280697</v>
          </cell>
          <cell r="I59">
            <v>-399.47595733499708</v>
          </cell>
          <cell r="J59">
            <v>-438.52547548541241</v>
          </cell>
          <cell r="K59">
            <v>-475.23674537672036</v>
          </cell>
          <cell r="L59">
            <v>-514.30565557292311</v>
          </cell>
        </row>
        <row r="60">
          <cell r="A60" t="str">
            <v>Tax Rate %</v>
          </cell>
          <cell r="B60">
            <v>0.24567972545433114</v>
          </cell>
          <cell r="C60">
            <v>0.22425185179369403</v>
          </cell>
          <cell r="D60">
            <v>0.17375682024344222</v>
          </cell>
          <cell r="E60">
            <v>0.18999433310336419</v>
          </cell>
          <cell r="F60">
            <v>0.16933603155530128</v>
          </cell>
          <cell r="G60">
            <v>0.16933603155530128</v>
          </cell>
          <cell r="H60">
            <v>0.16933603155530128</v>
          </cell>
          <cell r="I60">
            <v>0.16933603155530128</v>
          </cell>
          <cell r="J60">
            <v>0.16933603155530128</v>
          </cell>
          <cell r="K60">
            <v>0.16933603155530128</v>
          </cell>
          <cell r="L60">
            <v>0.16933603155530128</v>
          </cell>
        </row>
        <row r="61">
          <cell r="A61" t="str">
            <v>Equity in losses of associates, net of tax</v>
          </cell>
          <cell r="B61">
            <v>0</v>
          </cell>
          <cell r="C61">
            <v>0</v>
          </cell>
          <cell r="D61">
            <v>0</v>
          </cell>
          <cell r="E61">
            <v>0</v>
          </cell>
          <cell r="F61">
            <v>0</v>
          </cell>
          <cell r="G61">
            <v>1.0000000000000001E-5</v>
          </cell>
          <cell r="H61">
            <v>1.0000000000000001E-5</v>
          </cell>
          <cell r="I61">
            <v>1.0000000000000001E-5</v>
          </cell>
          <cell r="J61">
            <v>1.0000000000000001E-5</v>
          </cell>
          <cell r="K61">
            <v>1.0000000000000001E-5</v>
          </cell>
          <cell r="L61">
            <v>1.0000000000000001E-5</v>
          </cell>
        </row>
        <row r="62">
          <cell r="A62" t="str">
            <v>Earnings from continuing operations</v>
          </cell>
          <cell r="B62">
            <v>834.9631539999998</v>
          </cell>
          <cell r="C62">
            <v>934.69528999999989</v>
          </cell>
          <cell r="D62">
            <v>1129.2425015346553</v>
          </cell>
          <cell r="E62">
            <v>1230.4596075934221</v>
          </cell>
          <cell r="F62">
            <v>1473.1331573248126</v>
          </cell>
          <cell r="G62">
            <v>1624.8600000758561</v>
          </cell>
          <cell r="H62">
            <v>1783.4511296296878</v>
          </cell>
          <cell r="I62">
            <v>1959.5964465668135</v>
          </cell>
          <cell r="J62">
            <v>2151.1506445408231</v>
          </cell>
          <cell r="K62">
            <v>2331.2347580899195</v>
          </cell>
          <cell r="L62">
            <v>2522.8840821488034</v>
          </cell>
        </row>
        <row r="63">
          <cell r="A63" t="str">
            <v>Discontinued operations, net of tax</v>
          </cell>
          <cell r="B63">
            <v>136.412856</v>
          </cell>
          <cell r="C63">
            <v>12.422439999999995</v>
          </cell>
          <cell r="D63">
            <v>38.043365000000001</v>
          </cell>
          <cell r="E63">
            <v>0</v>
          </cell>
          <cell r="F63">
            <v>0</v>
          </cell>
          <cell r="G63">
            <v>0</v>
          </cell>
          <cell r="H63">
            <v>0</v>
          </cell>
          <cell r="I63">
            <v>0</v>
          </cell>
          <cell r="J63">
            <v>0</v>
          </cell>
          <cell r="K63">
            <v>0</v>
          </cell>
          <cell r="L63">
            <v>0</v>
          </cell>
        </row>
        <row r="64">
          <cell r="A64" t="str">
            <v>Net earnings</v>
          </cell>
          <cell r="B64">
            <v>971.37600999999984</v>
          </cell>
          <cell r="C64">
            <v>947.11772999999994</v>
          </cell>
          <cell r="D64">
            <v>1167.2858665346553</v>
          </cell>
          <cell r="E64">
            <v>1230.4596075934221</v>
          </cell>
          <cell r="F64">
            <v>1473.1331573248126</v>
          </cell>
          <cell r="G64">
            <v>1624.8600000758561</v>
          </cell>
          <cell r="H64">
            <v>1783.4511296296878</v>
          </cell>
          <cell r="I64">
            <v>1959.5964465668135</v>
          </cell>
          <cell r="J64">
            <v>2151.1506445408231</v>
          </cell>
          <cell r="K64">
            <v>2331.2347580899195</v>
          </cell>
          <cell r="L64">
            <v>2522.8840821488034</v>
          </cell>
          <cell r="M64">
            <v>0.14446626385614825</v>
          </cell>
          <cell r="N64">
            <v>0.13493620208351986</v>
          </cell>
          <cell r="O64">
            <v>9.3811660051631218E-2</v>
          </cell>
        </row>
        <row r="65">
          <cell r="A65" t="str">
            <v>Preference dividends</v>
          </cell>
          <cell r="B65">
            <v>-2.9999899999999999</v>
          </cell>
          <cell r="C65">
            <v>-13.59999</v>
          </cell>
          <cell r="D65">
            <v>-4.9999900000000004</v>
          </cell>
          <cell r="E65">
            <v>-4.9999900000000004</v>
          </cell>
          <cell r="F65">
            <v>-4.9999900000000004</v>
          </cell>
          <cell r="G65">
            <v>-4.9999900000000004</v>
          </cell>
          <cell r="H65">
            <v>-4.9999900000000004</v>
          </cell>
          <cell r="I65">
            <v>-4.9999900000000004</v>
          </cell>
          <cell r="J65">
            <v>-4.9999900000000004</v>
          </cell>
          <cell r="K65">
            <v>-4.9999900000000004</v>
          </cell>
          <cell r="L65">
            <v>-4.9999900000000004</v>
          </cell>
        </row>
        <row r="66">
          <cell r="A66" t="str">
            <v xml:space="preserve">Earnings attributable to common shares </v>
          </cell>
          <cell r="B66">
            <v>968.37601999999981</v>
          </cell>
          <cell r="C66">
            <v>933.51773999999989</v>
          </cell>
          <cell r="D66">
            <v>1162.2858765346552</v>
          </cell>
          <cell r="E66">
            <v>1225.4596175934221</v>
          </cell>
          <cell r="F66">
            <v>1468.1331673248126</v>
          </cell>
          <cell r="G66">
            <v>1619.8600100758561</v>
          </cell>
          <cell r="H66">
            <v>1778.4511396296878</v>
          </cell>
          <cell r="I66">
            <v>1954.5964565668135</v>
          </cell>
          <cell r="J66">
            <v>2146.1506545408233</v>
          </cell>
          <cell r="K66">
            <v>2326.2347680899197</v>
          </cell>
          <cell r="L66">
            <v>2517.8840921488036</v>
          </cell>
          <cell r="M66">
            <v>0.14772734014373956</v>
          </cell>
          <cell r="N66">
            <v>0.13758504096070823</v>
          </cell>
          <cell r="O66">
            <v>9.4069843068502745E-2</v>
          </cell>
        </row>
        <row r="67">
          <cell r="A67" t="str">
            <v>Earnings Growth</v>
          </cell>
          <cell r="C67">
            <v>-3.5996636926222014E-2</v>
          </cell>
          <cell r="D67">
            <v>0.24506029905190174</v>
          </cell>
          <cell r="E67">
            <v>5.4353014464151306E-2</v>
          </cell>
          <cell r="F67">
            <v>0.19802655774815081</v>
          </cell>
          <cell r="G67">
            <v>0.10334678497013683</v>
          </cell>
          <cell r="H67">
            <v>9.7904219233367673E-2</v>
          </cell>
          <cell r="I67">
            <v>9.9044226187626982E-2</v>
          </cell>
          <cell r="J67">
            <v>9.8001916114423215E-2</v>
          </cell>
          <cell r="K67">
            <v>8.3910285220692549E-2</v>
          </cell>
          <cell r="L67">
            <v>8.2386062957973794E-2</v>
          </cell>
        </row>
        <row r="68">
          <cell r="A68" t="str">
            <v>EPS</v>
          </cell>
          <cell r="B68">
            <v>1.4777598351899892</v>
          </cell>
          <cell r="C68">
            <v>1.4265246638141809</v>
          </cell>
          <cell r="D68">
            <v>1.8038813898803479</v>
          </cell>
          <cell r="E68">
            <v>1.9303208846113702</v>
          </cell>
          <cell r="F68">
            <v>2.3548136123230079</v>
          </cell>
          <cell r="G68">
            <v>2.5981760283605051</v>
          </cell>
          <cell r="H68">
            <v>2.8525484238479928</v>
          </cell>
          <cell r="I68">
            <v>3.1350768751507521</v>
          </cell>
          <cell r="J68">
            <v>3.4423204160815444</v>
          </cell>
          <cell r="K68">
            <v>3.7311665040159596</v>
          </cell>
          <cell r="L68">
            <v>4.0385626225225018</v>
          </cell>
          <cell r="M68">
            <v>0.16170891372257978</v>
          </cell>
          <cell r="N68">
            <v>0.14865801726049344</v>
          </cell>
          <cell r="O68">
            <v>9.4069843068502745E-2</v>
          </cell>
        </row>
        <row r="69">
          <cell r="A69" t="str">
            <v>EPS Growth</v>
          </cell>
          <cell r="C69">
            <v>-3.4670837679940947E-2</v>
          </cell>
          <cell r="D69">
            <v>0.26452870787190363</v>
          </cell>
          <cell r="E69">
            <v>7.0093020217592672E-2</v>
          </cell>
          <cell r="F69">
            <v>0.21990785630291754</v>
          </cell>
          <cell r="G69">
            <v>0.10334678497013683</v>
          </cell>
          <cell r="H69">
            <v>9.7904219233367895E-2</v>
          </cell>
          <cell r="I69">
            <v>9.9044226187626982E-2</v>
          </cell>
          <cell r="J69">
            <v>9.8001916114423215E-2</v>
          </cell>
          <cell r="K69">
            <v>8.3910285220692549E-2</v>
          </cell>
          <cell r="L69">
            <v>8.2386062957973794E-2</v>
          </cell>
        </row>
        <row r="70">
          <cell r="A70" t="str">
            <v>Adjusted earnings attributable to common shares</v>
          </cell>
          <cell r="B70">
            <v>776.96316399999978</v>
          </cell>
          <cell r="C70">
            <v>938.09529999999972</v>
          </cell>
          <cell r="D70">
            <v>1083.2425115346553</v>
          </cell>
          <cell r="E70">
            <v>1223.4596175934221</v>
          </cell>
          <cell r="F70">
            <v>1466.1331673248126</v>
          </cell>
          <cell r="G70">
            <v>1621.860020075856</v>
          </cell>
          <cell r="H70">
            <v>1778.4511496296877</v>
          </cell>
          <cell r="I70">
            <v>1954.5964665668134</v>
          </cell>
          <cell r="J70">
            <v>2146.1506645408235</v>
          </cell>
          <cell r="K70">
            <v>2326.2347780899199</v>
          </cell>
          <cell r="L70">
            <v>2517.8841021488038</v>
          </cell>
          <cell r="M70">
            <v>0.14667832152432103</v>
          </cell>
          <cell r="N70">
            <v>0.1130396891637715</v>
          </cell>
          <cell r="O70">
            <v>9.4318445245210158E-2</v>
          </cell>
        </row>
        <row r="71">
          <cell r="A71" t="str">
            <v>Adjusted EPS</v>
          </cell>
          <cell r="B71">
            <v>1.1856602533190903</v>
          </cell>
          <cell r="C71">
            <v>1.4335197127139361</v>
          </cell>
          <cell r="D71">
            <v>1.6812051550609632</v>
          </cell>
          <cell r="E71">
            <v>1.9271705223197066</v>
          </cell>
          <cell r="F71">
            <v>2.3516057103904959</v>
          </cell>
          <cell r="G71">
            <v>2.6013839463325268</v>
          </cell>
          <cell r="H71">
            <v>2.8525484398875021</v>
          </cell>
          <cell r="I71">
            <v>3.1350768911902613</v>
          </cell>
          <cell r="J71">
            <v>3.4423204321210541</v>
          </cell>
          <cell r="K71">
            <v>3.7311665200554693</v>
          </cell>
          <cell r="L71">
            <v>4.0385626385620119</v>
          </cell>
        </row>
        <row r="72">
          <cell r="A72" t="str">
            <v>Adjusted EPS Growth</v>
          </cell>
          <cell r="C72">
            <v>0.20904762447842695</v>
          </cell>
          <cell r="D72">
            <v>0.17278132986264261</v>
          </cell>
          <cell r="E72">
            <v>0.14630300562564247</v>
          </cell>
          <cell r="F72">
            <v>0.22023748451688796</v>
          </cell>
          <cell r="G72">
            <v>0.10621603563828486</v>
          </cell>
          <cell r="H72">
            <v>9.6550335796863562E-2</v>
          </cell>
          <cell r="I72">
            <v>9.9044225630714022E-2</v>
          </cell>
          <cell r="J72">
            <v>9.8001915613031398E-2</v>
          </cell>
          <cell r="K72">
            <v>8.3910284829712189E-2</v>
          </cell>
          <cell r="L72">
            <v>8.2386062603813537E-2</v>
          </cell>
        </row>
        <row r="73">
          <cell r="A73" t="str">
            <v xml:space="preserve">Weighted Average Shares </v>
          </cell>
          <cell r="B73">
            <v>655.29999999999995</v>
          </cell>
          <cell r="C73">
            <v>654.4</v>
          </cell>
          <cell r="D73">
            <v>644.32500000000005</v>
          </cell>
          <cell r="E73">
            <v>634.84761904761899</v>
          </cell>
          <cell r="F73">
            <v>623.46045548654229</v>
          </cell>
          <cell r="G73">
            <v>623.46045548654229</v>
          </cell>
          <cell r="H73">
            <v>623.46045548654229</v>
          </cell>
          <cell r="I73">
            <v>623.46045548654229</v>
          </cell>
          <cell r="J73">
            <v>623.46045548654229</v>
          </cell>
          <cell r="K73">
            <v>623.46045548654229</v>
          </cell>
          <cell r="L73">
            <v>623.46045548654229</v>
          </cell>
        </row>
        <row r="75">
          <cell r="A75" t="str">
            <v>Cash Flow Summary - source/(use)</v>
          </cell>
        </row>
        <row r="76">
          <cell r="A76" t="str">
            <v>Operations</v>
          </cell>
        </row>
        <row r="77">
          <cell r="A77" t="str">
            <v>Net earnings before preference dividends</v>
          </cell>
          <cell r="B77">
            <v>971.37600999999984</v>
          </cell>
          <cell r="C77">
            <v>947.11772999999994</v>
          </cell>
          <cell r="D77">
            <v>1167.2858665346553</v>
          </cell>
          <cell r="E77">
            <v>1230.4596075934221</v>
          </cell>
          <cell r="F77">
            <v>1473.1331573248126</v>
          </cell>
          <cell r="G77">
            <v>1624.8600000758561</v>
          </cell>
          <cell r="H77">
            <v>1783.4511296296878</v>
          </cell>
          <cell r="I77">
            <v>1959.5964465668135</v>
          </cell>
          <cell r="J77">
            <v>2151.1506445408231</v>
          </cell>
          <cell r="K77">
            <v>2331.2347580899195</v>
          </cell>
          <cell r="L77">
            <v>2522.8840821488034</v>
          </cell>
        </row>
        <row r="78">
          <cell r="A78" t="str">
            <v>Remove earnings from discontinued operations</v>
          </cell>
          <cell r="B78">
            <v>-136.412856</v>
          </cell>
          <cell r="C78">
            <v>-12.422439999999995</v>
          </cell>
          <cell r="D78">
            <v>-38.043365000000001</v>
          </cell>
          <cell r="E78">
            <v>0</v>
          </cell>
          <cell r="F78">
            <v>0</v>
          </cell>
          <cell r="G78">
            <v>0</v>
          </cell>
          <cell r="H78">
            <v>0</v>
          </cell>
          <cell r="I78">
            <v>0</v>
          </cell>
          <cell r="J78">
            <v>0</v>
          </cell>
          <cell r="K78">
            <v>0</v>
          </cell>
          <cell r="L78">
            <v>0</v>
          </cell>
        </row>
        <row r="80">
          <cell r="A80" t="str">
            <v>Add back (deduct) items not involving cash</v>
          </cell>
        </row>
        <row r="81">
          <cell r="A81" t="str">
            <v>Depreciation</v>
          </cell>
          <cell r="B81">
            <v>570.7660000000003</v>
          </cell>
          <cell r="C81">
            <v>570.55729500000029</v>
          </cell>
          <cell r="D81">
            <v>615.45196299360498</v>
          </cell>
          <cell r="E81">
            <v>646.81297263117767</v>
          </cell>
          <cell r="F81">
            <v>686.60235888086072</v>
          </cell>
          <cell r="G81">
            <v>731.088533897047</v>
          </cell>
          <cell r="H81">
            <v>778.55195224957993</v>
          </cell>
          <cell r="I81">
            <v>829.19644910324212</v>
          </cell>
          <cell r="J81">
            <v>883.24015767674996</v>
          </cell>
          <cell r="K81">
            <v>940.91653760469649</v>
          </cell>
          <cell r="L81">
            <v>1002.4754791334901</v>
          </cell>
        </row>
        <row r="82">
          <cell r="A82" t="str">
            <v>Amortization</v>
          </cell>
          <cell r="B82">
            <v>273.11500000000001</v>
          </cell>
          <cell r="C82">
            <v>283.5</v>
          </cell>
          <cell r="D82">
            <v>289.3</v>
          </cell>
          <cell r="E82">
            <v>268.2</v>
          </cell>
          <cell r="F82">
            <v>250.884513</v>
          </cell>
          <cell r="G82">
            <v>252.1</v>
          </cell>
          <cell r="H82">
            <v>252.1</v>
          </cell>
          <cell r="I82">
            <v>252.1</v>
          </cell>
          <cell r="J82">
            <v>252.1</v>
          </cell>
          <cell r="K82">
            <v>252.1</v>
          </cell>
          <cell r="L82">
            <v>252.1</v>
          </cell>
        </row>
        <row r="83">
          <cell r="A83" t="str">
            <v>Net (gains) and exchange to Plan rates</v>
          </cell>
          <cell r="B83">
            <v>-49.4</v>
          </cell>
          <cell r="C83">
            <v>-4.3</v>
          </cell>
          <cell r="D83">
            <v>0</v>
          </cell>
          <cell r="E83">
            <v>0</v>
          </cell>
          <cell r="F83">
            <v>0</v>
          </cell>
          <cell r="G83">
            <v>0</v>
          </cell>
          <cell r="H83">
            <v>0</v>
          </cell>
          <cell r="I83">
            <v>0</v>
          </cell>
          <cell r="J83">
            <v>0</v>
          </cell>
          <cell r="K83">
            <v>0</v>
          </cell>
          <cell r="L83">
            <v>0</v>
          </cell>
        </row>
        <row r="84">
          <cell r="A84" t="str">
            <v>Loss from redemption of bonds and other Income</v>
          </cell>
          <cell r="B84">
            <v>53</v>
          </cell>
          <cell r="C84">
            <v>23</v>
          </cell>
          <cell r="D84">
            <v>-41</v>
          </cell>
          <cell r="E84">
            <v>-2</v>
          </cell>
          <cell r="F84">
            <v>-2</v>
          </cell>
          <cell r="G84">
            <v>-2</v>
          </cell>
          <cell r="H84">
            <v>-2</v>
          </cell>
          <cell r="I84">
            <v>-2</v>
          </cell>
          <cell r="J84">
            <v>-2</v>
          </cell>
          <cell r="K84">
            <v>-2</v>
          </cell>
          <cell r="L84">
            <v>-2</v>
          </cell>
        </row>
        <row r="85">
          <cell r="A85" t="str">
            <v>Deferred taxes</v>
          </cell>
          <cell r="B85">
            <v>5.9448560000000032</v>
          </cell>
          <cell r="C85">
            <v>-16</v>
          </cell>
          <cell r="D85">
            <v>-89.082999999999998</v>
          </cell>
          <cell r="E85">
            <v>-39.850999999999999</v>
          </cell>
          <cell r="F85">
            <v>-34.710999999999999</v>
          </cell>
          <cell r="G85">
            <v>-34.710999999999999</v>
          </cell>
          <cell r="H85">
            <v>-34.710999999999999</v>
          </cell>
          <cell r="I85">
            <v>-34.710999999999999</v>
          </cell>
          <cell r="J85">
            <v>-34.710999999999999</v>
          </cell>
          <cell r="K85">
            <v>-34.710999999999999</v>
          </cell>
          <cell r="L85">
            <v>-34.710999999999999</v>
          </cell>
        </row>
        <row r="86">
          <cell r="A86" t="str">
            <v>Thomson Plus</v>
          </cell>
          <cell r="B86">
            <v>0</v>
          </cell>
          <cell r="C86">
            <v>0</v>
          </cell>
          <cell r="D86">
            <v>-59.797000000000004</v>
          </cell>
          <cell r="E86">
            <v>-48.183499999999988</v>
          </cell>
          <cell r="F86">
            <v>0</v>
          </cell>
          <cell r="G86">
            <v>0</v>
          </cell>
          <cell r="H86">
            <v>0</v>
          </cell>
          <cell r="I86">
            <v>0</v>
          </cell>
          <cell r="J86">
            <v>0</v>
          </cell>
          <cell r="K86">
            <v>0</v>
          </cell>
          <cell r="L86">
            <v>0</v>
          </cell>
        </row>
        <row r="87">
          <cell r="A87" t="str">
            <v>Other, net</v>
          </cell>
          <cell r="B87">
            <v>161.130548</v>
          </cell>
          <cell r="C87">
            <v>44.637725999999994</v>
          </cell>
          <cell r="D87">
            <v>99.710852037630758</v>
          </cell>
          <cell r="E87">
            <v>65.529172190614673</v>
          </cell>
          <cell r="F87">
            <v>80.930799858802004</v>
          </cell>
          <cell r="G87">
            <v>73.681578014516731</v>
          </cell>
          <cell r="H87">
            <v>189</v>
          </cell>
          <cell r="I87">
            <v>189</v>
          </cell>
          <cell r="J87">
            <v>189</v>
          </cell>
          <cell r="K87">
            <v>189</v>
          </cell>
          <cell r="L87">
            <v>189</v>
          </cell>
        </row>
        <row r="88">
          <cell r="A88" t="str">
            <v>Voluntary pension contribution</v>
          </cell>
          <cell r="B88">
            <v>-7</v>
          </cell>
          <cell r="C88">
            <v>-25</v>
          </cell>
          <cell r="D88">
            <v>-15</v>
          </cell>
          <cell r="E88">
            <v>-30</v>
          </cell>
          <cell r="F88">
            <v>-30</v>
          </cell>
          <cell r="G88">
            <v>-30</v>
          </cell>
          <cell r="H88">
            <v>-30</v>
          </cell>
          <cell r="I88">
            <v>-30</v>
          </cell>
          <cell r="J88">
            <v>-30</v>
          </cell>
          <cell r="K88">
            <v>-30</v>
          </cell>
          <cell r="L88">
            <v>-30</v>
          </cell>
        </row>
        <row r="89">
          <cell r="A89" t="str">
            <v>Changes in working capital and other items</v>
          </cell>
          <cell r="B89">
            <v>-127.94283300000001</v>
          </cell>
          <cell r="C89">
            <v>11.574830000000006</v>
          </cell>
          <cell r="D89">
            <v>-27.281846799999897</v>
          </cell>
          <cell r="E89">
            <v>-11.629893869035875</v>
          </cell>
          <cell r="F89">
            <v>-45.168762482644119</v>
          </cell>
          <cell r="G89">
            <v>-45.168762482644119</v>
          </cell>
          <cell r="H89">
            <v>-45.168762482644119</v>
          </cell>
          <cell r="I89">
            <v>-45.168762482644119</v>
          </cell>
          <cell r="J89">
            <v>-45.168762482644119</v>
          </cell>
          <cell r="K89">
            <v>-45.168762482644119</v>
          </cell>
          <cell r="L89">
            <v>-45.168762482644119</v>
          </cell>
        </row>
        <row r="90">
          <cell r="A90" t="str">
            <v>Cash provided by discontinued  operations</v>
          </cell>
          <cell r="B90">
            <v>50.848137000000008</v>
          </cell>
          <cell r="C90">
            <v>0.32746900000000068</v>
          </cell>
          <cell r="D90">
            <v>58.618079999999992</v>
          </cell>
          <cell r="E90">
            <v>0</v>
          </cell>
          <cell r="F90">
            <v>0</v>
          </cell>
          <cell r="G90">
            <v>0</v>
          </cell>
          <cell r="H90">
            <v>0</v>
          </cell>
          <cell r="I90">
            <v>0</v>
          </cell>
          <cell r="J90">
            <v>0</v>
          </cell>
          <cell r="K90">
            <v>0</v>
          </cell>
          <cell r="L90">
            <v>0</v>
          </cell>
        </row>
        <row r="91">
          <cell r="B91">
            <v>1765.4248620000001</v>
          </cell>
          <cell r="C91">
            <v>1822.9926100000002</v>
          </cell>
          <cell r="D91">
            <v>1960.1615497658909</v>
          </cell>
          <cell r="E91">
            <v>2079.3373585461782</v>
          </cell>
          <cell r="F91">
            <v>2379.6710665818314</v>
          </cell>
          <cell r="G91">
            <v>2569.8503495047757</v>
          </cell>
          <cell r="H91">
            <v>2891.2233193966235</v>
          </cell>
          <cell r="I91">
            <v>3118.0131331874118</v>
          </cell>
          <cell r="J91">
            <v>3363.6110397349289</v>
          </cell>
          <cell r="K91">
            <v>3601.3715332119723</v>
          </cell>
          <cell r="L91">
            <v>3854.5797987996498</v>
          </cell>
        </row>
        <row r="92">
          <cell r="A92" t="str">
            <v>Investing activities</v>
          </cell>
        </row>
        <row r="93">
          <cell r="A93" t="str">
            <v>Capital expenditures</v>
          </cell>
          <cell r="B93">
            <v>-577.53776200000004</v>
          </cell>
          <cell r="C93">
            <v>-585.08466699999997</v>
          </cell>
          <cell r="D93">
            <v>-608.00198118171431</v>
          </cell>
          <cell r="E93">
            <v>-608.36324984152293</v>
          </cell>
          <cell r="F93">
            <v>-633.626664334628</v>
          </cell>
          <cell r="G93">
            <v>-674.80234968034802</v>
          </cell>
          <cell r="H93">
            <v>-718.7578673398358</v>
          </cell>
          <cell r="I93">
            <v>-765.68552886701912</v>
          </cell>
          <cell r="J93">
            <v>-815.79129929882163</v>
          </cell>
          <cell r="K93">
            <v>-869.29579251149698</v>
          </cell>
          <cell r="L93">
            <v>-926.43534105463277</v>
          </cell>
        </row>
        <row r="94">
          <cell r="A94" t="str">
            <v>Other investing</v>
          </cell>
          <cell r="B94">
            <v>-42.487089999999995</v>
          </cell>
          <cell r="C94">
            <v>-28.441769999999998</v>
          </cell>
          <cell r="D94">
            <v>0</v>
          </cell>
          <cell r="E94">
            <v>0</v>
          </cell>
          <cell r="F94">
            <v>0</v>
          </cell>
          <cell r="G94">
            <v>0</v>
          </cell>
          <cell r="H94">
            <v>0</v>
          </cell>
          <cell r="I94">
            <v>0</v>
          </cell>
          <cell r="J94">
            <v>0</v>
          </cell>
          <cell r="K94">
            <v>0</v>
          </cell>
          <cell r="L94">
            <v>0</v>
          </cell>
        </row>
        <row r="95">
          <cell r="A95" t="str">
            <v>Dividends paid on preference shares</v>
          </cell>
          <cell r="B95">
            <v>-3</v>
          </cell>
          <cell r="C95">
            <v>-13.6</v>
          </cell>
          <cell r="D95">
            <v>-5</v>
          </cell>
          <cell r="E95">
            <v>-5</v>
          </cell>
          <cell r="F95">
            <v>-5</v>
          </cell>
          <cell r="G95">
            <v>-5</v>
          </cell>
          <cell r="H95">
            <v>-5</v>
          </cell>
          <cell r="I95">
            <v>-5</v>
          </cell>
          <cell r="J95">
            <v>-5</v>
          </cell>
          <cell r="K95">
            <v>-5</v>
          </cell>
          <cell r="L95">
            <v>-5</v>
          </cell>
        </row>
        <row r="96">
          <cell r="A96" t="str">
            <v>CapEx and other provided by disc ops</v>
          </cell>
          <cell r="B96">
            <v>-3</v>
          </cell>
          <cell r="C96">
            <v>0</v>
          </cell>
          <cell r="D96">
            <v>0</v>
          </cell>
          <cell r="E96">
            <v>0</v>
          </cell>
          <cell r="F96">
            <v>0</v>
          </cell>
          <cell r="G96">
            <v>2E-3</v>
          </cell>
          <cell r="H96">
            <v>2E-3</v>
          </cell>
          <cell r="I96">
            <v>2E-3</v>
          </cell>
          <cell r="J96">
            <v>2E-3</v>
          </cell>
          <cell r="K96">
            <v>2E-3</v>
          </cell>
          <cell r="L96">
            <v>2E-3</v>
          </cell>
        </row>
        <row r="97">
          <cell r="B97">
            <v>-626.02485200000001</v>
          </cell>
          <cell r="C97">
            <v>-627.12643700000001</v>
          </cell>
          <cell r="D97">
            <v>-613.00198118171431</v>
          </cell>
          <cell r="E97">
            <v>-613.36324984152293</v>
          </cell>
          <cell r="F97">
            <v>-638.626664334628</v>
          </cell>
          <cell r="G97">
            <v>-679.80034968034806</v>
          </cell>
          <cell r="H97">
            <v>-723.75586733983585</v>
          </cell>
          <cell r="I97">
            <v>-770.68352886701916</v>
          </cell>
          <cell r="J97">
            <v>-820.78929929882167</v>
          </cell>
          <cell r="K97">
            <v>-874.29579251149698</v>
          </cell>
          <cell r="L97">
            <v>-931.43534105463277</v>
          </cell>
        </row>
        <row r="98">
          <cell r="U98" t="str">
            <v>2005 FCF</v>
          </cell>
          <cell r="V98" t="str">
            <v>2006 FCF</v>
          </cell>
          <cell r="W98" t="str">
            <v>Growth</v>
          </cell>
        </row>
        <row r="99">
          <cell r="A99" t="str">
            <v>Free Cash Flow</v>
          </cell>
          <cell r="B99">
            <v>1139.4000100000001</v>
          </cell>
          <cell r="C99">
            <v>1195.8661730000003</v>
          </cell>
          <cell r="D99">
            <v>1347.1595685841767</v>
          </cell>
          <cell r="E99">
            <v>1465.9741087046552</v>
          </cell>
          <cell r="F99">
            <v>1741.0444022472034</v>
          </cell>
          <cell r="G99">
            <v>1890.0499998244277</v>
          </cell>
          <cell r="H99">
            <v>2167.4674520567878</v>
          </cell>
          <cell r="I99">
            <v>2347.3296043203927</v>
          </cell>
          <cell r="J99">
            <v>2542.8217404361071</v>
          </cell>
          <cell r="K99">
            <v>2727.0757407004753</v>
          </cell>
          <cell r="L99">
            <v>2923.144457745017</v>
          </cell>
          <cell r="M99">
            <v>0.12123766416197168</v>
          </cell>
          <cell r="N99">
            <v>0.12629978354034432</v>
          </cell>
          <cell r="O99">
            <v>9.0201407765046371E-2</v>
          </cell>
          <cell r="T99" t="str">
            <v>TLR</v>
          </cell>
          <cell r="U99">
            <v>969.60000000000014</v>
          </cell>
          <cell r="V99">
            <v>1037.5876750877503</v>
          </cell>
          <cell r="W99">
            <v>7.0119301864428829E-2</v>
          </cell>
        </row>
        <row r="100">
          <cell r="A100" t="str">
            <v>FCF Margin</v>
          </cell>
          <cell r="B100">
            <v>0.15578264233555286</v>
          </cell>
          <cell r="C100">
            <v>0.15116473364409846</v>
          </cell>
          <cell r="D100">
            <v>0.1599239313199223</v>
          </cell>
          <cell r="E100">
            <v>0.1632781029725722</v>
          </cell>
          <cell r="F100">
            <v>0.18182578983380193</v>
          </cell>
          <cell r="G100">
            <v>0.18506592209815184</v>
          </cell>
          <cell r="T100" t="str">
            <v>TL</v>
          </cell>
          <cell r="U100">
            <v>353.40000000000003</v>
          </cell>
          <cell r="V100">
            <v>393.3306924703395</v>
          </cell>
          <cell r="W100">
            <v>0.11299007490192259</v>
          </cell>
        </row>
        <row r="101">
          <cell r="A101" t="str">
            <v>Other cash items</v>
          </cell>
          <cell r="T101" t="str">
            <v>TF</v>
          </cell>
          <cell r="U101">
            <v>354.90000000000003</v>
          </cell>
          <cell r="V101">
            <v>348.70000000000005</v>
          </cell>
          <cell r="W101">
            <v>-1.7469709777402032E-2</v>
          </cell>
        </row>
        <row r="102">
          <cell r="A102" t="str">
            <v>Acquisitions</v>
          </cell>
          <cell r="B102">
            <v>-1337</v>
          </cell>
          <cell r="C102">
            <v>-288.99999600000001</v>
          </cell>
          <cell r="D102">
            <v>-966.89999599999999</v>
          </cell>
          <cell r="E102">
            <v>-499.99999600000001</v>
          </cell>
          <cell r="F102">
            <v>-499.99999600000001</v>
          </cell>
          <cell r="G102">
            <v>-499.99999600000001</v>
          </cell>
          <cell r="H102">
            <v>-499.99999600000001</v>
          </cell>
          <cell r="I102">
            <v>-499.99999600000001</v>
          </cell>
          <cell r="J102">
            <v>-499.99999600000001</v>
          </cell>
          <cell r="K102">
            <v>-499.99999600000001</v>
          </cell>
          <cell r="L102">
            <v>-499.99999600000001</v>
          </cell>
          <cell r="N102">
            <v>9.9999999999999995E-7</v>
          </cell>
          <cell r="T102" t="str">
            <v>TSH</v>
          </cell>
          <cell r="U102">
            <v>233.86499900000004</v>
          </cell>
          <cell r="V102">
            <v>268.54984782608693</v>
          </cell>
          <cell r="W102">
            <v>0.14831141459559283</v>
          </cell>
        </row>
        <row r="103">
          <cell r="A103" t="str">
            <v>Net proceeds (net of tax payments) from disposals</v>
          </cell>
          <cell r="B103">
            <v>561</v>
          </cell>
          <cell r="C103">
            <v>-101</v>
          </cell>
          <cell r="D103">
            <v>339.2</v>
          </cell>
          <cell r="E103">
            <v>656.8</v>
          </cell>
          <cell r="F103">
            <v>0</v>
          </cell>
          <cell r="G103">
            <v>0</v>
          </cell>
          <cell r="H103">
            <v>0</v>
          </cell>
          <cell r="I103">
            <v>0</v>
          </cell>
          <cell r="J103">
            <v>0</v>
          </cell>
          <cell r="K103">
            <v>0</v>
          </cell>
          <cell r="L103">
            <v>0</v>
          </cell>
          <cell r="N103">
            <v>0</v>
          </cell>
          <cell r="T103" t="str">
            <v>Corp</v>
          </cell>
          <cell r="U103">
            <v>-716.89882599999999</v>
          </cell>
          <cell r="V103">
            <v>-701.00864679999995</v>
          </cell>
          <cell r="W103">
            <v>-2.2165162814759665E-2</v>
          </cell>
        </row>
        <row r="104">
          <cell r="A104" t="str">
            <v>Dividends paid on common shares</v>
          </cell>
          <cell r="B104">
            <v>-484</v>
          </cell>
          <cell r="C104">
            <v>-505</v>
          </cell>
          <cell r="D104">
            <v>-553.84</v>
          </cell>
          <cell r="E104">
            <v>-596.02514285714267</v>
          </cell>
          <cell r="F104">
            <v>-634.98583022774312</v>
          </cell>
          <cell r="G104">
            <v>-756.01999992977107</v>
          </cell>
          <cell r="H104">
            <v>-866.98698082271517</v>
          </cell>
          <cell r="I104">
            <v>-938.93184172815711</v>
          </cell>
          <cell r="J104">
            <v>-1017.1286961744429</v>
          </cell>
          <cell r="K104">
            <v>-1090.8302962801902</v>
          </cell>
          <cell r="L104">
            <v>-1169.2577830980069</v>
          </cell>
          <cell r="T104" t="str">
            <v>Total</v>
          </cell>
          <cell r="U104">
            <v>1194.8661730000003</v>
          </cell>
          <cell r="V104">
            <v>1347.1595685841767</v>
          </cell>
          <cell r="W104">
            <v>0.12745644577233861</v>
          </cell>
        </row>
        <row r="105">
          <cell r="A105" t="str">
            <v>Payments for Normal Course Issuer Bid</v>
          </cell>
          <cell r="B105">
            <v>0.01</v>
          </cell>
          <cell r="C105">
            <v>-256</v>
          </cell>
          <cell r="D105">
            <v>-425</v>
          </cell>
          <cell r="E105">
            <v>-500</v>
          </cell>
          <cell r="F105">
            <v>-500</v>
          </cell>
          <cell r="G105">
            <v>-499.96</v>
          </cell>
          <cell r="H105">
            <v>-499.96</v>
          </cell>
          <cell r="I105">
            <v>-499.96</v>
          </cell>
          <cell r="J105">
            <v>-499.96</v>
          </cell>
          <cell r="K105">
            <v>-499.96</v>
          </cell>
          <cell r="L105">
            <v>-499.96</v>
          </cell>
          <cell r="U105">
            <v>-1</v>
          </cell>
          <cell r="V105">
            <v>0</v>
          </cell>
        </row>
        <row r="106">
          <cell r="A106" t="str">
            <v>Translation and other</v>
          </cell>
          <cell r="B106">
            <v>-39</v>
          </cell>
          <cell r="C106">
            <v>-12</v>
          </cell>
          <cell r="D106">
            <v>0</v>
          </cell>
          <cell r="E106">
            <v>0</v>
          </cell>
          <cell r="F106">
            <v>0</v>
          </cell>
          <cell r="G106">
            <v>0.05</v>
          </cell>
          <cell r="H106">
            <v>0.05</v>
          </cell>
          <cell r="I106">
            <v>0.05</v>
          </cell>
          <cell r="J106">
            <v>0.05</v>
          </cell>
          <cell r="K106">
            <v>0.05</v>
          </cell>
          <cell r="L106">
            <v>0.05</v>
          </cell>
        </row>
        <row r="107">
          <cell r="B107">
            <v>-1298.99</v>
          </cell>
          <cell r="C107">
            <v>-1162.999996</v>
          </cell>
          <cell r="D107">
            <v>-1606.539996</v>
          </cell>
          <cell r="E107">
            <v>-939.22513885714272</v>
          </cell>
          <cell r="F107">
            <v>-1634.985826227743</v>
          </cell>
          <cell r="G107">
            <v>-1755.9299959297712</v>
          </cell>
          <cell r="H107">
            <v>-1866.8969768227153</v>
          </cell>
          <cell r="I107">
            <v>-1938.8418377281571</v>
          </cell>
          <cell r="J107">
            <v>-2017.038692174443</v>
          </cell>
          <cell r="K107">
            <v>-2090.7402922801898</v>
          </cell>
          <cell r="L107">
            <v>-2169.1677790980066</v>
          </cell>
          <cell r="U107" t="str">
            <v>2005 Depr</v>
          </cell>
          <cell r="V107" t="str">
            <v>2006 Depr</v>
          </cell>
          <cell r="Y107" t="str">
            <v>2005 Amort</v>
          </cell>
          <cell r="Z107" t="str">
            <v>2006 Amort</v>
          </cell>
        </row>
        <row r="108">
          <cell r="A108" t="str">
            <v>Net Cash Generated  (Used)</v>
          </cell>
          <cell r="B108">
            <v>-159.58998999999994</v>
          </cell>
          <cell r="C108">
            <v>32.866177000000334</v>
          </cell>
          <cell r="D108">
            <v>-259.38042741582331</v>
          </cell>
          <cell r="E108">
            <v>526.74896984751251</v>
          </cell>
          <cell r="F108">
            <v>106.05857601946036</v>
          </cell>
          <cell r="G108">
            <v>134.12000389465652</v>
          </cell>
          <cell r="H108">
            <v>300.57047523407255</v>
          </cell>
          <cell r="I108">
            <v>408.48776659223563</v>
          </cell>
          <cell r="J108">
            <v>525.78304826166413</v>
          </cell>
          <cell r="K108">
            <v>636.3354484202855</v>
          </cell>
          <cell r="L108">
            <v>753.97667864701043</v>
          </cell>
          <cell r="T108" t="str">
            <v>TLR</v>
          </cell>
          <cell r="U108">
            <v>199.33600000000024</v>
          </cell>
          <cell r="V108">
            <v>218.62357860706584</v>
          </cell>
          <cell r="X108" t="str">
            <v>TLR</v>
          </cell>
          <cell r="Y108">
            <v>0</v>
          </cell>
          <cell r="Z108">
            <v>0</v>
          </cell>
        </row>
        <row r="109">
          <cell r="A109" t="str">
            <v>Debt movements</v>
          </cell>
          <cell r="B109">
            <v>-101.999996</v>
          </cell>
          <cell r="C109">
            <v>-28.999995999999999</v>
          </cell>
          <cell r="D109">
            <v>259.3804314158233</v>
          </cell>
          <cell r="E109">
            <v>-526.74896584751252</v>
          </cell>
          <cell r="F109">
            <v>-106.05857201946036</v>
          </cell>
          <cell r="G109">
            <v>-134.08000389465653</v>
          </cell>
          <cell r="H109">
            <v>-300.53047523407253</v>
          </cell>
          <cell r="I109">
            <v>-408.44776659223561</v>
          </cell>
          <cell r="J109">
            <v>-525.74304826166417</v>
          </cell>
          <cell r="K109">
            <v>-636.29544842028554</v>
          </cell>
          <cell r="L109">
            <v>-753.93667864701047</v>
          </cell>
          <cell r="T109" t="str">
            <v>TL</v>
          </cell>
          <cell r="U109">
            <v>148.50100000000009</v>
          </cell>
          <cell r="V109">
            <v>163.85962351697401</v>
          </cell>
          <cell r="X109" t="str">
            <v>TL</v>
          </cell>
          <cell r="Y109">
            <v>0</v>
          </cell>
          <cell r="Z109">
            <v>0</v>
          </cell>
        </row>
        <row r="110">
          <cell r="A110" t="str">
            <v>Increase/(decrease) in cash and cash equivalents</v>
          </cell>
          <cell r="B110">
            <v>-261.58998599999995</v>
          </cell>
          <cell r="C110">
            <v>3.8661810000003349</v>
          </cell>
          <cell r="D110">
            <v>3.9999999899009708E-6</v>
          </cell>
          <cell r="E110">
            <v>3.9999999899009708E-6</v>
          </cell>
          <cell r="F110">
            <v>4.0000000041118255E-6</v>
          </cell>
          <cell r="G110">
            <v>3.9999999999992042E-2</v>
          </cell>
          <cell r="H110">
            <v>4.0000000000020464E-2</v>
          </cell>
          <cell r="I110">
            <v>4.0000000000020464E-2</v>
          </cell>
          <cell r="J110">
            <v>3.999999999996362E-2</v>
          </cell>
          <cell r="K110">
            <v>3.999999999996362E-2</v>
          </cell>
          <cell r="L110">
            <v>3.999999999996362E-2</v>
          </cell>
          <cell r="T110" t="str">
            <v>TF</v>
          </cell>
          <cell r="U110">
            <v>177</v>
          </cell>
          <cell r="V110">
            <v>184.66000000000003</v>
          </cell>
          <cell r="X110" t="str">
            <v>TF</v>
          </cell>
          <cell r="Y110">
            <v>0</v>
          </cell>
          <cell r="Z110">
            <v>0</v>
          </cell>
        </row>
        <row r="111">
          <cell r="T111" t="str">
            <v>TSH</v>
          </cell>
          <cell r="U111">
            <v>34.720295000000021</v>
          </cell>
          <cell r="V111">
            <v>40.308760869565191</v>
          </cell>
          <cell r="X111" t="str">
            <v>TSH</v>
          </cell>
          <cell r="Y111">
            <v>0</v>
          </cell>
          <cell r="Z111">
            <v>0</v>
          </cell>
        </row>
        <row r="112">
          <cell r="T112" t="str">
            <v>Corp</v>
          </cell>
          <cell r="U112">
            <v>10</v>
          </cell>
          <cell r="V112">
            <v>8</v>
          </cell>
          <cell r="X112" t="str">
            <v>Corp</v>
          </cell>
          <cell r="Y112">
            <v>-283.5</v>
          </cell>
          <cell r="Z112">
            <v>-289.3</v>
          </cell>
        </row>
        <row r="113">
          <cell r="T113" t="str">
            <v>Total</v>
          </cell>
          <cell r="U113">
            <v>569.55729500000029</v>
          </cell>
          <cell r="V113">
            <v>615.45196299360498</v>
          </cell>
          <cell r="X113" t="str">
            <v>Total</v>
          </cell>
          <cell r="Y113">
            <v>-283.5</v>
          </cell>
          <cell r="Z113">
            <v>-289.3</v>
          </cell>
        </row>
        <row r="114">
          <cell r="A114" t="str">
            <v>Return on Invested Capital</v>
          </cell>
          <cell r="U114">
            <v>537</v>
          </cell>
          <cell r="V114">
            <v>875</v>
          </cell>
        </row>
        <row r="115">
          <cell r="A115" t="str">
            <v>Total Operating Profit</v>
          </cell>
          <cell r="B115">
            <v>1317.9079999999999</v>
          </cell>
          <cell r="C115">
            <v>1455.8941159999999</v>
          </cell>
          <cell r="D115">
            <v>1559.6893015346552</v>
          </cell>
          <cell r="E115">
            <v>1743.8353075934222</v>
          </cell>
          <cell r="F115">
            <v>1982.3405406834331</v>
          </cell>
          <cell r="G115">
            <v>2151.0901232619431</v>
          </cell>
          <cell r="H115">
            <v>2331.5484678122248</v>
          </cell>
          <cell r="I115">
            <v>2523.2734065883806</v>
          </cell>
          <cell r="J115">
            <v>2727.0915784509439</v>
          </cell>
          <cell r="K115">
            <v>2943.8869618913482</v>
          </cell>
          <cell r="L115">
            <v>3174.605196146435</v>
          </cell>
        </row>
        <row r="116">
          <cell r="A116" t="str">
            <v>Cash taxes</v>
          </cell>
          <cell r="B116">
            <v>-271.94485600000002</v>
          </cell>
          <cell r="C116">
            <v>-270.2</v>
          </cell>
          <cell r="D116">
            <v>-237.4768</v>
          </cell>
          <cell r="E116">
            <v>-288.61570000000006</v>
          </cell>
          <cell r="F116">
            <v>-300.30738335862037</v>
          </cell>
          <cell r="G116">
            <v>-331.23784466973609</v>
          </cell>
          <cell r="H116">
            <v>-363.56763570280697</v>
          </cell>
          <cell r="I116">
            <v>-399.47595733499708</v>
          </cell>
          <cell r="J116">
            <v>-438.52547548541241</v>
          </cell>
          <cell r="K116">
            <v>-475.23674537672036</v>
          </cell>
          <cell r="L116">
            <v>-514.30565557292311</v>
          </cell>
        </row>
        <row r="117">
          <cell r="A117" t="str">
            <v>NOPAT</v>
          </cell>
          <cell r="B117">
            <v>1045.9631439999998</v>
          </cell>
          <cell r="C117">
            <v>1185.6941159999999</v>
          </cell>
          <cell r="D117">
            <v>1322.2125015346553</v>
          </cell>
          <cell r="E117">
            <v>1455.2196075934221</v>
          </cell>
          <cell r="F117">
            <v>1682.0331573248127</v>
          </cell>
          <cell r="G117">
            <v>1819.8522785922069</v>
          </cell>
          <cell r="H117">
            <v>1967.9808321094179</v>
          </cell>
          <cell r="I117">
            <v>2123.7974492533835</v>
          </cell>
          <cell r="J117">
            <v>2288.5661029655316</v>
          </cell>
          <cell r="K117">
            <v>2468.6502165146276</v>
          </cell>
          <cell r="L117">
            <v>2660.2995405735119</v>
          </cell>
        </row>
        <row r="118">
          <cell r="A118" t="str">
            <v>Beginning Invested Capital</v>
          </cell>
          <cell r="B118">
            <v>72000</v>
          </cell>
          <cell r="C118">
            <v>72156</v>
          </cell>
          <cell r="D118">
            <v>75027.274835999997</v>
          </cell>
          <cell r="E118">
            <v>75027.274835999997</v>
          </cell>
          <cell r="F118">
            <v>74842.645263999992</v>
          </cell>
          <cell r="G118">
            <v>2151.0901232619431</v>
          </cell>
          <cell r="H118">
            <v>2331.5484678122248</v>
          </cell>
          <cell r="I118">
            <v>2523.2734065883806</v>
          </cell>
          <cell r="J118">
            <v>2727.0915784509434</v>
          </cell>
          <cell r="K118">
            <v>2943.8869618913482</v>
          </cell>
          <cell r="L118">
            <v>3174.6051961464345</v>
          </cell>
        </row>
        <row r="119">
          <cell r="A119" t="str">
            <v>Ending Invested Capital</v>
          </cell>
          <cell r="B119">
            <v>72156</v>
          </cell>
          <cell r="C119">
            <v>75027.274835999997</v>
          </cell>
          <cell r="D119">
            <v>75027.274835999997</v>
          </cell>
          <cell r="E119">
            <v>74842.645263999992</v>
          </cell>
          <cell r="F119">
            <v>74526.110271999991</v>
          </cell>
          <cell r="G119">
            <v>-331.23783466973612</v>
          </cell>
          <cell r="H119">
            <v>-363.56762570280699</v>
          </cell>
          <cell r="I119">
            <v>-399.4759473349971</v>
          </cell>
          <cell r="J119">
            <v>-438.52546548541244</v>
          </cell>
          <cell r="K119">
            <v>-475.23673537672039</v>
          </cell>
          <cell r="L119">
            <v>-514.30564557292314</v>
          </cell>
        </row>
        <row r="120">
          <cell r="A120" t="str">
            <v>Average Invested Capital</v>
          </cell>
          <cell r="B120">
            <v>72078</v>
          </cell>
          <cell r="C120">
            <v>73591.637417999998</v>
          </cell>
          <cell r="D120">
            <v>75027.274835999997</v>
          </cell>
          <cell r="E120">
            <v>74934.960049999994</v>
          </cell>
          <cell r="F120">
            <v>74684.377767999991</v>
          </cell>
          <cell r="G120">
            <v>909.92614429610353</v>
          </cell>
          <cell r="H120">
            <v>983.99042105470892</v>
          </cell>
          <cell r="I120">
            <v>1061.8987296266916</v>
          </cell>
          <cell r="J120">
            <v>1144.2830564827655</v>
          </cell>
          <cell r="K120">
            <v>1234.3251132573139</v>
          </cell>
          <cell r="L120">
            <v>1330.1497752867558</v>
          </cell>
        </row>
        <row r="121">
          <cell r="A121" t="str">
            <v>Growth Y/Y %</v>
          </cell>
          <cell r="C121">
            <v>2.0999991925414019E-2</v>
          </cell>
          <cell r="D121">
            <v>1.9508159736215447E-2</v>
          </cell>
          <cell r="E121">
            <v>-1.2304163546096314E-3</v>
          </cell>
          <cell r="F121">
            <v>-3.3439970053070756E-3</v>
          </cell>
          <cell r="G121">
            <v>-0.98781637912117704</v>
          </cell>
          <cell r="H121">
            <v>8.1395921221605994E-2</v>
          </cell>
          <cell r="I121">
            <v>7.9175881090870037E-2</v>
          </cell>
          <cell r="J121">
            <v>7.7582093807604391E-2</v>
          </cell>
          <cell r="K121">
            <v>7.8688621896853661E-2</v>
          </cell>
          <cell r="L121">
            <v>7.7633243462547741E-2</v>
          </cell>
        </row>
        <row r="122">
          <cell r="A122" t="str">
            <v>Change in Invested Capital</v>
          </cell>
          <cell r="B122">
            <v>156</v>
          </cell>
          <cell r="C122">
            <v>2871.2748359999969</v>
          </cell>
          <cell r="D122">
            <v>0</v>
          </cell>
          <cell r="E122">
            <v>-184.62957200000528</v>
          </cell>
          <cell r="F122">
            <v>-316.53499200000078</v>
          </cell>
          <cell r="G122">
            <v>-2482.3279579316791</v>
          </cell>
          <cell r="H122">
            <v>-2695.1160935150319</v>
          </cell>
          <cell r="I122">
            <v>-2922.7493539233778</v>
          </cell>
          <cell r="J122">
            <v>-3165.6170439363559</v>
          </cell>
          <cell r="K122">
            <v>-3419.1236972680686</v>
          </cell>
          <cell r="L122">
            <v>-3688.9108417193574</v>
          </cell>
        </row>
        <row r="123">
          <cell r="A123" t="str">
            <v>Growth Y/Y % in Ending Invested Capital</v>
          </cell>
          <cell r="C123">
            <v>3.9792599866954825E-2</v>
          </cell>
          <cell r="D123">
            <v>0</v>
          </cell>
          <cell r="E123">
            <v>-2.4608327092191518E-3</v>
          </cell>
          <cell r="F123">
            <v>-4.2293399823517541E-3</v>
          </cell>
          <cell r="G123">
            <v>-1.0044445877218173</v>
          </cell>
          <cell r="H123">
            <v>9.7602953676187321E-2</v>
          </cell>
          <cell r="I123">
            <v>9.8766554262845307E-2</v>
          </cell>
          <cell r="J123">
            <v>9.7751863187068855E-2</v>
          </cell>
          <cell r="K123">
            <v>8.3715252090711623E-2</v>
          </cell>
          <cell r="L123">
            <v>8.2209364907855464E-2</v>
          </cell>
        </row>
        <row r="125">
          <cell r="A125" t="str">
            <v>Pretax ROIC</v>
          </cell>
          <cell r="B125">
            <v>1.8284469602375203E-2</v>
          </cell>
          <cell r="C125">
            <v>1.9783417886607566E-2</v>
          </cell>
          <cell r="D125">
            <v>2.0788297388435552E-2</v>
          </cell>
          <cell r="E125">
            <v>2.3271318306299974E-2</v>
          </cell>
          <cell r="F125">
            <v>2.654290763245545E-2</v>
          </cell>
          <cell r="G125">
            <v>2.3640271650024669</v>
          </cell>
          <cell r="H125">
            <v>2.3694828912187074</v>
          </cell>
          <cell r="I125">
            <v>2.3761902488342108</v>
          </cell>
          <cell r="J125">
            <v>2.3832316339921422</v>
          </cell>
          <cell r="K125">
            <v>2.3850174725219659</v>
          </cell>
          <cell r="L125">
            <v>2.3866524320255955</v>
          </cell>
        </row>
        <row r="126">
          <cell r="A126" t="str">
            <v>Growth Y/Y %</v>
          </cell>
          <cell r="C126">
            <v>8.1979314512773405E-2</v>
          </cell>
          <cell r="D126">
            <v>5.0794028998813356E-2</v>
          </cell>
          <cell r="E126">
            <v>0.11944320746756865</v>
          </cell>
          <cell r="F126">
            <v>0.14058461506539555</v>
          </cell>
          <cell r="G126">
            <v>88.064363171419956</v>
          </cell>
          <cell r="H126">
            <v>2.3078102895803809E-3</v>
          </cell>
          <cell r="I126">
            <v>2.8307263328892773E-3</v>
          </cell>
          <cell r="J126">
            <v>2.9633086666296382E-3</v>
          </cell>
          <cell r="K126">
            <v>7.4933485455308535E-4</v>
          </cell>
          <cell r="L126">
            <v>6.8551258951599081E-4</v>
          </cell>
        </row>
        <row r="127">
          <cell r="A127" t="str">
            <v>Posttax ROIC</v>
          </cell>
          <cell r="B127">
            <v>1.4999999999999999E-2</v>
          </cell>
          <cell r="C127">
            <v>1.6111805058301197E-2</v>
          </cell>
          <cell r="D127">
            <v>1.7623091128190944E-2</v>
          </cell>
          <cell r="E127">
            <v>1.9419768911899515E-2</v>
          </cell>
          <cell r="F127">
            <v>2.252188754320068E-2</v>
          </cell>
          <cell r="G127">
            <v>1.9999999890100968</v>
          </cell>
          <cell r="H127">
            <v>1.9999999898372995</v>
          </cell>
          <cell r="I127">
            <v>1.9999999905829065</v>
          </cell>
          <cell r="J127">
            <v>1.9999999912609041</v>
          </cell>
          <cell r="K127">
            <v>1.9999999918984066</v>
          </cell>
          <cell r="L127">
            <v>1.9999999924820497</v>
          </cell>
        </row>
        <row r="128">
          <cell r="A128" t="str">
            <v>Growth Y/Y %</v>
          </cell>
          <cell r="C128">
            <v>7.4120337220079824E-2</v>
          </cell>
          <cell r="D128">
            <v>9.3799922753602161E-2</v>
          </cell>
          <cell r="E128">
            <v>0.10195020672817701</v>
          </cell>
          <cell r="F128">
            <v>0.15974024435483036</v>
          </cell>
          <cell r="G128">
            <v>87.802503128291008</v>
          </cell>
          <cell r="H128">
            <v>4.1360137537083119E-10</v>
          </cell>
          <cell r="I128">
            <v>3.7280356579572071E-10</v>
          </cell>
          <cell r="J128">
            <v>3.3899882900811917E-10</v>
          </cell>
          <cell r="K128">
            <v>3.1875124761882034E-10</v>
          </cell>
          <cell r="L128">
            <v>2.9182167793351255E-10</v>
          </cell>
        </row>
        <row r="130">
          <cell r="A130" t="str">
            <v>Total Business Return</v>
          </cell>
        </row>
        <row r="132">
          <cell r="A132" t="str">
            <v>Total OI (EBITA)</v>
          </cell>
          <cell r="B132">
            <v>1317.9079999999999</v>
          </cell>
          <cell r="C132">
            <v>1455.8941159999999</v>
          </cell>
          <cell r="D132">
            <v>1559.6893015346552</v>
          </cell>
          <cell r="E132">
            <v>1743.8353075934222</v>
          </cell>
          <cell r="F132">
            <v>1982.3405406834331</v>
          </cell>
          <cell r="G132">
            <v>2151.0901232619431</v>
          </cell>
          <cell r="H132">
            <v>2331.5484678122248</v>
          </cell>
          <cell r="I132">
            <v>2523.2734065883806</v>
          </cell>
          <cell r="J132">
            <v>2727.0915784509439</v>
          </cell>
          <cell r="K132">
            <v>2943.8869618913482</v>
          </cell>
          <cell r="L132">
            <v>3174.605196146435</v>
          </cell>
        </row>
        <row r="133">
          <cell r="A133" t="str">
            <v>Depreciation</v>
          </cell>
          <cell r="B133">
            <v>570.7660000000003</v>
          </cell>
          <cell r="C133">
            <v>570.55729500000029</v>
          </cell>
          <cell r="D133">
            <v>615.45196299360498</v>
          </cell>
          <cell r="E133">
            <v>646.81297263117767</v>
          </cell>
          <cell r="F133">
            <v>686.60235888086072</v>
          </cell>
          <cell r="G133">
            <v>731.088533897047</v>
          </cell>
          <cell r="H133">
            <v>778.55195224957993</v>
          </cell>
          <cell r="I133">
            <v>829.19644910324212</v>
          </cell>
          <cell r="J133">
            <v>883.24015767674996</v>
          </cell>
          <cell r="K133">
            <v>940.91653760469649</v>
          </cell>
          <cell r="L133">
            <v>1002.4754791334901</v>
          </cell>
        </row>
        <row r="134">
          <cell r="A134" t="str">
            <v>CapEx</v>
          </cell>
          <cell r="B134">
            <v>-577.53776200000004</v>
          </cell>
          <cell r="C134">
            <v>-585.08466699999997</v>
          </cell>
          <cell r="D134">
            <v>-608.00198118171431</v>
          </cell>
          <cell r="E134">
            <v>-608.36324984152293</v>
          </cell>
          <cell r="F134">
            <v>-633.626664334628</v>
          </cell>
          <cell r="G134">
            <v>-674.80234968034802</v>
          </cell>
          <cell r="H134">
            <v>-718.7578673398358</v>
          </cell>
          <cell r="I134">
            <v>-765.68552886701912</v>
          </cell>
          <cell r="J134">
            <v>-815.79129929882163</v>
          </cell>
          <cell r="K134">
            <v>-869.29579251149698</v>
          </cell>
          <cell r="L134">
            <v>-926.43534105463277</v>
          </cell>
        </row>
        <row r="135">
          <cell r="A135" t="str">
            <v>Changes in working capital</v>
          </cell>
          <cell r="B135">
            <v>-127.94283300000001</v>
          </cell>
          <cell r="C135">
            <v>11.574830000000006</v>
          </cell>
          <cell r="D135">
            <v>-27.281846799999897</v>
          </cell>
          <cell r="E135">
            <v>-11.629893869035875</v>
          </cell>
          <cell r="F135">
            <v>-45.168762482644119</v>
          </cell>
          <cell r="G135">
            <v>-45.168762482644119</v>
          </cell>
          <cell r="H135">
            <v>-45.168762482644119</v>
          </cell>
          <cell r="I135">
            <v>-45.168762482644119</v>
          </cell>
          <cell r="J135">
            <v>-45.168762482644119</v>
          </cell>
          <cell r="K135">
            <v>-45.168762482644119</v>
          </cell>
          <cell r="L135">
            <v>-45.168762482644119</v>
          </cell>
        </row>
        <row r="136">
          <cell r="A136" t="str">
            <v>Acquisition spend</v>
          </cell>
          <cell r="B136">
            <v>-1337</v>
          </cell>
          <cell r="C136">
            <v>-288.99999600000001</v>
          </cell>
          <cell r="D136">
            <v>-966.89999599999999</v>
          </cell>
          <cell r="E136">
            <v>-499.99999600000001</v>
          </cell>
          <cell r="F136">
            <v>-499.99999600000001</v>
          </cell>
          <cell r="G136">
            <v>-499.99999600000001</v>
          </cell>
          <cell r="H136">
            <v>-499.99999600000001</v>
          </cell>
          <cell r="I136">
            <v>-499.99999600000001</v>
          </cell>
          <cell r="J136">
            <v>-499.99999600000001</v>
          </cell>
          <cell r="K136">
            <v>-499.99999600000001</v>
          </cell>
          <cell r="L136">
            <v>-499.99999600000001</v>
          </cell>
        </row>
        <row r="137">
          <cell r="A137" t="str">
            <v>Cash Taxes</v>
          </cell>
          <cell r="B137">
            <v>-271.94485600000002</v>
          </cell>
          <cell r="C137">
            <v>-270.2</v>
          </cell>
          <cell r="D137">
            <v>-237.4768</v>
          </cell>
          <cell r="E137">
            <v>-288.61570000000006</v>
          </cell>
          <cell r="F137">
            <v>-300.30738335862037</v>
          </cell>
          <cell r="G137">
            <v>-331.23784466973609</v>
          </cell>
          <cell r="H137">
            <v>-363.56763570280697</v>
          </cell>
          <cell r="I137">
            <v>-399.47595733499708</v>
          </cell>
          <cell r="J137">
            <v>-438.52547548541241</v>
          </cell>
          <cell r="K137">
            <v>-475.23674537672036</v>
          </cell>
          <cell r="L137">
            <v>-514.30565557292311</v>
          </cell>
        </row>
        <row r="138">
          <cell r="A138" t="str">
            <v>Acq. EGA adjustments</v>
          </cell>
          <cell r="B138">
            <v>0</v>
          </cell>
          <cell r="C138">
            <v>0</v>
          </cell>
          <cell r="D138">
            <v>0</v>
          </cell>
          <cell r="E138">
            <v>0</v>
          </cell>
          <cell r="F138">
            <v>0</v>
          </cell>
          <cell r="G138">
            <v>-45.168762482644119</v>
          </cell>
          <cell r="H138">
            <v>-45.168762482644119</v>
          </cell>
          <cell r="I138">
            <v>-45.168762482644119</v>
          </cell>
          <cell r="J138">
            <v>-45.168762482644119</v>
          </cell>
          <cell r="K138">
            <v>-45.168762482644119</v>
          </cell>
          <cell r="L138">
            <v>-45.168762482644119</v>
          </cell>
        </row>
        <row r="139">
          <cell r="A139" t="str">
            <v>OI Adjustment</v>
          </cell>
          <cell r="B139">
            <v>0</v>
          </cell>
          <cell r="C139">
            <v>0</v>
          </cell>
          <cell r="D139">
            <v>0</v>
          </cell>
          <cell r="E139">
            <v>0</v>
          </cell>
          <cell r="F139">
            <v>0</v>
          </cell>
          <cell r="G139">
            <v>-499.99999600000001</v>
          </cell>
          <cell r="H139">
            <v>-499.99999600000001</v>
          </cell>
          <cell r="I139">
            <v>-499.99999600000001</v>
          </cell>
          <cell r="J139">
            <v>-499.99999600000001</v>
          </cell>
          <cell r="K139">
            <v>-499.99999600000001</v>
          </cell>
          <cell r="L139">
            <v>-499.99999600000001</v>
          </cell>
        </row>
        <row r="140">
          <cell r="A140" t="str">
            <v>Cash flow to entity</v>
          </cell>
          <cell r="B140">
            <v>-425.75145100000003</v>
          </cell>
          <cell r="C140">
            <v>893.74157800000035</v>
          </cell>
          <cell r="D140">
            <v>335.48064054654628</v>
          </cell>
          <cell r="E140">
            <v>982.03944051404119</v>
          </cell>
          <cell r="F140">
            <v>1189.8400933884013</v>
          </cell>
          <cell r="G140">
            <v>785.80094584361768</v>
          </cell>
          <cell r="H140">
            <v>937.43740005387372</v>
          </cell>
          <cell r="I140">
            <v>1096.9708525243186</v>
          </cell>
          <cell r="J140">
            <v>1265.6774443781717</v>
          </cell>
          <cell r="K140">
            <v>1449.9334446425389</v>
          </cell>
          <cell r="L140">
            <v>1646.0021616870813</v>
          </cell>
        </row>
        <row r="142">
          <cell r="A142" t="str">
            <v>OI (EBITA) multiple</v>
          </cell>
          <cell r="B142">
            <v>15</v>
          </cell>
          <cell r="C142">
            <v>15</v>
          </cell>
          <cell r="D142">
            <v>15</v>
          </cell>
          <cell r="E142">
            <v>15</v>
          </cell>
          <cell r="F142">
            <v>15</v>
          </cell>
          <cell r="G142">
            <v>15</v>
          </cell>
          <cell r="H142">
            <v>15</v>
          </cell>
          <cell r="I142">
            <v>15</v>
          </cell>
          <cell r="J142">
            <v>15</v>
          </cell>
          <cell r="K142">
            <v>15</v>
          </cell>
          <cell r="L142">
            <v>15</v>
          </cell>
        </row>
        <row r="143">
          <cell r="A143" t="str">
            <v>Estimated entity value</v>
          </cell>
          <cell r="B143">
            <v>19768.62</v>
          </cell>
          <cell r="C143">
            <v>21838.41174</v>
          </cell>
          <cell r="D143">
            <v>23395.339523019829</v>
          </cell>
          <cell r="E143">
            <v>26157.529613901334</v>
          </cell>
          <cell r="F143">
            <v>29735.108110251498</v>
          </cell>
          <cell r="G143">
            <v>32266.351848929145</v>
          </cell>
          <cell r="H143">
            <v>34973.227017183373</v>
          </cell>
          <cell r="I143">
            <v>37849.101098825711</v>
          </cell>
          <cell r="J143">
            <v>40906.37367676416</v>
          </cell>
          <cell r="K143">
            <v>44158.304428370226</v>
          </cell>
          <cell r="L143">
            <v>47619.077942196527</v>
          </cell>
        </row>
        <row r="145">
          <cell r="A145" t="str">
            <v>Capital appreciation ($)</v>
          </cell>
          <cell r="C145">
            <v>2069.7917400000006</v>
          </cell>
          <cell r="D145">
            <v>1556.9277830198298</v>
          </cell>
          <cell r="E145">
            <v>2762.1900908815041</v>
          </cell>
          <cell r="F145">
            <v>3577.5784963501646</v>
          </cell>
          <cell r="G145">
            <v>2531.2437386776473</v>
          </cell>
          <cell r="H145">
            <v>2706.8751682542279</v>
          </cell>
          <cell r="I145">
            <v>2875.8740816423378</v>
          </cell>
          <cell r="J145">
            <v>3057.2725779384491</v>
          </cell>
          <cell r="K145">
            <v>3251.9307516060653</v>
          </cell>
          <cell r="L145">
            <v>3460.7735138263015</v>
          </cell>
        </row>
        <row r="146">
          <cell r="A146" t="str">
            <v>Cash flow to entity ($)</v>
          </cell>
          <cell r="C146">
            <v>893.74157800000035</v>
          </cell>
          <cell r="D146">
            <v>335.48064054654628</v>
          </cell>
          <cell r="E146">
            <v>982.03944051404119</v>
          </cell>
          <cell r="F146">
            <v>1189.8400933884013</v>
          </cell>
          <cell r="G146">
            <v>785.80094584361768</v>
          </cell>
          <cell r="H146">
            <v>937.43740005387372</v>
          </cell>
          <cell r="I146">
            <v>1096.9708525243186</v>
          </cell>
          <cell r="J146">
            <v>1265.6774443781717</v>
          </cell>
          <cell r="K146">
            <v>1449.9334446425389</v>
          </cell>
          <cell r="L146">
            <v>1646.0021616870813</v>
          </cell>
        </row>
        <row r="147">
          <cell r="A147" t="str">
            <v>Total shareholder value increase ($)</v>
          </cell>
          <cell r="C147">
            <v>2963.5333180000007</v>
          </cell>
          <cell r="D147">
            <v>1892.4084235663761</v>
          </cell>
          <cell r="E147">
            <v>3744.2295313955456</v>
          </cell>
          <cell r="F147">
            <v>4767.418589738566</v>
          </cell>
          <cell r="G147">
            <v>3317.044684521265</v>
          </cell>
          <cell r="H147">
            <v>3644.3125683081016</v>
          </cell>
          <cell r="I147">
            <v>3972.8449341666565</v>
          </cell>
          <cell r="J147">
            <v>4322.9500223166206</v>
          </cell>
          <cell r="K147">
            <v>4701.8641962486045</v>
          </cell>
          <cell r="L147">
            <v>5106.7756755133832</v>
          </cell>
        </row>
        <row r="149">
          <cell r="A149" t="str">
            <v>Capital appreciation (%)</v>
          </cell>
          <cell r="C149">
            <v>0.10470087138100691</v>
          </cell>
          <cell r="D149">
            <v>7.1293086766383587E-2</v>
          </cell>
          <cell r="E149">
            <v>0.11806582623704388</v>
          </cell>
          <cell r="F149">
            <v>0.1367705035283176</v>
          </cell>
          <cell r="G149">
            <v>8.5126434694379804E-2</v>
          </cell>
          <cell r="H149">
            <v>8.3891577855711746E-2</v>
          </cell>
          <cell r="I149">
            <v>8.223073267529292E-2</v>
          </cell>
          <cell r="J149">
            <v>8.0775302165189397E-2</v>
          </cell>
          <cell r="K149">
            <v>7.9496920878450852E-2</v>
          </cell>
          <cell r="L149">
            <v>7.8371974617822304E-2</v>
          </cell>
        </row>
        <row r="150">
          <cell r="A150" t="str">
            <v>Cash flow yield (%)</v>
          </cell>
          <cell r="C150">
            <v>4.0925209609588592E-2</v>
          </cell>
          <cell r="D150">
            <v>1.4339635473828039E-2</v>
          </cell>
          <cell r="E150">
            <v>3.7543279316107112E-2</v>
          </cell>
          <cell r="F150">
            <v>4.0014655032587255E-2</v>
          </cell>
          <cell r="G150">
            <v>2.4353572710132609E-2</v>
          </cell>
          <cell r="H150">
            <v>2.6804429559596638E-2</v>
          </cell>
          <cell r="I150">
            <v>2.8982745182245629E-2</v>
          </cell>
          <cell r="J150">
            <v>3.0940837102290199E-2</v>
          </cell>
          <cell r="K150">
            <v>3.283489851822765E-2</v>
          </cell>
          <cell r="L150">
            <v>3.4566023384264545E-2</v>
          </cell>
        </row>
        <row r="152">
          <cell r="A152" t="str">
            <v>Total Business Return - One Year</v>
          </cell>
          <cell r="C152">
            <v>0.14562608099059549</v>
          </cell>
          <cell r="D152">
            <v>8.5632722240211623E-2</v>
          </cell>
          <cell r="E152">
            <v>0.15560910555315099</v>
          </cell>
          <cell r="F152">
            <v>0.17678515856090485</v>
          </cell>
          <cell r="G152">
            <v>0.10948000740451241</v>
          </cell>
          <cell r="H152">
            <v>0.11069600741530838</v>
          </cell>
          <cell r="I152">
            <v>0.11121347785753855</v>
          </cell>
          <cell r="J152">
            <v>0.1117161392674796</v>
          </cell>
          <cell r="K152">
            <v>0.1123318193966785</v>
          </cell>
          <cell r="L152">
            <v>0.11293799800208684</v>
          </cell>
        </row>
        <row r="153">
          <cell r="A153" t="str">
            <v>Total Business Return - Three Year</v>
          </cell>
          <cell r="E153">
            <v>0.12852778837964163</v>
          </cell>
          <cell r="F153">
            <v>0.13866775105853835</v>
          </cell>
          <cell r="G153">
            <v>0.14694486004113516</v>
          </cell>
          <cell r="H153">
            <v>0.13188930920107955</v>
          </cell>
          <cell r="I153">
            <v>0.11046292647311162</v>
          </cell>
          <cell r="J153">
            <v>0.11120846346427649</v>
          </cell>
          <cell r="K153">
            <v>0.11175371811055945</v>
          </cell>
          <cell r="L153">
            <v>0.11232854037165141</v>
          </cell>
        </row>
        <row r="154">
          <cell r="A154" t="str">
            <v>Total Business Return - Five Year</v>
          </cell>
          <cell r="G154">
            <v>0.1341504961415767</v>
          </cell>
          <cell r="H154">
            <v>0.12714853481412058</v>
          </cell>
          <cell r="I154">
            <v>0.13241096488188386</v>
          </cell>
          <cell r="J154">
            <v>0.12367484051540734</v>
          </cell>
          <cell r="K154">
            <v>0.11108706744721153</v>
          </cell>
          <cell r="L154">
            <v>0.11177880547530195</v>
          </cell>
        </row>
        <row r="156">
          <cell r="A156" t="str">
            <v>Debt Capacity and Capitalization Analysis</v>
          </cell>
        </row>
        <row r="157">
          <cell r="A157" t="str">
            <v>Net Earnings</v>
          </cell>
          <cell r="B157">
            <v>968.37601999999981</v>
          </cell>
          <cell r="C157">
            <v>933.51773999999989</v>
          </cell>
          <cell r="D157">
            <v>1162.2858765346552</v>
          </cell>
          <cell r="E157">
            <v>1225.4596175934221</v>
          </cell>
          <cell r="F157">
            <v>1468.1331673248126</v>
          </cell>
          <cell r="G157">
            <v>1619.8600100758561</v>
          </cell>
          <cell r="H157">
            <v>1778.4511396296878</v>
          </cell>
          <cell r="I157">
            <v>1954.5964565668135</v>
          </cell>
          <cell r="J157">
            <v>2146.1506545408233</v>
          </cell>
          <cell r="K157">
            <v>2326.2347680899197</v>
          </cell>
          <cell r="L157">
            <v>2517.8840921488036</v>
          </cell>
        </row>
        <row r="158">
          <cell r="A158" t="str">
            <v>Less Dividends</v>
          </cell>
          <cell r="B158">
            <v>-484</v>
          </cell>
          <cell r="C158">
            <v>-505</v>
          </cell>
          <cell r="D158">
            <v>-553.84</v>
          </cell>
          <cell r="E158">
            <v>-596.02514285714267</v>
          </cell>
          <cell r="F158">
            <v>-634.98583022774312</v>
          </cell>
          <cell r="G158">
            <v>-756.01999992977107</v>
          </cell>
          <cell r="H158">
            <v>-866.98698082271517</v>
          </cell>
          <cell r="I158">
            <v>-938.93184172815711</v>
          </cell>
          <cell r="J158">
            <v>-1017.1286961744429</v>
          </cell>
          <cell r="K158">
            <v>-1090.8302962801902</v>
          </cell>
          <cell r="L158">
            <v>-1169.2577830980069</v>
          </cell>
        </row>
        <row r="159">
          <cell r="A159" t="str">
            <v>+/- to Equity</v>
          </cell>
          <cell r="B159">
            <v>484.37601999999981</v>
          </cell>
          <cell r="C159">
            <v>428.51773999999989</v>
          </cell>
          <cell r="D159">
            <v>608.44587653465521</v>
          </cell>
          <cell r="E159">
            <v>629.43447473627941</v>
          </cell>
          <cell r="F159">
            <v>833.14733709706945</v>
          </cell>
          <cell r="G159">
            <v>863.84001014608498</v>
          </cell>
          <cell r="H159">
            <v>911.46415880697259</v>
          </cell>
          <cell r="I159">
            <v>1015.6646148386563</v>
          </cell>
          <cell r="J159">
            <v>1129.0219583663804</v>
          </cell>
          <cell r="K159">
            <v>1235.4044718097296</v>
          </cell>
          <cell r="L159">
            <v>1348.6263090507966</v>
          </cell>
        </row>
        <row r="160">
          <cell r="A160" t="str">
            <v>Net Debt from Operations</v>
          </cell>
          <cell r="B160">
            <v>13408</v>
          </cell>
          <cell r="C160">
            <v>0</v>
          </cell>
        </row>
        <row r="161">
          <cell r="A161" t="str">
            <v>Redemption of preference shares</v>
          </cell>
          <cell r="B161">
            <v>0</v>
          </cell>
          <cell r="C161">
            <v>0</v>
          </cell>
        </row>
        <row r="162">
          <cell r="A162" t="str">
            <v>Total Net Debt</v>
          </cell>
          <cell r="B162">
            <v>13408</v>
          </cell>
          <cell r="C162">
            <v>13375.133823</v>
          </cell>
          <cell r="D162">
            <v>13634.514250415823</v>
          </cell>
          <cell r="E162">
            <v>13107.76528056831</v>
          </cell>
          <cell r="F162">
            <v>13001.706704548849</v>
          </cell>
          <cell r="G162">
            <v>12867.586700654192</v>
          </cell>
          <cell r="H162">
            <v>12567.01622542012</v>
          </cell>
          <cell r="I162">
            <v>12158.528458827885</v>
          </cell>
          <cell r="J162">
            <v>11632.74541056622</v>
          </cell>
          <cell r="K162">
            <v>10996.409962145935</v>
          </cell>
          <cell r="L162">
            <v>10242.433283498925</v>
          </cell>
        </row>
        <row r="163">
          <cell r="A163" t="str">
            <v>Total Consolidated Equity</v>
          </cell>
          <cell r="B163">
            <v>36772</v>
          </cell>
          <cell r="C163">
            <v>37200.517740000003</v>
          </cell>
          <cell r="D163">
            <v>37808.96361653466</v>
          </cell>
          <cell r="E163">
            <v>38438.398091270938</v>
          </cell>
          <cell r="F163">
            <v>39271.545428368008</v>
          </cell>
          <cell r="G163">
            <v>40135.385438514095</v>
          </cell>
          <cell r="H163">
            <v>41046.849597321067</v>
          </cell>
          <cell r="I163">
            <v>42062.514212159724</v>
          </cell>
          <cell r="J163">
            <v>43191.536170526102</v>
          </cell>
          <cell r="K163">
            <v>44426.94064233583</v>
          </cell>
          <cell r="L163">
            <v>45775.566951386631</v>
          </cell>
          <cell r="M163">
            <v>1.8223234011311984E-2</v>
          </cell>
          <cell r="O163">
            <v>2.497596853456141E-2</v>
          </cell>
        </row>
        <row r="164">
          <cell r="A164" t="str">
            <v>Net Debt/Equity Ratio</v>
          </cell>
          <cell r="B164">
            <v>0.3646252583487436</v>
          </cell>
          <cell r="C164">
            <v>0.35954160413789982</v>
          </cell>
          <cell r="D164">
            <v>0.36061592136456133</v>
          </cell>
          <cell r="E164">
            <v>0.34100706406766162</v>
          </cell>
          <cell r="F164">
            <v>0.33107193930690076</v>
          </cell>
          <cell r="G164">
            <v>0.32060453786763432</v>
          </cell>
          <cell r="H164">
            <v>0.30616274692711887</v>
          </cell>
          <cell r="I164">
            <v>0.28905852839659812</v>
          </cell>
          <cell r="J164">
            <v>0.26932928165922482</v>
          </cell>
          <cell r="K164">
            <v>0.24751670502530868</v>
          </cell>
          <cell r="L164">
            <v>0.22375328074857764</v>
          </cell>
        </row>
        <row r="166">
          <cell r="A166" t="str">
            <v>Debt Capacity for A- (current rating)</v>
          </cell>
        </row>
        <row r="167">
          <cell r="A167" t="str">
            <v>Depreciation</v>
          </cell>
          <cell r="B167">
            <v>570.7660000000003</v>
          </cell>
          <cell r="C167">
            <v>570.55729500000029</v>
          </cell>
          <cell r="D167">
            <v>615.45196299360498</v>
          </cell>
          <cell r="E167">
            <v>646.81297263117767</v>
          </cell>
          <cell r="F167">
            <v>686.60235888086072</v>
          </cell>
          <cell r="G167">
            <v>731.088533897047</v>
          </cell>
          <cell r="H167">
            <v>778.55195224957993</v>
          </cell>
          <cell r="I167">
            <v>829.19644910324212</v>
          </cell>
          <cell r="J167">
            <v>883.24015767674996</v>
          </cell>
          <cell r="K167">
            <v>940.91653760469649</v>
          </cell>
          <cell r="L167">
            <v>1002.4754791334901</v>
          </cell>
        </row>
        <row r="168">
          <cell r="A168" t="str">
            <v>EBITDA $</v>
          </cell>
          <cell r="B168">
            <v>2161.3890000000001</v>
          </cell>
          <cell r="C168">
            <v>2309.9514110000005</v>
          </cell>
          <cell r="D168">
            <v>2464.4412645282605</v>
          </cell>
          <cell r="E168">
            <v>2658.8482802245994</v>
          </cell>
          <cell r="F168">
            <v>2919.8274125642938</v>
          </cell>
          <cell r="G168">
            <v>3134.27865715899</v>
          </cell>
          <cell r="H168">
            <v>3362.2004200618048</v>
          </cell>
          <cell r="I168">
            <v>3604.5698556916223</v>
          </cell>
          <cell r="J168">
            <v>3862.431736127694</v>
          </cell>
          <cell r="K168">
            <v>4136.9034994960448</v>
          </cell>
          <cell r="L168">
            <v>4429.1806752799248</v>
          </cell>
        </row>
        <row r="169">
          <cell r="A169" t="str">
            <v>Debt to EBITDA (2x EBITDA)</v>
          </cell>
          <cell r="B169">
            <v>4322.7780000000002</v>
          </cell>
          <cell r="C169">
            <v>4619.9028220000009</v>
          </cell>
          <cell r="D169">
            <v>4928.882529056521</v>
          </cell>
          <cell r="E169">
            <v>5317.6965604491988</v>
          </cell>
          <cell r="F169">
            <v>5839.6548251285876</v>
          </cell>
          <cell r="G169">
            <v>6268.5573143179799</v>
          </cell>
          <cell r="H169">
            <v>6724.4008401236097</v>
          </cell>
          <cell r="I169">
            <v>7209.1397113832445</v>
          </cell>
          <cell r="J169">
            <v>7724.8634722553879</v>
          </cell>
          <cell r="K169">
            <v>8273.8069989920896</v>
          </cell>
          <cell r="L169">
            <v>8858.3613505598496</v>
          </cell>
        </row>
        <row r="170">
          <cell r="A170" t="str">
            <v>Additional Debt Capacity</v>
          </cell>
          <cell r="B170">
            <v>-9085.2219999999998</v>
          </cell>
          <cell r="C170">
            <v>-8755.2310010000001</v>
          </cell>
          <cell r="D170">
            <v>-8396.6520143027828</v>
          </cell>
          <cell r="E170">
            <v>-7401.2546887264334</v>
          </cell>
          <cell r="F170">
            <v>-6640.0936147408729</v>
          </cell>
          <cell r="G170">
            <v>-6170.1268971468198</v>
          </cell>
          <cell r="H170">
            <v>-5386.7718594908811</v>
          </cell>
          <cell r="I170">
            <v>-4464.6498761850053</v>
          </cell>
          <cell r="J170">
            <v>-3392.1581774386887</v>
          </cell>
          <cell r="K170">
            <v>-2173.6594364171442</v>
          </cell>
          <cell r="L170">
            <v>-799.51758137131583</v>
          </cell>
        </row>
        <row r="171">
          <cell r="A171" t="str">
            <v>EBITDA/Interest  (5x interest coverage)</v>
          </cell>
          <cell r="B171">
            <v>7204.63</v>
          </cell>
          <cell r="C171">
            <v>7699.8380366666679</v>
          </cell>
          <cell r="D171">
            <v>8214.8042150942019</v>
          </cell>
          <cell r="E171">
            <v>8862.8276007486656</v>
          </cell>
          <cell r="F171">
            <v>9732.7580418809794</v>
          </cell>
          <cell r="G171">
            <v>10447.5955238633</v>
          </cell>
          <cell r="H171">
            <v>11207.33473353935</v>
          </cell>
          <cell r="I171">
            <v>12015.232852305408</v>
          </cell>
          <cell r="J171">
            <v>12874.77245375898</v>
          </cell>
          <cell r="K171">
            <v>13789.678331653482</v>
          </cell>
          <cell r="L171">
            <v>14763.935584266417</v>
          </cell>
        </row>
        <row r="172">
          <cell r="A172" t="str">
            <v>Additional Debt Capacity</v>
          </cell>
          <cell r="B172">
            <v>-6203.37</v>
          </cell>
          <cell r="C172">
            <v>-5675.2957863333322</v>
          </cell>
          <cell r="D172">
            <v>-5419.710035321621</v>
          </cell>
          <cell r="E172">
            <v>-4244.9376798196445</v>
          </cell>
          <cell r="F172">
            <v>-3268.9486626678699</v>
          </cell>
          <cell r="G172">
            <v>-2419.9911767908925</v>
          </cell>
          <cell r="H172">
            <v>-1359.6814918807704</v>
          </cell>
          <cell r="I172">
            <v>-143.2956065224771</v>
          </cell>
          <cell r="J172">
            <v>1242.0270431927602</v>
          </cell>
          <cell r="K172">
            <v>2793.2683695075466</v>
          </cell>
          <cell r="L172">
            <v>4521.5023007674918</v>
          </cell>
        </row>
        <row r="173">
          <cell r="B173" t="str">
            <v>multiple</v>
          </cell>
          <cell r="C173">
            <v>11</v>
          </cell>
        </row>
        <row r="174">
          <cell r="A174" t="str">
            <v xml:space="preserve">Enterprise Value (11x EBITDA) </v>
          </cell>
          <cell r="B174">
            <v>24065</v>
          </cell>
          <cell r="C174">
            <v>25409.465521000006</v>
          </cell>
          <cell r="D174">
            <v>27108.853909810867</v>
          </cell>
          <cell r="E174">
            <v>29247.331082470595</v>
          </cell>
          <cell r="F174">
            <v>32118.101538207233</v>
          </cell>
          <cell r="G174">
            <v>34477.065228748892</v>
          </cell>
          <cell r="H174">
            <v>36984.204620679855</v>
          </cell>
          <cell r="I174">
            <v>39650.268412607846</v>
          </cell>
          <cell r="J174">
            <v>42486.74909740463</v>
          </cell>
          <cell r="K174">
            <v>45505.938494456495</v>
          </cell>
          <cell r="L174">
            <v>48720.98742807917</v>
          </cell>
          <cell r="M174">
            <v>8.1230062417500193E-2</v>
          </cell>
          <cell r="O174">
            <v>7.2169976611626385E-2</v>
          </cell>
        </row>
        <row r="175">
          <cell r="A175" t="str">
            <v>Growth Y/Y %</v>
          </cell>
          <cell r="C175">
            <v>5.5868087305215308E-2</v>
          </cell>
          <cell r="D175">
            <v>6.6880131241106922E-2</v>
          </cell>
          <cell r="E175">
            <v>7.888482411592479E-2</v>
          </cell>
          <cell r="F175">
            <v>9.8154954639852132E-2</v>
          </cell>
          <cell r="G175">
            <v>7.3446548132225953E-2</v>
          </cell>
          <cell r="H175">
            <v>7.2719048889357651E-2</v>
          </cell>
          <cell r="I175">
            <v>7.20865520638303E-2</v>
          </cell>
          <cell r="J175">
            <v>7.1537490119357061E-2</v>
          </cell>
          <cell r="K175">
            <v>7.1061906622464921E-2</v>
          </cell>
          <cell r="L175">
            <v>7.0651194986657284E-2</v>
          </cell>
        </row>
        <row r="176">
          <cell r="A176" t="str">
            <v>Pref Shares</v>
          </cell>
          <cell r="B176">
            <v>442</v>
          </cell>
          <cell r="C176">
            <v>110</v>
          </cell>
          <cell r="D176">
            <v>110</v>
          </cell>
          <cell r="E176">
            <v>110</v>
          </cell>
          <cell r="F176">
            <v>110</v>
          </cell>
          <cell r="G176">
            <v>110</v>
          </cell>
          <cell r="H176">
            <v>110</v>
          </cell>
          <cell r="I176">
            <v>110</v>
          </cell>
          <cell r="J176">
            <v>110</v>
          </cell>
          <cell r="K176">
            <v>110</v>
          </cell>
          <cell r="L176">
            <v>110</v>
          </cell>
        </row>
        <row r="177">
          <cell r="A177" t="str">
            <v>Market Capitalization</v>
          </cell>
          <cell r="B177">
            <v>10215</v>
          </cell>
          <cell r="C177">
            <v>11924.331698000005</v>
          </cell>
          <cell r="D177">
            <v>13364.339659395044</v>
          </cell>
          <cell r="E177">
            <v>16029.565801902285</v>
          </cell>
          <cell r="F177">
            <v>19006.394833658385</v>
          </cell>
          <cell r="G177">
            <v>21499.4785280947</v>
          </cell>
          <cell r="H177">
            <v>24307.188395259735</v>
          </cell>
          <cell r="I177">
            <v>27381.739953779961</v>
          </cell>
          <cell r="J177">
            <v>30744.003686838412</v>
          </cell>
          <cell r="K177">
            <v>34399.528532310564</v>
          </cell>
          <cell r="L177">
            <v>38368.554144580245</v>
          </cell>
          <cell r="M177">
            <v>0.16812297600765591</v>
          </cell>
          <cell r="O177">
            <v>0.12597966856678844</v>
          </cell>
        </row>
        <row r="178">
          <cell r="A178" t="str">
            <v>Growth Y/Y %</v>
          </cell>
          <cell r="C178">
            <v>0.16733545746451339</v>
          </cell>
          <cell r="D178">
            <v>0.12076215236754617</v>
          </cell>
          <cell r="E178">
            <v>0.19942819551384305</v>
          </cell>
          <cell r="F178">
            <v>0.18570865041165563</v>
          </cell>
          <cell r="G178">
            <v>0.13117078311039387</v>
          </cell>
          <cell r="H178">
            <v>0.13059432411330474</v>
          </cell>
          <cell r="I178">
            <v>0.12648733817029245</v>
          </cell>
          <cell r="J178">
            <v>0.12279218700980699</v>
          </cell>
          <cell r="K178">
            <v>0.11890204290591755</v>
          </cell>
          <cell r="L178">
            <v>0.11538023285818233</v>
          </cell>
        </row>
        <row r="179">
          <cell r="A179" t="str">
            <v>US Share Price</v>
          </cell>
          <cell r="C179">
            <v>18.221778267114924</v>
          </cell>
          <cell r="D179">
            <v>20.741612787638292</v>
          </cell>
          <cell r="E179">
            <v>25.249469827026211</v>
          </cell>
          <cell r="F179">
            <v>30.48532535848803</v>
          </cell>
          <cell r="G179">
            <v>34.484109359136056</v>
          </cell>
          <cell r="H179">
            <v>38.987538313541712</v>
          </cell>
          <cell r="I179">
            <v>43.918968256633896</v>
          </cell>
          <cell r="J179">
            <v>49.311874420080258</v>
          </cell>
          <cell r="K179">
            <v>55.175157028147865</v>
          </cell>
          <cell r="L179">
            <v>61.541279494042342</v>
          </cell>
        </row>
        <row r="180">
          <cell r="A180" t="str">
            <v>Net Debt/EV</v>
          </cell>
          <cell r="B180">
            <v>0.5571576979015167</v>
          </cell>
          <cell r="C180">
            <v>0.52638391043471322</v>
          </cell>
          <cell r="D180">
            <v>0.502954285554706</v>
          </cell>
          <cell r="E180">
            <v>0.44816962079744971</v>
          </cell>
          <cell r="F180">
            <v>0.40480931567770922</v>
          </cell>
          <cell r="G180">
            <v>0.37322163633360778</v>
          </cell>
          <cell r="H180">
            <v>0.33979414602290048</v>
          </cell>
          <cell r="I180">
            <v>0.30664429134007476</v>
          </cell>
          <cell r="J180">
            <v>0.27379702278225904</v>
          </cell>
          <cell r="K180">
            <v>0.24164780083560986</v>
          </cell>
          <cell r="L180">
            <v>0.21022630747413681</v>
          </cell>
        </row>
        <row r="183">
          <cell r="A183" t="str">
            <v>Possible Cost of Capital</v>
          </cell>
        </row>
        <row r="184">
          <cell r="A184" t="str">
            <v>Based on 13.5x EBITDA; BETA 1.0</v>
          </cell>
          <cell r="B184">
            <v>8.5766321427426379E-2</v>
          </cell>
          <cell r="C184">
            <v>8.8046547066574249E-2</v>
          </cell>
          <cell r="D184">
            <v>8.9468812073179152E-2</v>
          </cell>
          <cell r="E184">
            <v>9.2794444130110357E-2</v>
          </cell>
          <cell r="F184">
            <v>9.5426575244601269E-2</v>
          </cell>
          <cell r="G184">
            <v>9.7344064372193215E-2</v>
          </cell>
          <cell r="H184">
            <v>9.9373236839572818E-2</v>
          </cell>
          <cell r="I184">
            <v>0.10138555579605991</v>
          </cell>
          <cell r="J184">
            <v>0.10337950665406953</v>
          </cell>
          <cell r="K184">
            <v>0.10533108349742352</v>
          </cell>
          <cell r="L184">
            <v>0.10723848452036629</v>
          </cell>
        </row>
        <row r="185">
          <cell r="A185" t="str">
            <v>Based on 13.5x EBITDA; BETA 0.82</v>
          </cell>
          <cell r="B185">
            <v>7.9929056039289403E-2</v>
          </cell>
          <cell r="C185">
            <v>8.1878725478399736E-2</v>
          </cell>
          <cell r="D185">
            <v>8.3094809786060556E-2</v>
          </cell>
          <cell r="E185">
            <v>8.5938336793127915E-2</v>
          </cell>
          <cell r="F185">
            <v>8.8188897222565121E-2</v>
          </cell>
          <cell r="G185">
            <v>8.9828414771928961E-2</v>
          </cell>
          <cell r="H185">
            <v>9.1563425324574343E-2</v>
          </cell>
          <cell r="I185">
            <v>9.3284025559852574E-2</v>
          </cell>
          <cell r="J185">
            <v>9.4988920454553399E-2</v>
          </cell>
          <cell r="K185">
            <v>9.665758414477689E-2</v>
          </cell>
          <cell r="L185">
            <v>9.8288476026138688E-2</v>
          </cell>
        </row>
        <row r="187">
          <cell r="A187" t="str">
            <v>Revenue Multiple (Inv. Cap)</v>
          </cell>
          <cell r="B187">
            <v>9.8654135875987503</v>
          </cell>
          <cell r="C187">
            <v>9.4839023568789482</v>
          </cell>
          <cell r="D187">
            <v>8.9066336518721521</v>
          </cell>
          <cell r="E187">
            <v>8.3358669621750039</v>
          </cell>
          <cell r="F187">
            <v>7.7831265221938901</v>
          </cell>
          <cell r="G187">
            <v>-3.2433446370542733E-2</v>
          </cell>
          <cell r="H187">
            <v>-3.3374036762271374E-2</v>
          </cell>
          <cell r="I187">
            <v>-3.4375317511357001E-2</v>
          </cell>
          <cell r="J187">
            <v>-3.5370806487224495E-2</v>
          </cell>
          <cell r="K187">
            <v>-3.592651394153392E-2</v>
          </cell>
          <cell r="L187">
            <v>-3.643690958800986E-2</v>
          </cell>
        </row>
        <row r="188">
          <cell r="A188" t="str">
            <v>P/E (@15x EBITDA)</v>
          </cell>
          <cell r="B188">
            <v>19.633731739866924</v>
          </cell>
          <cell r="C188">
            <v>22.789215919988845</v>
          </cell>
          <cell r="D188">
            <v>20.074325248683696</v>
          </cell>
          <cell r="E188">
            <v>21.848911656005271</v>
          </cell>
          <cell r="F188">
            <v>20.976097515752301</v>
          </cell>
          <cell r="G188">
            <v>21.079965518212656</v>
          </cell>
          <cell r="H188">
            <v>21.291554899501751</v>
          </cell>
          <cell r="I188">
            <v>21.441775992042913</v>
          </cell>
          <cell r="J188">
            <v>21.575247074747438</v>
          </cell>
          <cell r="K188">
            <v>21.948404877560122</v>
          </cell>
          <cell r="L188">
            <v>22.318452632877939</v>
          </cell>
        </row>
        <row r="191">
          <cell r="A191" t="str">
            <v>Adjusted Earnings Calculation</v>
          </cell>
        </row>
        <row r="192">
          <cell r="A192" t="str">
            <v>Earnings Attributable to Common Shares</v>
          </cell>
          <cell r="B192">
            <v>968.37601999999981</v>
          </cell>
          <cell r="C192">
            <v>933.51773999999989</v>
          </cell>
          <cell r="D192">
            <v>1162.2858765346552</v>
          </cell>
          <cell r="E192">
            <v>1225.4596175934221</v>
          </cell>
          <cell r="F192">
            <v>1468.1331673248126</v>
          </cell>
          <cell r="G192">
            <v>1619.8600100758561</v>
          </cell>
          <cell r="H192">
            <v>1778.4511396296878</v>
          </cell>
          <cell r="I192">
            <v>1954.5964565668135</v>
          </cell>
          <cell r="J192">
            <v>2146.1506545408233</v>
          </cell>
          <cell r="K192">
            <v>2326.2347680899197</v>
          </cell>
          <cell r="L192">
            <v>2517.8840921488036</v>
          </cell>
        </row>
        <row r="193">
          <cell r="A193" t="str">
            <v>Add / (deduct):</v>
          </cell>
        </row>
        <row r="194">
          <cell r="A194" t="str">
            <v>Other (income)/expense</v>
          </cell>
          <cell r="B194">
            <v>-24</v>
          </cell>
          <cell r="C194">
            <v>28</v>
          </cell>
          <cell r="D194">
            <v>-41</v>
          </cell>
          <cell r="E194">
            <v>-2</v>
          </cell>
          <cell r="F194">
            <v>-2</v>
          </cell>
          <cell r="G194">
            <v>2.0000100000000001</v>
          </cell>
          <cell r="H194">
            <v>1.0000000000000001E-5</v>
          </cell>
          <cell r="I194">
            <v>1.0000000000000001E-5</v>
          </cell>
          <cell r="J194">
            <v>1.0000000000000001E-5</v>
          </cell>
          <cell r="K194">
            <v>1.0000000000000001E-5</v>
          </cell>
          <cell r="L194">
            <v>1.0000000000000001E-5</v>
          </cell>
        </row>
        <row r="195">
          <cell r="A195" t="str">
            <v>Tax on above</v>
          </cell>
          <cell r="B195">
            <v>10</v>
          </cell>
          <cell r="C195">
            <v>1</v>
          </cell>
          <cell r="D195">
            <v>0</v>
          </cell>
          <cell r="E195">
            <v>0</v>
          </cell>
          <cell r="F195">
            <v>0</v>
          </cell>
          <cell r="G195">
            <v>0</v>
          </cell>
          <cell r="H195">
            <v>0</v>
          </cell>
          <cell r="I195">
            <v>0</v>
          </cell>
          <cell r="J195">
            <v>0</v>
          </cell>
          <cell r="K195">
            <v>0</v>
          </cell>
          <cell r="L195">
            <v>0</v>
          </cell>
        </row>
        <row r="196">
          <cell r="A196" t="str">
            <v>Normalization of tax rate - W/H Tax</v>
          </cell>
          <cell r="B196">
            <v>0</v>
          </cell>
          <cell r="C196">
            <v>125</v>
          </cell>
          <cell r="D196">
            <v>0</v>
          </cell>
          <cell r="E196">
            <v>0</v>
          </cell>
          <cell r="F196">
            <v>0</v>
          </cell>
          <cell r="G196">
            <v>0</v>
          </cell>
          <cell r="H196">
            <v>0</v>
          </cell>
          <cell r="I196">
            <v>0</v>
          </cell>
          <cell r="J196">
            <v>0</v>
          </cell>
          <cell r="K196">
            <v>0</v>
          </cell>
          <cell r="L196">
            <v>0</v>
          </cell>
        </row>
        <row r="197">
          <cell r="A197" t="str">
            <v>Remove release of tax credits</v>
          </cell>
          <cell r="B197">
            <v>-41</v>
          </cell>
          <cell r="C197">
            <v>-137</v>
          </cell>
          <cell r="D197">
            <v>0</v>
          </cell>
          <cell r="E197">
            <v>0</v>
          </cell>
          <cell r="F197">
            <v>0</v>
          </cell>
          <cell r="G197">
            <v>0</v>
          </cell>
          <cell r="H197">
            <v>0</v>
          </cell>
          <cell r="I197">
            <v>0</v>
          </cell>
          <cell r="J197">
            <v>0</v>
          </cell>
          <cell r="K197">
            <v>0</v>
          </cell>
          <cell r="L197">
            <v>0</v>
          </cell>
        </row>
        <row r="198">
          <cell r="A198" t="str">
            <v>Discontinued operatings</v>
          </cell>
          <cell r="B198">
            <v>-136.412856</v>
          </cell>
          <cell r="C198">
            <v>-12.422439999999995</v>
          </cell>
          <cell r="D198">
            <v>-38.043365000000001</v>
          </cell>
          <cell r="E198">
            <v>0</v>
          </cell>
          <cell r="F198">
            <v>0</v>
          </cell>
          <cell r="G198">
            <v>0</v>
          </cell>
          <cell r="H198">
            <v>0</v>
          </cell>
          <cell r="I198">
            <v>0</v>
          </cell>
          <cell r="J198">
            <v>0</v>
          </cell>
          <cell r="K198">
            <v>0</v>
          </cell>
          <cell r="L198">
            <v>0</v>
          </cell>
        </row>
        <row r="199">
          <cell r="A199" t="str">
            <v>Adjusted Earnings Attributable to common shares</v>
          </cell>
          <cell r="B199">
            <v>776.96316399999978</v>
          </cell>
          <cell r="C199">
            <v>938.09529999999972</v>
          </cell>
          <cell r="D199">
            <v>1083.2425115346553</v>
          </cell>
          <cell r="E199">
            <v>1223.4596175934221</v>
          </cell>
          <cell r="F199">
            <v>1466.1331673248126</v>
          </cell>
          <cell r="G199">
            <v>1621.860020075856</v>
          </cell>
          <cell r="H199">
            <v>1778.4511496296877</v>
          </cell>
          <cell r="I199">
            <v>1954.5964665668134</v>
          </cell>
          <cell r="J199">
            <v>2146.1506645408235</v>
          </cell>
          <cell r="K199">
            <v>2326.2347780899199</v>
          </cell>
          <cell r="L199">
            <v>2517.8841021488038</v>
          </cell>
        </row>
        <row r="209">
          <cell r="H209">
            <v>-363.56763570280697</v>
          </cell>
          <cell r="I209">
            <v>-399.47595733499708</v>
          </cell>
          <cell r="J209">
            <v>-438.52547548541241</v>
          </cell>
          <cell r="K209">
            <v>-475.23674537672036</v>
          </cell>
          <cell r="L209">
            <v>-514.30565557292311</v>
          </cell>
        </row>
        <row r="216">
          <cell r="H216">
            <v>0.4</v>
          </cell>
          <cell r="I216">
            <v>0.4</v>
          </cell>
          <cell r="J216">
            <v>0.4</v>
          </cell>
          <cell r="K216">
            <v>0.4</v>
          </cell>
          <cell r="L216">
            <v>0.4</v>
          </cell>
        </row>
        <row r="234">
          <cell r="A234" t="str">
            <v>TOTAL DISC OPS</v>
          </cell>
        </row>
        <row r="235">
          <cell r="A235" t="str">
            <v>Revenue</v>
          </cell>
          <cell r="B235">
            <v>742.96299999999997</v>
          </cell>
          <cell r="C235">
            <v>792.88700000000006</v>
          </cell>
          <cell r="D235">
            <v>823.48585199999991</v>
          </cell>
          <cell r="E235">
            <v>888.94280600000002</v>
          </cell>
          <cell r="F235">
            <v>939.782464</v>
          </cell>
        </row>
        <row r="236">
          <cell r="A236" t="str">
            <v>EBITDA</v>
          </cell>
          <cell r="B236">
            <v>73.611000000000004</v>
          </cell>
          <cell r="C236">
            <v>83.578999999999994</v>
          </cell>
          <cell r="D236">
            <v>118.26566600000001</v>
          </cell>
          <cell r="E236">
            <v>155.20407600000001</v>
          </cell>
          <cell r="F236">
            <v>162.66067999999996</v>
          </cell>
        </row>
        <row r="237">
          <cell r="A237" t="str">
            <v>Depreciation</v>
          </cell>
          <cell r="B237">
            <v>55.934000000000005</v>
          </cell>
          <cell r="C237">
            <v>43.613000000000007</v>
          </cell>
          <cell r="D237">
            <v>45.723394000000006</v>
          </cell>
          <cell r="E237">
            <v>49.560563000000009</v>
          </cell>
          <cell r="F237">
            <v>38.298850999999999</v>
          </cell>
        </row>
        <row r="238">
          <cell r="A238" t="str">
            <v>Adj OI</v>
          </cell>
          <cell r="B238">
            <v>23.976999999999997</v>
          </cell>
          <cell r="C238">
            <v>33.566000000000003</v>
          </cell>
          <cell r="D238">
            <v>79.142271999999991</v>
          </cell>
          <cell r="E238">
            <v>98.843513000000002</v>
          </cell>
          <cell r="F238">
            <v>117.36182899999997</v>
          </cell>
        </row>
        <row r="239">
          <cell r="A239" t="str">
            <v>Amortization</v>
          </cell>
          <cell r="B239">
            <v>-30.641999999999999</v>
          </cell>
          <cell r="C239">
            <v>-24.75</v>
          </cell>
          <cell r="D239">
            <v>-20.314615999999997</v>
          </cell>
          <cell r="E239">
            <v>-16.255877999999999</v>
          </cell>
          <cell r="F239">
            <v>-11.942381000000001</v>
          </cell>
        </row>
        <row r="240">
          <cell r="A240" t="str">
            <v>OI</v>
          </cell>
          <cell r="B240">
            <v>-18.932000000000006</v>
          </cell>
          <cell r="C240">
            <v>8.8159999999999972</v>
          </cell>
          <cell r="D240">
            <v>46.22765600000001</v>
          </cell>
          <cell r="E240">
            <v>82.587635000000006</v>
          </cell>
          <cell r="F240">
            <v>105.41944799999997</v>
          </cell>
        </row>
        <row r="241">
          <cell r="A241" t="str">
            <v>Income Taxes</v>
          </cell>
          <cell r="B241">
            <v>8.9448560000000032</v>
          </cell>
          <cell r="C241">
            <v>-0.39355999999999902</v>
          </cell>
          <cell r="D241">
            <v>-14.284290999999998</v>
          </cell>
          <cell r="E241">
            <v>-24.218392690000002</v>
          </cell>
          <cell r="F241">
            <v>-30.38098643999999</v>
          </cell>
        </row>
        <row r="242">
          <cell r="A242" t="str">
            <v>Net Earnings</v>
          </cell>
          <cell r="B242">
            <v>-9.9871440000000025</v>
          </cell>
          <cell r="C242">
            <v>8.4224399999999946</v>
          </cell>
          <cell r="D242">
            <v>38.043365000000001</v>
          </cell>
          <cell r="E242">
            <v>58.369242310000004</v>
          </cell>
          <cell r="F242">
            <v>75.038461559999988</v>
          </cell>
        </row>
        <row r="243">
          <cell r="A243" t="str">
            <v>Free Cash Flow</v>
          </cell>
          <cell r="B243">
            <v>14.248137000000007</v>
          </cell>
          <cell r="C243">
            <v>3.3274690000000007</v>
          </cell>
          <cell r="D243">
            <v>82.618079999999992</v>
          </cell>
          <cell r="E243">
            <v>115.004555</v>
          </cell>
          <cell r="F243">
            <v>126.33271600000002</v>
          </cell>
        </row>
        <row r="244">
          <cell r="A244" t="str">
            <v>Changes in Working Capital</v>
          </cell>
          <cell r="B244">
            <v>-33.057167</v>
          </cell>
          <cell r="C244">
            <v>-31.588447000000002</v>
          </cell>
          <cell r="D244">
            <v>-18.444553999999997</v>
          </cell>
          <cell r="E244">
            <v>-8.8516690000000011</v>
          </cell>
          <cell r="F244">
            <v>-8.411111</v>
          </cell>
        </row>
        <row r="245">
          <cell r="A245" t="str">
            <v>Other, net</v>
          </cell>
          <cell r="B245">
            <v>17.723319999999998</v>
          </cell>
          <cell r="C245">
            <v>15.299369</v>
          </cell>
          <cell r="D245">
            <v>11.063336999999999</v>
          </cell>
          <cell r="E245">
            <v>10.568490000000001</v>
          </cell>
          <cell r="F245">
            <v>10.72559</v>
          </cell>
        </row>
        <row r="246">
          <cell r="A246" t="str">
            <v>Other investing</v>
          </cell>
          <cell r="B246">
            <v>-17.512910000000002</v>
          </cell>
          <cell r="C246">
            <v>-10.571000000000002</v>
          </cell>
          <cell r="D246">
            <v>-8.7267259999999993</v>
          </cell>
          <cell r="E246">
            <v>-9.047644</v>
          </cell>
          <cell r="F246">
            <v>-9.6292410000000004</v>
          </cell>
        </row>
        <row r="247">
          <cell r="A247" t="str">
            <v>CapEx</v>
          </cell>
          <cell r="B247">
            <v>-41.462238000000006</v>
          </cell>
          <cell r="C247">
            <v>-56.884439999999998</v>
          </cell>
          <cell r="D247">
            <v>-41.072159000000006</v>
          </cell>
          <cell r="E247">
            <v>-41.832155999999998</v>
          </cell>
          <cell r="F247">
            <v>-39.988205999999998</v>
          </cell>
        </row>
        <row r="249">
          <cell r="A249" t="str">
            <v>PROMETRIC &amp; NETG</v>
          </cell>
        </row>
        <row r="250">
          <cell r="A250" t="str">
            <v>Revenue</v>
          </cell>
          <cell r="B250">
            <v>422.07899999999995</v>
          </cell>
          <cell r="C250">
            <v>471.2</v>
          </cell>
          <cell r="D250">
            <v>491.4</v>
          </cell>
          <cell r="E250">
            <v>518.70000000000005</v>
          </cell>
          <cell r="F250">
            <v>548.09540800000002</v>
          </cell>
        </row>
        <row r="251">
          <cell r="A251" t="str">
            <v>EBITDA</v>
          </cell>
          <cell r="B251">
            <v>30.370999999999999</v>
          </cell>
          <cell r="C251">
            <v>39.800000000000004</v>
          </cell>
          <cell r="D251">
            <v>71.5</v>
          </cell>
          <cell r="E251">
            <v>90.2</v>
          </cell>
          <cell r="F251">
            <v>87.292580999999984</v>
          </cell>
        </row>
        <row r="252">
          <cell r="A252" t="str">
            <v>Depreciation</v>
          </cell>
          <cell r="B252">
            <v>47.5</v>
          </cell>
          <cell r="C252">
            <v>35.900000000000006</v>
          </cell>
          <cell r="D252">
            <v>41.400000000000006</v>
          </cell>
          <cell r="E252">
            <v>41.7</v>
          </cell>
          <cell r="F252">
            <v>30.823265000000003</v>
          </cell>
        </row>
        <row r="253">
          <cell r="A253" t="str">
            <v>Adj OI</v>
          </cell>
          <cell r="B253">
            <v>-17.129000000000001</v>
          </cell>
          <cell r="C253">
            <v>3.8999999999999986</v>
          </cell>
          <cell r="D253">
            <v>30.1</v>
          </cell>
          <cell r="E253">
            <v>48.5</v>
          </cell>
          <cell r="F253">
            <v>56.469315999999978</v>
          </cell>
        </row>
        <row r="254">
          <cell r="A254" t="str">
            <v>Amortization</v>
          </cell>
          <cell r="B254">
            <v>-11.885</v>
          </cell>
          <cell r="C254">
            <v>-13.492000000000001</v>
          </cell>
          <cell r="D254">
            <v>-9.690900000000001</v>
          </cell>
          <cell r="E254">
            <v>-5.3558839999999996</v>
          </cell>
          <cell r="F254">
            <v>-1.215487</v>
          </cell>
        </row>
        <row r="255">
          <cell r="A255" t="str">
            <v>OI</v>
          </cell>
          <cell r="B255">
            <v>-29.014000000000003</v>
          </cell>
          <cell r="C255">
            <v>-9.5920000000000023</v>
          </cell>
          <cell r="D255">
            <v>20.409100000000002</v>
          </cell>
          <cell r="E255">
            <v>43.144115999999997</v>
          </cell>
          <cell r="F255">
            <v>55.253828999999982</v>
          </cell>
        </row>
        <row r="256">
          <cell r="A256" t="str">
            <v>Income Taxes</v>
          </cell>
          <cell r="B256">
            <v>11.025320000000002</v>
          </cell>
          <cell r="C256">
            <v>3.6449600000000006</v>
          </cell>
          <cell r="D256">
            <v>-7.7554579999999991</v>
          </cell>
          <cell r="E256">
            <v>-16.394764080000002</v>
          </cell>
          <cell r="F256">
            <v>-20.996455019999992</v>
          </cell>
        </row>
        <row r="257">
          <cell r="A257" t="str">
            <v>Net Earnings</v>
          </cell>
          <cell r="B257">
            <v>-17.988680000000002</v>
          </cell>
          <cell r="C257">
            <v>-5.947040000000003</v>
          </cell>
          <cell r="D257">
            <v>12.653642000000001</v>
          </cell>
          <cell r="E257">
            <v>26.749351919999999</v>
          </cell>
          <cell r="F257">
            <v>34.25737397999999</v>
          </cell>
        </row>
        <row r="258">
          <cell r="A258" t="str">
            <v>Free Cash Flow</v>
          </cell>
          <cell r="B258">
            <v>-40.332656999999998</v>
          </cell>
          <cell r="C258">
            <v>-22.9</v>
          </cell>
          <cell r="D258">
            <v>35.199999999999996</v>
          </cell>
          <cell r="E258">
            <v>51.699999999999996</v>
          </cell>
          <cell r="F258">
            <v>58.997689000000001</v>
          </cell>
        </row>
        <row r="259">
          <cell r="A259" t="str">
            <v>Changes in Working Capital</v>
          </cell>
          <cell r="B259">
            <v>-42.419652999999997</v>
          </cell>
          <cell r="C259">
            <v>-22.625048</v>
          </cell>
          <cell r="D259">
            <v>-17.700794000000002</v>
          </cell>
          <cell r="E259">
            <v>-7.9951520000000009</v>
          </cell>
          <cell r="F259">
            <v>-2.3692139999999995</v>
          </cell>
        </row>
        <row r="260">
          <cell r="A260" t="str">
            <v>Other, net</v>
          </cell>
          <cell r="B260">
            <v>16.714006999999999</v>
          </cell>
          <cell r="C260">
            <v>16.393550999999999</v>
          </cell>
          <cell r="D260">
            <v>10.372660999999999</v>
          </cell>
          <cell r="E260">
            <v>9.6593420000000005</v>
          </cell>
          <cell r="F260">
            <v>9.6085659999999997</v>
          </cell>
        </row>
        <row r="261">
          <cell r="A261" t="str">
            <v>Other investing</v>
          </cell>
          <cell r="B261">
            <v>-17.512910000000002</v>
          </cell>
          <cell r="C261">
            <v>-10.008569000000001</v>
          </cell>
          <cell r="D261">
            <v>-7.3317259999999997</v>
          </cell>
          <cell r="E261">
            <v>-7.6526439999999996</v>
          </cell>
          <cell r="F261">
            <v>-8.2342410000000008</v>
          </cell>
        </row>
        <row r="262">
          <cell r="A262" t="str">
            <v>CapEx</v>
          </cell>
          <cell r="B262">
            <v>-25.243697999999998</v>
          </cell>
          <cell r="C262">
            <v>-43.6</v>
          </cell>
          <cell r="D262">
            <v>-30.3</v>
          </cell>
          <cell r="E262">
            <v>-29.7</v>
          </cell>
          <cell r="F262">
            <v>-27.3</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s"/>
      <sheetName val="IS Out"/>
      <sheetName val="Mgmt"/>
      <sheetName val="Cap"/>
      <sheetName val="Brands"/>
      <sheetName val="chart (1 Yr)"/>
      <sheetName val="PV Data"/>
      <sheetName val="Manufacturing"/>
      <sheetName val="Capex"/>
      <sheetName val="Data"/>
      <sheetName val="Beef Loin"/>
      <sheetName val="Brisket"/>
      <sheetName val="Feed"/>
      <sheetName val="Ham"/>
      <sheetName val="Soybeans"/>
      <sheetName val="Corn"/>
      <sheetName val="Feed Data"/>
      <sheetName val="Cattle"/>
      <sheetName val="Cattle data"/>
      <sheetName val="Index Data"/>
      <sheetName val="Index Chart"/>
      <sheetName val="Model_Base"/>
      <sheetName val="R&amp;D Investment"/>
      <sheetName val="Mature Assets"/>
      <sheetName val="Headcount Age"/>
      <sheetName val="P-Production by Region"/>
      <sheetName val="Oil Prymid"/>
      <sheetName val="Encore"/>
      <sheetName val="Headcount and Oil Price"/>
      <sheetName val="Forties"/>
      <sheetName val="BOE Stats"/>
      <sheetName val="Reserves"/>
      <sheetName val="Float Charts"/>
    </sheetNames>
    <sheetDataSet>
      <sheetData sheetId="0" refreshError="1"/>
      <sheetData sheetId="1" refreshError="1">
        <row r="3">
          <cell r="A3" t="str">
            <v>CONSOLIDATED INCOME STATEMENT</v>
          </cell>
        </row>
        <row r="6">
          <cell r="A6" t="str">
            <v>($ in millions)</v>
          </cell>
          <cell r="D6" t="str">
            <v>Actual (1)</v>
          </cell>
          <cell r="I6" t="str">
            <v>LTM</v>
          </cell>
          <cell r="J6" t="str">
            <v>Projected</v>
          </cell>
        </row>
        <row r="7">
          <cell r="A7" t="str">
            <v>Fiscal Year Ended December 31,</v>
          </cell>
          <cell r="D7">
            <v>2001</v>
          </cell>
          <cell r="E7">
            <v>2002</v>
          </cell>
          <cell r="F7">
            <v>2003</v>
          </cell>
          <cell r="G7" t="str">
            <v>2004P (2)</v>
          </cell>
          <cell r="H7" t="str">
            <v>2005E</v>
          </cell>
          <cell r="I7">
            <v>2004</v>
          </cell>
          <cell r="J7">
            <v>2005</v>
          </cell>
          <cell r="K7">
            <v>2006</v>
          </cell>
          <cell r="L7">
            <v>2007</v>
          </cell>
          <cell r="M7">
            <v>2008</v>
          </cell>
          <cell r="N7">
            <v>2009</v>
          </cell>
        </row>
        <row r="9">
          <cell r="A9" t="str">
            <v>Total Revenue</v>
          </cell>
          <cell r="D9">
            <v>207.42500000000001</v>
          </cell>
          <cell r="E9">
            <v>314.16699999999997</v>
          </cell>
          <cell r="F9">
            <v>312.95</v>
          </cell>
          <cell r="G9">
            <v>314.928045</v>
          </cell>
          <cell r="H9">
            <v>324.37588635000003</v>
          </cell>
          <cell r="I9">
            <v>314.928045</v>
          </cell>
          <cell r="J9">
            <v>324.37588635000003</v>
          </cell>
          <cell r="K9">
            <v>334.10716294050002</v>
          </cell>
          <cell r="L9">
            <v>344.13037782871504</v>
          </cell>
          <cell r="M9">
            <v>354.4542891635765</v>
          </cell>
          <cell r="N9">
            <v>365.0879178384838</v>
          </cell>
        </row>
        <row r="11">
          <cell r="A11" t="str">
            <v>Cost of Sales</v>
          </cell>
          <cell r="D11">
            <v>172.45400000000001</v>
          </cell>
          <cell r="E11">
            <v>255.535</v>
          </cell>
          <cell r="F11">
            <v>270.62900000000002</v>
          </cell>
          <cell r="G11">
            <v>276.37690900000001</v>
          </cell>
          <cell r="H11">
            <v>282.20702112450005</v>
          </cell>
          <cell r="I11">
            <v>276.37690900000001</v>
          </cell>
          <cell r="J11">
            <v>282.20702112450005</v>
          </cell>
          <cell r="K11">
            <v>287.33216012883003</v>
          </cell>
          <cell r="L11">
            <v>289.06951737612064</v>
          </cell>
          <cell r="M11">
            <v>297.74160289740428</v>
          </cell>
          <cell r="N11">
            <v>306.67385098432641</v>
          </cell>
        </row>
        <row r="12">
          <cell r="A12" t="str">
            <v>Total Gross Margin</v>
          </cell>
          <cell r="D12">
            <v>34.971000000000004</v>
          </cell>
          <cell r="E12">
            <v>58.631999999999977</v>
          </cell>
          <cell r="F12">
            <v>42.32099999999997</v>
          </cell>
          <cell r="G12">
            <v>38.551135999999985</v>
          </cell>
          <cell r="H12">
            <v>42.168865225499985</v>
          </cell>
          <cell r="I12">
            <v>38.551135999999985</v>
          </cell>
          <cell r="J12">
            <v>42.168865225499985</v>
          </cell>
          <cell r="K12">
            <v>46.775002811669992</v>
          </cell>
          <cell r="L12">
            <v>55.060860452594397</v>
          </cell>
          <cell r="M12">
            <v>56.712686266172227</v>
          </cell>
          <cell r="N12">
            <v>58.414066854157397</v>
          </cell>
        </row>
        <row r="13">
          <cell r="B13" t="str">
            <v>% Margin</v>
          </cell>
          <cell r="D13">
            <v>0.16859587802820297</v>
          </cell>
          <cell r="E13">
            <v>0.1866268576903366</v>
          </cell>
          <cell r="F13">
            <v>0.13523246525003985</v>
          </cell>
          <cell r="G13">
            <v>0.12241252124751223</v>
          </cell>
          <cell r="H13">
            <v>0.12999999999999995</v>
          </cell>
          <cell r="I13">
            <v>0.12241252124751223</v>
          </cell>
          <cell r="J13">
            <v>0.12999999999999995</v>
          </cell>
          <cell r="K13">
            <v>0.13999999999999996</v>
          </cell>
          <cell r="L13">
            <v>0.15999999999999998</v>
          </cell>
          <cell r="M13">
            <v>0.15999999999999995</v>
          </cell>
          <cell r="N13">
            <v>0.15999999999999998</v>
          </cell>
        </row>
        <row r="15">
          <cell r="A15" t="str">
            <v>Total SG&amp;A</v>
          </cell>
          <cell r="D15">
            <v>14.403</v>
          </cell>
          <cell r="E15">
            <v>25.513999999999999</v>
          </cell>
          <cell r="F15">
            <v>23.984000000000002</v>
          </cell>
          <cell r="G15">
            <v>21.862506</v>
          </cell>
          <cell r="H15">
            <v>22.706312044500006</v>
          </cell>
          <cell r="I15">
            <v>21.862506</v>
          </cell>
          <cell r="J15">
            <v>22.706312044500006</v>
          </cell>
          <cell r="K15">
            <v>21.716965591132503</v>
          </cell>
          <cell r="L15">
            <v>22.368474558866478</v>
          </cell>
          <cell r="M15">
            <v>23.039528795632474</v>
          </cell>
          <cell r="N15">
            <v>23.730714659501448</v>
          </cell>
        </row>
        <row r="17">
          <cell r="A17" t="str">
            <v>EBITDA</v>
          </cell>
          <cell r="D17">
            <v>20.568000000000005</v>
          </cell>
          <cell r="E17">
            <v>33.117999999999981</v>
          </cell>
          <cell r="F17">
            <v>18.336999999999968</v>
          </cell>
          <cell r="G17">
            <v>16.688629999999986</v>
          </cell>
          <cell r="H17">
            <v>19.462553180999979</v>
          </cell>
          <cell r="I17">
            <v>16.688629999999986</v>
          </cell>
          <cell r="J17">
            <v>19.462553180999979</v>
          </cell>
          <cell r="K17">
            <v>25.058037220537489</v>
          </cell>
          <cell r="L17">
            <v>32.692385893727916</v>
          </cell>
          <cell r="M17">
            <v>33.673157470539749</v>
          </cell>
          <cell r="N17">
            <v>34.683352194655953</v>
          </cell>
        </row>
        <row r="18">
          <cell r="B18" t="str">
            <v>% Margin</v>
          </cell>
          <cell r="D18">
            <v>9.9158732071833205E-2</v>
          </cell>
          <cell r="E18">
            <v>0.1054152727689413</v>
          </cell>
          <cell r="F18">
            <v>5.859402460456932E-2</v>
          </cell>
          <cell r="G18">
            <v>5.2991882637826004E-2</v>
          </cell>
          <cell r="H18">
            <v>5.9999999999999928E-2</v>
          </cell>
          <cell r="I18">
            <v>5.2991882637826004E-2</v>
          </cell>
          <cell r="J18">
            <v>5.9999999999999928E-2</v>
          </cell>
          <cell r="K18">
            <v>7.4999999999999969E-2</v>
          </cell>
          <cell r="L18">
            <v>9.4999999999999959E-2</v>
          </cell>
          <cell r="M18">
            <v>9.4999999999999946E-2</v>
          </cell>
          <cell r="N18">
            <v>9.4999999999999973E-2</v>
          </cell>
        </row>
        <row r="20">
          <cell r="A20" t="str">
            <v xml:space="preserve">Depreciation </v>
          </cell>
          <cell r="D20">
            <v>6.5919999999999996</v>
          </cell>
          <cell r="E20">
            <v>6.468</v>
          </cell>
          <cell r="F20">
            <v>7.3010000000000002</v>
          </cell>
          <cell r="G20">
            <v>8.0154569999999996</v>
          </cell>
          <cell r="H20">
            <v>8.2559207099999998</v>
          </cell>
          <cell r="I20">
            <v>8.0154569999999996</v>
          </cell>
          <cell r="J20">
            <v>8.2559207099999998</v>
          </cell>
          <cell r="K20">
            <v>7.8353840054189998</v>
          </cell>
          <cell r="L20">
            <v>7.3821847699241401</v>
          </cell>
          <cell r="M20">
            <v>7.6036503130218644</v>
          </cell>
          <cell r="N20">
            <v>7.8317598224125202</v>
          </cell>
        </row>
        <row r="21">
          <cell r="A21" t="str">
            <v>EBIT</v>
          </cell>
          <cell r="D21">
            <v>13.976000000000006</v>
          </cell>
          <cell r="E21">
            <v>26.649999999999981</v>
          </cell>
          <cell r="F21">
            <v>11.035999999999968</v>
          </cell>
          <cell r="G21">
            <v>8.673172999999986</v>
          </cell>
          <cell r="H21">
            <v>11.206632470999979</v>
          </cell>
          <cell r="I21">
            <v>8.673172999999986</v>
          </cell>
          <cell r="J21">
            <v>11.206632470999979</v>
          </cell>
          <cell r="K21">
            <v>17.222653215118491</v>
          </cell>
          <cell r="L21">
            <v>25.310201123803775</v>
          </cell>
          <cell r="M21">
            <v>26.069507157517883</v>
          </cell>
          <cell r="N21">
            <v>26.851592372243431</v>
          </cell>
        </row>
        <row r="22">
          <cell r="B22" t="str">
            <v>% Margin</v>
          </cell>
          <cell r="D22">
            <v>6.7378570567675086E-2</v>
          </cell>
          <cell r="E22">
            <v>8.482749620424801E-2</v>
          </cell>
          <cell r="F22">
            <v>3.5264419236299624E-2</v>
          </cell>
          <cell r="G22">
            <v>2.7540173502172492E-2</v>
          </cell>
          <cell r="H22">
            <v>3.4548290864346423E-2</v>
          </cell>
          <cell r="I22">
            <v>2.7540173502172492E-2</v>
          </cell>
          <cell r="J22">
            <v>3.4548290864346423E-2</v>
          </cell>
          <cell r="K22">
            <v>5.1548290864346459E-2</v>
          </cell>
          <cell r="L22">
            <v>7.3548290864346458E-2</v>
          </cell>
          <cell r="M22">
            <v>7.354829086434643E-2</v>
          </cell>
          <cell r="N22">
            <v>7.3548290864346458E-2</v>
          </cell>
        </row>
        <row r="24">
          <cell r="A24" t="str">
            <v>Capital Expenditures</v>
          </cell>
          <cell r="D24">
            <v>6.8019999999999996</v>
          </cell>
          <cell r="E24">
            <v>10.9</v>
          </cell>
          <cell r="F24">
            <v>7.8</v>
          </cell>
          <cell r="G24">
            <v>6.0140000000000002</v>
          </cell>
          <cell r="H24">
            <v>6.5</v>
          </cell>
          <cell r="I24">
            <v>6.0140000000000002</v>
          </cell>
          <cell r="J24">
            <v>6.5</v>
          </cell>
          <cell r="K24">
            <v>6.5</v>
          </cell>
          <cell r="L24">
            <v>6.5</v>
          </cell>
          <cell r="M24">
            <v>6.6950000000000003</v>
          </cell>
          <cell r="N24">
            <v>6.8958500000000003</v>
          </cell>
        </row>
        <row r="27">
          <cell r="A27" t="str">
            <v>Other Data:</v>
          </cell>
        </row>
        <row r="28">
          <cell r="A28" t="str">
            <v>Revenue Growth</v>
          </cell>
          <cell r="D28" t="str">
            <v>--</v>
          </cell>
          <cell r="E28">
            <v>0.51460527901651187</v>
          </cell>
          <cell r="F28">
            <v>-3.8737359429856788E-3</v>
          </cell>
          <cell r="G28">
            <v>6.3206422751238556E-3</v>
          </cell>
          <cell r="H28">
            <v>3.0000000000000027E-2</v>
          </cell>
          <cell r="I28">
            <v>6.3206422751238556E-3</v>
          </cell>
          <cell r="J28">
            <v>3.0000000000000027E-2</v>
          </cell>
          <cell r="K28">
            <v>3.0000000000000027E-2</v>
          </cell>
          <cell r="L28">
            <v>3.0000000000000027E-2</v>
          </cell>
          <cell r="M28">
            <v>3.0000000000000027E-2</v>
          </cell>
          <cell r="N28">
            <v>3.0000000000000027E-2</v>
          </cell>
        </row>
        <row r="29">
          <cell r="A29" t="str">
            <v>COGS as % of Sales</v>
          </cell>
          <cell r="D29">
            <v>0.83140412197179703</v>
          </cell>
          <cell r="E29">
            <v>0.8133731423096634</v>
          </cell>
          <cell r="F29">
            <v>0.86476753474996015</v>
          </cell>
          <cell r="G29">
            <v>0.87758747875248777</v>
          </cell>
          <cell r="H29">
            <v>0.87000000000000011</v>
          </cell>
          <cell r="I29">
            <v>0.87758747875248777</v>
          </cell>
          <cell r="J29">
            <v>0.87000000000000011</v>
          </cell>
          <cell r="K29">
            <v>0.86</v>
          </cell>
          <cell r="L29">
            <v>0.84000000000000008</v>
          </cell>
          <cell r="M29">
            <v>0.84000000000000008</v>
          </cell>
          <cell r="N29">
            <v>0.84000000000000008</v>
          </cell>
        </row>
        <row r="30">
          <cell r="A30" t="str">
            <v>SG&amp;A as % of Sales</v>
          </cell>
          <cell r="D30">
            <v>6.9437145956369767E-2</v>
          </cell>
          <cell r="E30">
            <v>8.1211584921395311E-2</v>
          </cell>
          <cell r="F30">
            <v>7.6638440645470526E-2</v>
          </cell>
          <cell r="G30">
            <v>6.9420638609686225E-2</v>
          </cell>
          <cell r="H30">
            <v>7.0000000000000007E-2</v>
          </cell>
          <cell r="I30">
            <v>6.9420638609686225E-2</v>
          </cell>
          <cell r="J30">
            <v>7.0000000000000007E-2</v>
          </cell>
          <cell r="K30">
            <v>6.5000000000000002E-2</v>
          </cell>
          <cell r="L30">
            <v>6.5000000000000002E-2</v>
          </cell>
          <cell r="M30">
            <v>6.5000000000000002E-2</v>
          </cell>
          <cell r="N30">
            <v>6.5000000000000002E-2</v>
          </cell>
        </row>
        <row r="31">
          <cell r="A31" t="str">
            <v>Depreciation as % of Sales</v>
          </cell>
          <cell r="D31">
            <v>3.1780161504158126E-2</v>
          </cell>
          <cell r="E31">
            <v>2.0587776564693301E-2</v>
          </cell>
          <cell r="F31">
            <v>2.3329605368269692E-2</v>
          </cell>
          <cell r="G31">
            <v>2.5451709135653509E-2</v>
          </cell>
          <cell r="H31">
            <v>2.5451709135653509E-2</v>
          </cell>
          <cell r="I31">
            <v>2.5451709135653509E-2</v>
          </cell>
          <cell r="J31">
            <v>2.5451709135653509E-2</v>
          </cell>
          <cell r="K31">
            <v>2.345170913565351E-2</v>
          </cell>
          <cell r="L31">
            <v>2.1451709135653509E-2</v>
          </cell>
          <cell r="M31">
            <v>2.1451709135653509E-2</v>
          </cell>
          <cell r="N31">
            <v>2.1451709135653509E-2</v>
          </cell>
        </row>
        <row r="32">
          <cell r="A32" t="str">
            <v>Capex as % of Sales</v>
          </cell>
          <cell r="D32">
            <v>3.2792575629745691E-2</v>
          </cell>
          <cell r="E32">
            <v>3.4694923400611782E-2</v>
          </cell>
          <cell r="F32">
            <v>2.4924109282633007E-2</v>
          </cell>
          <cell r="G32">
            <v>1.9096425661296695E-2</v>
          </cell>
          <cell r="H32">
            <v>2.0038480890612598E-2</v>
          </cell>
          <cell r="I32">
            <v>1.9096425661296695E-2</v>
          </cell>
          <cell r="J32">
            <v>2.0038480890612598E-2</v>
          </cell>
          <cell r="K32">
            <v>1.9454835816128738E-2</v>
          </cell>
          <cell r="L32">
            <v>1.8888190112746346E-2</v>
          </cell>
          <cell r="M32">
            <v>1.8888190112746346E-2</v>
          </cell>
          <cell r="N32">
            <v>1.8888190112746346E-2</v>
          </cell>
        </row>
        <row r="35">
          <cell r="A35" t="str">
            <v>(1) As reported.</v>
          </cell>
        </row>
        <row r="36">
          <cell r="A36" t="str">
            <v>(2) Based on estimates provided by the Company.</v>
          </cell>
        </row>
        <row r="42">
          <cell r="A42" t="str">
            <v>Balance Sheet Summary &amp; Credit Statistics</v>
          </cell>
        </row>
        <row r="44">
          <cell r="A44" t="str">
            <v>Cash</v>
          </cell>
        </row>
        <row r="45">
          <cell r="A45" t="str">
            <v>Bank Debt</v>
          </cell>
        </row>
        <row r="46">
          <cell r="A46" t="str">
            <v>Cum % Paid Down</v>
          </cell>
        </row>
        <row r="48">
          <cell r="A48" t="str">
            <v>Senior Debt</v>
          </cell>
        </row>
        <row r="49">
          <cell r="A49" t="str">
            <v>Net Debt</v>
          </cell>
        </row>
        <row r="50">
          <cell r="A50" t="str">
            <v>Net Debt+Preferred</v>
          </cell>
        </row>
        <row r="52">
          <cell r="A52" t="str">
            <v>EBITDA / Cash Interest Exp</v>
          </cell>
        </row>
        <row r="53">
          <cell r="A53" t="str">
            <v>EBITDA-Maint. Capex / Int. Exp</v>
          </cell>
        </row>
        <row r="55">
          <cell r="A55" t="str">
            <v>Sr.Debt / EBITDA</v>
          </cell>
        </row>
        <row r="56">
          <cell r="A56" t="str">
            <v>Net Debt / EBITDA</v>
          </cell>
        </row>
        <row r="57">
          <cell r="A57" t="str">
            <v>Net Debt + Preferred / EBITDA</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al"/>
      <sheetName val="SBInput"/>
      <sheetName val="Finl Sum Local Currency"/>
      <sheetName val="Finl Sum US$"/>
      <sheetName val="Credit Stats"/>
      <sheetName val="Research"/>
      <sheetName val="Finc. Charts"/>
      <sheetName val="Capitalization Table"/>
      <sheetName val="__FDSCACHE__"/>
      <sheetName val="Stock Price Graph"/>
      <sheetName val="Shareholders"/>
      <sheetName val="Views"/>
      <sheetName val="Acc Dil"/>
      <sheetName val="Combination"/>
      <sheetName val="Contribution"/>
      <sheetName val="Matrix"/>
      <sheetName val="Sheet1"/>
      <sheetName val="Ex Ratio"/>
      <sheetName val="XR"/>
    </sheetNames>
    <sheetDataSet>
      <sheetData sheetId="0" refreshError="1"/>
      <sheetData sheetId="1" refreshError="1"/>
      <sheetData sheetId="2" refreshError="1"/>
      <sheetData sheetId="3" refreshError="1"/>
      <sheetData sheetId="4" refreshError="1">
        <row r="4">
          <cell r="D4">
            <v>2005</v>
          </cell>
          <cell r="E4">
            <v>2006</v>
          </cell>
          <cell r="F4" t="str">
            <v>LTM</v>
          </cell>
        </row>
        <row r="7">
          <cell r="B7" t="str">
            <v>Total Debt / Equity</v>
          </cell>
          <cell r="D7">
            <v>89.83088231135676</v>
          </cell>
          <cell r="E7">
            <v>42.567042943319592</v>
          </cell>
          <cell r="F7">
            <v>25.977480191477277</v>
          </cell>
        </row>
        <row r="8">
          <cell r="B8" t="str">
            <v>Total Debt / EBITDA</v>
          </cell>
          <cell r="D8">
            <v>3.7873653783039147</v>
          </cell>
          <cell r="E8">
            <v>0.51812931524606465</v>
          </cell>
          <cell r="F8">
            <v>0.56979840349805855</v>
          </cell>
        </row>
        <row r="9">
          <cell r="B9" t="str">
            <v>Net Debt / EBITDA</v>
          </cell>
          <cell r="D9">
            <v>2.4532958163523042</v>
          </cell>
          <cell r="E9" t="str">
            <v>NM</v>
          </cell>
          <cell r="F9" t="str">
            <v>NM</v>
          </cell>
          <cell r="G9" t="str">
            <v>-negative ratios because of excess cash</v>
          </cell>
        </row>
        <row r="12">
          <cell r="B12" t="str">
            <v>Current Ratio (1)</v>
          </cell>
          <cell r="D12">
            <v>2.6826654728680692</v>
          </cell>
          <cell r="E12">
            <v>3.8634500126412221</v>
          </cell>
          <cell r="F12">
            <v>3.8149237262715854</v>
          </cell>
        </row>
        <row r="13">
          <cell r="B13" t="str">
            <v>Quick Ratio (2)</v>
          </cell>
          <cell r="D13">
            <v>1.8386657395677557</v>
          </cell>
          <cell r="E13">
            <v>3.4907619930498055</v>
          </cell>
          <cell r="F13">
            <v>3.0966437416977328</v>
          </cell>
        </row>
        <row r="16">
          <cell r="B16" t="str">
            <v>EBITDA / Interest Expense</v>
          </cell>
          <cell r="D16">
            <v>3.4146018431653888</v>
          </cell>
          <cell r="E16">
            <v>18.427716370308886</v>
          </cell>
          <cell r="F16">
            <v>17.652147182698364</v>
          </cell>
        </row>
        <row r="17">
          <cell r="B17" t="str">
            <v>EBIT / Interest Expense</v>
          </cell>
          <cell r="D17">
            <v>1.9782020859775957</v>
          </cell>
          <cell r="E17">
            <v>16.126152300231556</v>
          </cell>
          <cell r="F17">
            <v>15.101977239525919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RR to LV Bridge"/>
      <sheetName val="Bridge Backup"/>
      <sheetName val="Run-Rate EBITDA"/>
      <sheetName val="Run-Rate Covenants"/>
      <sheetName val="Covenant_Comb"/>
      <sheetName val="PF IS_Comb Monthly"/>
      <sheetName val="PF IS_Cons Output"/>
      <sheetName val="PF IS - Oleo"/>
      <sheetName val="PF IS - LT"/>
      <sheetName val="Adjustments"/>
      <sheetName val="PF BS_Comb Qtrly Output"/>
      <sheetName val="PF CFS_Comb"/>
      <sheetName val="Consol Capex Summary Output"/>
      <sheetName val="Covenant Output"/>
      <sheetName val="4Q08 Covenants"/>
      <sheetName val="TOC - IIa i"/>
      <sheetName val="Consol Cost Savings Output"/>
      <sheetName val="TOC - IIa ii"/>
      <sheetName val="TOC - IIa iii"/>
      <sheetName val="TOC - IIb i"/>
      <sheetName val="Fixed Cost Sum - Oleo"/>
      <sheetName val="Personnel Exp &amp; HC Sum - Oleo"/>
      <sheetName val="Oleo Cost Savings Output"/>
      <sheetName val="TOC - IIb ii"/>
      <sheetName val="Oleo Workcap Output"/>
      <sheetName val="Oleo Capex Summary Output"/>
      <sheetName val="TOC - IIb iii"/>
      <sheetName val="Product Detail - Oleo"/>
      <sheetName val="Top Customers - Total"/>
      <sheetName val="Oleo New Business"/>
      <sheetName val="Top Customers - Stearic"/>
      <sheetName val="Top Customers - Oleic"/>
      <sheetName val="Top Customers - CNFA"/>
      <sheetName val="Top Customers - DTFA"/>
      <sheetName val="TOC - IIc i"/>
      <sheetName val="Fixed Cost Sum - LT"/>
      <sheetName val="Personnel Exp &amp; HC Sum - LT"/>
      <sheetName val="Lambent Cost Savings Output"/>
      <sheetName val="TOC - IIc ii"/>
      <sheetName val="Lambent Workcap Output"/>
      <sheetName val="Lambent Capex Summary Output"/>
      <sheetName val="TOC - IIc iii"/>
      <sheetName val="Segment Detail - LT"/>
      <sheetName val="P&amp;L Rollup"/>
      <sheetName val="TOC - IIc iii a."/>
      <sheetName val="Manufacturing P&amp;L Annual"/>
      <sheetName val="TOC - IIc iii a.i"/>
      <sheetName val="Core Mfg P&amp;L Annual"/>
      <sheetName val="Core Mfg + Res by Target Market"/>
      <sheetName val="Core Mfg by Top Customer"/>
      <sheetName val="New Core Mfg Business"/>
      <sheetName val="TOC - IIc iii a.ii"/>
      <sheetName val="Cleaning P&amp;L Annual"/>
      <sheetName val="Cleaning by Top Customer"/>
      <sheetName val="New Cleaning Business"/>
      <sheetName val="TOC - IIc iii a.iii"/>
      <sheetName val="Fuels P&amp;L Annual"/>
      <sheetName val="Fuels by Top Customer"/>
      <sheetName val="TOC - IIc iii b."/>
      <sheetName val="Tolling P&amp;L Annual"/>
      <sheetName val="Tolling by Product Speed"/>
      <sheetName val="TOC - IIc iii c."/>
      <sheetName val="Lambent Resale P&amp;L Annual"/>
      <sheetName val="Lambent Resale by Top Customer"/>
      <sheetName val="TOC - IIc iii d."/>
      <sheetName val="Mgmt &amp; Support P&amp;L Annual"/>
      <sheetName val="Appendix"/>
      <sheetName val="Variances"/>
      <sheetName val="NOT FOR BINDER&gt;&gt;&gt;&gt;"/>
      <sheetName val="Comb IS Summary"/>
      <sheetName val="Oleo Assumptions"/>
      <sheetName val="Oleo EBITDA Bridge"/>
      <sheetName val="Oleo IS Summary"/>
      <sheetName val="Oleo per lb IS Output"/>
      <sheetName val="Lambent Assumptions"/>
      <sheetName val="Lambent EBITDA Bridge"/>
      <sheetName val="Lambent IS Summary"/>
      <sheetName val="Lambent per lb IS Output"/>
      <sheetName val="PF BS"/>
      <sheetName val="PF BS_Amelia"/>
      <sheetName val="Synergies and Cost Savings"/>
      <sheetName val="Working Capital Summary"/>
      <sheetName val="WorkCap_Uniqema"/>
      <sheetName val="WorkCap_Amelia"/>
      <sheetName val="Assumptions - Uniqema"/>
      <sheetName val="Vol Bridge"/>
      <sheetName val="Cost Savings Initiatives"/>
      <sheetName val="Comparison vs. Prior Budget"/>
      <sheetName val="Vs. Prior Budget EBITDA Bridge"/>
      <sheetName val="PF CFS_Amelia"/>
      <sheetName val="07-09 Volume Bridge"/>
      <sheetName val="07-09 Revenue Bridge"/>
      <sheetName val="07-09 GP Bridge"/>
      <sheetName val="07-09 Lambent Mfg GP Bridge"/>
      <sheetName val="07-09 Lambent Resale GP Bridge"/>
      <sheetName val="07-09 Cleaning GP Bridge"/>
      <sheetName val="07-09 Fuels GP Bridge"/>
      <sheetName val="07-09 Tolling GP Bridge"/>
      <sheetName val="Raw Materials Purchases Annual"/>
      <sheetName val="Raw Materials Purchases Qtrly"/>
      <sheetName val="Utilities Summary"/>
      <sheetName val="07-09 Lambent Volume Bridge"/>
      <sheetName val="07-09 Lambent Revenue Bridge"/>
      <sheetName val="07-09 Lambent CM Bridge"/>
      <sheetName val="FL Personnel"/>
      <sheetName val="Debt Schedule_Consolidated"/>
      <sheetName val="Nitrogen"/>
      <sheetName val="Util_Nit_Mfg var"/>
      <sheetName val="2009 Depreciation Bridge"/>
      <sheetName val="Capex Backup"/>
      <sheetName val="Title Consolidated"/>
      <sheetName val="PF IS_Comb Annual"/>
      <sheetName val="PF BS Combo Backup"/>
      <sheetName val="PF BS_Comb"/>
      <sheetName val="Title Uniqema"/>
      <sheetName val="Title Petroferm"/>
      <sheetName val="P&amp;L Summary Quarterly"/>
      <sheetName val="Lambent Mfg P&amp;L Quarterly"/>
      <sheetName val="Lambent Resale P&amp;L Quarterly"/>
      <sheetName val="Cleaning P&amp;L Quarterly"/>
      <sheetName val="Fuels P&amp;L Quarterly"/>
      <sheetName val="Tolling P&amp;L Quarterly"/>
      <sheetName val="Mgmt &amp; Support P&amp;L Quarterly"/>
      <sheetName val="Petro Cost Savings"/>
      <sheetName val="Oleo EBITDA Bridge-2"/>
      <sheetName val="Lambent DA"/>
      <sheetName val="Headcount Summary"/>
      <sheetName val="Top Customers - Glycerin"/>
      <sheetName val="Assumptions"/>
      <sheetName val="Cleaning by Target Market"/>
      <sheetName val="IS Out"/>
      <sheetName val="OUTPUT"/>
      <sheetName val="Model_Base"/>
      <sheetName val="Payor Pie"/>
      <sheetName val="Calendar"/>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A1" t="str">
            <v>VANTAGE SPECIALTY CHEMICALS</v>
          </cell>
        </row>
        <row r="2">
          <cell r="A2" t="str">
            <v>Consolidated Cost Savings</v>
          </cell>
        </row>
        <row r="3">
          <cell r="A3" t="str">
            <v>$ in thousands</v>
          </cell>
        </row>
        <row r="7">
          <cell r="B7" t="str">
            <v>COMBINED SYNERGIES &amp; COST SAVINGS / (ADD'L COSTS) vs. 2008</v>
          </cell>
        </row>
        <row r="8">
          <cell r="E8" t="str">
            <v>Q1 09</v>
          </cell>
          <cell r="F8" t="str">
            <v>Q2 09</v>
          </cell>
          <cell r="G8" t="str">
            <v>Q3 09</v>
          </cell>
          <cell r="H8" t="str">
            <v>Q4 09</v>
          </cell>
          <cell r="J8" t="str">
            <v>FY 2009</v>
          </cell>
          <cell r="L8" t="str">
            <v>Annualized</v>
          </cell>
          <cell r="N8" t="str">
            <v>Comments</v>
          </cell>
        </row>
        <row r="9">
          <cell r="B9" t="str">
            <v>Transaction Synergies</v>
          </cell>
        </row>
        <row r="11">
          <cell r="B11" t="str">
            <v>Florida Shutdown</v>
          </cell>
        </row>
        <row r="12">
          <cell r="B12" t="str">
            <v>Oleo</v>
          </cell>
          <cell r="E12">
            <v>-52.30833333333333</v>
          </cell>
          <cell r="F12">
            <v>-91.207099999999997</v>
          </cell>
          <cell r="G12">
            <v>-116.35622500000001</v>
          </cell>
          <cell r="H12">
            <v>-116.35622500000001</v>
          </cell>
          <cell r="J12">
            <v>-376.22788333333341</v>
          </cell>
          <cell r="N12" t="str">
            <v>Headcount added to fill vacated FL positions - savings offset in Lambent budget</v>
          </cell>
        </row>
        <row r="13">
          <cell r="B13" t="str">
            <v>Lambent</v>
          </cell>
          <cell r="E13">
            <v>328.68119393939389</v>
          </cell>
          <cell r="F13">
            <v>482.99641590909084</v>
          </cell>
          <cell r="G13">
            <v>482.99641590909084</v>
          </cell>
          <cell r="H13">
            <v>482.99641590909084</v>
          </cell>
          <cell r="J13">
            <v>1777.6704416666662</v>
          </cell>
          <cell r="N13" t="str">
            <v>FL closure and executive team elminated</v>
          </cell>
        </row>
        <row r="14">
          <cell r="B14" t="str">
            <v>Total Florida Shutdown Synergies</v>
          </cell>
          <cell r="E14">
            <v>276.37286060606056</v>
          </cell>
          <cell r="F14">
            <v>391.78931590909087</v>
          </cell>
          <cell r="G14">
            <v>366.64019090909085</v>
          </cell>
          <cell r="H14">
            <v>366.64019090909085</v>
          </cell>
          <cell r="J14">
            <v>1401.4425583333327</v>
          </cell>
          <cell r="L14">
            <v>0</v>
          </cell>
        </row>
        <row r="16">
          <cell r="B16" t="str">
            <v>Other Synergies</v>
          </cell>
        </row>
        <row r="17">
          <cell r="B17" t="str">
            <v>Oleo</v>
          </cell>
          <cell r="E17">
            <v>-11.5</v>
          </cell>
          <cell r="F17">
            <v>-34.5</v>
          </cell>
          <cell r="G17">
            <v>-34.5</v>
          </cell>
          <cell r="H17">
            <v>-34.5</v>
          </cell>
          <cell r="J17">
            <v>-115</v>
          </cell>
          <cell r="N17" t="str">
            <v>New benefits policy inc cost at Oleo - overall net savings</v>
          </cell>
        </row>
        <row r="18">
          <cell r="B18" t="str">
            <v>Lambent</v>
          </cell>
          <cell r="E18">
            <v>105</v>
          </cell>
          <cell r="F18">
            <v>155</v>
          </cell>
          <cell r="G18">
            <v>155</v>
          </cell>
          <cell r="H18">
            <v>155</v>
          </cell>
          <cell r="J18">
            <v>570</v>
          </cell>
          <cell r="N18" t="str">
            <v>Benefits and General Liability insurance savings</v>
          </cell>
        </row>
        <row r="19">
          <cell r="B19" t="str">
            <v>Total Other Synergies</v>
          </cell>
          <cell r="E19">
            <v>93.5</v>
          </cell>
          <cell r="F19">
            <v>120.5</v>
          </cell>
          <cell r="G19">
            <v>120.5</v>
          </cell>
          <cell r="H19">
            <v>120.5</v>
          </cell>
          <cell r="J19">
            <v>455</v>
          </cell>
          <cell r="L19">
            <v>0</v>
          </cell>
        </row>
        <row r="21">
          <cell r="B21" t="str">
            <v>Total Savings / (Add'l Costs)</v>
          </cell>
          <cell r="E21">
            <v>369.87286060606056</v>
          </cell>
          <cell r="F21">
            <v>512.28931590909087</v>
          </cell>
          <cell r="G21">
            <v>487.14019090909085</v>
          </cell>
          <cell r="H21">
            <v>487.14019090909085</v>
          </cell>
          <cell r="J21">
            <v>1856.4425583333327</v>
          </cell>
          <cell r="L21">
            <v>0</v>
          </cell>
        </row>
        <row r="23">
          <cell r="B23" t="str">
            <v>Vantage Oleochemicals Cost Savings</v>
          </cell>
        </row>
        <row r="25">
          <cell r="B25" t="str">
            <v>Variable Costs</v>
          </cell>
          <cell r="E25">
            <v>0</v>
          </cell>
          <cell r="F25">
            <v>83.333333333333343</v>
          </cell>
          <cell r="G25">
            <v>208.33333333333334</v>
          </cell>
          <cell r="H25">
            <v>208.33333333333334</v>
          </cell>
          <cell r="J25">
            <v>500</v>
          </cell>
          <cell r="N25" t="str">
            <v>Savings from approved capital projects</v>
          </cell>
        </row>
        <row r="26">
          <cell r="B26" t="str">
            <v>Personnel</v>
          </cell>
          <cell r="E26">
            <v>-100</v>
          </cell>
          <cell r="F26">
            <v>-100</v>
          </cell>
          <cell r="G26">
            <v>0</v>
          </cell>
          <cell r="H26">
            <v>0</v>
          </cell>
          <cell r="J26">
            <v>-200.00000000000003</v>
          </cell>
          <cell r="N26" t="str">
            <v>Annualized Bob costs</v>
          </cell>
        </row>
        <row r="27">
          <cell r="B27" t="str">
            <v>Insurance</v>
          </cell>
          <cell r="E27">
            <v>66</v>
          </cell>
          <cell r="F27">
            <v>44</v>
          </cell>
          <cell r="G27">
            <v>0</v>
          </cell>
          <cell r="H27">
            <v>0</v>
          </cell>
          <cell r="J27">
            <v>110</v>
          </cell>
          <cell r="N27" t="str">
            <v>Annualized savings from new plan</v>
          </cell>
        </row>
        <row r="28">
          <cell r="B28" t="str">
            <v>Overhead</v>
          </cell>
          <cell r="E28">
            <v>89.75</v>
          </cell>
          <cell r="F28">
            <v>89.75</v>
          </cell>
          <cell r="G28">
            <v>89.75</v>
          </cell>
          <cell r="H28">
            <v>89.75</v>
          </cell>
          <cell r="J28">
            <v>359</v>
          </cell>
          <cell r="N28" t="str">
            <v>Fewer significant breakdowns expected as sustenance capital is spent</v>
          </cell>
        </row>
        <row r="29">
          <cell r="B29" t="str">
            <v xml:space="preserve">G&amp;A and Other </v>
          </cell>
          <cell r="E29">
            <v>85</v>
          </cell>
          <cell r="F29">
            <v>120</v>
          </cell>
          <cell r="G29">
            <v>120</v>
          </cell>
          <cell r="H29">
            <v>120</v>
          </cell>
          <cell r="J29">
            <v>445</v>
          </cell>
          <cell r="N29" t="str">
            <v>Lower IT and 3rd party contractor costs</v>
          </cell>
        </row>
        <row r="30">
          <cell r="B30" t="str">
            <v>Total Oleo Savings / (Add'l Costs)</v>
          </cell>
          <cell r="E30">
            <v>140.75</v>
          </cell>
          <cell r="F30">
            <v>237.08333333333334</v>
          </cell>
          <cell r="G30">
            <v>418.08333333333337</v>
          </cell>
          <cell r="H30">
            <v>418.08333333333337</v>
          </cell>
          <cell r="J30">
            <v>1214</v>
          </cell>
        </row>
        <row r="32">
          <cell r="B32" t="str">
            <v>Lambent Technologies Cost Savings</v>
          </cell>
        </row>
        <row r="34">
          <cell r="B34" t="str">
            <v>Variable Costs</v>
          </cell>
          <cell r="E34">
            <v>155.91313475487655</v>
          </cell>
          <cell r="F34">
            <v>286.00898152225125</v>
          </cell>
          <cell r="G34">
            <v>207.89860734184131</v>
          </cell>
          <cell r="H34">
            <v>-44.914974038327586</v>
          </cell>
          <cell r="J34">
            <v>604.90574958064155</v>
          </cell>
          <cell r="N34" t="str">
            <v>Nitrogen and utilities savings</v>
          </cell>
        </row>
        <row r="35">
          <cell r="B35" t="str">
            <v>Personnel</v>
          </cell>
          <cell r="E35">
            <v>0</v>
          </cell>
          <cell r="F35">
            <v>0</v>
          </cell>
          <cell r="G35">
            <v>0</v>
          </cell>
          <cell r="H35">
            <v>0</v>
          </cell>
          <cell r="J35">
            <v>0</v>
          </cell>
        </row>
        <row r="36">
          <cell r="B36" t="str">
            <v>Insurance</v>
          </cell>
          <cell r="E36">
            <v>-40</v>
          </cell>
          <cell r="F36">
            <v>-40</v>
          </cell>
          <cell r="G36">
            <v>-40</v>
          </cell>
          <cell r="H36">
            <v>-40</v>
          </cell>
          <cell r="J36">
            <v>-160</v>
          </cell>
          <cell r="N36" t="str">
            <v>Add'l business interruption coverage</v>
          </cell>
        </row>
        <row r="37">
          <cell r="B37" t="str">
            <v>Overhead</v>
          </cell>
          <cell r="E37">
            <v>77.25</v>
          </cell>
          <cell r="F37">
            <v>79.5</v>
          </cell>
          <cell r="G37">
            <v>79.5</v>
          </cell>
          <cell r="H37">
            <v>78.75</v>
          </cell>
          <cell r="J37">
            <v>315</v>
          </cell>
          <cell r="N37" t="str">
            <v>Reduction in scrap material, maintenance, and warehousing costs</v>
          </cell>
        </row>
        <row r="38">
          <cell r="B38" t="str">
            <v xml:space="preserve">G&amp;A and Other </v>
          </cell>
          <cell r="E38">
            <v>11</v>
          </cell>
          <cell r="F38">
            <v>11</v>
          </cell>
          <cell r="G38">
            <v>11</v>
          </cell>
          <cell r="H38">
            <v>1021</v>
          </cell>
          <cell r="J38">
            <v>1054</v>
          </cell>
          <cell r="N38" t="str">
            <v>Reduction in legal costs and eliminated one-time Canola Contract write-off</v>
          </cell>
        </row>
        <row r="39">
          <cell r="B39" t="str">
            <v>Total Lambent Savings / (Add'l Costs)</v>
          </cell>
          <cell r="E39">
            <v>204.16313475487655</v>
          </cell>
          <cell r="F39">
            <v>336.50898152225125</v>
          </cell>
          <cell r="G39">
            <v>258.39860734184128</v>
          </cell>
          <cell r="H39">
            <v>1014.8350259616724</v>
          </cell>
          <cell r="J39">
            <v>1813.9057495806414</v>
          </cell>
        </row>
        <row r="42">
          <cell r="B42" t="str">
            <v>Total Savings Identified</v>
          </cell>
          <cell r="E42">
            <v>714.78599536093702</v>
          </cell>
          <cell r="F42">
            <v>1085.8816307646755</v>
          </cell>
          <cell r="G42">
            <v>1163.6221315842654</v>
          </cell>
          <cell r="H42">
            <v>1920.0585502040967</v>
          </cell>
          <cell r="J42">
            <v>4884.3483079139742</v>
          </cell>
          <cell r="L42">
            <v>0</v>
          </cell>
        </row>
        <row r="45">
          <cell r="B45" t="str">
            <v>Fixed Cost Savings Identified</v>
          </cell>
          <cell r="E45">
            <v>558.87286060606061</v>
          </cell>
          <cell r="F45">
            <v>716.53931590909087</v>
          </cell>
          <cell r="G45">
            <v>747.39019090909085</v>
          </cell>
          <cell r="H45">
            <v>1756.640190909091</v>
          </cell>
          <cell r="J45">
            <v>3779.4425583333327</v>
          </cell>
        </row>
        <row r="46">
          <cell r="B46" t="str">
            <v>Other (Increases) / Decreases to Fixed Costs</v>
          </cell>
          <cell r="E46">
            <v>819.48300833326709</v>
          </cell>
          <cell r="F46">
            <v>791.86072546256162</v>
          </cell>
          <cell r="G46">
            <v>372.23294396305084</v>
          </cell>
          <cell r="H46">
            <v>-1040.2505860369506</v>
          </cell>
          <cell r="J46">
            <v>943.32609172192917</v>
          </cell>
          <cell r="N46" t="str">
            <v>'09 salary increase &amp; add'l personnel from filling vacancies</v>
          </cell>
        </row>
        <row r="47">
          <cell r="B47" t="str">
            <v>Y-o-Y Change (Increase) / Decrease in Fixed Costs</v>
          </cell>
          <cell r="E47">
            <v>1378.3558689393276</v>
          </cell>
          <cell r="F47">
            <v>1508.4000413716526</v>
          </cell>
          <cell r="G47">
            <v>1119.6231348721417</v>
          </cell>
          <cell r="H47">
            <v>716.38960487214035</v>
          </cell>
          <cell r="J47">
            <v>4722.7686500552618</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1">
          <cell r="A1" t="str">
            <v>VANTAGE OLEOCHEMICALS</v>
          </cell>
        </row>
        <row r="2">
          <cell r="A2" t="str">
            <v>Capex Summary</v>
          </cell>
        </row>
        <row r="3">
          <cell r="A3" t="str">
            <v>$ in thousands</v>
          </cell>
        </row>
        <row r="7">
          <cell r="B7" t="str">
            <v>2009 CAPEX SUMMARY</v>
          </cell>
          <cell r="E7" t="str">
            <v>Q1 09</v>
          </cell>
          <cell r="F7" t="str">
            <v>Q2 09</v>
          </cell>
          <cell r="G7" t="str">
            <v>Q3 09</v>
          </cell>
          <cell r="H7" t="str">
            <v>Q4 09</v>
          </cell>
          <cell r="I7" t="str">
            <v>Total</v>
          </cell>
          <cell r="K7" t="str">
            <v>Authorized?</v>
          </cell>
        </row>
        <row r="9">
          <cell r="B9" t="str">
            <v>Vantage Oleochemicals</v>
          </cell>
        </row>
        <row r="11">
          <cell r="B11" t="str">
            <v>Growth</v>
          </cell>
        </row>
        <row r="12">
          <cell r="B12" t="str">
            <v>Separation Expansion Phase I</v>
          </cell>
          <cell r="E12">
            <v>600</v>
          </cell>
          <cell r="F12">
            <v>950</v>
          </cell>
          <cell r="G12">
            <v>500</v>
          </cell>
          <cell r="H12">
            <v>1820</v>
          </cell>
          <cell r="I12">
            <v>3870</v>
          </cell>
          <cell r="K12" t="str">
            <v>Yes</v>
          </cell>
        </row>
        <row r="13">
          <cell r="B13" t="str">
            <v>Luwa Glycerine Distillation</v>
          </cell>
          <cell r="E13">
            <v>0</v>
          </cell>
          <cell r="F13">
            <v>0</v>
          </cell>
          <cell r="G13">
            <v>0</v>
          </cell>
          <cell r="H13">
            <v>0</v>
          </cell>
          <cell r="I13">
            <v>0</v>
          </cell>
        </row>
        <row r="14">
          <cell r="B14" t="str">
            <v>Total Growth</v>
          </cell>
          <cell r="E14">
            <v>600</v>
          </cell>
          <cell r="F14">
            <v>950</v>
          </cell>
          <cell r="G14">
            <v>500</v>
          </cell>
          <cell r="H14">
            <v>1820</v>
          </cell>
          <cell r="I14">
            <v>3870</v>
          </cell>
        </row>
        <row r="16">
          <cell r="B16" t="str">
            <v>Maintenance</v>
          </cell>
        </row>
        <row r="17">
          <cell r="B17" t="str">
            <v>New Crystalller Tubes for Wet Sep</v>
          </cell>
          <cell r="E17">
            <v>50</v>
          </cell>
          <cell r="F17">
            <v>309</v>
          </cell>
          <cell r="G17">
            <v>0</v>
          </cell>
          <cell r="H17">
            <v>0</v>
          </cell>
          <cell r="I17">
            <v>359</v>
          </cell>
          <cell r="K17" t="str">
            <v>Yes</v>
          </cell>
        </row>
        <row r="18">
          <cell r="B18" t="str">
            <v>Catch Basin Grease Filtration</v>
          </cell>
          <cell r="E18">
            <v>130</v>
          </cell>
          <cell r="F18">
            <v>104</v>
          </cell>
          <cell r="G18">
            <v>0</v>
          </cell>
          <cell r="H18">
            <v>0</v>
          </cell>
          <cell r="I18">
            <v>234</v>
          </cell>
          <cell r="K18" t="str">
            <v>Yes</v>
          </cell>
        </row>
        <row r="19">
          <cell r="B19" t="str">
            <v>GFCI for Tracers</v>
          </cell>
          <cell r="E19">
            <v>0</v>
          </cell>
          <cell r="F19">
            <v>50</v>
          </cell>
          <cell r="G19">
            <v>50</v>
          </cell>
          <cell r="H19">
            <v>50</v>
          </cell>
          <cell r="I19">
            <v>150</v>
          </cell>
          <cell r="K19" t="str">
            <v>No</v>
          </cell>
        </row>
        <row r="20">
          <cell r="B20" t="str">
            <v>Heat Tracing Replacement</v>
          </cell>
          <cell r="E20">
            <v>25</v>
          </cell>
          <cell r="F20">
            <v>25</v>
          </cell>
          <cell r="G20">
            <v>25</v>
          </cell>
          <cell r="H20">
            <v>25</v>
          </cell>
          <cell r="I20">
            <v>100</v>
          </cell>
          <cell r="K20" t="str">
            <v>No</v>
          </cell>
        </row>
        <row r="21">
          <cell r="B21" t="str">
            <v>Condensate Return To Boiler</v>
          </cell>
          <cell r="E21">
            <v>50</v>
          </cell>
          <cell r="F21">
            <v>50</v>
          </cell>
          <cell r="G21">
            <v>0</v>
          </cell>
          <cell r="H21">
            <v>0</v>
          </cell>
          <cell r="I21">
            <v>100</v>
          </cell>
          <cell r="K21" t="str">
            <v>No</v>
          </cell>
        </row>
        <row r="22">
          <cell r="B22" t="str">
            <v>Glyc Distillation Continuous Back Ends</v>
          </cell>
          <cell r="E22">
            <v>0</v>
          </cell>
          <cell r="F22">
            <v>100</v>
          </cell>
          <cell r="G22">
            <v>0</v>
          </cell>
          <cell r="H22">
            <v>0</v>
          </cell>
          <cell r="I22">
            <v>100</v>
          </cell>
          <cell r="K22" t="str">
            <v>No</v>
          </cell>
        </row>
        <row r="23">
          <cell r="B23" t="str">
            <v>Conti Tank Farm Concrete Repairs</v>
          </cell>
          <cell r="E23">
            <v>0</v>
          </cell>
          <cell r="F23">
            <v>0</v>
          </cell>
          <cell r="G23">
            <v>50</v>
          </cell>
          <cell r="H23">
            <v>50</v>
          </cell>
          <cell r="I23">
            <v>100</v>
          </cell>
          <cell r="K23" t="str">
            <v>No</v>
          </cell>
        </row>
        <row r="24">
          <cell r="B24" t="str">
            <v>Replace BPCS</v>
          </cell>
          <cell r="E24">
            <v>0</v>
          </cell>
          <cell r="F24">
            <v>0</v>
          </cell>
          <cell r="G24">
            <v>0</v>
          </cell>
          <cell r="H24">
            <v>0</v>
          </cell>
          <cell r="I24">
            <v>0</v>
          </cell>
          <cell r="K24" t="str">
            <v>No</v>
          </cell>
        </row>
        <row r="25">
          <cell r="B25" t="str">
            <v>Dist Tank Farm Concrete</v>
          </cell>
          <cell r="E25">
            <v>0</v>
          </cell>
          <cell r="F25">
            <v>0</v>
          </cell>
          <cell r="G25">
            <v>50</v>
          </cell>
          <cell r="H25">
            <v>50</v>
          </cell>
          <cell r="I25">
            <v>100</v>
          </cell>
          <cell r="K25" t="str">
            <v>No</v>
          </cell>
        </row>
        <row r="26">
          <cell r="B26" t="str">
            <v>Glycerine Distillation TF Vent Upgrades (3 Tanks)</v>
          </cell>
          <cell r="E26">
            <v>0</v>
          </cell>
          <cell r="F26">
            <v>20</v>
          </cell>
          <cell r="G26">
            <v>40</v>
          </cell>
          <cell r="H26">
            <v>40</v>
          </cell>
          <cell r="I26">
            <v>100</v>
          </cell>
          <cell r="K26" t="str">
            <v>No</v>
          </cell>
        </row>
        <row r="27">
          <cell r="B27" t="str">
            <v>Larger Distillation One Candles</v>
          </cell>
          <cell r="E27">
            <v>98</v>
          </cell>
          <cell r="F27">
            <v>0</v>
          </cell>
          <cell r="G27">
            <v>0</v>
          </cell>
          <cell r="H27">
            <v>0</v>
          </cell>
          <cell r="I27">
            <v>98</v>
          </cell>
          <cell r="K27" t="str">
            <v>Yes</v>
          </cell>
        </row>
        <row r="28">
          <cell r="B28" t="str">
            <v>Replace PABX</v>
          </cell>
          <cell r="E28">
            <v>0</v>
          </cell>
          <cell r="F28">
            <v>35</v>
          </cell>
          <cell r="G28">
            <v>0</v>
          </cell>
          <cell r="H28">
            <v>0</v>
          </cell>
          <cell r="I28">
            <v>35</v>
          </cell>
          <cell r="K28" t="str">
            <v>No</v>
          </cell>
        </row>
        <row r="29">
          <cell r="B29" t="str">
            <v>Wet Sep Process Improvments</v>
          </cell>
          <cell r="E29">
            <v>8</v>
          </cell>
          <cell r="F29">
            <v>0</v>
          </cell>
          <cell r="G29">
            <v>0</v>
          </cell>
          <cell r="H29">
            <v>0</v>
          </cell>
          <cell r="I29">
            <v>8</v>
          </cell>
          <cell r="K29" t="str">
            <v>Yes</v>
          </cell>
        </row>
        <row r="30">
          <cell r="B30" t="str">
            <v>Replace LIMS</v>
          </cell>
          <cell r="E30">
            <v>0</v>
          </cell>
          <cell r="F30">
            <v>0</v>
          </cell>
          <cell r="G30">
            <v>0</v>
          </cell>
          <cell r="H30">
            <v>0</v>
          </cell>
          <cell r="I30">
            <v>0</v>
          </cell>
        </row>
        <row r="31">
          <cell r="B31" t="str">
            <v>Total Maintenance</v>
          </cell>
          <cell r="E31">
            <v>361</v>
          </cell>
          <cell r="F31">
            <v>693</v>
          </cell>
          <cell r="G31">
            <v>215</v>
          </cell>
          <cell r="H31">
            <v>215</v>
          </cell>
          <cell r="I31">
            <v>1484</v>
          </cell>
          <cell r="K31" t="str">
            <v>Yes</v>
          </cell>
        </row>
        <row r="33">
          <cell r="B33" t="str">
            <v>Deferred Maintenance</v>
          </cell>
        </row>
        <row r="34">
          <cell r="B34" t="str">
            <v>Permanent Installation of Boiler #2</v>
          </cell>
          <cell r="E34">
            <v>422</v>
          </cell>
          <cell r="F34">
            <v>0</v>
          </cell>
          <cell r="G34">
            <v>0</v>
          </cell>
          <cell r="H34">
            <v>0</v>
          </cell>
          <cell r="I34">
            <v>422</v>
          </cell>
          <cell r="K34" t="str">
            <v>Yes</v>
          </cell>
        </row>
        <row r="35">
          <cell r="B35" t="str">
            <v>Rebuild Boiler #1</v>
          </cell>
          <cell r="E35">
            <v>195</v>
          </cell>
          <cell r="F35">
            <v>0</v>
          </cell>
          <cell r="G35">
            <v>0</v>
          </cell>
          <cell r="H35">
            <v>0</v>
          </cell>
          <cell r="I35">
            <v>195</v>
          </cell>
          <cell r="K35" t="str">
            <v>Yes</v>
          </cell>
        </row>
        <row r="36">
          <cell r="B36" t="str">
            <v>Replace Tank 165</v>
          </cell>
          <cell r="E36">
            <v>0</v>
          </cell>
          <cell r="F36">
            <v>0</v>
          </cell>
          <cell r="G36">
            <v>300</v>
          </cell>
          <cell r="H36">
            <v>300</v>
          </cell>
          <cell r="I36">
            <v>600</v>
          </cell>
          <cell r="K36" t="str">
            <v>No</v>
          </cell>
        </row>
        <row r="37">
          <cell r="B37" t="str">
            <v>Delta V Phase 5</v>
          </cell>
          <cell r="E37">
            <v>181</v>
          </cell>
          <cell r="F37">
            <v>272</v>
          </cell>
          <cell r="G37">
            <v>0</v>
          </cell>
          <cell r="H37">
            <v>0</v>
          </cell>
          <cell r="I37">
            <v>453</v>
          </cell>
          <cell r="K37" t="str">
            <v>Yes</v>
          </cell>
        </row>
        <row r="38">
          <cell r="B38" t="str">
            <v>Glycerine Distillation Delta V Conversion</v>
          </cell>
          <cell r="E38">
            <v>269</v>
          </cell>
          <cell r="F38">
            <v>0</v>
          </cell>
          <cell r="G38">
            <v>0</v>
          </cell>
          <cell r="H38">
            <v>0</v>
          </cell>
          <cell r="I38">
            <v>269</v>
          </cell>
          <cell r="K38" t="str">
            <v>Yes</v>
          </cell>
        </row>
        <row r="39">
          <cell r="B39" t="str">
            <v>Refurbish RMT 005</v>
          </cell>
          <cell r="E39">
            <v>100</v>
          </cell>
          <cell r="F39">
            <v>32</v>
          </cell>
          <cell r="G39">
            <v>0</v>
          </cell>
          <cell r="H39">
            <v>0</v>
          </cell>
          <cell r="I39">
            <v>132</v>
          </cell>
          <cell r="K39" t="str">
            <v>Yes</v>
          </cell>
        </row>
        <row r="40">
          <cell r="B40" t="str">
            <v>Splitter Concrete Refurbishment</v>
          </cell>
          <cell r="E40">
            <v>16</v>
          </cell>
          <cell r="F40">
            <v>101</v>
          </cell>
          <cell r="G40">
            <v>0</v>
          </cell>
          <cell r="H40">
            <v>0</v>
          </cell>
          <cell r="I40">
            <v>117</v>
          </cell>
          <cell r="K40" t="str">
            <v>Yes</v>
          </cell>
        </row>
        <row r="41">
          <cell r="B41" t="str">
            <v>Replace Glyc Dist Main Still Bottom Bed</v>
          </cell>
          <cell r="E41">
            <v>47</v>
          </cell>
          <cell r="F41">
            <v>0</v>
          </cell>
          <cell r="G41">
            <v>0</v>
          </cell>
          <cell r="H41">
            <v>0</v>
          </cell>
          <cell r="I41">
            <v>47</v>
          </cell>
          <cell r="K41" t="str">
            <v>Yes</v>
          </cell>
        </row>
        <row r="42">
          <cell r="B42" t="str">
            <v>Various &lt;$100k Projects</v>
          </cell>
          <cell r="E42">
            <v>200</v>
          </cell>
          <cell r="F42">
            <v>200</v>
          </cell>
          <cell r="G42">
            <v>200</v>
          </cell>
          <cell r="H42">
            <v>200</v>
          </cell>
          <cell r="I42">
            <v>800</v>
          </cell>
          <cell r="K42" t="str">
            <v>Yes</v>
          </cell>
        </row>
        <row r="43">
          <cell r="B43" t="str">
            <v>Total Deferred Maintenance</v>
          </cell>
          <cell r="E43">
            <v>1430</v>
          </cell>
          <cell r="F43">
            <v>605</v>
          </cell>
          <cell r="G43">
            <v>500</v>
          </cell>
          <cell r="H43">
            <v>500</v>
          </cell>
          <cell r="I43">
            <v>3035</v>
          </cell>
        </row>
        <row r="45">
          <cell r="B45" t="str">
            <v>Total Vantage Oleochemicals</v>
          </cell>
          <cell r="E45">
            <v>2391</v>
          </cell>
          <cell r="F45">
            <v>2248</v>
          </cell>
          <cell r="G45">
            <v>1215</v>
          </cell>
          <cell r="H45">
            <v>2535</v>
          </cell>
          <cell r="I45">
            <v>8389</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row r="1">
          <cell r="B1" t="str">
            <v>LAMBENT TECHNOLOGIES</v>
          </cell>
        </row>
        <row r="2">
          <cell r="B2" t="str">
            <v>($ and Volume in '000s lbs.)</v>
          </cell>
        </row>
        <row r="6">
          <cell r="D6" t="str">
            <v>Variance to November 19, 2008 Budget</v>
          </cell>
        </row>
        <row r="7">
          <cell r="D7" t="str">
            <v>Lambent</v>
          </cell>
          <cell r="F7" t="str">
            <v>Cleaning</v>
          </cell>
          <cell r="H7" t="str">
            <v>Fuels</v>
          </cell>
          <cell r="J7" t="str">
            <v>Tolling</v>
          </cell>
          <cell r="L7" t="str">
            <v>Mgmt&amp;Suppt/Elim</v>
          </cell>
          <cell r="N7" t="str">
            <v>Total</v>
          </cell>
          <cell r="P7" t="str">
            <v>Comments</v>
          </cell>
        </row>
        <row r="9">
          <cell r="B9" t="str">
            <v>Volume</v>
          </cell>
          <cell r="D9">
            <v>-5413.8440000000046</v>
          </cell>
          <cell r="F9">
            <v>-300.96180000000004</v>
          </cell>
          <cell r="H9">
            <v>-49.107500000000073</v>
          </cell>
          <cell r="J9">
            <v>-5202.6840000000011</v>
          </cell>
          <cell r="N9">
            <v>-10966.597299999994</v>
          </cell>
          <cell r="P9" t="str">
            <v xml:space="preserve">Tolling losses offset New Caravan volume of 3.5m lbs </v>
          </cell>
        </row>
        <row r="11">
          <cell r="B11" t="str">
            <v>Sales</v>
          </cell>
          <cell r="D11">
            <v>-8169.691299999984</v>
          </cell>
          <cell r="F11">
            <v>187.09888162139941</v>
          </cell>
          <cell r="H11">
            <v>-250.33399999999938</v>
          </cell>
          <cell r="J11">
            <v>-4081.2850675560076</v>
          </cell>
          <cell r="L11">
            <v>786</v>
          </cell>
          <cell r="N11">
            <v>-11528.211485934589</v>
          </cell>
          <cell r="P11" t="str">
            <v xml:space="preserve">Cleaning had not recognized $500k of rev. off prior volume </v>
          </cell>
        </row>
        <row r="12">
          <cell r="B12" t="str">
            <v>ASP</v>
          </cell>
          <cell r="D12">
            <v>-3.3492215523599489E-2</v>
          </cell>
          <cell r="F12">
            <v>0.17294849011802249</v>
          </cell>
          <cell r="H12">
            <v>-6.9311158713209808E-2</v>
          </cell>
          <cell r="J12">
            <v>-4.2919732394623211E-2</v>
          </cell>
          <cell r="N12">
            <v>-8.2141065204092145E-3</v>
          </cell>
          <cell r="P12" t="str">
            <v xml:space="preserve">   in last version</v>
          </cell>
        </row>
        <row r="14">
          <cell r="B14" t="str">
            <v>Cost of Sales</v>
          </cell>
          <cell r="D14">
            <v>-7482.2648899806554</v>
          </cell>
          <cell r="F14">
            <v>785.98243204786559</v>
          </cell>
          <cell r="H14">
            <v>-166.02243025064581</v>
          </cell>
          <cell r="J14">
            <v>-2716.7647506923749</v>
          </cell>
          <cell r="L14">
            <v>786</v>
          </cell>
          <cell r="N14">
            <v>-8793.0696388758079</v>
          </cell>
        </row>
        <row r="16">
          <cell r="B16" t="str">
            <v>Gross Margin</v>
          </cell>
          <cell r="D16">
            <v>-687.42641001932861</v>
          </cell>
          <cell r="F16">
            <v>-598.88355042646617</v>
          </cell>
          <cell r="H16">
            <v>-84.311569749353566</v>
          </cell>
          <cell r="J16">
            <v>-1364.5203168636326</v>
          </cell>
          <cell r="L16">
            <v>0</v>
          </cell>
          <cell r="N16">
            <v>-2735.1418470587814</v>
          </cell>
          <cell r="P16" t="str">
            <v>Add'l GM from Lambent higher than lost GM from Tolling</v>
          </cell>
        </row>
        <row r="17">
          <cell r="B17" t="str">
            <v>GM / lb</v>
          </cell>
          <cell r="D17">
            <v>3.8353163429335646E-2</v>
          </cell>
          <cell r="F17">
            <v>-5.98749932003384E-2</v>
          </cell>
          <cell r="H17">
            <v>-2.0690338160682775E-2</v>
          </cell>
          <cell r="J17">
            <v>-8.5431582215853008E-3</v>
          </cell>
          <cell r="N17">
            <v>1.5548220775179422E-2</v>
          </cell>
        </row>
        <row r="19">
          <cell r="B19" t="str">
            <v xml:space="preserve">   Personnel Expense</v>
          </cell>
          <cell r="D19">
            <v>95.994512304483351</v>
          </cell>
          <cell r="F19">
            <v>-309</v>
          </cell>
          <cell r="H19">
            <v>-25.933266666666668</v>
          </cell>
          <cell r="J19">
            <v>0</v>
          </cell>
          <cell r="L19">
            <v>-2266</v>
          </cell>
          <cell r="N19">
            <v>-2504.9387543621851</v>
          </cell>
          <cell r="P19" t="str">
            <v>Updated includes terminations from merger and lower OT</v>
          </cell>
        </row>
        <row r="20">
          <cell r="B20" t="str">
            <v xml:space="preserve">   Training and Relocation</v>
          </cell>
          <cell r="D20">
            <v>4</v>
          </cell>
          <cell r="F20">
            <v>-38</v>
          </cell>
          <cell r="H20">
            <v>-1</v>
          </cell>
          <cell r="J20">
            <v>0</v>
          </cell>
          <cell r="L20">
            <v>-55.49799999999999</v>
          </cell>
          <cell r="N20">
            <v>-90.49799999999999</v>
          </cell>
          <cell r="P20" t="str">
            <v>$18k CEO rent synergy, cut back on initiatives</v>
          </cell>
        </row>
        <row r="21">
          <cell r="B21" t="str">
            <v xml:space="preserve">   Travel</v>
          </cell>
          <cell r="D21">
            <v>-10</v>
          </cell>
          <cell r="F21">
            <v>-92</v>
          </cell>
          <cell r="H21">
            <v>-1.5</v>
          </cell>
          <cell r="J21">
            <v>0</v>
          </cell>
          <cell r="L21">
            <v>-179</v>
          </cell>
          <cell r="N21">
            <v>-282.5</v>
          </cell>
          <cell r="P21" t="str">
            <v>$120k travel synergy, cut back on "wish list" across divisions</v>
          </cell>
        </row>
        <row r="22">
          <cell r="B22" t="str">
            <v xml:space="preserve">   Samples</v>
          </cell>
          <cell r="D22">
            <v>-5</v>
          </cell>
          <cell r="F22">
            <v>-3</v>
          </cell>
          <cell r="H22">
            <v>-0.25</v>
          </cell>
          <cell r="J22">
            <v>0</v>
          </cell>
          <cell r="L22">
            <v>0</v>
          </cell>
          <cell r="N22">
            <v>-8.25</v>
          </cell>
        </row>
        <row r="23">
          <cell r="B23" t="str">
            <v xml:space="preserve">   Patent and Legal</v>
          </cell>
          <cell r="D23">
            <v>0</v>
          </cell>
          <cell r="F23">
            <v>0</v>
          </cell>
          <cell r="H23">
            <v>0</v>
          </cell>
          <cell r="J23">
            <v>0</v>
          </cell>
          <cell r="L23">
            <v>-67</v>
          </cell>
          <cell r="N23">
            <v>-67</v>
          </cell>
        </row>
        <row r="24">
          <cell r="B24" t="str">
            <v xml:space="preserve">   Professional Services</v>
          </cell>
          <cell r="D24">
            <v>1</v>
          </cell>
          <cell r="F24">
            <v>22</v>
          </cell>
          <cell r="H24">
            <v>2.7000000000000028</v>
          </cell>
          <cell r="J24">
            <v>0</v>
          </cell>
          <cell r="L24">
            <v>-33</v>
          </cell>
          <cell r="N24">
            <v>-7.2999999999999545</v>
          </cell>
        </row>
        <row r="25">
          <cell r="B25" t="str">
            <v xml:space="preserve">   Insurance</v>
          </cell>
          <cell r="D25">
            <v>2.5</v>
          </cell>
          <cell r="F25">
            <v>-5</v>
          </cell>
          <cell r="H25">
            <v>-1.3000000000000789E-2</v>
          </cell>
          <cell r="J25">
            <v>0</v>
          </cell>
          <cell r="L25">
            <v>54</v>
          </cell>
          <cell r="N25">
            <v>51.486999999999966</v>
          </cell>
        </row>
        <row r="26">
          <cell r="B26" t="str">
            <v xml:space="preserve">   Advertising and Promotion</v>
          </cell>
          <cell r="D26">
            <v>-13.060000000000002</v>
          </cell>
          <cell r="F26">
            <v>-13</v>
          </cell>
          <cell r="H26">
            <v>-1.5</v>
          </cell>
          <cell r="J26">
            <v>0</v>
          </cell>
          <cell r="L26">
            <v>2</v>
          </cell>
          <cell r="N26">
            <v>-25.560000000000002</v>
          </cell>
        </row>
        <row r="27">
          <cell r="B27" t="str">
            <v xml:space="preserve">   Property and Equipment</v>
          </cell>
          <cell r="D27">
            <v>0.59999999999999432</v>
          </cell>
          <cell r="F27">
            <v>-30.5</v>
          </cell>
          <cell r="H27">
            <v>0</v>
          </cell>
          <cell r="J27">
            <v>0</v>
          </cell>
          <cell r="L27">
            <v>-119</v>
          </cell>
          <cell r="N27">
            <v>-148.90000000000009</v>
          </cell>
          <cell r="P27" t="str">
            <v>$55k of Florida facility shutdown</v>
          </cell>
        </row>
        <row r="28">
          <cell r="B28" t="str">
            <v xml:space="preserve">   Communication</v>
          </cell>
          <cell r="D28">
            <v>0</v>
          </cell>
          <cell r="F28">
            <v>-2.8440000000000003</v>
          </cell>
          <cell r="H28">
            <v>0</v>
          </cell>
          <cell r="J28">
            <v>0</v>
          </cell>
          <cell r="L28">
            <v>-8</v>
          </cell>
          <cell r="N28">
            <v>-10.843999999999994</v>
          </cell>
        </row>
        <row r="29">
          <cell r="B29" t="str">
            <v xml:space="preserve">   Supplies and Other</v>
          </cell>
          <cell r="D29">
            <v>-5</v>
          </cell>
          <cell r="F29">
            <v>-8.7310000000000016</v>
          </cell>
          <cell r="H29">
            <v>1.9999999999953388E-3</v>
          </cell>
          <cell r="J29">
            <v>0</v>
          </cell>
          <cell r="L29">
            <v>-105</v>
          </cell>
          <cell r="N29">
            <v>-118.72899999999981</v>
          </cell>
          <cell r="P29" t="str">
            <v>$30k syn. savings (golf club/IT), $58k waste disposal savings</v>
          </cell>
        </row>
        <row r="30">
          <cell r="B30" t="str">
            <v xml:space="preserve">   Allocations</v>
          </cell>
          <cell r="D30">
            <v>0</v>
          </cell>
          <cell r="F30">
            <v>0</v>
          </cell>
          <cell r="H30">
            <v>0</v>
          </cell>
          <cell r="J30">
            <v>0</v>
          </cell>
          <cell r="L30">
            <v>4</v>
          </cell>
          <cell r="N30">
            <v>4</v>
          </cell>
        </row>
        <row r="31">
          <cell r="B31" t="str">
            <v>Fixed Costs</v>
          </cell>
          <cell r="D31">
            <v>71.034512304483542</v>
          </cell>
          <cell r="F31">
            <v>-480.07500000000005</v>
          </cell>
          <cell r="H31">
            <v>-27.494266666666704</v>
          </cell>
          <cell r="J31">
            <v>0</v>
          </cell>
          <cell r="L31">
            <v>-2772.4979999999996</v>
          </cell>
          <cell r="N31">
            <v>-3209.0327543621861</v>
          </cell>
          <cell r="P31" t="str">
            <v xml:space="preserve">Employee cost savings from merger recognized and more </v>
          </cell>
        </row>
        <row r="32">
          <cell r="P32" t="str">
            <v xml:space="preserve">   conservative personnel costs </v>
          </cell>
        </row>
        <row r="33">
          <cell r="B33" t="str">
            <v>Contribution Margin / EBITDA</v>
          </cell>
          <cell r="D33">
            <v>-758.46092232381125</v>
          </cell>
          <cell r="F33">
            <v>-118.80855042646635</v>
          </cell>
          <cell r="H33">
            <v>-56.817303082686976</v>
          </cell>
          <cell r="J33">
            <v>-1364.5203168636326</v>
          </cell>
          <cell r="L33">
            <v>2772.4979999999996</v>
          </cell>
          <cell r="N33">
            <v>473.89090730340467</v>
          </cell>
        </row>
        <row r="34">
          <cell r="B34" t="str">
            <v>Contribution / lb</v>
          </cell>
          <cell r="D34">
            <v>2.9474446327563075E-2</v>
          </cell>
          <cell r="F34">
            <v>8.6739165573905819E-3</v>
          </cell>
          <cell r="H34">
            <v>-1.4584515411825816E-2</v>
          </cell>
          <cell r="J34">
            <v>-8.5431582215853008E-3</v>
          </cell>
          <cell r="N34">
            <v>1.541332187680039E-2</v>
          </cell>
        </row>
        <row r="37">
          <cell r="D37" t="str">
            <v>Budget as of November 19, 2008</v>
          </cell>
          <cell r="R37" t="str">
            <v>Conv Costs</v>
          </cell>
          <cell r="W37" t="str">
            <v>Conv Costs</v>
          </cell>
          <cell r="Y37">
            <v>19195.520368571</v>
          </cell>
        </row>
        <row r="38">
          <cell r="D38" t="str">
            <v>Lambent</v>
          </cell>
          <cell r="F38" t="str">
            <v>Cleaning</v>
          </cell>
          <cell r="H38" t="str">
            <v>Fuels</v>
          </cell>
          <cell r="J38" t="str">
            <v>Tolling</v>
          </cell>
          <cell r="L38" t="str">
            <v>Mgmt&amp;Suppt/Elim</v>
          </cell>
          <cell r="N38" t="str">
            <v>Total</v>
          </cell>
          <cell r="R38" t="str">
            <v>LT-mfg</v>
          </cell>
          <cell r="T38">
            <v>8988.0045202469282</v>
          </cell>
          <cell r="W38" t="str">
            <v>Less: Freight</v>
          </cell>
          <cell r="Y38">
            <v>-810</v>
          </cell>
        </row>
        <row r="39">
          <cell r="R39" t="str">
            <v>LT-resale</v>
          </cell>
          <cell r="T39">
            <v>148</v>
          </cell>
          <cell r="W39" t="str">
            <v>Less: Utilities</v>
          </cell>
          <cell r="Y39">
            <v>-2784</v>
          </cell>
        </row>
        <row r="40">
          <cell r="B40" t="str">
            <v>Volume</v>
          </cell>
          <cell r="D40">
            <v>48095</v>
          </cell>
          <cell r="F40">
            <v>5375</v>
          </cell>
          <cell r="H40">
            <v>2458</v>
          </cell>
          <cell r="J40">
            <v>41000</v>
          </cell>
          <cell r="N40">
            <v>96928</v>
          </cell>
          <cell r="R40" t="str">
            <v>Cleaning</v>
          </cell>
          <cell r="T40">
            <v>430.72654314896772</v>
          </cell>
          <cell r="W40" t="str">
            <v>Less: Nitrogen</v>
          </cell>
          <cell r="Y40">
            <v>-300</v>
          </cell>
        </row>
        <row r="41">
          <cell r="R41" t="str">
            <v>Fuels</v>
          </cell>
          <cell r="T41">
            <v>926.90607151761537</v>
          </cell>
          <cell r="W41" t="str">
            <v>Less: Variances</v>
          </cell>
          <cell r="Y41">
            <v>-240</v>
          </cell>
        </row>
        <row r="42">
          <cell r="B42" t="str">
            <v>Sales</v>
          </cell>
          <cell r="D42">
            <v>59878</v>
          </cell>
          <cell r="F42">
            <v>12331</v>
          </cell>
          <cell r="H42">
            <v>4173</v>
          </cell>
          <cell r="J42">
            <v>20055</v>
          </cell>
          <cell r="L42">
            <v>-786</v>
          </cell>
          <cell r="N42">
            <v>95651</v>
          </cell>
          <cell r="R42" t="str">
            <v>Tolling</v>
          </cell>
          <cell r="T42">
            <v>8701.8832336574887</v>
          </cell>
          <cell r="W42" t="str">
            <v>Variance</v>
          </cell>
          <cell r="Y42">
            <v>15061.520368571</v>
          </cell>
        </row>
        <row r="43">
          <cell r="B43" t="str">
            <v>ASP</v>
          </cell>
          <cell r="D43">
            <v>1.2449942821499116</v>
          </cell>
          <cell r="F43">
            <v>2.2941395348837208</v>
          </cell>
          <cell r="H43">
            <v>1.6977217249796583</v>
          </cell>
          <cell r="J43">
            <v>0.48914634146341462</v>
          </cell>
          <cell r="N43">
            <v>0.98682527236711781</v>
          </cell>
        </row>
        <row r="45">
          <cell r="B45" t="str">
            <v>Direct Costs</v>
          </cell>
          <cell r="D45">
            <v>39228.857356349559</v>
          </cell>
          <cell r="F45">
            <v>7061.1249896008458</v>
          </cell>
          <cell r="H45">
            <v>2447.6189275136248</v>
          </cell>
          <cell r="J45">
            <v>11711.878357964972</v>
          </cell>
          <cell r="L45">
            <v>-786</v>
          </cell>
          <cell r="N45">
            <v>59663.479631429</v>
          </cell>
          <cell r="R45" t="str">
            <v>Total</v>
          </cell>
          <cell r="T45">
            <v>19195.520368571</v>
          </cell>
          <cell r="W45" t="str">
            <v>Other Variance</v>
          </cell>
          <cell r="Y45">
            <v>108</v>
          </cell>
        </row>
        <row r="47">
          <cell r="B47" t="str">
            <v>Gross Margin</v>
          </cell>
          <cell r="D47">
            <v>20649.142643650441</v>
          </cell>
          <cell r="F47">
            <v>5269.8750103991542</v>
          </cell>
          <cell r="H47">
            <v>1725.3810724863752</v>
          </cell>
          <cell r="J47">
            <v>8343.1216420350283</v>
          </cell>
          <cell r="L47">
            <v>0</v>
          </cell>
          <cell r="N47">
            <v>35987.520368571</v>
          </cell>
          <cell r="R47" t="str">
            <v>Freight</v>
          </cell>
        </row>
        <row r="48">
          <cell r="B48" t="str">
            <v>GM / lb</v>
          </cell>
          <cell r="D48">
            <v>0.42934073487161745</v>
          </cell>
          <cell r="F48">
            <v>0.98044186239984266</v>
          </cell>
          <cell r="H48">
            <v>0.70194510678859856</v>
          </cell>
          <cell r="J48">
            <v>0.2034907717569519</v>
          </cell>
          <cell r="N48">
            <v>0.37128095461137134</v>
          </cell>
        </row>
        <row r="49">
          <cell r="R49" t="str">
            <v>LT-mfg</v>
          </cell>
          <cell r="T49">
            <v>303</v>
          </cell>
        </row>
        <row r="50">
          <cell r="B50" t="str">
            <v xml:space="preserve">   Personnel Expense</v>
          </cell>
          <cell r="D50">
            <v>1960.0054876955166</v>
          </cell>
          <cell r="F50">
            <v>1479</v>
          </cell>
          <cell r="H50">
            <v>420.93326666666667</v>
          </cell>
          <cell r="J50">
            <v>0</v>
          </cell>
          <cell r="L50">
            <v>15722</v>
          </cell>
          <cell r="N50">
            <v>19581.938754362185</v>
          </cell>
          <cell r="R50" t="str">
            <v>LT-resale</v>
          </cell>
          <cell r="T50">
            <v>115</v>
          </cell>
        </row>
        <row r="51">
          <cell r="B51" t="str">
            <v xml:space="preserve">   Training and Relocation</v>
          </cell>
          <cell r="D51">
            <v>74</v>
          </cell>
          <cell r="F51">
            <v>38</v>
          </cell>
          <cell r="H51">
            <v>34</v>
          </cell>
          <cell r="J51">
            <v>0</v>
          </cell>
          <cell r="L51">
            <v>267</v>
          </cell>
          <cell r="N51">
            <v>413</v>
          </cell>
          <cell r="R51" t="str">
            <v>Cleaning</v>
          </cell>
          <cell r="T51">
            <v>188</v>
          </cell>
        </row>
        <row r="52">
          <cell r="B52" t="str">
            <v xml:space="preserve">   Travel</v>
          </cell>
          <cell r="D52">
            <v>250</v>
          </cell>
          <cell r="F52">
            <v>356</v>
          </cell>
          <cell r="H52">
            <v>105</v>
          </cell>
          <cell r="J52">
            <v>0</v>
          </cell>
          <cell r="L52">
            <v>308</v>
          </cell>
          <cell r="N52">
            <v>1019</v>
          </cell>
          <cell r="R52" t="str">
            <v>Fuels</v>
          </cell>
          <cell r="T52">
            <v>204</v>
          </cell>
        </row>
        <row r="53">
          <cell r="B53" t="str">
            <v xml:space="preserve">   Samples</v>
          </cell>
          <cell r="D53">
            <v>50</v>
          </cell>
          <cell r="F53">
            <v>84</v>
          </cell>
          <cell r="H53">
            <v>0.25</v>
          </cell>
          <cell r="J53">
            <v>0</v>
          </cell>
          <cell r="L53">
            <v>0</v>
          </cell>
          <cell r="N53">
            <v>134.25</v>
          </cell>
          <cell r="R53" t="str">
            <v>Tolling</v>
          </cell>
          <cell r="T53">
            <v>0</v>
          </cell>
        </row>
        <row r="54">
          <cell r="B54" t="str">
            <v xml:space="preserve">   Patent and Legal</v>
          </cell>
          <cell r="D54">
            <v>0</v>
          </cell>
          <cell r="F54">
            <v>0</v>
          </cell>
          <cell r="H54">
            <v>0</v>
          </cell>
          <cell r="J54">
            <v>0</v>
          </cell>
          <cell r="L54">
            <v>331</v>
          </cell>
          <cell r="N54">
            <v>331</v>
          </cell>
          <cell r="R54" t="str">
            <v>Total</v>
          </cell>
          <cell r="T54">
            <v>810</v>
          </cell>
        </row>
        <row r="55">
          <cell r="B55" t="str">
            <v xml:space="preserve">   Professional Services</v>
          </cell>
          <cell r="D55">
            <v>5</v>
          </cell>
          <cell r="F55">
            <v>38</v>
          </cell>
          <cell r="H55">
            <v>33.299999999999997</v>
          </cell>
          <cell r="J55">
            <v>0</v>
          </cell>
          <cell r="L55">
            <v>594</v>
          </cell>
          <cell r="N55">
            <v>670.3</v>
          </cell>
        </row>
        <row r="56">
          <cell r="B56" t="str">
            <v xml:space="preserve">   Insurance</v>
          </cell>
          <cell r="D56">
            <v>80</v>
          </cell>
          <cell r="F56">
            <v>15</v>
          </cell>
          <cell r="H56">
            <v>5</v>
          </cell>
          <cell r="J56">
            <v>0</v>
          </cell>
          <cell r="L56">
            <v>402</v>
          </cell>
          <cell r="N56">
            <v>502</v>
          </cell>
          <cell r="R56" t="str">
            <v>Utilities/Nitrogen</v>
          </cell>
          <cell r="T56">
            <v>3084</v>
          </cell>
        </row>
        <row r="57">
          <cell r="B57" t="str">
            <v xml:space="preserve">   Advertising and Promotion</v>
          </cell>
          <cell r="D57">
            <v>183.06</v>
          </cell>
          <cell r="F57">
            <v>160</v>
          </cell>
          <cell r="H57">
            <v>1.5</v>
          </cell>
          <cell r="J57">
            <v>0</v>
          </cell>
          <cell r="L57">
            <v>10</v>
          </cell>
          <cell r="N57">
            <v>354.56</v>
          </cell>
        </row>
        <row r="58">
          <cell r="B58" t="str">
            <v xml:space="preserve">   Property and Equipment</v>
          </cell>
          <cell r="D58">
            <v>107.4</v>
          </cell>
          <cell r="F58">
            <v>137</v>
          </cell>
          <cell r="H58">
            <v>0</v>
          </cell>
          <cell r="J58">
            <v>0</v>
          </cell>
          <cell r="L58">
            <v>2212</v>
          </cell>
          <cell r="N58">
            <v>2456.4</v>
          </cell>
        </row>
        <row r="59">
          <cell r="B59" t="str">
            <v xml:space="preserve">   Communication</v>
          </cell>
          <cell r="D59">
            <v>0</v>
          </cell>
          <cell r="F59">
            <v>9</v>
          </cell>
          <cell r="H59">
            <v>0</v>
          </cell>
          <cell r="J59">
            <v>0</v>
          </cell>
          <cell r="L59">
            <v>230</v>
          </cell>
          <cell r="N59">
            <v>239</v>
          </cell>
        </row>
        <row r="60">
          <cell r="B60" t="str">
            <v xml:space="preserve">   Supplies and Other</v>
          </cell>
          <cell r="D60">
            <v>26</v>
          </cell>
          <cell r="F60">
            <v>46</v>
          </cell>
          <cell r="H60">
            <v>40</v>
          </cell>
          <cell r="J60">
            <v>0</v>
          </cell>
          <cell r="L60">
            <v>2652</v>
          </cell>
          <cell r="N60">
            <v>2764</v>
          </cell>
        </row>
        <row r="61">
          <cell r="B61" t="str">
            <v xml:space="preserve">   Allocations</v>
          </cell>
          <cell r="D61">
            <v>0</v>
          </cell>
          <cell r="H61">
            <v>0</v>
          </cell>
          <cell r="J61">
            <v>0</v>
          </cell>
          <cell r="L61">
            <v>0</v>
          </cell>
          <cell r="N61">
            <v>0</v>
          </cell>
        </row>
        <row r="62">
          <cell r="B62" t="str">
            <v>Fixed Costs</v>
          </cell>
          <cell r="D62">
            <v>2735.4654876955165</v>
          </cell>
          <cell r="F62">
            <v>2362</v>
          </cell>
          <cell r="H62">
            <v>639.98326666666662</v>
          </cell>
          <cell r="J62">
            <v>0</v>
          </cell>
          <cell r="L62">
            <v>22728</v>
          </cell>
          <cell r="N62">
            <v>28465.448754362187</v>
          </cell>
        </row>
        <row r="64">
          <cell r="B64" t="str">
            <v>Contribution Margin / EBITDA</v>
          </cell>
          <cell r="D64">
            <v>17913.677155954923</v>
          </cell>
          <cell r="F64">
            <v>2907.8750103991542</v>
          </cell>
          <cell r="H64">
            <v>1085.3978058197085</v>
          </cell>
          <cell r="J64">
            <v>8343.1216420350283</v>
          </cell>
          <cell r="L64">
            <v>-22728</v>
          </cell>
          <cell r="N64">
            <v>7522.0716142088131</v>
          </cell>
        </row>
        <row r="65">
          <cell r="B65" t="str">
            <v>Contribution / lb</v>
          </cell>
          <cell r="D65">
            <v>0.37246443821509351</v>
          </cell>
          <cell r="F65">
            <v>0.54100000193472642</v>
          </cell>
          <cell r="H65">
            <v>0.44157762645228177</v>
          </cell>
          <cell r="J65">
            <v>0.2034907717569519</v>
          </cell>
          <cell r="N65">
            <v>7.7604733556957878E-2</v>
          </cell>
        </row>
        <row r="67">
          <cell r="B67" t="str">
            <v>Conversion Costs</v>
          </cell>
          <cell r="D67">
            <v>9136.0045202469282</v>
          </cell>
          <cell r="F67">
            <v>430.72654314896772</v>
          </cell>
          <cell r="H67">
            <v>926.90607151761537</v>
          </cell>
          <cell r="J67">
            <v>8701.8832336574887</v>
          </cell>
        </row>
        <row r="68">
          <cell r="D68">
            <v>0.47594461336955424</v>
          </cell>
          <cell r="F68">
            <v>2.2438909437130977E-2</v>
          </cell>
          <cell r="H68">
            <v>4.828762407687822E-2</v>
          </cell>
          <cell r="J68">
            <v>0.45332885311643656</v>
          </cell>
        </row>
        <row r="70">
          <cell r="D70" t="str">
            <v>Budget as of January 8, 2009</v>
          </cell>
        </row>
        <row r="71">
          <cell r="D71" t="str">
            <v>Lambent</v>
          </cell>
          <cell r="F71" t="str">
            <v>Cleaning</v>
          </cell>
          <cell r="H71" t="str">
            <v>Fuels</v>
          </cell>
          <cell r="J71" t="str">
            <v>Tolling</v>
          </cell>
          <cell r="L71" t="str">
            <v>Mgmt&amp;Suppt/Elim</v>
          </cell>
          <cell r="N71" t="str">
            <v>Total</v>
          </cell>
        </row>
        <row r="73">
          <cell r="B73" t="str">
            <v>Volume</v>
          </cell>
          <cell r="D73">
            <v>42681.155999999995</v>
          </cell>
          <cell r="F73">
            <v>5074.0382</v>
          </cell>
          <cell r="H73">
            <v>2408.8924999999999</v>
          </cell>
          <cell r="J73">
            <v>35797.315999999999</v>
          </cell>
          <cell r="L73">
            <v>0</v>
          </cell>
          <cell r="N73">
            <v>85961.402700000006</v>
          </cell>
        </row>
        <row r="75">
          <cell r="B75" t="str">
            <v>Sales</v>
          </cell>
          <cell r="D75">
            <v>51708.308700000016</v>
          </cell>
          <cell r="F75">
            <v>12518.098881621399</v>
          </cell>
          <cell r="H75">
            <v>3922.6660000000006</v>
          </cell>
          <cell r="J75">
            <v>15973.714932443992</v>
          </cell>
          <cell r="L75">
            <v>0</v>
          </cell>
          <cell r="N75">
            <v>84122.788514065411</v>
          </cell>
        </row>
        <row r="76">
          <cell r="B76" t="str">
            <v>ASP</v>
          </cell>
          <cell r="D76">
            <v>1.2115020666263121</v>
          </cell>
          <cell r="F76">
            <v>2.4670880250017433</v>
          </cell>
          <cell r="H76">
            <v>1.6284105662664485</v>
          </cell>
          <cell r="J76">
            <v>0.44622660906879141</v>
          </cell>
          <cell r="N76">
            <v>0.9786111658467086</v>
          </cell>
        </row>
        <row r="78">
          <cell r="B78" t="str">
            <v>Direct Costs</v>
          </cell>
          <cell r="D78">
            <v>31746.592466368904</v>
          </cell>
          <cell r="F78">
            <v>7847.1074216487114</v>
          </cell>
          <cell r="H78">
            <v>2281.596497262979</v>
          </cell>
          <cell r="J78">
            <v>8995.1136072725967</v>
          </cell>
          <cell r="L78">
            <v>0</v>
          </cell>
          <cell r="N78">
            <v>50870.409992553192</v>
          </cell>
        </row>
        <row r="80">
          <cell r="B80" t="str">
            <v>Gross Margin</v>
          </cell>
          <cell r="D80">
            <v>19961.716233631112</v>
          </cell>
          <cell r="F80">
            <v>4670.9914599726881</v>
          </cell>
          <cell r="H80">
            <v>1641.0695027370216</v>
          </cell>
          <cell r="J80">
            <v>6978.6013251713957</v>
          </cell>
          <cell r="L80">
            <v>0</v>
          </cell>
          <cell r="N80">
            <v>33252.378521512219</v>
          </cell>
        </row>
        <row r="81">
          <cell r="B81" t="str">
            <v>GM / lb</v>
          </cell>
          <cell r="D81">
            <v>0.46769389830095309</v>
          </cell>
          <cell r="F81">
            <v>0.92056686919950426</v>
          </cell>
          <cell r="H81">
            <v>0.68125476862791579</v>
          </cell>
          <cell r="J81">
            <v>0.1949476135353666</v>
          </cell>
          <cell r="N81">
            <v>0.38682917538655076</v>
          </cell>
        </row>
        <row r="83">
          <cell r="B83" t="str">
            <v xml:space="preserve">   Personnel Expense</v>
          </cell>
          <cell r="D83">
            <v>2056</v>
          </cell>
          <cell r="F83">
            <v>1170</v>
          </cell>
          <cell r="H83">
            <v>395</v>
          </cell>
          <cell r="J83">
            <v>0</v>
          </cell>
          <cell r="L83">
            <v>13456</v>
          </cell>
          <cell r="N83">
            <v>17077</v>
          </cell>
        </row>
        <row r="84">
          <cell r="B84" t="str">
            <v xml:space="preserve">   Training and Relocation</v>
          </cell>
          <cell r="D84">
            <v>78</v>
          </cell>
          <cell r="F84">
            <v>0</v>
          </cell>
          <cell r="H84">
            <v>33</v>
          </cell>
          <cell r="J84">
            <v>0</v>
          </cell>
          <cell r="L84">
            <v>211.50200000000001</v>
          </cell>
          <cell r="N84">
            <v>322.50200000000001</v>
          </cell>
        </row>
        <row r="85">
          <cell r="B85" t="str">
            <v xml:space="preserve">   Travel</v>
          </cell>
          <cell r="D85">
            <v>240</v>
          </cell>
          <cell r="F85">
            <v>264</v>
          </cell>
          <cell r="H85">
            <v>103.5</v>
          </cell>
          <cell r="J85">
            <v>0</v>
          </cell>
          <cell r="L85">
            <v>129</v>
          </cell>
          <cell r="N85">
            <v>736.5</v>
          </cell>
        </row>
        <row r="86">
          <cell r="B86" t="str">
            <v xml:space="preserve">   Samples</v>
          </cell>
          <cell r="D86">
            <v>45</v>
          </cell>
          <cell r="F86">
            <v>81</v>
          </cell>
          <cell r="H86">
            <v>0</v>
          </cell>
          <cell r="J86">
            <v>0</v>
          </cell>
          <cell r="L86">
            <v>0</v>
          </cell>
          <cell r="N86">
            <v>126</v>
          </cell>
        </row>
        <row r="87">
          <cell r="B87" t="str">
            <v xml:space="preserve">   Patent and Legal</v>
          </cell>
          <cell r="D87">
            <v>0</v>
          </cell>
          <cell r="F87">
            <v>0</v>
          </cell>
          <cell r="H87">
            <v>0</v>
          </cell>
          <cell r="J87">
            <v>0</v>
          </cell>
          <cell r="L87">
            <v>264</v>
          </cell>
          <cell r="N87">
            <v>264</v>
          </cell>
        </row>
        <row r="88">
          <cell r="B88" t="str">
            <v xml:space="preserve">   Professional Services</v>
          </cell>
          <cell r="D88">
            <v>6</v>
          </cell>
          <cell r="F88">
            <v>60</v>
          </cell>
          <cell r="H88">
            <v>36</v>
          </cell>
          <cell r="J88">
            <v>0</v>
          </cell>
          <cell r="L88">
            <v>561</v>
          </cell>
          <cell r="N88">
            <v>663</v>
          </cell>
        </row>
        <row r="89">
          <cell r="B89" t="str">
            <v xml:space="preserve">   Insurance</v>
          </cell>
          <cell r="D89">
            <v>82.5</v>
          </cell>
          <cell r="F89">
            <v>10</v>
          </cell>
          <cell r="H89">
            <v>4.9869999999999992</v>
          </cell>
          <cell r="J89">
            <v>0</v>
          </cell>
          <cell r="L89">
            <v>456</v>
          </cell>
          <cell r="N89">
            <v>553.48699999999997</v>
          </cell>
        </row>
        <row r="90">
          <cell r="B90" t="str">
            <v xml:space="preserve">   Advertising and Promotion</v>
          </cell>
          <cell r="D90">
            <v>170</v>
          </cell>
          <cell r="F90">
            <v>147</v>
          </cell>
          <cell r="H90">
            <v>0</v>
          </cell>
          <cell r="J90">
            <v>0</v>
          </cell>
          <cell r="L90">
            <v>12</v>
          </cell>
          <cell r="N90">
            <v>329</v>
          </cell>
        </row>
        <row r="91">
          <cell r="B91" t="str">
            <v xml:space="preserve">   Property and Equipment</v>
          </cell>
          <cell r="D91">
            <v>108</v>
          </cell>
          <cell r="F91">
            <v>106.5</v>
          </cell>
          <cell r="H91">
            <v>0</v>
          </cell>
          <cell r="J91">
            <v>0</v>
          </cell>
          <cell r="L91">
            <v>2093</v>
          </cell>
          <cell r="N91">
            <v>2307.5</v>
          </cell>
        </row>
        <row r="92">
          <cell r="B92" t="str">
            <v xml:space="preserve">   Communication</v>
          </cell>
          <cell r="D92">
            <v>0</v>
          </cell>
          <cell r="F92">
            <v>6.1559999999999997</v>
          </cell>
          <cell r="H92">
            <v>0</v>
          </cell>
          <cell r="J92">
            <v>0</v>
          </cell>
          <cell r="L92">
            <v>222</v>
          </cell>
          <cell r="N92">
            <v>228.15600000000001</v>
          </cell>
        </row>
        <row r="93">
          <cell r="B93" t="str">
            <v xml:space="preserve">   Supplies and Other</v>
          </cell>
          <cell r="D93">
            <v>21</v>
          </cell>
          <cell r="F93">
            <v>37.268999999999998</v>
          </cell>
          <cell r="H93">
            <v>40.001999999999995</v>
          </cell>
          <cell r="J93">
            <v>0</v>
          </cell>
          <cell r="L93">
            <v>2547</v>
          </cell>
          <cell r="N93">
            <v>2645.2710000000002</v>
          </cell>
        </row>
        <row r="94">
          <cell r="B94" t="str">
            <v xml:space="preserve">   Allocations</v>
          </cell>
          <cell r="D94">
            <v>0</v>
          </cell>
          <cell r="F94">
            <v>0</v>
          </cell>
          <cell r="H94">
            <v>0</v>
          </cell>
          <cell r="J94">
            <v>0</v>
          </cell>
          <cell r="L94">
            <v>4</v>
          </cell>
          <cell r="N94">
            <v>4</v>
          </cell>
        </row>
        <row r="95">
          <cell r="B95" t="str">
            <v>Fixed Costs</v>
          </cell>
          <cell r="D95">
            <v>2806.5</v>
          </cell>
          <cell r="F95">
            <v>1881.925</v>
          </cell>
          <cell r="H95">
            <v>612.48899999999992</v>
          </cell>
          <cell r="J95">
            <v>0</v>
          </cell>
          <cell r="L95">
            <v>19955.502</v>
          </cell>
          <cell r="N95">
            <v>25256.416000000001</v>
          </cell>
        </row>
        <row r="97">
          <cell r="B97" t="str">
            <v>Contribution Margin / EBITDA</v>
          </cell>
          <cell r="D97">
            <v>17155.216233631112</v>
          </cell>
          <cell r="F97">
            <v>2789.0664599726879</v>
          </cell>
          <cell r="H97">
            <v>1028.5805027370216</v>
          </cell>
          <cell r="J97">
            <v>6978.6013251713957</v>
          </cell>
          <cell r="L97">
            <v>-19955.502</v>
          </cell>
          <cell r="N97">
            <v>7995.9625215122178</v>
          </cell>
        </row>
        <row r="98">
          <cell r="B98" t="str">
            <v>Contribution / lb</v>
          </cell>
          <cell r="D98">
            <v>0.40193888454265658</v>
          </cell>
          <cell r="F98">
            <v>0.549673918492117</v>
          </cell>
          <cell r="H98">
            <v>0.42699311104045595</v>
          </cell>
          <cell r="J98">
            <v>0.1949476135353666</v>
          </cell>
          <cell r="N98">
            <v>9.3018055433758268E-2</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gt;"/>
      <sheetName val="Model Outline"/>
      <sheetName val="Key Assumptions"/>
      <sheetName val="Assumptions"/>
      <sheetName val="Fleet Details"/>
      <sheetName val="Hist. &amp; Est.Rate"/>
      <sheetName val="Rate Scenarios"/>
      <sheetName val="Rate Scenario Charts"/>
      <sheetName val="Rates By Vessel"/>
      <sheetName val="Transaction --&gt;"/>
      <sheetName val="Transaction"/>
      <sheetName val="IRR"/>
      <sheetName val="IS PF"/>
      <sheetName val="BS PF"/>
      <sheetName val="CF PF"/>
      <sheetName val="Debt"/>
      <sheetName val="Revenue Buildup --&gt;"/>
      <sheetName val="Revenue Buildup Summary"/>
      <sheetName val="Crude VLCC"/>
      <sheetName val="Crude Aframax"/>
      <sheetName val="Crude Panamax"/>
      <sheetName val="Crude Suezmax"/>
      <sheetName val="Product"/>
      <sheetName val="LNG"/>
      <sheetName val="Other"/>
      <sheetName val="Hist.Fin.Statements"/>
      <sheetName val="IS America"/>
      <sheetName val="IS Parent"/>
      <sheetName val="BS America"/>
      <sheetName val="BS Parent"/>
      <sheetName val="CF America"/>
      <sheetName val="CF Parent"/>
      <sheetName val="NAV --&gt;"/>
      <sheetName val="NAV"/>
      <sheetName val="Charter Calc"/>
      <sheetName val="Do Not Print --&gt;"/>
      <sheetName val="Todo_questions"/>
      <sheetName val="Valuation Summary"/>
      <sheetName val="Premium"/>
      <sheetName val="G&amp;A"/>
      <sheetName val="Value Spl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2">
          <cell r="A2" t="str">
            <v>OSG Parent</v>
          </cell>
        </row>
        <row r="3">
          <cell r="A3" t="str">
            <v>Income Statement</v>
          </cell>
        </row>
        <row r="6">
          <cell r="F6" t="str">
            <v>2007E</v>
          </cell>
        </row>
        <row r="7">
          <cell r="A7" t="str">
            <v xml:space="preserve">  (US$ in Millions, Except per Share Amounts)</v>
          </cell>
          <cell r="C7" t="str">
            <v>2004A</v>
          </cell>
          <cell r="D7" t="str">
            <v>2005A</v>
          </cell>
          <cell r="E7" t="str">
            <v>2006A</v>
          </cell>
          <cell r="F7" t="str">
            <v>Q1 - Q3</v>
          </cell>
        </row>
        <row r="10">
          <cell r="B10" t="str">
            <v>Shipping Revenues</v>
          </cell>
          <cell r="C10">
            <v>810.83500000000004</v>
          </cell>
          <cell r="D10">
            <v>1000.303</v>
          </cell>
          <cell r="E10">
            <v>1047.403</v>
          </cell>
          <cell r="F10">
            <v>852.46199999999999</v>
          </cell>
        </row>
        <row r="11">
          <cell r="B11" t="str">
            <v>Less: Voyage Expenses</v>
          </cell>
          <cell r="C11">
            <v>-21.254000000000001</v>
          </cell>
          <cell r="D11">
            <v>-38.640999999999998</v>
          </cell>
          <cell r="E11">
            <v>-54.585999999999999</v>
          </cell>
          <cell r="F11">
            <v>-65.007000000000005</v>
          </cell>
        </row>
        <row r="13">
          <cell r="B13" t="str">
            <v>Net Revenue</v>
          </cell>
          <cell r="C13">
            <v>789.58100000000002</v>
          </cell>
          <cell r="D13">
            <v>961.66200000000003</v>
          </cell>
          <cell r="E13">
            <v>992.81700000000001</v>
          </cell>
          <cell r="F13">
            <v>787.45499999999993</v>
          </cell>
        </row>
        <row r="14">
          <cell r="B14" t="str">
            <v>% YoY Growth</v>
          </cell>
          <cell r="C14" t="str">
            <v>-</v>
          </cell>
          <cell r="D14">
            <v>0.21793964140474498</v>
          </cell>
          <cell r="E14">
            <v>3.2397037628605352E-2</v>
          </cell>
          <cell r="F14" t="str">
            <v>--</v>
          </cell>
        </row>
        <row r="16">
          <cell r="B16" t="str">
            <v>Vessel Expenses</v>
          </cell>
          <cell r="C16">
            <v>102.17</v>
          </cell>
          <cell r="D16">
            <v>173.34899999999999</v>
          </cell>
          <cell r="E16">
            <v>209.99799999999999</v>
          </cell>
          <cell r="F16">
            <v>200.381</v>
          </cell>
        </row>
        <row r="17">
          <cell r="B17" t="str">
            <v>Charter Hire</v>
          </cell>
          <cell r="C17">
            <v>65.55</v>
          </cell>
          <cell r="D17">
            <v>120.301</v>
          </cell>
          <cell r="E17">
            <v>174.81700000000001</v>
          </cell>
          <cell r="F17">
            <v>186.23400000000001</v>
          </cell>
        </row>
        <row r="19">
          <cell r="B19" t="str">
            <v>General and Administrative</v>
          </cell>
          <cell r="C19">
            <v>51.993000000000002</v>
          </cell>
          <cell r="D19">
            <v>79.667000000000002</v>
          </cell>
          <cell r="E19">
            <v>99.525000000000006</v>
          </cell>
          <cell r="F19">
            <v>94.38</v>
          </cell>
        </row>
        <row r="21">
          <cell r="B21" t="str">
            <v>EBITDA</v>
          </cell>
          <cell r="C21">
            <v>569.86800000000005</v>
          </cell>
          <cell r="D21">
            <v>588.34500000000003</v>
          </cell>
          <cell r="E21">
            <v>508.47699999999998</v>
          </cell>
          <cell r="F21">
            <v>306.45999999999992</v>
          </cell>
        </row>
        <row r="22">
          <cell r="B22" t="str">
            <v>% Margin</v>
          </cell>
          <cell r="C22">
            <v>0.7217346921975073</v>
          </cell>
          <cell r="D22">
            <v>0.61180019591082935</v>
          </cell>
          <cell r="E22">
            <v>0.5121558152207305</v>
          </cell>
          <cell r="F22">
            <v>0.38917779428665761</v>
          </cell>
        </row>
        <row r="23">
          <cell r="B23" t="str">
            <v>% YoY Growth</v>
          </cell>
          <cell r="C23" t="str">
            <v>-</v>
          </cell>
          <cell r="D23">
            <v>3.2423298026911462E-2</v>
          </cell>
          <cell r="E23">
            <v>-0.13575028257230037</v>
          </cell>
          <cell r="F23" t="str">
            <v>--</v>
          </cell>
        </row>
        <row r="25">
          <cell r="B25" t="str">
            <v>Depreciation &amp; Amortization</v>
          </cell>
          <cell r="C25">
            <v>100.08799999999999</v>
          </cell>
          <cell r="D25">
            <v>152.31100000000001</v>
          </cell>
          <cell r="E25">
            <v>141.94</v>
          </cell>
          <cell r="F25">
            <v>135.125</v>
          </cell>
        </row>
        <row r="26">
          <cell r="B26" t="str">
            <v>Amortization of Drydocking (for Projected Yrs)</v>
          </cell>
          <cell r="C26">
            <v>0</v>
          </cell>
          <cell r="D26">
            <v>0</v>
          </cell>
          <cell r="E26">
            <v>0</v>
          </cell>
          <cell r="F26">
            <v>0</v>
          </cell>
        </row>
        <row r="27">
          <cell r="B27" t="str">
            <v>Amortization of Financing Fees</v>
          </cell>
          <cell r="C27">
            <v>0</v>
          </cell>
          <cell r="D27">
            <v>0</v>
          </cell>
          <cell r="E27">
            <v>0</v>
          </cell>
          <cell r="F27">
            <v>0</v>
          </cell>
        </row>
        <row r="29">
          <cell r="B29" t="str">
            <v>EBIT</v>
          </cell>
          <cell r="C29">
            <v>469.78000000000009</v>
          </cell>
          <cell r="D29">
            <v>436.03399999999999</v>
          </cell>
          <cell r="E29">
            <v>366.53699999999998</v>
          </cell>
          <cell r="F29">
            <v>171.33499999999992</v>
          </cell>
        </row>
        <row r="30">
          <cell r="B30" t="str">
            <v>% Margin</v>
          </cell>
          <cell r="C30">
            <v>0.59497378989616023</v>
          </cell>
          <cell r="D30">
            <v>0.45341710497035337</v>
          </cell>
          <cell r="E30">
            <v>0.36918888375199055</v>
          </cell>
          <cell r="F30">
            <v>0.21758068715037676</v>
          </cell>
        </row>
        <row r="32">
          <cell r="B32" t="str">
            <v>Equity Income from Affiliated Companies</v>
          </cell>
          <cell r="C32">
            <v>45.598999999999997</v>
          </cell>
          <cell r="D32">
            <v>43.807000000000002</v>
          </cell>
          <cell r="E32">
            <v>22.474</v>
          </cell>
          <cell r="F32">
            <v>7.274</v>
          </cell>
        </row>
        <row r="34">
          <cell r="B34" t="str">
            <v>Gain on Vessel Sales</v>
          </cell>
          <cell r="C34">
            <v>0</v>
          </cell>
          <cell r="D34">
            <v>0</v>
          </cell>
          <cell r="E34">
            <v>0</v>
          </cell>
          <cell r="F34">
            <v>0</v>
          </cell>
        </row>
        <row r="36">
          <cell r="B36" t="str">
            <v>Other Charges / (Income)</v>
          </cell>
          <cell r="C36">
            <v>-39.781000000000006</v>
          </cell>
          <cell r="D36">
            <v>-73.367000000000004</v>
          </cell>
          <cell r="E36">
            <v>-64.107699999999994</v>
          </cell>
          <cell r="F36">
            <v>-73.674999999999997</v>
          </cell>
        </row>
        <row r="37">
          <cell r="B37" t="str">
            <v>Interest Income</v>
          </cell>
          <cell r="C37">
            <v>0</v>
          </cell>
          <cell r="D37">
            <v>0</v>
          </cell>
          <cell r="E37">
            <v>0</v>
          </cell>
          <cell r="F37">
            <v>0</v>
          </cell>
        </row>
        <row r="38">
          <cell r="B38" t="str">
            <v>Interest Expenses</v>
          </cell>
          <cell r="C38">
            <v>74.146000000000001</v>
          </cell>
          <cell r="D38">
            <v>89.489000000000004</v>
          </cell>
          <cell r="E38">
            <v>68.652000000000001</v>
          </cell>
          <cell r="F38">
            <v>53.51</v>
          </cell>
        </row>
        <row r="39">
          <cell r="B39" t="str">
            <v>Income Taxes</v>
          </cell>
          <cell r="C39">
            <v>79.778000000000006</v>
          </cell>
          <cell r="D39">
            <v>-1.1100000000000001</v>
          </cell>
          <cell r="E39">
            <v>-8.1869999999999994</v>
          </cell>
          <cell r="F39">
            <v>8.5009999999999994</v>
          </cell>
        </row>
        <row r="42">
          <cell r="B42" t="str">
            <v>Net Income</v>
          </cell>
          <cell r="C42">
            <v>401.2360000000001</v>
          </cell>
          <cell r="D42">
            <v>464.82900000000001</v>
          </cell>
          <cell r="E42">
            <v>392.65369999999996</v>
          </cell>
          <cell r="F42">
            <v>190.27299999999991</v>
          </cell>
        </row>
        <row r="43">
          <cell r="B43" t="str">
            <v>% YoY Growth</v>
          </cell>
          <cell r="D43">
            <v>0.15849275737969637</v>
          </cell>
          <cell r="E43">
            <v>-0.15527279924445347</v>
          </cell>
          <cell r="F43" t="str">
            <v>--</v>
          </cell>
        </row>
        <row r="45">
          <cell r="B45" t="str">
            <v>Operating Summary</v>
          </cell>
        </row>
        <row r="47">
          <cell r="B47" t="str">
            <v>% YoY Revenue Growth</v>
          </cell>
          <cell r="C47" t="str">
            <v>-</v>
          </cell>
          <cell r="D47">
            <v>0.21793964140474498</v>
          </cell>
          <cell r="E47">
            <v>3.2397037628605352E-2</v>
          </cell>
          <cell r="F47" t="str">
            <v>--</v>
          </cell>
        </row>
        <row r="48">
          <cell r="B48" t="str">
            <v>EBIT Margin %</v>
          </cell>
          <cell r="C48">
            <v>0.59497378989616023</v>
          </cell>
          <cell r="D48">
            <v>0.45341710497035337</v>
          </cell>
          <cell r="E48">
            <v>0.36918888375199055</v>
          </cell>
          <cell r="F48">
            <v>0.21758068715037676</v>
          </cell>
        </row>
        <row r="49">
          <cell r="B49" t="str">
            <v>LTM EBITDA</v>
          </cell>
          <cell r="C49">
            <v>569.86800000000005</v>
          </cell>
          <cell r="D49">
            <v>588.34500000000003</v>
          </cell>
          <cell r="E49">
            <v>508.47699999999998</v>
          </cell>
          <cell r="F49">
            <v>560.69849999999997</v>
          </cell>
        </row>
        <row r="50">
          <cell r="B50" t="str">
            <v>% Margin</v>
          </cell>
          <cell r="C50">
            <v>0.7217346921975073</v>
          </cell>
          <cell r="D50">
            <v>0.61180019591082935</v>
          </cell>
          <cell r="E50">
            <v>0.5121558152207305</v>
          </cell>
          <cell r="F50">
            <v>0.38917779428665761</v>
          </cell>
        </row>
        <row r="51">
          <cell r="B51" t="str">
            <v>Interest Coverage (EBITDA)</v>
          </cell>
          <cell r="C51">
            <v>7.6857551317670545</v>
          </cell>
          <cell r="D51">
            <v>6.5744951893528816</v>
          </cell>
          <cell r="E51">
            <v>7.4065868437918772</v>
          </cell>
          <cell r="F51">
            <v>5.7271538030274707</v>
          </cell>
        </row>
      </sheetData>
      <sheetData sheetId="28" refreshError="1"/>
      <sheetData sheetId="29" refreshError="1">
        <row r="2">
          <cell r="A2" t="str">
            <v>OSG Parent</v>
          </cell>
        </row>
        <row r="3">
          <cell r="A3" t="str">
            <v>Balance Sheet</v>
          </cell>
        </row>
        <row r="6">
          <cell r="E6" t="str">
            <v>2007E</v>
          </cell>
        </row>
        <row r="7">
          <cell r="A7" t="str">
            <v xml:space="preserve">  (US$ in Millions, Except per Share Amounts)</v>
          </cell>
          <cell r="C7" t="str">
            <v>2005A</v>
          </cell>
          <cell r="D7" t="str">
            <v>2006A</v>
          </cell>
          <cell r="E7" t="str">
            <v>Q3</v>
          </cell>
        </row>
        <row r="9">
          <cell r="B9" t="str">
            <v>Cash &amp; Equivalents</v>
          </cell>
          <cell r="C9">
            <v>188.58799999999999</v>
          </cell>
          <cell r="D9">
            <v>606.75800000000004</v>
          </cell>
          <cell r="E9">
            <v>541.48199999999997</v>
          </cell>
        </row>
        <row r="10">
          <cell r="B10" t="str">
            <v>Voyage Receivables</v>
          </cell>
          <cell r="C10">
            <v>157.334</v>
          </cell>
          <cell r="D10">
            <v>136.04300000000001</v>
          </cell>
          <cell r="E10">
            <v>135.12799999999999</v>
          </cell>
        </row>
        <row r="11">
          <cell r="B11" t="str">
            <v>Other Receivables</v>
          </cell>
          <cell r="C11">
            <v>22.202000000000002</v>
          </cell>
          <cell r="D11">
            <v>71.722999999999999</v>
          </cell>
          <cell r="E11">
            <v>96.117000000000004</v>
          </cell>
        </row>
        <row r="12">
          <cell r="B12" t="str">
            <v>Inventories, Prepaid Expenses and Other Current Assets</v>
          </cell>
          <cell r="C12">
            <v>16.762999999999998</v>
          </cell>
          <cell r="D12">
            <v>30.997</v>
          </cell>
          <cell r="E12">
            <v>35.396999999999998</v>
          </cell>
        </row>
        <row r="14">
          <cell r="B14" t="str">
            <v>Current Assets</v>
          </cell>
          <cell r="C14">
            <v>384.887</v>
          </cell>
          <cell r="D14">
            <v>845.52099999999996</v>
          </cell>
          <cell r="E14">
            <v>808.12399999999991</v>
          </cell>
        </row>
        <row r="16">
          <cell r="B16" t="str">
            <v>Vessels, Net</v>
          </cell>
          <cell r="C16">
            <v>2288.4810000000002</v>
          </cell>
          <cell r="D16">
            <v>2501.846</v>
          </cell>
          <cell r="E16">
            <v>2664.759</v>
          </cell>
        </row>
        <row r="17">
          <cell r="B17" t="str">
            <v>Vessels Under Capital Lease</v>
          </cell>
          <cell r="C17">
            <v>36.267000000000003</v>
          </cell>
          <cell r="D17">
            <v>30.75</v>
          </cell>
          <cell r="E17">
            <v>26.318999999999999</v>
          </cell>
        </row>
        <row r="18">
          <cell r="B18" t="str">
            <v>Deferred Drydock Expenditures, Net</v>
          </cell>
          <cell r="C18">
            <v>19.805</v>
          </cell>
          <cell r="D18">
            <v>50.774000000000001</v>
          </cell>
          <cell r="E18">
            <v>76.025999999999996</v>
          </cell>
        </row>
        <row r="19">
          <cell r="B19" t="str">
            <v>Vessels Held for Sale</v>
          </cell>
          <cell r="C19">
            <v>0</v>
          </cell>
          <cell r="D19">
            <v>0</v>
          </cell>
          <cell r="E19">
            <v>0</v>
          </cell>
        </row>
        <row r="20">
          <cell r="B20" t="str">
            <v>Capital Construction Fund</v>
          </cell>
          <cell r="C20">
            <v>296.12599999999998</v>
          </cell>
          <cell r="D20">
            <v>315.91300000000001</v>
          </cell>
          <cell r="E20">
            <v>173.48599999999999</v>
          </cell>
        </row>
        <row r="21">
          <cell r="B21" t="str">
            <v>Investments in Affiliates</v>
          </cell>
          <cell r="C21">
            <v>269.65699999999998</v>
          </cell>
          <cell r="D21">
            <v>275.19900000000001</v>
          </cell>
          <cell r="E21">
            <v>145.06200000000001</v>
          </cell>
        </row>
        <row r="22">
          <cell r="B22" t="str">
            <v>Intagibles &amp; Goodwill</v>
          </cell>
          <cell r="C22">
            <v>0</v>
          </cell>
          <cell r="D22">
            <v>156.904</v>
          </cell>
          <cell r="E22">
            <v>189.50799999999998</v>
          </cell>
        </row>
        <row r="23">
          <cell r="B23" t="str">
            <v>Other Assets</v>
          </cell>
          <cell r="C23">
            <v>53.457000000000001</v>
          </cell>
          <cell r="D23">
            <v>53.762</v>
          </cell>
          <cell r="E23">
            <v>85.73</v>
          </cell>
        </row>
        <row r="24">
          <cell r="B24" t="str">
            <v>Transaction Fees</v>
          </cell>
          <cell r="C24">
            <v>0</v>
          </cell>
          <cell r="D24">
            <v>0</v>
          </cell>
          <cell r="E24">
            <v>0</v>
          </cell>
        </row>
        <row r="25">
          <cell r="B25" t="str">
            <v>Goodwill From LBO Transaction</v>
          </cell>
          <cell r="C25">
            <v>0</v>
          </cell>
          <cell r="D25">
            <v>0</v>
          </cell>
          <cell r="E25">
            <v>0</v>
          </cell>
        </row>
        <row r="27">
          <cell r="B27" t="str">
            <v>Total Assets</v>
          </cell>
          <cell r="C27">
            <v>3348.68</v>
          </cell>
          <cell r="D27">
            <v>4230.6689999999999</v>
          </cell>
          <cell r="E27">
            <v>4169.0139999999992</v>
          </cell>
        </row>
        <row r="29">
          <cell r="B29" t="str">
            <v>Short Term Debt</v>
          </cell>
          <cell r="C29">
            <v>20.065999999999999</v>
          </cell>
          <cell r="D29">
            <v>27.425999999999998</v>
          </cell>
          <cell r="E29">
            <v>26.016999999999999</v>
          </cell>
        </row>
        <row r="30">
          <cell r="B30" t="str">
            <v>Current Portion of Capital Lease</v>
          </cell>
          <cell r="C30">
            <v>6.968</v>
          </cell>
          <cell r="D30">
            <v>7.65</v>
          </cell>
          <cell r="E30">
            <v>8.2110000000000003</v>
          </cell>
        </row>
        <row r="31">
          <cell r="B31" t="str">
            <v>Accounts Payable &amp; Accrued Liabilities</v>
          </cell>
          <cell r="C31">
            <v>105.173</v>
          </cell>
          <cell r="D31">
            <v>192.5</v>
          </cell>
          <cell r="E31">
            <v>175.899</v>
          </cell>
        </row>
        <row r="32">
          <cell r="B32" t="str">
            <v>Accrued Income Taxes</v>
          </cell>
          <cell r="C32">
            <v>0</v>
          </cell>
          <cell r="D32">
            <v>0</v>
          </cell>
          <cell r="E32">
            <v>0</v>
          </cell>
        </row>
        <row r="34">
          <cell r="B34" t="str">
            <v>Current Liabilities</v>
          </cell>
          <cell r="C34">
            <v>132.20699999999999</v>
          </cell>
          <cell r="D34">
            <v>227.57599999999999</v>
          </cell>
          <cell r="E34">
            <v>210.12700000000001</v>
          </cell>
        </row>
        <row r="36">
          <cell r="B36" t="str">
            <v>Existing Long Term Debt</v>
          </cell>
          <cell r="C36">
            <v>923.61199999999997</v>
          </cell>
          <cell r="D36">
            <v>1273.0530000000001</v>
          </cell>
          <cell r="E36">
            <v>1627.614</v>
          </cell>
        </row>
        <row r="37">
          <cell r="B37" t="str">
            <v>Long Term Capital Lease</v>
          </cell>
          <cell r="C37">
            <v>42.042999999999999</v>
          </cell>
          <cell r="D37">
            <v>33.893999999999998</v>
          </cell>
          <cell r="E37">
            <v>27.259</v>
          </cell>
        </row>
        <row r="38">
          <cell r="B38" t="str">
            <v>Revolving Facility</v>
          </cell>
          <cell r="C38">
            <v>0</v>
          </cell>
          <cell r="D38">
            <v>0</v>
          </cell>
          <cell r="E38">
            <v>0</v>
          </cell>
        </row>
        <row r="39">
          <cell r="B39" t="str">
            <v>Senir Debt</v>
          </cell>
          <cell r="C39">
            <v>0</v>
          </cell>
          <cell r="D39">
            <v>0</v>
          </cell>
          <cell r="E39">
            <v>0</v>
          </cell>
        </row>
        <row r="40">
          <cell r="B40" t="str">
            <v>Subordinated Debt</v>
          </cell>
          <cell r="C40">
            <v>0</v>
          </cell>
          <cell r="D40">
            <v>0</v>
          </cell>
          <cell r="E40">
            <v>0</v>
          </cell>
        </row>
        <row r="41">
          <cell r="B41" t="str">
            <v>Advances from Affiliates</v>
          </cell>
          <cell r="C41">
            <v>0</v>
          </cell>
          <cell r="D41">
            <v>0</v>
          </cell>
          <cell r="E41">
            <v>0</v>
          </cell>
        </row>
        <row r="42">
          <cell r="B42" t="str">
            <v>Deferred Federal Income Taxes</v>
          </cell>
          <cell r="C42">
            <v>141.334</v>
          </cell>
          <cell r="D42">
            <v>270.07600000000002</v>
          </cell>
          <cell r="E42">
            <v>282.66699999999997</v>
          </cell>
        </row>
        <row r="43">
          <cell r="B43" t="str">
            <v>Deferred Gain on Sale and Leaseback</v>
          </cell>
          <cell r="C43">
            <v>233.45599999999999</v>
          </cell>
          <cell r="D43">
            <v>218.75899999999999</v>
          </cell>
          <cell r="E43">
            <v>193.65100000000001</v>
          </cell>
        </row>
        <row r="44">
          <cell r="B44" t="str">
            <v>Other</v>
          </cell>
          <cell r="C44">
            <v>0</v>
          </cell>
          <cell r="D44">
            <v>0</v>
          </cell>
          <cell r="E44">
            <v>0</v>
          </cell>
        </row>
        <row r="46">
          <cell r="B46" t="str">
            <v>Total Liabilities</v>
          </cell>
          <cell r="C46">
            <v>1472.6519999999998</v>
          </cell>
          <cell r="D46">
            <v>2023.3580000000002</v>
          </cell>
          <cell r="E46">
            <v>2341.3179999999998</v>
          </cell>
        </row>
        <row r="48">
          <cell r="B48" t="str">
            <v>Shareholders' Equity</v>
          </cell>
          <cell r="C48">
            <v>1876.028</v>
          </cell>
          <cell r="D48">
            <v>2207.3110000000001</v>
          </cell>
          <cell r="E48">
            <v>1827.6959999999999</v>
          </cell>
        </row>
        <row r="50">
          <cell r="B50" t="str">
            <v xml:space="preserve">Total Liabilities &amp; Shareholders' Equity </v>
          </cell>
          <cell r="C50">
            <v>3348.68</v>
          </cell>
          <cell r="D50">
            <v>4230.6689999999999</v>
          </cell>
          <cell r="E50">
            <v>4169.0139999999992</v>
          </cell>
        </row>
        <row r="52">
          <cell r="A52" t="str">
            <v>Capitalization Summary</v>
          </cell>
        </row>
        <row r="54">
          <cell r="B54" t="str">
            <v>LTM EBITDA</v>
          </cell>
          <cell r="C54">
            <v>601.09699999999998</v>
          </cell>
          <cell r="D54">
            <v>488.25199999999995</v>
          </cell>
          <cell r="E54">
            <v>383.90200000000004</v>
          </cell>
        </row>
        <row r="55">
          <cell r="B55" t="str">
            <v>Debt  / LTM EBITDA</v>
          </cell>
          <cell r="C55">
            <v>1.6398701041595616</v>
          </cell>
          <cell r="D55">
            <v>2.7329596192130299</v>
          </cell>
          <cell r="E55">
            <v>4.3784351214632897</v>
          </cell>
        </row>
        <row r="56">
          <cell r="B56" t="str">
            <v>Debt / Capitalization</v>
          </cell>
          <cell r="C56">
            <v>0.34444704968884415</v>
          </cell>
          <cell r="D56">
            <v>0.37676229725746285</v>
          </cell>
          <cell r="E56">
            <v>0.47907903639813881</v>
          </cell>
        </row>
        <row r="58">
          <cell r="C58">
            <v>0</v>
          </cell>
          <cell r="D58">
            <v>0</v>
          </cell>
          <cell r="E58">
            <v>0</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put_Direct Com - Other Liab."/>
      <sheetName val="Output_ 2009 Expense Summary"/>
      <sheetName val="Navigators09"/>
      <sheetName val="09 Inputs&gt;&gt;"/>
      <sheetName val="AmericanSafety09"/>
      <sheetName val="Argo09"/>
      <sheetName val="RLI09"/>
      <sheetName val="FirstMercury09"/>
      <sheetName val="UnitedAmerica09"/>
      <sheetName val="NYMAGIC09"/>
      <sheetName val="JamesRiver09"/>
      <sheetName val="Burlington09"/>
      <sheetName val="WesternWorld09"/>
      <sheetName val="08 Inputs&gt;&gt;"/>
      <sheetName val="AmericanSafety08"/>
      <sheetName val="Argo08"/>
      <sheetName val="Navigators08"/>
      <sheetName val="RLI08"/>
      <sheetName val="FirstMercury08"/>
      <sheetName val="UnitedAmerica08"/>
      <sheetName val="NYMAGIC08"/>
      <sheetName val="JamesRiver08"/>
      <sheetName val="Burlington08"/>
      <sheetName val="WesternWorld08"/>
      <sheetName val="07 Inputs&gt;&gt;"/>
      <sheetName val="AmericanSafety07"/>
      <sheetName val="Argo07"/>
      <sheetName val="Navigators07"/>
      <sheetName val="RLI07"/>
      <sheetName val="FirstMercury07"/>
      <sheetName val="UnitedAmerica07"/>
      <sheetName val="NYMAGIC07"/>
      <sheetName val="JamesRiver07"/>
      <sheetName val="Burlington07"/>
      <sheetName val="WesternWorld07"/>
    </sheetNames>
    <sheetDataSet>
      <sheetData sheetId="0" refreshError="1"/>
      <sheetData sheetId="1">
        <row r="3">
          <cell r="C3" t="str">
            <v>Labels / Inputs</v>
          </cell>
          <cell r="E3" t="str">
            <v>Direct Commissions Analysis - By Product</v>
          </cell>
        </row>
        <row r="6">
          <cell r="G6" t="str">
            <v>GP4002188</v>
          </cell>
          <cell r="I6" t="str">
            <v>GP103333</v>
          </cell>
          <cell r="K6" t="str">
            <v>GP103373</v>
          </cell>
          <cell r="M6" t="str">
            <v>GP103386</v>
          </cell>
          <cell r="O6" t="str">
            <v>GP4022381</v>
          </cell>
          <cell r="Q6" t="str">
            <v>GP4089516</v>
          </cell>
          <cell r="S6" t="str">
            <v>GP103377</v>
          </cell>
          <cell r="U6" t="str">
            <v>GP4054600</v>
          </cell>
          <cell r="W6" t="str">
            <v>GP4188149</v>
          </cell>
          <cell r="Y6" t="str">
            <v>GP4088251</v>
          </cell>
        </row>
        <row r="8">
          <cell r="G8" t="str">
            <v>($ in millions)</v>
          </cell>
        </row>
        <row r="9">
          <cell r="F9" t="str">
            <v>Acquisition Costs by Company</v>
          </cell>
        </row>
        <row r="10">
          <cell r="G10" t="str">
            <v>American</v>
          </cell>
          <cell r="O10" t="str">
            <v>First</v>
          </cell>
          <cell r="Q10" t="str">
            <v>United</v>
          </cell>
          <cell r="U10" t="str">
            <v>Western</v>
          </cell>
          <cell r="W10" t="str">
            <v>Burlington</v>
          </cell>
          <cell r="Y10" t="str">
            <v>James</v>
          </cell>
        </row>
        <row r="11">
          <cell r="G11" t="str">
            <v>Safety</v>
          </cell>
          <cell r="I11" t="str">
            <v>Argo</v>
          </cell>
          <cell r="K11" t="str">
            <v>Navigators</v>
          </cell>
          <cell r="M11" t="str">
            <v>RLI</v>
          </cell>
          <cell r="O11" t="str">
            <v>Mercury</v>
          </cell>
          <cell r="Q11" t="str">
            <v>America</v>
          </cell>
          <cell r="S11" t="str">
            <v>NYMAGIC</v>
          </cell>
          <cell r="U11" t="str">
            <v>World</v>
          </cell>
          <cell r="W11" t="str">
            <v>Insurance</v>
          </cell>
          <cell r="Y11" t="str">
            <v>River</v>
          </cell>
        </row>
        <row r="12">
          <cell r="E12" t="str">
            <v>Other Liability</v>
          </cell>
        </row>
        <row r="13">
          <cell r="E13" t="str">
            <v>DPW:</v>
          </cell>
          <cell r="G13">
            <v>103.910765</v>
          </cell>
          <cell r="I13">
            <v>391.20837499999999</v>
          </cell>
          <cell r="K13">
            <v>400.29903999999999</v>
          </cell>
          <cell r="M13">
            <v>271.06520499999999</v>
          </cell>
          <cell r="O13">
            <v>228.55009200000001</v>
          </cell>
          <cell r="Q13">
            <v>97.17890899999999</v>
          </cell>
          <cell r="S13">
            <v>78.806067999999996</v>
          </cell>
          <cell r="U13">
            <v>116.91318699999999</v>
          </cell>
          <cell r="W13">
            <v>158.066586</v>
          </cell>
          <cell r="Y13">
            <v>96.011091999999991</v>
          </cell>
        </row>
        <row r="14">
          <cell r="E14" t="str">
            <v>Direct Commission &amp; Brokerage:</v>
          </cell>
          <cell r="G14">
            <v>20.946131000000001</v>
          </cell>
          <cell r="I14">
            <v>71.029504000000003</v>
          </cell>
          <cell r="K14">
            <v>72.354847000000007</v>
          </cell>
          <cell r="M14">
            <v>46.229434999999995</v>
          </cell>
          <cell r="O14">
            <v>58.258845999999998</v>
          </cell>
          <cell r="Q14">
            <v>21.000271999999999</v>
          </cell>
          <cell r="S14">
            <v>18.954698</v>
          </cell>
          <cell r="U14">
            <v>25.680504999999997</v>
          </cell>
          <cell r="W14">
            <v>31.712339999999998</v>
          </cell>
          <cell r="Y14">
            <v>15.987858000000001</v>
          </cell>
        </row>
        <row r="15">
          <cell r="E15" t="str">
            <v>Direct Commission Ratio:</v>
          </cell>
          <cell r="G15">
            <v>0.2015780655642368</v>
          </cell>
          <cell r="I15">
            <v>0.18156437474018802</v>
          </cell>
          <cell r="K15">
            <v>0.18075198731428385</v>
          </cell>
          <cell r="M15">
            <v>0.17054728584585394</v>
          </cell>
          <cell r="O15">
            <v>0.25490624611080881</v>
          </cell>
          <cell r="Q15">
            <v>0.21609907145592672</v>
          </cell>
          <cell r="S15">
            <v>0.24052333127443945</v>
          </cell>
          <cell r="U15">
            <v>0.21965447747139077</v>
          </cell>
          <cell r="W15">
            <v>0.20062646257191888</v>
          </cell>
          <cell r="Y15">
            <v>0.16652094739220341</v>
          </cell>
        </row>
        <row r="17">
          <cell r="E17" t="str">
            <v>Excess Workers' Comp</v>
          </cell>
        </row>
        <row r="18">
          <cell r="E18" t="str">
            <v>DPW:</v>
          </cell>
          <cell r="G18">
            <v>42.359194000000002</v>
          </cell>
          <cell r="I18">
            <v>0</v>
          </cell>
          <cell r="K18">
            <v>0</v>
          </cell>
          <cell r="M18">
            <v>0</v>
          </cell>
          <cell r="O18">
            <v>0</v>
          </cell>
          <cell r="Q18">
            <v>0</v>
          </cell>
          <cell r="S18">
            <v>34.865195</v>
          </cell>
          <cell r="U18">
            <v>0</v>
          </cell>
          <cell r="W18">
            <v>0</v>
          </cell>
          <cell r="Y18">
            <v>0</v>
          </cell>
        </row>
        <row r="19">
          <cell r="E19" t="str">
            <v>Direct Commission &amp; Brokerage:</v>
          </cell>
          <cell r="G19">
            <v>10.524946999999999</v>
          </cell>
          <cell r="I19">
            <v>0</v>
          </cell>
          <cell r="K19">
            <v>0</v>
          </cell>
          <cell r="M19">
            <v>0</v>
          </cell>
          <cell r="O19">
            <v>0</v>
          </cell>
          <cell r="Q19">
            <v>0</v>
          </cell>
          <cell r="S19">
            <v>8.0228059999999992</v>
          </cell>
          <cell r="U19">
            <v>0</v>
          </cell>
          <cell r="W19">
            <v>0</v>
          </cell>
          <cell r="Y19">
            <v>0</v>
          </cell>
        </row>
        <row r="20">
          <cell r="E20" t="str">
            <v>Direct Commission Ratio:</v>
          </cell>
          <cell r="G20">
            <v>0.24846901005717906</v>
          </cell>
          <cell r="I20">
            <v>0</v>
          </cell>
          <cell r="K20">
            <v>0</v>
          </cell>
          <cell r="M20">
            <v>0</v>
          </cell>
          <cell r="O20">
            <v>0</v>
          </cell>
          <cell r="Q20">
            <v>0</v>
          </cell>
          <cell r="S20">
            <v>0.23010931101919835</v>
          </cell>
          <cell r="U20">
            <v>0</v>
          </cell>
          <cell r="W20">
            <v>0</v>
          </cell>
          <cell r="Y20">
            <v>0</v>
          </cell>
        </row>
        <row r="22">
          <cell r="E22" t="str">
            <v>CMP</v>
          </cell>
        </row>
        <row r="23">
          <cell r="E23" t="str">
            <v>DPW:</v>
          </cell>
          <cell r="G23">
            <v>20.261751</v>
          </cell>
          <cell r="I23">
            <v>213.34493399999999</v>
          </cell>
          <cell r="K23">
            <v>12.781186</v>
          </cell>
          <cell r="M23">
            <v>0</v>
          </cell>
          <cell r="O23">
            <v>1.97727799342803</v>
          </cell>
          <cell r="Q23">
            <v>92.81814</v>
          </cell>
          <cell r="S23">
            <v>0</v>
          </cell>
          <cell r="U23">
            <v>25.471503000000002</v>
          </cell>
          <cell r="W23">
            <v>12.132997</v>
          </cell>
          <cell r="Y23">
            <v>0</v>
          </cell>
        </row>
        <row r="24">
          <cell r="E24" t="str">
            <v>Direct Commission &amp; Brokerage:</v>
          </cell>
          <cell r="G24">
            <v>4.1148210000000001</v>
          </cell>
          <cell r="I24">
            <v>39.297408000000004</v>
          </cell>
          <cell r="K24">
            <v>2.171605</v>
          </cell>
          <cell r="M24">
            <v>0</v>
          </cell>
          <cell r="O24">
            <v>0.48861199999999999</v>
          </cell>
          <cell r="Q24">
            <v>20.394326999999997</v>
          </cell>
          <cell r="S24">
            <v>0</v>
          </cell>
          <cell r="U24">
            <v>5.7817319999999999</v>
          </cell>
          <cell r="W24">
            <v>2.615507</v>
          </cell>
          <cell r="Y24">
            <v>0</v>
          </cell>
        </row>
        <row r="25">
          <cell r="E25" t="str">
            <v>Direct Commission Ratio:</v>
          </cell>
          <cell r="G25">
            <v>0.20308318861484381</v>
          </cell>
          <cell r="I25">
            <v>0.18419658373514511</v>
          </cell>
          <cell r="K25">
            <v>0.16990637645051093</v>
          </cell>
          <cell r="M25">
            <v>0</v>
          </cell>
          <cell r="O25">
            <v>0.24711345679465518</v>
          </cell>
          <cell r="Q25">
            <v>0.2197235044787581</v>
          </cell>
          <cell r="S25">
            <v>0</v>
          </cell>
          <cell r="U25">
            <v>0.22698825428558336</v>
          </cell>
          <cell r="W25">
            <v>0.21556973928205869</v>
          </cell>
          <cell r="Y25">
            <v>0</v>
          </cell>
        </row>
        <row r="27">
          <cell r="E27" t="str">
            <v>Commercial Auto DPW</v>
          </cell>
        </row>
        <row r="28">
          <cell r="E28" t="str">
            <v>DPW:</v>
          </cell>
          <cell r="G28">
            <v>17.598006000000002</v>
          </cell>
          <cell r="I28">
            <v>159.84883600000001</v>
          </cell>
          <cell r="K28">
            <v>20.191464</v>
          </cell>
          <cell r="M28">
            <v>47.918724000000005</v>
          </cell>
          <cell r="O28">
            <v>0</v>
          </cell>
          <cell r="Q28">
            <v>6.706696</v>
          </cell>
          <cell r="S28">
            <v>7.6268159999999998</v>
          </cell>
          <cell r="U28">
            <v>23.374260999999997</v>
          </cell>
          <cell r="W28">
            <v>6.5966250000000004</v>
          </cell>
          <cell r="Y28">
            <v>0</v>
          </cell>
        </row>
        <row r="29">
          <cell r="E29" t="str">
            <v>Direct Commission &amp; Brokerage:</v>
          </cell>
          <cell r="G29">
            <v>3.4819190000000004</v>
          </cell>
          <cell r="I29">
            <v>32.731164999999997</v>
          </cell>
          <cell r="K29">
            <v>2.504626</v>
          </cell>
          <cell r="M29">
            <v>5.3693559999999998</v>
          </cell>
          <cell r="O29">
            <v>0</v>
          </cell>
          <cell r="Q29">
            <v>1.4173769999999999</v>
          </cell>
          <cell r="S29">
            <v>1.66612</v>
          </cell>
          <cell r="U29">
            <v>4.6820749999999993</v>
          </cell>
          <cell r="W29">
            <v>1.4740380000000002</v>
          </cell>
          <cell r="Y29">
            <v>0</v>
          </cell>
        </row>
        <row r="30">
          <cell r="E30" t="str">
            <v>Direct Commission Ratio:</v>
          </cell>
          <cell r="G30">
            <v>0.19785872331217527</v>
          </cell>
          <cell r="I30">
            <v>0.20476323643670447</v>
          </cell>
          <cell r="K30">
            <v>0.12404380385691696</v>
          </cell>
          <cell r="M30">
            <v>0.11205131422113826</v>
          </cell>
          <cell r="O30">
            <v>0</v>
          </cell>
          <cell r="Q30">
            <v>0.21133759454730017</v>
          </cell>
          <cell r="S30">
            <v>0.21845551275919073</v>
          </cell>
          <cell r="U30">
            <v>0.20030900656067799</v>
          </cell>
          <cell r="W30">
            <v>0.22345335683019726</v>
          </cell>
          <cell r="Y30">
            <v>0</v>
          </cell>
        </row>
        <row r="32">
          <cell r="E32" t="str">
            <v>Surety</v>
          </cell>
        </row>
        <row r="33">
          <cell r="E33" t="str">
            <v>DPW:</v>
          </cell>
          <cell r="G33">
            <v>15.963297000000001</v>
          </cell>
          <cell r="I33">
            <v>0</v>
          </cell>
          <cell r="K33">
            <v>8.3893360000000001</v>
          </cell>
          <cell r="M33">
            <v>77.041705000000007</v>
          </cell>
          <cell r="O33">
            <v>0</v>
          </cell>
          <cell r="Q33">
            <v>0</v>
          </cell>
          <cell r="S33">
            <v>2.367003</v>
          </cell>
          <cell r="U33">
            <v>0</v>
          </cell>
          <cell r="W33">
            <v>0</v>
          </cell>
          <cell r="Y33">
            <v>0</v>
          </cell>
        </row>
        <row r="34">
          <cell r="E34" t="str">
            <v>Direct Commission &amp; Brokerage:</v>
          </cell>
          <cell r="G34">
            <v>4.1914829999999998</v>
          </cell>
          <cell r="I34">
            <v>0</v>
          </cell>
          <cell r="K34">
            <v>3.9438179999999998</v>
          </cell>
          <cell r="M34">
            <v>20.944102000000001</v>
          </cell>
          <cell r="O34">
            <v>0</v>
          </cell>
          <cell r="Q34">
            <v>0</v>
          </cell>
          <cell r="S34">
            <v>0.83974400000000005</v>
          </cell>
          <cell r="U34">
            <v>0</v>
          </cell>
          <cell r="W34">
            <v>0</v>
          </cell>
          <cell r="Y34">
            <v>0</v>
          </cell>
        </row>
        <row r="35">
          <cell r="E35" t="str">
            <v>Direct Commission Ratio:</v>
          </cell>
          <cell r="G35">
            <v>0.26257000668470926</v>
          </cell>
          <cell r="I35">
            <v>0</v>
          </cell>
          <cell r="K35">
            <v>0.47009894466022101</v>
          </cell>
          <cell r="M35">
            <v>0.27185408214940204</v>
          </cell>
          <cell r="O35">
            <v>0</v>
          </cell>
          <cell r="Q35">
            <v>0</v>
          </cell>
          <cell r="S35">
            <v>0.35477099099578668</v>
          </cell>
          <cell r="U35">
            <v>0</v>
          </cell>
          <cell r="W35">
            <v>0</v>
          </cell>
          <cell r="Y35">
            <v>0</v>
          </cell>
        </row>
        <row r="37">
          <cell r="E37" t="str">
            <v>Fire &amp; Allied</v>
          </cell>
        </row>
        <row r="38">
          <cell r="E38" t="str">
            <v>DPW:</v>
          </cell>
          <cell r="G38">
            <v>4.4614200000000004</v>
          </cell>
          <cell r="I38">
            <v>48.031376999999999</v>
          </cell>
          <cell r="K38">
            <v>0</v>
          </cell>
          <cell r="M38">
            <v>102.18137900000001</v>
          </cell>
          <cell r="O38">
            <v>31.6619348947638</v>
          </cell>
          <cell r="Q38">
            <v>43.978957999999999</v>
          </cell>
          <cell r="S38">
            <v>15.863845999999999</v>
          </cell>
          <cell r="U38">
            <v>0</v>
          </cell>
          <cell r="W38">
            <v>0.163296</v>
          </cell>
          <cell r="Y38">
            <v>4.6024219999999998</v>
          </cell>
        </row>
        <row r="39">
          <cell r="E39" t="str">
            <v>Direct Commission &amp; Brokerage:</v>
          </cell>
          <cell r="G39">
            <v>0.89690000000000003</v>
          </cell>
          <cell r="I39">
            <v>8.8791829999999994</v>
          </cell>
          <cell r="K39">
            <v>0</v>
          </cell>
          <cell r="M39">
            <v>17.133005000000001</v>
          </cell>
          <cell r="O39">
            <v>8.0747739999999997</v>
          </cell>
          <cell r="Q39">
            <v>8.5179659999999995</v>
          </cell>
          <cell r="S39">
            <v>3.3557410000000001</v>
          </cell>
          <cell r="U39">
            <v>0</v>
          </cell>
          <cell r="W39">
            <v>3.6833999999999999E-2</v>
          </cell>
          <cell r="Y39">
            <v>0.70691000000000004</v>
          </cell>
        </row>
        <row r="40">
          <cell r="E40" t="str">
            <v>Direct Commission Ratio:</v>
          </cell>
          <cell r="G40">
            <v>0.20103464816134772</v>
          </cell>
          <cell r="I40">
            <v>0.18486213709842214</v>
          </cell>
          <cell r="K40">
            <v>0</v>
          </cell>
          <cell r="M40">
            <v>0.1676724777809076</v>
          </cell>
          <cell r="O40">
            <v>0.25503097100156669</v>
          </cell>
          <cell r="Q40">
            <v>0.19368276074208032</v>
          </cell>
          <cell r="S40">
            <v>0.21153388654932734</v>
          </cell>
          <cell r="U40">
            <v>0</v>
          </cell>
          <cell r="W40">
            <v>0.22556584362139917</v>
          </cell>
          <cell r="Y40">
            <v>0.15359521573641011</v>
          </cell>
        </row>
        <row r="42">
          <cell r="E42" t="str">
            <v>Marine</v>
          </cell>
        </row>
        <row r="43">
          <cell r="E43" t="str">
            <v>DPW:</v>
          </cell>
          <cell r="G43">
            <v>0</v>
          </cell>
          <cell r="I43">
            <v>0</v>
          </cell>
          <cell r="K43">
            <v>228.85943</v>
          </cell>
          <cell r="M43">
            <v>82.241535999999996</v>
          </cell>
          <cell r="O43">
            <v>0.17877299940580399</v>
          </cell>
          <cell r="Q43">
            <v>18.911629000000001</v>
          </cell>
          <cell r="S43">
            <v>69.693638000000007</v>
          </cell>
          <cell r="U43">
            <v>1.7742470000000001</v>
          </cell>
          <cell r="W43">
            <v>0.640073</v>
          </cell>
          <cell r="Y43">
            <v>0</v>
          </cell>
        </row>
        <row r="44">
          <cell r="E44" t="str">
            <v>Direct Commission &amp; Brokerage:</v>
          </cell>
          <cell r="G44">
            <v>0</v>
          </cell>
          <cell r="I44">
            <v>0</v>
          </cell>
          <cell r="K44">
            <v>37.464590999999999</v>
          </cell>
          <cell r="M44">
            <v>14.342140000000001</v>
          </cell>
          <cell r="O44">
            <v>4.5592000000000001E-2</v>
          </cell>
          <cell r="Q44">
            <v>4.6914800000000003</v>
          </cell>
          <cell r="S44">
            <v>11.390561</v>
          </cell>
          <cell r="U44">
            <v>0.36885899999999999</v>
          </cell>
          <cell r="W44">
            <v>0.14588200000000001</v>
          </cell>
          <cell r="Y44">
            <v>0</v>
          </cell>
        </row>
        <row r="45">
          <cell r="E45" t="str">
            <v>Direct Commission Ratio:</v>
          </cell>
          <cell r="G45">
            <v>0</v>
          </cell>
          <cell r="I45">
            <v>0</v>
          </cell>
          <cell r="K45">
            <v>0.16370132093748552</v>
          </cell>
          <cell r="M45">
            <v>0.17439046858268797</v>
          </cell>
          <cell r="O45">
            <v>0.25502732600301065</v>
          </cell>
          <cell r="Q45">
            <v>0.24807381743793727</v>
          </cell>
          <cell r="S45">
            <v>0.16343760100455654</v>
          </cell>
          <cell r="U45">
            <v>0.2078960821125807</v>
          </cell>
          <cell r="W45">
            <v>0.22791462848768815</v>
          </cell>
          <cell r="Y45">
            <v>0</v>
          </cell>
        </row>
        <row r="47">
          <cell r="E47" t="str">
            <v>Workers Comp</v>
          </cell>
        </row>
        <row r="48">
          <cell r="E48" t="str">
            <v>DPW:</v>
          </cell>
          <cell r="G48">
            <v>0</v>
          </cell>
          <cell r="I48">
            <v>161.51323600000001</v>
          </cell>
          <cell r="K48">
            <v>0</v>
          </cell>
          <cell r="M48">
            <v>0</v>
          </cell>
          <cell r="O48">
            <v>0</v>
          </cell>
          <cell r="Q48">
            <v>0</v>
          </cell>
          <cell r="S48">
            <v>0</v>
          </cell>
          <cell r="U48">
            <v>0</v>
          </cell>
          <cell r="W48">
            <v>0</v>
          </cell>
          <cell r="Y48">
            <v>37.588465999999997</v>
          </cell>
        </row>
        <row r="49">
          <cell r="E49" t="str">
            <v>Direct Commission &amp; Brokerage:</v>
          </cell>
          <cell r="G49">
            <v>0</v>
          </cell>
          <cell r="I49">
            <v>12.473761</v>
          </cell>
          <cell r="K49">
            <v>0</v>
          </cell>
          <cell r="M49">
            <v>0</v>
          </cell>
          <cell r="O49">
            <v>0</v>
          </cell>
          <cell r="Q49">
            <v>0</v>
          </cell>
          <cell r="S49">
            <v>0</v>
          </cell>
          <cell r="U49">
            <v>0</v>
          </cell>
          <cell r="W49">
            <v>0</v>
          </cell>
          <cell r="Y49">
            <v>3.0143309999999999</v>
          </cell>
        </row>
        <row r="50">
          <cell r="E50" t="str">
            <v>Direct Commission Ratio:</v>
          </cell>
          <cell r="G50">
            <v>0</v>
          </cell>
          <cell r="I50">
            <v>7.7230580656559938E-2</v>
          </cell>
          <cell r="K50">
            <v>0</v>
          </cell>
          <cell r="M50">
            <v>0</v>
          </cell>
          <cell r="O50">
            <v>0</v>
          </cell>
          <cell r="Q50">
            <v>0</v>
          </cell>
          <cell r="S50">
            <v>0</v>
          </cell>
          <cell r="U50">
            <v>0</v>
          </cell>
          <cell r="W50">
            <v>0</v>
          </cell>
          <cell r="Y50">
            <v>8.0192977281914088E-2</v>
          </cell>
        </row>
        <row r="52">
          <cell r="E52" t="str">
            <v>All Other Products</v>
          </cell>
        </row>
        <row r="53">
          <cell r="E53" t="str">
            <v>DPW:</v>
          </cell>
          <cell r="G53">
            <v>16.8959209</v>
          </cell>
          <cell r="I53">
            <v>132.96262900000011</v>
          </cell>
          <cell r="K53">
            <v>1.34508500000008</v>
          </cell>
          <cell r="M53">
            <v>22.827028999999879</v>
          </cell>
          <cell r="O53">
            <v>38.497373112402002</v>
          </cell>
          <cell r="Q53">
            <v>8.2835360000000104</v>
          </cell>
          <cell r="S53">
            <v>0</v>
          </cell>
          <cell r="U53">
            <v>21.5997126</v>
          </cell>
          <cell r="W53">
            <v>0</v>
          </cell>
          <cell r="Y53">
            <v>37.447527000000001</v>
          </cell>
        </row>
        <row r="54">
          <cell r="E54" t="str">
            <v>Direct Commission &amp; Brokerage:</v>
          </cell>
          <cell r="G54">
            <v>3.4241400000000013</v>
          </cell>
          <cell r="I54">
            <v>24.148960999999986</v>
          </cell>
          <cell r="K54">
            <v>0.27638299999998139</v>
          </cell>
          <cell r="M54">
            <v>5.359831000000014</v>
          </cell>
          <cell r="O54">
            <v>9.0532000000000039</v>
          </cell>
          <cell r="Q54">
            <v>1.6359599999999972</v>
          </cell>
          <cell r="S54">
            <v>0</v>
          </cell>
          <cell r="U54">
            <v>4.8090850000000032</v>
          </cell>
          <cell r="W54">
            <v>0</v>
          </cell>
          <cell r="Y54">
            <v>6.0611619999999995</v>
          </cell>
        </row>
        <row r="55">
          <cell r="E55" t="str">
            <v>Direct Commission Ratio:</v>
          </cell>
          <cell r="G55">
            <v>0.20266074990916899</v>
          </cell>
          <cell r="I55">
            <v>0.18162216843651585</v>
          </cell>
          <cell r="K55">
            <v>0.20547623384393177</v>
          </cell>
          <cell r="M55">
            <v>0.23480195342109753</v>
          </cell>
          <cell r="O55">
            <v>0.23516409739353095</v>
          </cell>
          <cell r="Q55">
            <v>0.19749536912738655</v>
          </cell>
          <cell r="S55">
            <v>0</v>
          </cell>
          <cell r="U55">
            <v>0.2226457864999557</v>
          </cell>
          <cell r="W55">
            <v>0</v>
          </cell>
          <cell r="Y55">
            <v>0.16185747058811117</v>
          </cell>
        </row>
        <row r="57">
          <cell r="E57" t="str">
            <v>2009 Direct Commission &amp; Brokerage:</v>
          </cell>
          <cell r="G57">
            <v>47.580340999999997</v>
          </cell>
          <cell r="I57">
            <v>188.55998199999999</v>
          </cell>
          <cell r="K57">
            <v>118.71587</v>
          </cell>
          <cell r="M57">
            <v>109.377869</v>
          </cell>
          <cell r="O57">
            <v>75.921024000000003</v>
          </cell>
          <cell r="Q57">
            <v>57.657381999999998</v>
          </cell>
          <cell r="S57">
            <v>44.229985999999997</v>
          </cell>
          <cell r="U57">
            <v>41.322256000000003</v>
          </cell>
          <cell r="W57">
            <v>35.984602000000002</v>
          </cell>
          <cell r="Y57">
            <v>25.770261000000001</v>
          </cell>
        </row>
        <row r="58">
          <cell r="E58" t="str">
            <v>2009 DPW:</v>
          </cell>
          <cell r="G58">
            <v>221.45035390000001</v>
          </cell>
          <cell r="I58">
            <v>1106.9093870000002</v>
          </cell>
          <cell r="K58">
            <v>671.86554100000012</v>
          </cell>
          <cell r="M58">
            <v>603.27557799999988</v>
          </cell>
          <cell r="O58">
            <v>300.86545099999967</v>
          </cell>
          <cell r="Q58">
            <v>267.87786799999998</v>
          </cell>
          <cell r="S58">
            <v>209.222566</v>
          </cell>
          <cell r="U58">
            <v>189.1329106</v>
          </cell>
          <cell r="W58">
            <v>177.59957700000001</v>
          </cell>
          <cell r="Y58">
            <v>175.64950699999997</v>
          </cell>
        </row>
        <row r="59">
          <cell r="E59" t="str">
            <v>Direct Commission Ratio:</v>
          </cell>
          <cell r="G59">
            <v>0.21485782326401601</v>
          </cell>
          <cell r="I59">
            <v>0.1703481641898841</v>
          </cell>
          <cell r="K59">
            <v>0.17669587552191485</v>
          </cell>
          <cell r="M59">
            <v>0.1813066415892606</v>
          </cell>
          <cell r="O59">
            <v>0.25234211421636471</v>
          </cell>
          <cell r="Q59">
            <v>0.21523757237010713</v>
          </cell>
          <cell r="S59">
            <v>0.21140160378302594</v>
          </cell>
          <cell r="U59">
            <v>0.21848263144108776</v>
          </cell>
          <cell r="W59">
            <v>0.20261648483543404</v>
          </cell>
          <cell r="Y59">
            <v>0.14671410947939642</v>
          </cell>
        </row>
        <row r="61">
          <cell r="E61" t="str">
            <v>2009 Net Commission &amp; Brokerage:</v>
          </cell>
          <cell r="G61">
            <v>12.997779</v>
          </cell>
          <cell r="I61">
            <v>47.402033000000003</v>
          </cell>
          <cell r="K61">
            <v>63.113151000000002</v>
          </cell>
          <cell r="M61">
            <v>83.542164999999997</v>
          </cell>
          <cell r="O61">
            <v>49.606799000000002</v>
          </cell>
          <cell r="Q61">
            <v>-8.9761749999999996</v>
          </cell>
          <cell r="S61">
            <v>37.584969000000001</v>
          </cell>
          <cell r="U61">
            <v>41.473877000000002</v>
          </cell>
          <cell r="W61">
            <v>28.757997</v>
          </cell>
          <cell r="Y61">
            <v>-13.863189</v>
          </cell>
        </row>
        <row r="62">
          <cell r="E62" t="str">
            <v>2009 NPW:</v>
          </cell>
          <cell r="G62">
            <v>56.475999999999999</v>
          </cell>
          <cell r="I62">
            <v>523.04</v>
          </cell>
          <cell r="K62">
            <v>477.673</v>
          </cell>
          <cell r="M62">
            <v>469.916</v>
          </cell>
          <cell r="O62">
            <v>199.20500000000001</v>
          </cell>
          <cell r="Q62">
            <v>100.13200000000001</v>
          </cell>
          <cell r="S62">
            <v>162.64699999999999</v>
          </cell>
          <cell r="U62">
            <v>175.74600000000001</v>
          </cell>
          <cell r="W62">
            <v>143.01300000000001</v>
          </cell>
          <cell r="Y62">
            <v>57.213999999999999</v>
          </cell>
        </row>
        <row r="63">
          <cell r="E63" t="str">
            <v>Net Commission Ratio:</v>
          </cell>
          <cell r="G63">
            <v>0.23014694737587649</v>
          </cell>
          <cell r="I63">
            <v>9.0627930942184159E-2</v>
          </cell>
          <cell r="K63">
            <v>0.13212626838862571</v>
          </cell>
          <cell r="M63">
            <v>0.17778106087045345</v>
          </cell>
          <cell r="O63">
            <v>0.24902386486282974</v>
          </cell>
          <cell r="Q63">
            <v>-8.964342068469619E-2</v>
          </cell>
          <cell r="S63">
            <v>0.23108307561774888</v>
          </cell>
          <cell r="U63">
            <v>0.23598760142478348</v>
          </cell>
          <cell r="W63">
            <v>0.20108659352646263</v>
          </cell>
          <cell r="Y63">
            <v>-0.24230413884713534</v>
          </cell>
        </row>
        <row r="68">
          <cell r="E68" t="str">
            <v>2009 Direct Commission &amp; Brokerage:</v>
          </cell>
          <cell r="G68">
            <v>37.055394000000007</v>
          </cell>
          <cell r="I68">
            <v>188.55998199999999</v>
          </cell>
          <cell r="K68">
            <v>118.71586999999998</v>
          </cell>
          <cell r="M68">
            <v>109.377869</v>
          </cell>
          <cell r="O68">
            <v>75.921024000000003</v>
          </cell>
          <cell r="Q68">
            <v>57.657381999999998</v>
          </cell>
          <cell r="S68">
            <v>36.206864000000003</v>
          </cell>
          <cell r="U68">
            <v>41.322255999999996</v>
          </cell>
          <cell r="W68">
            <v>35.984600999999998</v>
          </cell>
          <cell r="Y68">
            <v>25.770261000000001</v>
          </cell>
        </row>
        <row r="69">
          <cell r="C69">
            <v>122926</v>
          </cell>
          <cell r="D69" t="str">
            <v>2009Y</v>
          </cell>
          <cell r="E69" t="str">
            <v>2009 DPW</v>
          </cell>
          <cell r="G69" t="str">
            <v xml:space="preserve">$221,450 </v>
          </cell>
          <cell r="I69" t="str">
            <v xml:space="preserve">$1,106,909 </v>
          </cell>
          <cell r="K69" t="str">
            <v xml:space="preserve">$671,866 </v>
          </cell>
          <cell r="M69" t="str">
            <v xml:space="preserve">$614,887 </v>
          </cell>
          <cell r="O69" t="str">
            <v xml:space="preserve">$300,865 </v>
          </cell>
          <cell r="Q69" t="str">
            <v xml:space="preserve">$267,981 </v>
          </cell>
          <cell r="S69" t="str">
            <v xml:space="preserve">$209,227 </v>
          </cell>
          <cell r="U69" t="str">
            <v xml:space="preserve">$189,133 </v>
          </cell>
          <cell r="W69" t="str">
            <v xml:space="preserve">$177,600 </v>
          </cell>
          <cell r="Y69" t="str">
            <v xml:space="preserve">$175,683 </v>
          </cell>
        </row>
        <row r="72">
          <cell r="C72" t="str">
            <v>Other liability - occurrence</v>
          </cell>
          <cell r="E72" t="str">
            <v>2009 Other liability - occurrence</v>
          </cell>
          <cell r="G72">
            <v>17193.735000000001</v>
          </cell>
          <cell r="I72">
            <v>54722.074999999997</v>
          </cell>
          <cell r="K72">
            <v>47572.944000000003</v>
          </cell>
          <cell r="M72">
            <v>40518.44</v>
          </cell>
          <cell r="O72">
            <v>58258.845999999998</v>
          </cell>
          <cell r="Q72">
            <v>18083.107</v>
          </cell>
          <cell r="S72">
            <v>5872.5540000000001</v>
          </cell>
          <cell r="U72">
            <v>22019.870999999999</v>
          </cell>
          <cell r="W72">
            <v>31415.985000000001</v>
          </cell>
          <cell r="Y72">
            <v>10625.222</v>
          </cell>
        </row>
        <row r="73">
          <cell r="C73" t="str">
            <v>Other liability - claims made</v>
          </cell>
          <cell r="E73" t="str">
            <v>2009 Other liability - claims made</v>
          </cell>
          <cell r="G73">
            <v>3752.3960000000002</v>
          </cell>
          <cell r="I73">
            <v>16307.429</v>
          </cell>
          <cell r="K73">
            <v>24781.902999999998</v>
          </cell>
          <cell r="M73">
            <v>5710.9949999999999</v>
          </cell>
          <cell r="O73">
            <v>0</v>
          </cell>
          <cell r="Q73">
            <v>2917.165</v>
          </cell>
          <cell r="S73">
            <v>13082.144</v>
          </cell>
          <cell r="U73">
            <v>3660.634</v>
          </cell>
          <cell r="W73">
            <v>296.35500000000002</v>
          </cell>
          <cell r="Y73">
            <v>5362.6360000000004</v>
          </cell>
        </row>
        <row r="76">
          <cell r="E76" t="str">
            <v>2009 Other Liab.</v>
          </cell>
          <cell r="G76">
            <v>20946.131000000001</v>
          </cell>
          <cell r="I76">
            <v>71029.504000000001</v>
          </cell>
          <cell r="K76">
            <v>72354.847000000009</v>
          </cell>
          <cell r="M76">
            <v>46229.435000000005</v>
          </cell>
          <cell r="O76">
            <v>58258.845999999998</v>
          </cell>
          <cell r="Q76">
            <v>21000.272000000001</v>
          </cell>
          <cell r="S76">
            <v>18954.698</v>
          </cell>
          <cell r="U76">
            <v>25680.504999999997</v>
          </cell>
          <cell r="W76">
            <v>31712.34</v>
          </cell>
          <cell r="Y76">
            <v>15987.858</v>
          </cell>
        </row>
        <row r="78">
          <cell r="C78" t="str">
            <v>Add'n Combo: Oth Liability</v>
          </cell>
          <cell r="D78">
            <v>120064</v>
          </cell>
          <cell r="E78" t="str">
            <v>2008 Other Liab.</v>
          </cell>
          <cell r="G78">
            <v>31920.144</v>
          </cell>
          <cell r="I78">
            <v>79399.982999999993</v>
          </cell>
          <cell r="K78">
            <v>75794.152000000002</v>
          </cell>
          <cell r="M78">
            <v>54870.127999999997</v>
          </cell>
          <cell r="O78">
            <v>60969.285000000003</v>
          </cell>
          <cell r="Q78">
            <v>31763.33</v>
          </cell>
          <cell r="S78">
            <v>17329.86</v>
          </cell>
          <cell r="U78">
            <v>29579.688999999998</v>
          </cell>
          <cell r="W78">
            <v>39571.892999999996</v>
          </cell>
          <cell r="Y78">
            <v>20019.654999999999</v>
          </cell>
        </row>
        <row r="79">
          <cell r="E79" t="str">
            <v>2007 Other Liab.</v>
          </cell>
          <cell r="G79">
            <v>32970.885999999999</v>
          </cell>
          <cell r="I79">
            <v>86483.489000000001</v>
          </cell>
          <cell r="K79">
            <v>77349.289000000004</v>
          </cell>
          <cell r="M79">
            <v>62070.741000000002</v>
          </cell>
          <cell r="O79">
            <v>63393.442000000003</v>
          </cell>
          <cell r="Q79">
            <v>54294.010999999999</v>
          </cell>
          <cell r="S79">
            <v>22930.418000000001</v>
          </cell>
          <cell r="U79">
            <v>35126.913</v>
          </cell>
          <cell r="W79">
            <v>51805.807999999997</v>
          </cell>
          <cell r="Y79">
            <v>22674.491000000002</v>
          </cell>
        </row>
        <row r="82">
          <cell r="C82">
            <v>122926</v>
          </cell>
          <cell r="D82" t="str">
            <v>2008Y</v>
          </cell>
          <cell r="E82" t="str">
            <v>2008 DPW</v>
          </cell>
          <cell r="G82">
            <v>209556</v>
          </cell>
          <cell r="I82">
            <v>1188585</v>
          </cell>
          <cell r="K82">
            <v>711383</v>
          </cell>
          <cell r="M82">
            <v>673214</v>
          </cell>
          <cell r="O82">
            <v>304235</v>
          </cell>
          <cell r="Q82">
            <v>353168</v>
          </cell>
          <cell r="S82">
            <v>209078</v>
          </cell>
          <cell r="U82">
            <v>216798</v>
          </cell>
          <cell r="W82">
            <v>230052</v>
          </cell>
          <cell r="Y82">
            <v>242966</v>
          </cell>
        </row>
        <row r="83">
          <cell r="C83">
            <v>122926</v>
          </cell>
          <cell r="D83" t="str">
            <v>2007Y</v>
          </cell>
          <cell r="E83" t="str">
            <v>2007 DPW</v>
          </cell>
          <cell r="G83">
            <v>199332</v>
          </cell>
          <cell r="I83">
            <v>1130039</v>
          </cell>
          <cell r="K83">
            <v>723600</v>
          </cell>
          <cell r="M83">
            <v>734272</v>
          </cell>
          <cell r="O83">
            <v>266473</v>
          </cell>
          <cell r="Q83">
            <v>536860</v>
          </cell>
          <cell r="S83">
            <v>219599</v>
          </cell>
          <cell r="U83">
            <v>262931</v>
          </cell>
          <cell r="W83">
            <v>316075</v>
          </cell>
          <cell r="Y83">
            <v>299239</v>
          </cell>
        </row>
      </sheetData>
      <sheetData sheetId="2"/>
      <sheetData sheetId="3" refreshError="1"/>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lide"/>
      <sheetName val="2007 Performance"/>
      <sheetName val="Slide 4"/>
      <sheetName val="2008 Performance"/>
      <sheetName val="2005-10 Performance"/>
      <sheetName val="Revenue by Segment"/>
      <sheetName val="Revenue by line item"/>
      <sheetName val="2008 Revenue Walk TS Version"/>
      <sheetName val="Book of Business"/>
      <sheetName val="New Sales"/>
      <sheetName val="Org Growth &amp; Margins"/>
      <sheetName val="Strategy"/>
      <sheetName val="Vomit Slide"/>
      <sheetName val="Projects"/>
      <sheetName val="OI Improvement by Category"/>
      <sheetName val="Margin Improvement by Segm"/>
      <sheetName val="Thomson Plus"/>
      <sheetName val="Backfile"/>
      <sheetName val="A&amp;G Segment"/>
      <sheetName val="Pharma Segment"/>
      <sheetName val="Corporate Segment"/>
      <sheetName val="Segment Specific"/>
      <sheetName val="Expense by Top 5"/>
      <sheetName val="Capex by Rationale"/>
      <sheetName val="Slide 23"/>
      <sheetName val="Slide 24"/>
      <sheetName val="ROIC post acquisition"/>
      <sheetName val="Working Capital"/>
      <sheetName val="FCF Wlaks"/>
      <sheetName val="Slide 27"/>
      <sheetName val="Slide 28"/>
      <sheetName val="Slide 29"/>
      <sheetName val="Sheet2"/>
      <sheetName val="Old Slide 26 "/>
      <sheetName val="TLR Total -OI Margin"/>
      <sheetName val="TLR Total - FCF Margin"/>
      <sheetName val="IS O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Waterfall Chart - Template</v>
          </cell>
        </row>
        <row r="3">
          <cell r="A3" t="str">
            <v>Data Inputs</v>
          </cell>
          <cell r="F3" t="str">
            <v>Growth</v>
          </cell>
          <cell r="G3" t="str">
            <v>Org Adj</v>
          </cell>
          <cell r="H3" t="str">
            <v>Org Growth</v>
          </cell>
        </row>
        <row r="4">
          <cell r="A4" t="str">
            <v>2006A</v>
          </cell>
          <cell r="B4">
            <v>0</v>
          </cell>
          <cell r="C4">
            <v>604.0312052922759</v>
          </cell>
        </row>
        <row r="5">
          <cell r="A5" t="str">
            <v>Info Solutions/ Soft &amp; Svcs incl. Back Years</v>
          </cell>
          <cell r="B5">
            <v>604.0312052922759</v>
          </cell>
          <cell r="C5">
            <v>44.963999999999999</v>
          </cell>
          <cell r="D5">
            <v>44.963999999999999</v>
          </cell>
          <cell r="E5">
            <v>-44.963999999999999</v>
          </cell>
          <cell r="F5">
            <v>7.4439862719084218E-2</v>
          </cell>
          <cell r="G5">
            <v>0</v>
          </cell>
          <cell r="H5">
            <v>7.4439862719084218E-2</v>
          </cell>
        </row>
        <row r="6">
          <cell r="A6" t="str">
            <v>Acquisition Related</v>
          </cell>
          <cell r="B6">
            <v>648.99520529227584</v>
          </cell>
          <cell r="C6">
            <v>10.336</v>
          </cell>
          <cell r="D6">
            <v>10.336</v>
          </cell>
          <cell r="E6">
            <v>-10.336</v>
          </cell>
          <cell r="F6">
            <v>1.711169871596065E-2</v>
          </cell>
          <cell r="G6">
            <v>-1.267020697247867E-2</v>
          </cell>
          <cell r="H6">
            <v>4.4414917434819796E-3</v>
          </cell>
        </row>
        <row r="7">
          <cell r="A7" t="str">
            <v>Online/ Legacy</v>
          </cell>
          <cell r="B7">
            <v>644.5312052922759</v>
          </cell>
          <cell r="C7">
            <v>14.8</v>
          </cell>
          <cell r="D7">
            <v>-14.8</v>
          </cell>
          <cell r="E7">
            <v>0</v>
          </cell>
          <cell r="F7">
            <v>-2.4502045375021052E-2</v>
          </cell>
          <cell r="G7">
            <v>0</v>
          </cell>
          <cell r="H7">
            <v>-2.4502045375021052E-2</v>
          </cell>
        </row>
        <row r="8">
          <cell r="A8" t="str">
            <v>Accounting/ Currency</v>
          </cell>
          <cell r="B8">
            <v>640.83120529227585</v>
          </cell>
          <cell r="C8">
            <v>3.7</v>
          </cell>
          <cell r="D8">
            <v>-3.7</v>
          </cell>
          <cell r="E8">
            <v>0</v>
          </cell>
          <cell r="F8">
            <v>-6.1255113437552631E-3</v>
          </cell>
          <cell r="G8">
            <v>0</v>
          </cell>
          <cell r="H8">
            <v>-6.1255113437552631E-3</v>
          </cell>
        </row>
        <row r="9">
          <cell r="A9" t="str">
            <v>2007 LE</v>
          </cell>
          <cell r="B9">
            <v>0</v>
          </cell>
          <cell r="C9">
            <v>645.85131813106887</v>
          </cell>
          <cell r="E9">
            <v>0</v>
          </cell>
          <cell r="F9">
            <v>6.0924004716268548E-2</v>
          </cell>
          <cell r="G9">
            <v>-1.267020697247867E-2</v>
          </cell>
          <cell r="H9">
            <v>4.8253797743789878E-2</v>
          </cell>
        </row>
        <row r="10">
          <cell r="A10" t="str">
            <v>Info Solutions/ Soft &amp; Svcs</v>
          </cell>
          <cell r="B10">
            <v>645.85131813106887</v>
          </cell>
          <cell r="C10">
            <v>50.761037027848765</v>
          </cell>
          <cell r="D10">
            <v>50.761037027848765</v>
          </cell>
          <cell r="E10">
            <v>-50.761037027848765</v>
          </cell>
          <cell r="F10">
            <v>7.8595546068928726E-2</v>
          </cell>
          <cell r="G10">
            <v>0</v>
          </cell>
          <cell r="H10">
            <v>7.8595546068928726E-2</v>
          </cell>
          <cell r="I10">
            <v>0.12892618601211558</v>
          </cell>
        </row>
        <row r="11">
          <cell r="A11" t="str">
            <v>Acquisition Related</v>
          </cell>
          <cell r="B11">
            <v>696.61235515891758</v>
          </cell>
          <cell r="C11">
            <v>1.24</v>
          </cell>
          <cell r="D11">
            <v>1.24</v>
          </cell>
          <cell r="E11">
            <v>-1.24</v>
          </cell>
          <cell r="F11">
            <v>1.9199465344256752E-3</v>
          </cell>
          <cell r="G11">
            <v>-4.6450319381266335E-4</v>
          </cell>
          <cell r="H11">
            <v>1.4554433406130118E-3</v>
          </cell>
        </row>
        <row r="12">
          <cell r="A12" t="str">
            <v>Online/ Legacy</v>
          </cell>
          <cell r="B12">
            <v>684.85276177187575</v>
          </cell>
          <cell r="C12">
            <v>12.999593387041848</v>
          </cell>
          <cell r="D12">
            <v>-12.999593387041848</v>
          </cell>
          <cell r="E12">
            <v>0</v>
          </cell>
          <cell r="F12">
            <v>-2.0127842155156391E-2</v>
          </cell>
          <cell r="G12">
            <v>0</v>
          </cell>
          <cell r="H12">
            <v>-2.0127842155156391E-2</v>
          </cell>
        </row>
        <row r="13">
          <cell r="A13" t="str">
            <v>Accounting/ Currency</v>
          </cell>
          <cell r="B13">
            <v>674.85276177187575</v>
          </cell>
          <cell r="C13">
            <v>10</v>
          </cell>
          <cell r="D13">
            <v>-10</v>
          </cell>
          <cell r="E13">
            <v>0</v>
          </cell>
          <cell r="F13">
            <v>-1.5483439793755447E-2</v>
          </cell>
          <cell r="G13">
            <v>0</v>
          </cell>
          <cell r="H13">
            <v>-1.5483439793755447E-2</v>
          </cell>
        </row>
        <row r="14">
          <cell r="A14" t="str">
            <v>2008 P</v>
          </cell>
          <cell r="B14">
            <v>0</v>
          </cell>
          <cell r="C14">
            <v>674.85276177187575</v>
          </cell>
          <cell r="F14">
            <v>4.4904210654442563E-2</v>
          </cell>
          <cell r="G14">
            <v>-4.6450319381266335E-4</v>
          </cell>
          <cell r="H14">
            <v>4.4439707460629897E-2</v>
          </cell>
        </row>
        <row r="42">
          <cell r="B42" t="str">
            <v>Pharma Accounting Impact</v>
          </cell>
          <cell r="E42">
            <v>3.2</v>
          </cell>
        </row>
        <row r="43">
          <cell r="B43" t="str">
            <v>Online Hosting Impact</v>
          </cell>
          <cell r="E43">
            <v>0.5</v>
          </cell>
        </row>
        <row r="44">
          <cell r="B44" t="str">
            <v>Total Accounting</v>
          </cell>
          <cell r="E44">
            <v>3.7</v>
          </cell>
        </row>
        <row r="47">
          <cell r="B47">
            <v>2006</v>
          </cell>
          <cell r="C47">
            <v>2007</v>
          </cell>
          <cell r="D47" t="str">
            <v>YoY</v>
          </cell>
        </row>
        <row r="48">
          <cell r="A48" t="str">
            <v>ScholarOne</v>
          </cell>
          <cell r="B48">
            <v>3.343</v>
          </cell>
          <cell r="C48">
            <v>12.257</v>
          </cell>
          <cell r="D48">
            <v>8.9139999999999997</v>
          </cell>
        </row>
        <row r="49">
          <cell r="A49" t="str">
            <v>CMR</v>
          </cell>
          <cell r="B49">
            <v>6.1239999999999997</v>
          </cell>
          <cell r="C49">
            <v>7.5460000000000003</v>
          </cell>
          <cell r="D49">
            <v>1.4220000000000006</v>
          </cell>
        </row>
        <row r="50">
          <cell r="A50" t="str">
            <v>Totals</v>
          </cell>
          <cell r="B50">
            <v>9.4669999999999987</v>
          </cell>
          <cell r="C50">
            <v>19.803000000000001</v>
          </cell>
          <cell r="D50">
            <v>10.336</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Quo Projections"/>
      <sheetName val="Model"/>
      <sheetName val="IRR Analysis"/>
      <sheetName val="Football Field"/>
      <sheetName val="Drop down data sheet"/>
      <sheetName val="CR"/>
      <sheetName val="POT MERGERS"/>
      <sheetName val="Regression ALL"/>
      <sheetName val="DPW"/>
      <sheetName val="POT ACQ"/>
    </sheetNames>
    <sheetDataSet>
      <sheetData sheetId="0">
        <row r="2">
          <cell r="A2" t="str">
            <v>x</v>
          </cell>
          <cell r="B2" t="str">
            <v>RDY Holdings - Revenue</v>
          </cell>
        </row>
        <row r="4">
          <cell r="B4" t="str">
            <v>($ in millions)</v>
          </cell>
        </row>
        <row r="6">
          <cell r="D6">
            <v>2008</v>
          </cell>
          <cell r="G6">
            <v>2009</v>
          </cell>
          <cell r="J6">
            <v>2010</v>
          </cell>
          <cell r="L6">
            <v>2011</v>
          </cell>
          <cell r="N6">
            <v>2012</v>
          </cell>
          <cell r="P6">
            <v>2013</v>
          </cell>
          <cell r="R6" t="str">
            <v>Assumptions / Notes</v>
          </cell>
        </row>
        <row r="8">
          <cell r="B8" t="str">
            <v>Statutory Written Premium:</v>
          </cell>
        </row>
        <row r="9">
          <cell r="B9" t="str">
            <v>100% Pure In-House GWP</v>
          </cell>
          <cell r="D9">
            <v>63.890610000000002</v>
          </cell>
          <cell r="G9">
            <v>66.797796000000005</v>
          </cell>
          <cell r="J9">
            <v>71.078179000000006</v>
          </cell>
          <cell r="L9">
            <v>78.295214000000001</v>
          </cell>
          <cell r="N9">
            <v>88.841683000000003</v>
          </cell>
          <cell r="P9">
            <v>102.21357399999999</v>
          </cell>
        </row>
        <row r="10">
          <cell r="B10" t="str">
            <v>Filed Fees</v>
          </cell>
          <cell r="D10">
            <v>8.4512219999999996</v>
          </cell>
          <cell r="G10">
            <v>8.8357749999999999</v>
          </cell>
          <cell r="J10">
            <v>9.4019689999999994</v>
          </cell>
          <cell r="L10">
            <v>10.356612</v>
          </cell>
          <cell r="N10">
            <v>11.751662</v>
          </cell>
          <cell r="P10">
            <v>13.520448</v>
          </cell>
        </row>
        <row r="11">
          <cell r="B11" t="str">
            <v>NC Liabilities</v>
          </cell>
          <cell r="D11">
            <v>1.824743</v>
          </cell>
          <cell r="G11">
            <v>1.9077729999999999</v>
          </cell>
          <cell r="J11">
            <v>2.0300229999999999</v>
          </cell>
          <cell r="L11">
            <v>2.236145</v>
          </cell>
          <cell r="N11">
            <v>2.5373559999999999</v>
          </cell>
          <cell r="P11">
            <v>2.9192629999999999</v>
          </cell>
        </row>
        <row r="12">
          <cell r="B12" t="str">
            <v>Total Statutory Written Premium</v>
          </cell>
          <cell r="D12">
            <v>74.166574999999995</v>
          </cell>
          <cell r="G12">
            <v>77.541344000000009</v>
          </cell>
          <cell r="J12">
            <v>82.510171</v>
          </cell>
          <cell r="L12">
            <v>90.887970999999993</v>
          </cell>
          <cell r="N12">
            <v>103.130701</v>
          </cell>
          <cell r="P12">
            <v>118.653285</v>
          </cell>
        </row>
        <row r="14">
          <cell r="B14" t="str">
            <v>Other Revenue:</v>
          </cell>
        </row>
        <row r="15">
          <cell r="B15" t="str">
            <v>3rd Party Commissions</v>
          </cell>
          <cell r="D15">
            <v>1.137686</v>
          </cell>
          <cell r="G15">
            <v>1.189454</v>
          </cell>
          <cell r="J15">
            <v>1.265674</v>
          </cell>
          <cell r="L15">
            <v>1.394185</v>
          </cell>
          <cell r="N15">
            <v>1.5819840000000001</v>
          </cell>
          <cell r="P15">
            <v>1.820095</v>
          </cell>
        </row>
        <row r="16">
          <cell r="B16" t="str">
            <v>NCRF Commissions</v>
          </cell>
          <cell r="D16">
            <v>0.34056900000000001</v>
          </cell>
          <cell r="G16">
            <v>0.37072500000000003</v>
          </cell>
          <cell r="J16">
            <v>0.38790999999999998</v>
          </cell>
          <cell r="L16">
            <v>0.40226499999999998</v>
          </cell>
          <cell r="N16">
            <v>0.41985600000000001</v>
          </cell>
          <cell r="P16">
            <v>0.43966</v>
          </cell>
        </row>
        <row r="17">
          <cell r="B17" t="str">
            <v>Agency Fees</v>
          </cell>
          <cell r="D17">
            <v>0.47785300000000003</v>
          </cell>
          <cell r="G17">
            <v>0.49959599999999998</v>
          </cell>
          <cell r="J17">
            <v>0.53161000000000003</v>
          </cell>
          <cell r="L17">
            <v>0.585588</v>
          </cell>
          <cell r="N17">
            <v>0.66446700000000003</v>
          </cell>
          <cell r="P17">
            <v>0.76447900000000002</v>
          </cell>
        </row>
        <row r="18">
          <cell r="B18" t="str">
            <v>Other Fee Income</v>
          </cell>
          <cell r="D18">
            <v>5.3796999999999998E-2</v>
          </cell>
          <cell r="G18">
            <v>0.58202699999999996</v>
          </cell>
          <cell r="J18">
            <v>0.653304</v>
          </cell>
          <cell r="L18">
            <v>0.719638</v>
          </cell>
          <cell r="N18">
            <v>0.81657500000000005</v>
          </cell>
          <cell r="P18">
            <v>0.93947899999999995</v>
          </cell>
        </row>
        <row r="19">
          <cell r="B19" t="str">
            <v>Total Other Revenue</v>
          </cell>
          <cell r="D19">
            <v>2.0099049999999998</v>
          </cell>
          <cell r="G19">
            <v>2.6418020000000002</v>
          </cell>
          <cell r="J19">
            <v>2.838498</v>
          </cell>
          <cell r="L19">
            <v>3.1016760000000003</v>
          </cell>
          <cell r="N19">
            <v>3.482882</v>
          </cell>
          <cell r="P19">
            <v>3.9637130000000003</v>
          </cell>
        </row>
        <row r="21">
          <cell r="B21" t="str">
            <v>Total Revenue</v>
          </cell>
          <cell r="D21">
            <v>76.176479999999998</v>
          </cell>
          <cell r="G21">
            <v>80.183146000000008</v>
          </cell>
          <cell r="J21">
            <v>85.348669000000001</v>
          </cell>
          <cell r="L21">
            <v>93.989646999999991</v>
          </cell>
          <cell r="N21">
            <v>106.61358300000001</v>
          </cell>
          <cell r="P21">
            <v>122.616998</v>
          </cell>
        </row>
        <row r="26">
          <cell r="A26" t="str">
            <v>x</v>
          </cell>
          <cell r="B26" t="str">
            <v xml:space="preserve">RDY Holdings - Income Statement </v>
          </cell>
        </row>
        <row r="28">
          <cell r="B28" t="str">
            <v>($ in millions)</v>
          </cell>
        </row>
        <row r="30">
          <cell r="D30">
            <v>2008</v>
          </cell>
          <cell r="G30">
            <v>2009</v>
          </cell>
          <cell r="J30">
            <v>2010</v>
          </cell>
          <cell r="L30">
            <v>2011</v>
          </cell>
          <cell r="N30">
            <v>2012</v>
          </cell>
          <cell r="P30">
            <v>2013</v>
          </cell>
          <cell r="R30" t="str">
            <v>Assumptions / Notes</v>
          </cell>
        </row>
        <row r="32">
          <cell r="B32" t="str">
            <v>Revenue:</v>
          </cell>
        </row>
        <row r="33">
          <cell r="B33" t="str">
            <v>Earned Premiums</v>
          </cell>
          <cell r="D33">
            <v>40.452249000000002</v>
          </cell>
          <cell r="G33">
            <v>36.62706</v>
          </cell>
          <cell r="J33">
            <v>36.801934000000003</v>
          </cell>
          <cell r="L33">
            <v>37.442107999999998</v>
          </cell>
          <cell r="N33">
            <v>38.026764</v>
          </cell>
          <cell r="P33">
            <v>38.626134999999998</v>
          </cell>
        </row>
        <row r="34">
          <cell r="B34" t="str">
            <v>Investment Income</v>
          </cell>
          <cell r="D34">
            <v>0.87971900000000003</v>
          </cell>
          <cell r="G34">
            <v>0.794373</v>
          </cell>
          <cell r="J34">
            <v>0.88882300000000003</v>
          </cell>
          <cell r="L34">
            <v>0.90393900000000005</v>
          </cell>
          <cell r="N34">
            <v>0.91905499999999996</v>
          </cell>
          <cell r="P34">
            <v>0.93417099999999997</v>
          </cell>
        </row>
        <row r="35">
          <cell r="B35" t="str">
            <v>Other</v>
          </cell>
          <cell r="D35">
            <v>0.12961300000000001</v>
          </cell>
          <cell r="G35">
            <v>0.13551099999999999</v>
          </cell>
          <cell r="J35">
            <v>0.14299400000000001</v>
          </cell>
          <cell r="L35">
            <v>0.15293799999999999</v>
          </cell>
          <cell r="N35">
            <v>0.166851</v>
          </cell>
          <cell r="P35">
            <v>0.184034</v>
          </cell>
        </row>
        <row r="36">
          <cell r="B36" t="str">
            <v>Total Revenue</v>
          </cell>
          <cell r="D36">
            <v>41.461581000000002</v>
          </cell>
          <cell r="G36">
            <v>37.556944000000001</v>
          </cell>
          <cell r="J36">
            <v>37.833751000000007</v>
          </cell>
          <cell r="L36">
            <v>38.498984999999998</v>
          </cell>
          <cell r="N36">
            <v>39.112670000000001</v>
          </cell>
          <cell r="P36">
            <v>39.744339999999994</v>
          </cell>
        </row>
        <row r="38">
          <cell r="B38" t="str">
            <v>Expense:</v>
          </cell>
        </row>
        <row r="39">
          <cell r="B39" t="str">
            <v>Loss &amp; LAE</v>
          </cell>
          <cell r="D39">
            <v>23.675988</v>
          </cell>
          <cell r="G39">
            <v>21.645634999999999</v>
          </cell>
          <cell r="J39">
            <v>21.066877000000002</v>
          </cell>
          <cell r="L39">
            <v>21.127877999999999</v>
          </cell>
          <cell r="N39">
            <v>21.199722000000001</v>
          </cell>
          <cell r="P39">
            <v>21.245892999999999</v>
          </cell>
        </row>
        <row r="40">
          <cell r="B40" t="str">
            <v>Commission Expense / (Income)</v>
          </cell>
          <cell r="D40">
            <v>0.322019</v>
          </cell>
          <cell r="G40">
            <v>-5.6644779999999999</v>
          </cell>
          <cell r="J40">
            <v>-10.112295</v>
          </cell>
          <cell r="L40">
            <v>-13.625463</v>
          </cell>
          <cell r="N40">
            <v>-15.290134999999999</v>
          </cell>
          <cell r="P40">
            <v>-17.191310999999999</v>
          </cell>
        </row>
        <row r="41">
          <cell r="B41" t="str">
            <v>Commissions &amp; Fees</v>
          </cell>
          <cell r="D41">
            <v>-10.807092000000001</v>
          </cell>
          <cell r="G41">
            <v>-8.3216190000000001</v>
          </cell>
          <cell r="J41">
            <v>-5.737959</v>
          </cell>
          <cell r="L41">
            <v>-3.8643239999999999</v>
          </cell>
          <cell r="N41">
            <v>-4.2829899999999999</v>
          </cell>
          <cell r="P41">
            <v>-4.7825110000000004</v>
          </cell>
        </row>
        <row r="42">
          <cell r="B42" t="str">
            <v>Compensation / Benefits</v>
          </cell>
          <cell r="D42">
            <v>14.478770000000001</v>
          </cell>
          <cell r="G42">
            <v>15.629261</v>
          </cell>
          <cell r="J42">
            <v>16.749915000000001</v>
          </cell>
          <cell r="L42">
            <v>17.6007</v>
          </cell>
          <cell r="N42">
            <v>18.470734</v>
          </cell>
          <cell r="P42">
            <v>19.429048000000002</v>
          </cell>
        </row>
        <row r="43">
          <cell r="B43" t="str">
            <v>Advertising</v>
          </cell>
          <cell r="D43">
            <v>1.6837899999999999</v>
          </cell>
          <cell r="G43">
            <v>1.863102</v>
          </cell>
          <cell r="J43">
            <v>2.019123</v>
          </cell>
          <cell r="L43">
            <v>2.1447120000000002</v>
          </cell>
          <cell r="N43">
            <v>2.2719999999999998</v>
          </cell>
          <cell r="P43">
            <v>2.4144839999999999</v>
          </cell>
        </row>
        <row r="44">
          <cell r="B44" t="str">
            <v>Other Operating Expense</v>
          </cell>
          <cell r="D44">
            <v>10.240378</v>
          </cell>
          <cell r="G44">
            <v>10.058216</v>
          </cell>
          <cell r="J44">
            <v>10.483264</v>
          </cell>
          <cell r="L44">
            <v>10.957022</v>
          </cell>
          <cell r="N44">
            <v>11.654824</v>
          </cell>
          <cell r="P44">
            <v>12.449244999999999</v>
          </cell>
        </row>
        <row r="45">
          <cell r="B45" t="str">
            <v>Interest Expense</v>
          </cell>
          <cell r="D45">
            <v>0.60980400000000001</v>
          </cell>
          <cell r="G45">
            <v>0.45500000000000002</v>
          </cell>
          <cell r="J45">
            <v>0.45500000000000002</v>
          </cell>
          <cell r="L45">
            <v>0.45500000000000002</v>
          </cell>
          <cell r="N45">
            <v>0.45500000000000002</v>
          </cell>
          <cell r="P45">
            <v>0.45500000000000002</v>
          </cell>
        </row>
        <row r="46">
          <cell r="B46" t="str">
            <v>Total Expense</v>
          </cell>
          <cell r="D46">
            <v>40.203656999999993</v>
          </cell>
          <cell r="G46">
            <v>35.665116999999995</v>
          </cell>
          <cell r="J46">
            <v>34.923925000000004</v>
          </cell>
          <cell r="L46">
            <v>34.795524999999998</v>
          </cell>
          <cell r="N46">
            <v>34.479154999999999</v>
          </cell>
          <cell r="P46">
            <v>34.019847999999996</v>
          </cell>
        </row>
        <row r="48">
          <cell r="B48" t="str">
            <v>Pre-tax Income</v>
          </cell>
          <cell r="D48">
            <v>1.2579240000000098</v>
          </cell>
          <cell r="G48">
            <v>1.8918270000000064</v>
          </cell>
          <cell r="J48">
            <v>2.9098260000000025</v>
          </cell>
          <cell r="L48">
            <v>3.7034599999999998</v>
          </cell>
          <cell r="N48">
            <v>4.6335150000000027</v>
          </cell>
          <cell r="P48">
            <v>5.7244919999999997</v>
          </cell>
        </row>
        <row r="49">
          <cell r="B49" t="str">
            <v>Less: Taxes (at 35%)</v>
          </cell>
          <cell r="D49">
            <v>-0.44027340000000342</v>
          </cell>
          <cell r="G49">
            <v>-0.66213945000000218</v>
          </cell>
          <cell r="J49">
            <v>-1.0184391000000008</v>
          </cell>
          <cell r="L49">
            <v>-1.2962109999999998</v>
          </cell>
          <cell r="N49">
            <v>-1.6217302500000008</v>
          </cell>
          <cell r="P49">
            <v>-2.0035721999999998</v>
          </cell>
          <cell r="R49">
            <v>0.35</v>
          </cell>
          <cell r="S49" t="str">
            <v>Tax Rate</v>
          </cell>
        </row>
        <row r="50">
          <cell r="B50" t="str">
            <v>Net Income</v>
          </cell>
          <cell r="D50">
            <v>0.81765060000000633</v>
          </cell>
          <cell r="G50">
            <v>1.2296875500000042</v>
          </cell>
          <cell r="J50">
            <v>1.8913869000000016</v>
          </cell>
          <cell r="L50">
            <v>2.4072490000000002</v>
          </cell>
          <cell r="N50">
            <v>3.0117847500000021</v>
          </cell>
          <cell r="P50">
            <v>3.7209197999999999</v>
          </cell>
        </row>
        <row r="52">
          <cell r="B52" t="str">
            <v>Return on Average Equity</v>
          </cell>
          <cell r="D52">
            <v>0.13088692172242777</v>
          </cell>
          <cell r="G52">
            <v>0.17855603962789235</v>
          </cell>
          <cell r="J52">
            <v>0.22390216565347301</v>
          </cell>
          <cell r="L52">
            <v>0.22716970741157075</v>
          </cell>
          <cell r="N52">
            <v>0.22634419805076331</v>
          </cell>
          <cell r="P52">
            <v>0.22317616444463637</v>
          </cell>
        </row>
        <row r="54">
          <cell r="B54" t="str">
            <v>GAAP Ratios:</v>
          </cell>
        </row>
        <row r="55">
          <cell r="B55" t="str">
            <v>Loss &amp; LAE Ratio</v>
          </cell>
          <cell r="D55">
            <v>0.58528236588279681</v>
          </cell>
          <cell r="G55">
            <v>0.5909738592177477</v>
          </cell>
          <cell r="J55">
            <v>0.5724393995163406</v>
          </cell>
          <cell r="L55">
            <v>0.56428120980795204</v>
          </cell>
          <cell r="N55">
            <v>0.5574947686844981</v>
          </cell>
          <cell r="P55">
            <v>0.55003931923294935</v>
          </cell>
        </row>
        <row r="56">
          <cell r="B56" t="str">
            <v>Expense Ratio (a)</v>
          </cell>
          <cell r="D56">
            <v>0.39349765200940989</v>
          </cell>
          <cell r="G56">
            <v>0.37034045320590836</v>
          </cell>
          <cell r="J56">
            <v>0.36416694840004882</v>
          </cell>
          <cell r="L56">
            <v>0.35288202790291617</v>
          </cell>
          <cell r="N56">
            <v>0.33724755017282043</v>
          </cell>
          <cell r="P56">
            <v>0.31892797454366073</v>
          </cell>
        </row>
        <row r="57">
          <cell r="B57" t="str">
            <v>Combined Ratio</v>
          </cell>
          <cell r="D57">
            <v>0.9787800178922067</v>
          </cell>
          <cell r="G57">
            <v>0.96131431242365606</v>
          </cell>
          <cell r="J57">
            <v>0.93660634791638941</v>
          </cell>
          <cell r="L57">
            <v>0.91716323771086827</v>
          </cell>
          <cell r="N57">
            <v>0.89474231885731847</v>
          </cell>
          <cell r="P57">
            <v>0.86896729377661008</v>
          </cell>
        </row>
        <row r="59">
          <cell r="B59" t="str">
            <v>End of Period Equity</v>
          </cell>
          <cell r="D59">
            <v>6.2720000000000002</v>
          </cell>
          <cell r="G59">
            <v>7.5016875500000042</v>
          </cell>
          <cell r="J59">
            <v>9.3930744500000056</v>
          </cell>
          <cell r="L59">
            <v>11.800323450000006</v>
          </cell>
          <cell r="N59">
            <v>14.812108200000008</v>
          </cell>
          <cell r="P59">
            <v>18.533028000000009</v>
          </cell>
        </row>
        <row r="62">
          <cell r="N62" t="str">
            <v xml:space="preserve"> </v>
          </cell>
        </row>
        <row r="64">
          <cell r="A64" t="str">
            <v>x</v>
          </cell>
          <cell r="B64" t="str">
            <v>RDY Holdings - Balance Sheet Items</v>
          </cell>
        </row>
        <row r="66">
          <cell r="B66" t="str">
            <v>($ in millions)</v>
          </cell>
        </row>
        <row r="68">
          <cell r="D68">
            <v>2008</v>
          </cell>
          <cell r="G68">
            <v>2009</v>
          </cell>
          <cell r="J68">
            <v>2010</v>
          </cell>
          <cell r="L68">
            <v>2011</v>
          </cell>
          <cell r="N68">
            <v>2012</v>
          </cell>
          <cell r="P68">
            <v>2013</v>
          </cell>
          <cell r="R68" t="str">
            <v>Assumptions / Notes</v>
          </cell>
        </row>
        <row r="71">
          <cell r="B71" t="str">
            <v>Beginning of Period Equity</v>
          </cell>
          <cell r="G71">
            <v>6.2720000000000002</v>
          </cell>
          <cell r="J71">
            <v>7.5016875500000042</v>
          </cell>
          <cell r="L71">
            <v>9.3930744500000056</v>
          </cell>
          <cell r="N71">
            <v>11.800323450000006</v>
          </cell>
          <cell r="P71">
            <v>14.812108200000008</v>
          </cell>
        </row>
        <row r="72">
          <cell r="B72" t="str">
            <v>Plus:  Net Income</v>
          </cell>
          <cell r="G72">
            <v>1.2296875500000042</v>
          </cell>
          <cell r="J72">
            <v>1.8913869000000016</v>
          </cell>
          <cell r="L72">
            <v>2.4072490000000002</v>
          </cell>
          <cell r="N72">
            <v>3.0117847500000021</v>
          </cell>
          <cell r="P72">
            <v>3.7209197999999999</v>
          </cell>
        </row>
        <row r="73">
          <cell r="B73" t="str">
            <v>End of Period Equity</v>
          </cell>
          <cell r="D73">
            <v>6.2720000000000002</v>
          </cell>
          <cell r="G73">
            <v>7.5016875500000042</v>
          </cell>
          <cell r="J73">
            <v>9.3930744500000056</v>
          </cell>
          <cell r="L73">
            <v>11.800323450000006</v>
          </cell>
          <cell r="N73">
            <v>14.812108200000008</v>
          </cell>
          <cell r="P73">
            <v>18.533028000000009</v>
          </cell>
          <cell r="R73">
            <v>6.2220000000000004</v>
          </cell>
          <cell r="S73" t="str">
            <v>2007 Ending Equity</v>
          </cell>
        </row>
        <row r="74">
          <cell r="B74" t="str">
            <v>Average Equity</v>
          </cell>
          <cell r="D74">
            <v>6.2469999999999999</v>
          </cell>
          <cell r="G74">
            <v>6.8868437750000027</v>
          </cell>
          <cell r="J74">
            <v>8.4473810000000054</v>
          </cell>
          <cell r="L74">
            <v>10.596698950000006</v>
          </cell>
          <cell r="N74">
            <v>13.306215825000006</v>
          </cell>
          <cell r="P74">
            <v>16.672568100000007</v>
          </cell>
        </row>
        <row r="76">
          <cell r="B76" t="str">
            <v>Return on Average Equity</v>
          </cell>
          <cell r="D76">
            <v>0.13088692172242777</v>
          </cell>
          <cell r="G76">
            <v>0.17855603962789235</v>
          </cell>
          <cell r="J76">
            <v>0.22390216565347301</v>
          </cell>
          <cell r="L76">
            <v>0.22716970741157075</v>
          </cell>
          <cell r="N76">
            <v>0.22634419805076331</v>
          </cell>
          <cell r="P76">
            <v>0.22317616444463637</v>
          </cell>
        </row>
      </sheetData>
      <sheetData sheetId="1">
        <row r="2">
          <cell r="A2" t="str">
            <v>x</v>
          </cell>
          <cell r="B2" t="str">
            <v>RDY Holdings - Revenue</v>
          </cell>
        </row>
        <row r="4">
          <cell r="B4" t="str">
            <v>($ in millions)</v>
          </cell>
        </row>
        <row r="6">
          <cell r="D6">
            <v>2008</v>
          </cell>
          <cell r="G6">
            <v>2009</v>
          </cell>
          <cell r="J6">
            <v>2010</v>
          </cell>
          <cell r="L6">
            <v>2011</v>
          </cell>
          <cell r="N6">
            <v>2012</v>
          </cell>
          <cell r="P6">
            <v>2013</v>
          </cell>
          <cell r="R6">
            <v>2014</v>
          </cell>
          <cell r="T6" t="str">
            <v>Assumptions / Notes</v>
          </cell>
        </row>
        <row r="8">
          <cell r="B8" t="str">
            <v>Statutory Written Premium:</v>
          </cell>
        </row>
        <row r="9">
          <cell r="B9" t="str">
            <v>100% Pure In-House GWP</v>
          </cell>
          <cell r="D9">
            <v>63.890610000000002</v>
          </cell>
          <cell r="G9">
            <v>66.797796000000005</v>
          </cell>
          <cell r="J9">
            <v>71.078179000000006</v>
          </cell>
          <cell r="L9">
            <v>78.295214000000001</v>
          </cell>
          <cell r="N9">
            <v>88.841683000000003</v>
          </cell>
          <cell r="P9">
            <v>102.21357399999999</v>
          </cell>
          <cell r="R9">
            <v>117.72280000000001</v>
          </cell>
        </row>
        <row r="10">
          <cell r="B10" t="str">
            <v>Filed Fees</v>
          </cell>
          <cell r="D10">
            <v>8.4512219999999996</v>
          </cell>
          <cell r="G10">
            <v>8.8357749999999999</v>
          </cell>
          <cell r="J10">
            <v>9.4019689999999994</v>
          </cell>
          <cell r="L10">
            <v>10.356612</v>
          </cell>
          <cell r="N10">
            <v>11.751662</v>
          </cell>
          <cell r="P10">
            <v>13.520448</v>
          </cell>
          <cell r="R10">
            <v>15.571953000000001</v>
          </cell>
        </row>
        <row r="11">
          <cell r="B11" t="str">
            <v>NC Liabilities</v>
          </cell>
          <cell r="D11">
            <v>1.824743</v>
          </cell>
          <cell r="G11">
            <v>1.9077729999999999</v>
          </cell>
          <cell r="J11">
            <v>2.0300229999999999</v>
          </cell>
          <cell r="L11">
            <v>2.236145</v>
          </cell>
          <cell r="N11">
            <v>2.5373559999999999</v>
          </cell>
          <cell r="P11">
            <v>2.9192629999999999</v>
          </cell>
          <cell r="R11">
            <v>3.3622130000000001</v>
          </cell>
        </row>
        <row r="12">
          <cell r="B12" t="str">
            <v>Total Statutory Written Premium</v>
          </cell>
          <cell r="D12">
            <v>74.166574999999995</v>
          </cell>
          <cell r="G12">
            <v>77.541344000000009</v>
          </cell>
          <cell r="J12">
            <v>82.510171</v>
          </cell>
          <cell r="L12">
            <v>90.887970999999993</v>
          </cell>
          <cell r="N12">
            <v>103.130701</v>
          </cell>
          <cell r="P12">
            <v>118.653285</v>
          </cell>
          <cell r="R12">
            <v>136.65696600000001</v>
          </cell>
        </row>
        <row r="14">
          <cell r="B14" t="str">
            <v>Other Revenue:</v>
          </cell>
        </row>
        <row r="15">
          <cell r="B15" t="str">
            <v>3rd Party Commissions</v>
          </cell>
          <cell r="D15">
            <v>1.137686</v>
          </cell>
          <cell r="G15">
            <v>1.189454</v>
          </cell>
          <cell r="J15">
            <v>1.265674</v>
          </cell>
          <cell r="L15">
            <v>1.394185</v>
          </cell>
          <cell r="N15">
            <v>1.5819840000000001</v>
          </cell>
          <cell r="P15">
            <v>1.820095</v>
          </cell>
          <cell r="R15">
            <v>2.0962640000000001</v>
          </cell>
        </row>
        <row r="16">
          <cell r="B16" t="str">
            <v>NCRF Commissions</v>
          </cell>
          <cell r="D16">
            <v>0.34056900000000001</v>
          </cell>
          <cell r="G16">
            <v>0.37072500000000003</v>
          </cell>
          <cell r="J16">
            <v>0.38790999999999998</v>
          </cell>
          <cell r="L16">
            <v>0.40226499999999998</v>
          </cell>
          <cell r="N16">
            <v>0.41985600000000001</v>
          </cell>
          <cell r="P16">
            <v>0.43966</v>
          </cell>
          <cell r="R16">
            <v>0.44961299999999998</v>
          </cell>
        </row>
        <row r="17">
          <cell r="B17" t="str">
            <v>Agency Fees</v>
          </cell>
          <cell r="D17">
            <v>0.47785300000000003</v>
          </cell>
          <cell r="G17">
            <v>0.49959599999999998</v>
          </cell>
          <cell r="J17">
            <v>0.53161000000000003</v>
          </cell>
          <cell r="L17">
            <v>0.585588</v>
          </cell>
          <cell r="N17">
            <v>0.66446700000000003</v>
          </cell>
          <cell r="P17">
            <v>0.76447900000000002</v>
          </cell>
          <cell r="R17">
            <v>0.88047600000000004</v>
          </cell>
        </row>
        <row r="18">
          <cell r="B18" t="str">
            <v>Other Fee Income</v>
          </cell>
          <cell r="D18">
            <v>5.3796999999999998E-2</v>
          </cell>
          <cell r="G18">
            <v>0.58202699999999996</v>
          </cell>
          <cell r="J18">
            <v>0.653304</v>
          </cell>
          <cell r="L18">
            <v>0.719638</v>
          </cell>
          <cell r="N18">
            <v>0.81657500000000005</v>
          </cell>
          <cell r="P18">
            <v>0.93947899999999995</v>
          </cell>
          <cell r="R18">
            <v>1.08203</v>
          </cell>
        </row>
        <row r="19">
          <cell r="B19" t="str">
            <v>Total Other Revenue</v>
          </cell>
          <cell r="D19">
            <v>2.0099049999999998</v>
          </cell>
          <cell r="G19">
            <v>2.6418020000000002</v>
          </cell>
          <cell r="J19">
            <v>2.838498</v>
          </cell>
          <cell r="L19">
            <v>3.1016760000000003</v>
          </cell>
          <cell r="N19">
            <v>3.482882</v>
          </cell>
          <cell r="P19">
            <v>3.9637130000000003</v>
          </cell>
          <cell r="R19">
            <v>4.5083830000000003</v>
          </cell>
        </row>
        <row r="21">
          <cell r="B21" t="str">
            <v>Total Revenue</v>
          </cell>
          <cell r="D21">
            <v>76.176479999999998</v>
          </cell>
          <cell r="G21">
            <v>80.183146000000008</v>
          </cell>
          <cell r="J21">
            <v>85.348669000000001</v>
          </cell>
          <cell r="L21">
            <v>93.989646999999991</v>
          </cell>
          <cell r="N21">
            <v>106.61358300000001</v>
          </cell>
          <cell r="P21">
            <v>122.616998</v>
          </cell>
          <cell r="R21">
            <v>141.16534900000002</v>
          </cell>
        </row>
        <row r="26">
          <cell r="A26" t="str">
            <v>x</v>
          </cell>
          <cell r="B26" t="str">
            <v xml:space="preserve">RDY Holdings - Income Statement </v>
          </cell>
          <cell r="T26">
            <v>1</v>
          </cell>
          <cell r="U26" t="str">
            <v>Circuit Breaker</v>
          </cell>
        </row>
        <row r="28">
          <cell r="B28" t="str">
            <v>($ in millions)</v>
          </cell>
        </row>
        <row r="30">
          <cell r="D30">
            <v>2008</v>
          </cell>
          <cell r="G30">
            <v>2009</v>
          </cell>
          <cell r="J30">
            <v>2010</v>
          </cell>
          <cell r="L30">
            <v>2011</v>
          </cell>
          <cell r="N30">
            <v>2012</v>
          </cell>
          <cell r="P30">
            <v>2013</v>
          </cell>
          <cell r="R30">
            <v>2014</v>
          </cell>
          <cell r="T30" t="str">
            <v>Assumptions / Notes</v>
          </cell>
        </row>
        <row r="32">
          <cell r="B32" t="str">
            <v>Revenue:</v>
          </cell>
        </row>
        <row r="33">
          <cell r="B33" t="str">
            <v>Earned Premiums</v>
          </cell>
          <cell r="D33">
            <v>40.452249000000002</v>
          </cell>
          <cell r="G33">
            <v>36.62706</v>
          </cell>
          <cell r="J33">
            <v>60.434649</v>
          </cell>
          <cell r="L33">
            <v>72.5215788</v>
          </cell>
          <cell r="N33">
            <v>83.399815619999998</v>
          </cell>
          <cell r="P33">
            <v>93.407793494400011</v>
          </cell>
          <cell r="R33">
            <v>104.61672871372802</v>
          </cell>
        </row>
        <row r="34">
          <cell r="B34" t="str">
            <v>Investment Income</v>
          </cell>
          <cell r="D34">
            <v>0.87971900000000003</v>
          </cell>
          <cell r="G34">
            <v>0.79437300000000011</v>
          </cell>
          <cell r="J34">
            <v>2.459937</v>
          </cell>
          <cell r="L34">
            <v>2.82892755</v>
          </cell>
          <cell r="N34">
            <v>3.2532666824999996</v>
          </cell>
          <cell r="P34">
            <v>3.7412566848749993</v>
          </cell>
          <cell r="R34">
            <v>4.3024451876062493</v>
          </cell>
          <cell r="T34" t="str">
            <v>&lt;--- Circ</v>
          </cell>
        </row>
        <row r="35">
          <cell r="B35" t="str">
            <v>Other</v>
          </cell>
          <cell r="D35">
            <v>0.12961300000000001</v>
          </cell>
          <cell r="G35">
            <v>0.13551099999999999</v>
          </cell>
          <cell r="J35">
            <v>0.14228655000000001</v>
          </cell>
          <cell r="L35">
            <v>0.14940087750000003</v>
          </cell>
          <cell r="N35">
            <v>0.15687092137500003</v>
          </cell>
          <cell r="P35">
            <v>0.16471446744375004</v>
          </cell>
          <cell r="R35">
            <v>0.17295019081593754</v>
          </cell>
        </row>
        <row r="36">
          <cell r="B36" t="str">
            <v>Total Revenue</v>
          </cell>
          <cell r="D36">
            <v>41.461581000000002</v>
          </cell>
          <cell r="G36">
            <v>37.556944000000001</v>
          </cell>
          <cell r="J36">
            <v>63.036872550000005</v>
          </cell>
          <cell r="L36">
            <v>75.499907227500003</v>
          </cell>
          <cell r="N36">
            <v>86.809953223874999</v>
          </cell>
          <cell r="P36">
            <v>97.313764646718752</v>
          </cell>
          <cell r="R36">
            <v>109.09212409215021</v>
          </cell>
        </row>
        <row r="38">
          <cell r="B38" t="str">
            <v>Expense:</v>
          </cell>
        </row>
        <row r="39">
          <cell r="B39" t="str">
            <v>Loss &amp; LAE</v>
          </cell>
          <cell r="D39">
            <v>23.675988</v>
          </cell>
          <cell r="G39">
            <v>21.645634999999999</v>
          </cell>
          <cell r="J39">
            <v>36.735788600596734</v>
          </cell>
          <cell r="L39">
            <v>44.934952519728739</v>
          </cell>
          <cell r="N39">
            <v>51.895768633021035</v>
          </cell>
          <cell r="P39">
            <v>58.67738944668897</v>
          </cell>
          <cell r="R39">
            <v>65.574384159543357</v>
          </cell>
        </row>
        <row r="40">
          <cell r="B40" t="str">
            <v>Commission Expense / (Income)</v>
          </cell>
          <cell r="D40">
            <v>0.322019</v>
          </cell>
          <cell r="G40">
            <v>-5.6644780000000008</v>
          </cell>
          <cell r="J40">
            <v>2.8058524329419319</v>
          </cell>
          <cell r="L40">
            <v>0.54252923810194564</v>
          </cell>
          <cell r="N40">
            <v>0.56758599943554378</v>
          </cell>
          <cell r="P40">
            <v>0.5981134007668284</v>
          </cell>
          <cell r="R40">
            <v>0.6211335081120658</v>
          </cell>
        </row>
        <row r="41">
          <cell r="B41" t="str">
            <v>Commissions &amp; Fees</v>
          </cell>
          <cell r="D41">
            <v>-10.807092000000001</v>
          </cell>
          <cell r="G41">
            <v>-8.3216190000000001</v>
          </cell>
          <cell r="J41">
            <v>-4.4409236951440691</v>
          </cell>
          <cell r="L41">
            <v>-3.320003730902283</v>
          </cell>
          <cell r="N41">
            <v>-3.8685780650348862</v>
          </cell>
          <cell r="P41">
            <v>-4.401895529908824</v>
          </cell>
          <cell r="R41">
            <v>-4.9888550892754528</v>
          </cell>
        </row>
        <row r="42">
          <cell r="B42" t="str">
            <v>Compensation / Benefits</v>
          </cell>
          <cell r="D42">
            <v>14.478770000000001</v>
          </cell>
          <cell r="G42">
            <v>15.629261</v>
          </cell>
          <cell r="J42">
            <v>13.338418789712122</v>
          </cell>
          <cell r="L42">
            <v>15.50333672722315</v>
          </cell>
          <cell r="N42">
            <v>17.024814143133746</v>
          </cell>
          <cell r="P42">
            <v>17.904988190813945</v>
          </cell>
          <cell r="R42">
            <v>18.76861853546523</v>
          </cell>
        </row>
        <row r="43">
          <cell r="B43" t="str">
            <v>Advertising</v>
          </cell>
          <cell r="D43">
            <v>1.6837899999999999</v>
          </cell>
          <cell r="G43">
            <v>1.863102</v>
          </cell>
          <cell r="J43">
            <v>1.6245661331687586</v>
          </cell>
          <cell r="L43">
            <v>1.9474185582227534</v>
          </cell>
          <cell r="N43">
            <v>2.1913022722136013</v>
          </cell>
          <cell r="P43">
            <v>2.3531280719937757</v>
          </cell>
          <cell r="R43">
            <v>2.5116529440746342</v>
          </cell>
        </row>
        <row r="44">
          <cell r="B44" t="str">
            <v>Other Operating Expense</v>
          </cell>
          <cell r="D44">
            <v>10.240378</v>
          </cell>
          <cell r="G44">
            <v>10.058216</v>
          </cell>
          <cell r="J44">
            <v>8.3582423159829862</v>
          </cell>
          <cell r="L44">
            <v>9.8829552398828895</v>
          </cell>
          <cell r="N44">
            <v>11.374431357262871</v>
          </cell>
          <cell r="P44">
            <v>12.508179354992681</v>
          </cell>
          <cell r="R44">
            <v>13.619469223143538</v>
          </cell>
        </row>
        <row r="45">
          <cell r="B45" t="str">
            <v>Interest Expense</v>
          </cell>
          <cell r="D45">
            <v>0.60980400000000001</v>
          </cell>
          <cell r="G45">
            <v>0.45500000000000002</v>
          </cell>
          <cell r="J45">
            <v>0.45500000000000002</v>
          </cell>
          <cell r="L45">
            <v>0.45500000000000002</v>
          </cell>
          <cell r="N45">
            <v>0.45500000000000002</v>
          </cell>
          <cell r="P45">
            <v>0.45500000000000002</v>
          </cell>
          <cell r="R45">
            <v>0.45500000000000002</v>
          </cell>
        </row>
        <row r="46">
          <cell r="B46" t="str">
            <v>Total Expense</v>
          </cell>
          <cell r="D46">
            <v>40.203656999999993</v>
          </cell>
          <cell r="G46">
            <v>35.665116999999995</v>
          </cell>
          <cell r="J46">
            <v>58.876944577258456</v>
          </cell>
          <cell r="L46">
            <v>69.946188552257198</v>
          </cell>
          <cell r="N46">
            <v>79.64032434003191</v>
          </cell>
          <cell r="P46">
            <v>88.094902935347378</v>
          </cell>
          <cell r="R46">
            <v>96.561403281063377</v>
          </cell>
        </row>
        <row r="48">
          <cell r="B48" t="str">
            <v>Pre-tax Income</v>
          </cell>
          <cell r="D48">
            <v>1.2579240000000098</v>
          </cell>
          <cell r="G48">
            <v>1.8918270000000064</v>
          </cell>
          <cell r="J48">
            <v>4.1599279727415492</v>
          </cell>
          <cell r="L48">
            <v>5.5537186752428056</v>
          </cell>
          <cell r="N48">
            <v>7.1696288838430888</v>
          </cell>
          <cell r="P48">
            <v>9.2188617113713747</v>
          </cell>
          <cell r="R48">
            <v>12.530720811086837</v>
          </cell>
        </row>
        <row r="49">
          <cell r="B49" t="str">
            <v>Less: Taxes (at 35%)</v>
          </cell>
          <cell r="D49">
            <v>-0.44027340000000342</v>
          </cell>
          <cell r="G49">
            <v>-0.66213945000000218</v>
          </cell>
          <cell r="J49">
            <v>-1.4559747904595421</v>
          </cell>
          <cell r="L49">
            <v>-1.9438015363349819</v>
          </cell>
          <cell r="N49">
            <v>-2.5093701093450811</v>
          </cell>
          <cell r="P49">
            <v>-3.2266015989799808</v>
          </cell>
          <cell r="R49">
            <v>-4.3857522838803931</v>
          </cell>
          <cell r="T49">
            <v>0.35</v>
          </cell>
          <cell r="U49" t="str">
            <v>Tax Rate</v>
          </cell>
        </row>
        <row r="50">
          <cell r="B50" t="str">
            <v>Net Income</v>
          </cell>
          <cell r="D50">
            <v>0.81765060000000633</v>
          </cell>
          <cell r="G50">
            <v>1.2296875500000042</v>
          </cell>
          <cell r="J50">
            <v>2.7039531822820071</v>
          </cell>
          <cell r="L50">
            <v>3.6099171389078237</v>
          </cell>
          <cell r="N50">
            <v>4.6602587744980077</v>
          </cell>
          <cell r="P50">
            <v>5.9922601123913939</v>
          </cell>
          <cell r="R50">
            <v>8.1449685272064443</v>
          </cell>
        </row>
        <row r="52">
          <cell r="B52" t="str">
            <v>Return on Average Equity</v>
          </cell>
          <cell r="D52">
            <v>0.13088692172242777</v>
          </cell>
          <cell r="G52">
            <v>0.17855603962789238</v>
          </cell>
          <cell r="J52">
            <v>9.371264491938737E-2</v>
          </cell>
          <cell r="L52">
            <v>0.11277255714209822</v>
          </cell>
          <cell r="N52">
            <v>0.12892987042070944</v>
          </cell>
          <cell r="P52">
            <v>0.1444894823835034</v>
          </cell>
          <cell r="R52">
            <v>0.16779716500532801</v>
          </cell>
        </row>
        <row r="54">
          <cell r="B54" t="str">
            <v>GAAP Ratios:</v>
          </cell>
        </row>
        <row r="55">
          <cell r="B55" t="str">
            <v>Loss &amp; LAE Ratio</v>
          </cell>
          <cell r="D55">
            <v>0.58528236588279681</v>
          </cell>
          <cell r="G55">
            <v>0.5909738592177477</v>
          </cell>
          <cell r="J55">
            <v>0.60785971637887293</v>
          </cell>
          <cell r="L55">
            <v>0.61960802926878278</v>
          </cell>
          <cell r="N55">
            <v>0.62225279812939993</v>
          </cell>
          <cell r="P55">
            <v>0.62818515727177304</v>
          </cell>
          <cell r="R55">
            <v>0.62680591302926636</v>
          </cell>
        </row>
        <row r="56">
          <cell r="B56" t="str">
            <v>Expense Ratio (a)</v>
          </cell>
          <cell r="D56">
            <v>0.39349765200940989</v>
          </cell>
          <cell r="G56">
            <v>0.37034045320590836</v>
          </cell>
          <cell r="J56">
            <v>0.3588364677465361</v>
          </cell>
          <cell r="L56">
            <v>0.33860592169745285</v>
          </cell>
          <cell r="N56">
            <v>0.32721362156664774</v>
          </cell>
          <cell r="P56">
            <v>0.31006527833670289</v>
          </cell>
          <cell r="R56">
            <v>0.29184643313659203</v>
          </cell>
        </row>
        <row r="57">
          <cell r="B57" t="str">
            <v>Combined Ratio</v>
          </cell>
          <cell r="D57">
            <v>0.9787800178922067</v>
          </cell>
          <cell r="G57">
            <v>0.96131431242365606</v>
          </cell>
          <cell r="J57">
            <v>0.96669618412540903</v>
          </cell>
          <cell r="L57">
            <v>0.95821395096623563</v>
          </cell>
          <cell r="N57">
            <v>0.94946641969604761</v>
          </cell>
          <cell r="P57">
            <v>0.93825043560847599</v>
          </cell>
          <cell r="R57">
            <v>0.91865234616585845</v>
          </cell>
        </row>
        <row r="59">
          <cell r="B59" t="str">
            <v>End of Period Equity</v>
          </cell>
          <cell r="D59">
            <v>6.2720000000000002</v>
          </cell>
          <cell r="G59">
            <v>27.501687550000003</v>
          </cell>
          <cell r="J59">
            <v>30.20564073228201</v>
          </cell>
          <cell r="L59">
            <v>33.815557871189831</v>
          </cell>
          <cell r="N59">
            <v>38.475816645687843</v>
          </cell>
          <cell r="P59">
            <v>44.468076758079235</v>
          </cell>
          <cell r="R59">
            <v>52.613045285285679</v>
          </cell>
        </row>
        <row r="62">
          <cell r="N62" t="str">
            <v xml:space="preserve"> </v>
          </cell>
        </row>
        <row r="64">
          <cell r="A64" t="str">
            <v>x</v>
          </cell>
          <cell r="B64" t="str">
            <v>RDY Holdings - Balance Sheet Items</v>
          </cell>
        </row>
        <row r="66">
          <cell r="B66" t="str">
            <v>($ in millions)</v>
          </cell>
        </row>
        <row r="68">
          <cell r="D68">
            <v>2008</v>
          </cell>
          <cell r="G68">
            <v>2009</v>
          </cell>
          <cell r="J68">
            <v>2010</v>
          </cell>
          <cell r="L68">
            <v>2011</v>
          </cell>
          <cell r="N68">
            <v>2012</v>
          </cell>
          <cell r="P68">
            <v>2013</v>
          </cell>
          <cell r="R68">
            <v>2014</v>
          </cell>
          <cell r="T68" t="str">
            <v>Assumptions / Notes</v>
          </cell>
        </row>
        <row r="70">
          <cell r="B70" t="str">
            <v>Cash and Investments</v>
          </cell>
          <cell r="D70">
            <v>27.484999999999999</v>
          </cell>
          <cell r="G70">
            <v>28.714687550000004</v>
          </cell>
          <cell r="J70">
            <v>51.418640732282014</v>
          </cell>
          <cell r="L70">
            <v>55.02855787118984</v>
          </cell>
          <cell r="N70">
            <v>59.688816645687851</v>
          </cell>
          <cell r="P70">
            <v>65.681076758079243</v>
          </cell>
          <cell r="R70">
            <v>73.826045285285687</v>
          </cell>
        </row>
        <row r="71">
          <cell r="D71">
            <v>3.2007240312897943E-2</v>
          </cell>
          <cell r="G71">
            <v>2.7664344200743356E-2</v>
          </cell>
          <cell r="J71">
            <v>4.7841346347679413E-2</v>
          </cell>
          <cell r="L71">
            <v>5.1408353397556193E-2</v>
          </cell>
          <cell r="N71">
            <v>5.4503789240978831E-2</v>
          </cell>
          <cell r="P71">
            <v>5.696095237072675E-2</v>
          </cell>
          <cell r="R71">
            <v>5.8278147921649169E-2</v>
          </cell>
        </row>
        <row r="73">
          <cell r="B73" t="str">
            <v>Beginning of Period Equity</v>
          </cell>
          <cell r="G73">
            <v>6.2720000000000002</v>
          </cell>
          <cell r="J73">
            <v>27.501687550000003</v>
          </cell>
          <cell r="L73">
            <v>30.20564073228201</v>
          </cell>
          <cell r="N73">
            <v>33.815557871189831</v>
          </cell>
          <cell r="P73">
            <v>38.475816645687843</v>
          </cell>
          <cell r="R73">
            <v>44.468076758079235</v>
          </cell>
        </row>
        <row r="74">
          <cell r="B74" t="str">
            <v>Plus:  Net Income</v>
          </cell>
          <cell r="G74">
            <v>1.2296875500000042</v>
          </cell>
          <cell r="J74">
            <v>2.7039531822820071</v>
          </cell>
          <cell r="L74">
            <v>3.6099171389078237</v>
          </cell>
          <cell r="N74">
            <v>4.6602587744980077</v>
          </cell>
          <cell r="P74">
            <v>5.9922601123913939</v>
          </cell>
          <cell r="R74">
            <v>8.1449685272064443</v>
          </cell>
        </row>
        <row r="75">
          <cell r="B75" t="str">
            <v>Plus:  Equity Infusion</v>
          </cell>
          <cell r="G75">
            <v>20</v>
          </cell>
          <cell r="J75">
            <v>0</v>
          </cell>
          <cell r="L75">
            <v>0</v>
          </cell>
          <cell r="N75">
            <v>0</v>
          </cell>
          <cell r="P75">
            <v>0</v>
          </cell>
          <cell r="R75">
            <v>0</v>
          </cell>
        </row>
        <row r="76">
          <cell r="B76" t="str">
            <v>End of Period Equity</v>
          </cell>
          <cell r="D76">
            <v>6.2720000000000002</v>
          </cell>
          <cell r="G76">
            <v>27.501687550000003</v>
          </cell>
          <cell r="J76">
            <v>30.20564073228201</v>
          </cell>
          <cell r="L76">
            <v>33.815557871189831</v>
          </cell>
          <cell r="N76">
            <v>38.475816645687843</v>
          </cell>
          <cell r="P76">
            <v>44.468076758079235</v>
          </cell>
          <cell r="R76">
            <v>52.613045285285679</v>
          </cell>
          <cell r="T76">
            <v>6.2220000000000004</v>
          </cell>
          <cell r="U76" t="str">
            <v>2007 Ending Equity</v>
          </cell>
        </row>
        <row r="77">
          <cell r="B77" t="str">
            <v>Average Equity</v>
          </cell>
          <cell r="D77">
            <v>6.2469999999999999</v>
          </cell>
          <cell r="G77">
            <v>6.8868437750000018</v>
          </cell>
          <cell r="J77">
            <v>28.853664141141007</v>
          </cell>
          <cell r="L77">
            <v>32.010599301735922</v>
          </cell>
          <cell r="N77">
            <v>36.145687258438841</v>
          </cell>
          <cell r="P77">
            <v>41.471946701883539</v>
          </cell>
          <cell r="R77">
            <v>48.540561021682457</v>
          </cell>
        </row>
        <row r="79">
          <cell r="B79" t="str">
            <v>Return on Average Equity</v>
          </cell>
          <cell r="D79">
            <v>0.13088692172242777</v>
          </cell>
          <cell r="G79">
            <v>0.17855603962789238</v>
          </cell>
          <cell r="J79">
            <v>9.371264491938737E-2</v>
          </cell>
          <cell r="L79">
            <v>0.11277255714209822</v>
          </cell>
          <cell r="N79">
            <v>0.12892987042070944</v>
          </cell>
          <cell r="P79">
            <v>0.1444894823835034</v>
          </cell>
          <cell r="R79">
            <v>0.16779716500532801</v>
          </cell>
        </row>
        <row r="84">
          <cell r="A84" t="str">
            <v>x</v>
          </cell>
          <cell r="B84" t="str">
            <v>RDY Holdings - Model Drivers</v>
          </cell>
        </row>
        <row r="86">
          <cell r="B86" t="str">
            <v>($ in millions)</v>
          </cell>
        </row>
        <row r="88">
          <cell r="D88">
            <v>2008</v>
          </cell>
          <cell r="G88">
            <v>2009</v>
          </cell>
          <cell r="J88">
            <v>2010</v>
          </cell>
          <cell r="L88">
            <v>2011</v>
          </cell>
          <cell r="N88">
            <v>2012</v>
          </cell>
          <cell r="P88">
            <v>2013</v>
          </cell>
          <cell r="R88">
            <v>2014</v>
          </cell>
          <cell r="T88" t="str">
            <v>Assumptions / Notes</v>
          </cell>
        </row>
        <row r="90">
          <cell r="B90" t="str">
            <v>Choose Case</v>
          </cell>
          <cell r="D90">
            <v>2</v>
          </cell>
          <cell r="G90">
            <v>1</v>
          </cell>
          <cell r="J90" t="str">
            <v>RDY Holdings</v>
          </cell>
        </row>
        <row r="91">
          <cell r="G91">
            <v>2</v>
          </cell>
          <cell r="J91" t="str">
            <v>WCMA Projections</v>
          </cell>
        </row>
        <row r="93">
          <cell r="B93" t="str">
            <v>Income Drivers:</v>
          </cell>
        </row>
        <row r="95">
          <cell r="B95" t="str">
            <v>Earned Premiums % Growth</v>
          </cell>
          <cell r="G95">
            <v>-9.4560601562597935E-2</v>
          </cell>
          <cell r="J95">
            <v>0.65</v>
          </cell>
          <cell r="L95">
            <v>0.2</v>
          </cell>
          <cell r="N95">
            <v>0.15</v>
          </cell>
          <cell r="P95">
            <v>0.12</v>
          </cell>
          <cell r="R95">
            <v>0.12</v>
          </cell>
        </row>
        <row r="96">
          <cell r="B96" t="str">
            <v>RDY Holdings</v>
          </cell>
          <cell r="G96">
            <v>-9.4560601562597935E-2</v>
          </cell>
          <cell r="J96">
            <v>1.1452092523942681</v>
          </cell>
          <cell r="L96">
            <v>0.12432797912476157</v>
          </cell>
          <cell r="N96">
            <v>0.13355392201087302</v>
          </cell>
          <cell r="P96">
            <v>0.14998209454024836</v>
          </cell>
          <cell r="R96">
            <v>0.15169306174519659</v>
          </cell>
        </row>
        <row r="97">
          <cell r="B97" t="str">
            <v>WCMA Projections</v>
          </cell>
          <cell r="G97">
            <v>-9.4560601562597935E-2</v>
          </cell>
          <cell r="J97">
            <v>0.65</v>
          </cell>
          <cell r="L97">
            <v>0.2</v>
          </cell>
          <cell r="N97">
            <v>0.15</v>
          </cell>
          <cell r="P97">
            <v>0.12</v>
          </cell>
          <cell r="R97">
            <v>0.12</v>
          </cell>
        </row>
        <row r="99">
          <cell r="B99" t="str">
            <v>Investment Income % Growth</v>
          </cell>
          <cell r="G99">
            <v>2.7664344200743356E-2</v>
          </cell>
          <cell r="L99">
            <v>0.15</v>
          </cell>
          <cell r="N99">
            <v>0.15</v>
          </cell>
          <cell r="P99">
            <v>0.15</v>
          </cell>
          <cell r="R99">
            <v>0.15</v>
          </cell>
        </row>
        <row r="100">
          <cell r="B100" t="str">
            <v>RDY Holdings</v>
          </cell>
          <cell r="G100">
            <v>2.7664344200743356E-2</v>
          </cell>
          <cell r="L100">
            <v>0.15125346706033538</v>
          </cell>
          <cell r="N100">
            <v>0.16413319016063155</v>
          </cell>
          <cell r="P100">
            <v>0.17836575530857135</v>
          </cell>
          <cell r="R100">
            <v>0.16948833181762835</v>
          </cell>
        </row>
        <row r="101">
          <cell r="B101" t="str">
            <v>WCMA Projections</v>
          </cell>
          <cell r="G101">
            <v>2.7664344200743356E-2</v>
          </cell>
          <cell r="L101">
            <v>0.15</v>
          </cell>
          <cell r="N101">
            <v>0.15</v>
          </cell>
          <cell r="P101">
            <v>0.15</v>
          </cell>
          <cell r="R101">
            <v>0.15</v>
          </cell>
        </row>
        <row r="103">
          <cell r="B103" t="str">
            <v>Other Income % Growth</v>
          </cell>
          <cell r="G103">
            <v>4.5504694745125862E-2</v>
          </cell>
          <cell r="J103">
            <v>0.05</v>
          </cell>
          <cell r="L103">
            <v>0.05</v>
          </cell>
          <cell r="N103">
            <v>0.05</v>
          </cell>
          <cell r="P103">
            <v>0.05</v>
          </cell>
          <cell r="R103">
            <v>0.05</v>
          </cell>
        </row>
        <row r="104">
          <cell r="B104" t="str">
            <v>RDY Holdings</v>
          </cell>
          <cell r="G104">
            <v>4.5504694745125862E-2</v>
          </cell>
          <cell r="J104">
            <v>6.4083358546538571E-2</v>
          </cell>
          <cell r="L104">
            <v>0.10153611428967735</v>
          </cell>
          <cell r="N104">
            <v>0.13469868291823017</v>
          </cell>
          <cell r="P104">
            <v>0.15051239797815019</v>
          </cell>
          <cell r="R104">
            <v>0.15173757462938497</v>
          </cell>
        </row>
        <row r="105">
          <cell r="B105" t="str">
            <v>WCMA Projections</v>
          </cell>
          <cell r="G105">
            <v>4.5504694745125862E-2</v>
          </cell>
          <cell r="J105">
            <v>0.05</v>
          </cell>
          <cell r="L105">
            <v>0.05</v>
          </cell>
          <cell r="N105">
            <v>0.05</v>
          </cell>
          <cell r="P105">
            <v>0.05</v>
          </cell>
          <cell r="R105">
            <v>0.05</v>
          </cell>
        </row>
        <row r="107">
          <cell r="B107" t="str">
            <v>Expenses Drivers</v>
          </cell>
        </row>
        <row r="109">
          <cell r="B109" t="str">
            <v>Loss &amp; LAE Ratio</v>
          </cell>
          <cell r="G109">
            <v>0.5909738592177477</v>
          </cell>
          <cell r="J109">
            <v>0.60785971637887293</v>
          </cell>
          <cell r="L109">
            <v>0.61960802926878278</v>
          </cell>
          <cell r="N109">
            <v>0.62225279812939993</v>
          </cell>
          <cell r="P109">
            <v>0.62818515727177304</v>
          </cell>
          <cell r="R109">
            <v>0.62680591302926636</v>
          </cell>
        </row>
        <row r="110">
          <cell r="B110" t="str">
            <v>RDY Holdings</v>
          </cell>
          <cell r="D110">
            <v>0.58528236588279681</v>
          </cell>
          <cell r="G110">
            <v>0.5909738592177477</v>
          </cell>
          <cell r="J110">
            <v>0.60785971637887293</v>
          </cell>
          <cell r="L110">
            <v>0.61960802926878278</v>
          </cell>
          <cell r="N110">
            <v>0.62225279812939993</v>
          </cell>
          <cell r="P110">
            <v>0.62818515727177304</v>
          </cell>
          <cell r="R110">
            <v>0.62680591302926636</v>
          </cell>
        </row>
        <row r="111">
          <cell r="B111" t="str">
            <v>WCMA Projections</v>
          </cell>
          <cell r="G111">
            <v>0.5909738592177477</v>
          </cell>
          <cell r="J111">
            <v>0.60785971637887293</v>
          </cell>
          <cell r="L111">
            <v>0.61960802926878278</v>
          </cell>
          <cell r="N111">
            <v>0.62225279812939993</v>
          </cell>
          <cell r="P111">
            <v>0.62818515727177304</v>
          </cell>
          <cell r="R111">
            <v>0.62680591302926636</v>
          </cell>
        </row>
        <row r="113">
          <cell r="B113" t="str">
            <v>Commission Expense Ratio</v>
          </cell>
          <cell r="G113">
            <v>-0.15465281679719858</v>
          </cell>
          <cell r="J113">
            <v>4.6427876712611199E-2</v>
          </cell>
          <cell r="L113">
            <v>7.4809352895933599E-3</v>
          </cell>
          <cell r="N113">
            <v>6.8056025689753651E-3</v>
          </cell>
          <cell r="P113">
            <v>6.4032494333857324E-3</v>
          </cell>
          <cell r="R113">
            <v>5.9372293107322078E-3</v>
          </cell>
        </row>
        <row r="114">
          <cell r="B114" t="str">
            <v>RDY Holdings</v>
          </cell>
          <cell r="D114">
            <v>7.9604721112044967E-3</v>
          </cell>
          <cell r="G114">
            <v>-0.15465281679719858</v>
          </cell>
          <cell r="J114">
            <v>4.6427876712611199E-2</v>
          </cell>
          <cell r="L114">
            <v>7.4809352895933599E-3</v>
          </cell>
          <cell r="N114">
            <v>6.8056025689753651E-3</v>
          </cell>
          <cell r="P114">
            <v>6.4032494333857324E-3</v>
          </cell>
          <cell r="R114">
            <v>5.9372293107322078E-3</v>
          </cell>
        </row>
        <row r="115">
          <cell r="B115" t="str">
            <v>WCMA Projections</v>
          </cell>
          <cell r="G115">
            <v>-0.15465281679719858</v>
          </cell>
          <cell r="J115">
            <v>4.6427876712611199E-2</v>
          </cell>
          <cell r="L115">
            <v>7.4809352895933599E-3</v>
          </cell>
          <cell r="N115">
            <v>6.8056025689753651E-3</v>
          </cell>
          <cell r="P115">
            <v>6.4032494333857324E-3</v>
          </cell>
          <cell r="R115">
            <v>5.9372293107322078E-3</v>
          </cell>
        </row>
        <row r="117">
          <cell r="B117" t="str">
            <v>Commissions and Fees % Growth</v>
          </cell>
          <cell r="G117">
            <v>0.22719866131761599</v>
          </cell>
          <cell r="J117">
            <v>7.3483072519277298E-2</v>
          </cell>
          <cell r="L117">
            <v>4.5779529153084059E-2</v>
          </cell>
          <cell r="N117">
            <v>4.6385930667539363E-2</v>
          </cell>
          <cell r="P117">
            <v>4.7125570203868768E-2</v>
          </cell>
          <cell r="R117">
            <v>4.7686972730020045E-2</v>
          </cell>
        </row>
        <row r="118">
          <cell r="B118" t="str">
            <v>RDY Holdings</v>
          </cell>
          <cell r="D118">
            <v>0.26715676549899614</v>
          </cell>
          <cell r="G118">
            <v>0.22719866131761599</v>
          </cell>
          <cell r="J118">
            <v>7.3483072519277298E-2</v>
          </cell>
          <cell r="L118">
            <v>4.5779529153084059E-2</v>
          </cell>
          <cell r="N118">
            <v>4.6385930667539363E-2</v>
          </cell>
          <cell r="P118">
            <v>4.7125570203868768E-2</v>
          </cell>
          <cell r="R118">
            <v>4.7686972730020045E-2</v>
          </cell>
        </row>
        <row r="119">
          <cell r="B119" t="str">
            <v>WCMA Projections</v>
          </cell>
          <cell r="G119">
            <v>0.22719866131761599</v>
          </cell>
          <cell r="J119">
            <v>7.3483072519277298E-2</v>
          </cell>
          <cell r="L119">
            <v>4.5779529153084059E-2</v>
          </cell>
          <cell r="N119">
            <v>4.6385930667539363E-2</v>
          </cell>
          <cell r="P119">
            <v>4.7125570203868768E-2</v>
          </cell>
          <cell r="R119">
            <v>4.7686972730020045E-2</v>
          </cell>
        </row>
        <row r="124">
          <cell r="A124" t="str">
            <v>x</v>
          </cell>
          <cell r="B124" t="str">
            <v>RDY Holdings - Model Drivers (continued)</v>
          </cell>
        </row>
        <row r="126">
          <cell r="B126" t="str">
            <v>($ in millions)</v>
          </cell>
        </row>
        <row r="128">
          <cell r="D128">
            <v>2008</v>
          </cell>
          <cell r="G128">
            <v>2009</v>
          </cell>
          <cell r="J128">
            <v>2010</v>
          </cell>
          <cell r="L128">
            <v>2011</v>
          </cell>
          <cell r="N128">
            <v>2012</v>
          </cell>
          <cell r="P128">
            <v>2013</v>
          </cell>
          <cell r="R128">
            <v>2014</v>
          </cell>
          <cell r="T128" t="str">
            <v>Assumptions / Notes</v>
          </cell>
        </row>
        <row r="130">
          <cell r="B130" t="str">
            <v>Compensation / Benefits Ratio</v>
          </cell>
          <cell r="G130">
            <v>0.42671350089250953</v>
          </cell>
          <cell r="J130">
            <v>0.22070813697804587</v>
          </cell>
          <cell r="L130">
            <v>0.21377549942725668</v>
          </cell>
          <cell r="N130">
            <v>0.20413491344759097</v>
          </cell>
          <cell r="P130">
            <v>0.19168623431713314</v>
          </cell>
          <cell r="R130">
            <v>0.17940360749401232</v>
          </cell>
        </row>
        <row r="131">
          <cell r="B131" t="str">
            <v>RDY Holdings</v>
          </cell>
          <cell r="D131">
            <v>0.35792249770834744</v>
          </cell>
          <cell r="G131">
            <v>0.42671350089250953</v>
          </cell>
          <cell r="J131">
            <v>0.22070813697804587</v>
          </cell>
          <cell r="L131">
            <v>0.21377549942725668</v>
          </cell>
          <cell r="N131">
            <v>0.20413491344759097</v>
          </cell>
          <cell r="P131">
            <v>0.19168623431713314</v>
          </cell>
          <cell r="R131">
            <v>0.17940360749401232</v>
          </cell>
        </row>
        <row r="132">
          <cell r="B132" t="str">
            <v>WCMA Projections</v>
          </cell>
          <cell r="G132">
            <v>0.42671350089250953</v>
          </cell>
          <cell r="J132">
            <v>0.22070813697804587</v>
          </cell>
          <cell r="L132">
            <v>0.21377549942725668</v>
          </cell>
          <cell r="N132">
            <v>0.20413491344759097</v>
          </cell>
          <cell r="P132">
            <v>0.19168623431713314</v>
          </cell>
          <cell r="R132">
            <v>0.17940360749401232</v>
          </cell>
        </row>
        <row r="134">
          <cell r="B134" t="str">
            <v>Advertising as %  Total Revenue</v>
          </cell>
          <cell r="G134">
            <v>5.0866818139375644E-2</v>
          </cell>
          <cell r="J134">
            <v>2.6881369546280624E-2</v>
          </cell>
          <cell r="L134">
            <v>2.6852953154720253E-2</v>
          </cell>
          <cell r="N134">
            <v>2.6274665668302846E-2</v>
          </cell>
          <cell r="P134">
            <v>2.5191988633527142E-2</v>
          </cell>
          <cell r="R134">
            <v>2.4008138802996713E-2</v>
          </cell>
        </row>
        <row r="135">
          <cell r="B135" t="str">
            <v>RDY Holdings</v>
          </cell>
          <cell r="D135">
            <v>4.1624138128883756E-2</v>
          </cell>
          <cell r="G135">
            <v>5.0866818139375644E-2</v>
          </cell>
          <cell r="J135">
            <v>2.6881369546280624E-2</v>
          </cell>
          <cell r="L135">
            <v>2.6852953154720253E-2</v>
          </cell>
          <cell r="N135">
            <v>2.6274665668302846E-2</v>
          </cell>
          <cell r="P135">
            <v>2.5191988633527142E-2</v>
          </cell>
          <cell r="R135">
            <v>2.4008138802996713E-2</v>
          </cell>
        </row>
        <row r="136">
          <cell r="B136" t="str">
            <v>WCMA Projections</v>
          </cell>
          <cell r="G136">
            <v>5.0866818139375644E-2</v>
          </cell>
          <cell r="J136">
            <v>2.6881369546280624E-2</v>
          </cell>
          <cell r="L136">
            <v>2.6852953154720253E-2</v>
          </cell>
          <cell r="N136">
            <v>2.6274665668302846E-2</v>
          </cell>
          <cell r="P136">
            <v>2.5191988633527142E-2</v>
          </cell>
          <cell r="R136">
            <v>2.4008138802996713E-2</v>
          </cell>
        </row>
        <row r="138">
          <cell r="B138" t="str">
            <v>Other Operating Income Ratio</v>
          </cell>
          <cell r="G138">
            <v>0.27461161228883779</v>
          </cell>
          <cell r="J138">
            <v>0.13830215702887572</v>
          </cell>
          <cell r="L138">
            <v>0.13627606297896661</v>
          </cell>
          <cell r="N138">
            <v>0.1363843705493179</v>
          </cell>
          <cell r="P138">
            <v>0.13390937615652565</v>
          </cell>
          <cell r="R138">
            <v>0.13018443025887086</v>
          </cell>
        </row>
        <row r="139">
          <cell r="B139" t="str">
            <v>RDY Holdings</v>
          </cell>
          <cell r="D139">
            <v>0.25314730955997028</v>
          </cell>
          <cell r="G139">
            <v>0.27461161228883779</v>
          </cell>
          <cell r="J139">
            <v>0.13830215702887572</v>
          </cell>
          <cell r="L139">
            <v>0.13627606297896661</v>
          </cell>
          <cell r="N139">
            <v>0.1363843705493179</v>
          </cell>
          <cell r="P139">
            <v>0.13390937615652565</v>
          </cell>
          <cell r="R139">
            <v>0.13018443025887086</v>
          </cell>
        </row>
        <row r="140">
          <cell r="B140" t="str">
            <v>WCMA Projections</v>
          </cell>
          <cell r="G140">
            <v>0.27461161228883779</v>
          </cell>
          <cell r="J140">
            <v>0.13830215702887572</v>
          </cell>
          <cell r="L140">
            <v>0.13627606297896661</v>
          </cell>
          <cell r="N140">
            <v>0.1363843705493179</v>
          </cell>
          <cell r="P140">
            <v>0.13390937615652565</v>
          </cell>
          <cell r="R140">
            <v>0.13018443025887086</v>
          </cell>
        </row>
      </sheetData>
      <sheetData sheetId="2">
        <row r="2">
          <cell r="B2" t="str">
            <v>($ in millions)</v>
          </cell>
        </row>
        <row r="3">
          <cell r="B3" t="str">
            <v>Assumptions</v>
          </cell>
        </row>
        <row r="4">
          <cell r="B4" t="str">
            <v>Post-Money Valuation</v>
          </cell>
          <cell r="C4">
            <v>35</v>
          </cell>
        </row>
        <row r="5">
          <cell r="B5" t="str">
            <v>Initial External Capital Raise</v>
          </cell>
          <cell r="C5">
            <v>20</v>
          </cell>
        </row>
        <row r="6">
          <cell r="B6" t="str">
            <v>Equity Capital</v>
          </cell>
          <cell r="C6">
            <v>20</v>
          </cell>
        </row>
        <row r="7">
          <cell r="B7" t="str">
            <v>Debt Capital</v>
          </cell>
          <cell r="C7">
            <v>0</v>
          </cell>
        </row>
        <row r="8">
          <cell r="B8" t="str">
            <v>Exit Multiple (P/B)</v>
          </cell>
          <cell r="C8">
            <v>1.4</v>
          </cell>
        </row>
        <row r="9">
          <cell r="B9" t="str">
            <v>2014 Book Value</v>
          </cell>
          <cell r="C9">
            <v>52.613045285285679</v>
          </cell>
        </row>
        <row r="10">
          <cell r="B10" t="str">
            <v>2014 Earnings</v>
          </cell>
          <cell r="C10">
            <v>8.1449685272064443</v>
          </cell>
        </row>
        <row r="11">
          <cell r="B11" t="str">
            <v>2014E ROAE</v>
          </cell>
          <cell r="C11">
            <v>0.16779716500532801</v>
          </cell>
        </row>
        <row r="12">
          <cell r="B12" t="str">
            <v>New Investor Ownership</v>
          </cell>
          <cell r="C12">
            <v>0.5714285714285714</v>
          </cell>
        </row>
        <row r="14">
          <cell r="E14" t="str">
            <v>($ in millions)</v>
          </cell>
        </row>
        <row r="15">
          <cell r="F15" t="str">
            <v>Cash Flows for New Investors</v>
          </cell>
        </row>
        <row r="16">
          <cell r="F16">
            <v>40178</v>
          </cell>
          <cell r="H16">
            <v>40543</v>
          </cell>
          <cell r="J16">
            <v>40908</v>
          </cell>
          <cell r="L16">
            <v>41274</v>
          </cell>
          <cell r="N16">
            <v>41639</v>
          </cell>
          <cell r="P16">
            <v>42004</v>
          </cell>
        </row>
        <row r="18">
          <cell r="B18" t="str">
            <v>Ownership Calculations</v>
          </cell>
          <cell r="E18" t="str">
            <v>Equity Investment</v>
          </cell>
          <cell r="F18">
            <v>-20</v>
          </cell>
          <cell r="H18">
            <v>0</v>
          </cell>
          <cell r="J18">
            <v>0</v>
          </cell>
          <cell r="L18">
            <v>0</v>
          </cell>
          <cell r="N18">
            <v>0</v>
          </cell>
          <cell r="P18">
            <v>0</v>
          </cell>
        </row>
        <row r="19">
          <cell r="B19" t="str">
            <v>Assumed Valuation</v>
          </cell>
          <cell r="C19">
            <v>35</v>
          </cell>
          <cell r="E19" t="str">
            <v>Dividends</v>
          </cell>
          <cell r="F19">
            <v>0</v>
          </cell>
          <cell r="H19">
            <v>0</v>
          </cell>
          <cell r="J19">
            <v>0</v>
          </cell>
          <cell r="L19">
            <v>0</v>
          </cell>
          <cell r="N19">
            <v>0</v>
          </cell>
          <cell r="P19">
            <v>0</v>
          </cell>
        </row>
        <row r="20">
          <cell r="B20" t="str">
            <v>Capital Raise</v>
          </cell>
          <cell r="C20">
            <v>20</v>
          </cell>
          <cell r="E20" t="str">
            <v>Exit Value at 1.40x</v>
          </cell>
          <cell r="P20">
            <v>42.09043622822854</v>
          </cell>
        </row>
        <row r="21">
          <cell r="E21" t="str">
            <v>Total Cash Flow</v>
          </cell>
          <cell r="F21">
            <v>-20</v>
          </cell>
          <cell r="H21">
            <v>0</v>
          </cell>
          <cell r="J21">
            <v>0</v>
          </cell>
          <cell r="L21">
            <v>0</v>
          </cell>
          <cell r="N21">
            <v>0</v>
          </cell>
          <cell r="P21">
            <v>42.09043622822854</v>
          </cell>
        </row>
        <row r="23">
          <cell r="B23" t="str">
            <v>Existing Ownership</v>
          </cell>
          <cell r="C23">
            <v>0.4285714285714286</v>
          </cell>
          <cell r="N23" t="str">
            <v xml:space="preserve">IRR = </v>
          </cell>
          <cell r="P23">
            <v>0.16036679148674016</v>
          </cell>
        </row>
        <row r="24">
          <cell r="B24" t="str">
            <v>New Investor Ownership</v>
          </cell>
          <cell r="C24">
            <v>0.5714285714285714</v>
          </cell>
          <cell r="N24" t="str">
            <v>Multiple of Invested Capital =</v>
          </cell>
          <cell r="P24">
            <v>2.104521811411427</v>
          </cell>
        </row>
        <row r="26">
          <cell r="B26" t="str">
            <v>Exit P/E</v>
          </cell>
          <cell r="C26">
            <v>5.1676610029412462</v>
          </cell>
        </row>
        <row r="27">
          <cell r="R27" t="str">
            <v>($ in millions)</v>
          </cell>
          <cell r="Z27" t="str">
            <v>($ in millions)</v>
          </cell>
        </row>
        <row r="28">
          <cell r="R28" t="str">
            <v>New Investor IRR</v>
          </cell>
          <cell r="Z28" t="str">
            <v>Implied Exit Multiple of 2014 Earnings</v>
          </cell>
        </row>
        <row r="30">
          <cell r="T30" t="str">
            <v>P/B Exit Multiple</v>
          </cell>
          <cell r="AB30" t="str">
            <v>P/B Exit Multiple</v>
          </cell>
        </row>
        <row r="31">
          <cell r="S31">
            <v>0.16036679148674016</v>
          </cell>
          <cell r="T31">
            <v>1</v>
          </cell>
          <cell r="U31">
            <v>1.2</v>
          </cell>
          <cell r="V31">
            <v>1.3</v>
          </cell>
          <cell r="W31">
            <v>1.4</v>
          </cell>
          <cell r="X31">
            <v>1.5</v>
          </cell>
          <cell r="AA31">
            <v>5.1676610029412462</v>
          </cell>
          <cell r="AB31">
            <v>1</v>
          </cell>
          <cell r="AC31">
            <v>1.2</v>
          </cell>
          <cell r="AD31">
            <v>1.3</v>
          </cell>
          <cell r="AE31">
            <v>1.4</v>
          </cell>
          <cell r="AF31">
            <v>1.5</v>
          </cell>
        </row>
        <row r="32">
          <cell r="R32" t="str">
            <v>New
Investor
Ownership
%</v>
          </cell>
          <cell r="S32">
            <v>0.5</v>
          </cell>
          <cell r="T32">
            <v>5.6315496563911438E-2</v>
          </cell>
          <cell r="U32">
            <v>9.552231729030608E-2</v>
          </cell>
          <cell r="V32">
            <v>0.1131913959980011</v>
          </cell>
          <cell r="W32">
            <v>0.12980437874794012</v>
          </cell>
          <cell r="X32">
            <v>0.14549346566200258</v>
          </cell>
          <cell r="Z32" t="str">
            <v>New
Investor
Ownership
%</v>
          </cell>
          <cell r="AA32">
            <v>0.5</v>
          </cell>
          <cell r="AB32">
            <v>3.2297881268382791</v>
          </cell>
          <cell r="AC32">
            <v>3.8757457522059346</v>
          </cell>
          <cell r="AD32">
            <v>4.1987245648897629</v>
          </cell>
          <cell r="AE32">
            <v>4.5217033775735906</v>
          </cell>
          <cell r="AF32">
            <v>4.8446821902574184</v>
          </cell>
        </row>
        <row r="33">
          <cell r="S33">
            <v>0.55000000000000004</v>
          </cell>
          <cell r="T33">
            <v>7.6632919907569888E-2</v>
          </cell>
          <cell r="U33">
            <v>0.11659385561943053</v>
          </cell>
          <cell r="V33">
            <v>0.13460279107093812</v>
          </cell>
          <cell r="W33">
            <v>0.15153530240058899</v>
          </cell>
          <cell r="X33">
            <v>0.16752615571022034</v>
          </cell>
          <cell r="AA33">
            <v>0.55000000000000004</v>
          </cell>
          <cell r="AB33">
            <v>3.5527669395221073</v>
          </cell>
          <cell r="AC33">
            <v>4.2633203274265288</v>
          </cell>
          <cell r="AD33">
            <v>4.6185970213787391</v>
          </cell>
          <cell r="AE33">
            <v>4.9738737153309494</v>
          </cell>
          <cell r="AF33">
            <v>5.3291504092831605</v>
          </cell>
        </row>
        <row r="34">
          <cell r="S34">
            <v>0.5714285714285714</v>
          </cell>
          <cell r="T34">
            <v>8.4889957308769234E-2</v>
          </cell>
          <cell r="U34">
            <v>0.12515736222267146</v>
          </cell>
          <cell r="V34">
            <v>0.14330441355705262</v>
          </cell>
          <cell r="W34">
            <v>0.16036679148674016</v>
          </cell>
          <cell r="X34">
            <v>0.17648028731346135</v>
          </cell>
          <cell r="AA34">
            <v>0.5714285714285714</v>
          </cell>
          <cell r="AB34">
            <v>3.6911864306723192</v>
          </cell>
          <cell r="AC34">
            <v>4.4294237168067827</v>
          </cell>
          <cell r="AD34">
            <v>4.7985423598740153</v>
          </cell>
          <cell r="AE34">
            <v>5.1676610029412462</v>
          </cell>
          <cell r="AF34">
            <v>5.5367796460084788</v>
          </cell>
        </row>
        <row r="35">
          <cell r="S35">
            <v>0.6</v>
          </cell>
          <cell r="T35">
            <v>9.552231729030608E-2</v>
          </cell>
          <cell r="U35">
            <v>0.13618435263633735</v>
          </cell>
          <cell r="V35">
            <v>0.15450925230979923</v>
          </cell>
          <cell r="W35">
            <v>0.17173885703086852</v>
          </cell>
          <cell r="X35">
            <v>0.18801026940345764</v>
          </cell>
          <cell r="AA35">
            <v>0.6</v>
          </cell>
          <cell r="AB35">
            <v>3.8757457522059346</v>
          </cell>
          <cell r="AC35">
            <v>4.6508949026471216</v>
          </cell>
          <cell r="AD35">
            <v>5.0384694778677153</v>
          </cell>
          <cell r="AE35">
            <v>5.4260440530883081</v>
          </cell>
          <cell r="AF35">
            <v>5.8136186283089026</v>
          </cell>
        </row>
        <row r="36">
          <cell r="S36">
            <v>0.65</v>
          </cell>
          <cell r="T36">
            <v>0.1131913959980011</v>
          </cell>
          <cell r="U36">
            <v>0.15450925230979923</v>
          </cell>
          <cell r="V36">
            <v>0.17312970757484439</v>
          </cell>
          <cell r="W36">
            <v>0.19063718914985656</v>
          </cell>
          <cell r="X36">
            <v>0.20717104077339171</v>
          </cell>
          <cell r="AA36">
            <v>0.65</v>
          </cell>
          <cell r="AB36">
            <v>4.1987245648897629</v>
          </cell>
          <cell r="AC36">
            <v>5.0384694778677162</v>
          </cell>
          <cell r="AD36">
            <v>5.4583419343566923</v>
          </cell>
          <cell r="AE36">
            <v>5.8782143908456685</v>
          </cell>
          <cell r="AF36">
            <v>6.2980868473346447</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mium Comp."/>
      <sheetName val="Segments"/>
      <sheetName val="Combined Ratio"/>
      <sheetName val="Investments"/>
      <sheetName val="Financial review"/>
      <sheetName val="loss ratio by business line"/>
      <sheetName val="UW ratios"/>
      <sheetName val="Investment Performance"/>
      <sheetName val="Loss reserve page"/>
      <sheetName val="undw ratios"/>
      <sheetName val="Reserves"/>
      <sheetName val="__FDSCACHE__"/>
      <sheetName val="Charts"/>
      <sheetName val="Mgmt"/>
      <sheetName val="Ownership"/>
      <sheetName val="FS Ownership"/>
      <sheetName val="Ocean Marine Market Share"/>
      <sheetName val="Sheet2"/>
      <sheetName val="Sheet1"/>
      <sheetName val="Sheet3"/>
      <sheetName val="P&amp;C"/>
      <sheetName val="Geography"/>
      <sheetName val="Net Operating Income"/>
      <sheetName val="Information"/>
      <sheetName val="GPW &amp; NP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C2" t="str">
            <v>Ocean Marine</v>
          </cell>
          <cell r="D2" t="str">
            <v>Market</v>
          </cell>
          <cell r="E2" t="str">
            <v>Ocean Marine</v>
          </cell>
          <cell r="F2" t="str">
            <v>Market</v>
          </cell>
        </row>
        <row r="3">
          <cell r="A3" t="str">
            <v>Rank</v>
          </cell>
          <cell r="B3" t="str">
            <v>Entity</v>
          </cell>
          <cell r="C3" t="str">
            <v>Rank</v>
          </cell>
          <cell r="D3" t="str">
            <v>Entity</v>
          </cell>
          <cell r="E3" t="str">
            <v>DPW</v>
          </cell>
          <cell r="F3" t="str">
            <v>Share %</v>
          </cell>
        </row>
        <row r="5">
          <cell r="A5">
            <v>1</v>
          </cell>
          <cell r="B5" t="str">
            <v>AIG</v>
          </cell>
          <cell r="C5">
            <v>1</v>
          </cell>
          <cell r="D5" t="str">
            <v>AIG</v>
          </cell>
          <cell r="E5">
            <v>632.02700000000004</v>
          </cell>
          <cell r="F5">
            <v>0.16009999999999999</v>
          </cell>
        </row>
        <row r="6">
          <cell r="A6">
            <v>2</v>
          </cell>
          <cell r="B6" t="str">
            <v xml:space="preserve">Travelers </v>
          </cell>
          <cell r="C6">
            <v>2</v>
          </cell>
          <cell r="D6" t="str">
            <v xml:space="preserve">Travelers </v>
          </cell>
          <cell r="E6">
            <v>317.65199999999999</v>
          </cell>
          <cell r="F6">
            <v>8.0500000000000007</v>
          </cell>
        </row>
        <row r="7">
          <cell r="A7">
            <v>3</v>
          </cell>
          <cell r="B7" t="str">
            <v>ACE</v>
          </cell>
          <cell r="C7">
            <v>3</v>
          </cell>
          <cell r="D7" t="str">
            <v>ACE</v>
          </cell>
          <cell r="E7">
            <v>279.35500000000002</v>
          </cell>
          <cell r="F7">
            <v>7.08</v>
          </cell>
        </row>
        <row r="8">
          <cell r="A8">
            <v>4</v>
          </cell>
          <cell r="B8" t="str">
            <v xml:space="preserve">CNA Financial </v>
          </cell>
          <cell r="C8">
            <v>4</v>
          </cell>
          <cell r="D8" t="str">
            <v xml:space="preserve">CNA Financial </v>
          </cell>
          <cell r="E8">
            <v>258.30399999999997</v>
          </cell>
          <cell r="F8">
            <v>6.54</v>
          </cell>
        </row>
        <row r="9">
          <cell r="A9">
            <v>5</v>
          </cell>
          <cell r="B9" t="str">
            <v xml:space="preserve">Navigators </v>
          </cell>
          <cell r="C9">
            <v>5</v>
          </cell>
          <cell r="D9" t="str">
            <v xml:space="preserve">Navigators </v>
          </cell>
          <cell r="E9">
            <v>221.23599999999999</v>
          </cell>
          <cell r="F9">
            <v>5.6</v>
          </cell>
        </row>
        <row r="10">
          <cell r="A10">
            <v>6</v>
          </cell>
          <cell r="B10" t="str">
            <v xml:space="preserve">Chubb </v>
          </cell>
          <cell r="C10">
            <v>6</v>
          </cell>
          <cell r="D10" t="str">
            <v xml:space="preserve">Chubb </v>
          </cell>
          <cell r="E10">
            <v>206.53899999999999</v>
          </cell>
          <cell r="F10">
            <v>5.23</v>
          </cell>
        </row>
        <row r="11">
          <cell r="A11">
            <v>7</v>
          </cell>
          <cell r="B11" t="str">
            <v xml:space="preserve">Allianz SE </v>
          </cell>
          <cell r="C11">
            <v>7</v>
          </cell>
          <cell r="D11" t="str">
            <v xml:space="preserve">Allianz SE </v>
          </cell>
          <cell r="E11">
            <v>199.25399999999999</v>
          </cell>
          <cell r="F11">
            <v>5.05</v>
          </cell>
        </row>
        <row r="12">
          <cell r="A12">
            <v>8</v>
          </cell>
          <cell r="B12" t="str">
            <v>Berkshire Hathaway</v>
          </cell>
          <cell r="C12">
            <v>8</v>
          </cell>
          <cell r="D12" t="str">
            <v>Berkshire Hathaway</v>
          </cell>
          <cell r="E12">
            <v>192.24299999999999</v>
          </cell>
          <cell r="F12">
            <v>4.87</v>
          </cell>
        </row>
        <row r="13">
          <cell r="A13">
            <v>9</v>
          </cell>
          <cell r="B13" t="str">
            <v xml:space="preserve">Zurich Financial </v>
          </cell>
          <cell r="C13">
            <v>9</v>
          </cell>
          <cell r="D13" t="str">
            <v xml:space="preserve">Zurich Financial </v>
          </cell>
          <cell r="E13">
            <v>168.64699999999999</v>
          </cell>
          <cell r="F13">
            <v>4.2699999999999996</v>
          </cell>
        </row>
        <row r="14">
          <cell r="A14">
            <v>10</v>
          </cell>
          <cell r="B14" t="str">
            <v xml:space="preserve">White Mountains </v>
          </cell>
          <cell r="C14">
            <v>10</v>
          </cell>
          <cell r="D14" t="str">
            <v xml:space="preserve">White Mountains </v>
          </cell>
          <cell r="E14">
            <v>164.881</v>
          </cell>
          <cell r="F14">
            <v>4.18</v>
          </cell>
        </row>
        <row r="15">
          <cell r="A15">
            <v>11</v>
          </cell>
          <cell r="B15" t="str">
            <v>Amer Steamship Owners Mutual</v>
          </cell>
          <cell r="C15">
            <v>11</v>
          </cell>
          <cell r="D15" t="str">
            <v>Amer Steamship Owners Mutual</v>
          </cell>
          <cell r="E15">
            <v>145.46600000000001</v>
          </cell>
          <cell r="F15">
            <v>3.69</v>
          </cell>
        </row>
        <row r="16">
          <cell r="A16">
            <v>12</v>
          </cell>
          <cell r="B16" t="str">
            <v xml:space="preserve">XL Capital </v>
          </cell>
          <cell r="C16">
            <v>12</v>
          </cell>
          <cell r="D16" t="str">
            <v xml:space="preserve">XL Capital </v>
          </cell>
          <cell r="E16">
            <v>103.11499999999999</v>
          </cell>
          <cell r="F16">
            <v>2.61</v>
          </cell>
        </row>
        <row r="17">
          <cell r="A17">
            <v>13</v>
          </cell>
          <cell r="B17" t="str">
            <v xml:space="preserve">Markel Corp. </v>
          </cell>
          <cell r="C17">
            <v>13</v>
          </cell>
          <cell r="D17" t="str">
            <v xml:space="preserve">Markel Corp. </v>
          </cell>
          <cell r="E17">
            <v>92.494</v>
          </cell>
          <cell r="F17">
            <v>2.34</v>
          </cell>
        </row>
        <row r="18">
          <cell r="A18">
            <v>14</v>
          </cell>
          <cell r="B18" t="str">
            <v>American Financial Group</v>
          </cell>
          <cell r="C18">
            <v>14</v>
          </cell>
          <cell r="D18" t="str">
            <v>American Financial Group</v>
          </cell>
          <cell r="E18">
            <v>80.616</v>
          </cell>
          <cell r="F18">
            <v>2.04</v>
          </cell>
        </row>
        <row r="19">
          <cell r="A19">
            <v>15</v>
          </cell>
          <cell r="B19" t="str">
            <v xml:space="preserve">NYMAGIC </v>
          </cell>
          <cell r="C19">
            <v>15</v>
          </cell>
          <cell r="D19" t="str">
            <v xml:space="preserve">NYMAGIC </v>
          </cell>
          <cell r="E19">
            <v>75.72</v>
          </cell>
          <cell r="F19">
            <v>1.92</v>
          </cell>
        </row>
        <row r="20">
          <cell r="A20">
            <v>16</v>
          </cell>
          <cell r="B20" t="str">
            <v xml:space="preserve">State National </v>
          </cell>
          <cell r="C20">
            <v>16</v>
          </cell>
          <cell r="D20" t="str">
            <v xml:space="preserve">State National </v>
          </cell>
          <cell r="E20">
            <v>68.932000000000002</v>
          </cell>
          <cell r="F20">
            <v>1.75</v>
          </cell>
        </row>
        <row r="21">
          <cell r="A21">
            <v>17</v>
          </cell>
          <cell r="B21" t="str">
            <v xml:space="preserve">Liberty Mutual </v>
          </cell>
          <cell r="C21">
            <v>17</v>
          </cell>
          <cell r="D21" t="str">
            <v xml:space="preserve">Liberty Mutual </v>
          </cell>
          <cell r="E21">
            <v>67.680000000000007</v>
          </cell>
          <cell r="F21">
            <v>1.71</v>
          </cell>
        </row>
        <row r="22">
          <cell r="A22">
            <v>18</v>
          </cell>
          <cell r="B22" t="str">
            <v xml:space="preserve">Tokio Marine </v>
          </cell>
          <cell r="C22">
            <v>18</v>
          </cell>
          <cell r="D22" t="str">
            <v xml:space="preserve">Tokio Marine </v>
          </cell>
          <cell r="E22">
            <v>58.661999999999999</v>
          </cell>
          <cell r="F22">
            <v>1.49</v>
          </cell>
        </row>
        <row r="23">
          <cell r="A23">
            <v>19</v>
          </cell>
          <cell r="B23" t="str">
            <v xml:space="preserve">AXIS Capital </v>
          </cell>
          <cell r="C23">
            <v>19</v>
          </cell>
          <cell r="D23" t="str">
            <v xml:space="preserve">AXIS Capital </v>
          </cell>
          <cell r="E23">
            <v>53.125999999999998</v>
          </cell>
          <cell r="F23">
            <v>1.35</v>
          </cell>
        </row>
        <row r="24">
          <cell r="A24">
            <v>20</v>
          </cell>
          <cell r="B24" t="str">
            <v xml:space="preserve">RLI </v>
          </cell>
          <cell r="C24">
            <v>20</v>
          </cell>
          <cell r="D24" t="str">
            <v xml:space="preserve">RLI </v>
          </cell>
          <cell r="E24">
            <v>48.69</v>
          </cell>
          <cell r="F24">
            <v>1.23</v>
          </cell>
        </row>
        <row r="25">
          <cell r="A25">
            <v>21</v>
          </cell>
          <cell r="B25" t="str">
            <v xml:space="preserve">Hartford Financial </v>
          </cell>
          <cell r="C25">
            <v>21</v>
          </cell>
          <cell r="D25" t="str">
            <v xml:space="preserve">Hartford Financial </v>
          </cell>
          <cell r="E25">
            <v>36.238999999999997</v>
          </cell>
          <cell r="F25">
            <v>0.92</v>
          </cell>
        </row>
        <row r="26">
          <cell r="A26">
            <v>22</v>
          </cell>
          <cell r="B26" t="str">
            <v>Fairfax Financial</v>
          </cell>
          <cell r="C26">
            <v>22</v>
          </cell>
          <cell r="D26" t="str">
            <v>Fairfax Financial</v>
          </cell>
          <cell r="E26">
            <v>30.803000000000001</v>
          </cell>
          <cell r="F26">
            <v>0.78</v>
          </cell>
        </row>
        <row r="27">
          <cell r="A27">
            <v>23</v>
          </cell>
          <cell r="B27" t="str">
            <v xml:space="preserve">FM Global </v>
          </cell>
          <cell r="C27">
            <v>23</v>
          </cell>
          <cell r="D27" t="str">
            <v xml:space="preserve">FM Global </v>
          </cell>
          <cell r="E27">
            <v>27.332000000000001</v>
          </cell>
          <cell r="F27">
            <v>0.69</v>
          </cell>
        </row>
        <row r="28">
          <cell r="A28">
            <v>24</v>
          </cell>
          <cell r="B28" t="str">
            <v xml:space="preserve">Nationwide Mutual </v>
          </cell>
          <cell r="C28">
            <v>24</v>
          </cell>
          <cell r="D28" t="str">
            <v xml:space="preserve">Nationwide Mutual </v>
          </cell>
          <cell r="E28">
            <v>25.193999999999999</v>
          </cell>
          <cell r="F28">
            <v>0.64</v>
          </cell>
        </row>
        <row r="29">
          <cell r="A29">
            <v>25</v>
          </cell>
          <cell r="B29" t="str">
            <v xml:space="preserve">Mitsui Sumitomo </v>
          </cell>
          <cell r="C29">
            <v>25</v>
          </cell>
          <cell r="D29" t="str">
            <v xml:space="preserve">Mitsui Sumitomo </v>
          </cell>
          <cell r="E29">
            <v>23.751000000000001</v>
          </cell>
          <cell r="F29">
            <v>0.6</v>
          </cell>
        </row>
        <row r="31">
          <cell r="B31" t="str">
            <v xml:space="preserve">Top 25 Total </v>
          </cell>
          <cell r="C31" t="str">
            <v xml:space="preserve">Top 25 Total </v>
          </cell>
          <cell r="D31">
            <v>0.90639999999999998</v>
          </cell>
          <cell r="E31">
            <v>3577.9579999999992</v>
          </cell>
          <cell r="F31">
            <v>0.90639999999999998</v>
          </cell>
        </row>
        <row r="32">
          <cell r="B32" t="str">
            <v xml:space="preserve">Industry Total </v>
          </cell>
          <cell r="C32" t="str">
            <v xml:space="preserve">Industry Total </v>
          </cell>
          <cell r="D32">
            <v>1</v>
          </cell>
          <cell r="E32">
            <v>3947.45</v>
          </cell>
          <cell r="F32">
            <v>1</v>
          </cell>
        </row>
        <row r="38">
          <cell r="C38" t="str">
            <v>RANKING</v>
          </cell>
          <cell r="D38" t="str">
            <v xml:space="preserve">NYM MARKET SHARE </v>
          </cell>
          <cell r="E38" t="str">
            <v>RANKING</v>
          </cell>
          <cell r="F38" t="str">
            <v xml:space="preserve">NYM MARKET SHARE </v>
          </cell>
          <cell r="H38" t="str">
            <v>Industry DPW ($billion)</v>
          </cell>
        </row>
        <row r="39">
          <cell r="B39">
            <v>2001</v>
          </cell>
          <cell r="C39">
            <v>14</v>
          </cell>
          <cell r="D39">
            <v>2001</v>
          </cell>
          <cell r="E39">
            <v>14</v>
          </cell>
          <cell r="F39">
            <v>2.3300000000000001E-2</v>
          </cell>
          <cell r="H39">
            <v>2.3644050000000001</v>
          </cell>
        </row>
        <row r="40">
          <cell r="B40">
            <v>2002</v>
          </cell>
          <cell r="C40">
            <v>13</v>
          </cell>
          <cell r="D40">
            <v>2002</v>
          </cell>
          <cell r="E40">
            <v>13</v>
          </cell>
          <cell r="F40">
            <v>2.5899999999999999E-2</v>
          </cell>
          <cell r="H40">
            <v>2.8983719999999997</v>
          </cell>
        </row>
        <row r="41">
          <cell r="B41">
            <v>2003</v>
          </cell>
          <cell r="C41">
            <v>12</v>
          </cell>
          <cell r="D41">
            <v>2003</v>
          </cell>
          <cell r="E41">
            <v>12</v>
          </cell>
          <cell r="F41">
            <v>2.64E-2</v>
          </cell>
          <cell r="H41">
            <v>3.1287689999999997</v>
          </cell>
        </row>
        <row r="42">
          <cell r="B42">
            <v>2004</v>
          </cell>
          <cell r="C42">
            <v>12</v>
          </cell>
          <cell r="D42">
            <v>2004</v>
          </cell>
          <cell r="E42">
            <v>12</v>
          </cell>
          <cell r="F42">
            <v>2.98E-2</v>
          </cell>
          <cell r="H42">
            <v>3.221244</v>
          </cell>
        </row>
        <row r="43">
          <cell r="B43">
            <v>2005</v>
          </cell>
          <cell r="C43">
            <v>12</v>
          </cell>
          <cell r="D43">
            <v>2005</v>
          </cell>
          <cell r="E43">
            <v>12</v>
          </cell>
          <cell r="F43">
            <v>2.9100000000000001E-2</v>
          </cell>
          <cell r="H43">
            <v>3.3865279999999998</v>
          </cell>
        </row>
        <row r="44">
          <cell r="B44">
            <v>2006</v>
          </cell>
          <cell r="C44">
            <v>12</v>
          </cell>
          <cell r="D44">
            <v>2006</v>
          </cell>
          <cell r="E44">
            <v>12</v>
          </cell>
          <cell r="F44">
            <v>2.6099999999999998E-2</v>
          </cell>
          <cell r="H44">
            <v>3.826482054</v>
          </cell>
        </row>
        <row r="45">
          <cell r="B45">
            <v>2007</v>
          </cell>
          <cell r="C45">
            <v>14</v>
          </cell>
          <cell r="D45">
            <v>2007</v>
          </cell>
          <cell r="E45">
            <v>14</v>
          </cell>
          <cell r="F45">
            <v>2.3900000000000001E-2</v>
          </cell>
          <cell r="H45">
            <v>3.9207649999999998</v>
          </cell>
        </row>
        <row r="46">
          <cell r="B46">
            <v>2008</v>
          </cell>
          <cell r="C46">
            <v>15</v>
          </cell>
          <cell r="D46">
            <v>2008</v>
          </cell>
          <cell r="E46">
            <v>15</v>
          </cell>
          <cell r="F46">
            <v>1.9199999999999998E-2</v>
          </cell>
          <cell r="H46">
            <v>3.9474499999999999</v>
          </cell>
        </row>
      </sheetData>
      <sheetData sheetId="17"/>
      <sheetData sheetId="18"/>
      <sheetData sheetId="19"/>
      <sheetData sheetId="20"/>
      <sheetData sheetId="21" refreshError="1"/>
      <sheetData sheetId="22" refreshError="1"/>
      <sheetData sheetId="23" refreshError="1"/>
      <sheetData sheetId="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RN-US(Filings Tables)"/>
      <sheetName val="MKT CAPS"/>
      <sheetName val="__FDSCACHE__"/>
      <sheetName val="Service IPOs"/>
      <sheetName val="2005 IPOs"/>
      <sheetName val="MktVal Graph"/>
      <sheetName val="Graphs"/>
      <sheetName val="S&amp;P Graph"/>
      <sheetName val="Mkt Summary for Book"/>
      <sheetName val="Market Summary"/>
      <sheetName val="Operating Summary"/>
      <sheetName val="BS Summary"/>
      <sheetName val="Valuation"/>
      <sheetName val="Output Pages"/>
      <sheetName val="FISV"/>
      <sheetName val="FIS"/>
      <sheetName val="TSS"/>
      <sheetName val="PER"/>
      <sheetName val="GPN"/>
      <sheetName val="EDS"/>
      <sheetName val="EPAY"/>
      <sheetName val="JKHY"/>
      <sheetName val="TNS"/>
      <sheetName val="ACS"/>
      <sheetName val="ATHN"/>
      <sheetName val="MDRX"/>
      <sheetName val="CERN"/>
      <sheetName val="TZIX"/>
      <sheetName val="MDAS"/>
      <sheetName val="QSII"/>
      <sheetName val="RRD"/>
      <sheetName val="CVG"/>
      <sheetName val="CSGS"/>
      <sheetName val="IWOV"/>
      <sheetName val="ADBE"/>
      <sheetName val="%%TOBA_CACHE%%"/>
      <sheetName val="ADS"/>
      <sheetName val="OMCL"/>
      <sheetName val="AMCS"/>
      <sheetName val="CPSI"/>
      <sheetName val="ECLP"/>
      <sheetName val="FCGI"/>
      <sheetName val="HLTH"/>
      <sheetName val="MCK"/>
      <sheetName val="PFWD"/>
      <sheetName val="PILL"/>
      <sheetName val="Checked------&gt;"/>
      <sheetName val="RX"/>
      <sheetName val="SXCI"/>
      <sheetName val="WX"/>
      <sheetName val="VTAL"/>
      <sheetName val="REQUESTED COMPS----&gt;"/>
      <sheetName val="Acquired---&gt;"/>
      <sheetName val="DRTE"/>
      <sheetName val="MEDQ"/>
      <sheetName val="PSTI"/>
      <sheetName val="IDXC"/>
      <sheetName val="NDC"/>
      <sheetName val="GTS"/>
      <sheetName val="Universal IS"/>
      <sheetName val="Fletching IS"/>
      <sheetName val="Pro-Forma Model"/>
      <sheetName val="Synerg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Ticker1</v>
          </cell>
          <cell r="B1" t="str">
            <v>I000000001</v>
          </cell>
          <cell r="D1" t="str">
            <v>Index Name</v>
          </cell>
          <cell r="E1" t="str">
            <v>S&amp;PCOMP</v>
          </cell>
        </row>
        <row r="2">
          <cell r="A2" t="str">
            <v>Starting Period</v>
          </cell>
          <cell r="B2">
            <v>38718</v>
          </cell>
        </row>
        <row r="3">
          <cell r="A3" t="str">
            <v>Ending Period</v>
          </cell>
          <cell r="B3">
            <v>39364</v>
          </cell>
        </row>
        <row r="7">
          <cell r="D7" t="str">
            <v>Date</v>
          </cell>
          <cell r="E7" t="str">
            <v>Price -S&amp;PCOMP</v>
          </cell>
        </row>
        <row r="8">
          <cell r="D8">
            <v>38719</v>
          </cell>
          <cell r="E8">
            <v>100</v>
          </cell>
        </row>
        <row r="9">
          <cell r="D9">
            <v>38720</v>
          </cell>
          <cell r="E9">
            <v>101.64304799999999</v>
          </cell>
        </row>
        <row r="10">
          <cell r="D10">
            <v>38721</v>
          </cell>
          <cell r="E10">
            <v>102.016358</v>
          </cell>
        </row>
        <row r="11">
          <cell r="D11">
            <v>38722</v>
          </cell>
          <cell r="E11">
            <v>102.017961</v>
          </cell>
        </row>
        <row r="12">
          <cell r="D12">
            <v>38723</v>
          </cell>
          <cell r="E12">
            <v>102.976872</v>
          </cell>
        </row>
        <row r="13">
          <cell r="D13">
            <v>38726</v>
          </cell>
          <cell r="E13">
            <v>103.353387</v>
          </cell>
        </row>
        <row r="14">
          <cell r="D14">
            <v>38727</v>
          </cell>
          <cell r="E14">
            <v>103.316537</v>
          </cell>
        </row>
        <row r="15">
          <cell r="D15">
            <v>38728</v>
          </cell>
          <cell r="E15">
            <v>103.67622900000001</v>
          </cell>
        </row>
        <row r="16">
          <cell r="D16">
            <v>38729</v>
          </cell>
          <cell r="E16">
            <v>103.025739</v>
          </cell>
          <cell r="X16" t="str">
            <v>A:</v>
          </cell>
          <cell r="Y16">
            <v>38750</v>
          </cell>
          <cell r="AA16" t="str">
            <v>Healthsprings</v>
          </cell>
          <cell r="AC16" t="str">
            <v>E:</v>
          </cell>
          <cell r="AD16">
            <v>39112</v>
          </cell>
          <cell r="AF16" t="str">
            <v>Animal Helath International Inc</v>
          </cell>
        </row>
        <row r="17">
          <cell r="D17">
            <v>38730</v>
          </cell>
          <cell r="E17">
            <v>103.14990899999999</v>
          </cell>
          <cell r="X17" t="str">
            <v>B:</v>
          </cell>
          <cell r="Y17">
            <v>38756</v>
          </cell>
          <cell r="AA17" t="str">
            <v>NightHawk Radiology Holdings</v>
          </cell>
          <cell r="AC17" t="str">
            <v>F:</v>
          </cell>
          <cell r="AD17">
            <v>39216</v>
          </cell>
          <cell r="AF17" t="str">
            <v>Skilled Healthcare Group</v>
          </cell>
        </row>
        <row r="18">
          <cell r="D18">
            <v>38733</v>
          </cell>
          <cell r="E18">
            <v>103.14990899999999</v>
          </cell>
          <cell r="X18" t="str">
            <v>C:</v>
          </cell>
          <cell r="Y18">
            <v>38811</v>
          </cell>
          <cell r="AA18" t="str">
            <v>Visicu Inc</v>
          </cell>
          <cell r="AC18" t="str">
            <v>G:</v>
          </cell>
          <cell r="AD18">
            <v>39302</v>
          </cell>
          <cell r="AF18" t="str">
            <v>WuXi PharmaTech (Cayman) Inc</v>
          </cell>
        </row>
        <row r="19">
          <cell r="D19">
            <v>38734</v>
          </cell>
          <cell r="E19">
            <v>102.77659800000001</v>
          </cell>
          <cell r="X19" t="str">
            <v>D:</v>
          </cell>
          <cell r="Y19">
            <v>39064</v>
          </cell>
          <cell r="AA19" t="str">
            <v>MEDecision Inc</v>
          </cell>
          <cell r="AC19" t="str">
            <v>H:</v>
          </cell>
          <cell r="AD19">
            <v>39344</v>
          </cell>
          <cell r="AF19" t="str">
            <v>athenahealth Inc</v>
          </cell>
        </row>
        <row r="20">
          <cell r="D20">
            <v>38735</v>
          </cell>
          <cell r="E20">
            <v>102.37605000000001</v>
          </cell>
        </row>
        <row r="21">
          <cell r="D21">
            <v>38736</v>
          </cell>
          <cell r="E21">
            <v>102.94402700000001</v>
          </cell>
        </row>
        <row r="22">
          <cell r="D22">
            <v>38737</v>
          </cell>
          <cell r="E22">
            <v>101.057447</v>
          </cell>
        </row>
        <row r="23">
          <cell r="D23">
            <v>38740</v>
          </cell>
          <cell r="E23">
            <v>101.244102</v>
          </cell>
        </row>
        <row r="24">
          <cell r="D24">
            <v>38741</v>
          </cell>
          <cell r="E24">
            <v>101.487635</v>
          </cell>
        </row>
        <row r="25">
          <cell r="D25">
            <v>38742</v>
          </cell>
          <cell r="E25">
            <v>101.312996</v>
          </cell>
        </row>
        <row r="26">
          <cell r="D26">
            <v>38743</v>
          </cell>
          <cell r="E26">
            <v>102.04599899999999</v>
          </cell>
        </row>
        <row r="27">
          <cell r="D27">
            <v>38744</v>
          </cell>
          <cell r="E27">
            <v>102.838283</v>
          </cell>
        </row>
        <row r="28">
          <cell r="D28">
            <v>38747</v>
          </cell>
          <cell r="E28">
            <v>102.956845</v>
          </cell>
        </row>
        <row r="29">
          <cell r="D29">
            <v>38748</v>
          </cell>
          <cell r="E29">
            <v>102.546684</v>
          </cell>
        </row>
        <row r="30">
          <cell r="D30">
            <v>38749</v>
          </cell>
          <cell r="E30">
            <v>102.737345</v>
          </cell>
        </row>
        <row r="31">
          <cell r="D31">
            <v>38750</v>
          </cell>
          <cell r="E31">
            <v>101.806471</v>
          </cell>
        </row>
        <row r="32">
          <cell r="D32">
            <v>38751</v>
          </cell>
          <cell r="E32">
            <v>101.260124</v>
          </cell>
        </row>
        <row r="33">
          <cell r="D33">
            <v>38754</v>
          </cell>
          <cell r="E33">
            <v>101.340233</v>
          </cell>
        </row>
        <row r="34">
          <cell r="D34">
            <v>38755</v>
          </cell>
          <cell r="E34">
            <v>100.51991099999999</v>
          </cell>
        </row>
        <row r="35">
          <cell r="D35">
            <v>38756</v>
          </cell>
          <cell r="E35">
            <v>101.390702</v>
          </cell>
        </row>
        <row r="36">
          <cell r="D36">
            <v>38757</v>
          </cell>
          <cell r="E36">
            <v>101.240898</v>
          </cell>
        </row>
        <row r="37">
          <cell r="D37">
            <v>38758</v>
          </cell>
          <cell r="E37">
            <v>101.49804899999999</v>
          </cell>
        </row>
        <row r="38">
          <cell r="D38">
            <v>38761</v>
          </cell>
          <cell r="E38">
            <v>101.167197</v>
          </cell>
        </row>
        <row r="39">
          <cell r="D39">
            <v>38762</v>
          </cell>
          <cell r="E39">
            <v>102.182185</v>
          </cell>
        </row>
        <row r="40">
          <cell r="D40">
            <v>38763</v>
          </cell>
          <cell r="E40">
            <v>102.54027499999999</v>
          </cell>
        </row>
        <row r="41">
          <cell r="D41">
            <v>38764</v>
          </cell>
          <cell r="E41">
            <v>103.291703</v>
          </cell>
        </row>
        <row r="42">
          <cell r="D42">
            <v>38765</v>
          </cell>
          <cell r="E42">
            <v>103.12026899999999</v>
          </cell>
        </row>
        <row r="43">
          <cell r="D43">
            <v>38768</v>
          </cell>
          <cell r="E43">
            <v>103.12026899999999</v>
          </cell>
        </row>
        <row r="44">
          <cell r="D44">
            <v>38769</v>
          </cell>
          <cell r="E44">
            <v>102.783007</v>
          </cell>
        </row>
        <row r="45">
          <cell r="D45">
            <v>38770</v>
          </cell>
          <cell r="E45">
            <v>103.55526399999999</v>
          </cell>
        </row>
        <row r="46">
          <cell r="D46">
            <v>38771</v>
          </cell>
          <cell r="E46">
            <v>103.164329</v>
          </cell>
          <cell r="I46">
            <v>38718</v>
          </cell>
          <cell r="J46">
            <v>38718</v>
          </cell>
          <cell r="K46">
            <v>646</v>
          </cell>
        </row>
        <row r="47">
          <cell r="D47">
            <v>38772</v>
          </cell>
          <cell r="E47">
            <v>103.295709</v>
          </cell>
          <cell r="I47">
            <v>39364</v>
          </cell>
          <cell r="J47">
            <v>39364</v>
          </cell>
          <cell r="L47">
            <v>107.66666666666667</v>
          </cell>
        </row>
        <row r="48">
          <cell r="D48">
            <v>38775</v>
          </cell>
          <cell r="E48">
            <v>103.671423</v>
          </cell>
        </row>
        <row r="49">
          <cell r="D49">
            <v>38776</v>
          </cell>
          <cell r="E49">
            <v>102.593147</v>
          </cell>
        </row>
        <row r="50">
          <cell r="D50">
            <v>38777</v>
          </cell>
          <cell r="E50">
            <v>103.440707</v>
          </cell>
        </row>
        <row r="51">
          <cell r="D51">
            <v>38778</v>
          </cell>
          <cell r="E51">
            <v>103.27247699999999</v>
          </cell>
        </row>
        <row r="52">
          <cell r="D52">
            <v>38779</v>
          </cell>
          <cell r="E52">
            <v>103.119467</v>
          </cell>
        </row>
        <row r="53">
          <cell r="D53">
            <v>38782</v>
          </cell>
          <cell r="E53">
            <v>102.400884</v>
          </cell>
        </row>
        <row r="54">
          <cell r="D54">
            <v>38783</v>
          </cell>
          <cell r="E54">
            <v>102.210224</v>
          </cell>
        </row>
        <row r="55">
          <cell r="D55">
            <v>38784</v>
          </cell>
          <cell r="E55">
            <v>102.41770699999999</v>
          </cell>
        </row>
        <row r="56">
          <cell r="D56">
            <v>38785</v>
          </cell>
          <cell r="E56">
            <v>101.917824</v>
          </cell>
        </row>
        <row r="57">
          <cell r="D57">
            <v>38786</v>
          </cell>
          <cell r="E57">
            <v>102.666848</v>
          </cell>
        </row>
        <row r="58">
          <cell r="D58">
            <v>38789</v>
          </cell>
          <cell r="E58">
            <v>102.871128</v>
          </cell>
        </row>
        <row r="59">
          <cell r="D59">
            <v>38790</v>
          </cell>
          <cell r="E59">
            <v>103.940591</v>
          </cell>
        </row>
        <row r="60">
          <cell r="D60">
            <v>38791</v>
          </cell>
          <cell r="E60">
            <v>104.384398</v>
          </cell>
        </row>
        <row r="61">
          <cell r="D61">
            <v>38792</v>
          </cell>
          <cell r="E61">
            <v>104.569451</v>
          </cell>
        </row>
        <row r="62">
          <cell r="D62">
            <v>38793</v>
          </cell>
          <cell r="E62">
            <v>104.72326099999999</v>
          </cell>
        </row>
        <row r="63">
          <cell r="D63">
            <v>38796</v>
          </cell>
          <cell r="E63">
            <v>104.55102599999999</v>
          </cell>
        </row>
        <row r="64">
          <cell r="D64">
            <v>38797</v>
          </cell>
          <cell r="E64">
            <v>103.922166</v>
          </cell>
        </row>
        <row r="65">
          <cell r="D65">
            <v>38798</v>
          </cell>
          <cell r="E65">
            <v>104.54621899999999</v>
          </cell>
        </row>
        <row r="66">
          <cell r="D66">
            <v>38799</v>
          </cell>
          <cell r="E66">
            <v>104.27625</v>
          </cell>
        </row>
        <row r="67">
          <cell r="D67">
            <v>38800</v>
          </cell>
          <cell r="E67">
            <v>104.37879</v>
          </cell>
        </row>
        <row r="68">
          <cell r="D68">
            <v>38803</v>
          </cell>
          <cell r="E68">
            <v>104.271443</v>
          </cell>
        </row>
        <row r="69">
          <cell r="D69">
            <v>38804</v>
          </cell>
          <cell r="E69">
            <v>103.60012500000001</v>
          </cell>
        </row>
        <row r="70">
          <cell r="D70">
            <v>38805</v>
          </cell>
          <cell r="E70">
            <v>104.37398399999999</v>
          </cell>
        </row>
        <row r="71">
          <cell r="D71">
            <v>38806</v>
          </cell>
          <cell r="E71">
            <v>104.162494</v>
          </cell>
        </row>
        <row r="72">
          <cell r="D72">
            <v>38807</v>
          </cell>
          <cell r="E72">
            <v>103.7283</v>
          </cell>
        </row>
        <row r="73">
          <cell r="D73">
            <v>38810</v>
          </cell>
          <cell r="E73">
            <v>103.967027</v>
          </cell>
        </row>
        <row r="74">
          <cell r="D74">
            <v>38811</v>
          </cell>
          <cell r="E74">
            <v>104.61751700000001</v>
          </cell>
        </row>
        <row r="75">
          <cell r="D75">
            <v>38812</v>
          </cell>
          <cell r="E75">
            <v>105.068534</v>
          </cell>
        </row>
        <row r="76">
          <cell r="D76">
            <v>38813</v>
          </cell>
          <cell r="E76">
            <v>104.866658</v>
          </cell>
        </row>
        <row r="77">
          <cell r="D77">
            <v>38814</v>
          </cell>
          <cell r="E77">
            <v>103.78197400000001</v>
          </cell>
        </row>
        <row r="78">
          <cell r="D78">
            <v>38817</v>
          </cell>
          <cell r="E78">
            <v>103.87009399999999</v>
          </cell>
        </row>
        <row r="79">
          <cell r="D79">
            <v>38818</v>
          </cell>
          <cell r="E79">
            <v>103.06659500000001</v>
          </cell>
        </row>
        <row r="80">
          <cell r="D80">
            <v>38819</v>
          </cell>
          <cell r="E80">
            <v>103.190765</v>
          </cell>
        </row>
        <row r="81">
          <cell r="D81">
            <v>38820</v>
          </cell>
          <cell r="E81">
            <v>103.270875</v>
          </cell>
        </row>
        <row r="82">
          <cell r="D82">
            <v>38821</v>
          </cell>
          <cell r="E82">
            <v>103.270875</v>
          </cell>
        </row>
        <row r="83">
          <cell r="D83">
            <v>38824</v>
          </cell>
          <cell r="E83">
            <v>102.967259</v>
          </cell>
        </row>
        <row r="84">
          <cell r="D84">
            <v>38825</v>
          </cell>
          <cell r="E84">
            <v>104.75530500000001</v>
          </cell>
        </row>
        <row r="85">
          <cell r="D85">
            <v>38826</v>
          </cell>
          <cell r="E85">
            <v>104.937955</v>
          </cell>
        </row>
        <row r="86">
          <cell r="D86">
            <v>38827</v>
          </cell>
          <cell r="E86">
            <v>105.060523</v>
          </cell>
        </row>
        <row r="87">
          <cell r="D87">
            <v>38828</v>
          </cell>
          <cell r="E87">
            <v>105.046103</v>
          </cell>
        </row>
        <row r="88">
          <cell r="D88">
            <v>38831</v>
          </cell>
          <cell r="E88">
            <v>104.79215600000001</v>
          </cell>
        </row>
        <row r="89">
          <cell r="D89">
            <v>38832</v>
          </cell>
          <cell r="E89">
            <v>104.281858</v>
          </cell>
        </row>
        <row r="90">
          <cell r="D90">
            <v>38833</v>
          </cell>
          <cell r="E90">
            <v>104.57586000000001</v>
          </cell>
        </row>
        <row r="91">
          <cell r="D91">
            <v>38834</v>
          </cell>
          <cell r="E91">
            <v>104.921132</v>
          </cell>
        </row>
        <row r="92">
          <cell r="D92">
            <v>38835</v>
          </cell>
          <cell r="E92">
            <v>104.99243</v>
          </cell>
        </row>
        <row r="93">
          <cell r="D93">
            <v>38838</v>
          </cell>
          <cell r="E93">
            <v>104.55823599999999</v>
          </cell>
        </row>
        <row r="94">
          <cell r="D94">
            <v>38839</v>
          </cell>
          <cell r="E94">
            <v>105.200715</v>
          </cell>
        </row>
        <row r="95">
          <cell r="D95">
            <v>38840</v>
          </cell>
          <cell r="E95">
            <v>104.771327</v>
          </cell>
        </row>
        <row r="96">
          <cell r="D96">
            <v>38841</v>
          </cell>
          <cell r="E96">
            <v>105.12380899999999</v>
          </cell>
        </row>
        <row r="97">
          <cell r="D97">
            <v>38842</v>
          </cell>
          <cell r="E97">
            <v>106.20609</v>
          </cell>
        </row>
        <row r="98">
          <cell r="D98">
            <v>38845</v>
          </cell>
          <cell r="E98">
            <v>106.117969</v>
          </cell>
        </row>
        <row r="99">
          <cell r="D99">
            <v>38846</v>
          </cell>
          <cell r="E99">
            <v>106.15642200000001</v>
          </cell>
        </row>
        <row r="100">
          <cell r="D100">
            <v>38847</v>
          </cell>
          <cell r="E100">
            <v>105.972971</v>
          </cell>
        </row>
        <row r="101">
          <cell r="D101">
            <v>38848</v>
          </cell>
          <cell r="E101">
            <v>104.616716</v>
          </cell>
        </row>
        <row r="102">
          <cell r="D102">
            <v>38849</v>
          </cell>
          <cell r="E102">
            <v>103.440707</v>
          </cell>
        </row>
        <row r="103">
          <cell r="D103">
            <v>38852</v>
          </cell>
          <cell r="E103">
            <v>103.701864</v>
          </cell>
        </row>
        <row r="104">
          <cell r="D104">
            <v>38853</v>
          </cell>
          <cell r="E104">
            <v>103.508079</v>
          </cell>
        </row>
        <row r="105">
          <cell r="D105">
            <v>38854</v>
          </cell>
          <cell r="E105">
            <v>101.764894</v>
          </cell>
        </row>
        <row r="106">
          <cell r="D106">
            <v>38855</v>
          </cell>
          <cell r="E106">
            <v>101.083322</v>
          </cell>
        </row>
        <row r="107">
          <cell r="D107">
            <v>38856</v>
          </cell>
          <cell r="E107">
            <v>101.501254</v>
          </cell>
        </row>
        <row r="108">
          <cell r="D108">
            <v>38859</v>
          </cell>
          <cell r="E108">
            <v>101.10399</v>
          </cell>
        </row>
        <row r="109">
          <cell r="D109">
            <v>38860</v>
          </cell>
          <cell r="E109">
            <v>100.66418899999999</v>
          </cell>
        </row>
        <row r="110">
          <cell r="D110">
            <v>38861</v>
          </cell>
          <cell r="E110">
            <v>100.823527</v>
          </cell>
        </row>
        <row r="111">
          <cell r="D111">
            <v>38862</v>
          </cell>
          <cell r="E111">
            <v>101.96989499999999</v>
          </cell>
        </row>
        <row r="112">
          <cell r="D112">
            <v>38863</v>
          </cell>
          <cell r="E112">
            <v>102.553093</v>
          </cell>
        </row>
        <row r="113">
          <cell r="D113">
            <v>38866</v>
          </cell>
          <cell r="E113">
            <v>102.553093</v>
          </cell>
        </row>
        <row r="114">
          <cell r="D114">
            <v>38867</v>
          </cell>
          <cell r="E114">
            <v>100.92526599999999</v>
          </cell>
        </row>
        <row r="115">
          <cell r="D115">
            <v>38868</v>
          </cell>
          <cell r="E115">
            <v>101.74638899999999</v>
          </cell>
        </row>
        <row r="116">
          <cell r="D116">
            <v>38869</v>
          </cell>
          <cell r="E116">
            <v>102.99802099999999</v>
          </cell>
        </row>
        <row r="117">
          <cell r="D117">
            <v>38870</v>
          </cell>
          <cell r="E117">
            <v>103.198616</v>
          </cell>
        </row>
        <row r="118">
          <cell r="D118">
            <v>38873</v>
          </cell>
          <cell r="E118">
            <v>101.361863</v>
          </cell>
        </row>
        <row r="119">
          <cell r="D119">
            <v>38874</v>
          </cell>
          <cell r="E119">
            <v>101.246505</v>
          </cell>
        </row>
        <row r="120">
          <cell r="D120">
            <v>38875</v>
          </cell>
          <cell r="E120">
            <v>100.629661</v>
          </cell>
        </row>
        <row r="121">
          <cell r="D121">
            <v>38876</v>
          </cell>
          <cell r="E121">
            <v>100.772256</v>
          </cell>
        </row>
        <row r="122">
          <cell r="D122">
            <v>38877</v>
          </cell>
          <cell r="E122">
            <v>100.32123900000001</v>
          </cell>
        </row>
        <row r="123">
          <cell r="D123">
            <v>38880</v>
          </cell>
          <cell r="E123">
            <v>99.047497000000007</v>
          </cell>
        </row>
        <row r="124">
          <cell r="D124">
            <v>38881</v>
          </cell>
          <cell r="E124">
            <v>98.029303999999996</v>
          </cell>
        </row>
        <row r="125">
          <cell r="D125">
            <v>38882</v>
          </cell>
          <cell r="E125">
            <v>98.538240000000002</v>
          </cell>
        </row>
        <row r="126">
          <cell r="D126">
            <v>38883</v>
          </cell>
          <cell r="E126">
            <v>100.630703</v>
          </cell>
        </row>
        <row r="127">
          <cell r="D127">
            <v>38884</v>
          </cell>
          <cell r="E127">
            <v>100.260356</v>
          </cell>
        </row>
        <row r="128">
          <cell r="D128">
            <v>38887</v>
          </cell>
          <cell r="E128">
            <v>99.347106999999994</v>
          </cell>
        </row>
        <row r="129">
          <cell r="D129">
            <v>38888</v>
          </cell>
          <cell r="E129">
            <v>99.345825000000005</v>
          </cell>
        </row>
        <row r="130">
          <cell r="D130">
            <v>38889</v>
          </cell>
          <cell r="E130">
            <v>100.31362900000001</v>
          </cell>
        </row>
        <row r="131">
          <cell r="D131">
            <v>38890</v>
          </cell>
          <cell r="E131">
            <v>99.784504999999996</v>
          </cell>
        </row>
        <row r="132">
          <cell r="D132">
            <v>38891</v>
          </cell>
          <cell r="E132">
            <v>99.696704999999994</v>
          </cell>
        </row>
        <row r="133">
          <cell r="D133">
            <v>38894</v>
          </cell>
          <cell r="E133">
            <v>100.181929</v>
          </cell>
        </row>
        <row r="134">
          <cell r="D134">
            <v>38895</v>
          </cell>
          <cell r="E134">
            <v>99.271804000000003</v>
          </cell>
        </row>
        <row r="135">
          <cell r="D135">
            <v>38896</v>
          </cell>
          <cell r="E135">
            <v>99.816789</v>
          </cell>
        </row>
        <row r="136">
          <cell r="D136">
            <v>38897</v>
          </cell>
          <cell r="E136">
            <v>101.969094</v>
          </cell>
        </row>
        <row r="137">
          <cell r="D137">
            <v>38898</v>
          </cell>
          <cell r="E137">
            <v>101.755201</v>
          </cell>
        </row>
        <row r="138">
          <cell r="D138">
            <v>38901</v>
          </cell>
          <cell r="E138">
            <v>102.55549600000001</v>
          </cell>
        </row>
        <row r="139">
          <cell r="D139">
            <v>38902</v>
          </cell>
          <cell r="E139">
            <v>102.55549600000001</v>
          </cell>
        </row>
        <row r="140">
          <cell r="D140">
            <v>38903</v>
          </cell>
          <cell r="E140">
            <v>101.812079</v>
          </cell>
        </row>
        <row r="141">
          <cell r="D141">
            <v>38904</v>
          </cell>
          <cell r="E141">
            <v>102.06602599999999</v>
          </cell>
        </row>
        <row r="142">
          <cell r="D142">
            <v>38905</v>
          </cell>
          <cell r="E142">
            <v>101.377084</v>
          </cell>
        </row>
        <row r="143">
          <cell r="D143">
            <v>38908</v>
          </cell>
          <cell r="E143">
            <v>101.526088</v>
          </cell>
        </row>
        <row r="144">
          <cell r="D144">
            <v>38909</v>
          </cell>
          <cell r="E144">
            <v>101.94129599999999</v>
          </cell>
        </row>
        <row r="145">
          <cell r="D145">
            <v>38910</v>
          </cell>
          <cell r="E145">
            <v>100.82608999999999</v>
          </cell>
        </row>
        <row r="146">
          <cell r="D146">
            <v>38911</v>
          </cell>
          <cell r="E146">
            <v>99.519341999999995</v>
          </cell>
        </row>
        <row r="147">
          <cell r="D147">
            <v>38912</v>
          </cell>
          <cell r="E147">
            <v>99.031475</v>
          </cell>
        </row>
        <row r="148">
          <cell r="D148">
            <v>38915</v>
          </cell>
          <cell r="E148">
            <v>98.894487999999996</v>
          </cell>
        </row>
        <row r="149">
          <cell r="D149">
            <v>38916</v>
          </cell>
          <cell r="E149">
            <v>99.084667999999994</v>
          </cell>
        </row>
        <row r="150">
          <cell r="D150">
            <v>38917</v>
          </cell>
          <cell r="E150">
            <v>100.923023</v>
          </cell>
        </row>
        <row r="151">
          <cell r="D151">
            <v>38918</v>
          </cell>
          <cell r="E151">
            <v>100.067612</v>
          </cell>
        </row>
        <row r="152">
          <cell r="D152">
            <v>38919</v>
          </cell>
          <cell r="E152">
            <v>99.359202999999994</v>
          </cell>
        </row>
        <row r="153">
          <cell r="D153">
            <v>38922</v>
          </cell>
          <cell r="E153">
            <v>101.010983</v>
          </cell>
        </row>
        <row r="154">
          <cell r="D154">
            <v>38923</v>
          </cell>
          <cell r="E154">
            <v>101.649456</v>
          </cell>
        </row>
        <row r="155">
          <cell r="D155">
            <v>38924</v>
          </cell>
          <cell r="E155">
            <v>101.61100399999999</v>
          </cell>
        </row>
        <row r="156">
          <cell r="D156">
            <v>38925</v>
          </cell>
          <cell r="E156">
            <v>101.194434</v>
          </cell>
        </row>
        <row r="157">
          <cell r="D157">
            <v>38926</v>
          </cell>
          <cell r="E157">
            <v>102.424116</v>
          </cell>
        </row>
        <row r="158">
          <cell r="D158">
            <v>38929</v>
          </cell>
          <cell r="E158">
            <v>102.27270900000001</v>
          </cell>
        </row>
        <row r="159">
          <cell r="D159">
            <v>38930</v>
          </cell>
          <cell r="E159">
            <v>101.81264</v>
          </cell>
        </row>
        <row r="160">
          <cell r="D160">
            <v>38931</v>
          </cell>
          <cell r="E160">
            <v>102.424116</v>
          </cell>
        </row>
        <row r="161">
          <cell r="D161">
            <v>38932</v>
          </cell>
          <cell r="E161">
            <v>102.561905</v>
          </cell>
        </row>
        <row r="162">
          <cell r="D162">
            <v>38933</v>
          </cell>
          <cell r="E162">
            <v>102.48900500000001</v>
          </cell>
        </row>
        <row r="163">
          <cell r="D163">
            <v>38936</v>
          </cell>
          <cell r="E163">
            <v>102.201412</v>
          </cell>
        </row>
        <row r="164">
          <cell r="D164">
            <v>38937</v>
          </cell>
          <cell r="E164">
            <v>101.857741</v>
          </cell>
        </row>
        <row r="165">
          <cell r="D165">
            <v>38938</v>
          </cell>
          <cell r="E165">
            <v>101.41473499999999</v>
          </cell>
        </row>
        <row r="166">
          <cell r="D166">
            <v>38939</v>
          </cell>
          <cell r="E166">
            <v>101.88417800000001</v>
          </cell>
        </row>
        <row r="167">
          <cell r="D167">
            <v>38940</v>
          </cell>
          <cell r="E167">
            <v>101.478262</v>
          </cell>
        </row>
        <row r="168">
          <cell r="D168">
            <v>38943</v>
          </cell>
          <cell r="E168">
            <v>101.595783</v>
          </cell>
        </row>
        <row r="169">
          <cell r="D169">
            <v>38944</v>
          </cell>
          <cell r="E169">
            <v>102.98728699999999</v>
          </cell>
        </row>
        <row r="170">
          <cell r="D170">
            <v>38945</v>
          </cell>
          <cell r="E170">
            <v>103.776366</v>
          </cell>
        </row>
        <row r="171">
          <cell r="D171">
            <v>38946</v>
          </cell>
          <cell r="E171">
            <v>103.940591</v>
          </cell>
        </row>
        <row r="172">
          <cell r="D172">
            <v>38947</v>
          </cell>
          <cell r="E172">
            <v>104.326719</v>
          </cell>
        </row>
        <row r="173">
          <cell r="D173">
            <v>38950</v>
          </cell>
          <cell r="E173">
            <v>103.94379499999999</v>
          </cell>
        </row>
        <row r="174">
          <cell r="D174">
            <v>38951</v>
          </cell>
          <cell r="E174">
            <v>104.047938</v>
          </cell>
        </row>
        <row r="175">
          <cell r="D175">
            <v>38952</v>
          </cell>
          <cell r="E175">
            <v>103.580899</v>
          </cell>
        </row>
        <row r="176">
          <cell r="D176">
            <v>38953</v>
          </cell>
          <cell r="E176">
            <v>103.82707499999999</v>
          </cell>
        </row>
        <row r="177">
          <cell r="D177">
            <v>38954</v>
          </cell>
          <cell r="E177">
            <v>103.749129</v>
          </cell>
        </row>
        <row r="178">
          <cell r="D178">
            <v>38957</v>
          </cell>
          <cell r="E178">
            <v>104.285062</v>
          </cell>
        </row>
        <row r="179">
          <cell r="D179">
            <v>38958</v>
          </cell>
          <cell r="E179">
            <v>104.485336</v>
          </cell>
        </row>
        <row r="180">
          <cell r="D180">
            <v>38959</v>
          </cell>
          <cell r="E180">
            <v>104.48453499999999</v>
          </cell>
        </row>
        <row r="181">
          <cell r="D181">
            <v>38960</v>
          </cell>
          <cell r="E181">
            <v>104.448486</v>
          </cell>
        </row>
        <row r="182">
          <cell r="D182">
            <v>38961</v>
          </cell>
          <cell r="E182">
            <v>105.024473</v>
          </cell>
        </row>
        <row r="183">
          <cell r="D183">
            <v>38964</v>
          </cell>
          <cell r="E183">
            <v>105.024473</v>
          </cell>
        </row>
        <row r="184">
          <cell r="D184">
            <v>38965</v>
          </cell>
          <cell r="E184">
            <v>105.203919</v>
          </cell>
        </row>
        <row r="185">
          <cell r="D185">
            <v>38966</v>
          </cell>
          <cell r="E185">
            <v>104.16329500000001</v>
          </cell>
        </row>
        <row r="186">
          <cell r="D186">
            <v>38967</v>
          </cell>
          <cell r="E186">
            <v>103.66341199999999</v>
          </cell>
        </row>
        <row r="187">
          <cell r="D187">
            <v>38968</v>
          </cell>
          <cell r="E187">
            <v>104.055949</v>
          </cell>
        </row>
        <row r="188">
          <cell r="D188">
            <v>38971</v>
          </cell>
          <cell r="E188">
            <v>104.105616</v>
          </cell>
        </row>
        <row r="189">
          <cell r="D189">
            <v>38972</v>
          </cell>
          <cell r="E189">
            <v>105.19270400000001</v>
          </cell>
        </row>
        <row r="190">
          <cell r="D190">
            <v>38973</v>
          </cell>
          <cell r="E190">
            <v>105.590047</v>
          </cell>
        </row>
        <row r="191">
          <cell r="D191">
            <v>38974</v>
          </cell>
          <cell r="E191">
            <v>105.446651</v>
          </cell>
        </row>
        <row r="192">
          <cell r="D192">
            <v>38975</v>
          </cell>
          <cell r="E192">
            <v>105.734244</v>
          </cell>
        </row>
        <row r="193">
          <cell r="D193">
            <v>38978</v>
          </cell>
          <cell r="E193">
            <v>105.83918799999999</v>
          </cell>
        </row>
        <row r="194">
          <cell r="D194">
            <v>38979</v>
          </cell>
          <cell r="E194">
            <v>105.609273</v>
          </cell>
        </row>
        <row r="195">
          <cell r="D195">
            <v>38980</v>
          </cell>
          <cell r="E195">
            <v>106.159626</v>
          </cell>
        </row>
        <row r="196">
          <cell r="D196">
            <v>38981</v>
          </cell>
          <cell r="E196">
            <v>105.586843</v>
          </cell>
        </row>
        <row r="197">
          <cell r="D197">
            <v>38982</v>
          </cell>
          <cell r="E197">
            <v>105.326487</v>
          </cell>
        </row>
        <row r="198">
          <cell r="D198">
            <v>38985</v>
          </cell>
          <cell r="E198">
            <v>106.254957</v>
          </cell>
        </row>
        <row r="199">
          <cell r="D199">
            <v>38986</v>
          </cell>
          <cell r="E199">
            <v>107.05389</v>
          </cell>
        </row>
        <row r="200">
          <cell r="D200">
            <v>38987</v>
          </cell>
          <cell r="E200">
            <v>107.073757</v>
          </cell>
        </row>
        <row r="201">
          <cell r="D201">
            <v>38988</v>
          </cell>
          <cell r="E201">
            <v>107.278757</v>
          </cell>
        </row>
        <row r="202">
          <cell r="D202">
            <v>38989</v>
          </cell>
          <cell r="E202">
            <v>107.014396</v>
          </cell>
        </row>
        <row r="203">
          <cell r="D203">
            <v>38992</v>
          </cell>
          <cell r="E203">
            <v>106.651499</v>
          </cell>
        </row>
        <row r="204">
          <cell r="D204">
            <v>38993</v>
          </cell>
          <cell r="E204">
            <v>106.875005</v>
          </cell>
        </row>
        <row r="205">
          <cell r="D205">
            <v>38994</v>
          </cell>
          <cell r="E205">
            <v>108.165571</v>
          </cell>
        </row>
        <row r="206">
          <cell r="D206">
            <v>38995</v>
          </cell>
          <cell r="E206">
            <v>108.40589900000001</v>
          </cell>
        </row>
        <row r="207">
          <cell r="D207">
            <v>38996</v>
          </cell>
          <cell r="E207">
            <v>108.1143</v>
          </cell>
        </row>
        <row r="208">
          <cell r="D208">
            <v>38999</v>
          </cell>
          <cell r="E208">
            <v>108.200819</v>
          </cell>
        </row>
        <row r="209">
          <cell r="D209">
            <v>39000</v>
          </cell>
          <cell r="E209">
            <v>108.421921</v>
          </cell>
        </row>
        <row r="210">
          <cell r="D210">
            <v>39001</v>
          </cell>
          <cell r="E210">
            <v>108.143941</v>
          </cell>
        </row>
        <row r="211">
          <cell r="D211">
            <v>39002</v>
          </cell>
          <cell r="E211">
            <v>109.175752</v>
          </cell>
        </row>
        <row r="212">
          <cell r="D212">
            <v>39003</v>
          </cell>
          <cell r="E212">
            <v>109.399258</v>
          </cell>
        </row>
        <row r="213">
          <cell r="D213">
            <v>39006</v>
          </cell>
          <cell r="E213">
            <v>109.67403400000001</v>
          </cell>
        </row>
        <row r="214">
          <cell r="D214">
            <v>39007</v>
          </cell>
          <cell r="E214">
            <v>109.27348600000001</v>
          </cell>
        </row>
        <row r="215">
          <cell r="D215">
            <v>39008</v>
          </cell>
          <cell r="E215">
            <v>109.426495</v>
          </cell>
        </row>
        <row r="216">
          <cell r="D216">
            <v>39009</v>
          </cell>
          <cell r="E216">
            <v>109.50660499999999</v>
          </cell>
        </row>
        <row r="217">
          <cell r="D217">
            <v>39010</v>
          </cell>
          <cell r="E217">
            <v>109.637985</v>
          </cell>
        </row>
        <row r="218">
          <cell r="D218">
            <v>39013</v>
          </cell>
          <cell r="E218">
            <v>110.31250799999999</v>
          </cell>
        </row>
        <row r="219">
          <cell r="D219">
            <v>39014</v>
          </cell>
          <cell r="E219">
            <v>110.341347</v>
          </cell>
        </row>
        <row r="220">
          <cell r="D220">
            <v>39015</v>
          </cell>
          <cell r="E220">
            <v>110.729077</v>
          </cell>
        </row>
        <row r="221">
          <cell r="D221">
            <v>39016</v>
          </cell>
          <cell r="E221">
            <v>111.278629</v>
          </cell>
        </row>
        <row r="222">
          <cell r="D222">
            <v>39017</v>
          </cell>
          <cell r="E222">
            <v>110.338143</v>
          </cell>
        </row>
        <row r="223">
          <cell r="D223">
            <v>39020</v>
          </cell>
          <cell r="E223">
            <v>110.385407</v>
          </cell>
        </row>
        <row r="224">
          <cell r="D224">
            <v>39021</v>
          </cell>
          <cell r="E224">
            <v>110.386208</v>
          </cell>
        </row>
        <row r="225">
          <cell r="D225">
            <v>39022</v>
          </cell>
          <cell r="E225">
            <v>109.574698</v>
          </cell>
        </row>
        <row r="226">
          <cell r="D226">
            <v>39023</v>
          </cell>
          <cell r="E226">
            <v>109.537047</v>
          </cell>
        </row>
        <row r="227">
          <cell r="D227">
            <v>39024</v>
          </cell>
          <cell r="E227">
            <v>109.293514</v>
          </cell>
        </row>
        <row r="228">
          <cell r="D228">
            <v>39027</v>
          </cell>
          <cell r="E228">
            <v>110.53361</v>
          </cell>
        </row>
        <row r="229">
          <cell r="D229">
            <v>39028</v>
          </cell>
          <cell r="E229">
            <v>110.778745</v>
          </cell>
        </row>
        <row r="230">
          <cell r="D230">
            <v>39029</v>
          </cell>
          <cell r="E230">
            <v>111.009461</v>
          </cell>
        </row>
        <row r="231">
          <cell r="D231">
            <v>39030</v>
          </cell>
          <cell r="E231">
            <v>110.417451</v>
          </cell>
        </row>
        <row r="232">
          <cell r="D232">
            <v>39031</v>
          </cell>
          <cell r="E232">
            <v>110.623092</v>
          </cell>
        </row>
        <row r="233">
          <cell r="D233">
            <v>39034</v>
          </cell>
          <cell r="E233">
            <v>110.90531799999999</v>
          </cell>
        </row>
        <row r="234">
          <cell r="D234">
            <v>39035</v>
          </cell>
          <cell r="E234">
            <v>111.610283</v>
          </cell>
        </row>
        <row r="235">
          <cell r="D235">
            <v>39036</v>
          </cell>
          <cell r="E235">
            <v>111.87864999999999</v>
          </cell>
        </row>
        <row r="236">
          <cell r="D236">
            <v>39037</v>
          </cell>
          <cell r="E236">
            <v>112.13420000000001</v>
          </cell>
        </row>
        <row r="237">
          <cell r="D237">
            <v>39038</v>
          </cell>
          <cell r="E237">
            <v>112.249557</v>
          </cell>
        </row>
        <row r="238">
          <cell r="D238">
            <v>39041</v>
          </cell>
          <cell r="E238">
            <v>112.19348100000001</v>
          </cell>
        </row>
        <row r="239">
          <cell r="D239">
            <v>39042</v>
          </cell>
          <cell r="E239">
            <v>112.378534</v>
          </cell>
        </row>
        <row r="240">
          <cell r="D240">
            <v>39043</v>
          </cell>
          <cell r="E240">
            <v>112.641293</v>
          </cell>
        </row>
        <row r="241">
          <cell r="D241">
            <v>39044</v>
          </cell>
          <cell r="E241">
            <v>112.641293</v>
          </cell>
        </row>
        <row r="242">
          <cell r="D242">
            <v>39045</v>
          </cell>
          <cell r="E242">
            <v>112.22953</v>
          </cell>
        </row>
        <row r="243">
          <cell r="D243">
            <v>39048</v>
          </cell>
          <cell r="E243">
            <v>110.703442</v>
          </cell>
        </row>
        <row r="244">
          <cell r="D244">
            <v>39049</v>
          </cell>
          <cell r="E244">
            <v>111.08957100000001</v>
          </cell>
        </row>
        <row r="245">
          <cell r="D245">
            <v>39050</v>
          </cell>
          <cell r="E245">
            <v>112.111769</v>
          </cell>
        </row>
        <row r="246">
          <cell r="D246">
            <v>39051</v>
          </cell>
          <cell r="E246">
            <v>112.203895</v>
          </cell>
        </row>
        <row r="247">
          <cell r="D247">
            <v>39052</v>
          </cell>
          <cell r="E247">
            <v>111.889865</v>
          </cell>
        </row>
        <row r="248">
          <cell r="D248">
            <v>39055</v>
          </cell>
          <cell r="E248">
            <v>112.88402499999999</v>
          </cell>
        </row>
        <row r="249">
          <cell r="D249">
            <v>39056</v>
          </cell>
          <cell r="E249">
            <v>113.335843</v>
          </cell>
        </row>
        <row r="250">
          <cell r="D250">
            <v>39057</v>
          </cell>
          <cell r="E250">
            <v>113.18684</v>
          </cell>
        </row>
        <row r="251">
          <cell r="D251">
            <v>39058</v>
          </cell>
          <cell r="E251">
            <v>112.737425</v>
          </cell>
        </row>
        <row r="252">
          <cell r="D252">
            <v>39059</v>
          </cell>
          <cell r="E252">
            <v>112.941704</v>
          </cell>
        </row>
        <row r="253">
          <cell r="D253">
            <v>39062</v>
          </cell>
          <cell r="E253">
            <v>113.198055</v>
          </cell>
        </row>
        <row r="254">
          <cell r="D254">
            <v>39063</v>
          </cell>
          <cell r="E254">
            <v>113.079493</v>
          </cell>
        </row>
        <row r="255">
          <cell r="D255">
            <v>39064</v>
          </cell>
          <cell r="E255">
            <v>113.211674</v>
          </cell>
        </row>
        <row r="256">
          <cell r="D256">
            <v>39065</v>
          </cell>
          <cell r="E256">
            <v>114.195419</v>
          </cell>
        </row>
        <row r="257">
          <cell r="D257">
            <v>39066</v>
          </cell>
          <cell r="E257">
            <v>114.323595</v>
          </cell>
        </row>
        <row r="258">
          <cell r="D258">
            <v>39069</v>
          </cell>
          <cell r="E258">
            <v>113.954289</v>
          </cell>
        </row>
        <row r="259">
          <cell r="D259">
            <v>39070</v>
          </cell>
          <cell r="E259">
            <v>114.200226</v>
          </cell>
        </row>
        <row r="260">
          <cell r="D260">
            <v>39071</v>
          </cell>
          <cell r="E260">
            <v>114.038405</v>
          </cell>
        </row>
        <row r="261">
          <cell r="D261">
            <v>39072</v>
          </cell>
          <cell r="E261">
            <v>113.61943100000001</v>
          </cell>
        </row>
        <row r="262">
          <cell r="D262">
            <v>39073</v>
          </cell>
          <cell r="E262">
            <v>113.015405</v>
          </cell>
        </row>
        <row r="263">
          <cell r="D263">
            <v>39076</v>
          </cell>
          <cell r="E263">
            <v>113.015405</v>
          </cell>
        </row>
        <row r="264">
          <cell r="D264">
            <v>39077</v>
          </cell>
          <cell r="E264">
            <v>113.507278</v>
          </cell>
        </row>
        <row r="265">
          <cell r="D265">
            <v>39078</v>
          </cell>
          <cell r="E265">
            <v>114.303567</v>
          </cell>
        </row>
        <row r="266">
          <cell r="D266">
            <v>39079</v>
          </cell>
          <cell r="E266">
            <v>114.134536</v>
          </cell>
        </row>
        <row r="267">
          <cell r="D267">
            <v>39080</v>
          </cell>
          <cell r="E267">
            <v>113.61943100000001</v>
          </cell>
        </row>
        <row r="268">
          <cell r="D268">
            <v>39083</v>
          </cell>
          <cell r="E268">
            <v>113.61943100000001</v>
          </cell>
        </row>
        <row r="269">
          <cell r="D269">
            <v>39084</v>
          </cell>
          <cell r="E269">
            <v>113.61943100000001</v>
          </cell>
        </row>
        <row r="270">
          <cell r="D270">
            <v>39085</v>
          </cell>
          <cell r="E270">
            <v>113.483245</v>
          </cell>
        </row>
        <row r="271">
          <cell r="D271">
            <v>39086</v>
          </cell>
          <cell r="E271">
            <v>113.622636</v>
          </cell>
        </row>
        <row r="272">
          <cell r="D272">
            <v>39087</v>
          </cell>
          <cell r="E272">
            <v>112.93129</v>
          </cell>
        </row>
        <row r="273">
          <cell r="D273">
            <v>39090</v>
          </cell>
          <cell r="E273">
            <v>113.182033</v>
          </cell>
        </row>
        <row r="274">
          <cell r="D274">
            <v>39091</v>
          </cell>
          <cell r="E274">
            <v>113.123553</v>
          </cell>
        </row>
        <row r="275">
          <cell r="D275">
            <v>39092</v>
          </cell>
          <cell r="E275">
            <v>113.343053</v>
          </cell>
        </row>
        <row r="276">
          <cell r="D276">
            <v>39093</v>
          </cell>
          <cell r="E276">
            <v>114.06163599999999</v>
          </cell>
        </row>
        <row r="277">
          <cell r="D277">
            <v>39094</v>
          </cell>
          <cell r="E277">
            <v>114.615194</v>
          </cell>
        </row>
        <row r="278">
          <cell r="D278">
            <v>39097</v>
          </cell>
          <cell r="E278">
            <v>114.615194</v>
          </cell>
        </row>
        <row r="279">
          <cell r="D279">
            <v>39098</v>
          </cell>
          <cell r="E279">
            <v>114.708922</v>
          </cell>
        </row>
        <row r="280">
          <cell r="D280">
            <v>39099</v>
          </cell>
          <cell r="E280">
            <v>114.606382</v>
          </cell>
        </row>
        <row r="281">
          <cell r="D281">
            <v>39100</v>
          </cell>
          <cell r="E281">
            <v>114.265916</v>
          </cell>
        </row>
        <row r="282">
          <cell r="D282">
            <v>39101</v>
          </cell>
          <cell r="E282">
            <v>114.596768</v>
          </cell>
        </row>
        <row r="283">
          <cell r="D283">
            <v>39104</v>
          </cell>
          <cell r="E283">
            <v>113.991941</v>
          </cell>
        </row>
        <row r="284">
          <cell r="D284">
            <v>39105</v>
          </cell>
          <cell r="E284">
            <v>114.39569299999999</v>
          </cell>
        </row>
        <row r="285">
          <cell r="D285">
            <v>39106</v>
          </cell>
          <cell r="E285">
            <v>115.368224</v>
          </cell>
        </row>
        <row r="286">
          <cell r="D286">
            <v>39107</v>
          </cell>
          <cell r="E286">
            <v>114.068045</v>
          </cell>
        </row>
        <row r="287">
          <cell r="D287">
            <v>39108</v>
          </cell>
          <cell r="E287">
            <v>113.930257</v>
          </cell>
        </row>
        <row r="288">
          <cell r="D288">
            <v>39111</v>
          </cell>
          <cell r="E288">
            <v>113.805286</v>
          </cell>
        </row>
        <row r="289">
          <cell r="D289">
            <v>39112</v>
          </cell>
          <cell r="E289">
            <v>114.46218399999999</v>
          </cell>
        </row>
        <row r="290">
          <cell r="D290">
            <v>39113</v>
          </cell>
          <cell r="E290">
            <v>115.21681700000001</v>
          </cell>
        </row>
        <row r="291">
          <cell r="D291">
            <v>39114</v>
          </cell>
          <cell r="E291">
            <v>115.83365999999999</v>
          </cell>
        </row>
        <row r="292">
          <cell r="D292">
            <v>39115</v>
          </cell>
          <cell r="E292">
            <v>116.029929</v>
          </cell>
        </row>
        <row r="293">
          <cell r="D293">
            <v>39118</v>
          </cell>
          <cell r="E293">
            <v>115.917776</v>
          </cell>
        </row>
        <row r="294">
          <cell r="D294">
            <v>39119</v>
          </cell>
          <cell r="E294">
            <v>115.99868600000001</v>
          </cell>
        </row>
        <row r="295">
          <cell r="D295">
            <v>39120</v>
          </cell>
          <cell r="E295">
            <v>116.16050799999999</v>
          </cell>
        </row>
        <row r="296">
          <cell r="D296">
            <v>39121</v>
          </cell>
          <cell r="E296">
            <v>116.02352</v>
          </cell>
        </row>
        <row r="297">
          <cell r="D297">
            <v>39122</v>
          </cell>
          <cell r="E297">
            <v>115.202397</v>
          </cell>
        </row>
        <row r="298">
          <cell r="D298">
            <v>39125</v>
          </cell>
          <cell r="E298">
            <v>114.826683</v>
          </cell>
        </row>
        <row r="299">
          <cell r="D299">
            <v>39126</v>
          </cell>
          <cell r="E299">
            <v>115.69907600000001</v>
          </cell>
        </row>
        <row r="300">
          <cell r="D300">
            <v>39127</v>
          </cell>
          <cell r="E300">
            <v>116.58348599999999</v>
          </cell>
        </row>
        <row r="301">
          <cell r="D301">
            <v>39128</v>
          </cell>
          <cell r="E301">
            <v>116.704452</v>
          </cell>
        </row>
        <row r="302">
          <cell r="D302">
            <v>39129</v>
          </cell>
          <cell r="E302">
            <v>116.60271299999999</v>
          </cell>
        </row>
        <row r="303">
          <cell r="D303">
            <v>39132</v>
          </cell>
          <cell r="E303">
            <v>116.60271299999999</v>
          </cell>
        </row>
        <row r="304">
          <cell r="D304">
            <v>39133</v>
          </cell>
          <cell r="E304">
            <v>116.934366</v>
          </cell>
        </row>
        <row r="305">
          <cell r="D305">
            <v>39134</v>
          </cell>
          <cell r="E305">
            <v>116.77014200000001</v>
          </cell>
        </row>
        <row r="306">
          <cell r="D306">
            <v>39135</v>
          </cell>
          <cell r="E306">
            <v>116.670005</v>
          </cell>
        </row>
        <row r="307">
          <cell r="D307">
            <v>39136</v>
          </cell>
          <cell r="E307">
            <v>116.25423600000001</v>
          </cell>
        </row>
        <row r="308">
          <cell r="D308">
            <v>39139</v>
          </cell>
          <cell r="E308">
            <v>116.108436</v>
          </cell>
        </row>
        <row r="309">
          <cell r="D309">
            <v>39140</v>
          </cell>
          <cell r="E309">
            <v>112.076521</v>
          </cell>
        </row>
        <row r="310">
          <cell r="D310">
            <v>39141</v>
          </cell>
          <cell r="E310">
            <v>112.69977299999999</v>
          </cell>
        </row>
        <row r="311">
          <cell r="D311">
            <v>39142</v>
          </cell>
          <cell r="E311">
            <v>112.407133</v>
          </cell>
        </row>
        <row r="312">
          <cell r="D312">
            <v>39143</v>
          </cell>
          <cell r="E312">
            <v>111.12562</v>
          </cell>
        </row>
        <row r="313">
          <cell r="D313">
            <v>39146</v>
          </cell>
          <cell r="E313">
            <v>110.08019</v>
          </cell>
        </row>
        <row r="314">
          <cell r="D314">
            <v>39147</v>
          </cell>
          <cell r="E314">
            <v>111.785723</v>
          </cell>
        </row>
        <row r="315">
          <cell r="D315">
            <v>39148</v>
          </cell>
          <cell r="E315">
            <v>111.51014600000001</v>
          </cell>
        </row>
        <row r="316">
          <cell r="D316">
            <v>39149</v>
          </cell>
          <cell r="E316">
            <v>112.304833</v>
          </cell>
        </row>
        <row r="317">
          <cell r="D317">
            <v>39150</v>
          </cell>
          <cell r="E317">
            <v>112.381738</v>
          </cell>
        </row>
        <row r="318">
          <cell r="D318">
            <v>39153</v>
          </cell>
          <cell r="E318">
            <v>112.682149</v>
          </cell>
        </row>
        <row r="319">
          <cell r="D319">
            <v>39154</v>
          </cell>
          <cell r="E319">
            <v>110.38700900000001</v>
          </cell>
        </row>
        <row r="320">
          <cell r="D320">
            <v>39155</v>
          </cell>
          <cell r="E320">
            <v>111.12562</v>
          </cell>
        </row>
        <row r="321">
          <cell r="D321">
            <v>39156</v>
          </cell>
          <cell r="E321">
            <v>111.53498</v>
          </cell>
        </row>
        <row r="322">
          <cell r="D322">
            <v>39157</v>
          </cell>
          <cell r="E322">
            <v>111.107996</v>
          </cell>
        </row>
        <row r="323">
          <cell r="D323">
            <v>39160</v>
          </cell>
          <cell r="E323">
            <v>112.31845199999999</v>
          </cell>
        </row>
        <row r="324">
          <cell r="D324">
            <v>39161</v>
          </cell>
          <cell r="E324">
            <v>113.029825</v>
          </cell>
        </row>
        <row r="325">
          <cell r="D325">
            <v>39162</v>
          </cell>
          <cell r="E325">
            <v>114.960466</v>
          </cell>
        </row>
        <row r="326">
          <cell r="D326">
            <v>39163</v>
          </cell>
          <cell r="E326">
            <v>114.920411</v>
          </cell>
        </row>
        <row r="327">
          <cell r="D327">
            <v>39164</v>
          </cell>
          <cell r="E327">
            <v>115.046183</v>
          </cell>
        </row>
        <row r="328">
          <cell r="D328">
            <v>39167</v>
          </cell>
          <cell r="E328">
            <v>115.15753599999999</v>
          </cell>
        </row>
        <row r="329">
          <cell r="D329">
            <v>39168</v>
          </cell>
          <cell r="E329">
            <v>114.44536100000001</v>
          </cell>
        </row>
        <row r="330">
          <cell r="D330">
            <v>39169</v>
          </cell>
          <cell r="E330">
            <v>113.533714</v>
          </cell>
        </row>
        <row r="331">
          <cell r="D331">
            <v>39170</v>
          </cell>
          <cell r="E331">
            <v>113.95829500000001</v>
          </cell>
        </row>
        <row r="332">
          <cell r="D332">
            <v>39171</v>
          </cell>
          <cell r="E332">
            <v>113.824512</v>
          </cell>
        </row>
        <row r="333">
          <cell r="D333">
            <v>39174</v>
          </cell>
          <cell r="E333">
            <v>114.120116</v>
          </cell>
        </row>
        <row r="334">
          <cell r="D334">
            <v>39175</v>
          </cell>
          <cell r="E334">
            <v>115.179165</v>
          </cell>
        </row>
        <row r="335">
          <cell r="D335">
            <v>39176</v>
          </cell>
          <cell r="E335">
            <v>115.30734</v>
          </cell>
        </row>
        <row r="336">
          <cell r="D336">
            <v>39177</v>
          </cell>
          <cell r="E336">
            <v>115.65902199999999</v>
          </cell>
        </row>
        <row r="337">
          <cell r="D337">
            <v>39178</v>
          </cell>
          <cell r="E337">
            <v>115.65902199999999</v>
          </cell>
        </row>
        <row r="338">
          <cell r="D338">
            <v>39181</v>
          </cell>
          <cell r="E338">
            <v>115.727115</v>
          </cell>
        </row>
        <row r="339">
          <cell r="D339">
            <v>39182</v>
          </cell>
          <cell r="E339">
            <v>116.029929</v>
          </cell>
        </row>
        <row r="340">
          <cell r="D340">
            <v>39183</v>
          </cell>
          <cell r="E340">
            <v>115.267286</v>
          </cell>
        </row>
        <row r="341">
          <cell r="D341">
            <v>39184</v>
          </cell>
          <cell r="E341">
            <v>115.982664</v>
          </cell>
        </row>
        <row r="342">
          <cell r="D342">
            <v>39185</v>
          </cell>
          <cell r="E342">
            <v>116.387218</v>
          </cell>
        </row>
        <row r="343">
          <cell r="D343">
            <v>39188</v>
          </cell>
          <cell r="E343">
            <v>117.63853</v>
          </cell>
        </row>
        <row r="344">
          <cell r="D344">
            <v>39189</v>
          </cell>
          <cell r="E344">
            <v>117.879659</v>
          </cell>
        </row>
        <row r="345">
          <cell r="D345">
            <v>39190</v>
          </cell>
          <cell r="E345">
            <v>117.961371</v>
          </cell>
        </row>
        <row r="346">
          <cell r="D346">
            <v>39191</v>
          </cell>
          <cell r="E346">
            <v>117.819577</v>
          </cell>
        </row>
        <row r="347">
          <cell r="D347">
            <v>39192</v>
          </cell>
          <cell r="E347">
            <v>118.91067</v>
          </cell>
        </row>
        <row r="348">
          <cell r="D348">
            <v>39195</v>
          </cell>
          <cell r="E348">
            <v>118.636695</v>
          </cell>
        </row>
        <row r="349">
          <cell r="D349">
            <v>39196</v>
          </cell>
          <cell r="E349">
            <v>118.595038</v>
          </cell>
        </row>
        <row r="350">
          <cell r="D350">
            <v>39197</v>
          </cell>
          <cell r="E350">
            <v>119.797483</v>
          </cell>
        </row>
        <row r="351">
          <cell r="D351">
            <v>39198</v>
          </cell>
          <cell r="E351">
            <v>119.703755</v>
          </cell>
        </row>
        <row r="352">
          <cell r="D352">
            <v>39199</v>
          </cell>
          <cell r="E352">
            <v>119.689335</v>
          </cell>
        </row>
        <row r="353">
          <cell r="D353">
            <v>39202</v>
          </cell>
          <cell r="E353">
            <v>118.752053</v>
          </cell>
        </row>
        <row r="354">
          <cell r="D354">
            <v>39203</v>
          </cell>
          <cell r="E354">
            <v>119.066883</v>
          </cell>
        </row>
        <row r="355">
          <cell r="D355">
            <v>39204</v>
          </cell>
          <cell r="E355">
            <v>119.837538</v>
          </cell>
        </row>
        <row r="356">
          <cell r="D356">
            <v>39205</v>
          </cell>
          <cell r="E356">
            <v>120.355847</v>
          </cell>
        </row>
        <row r="357">
          <cell r="D357">
            <v>39206</v>
          </cell>
          <cell r="E357">
            <v>120.61460099999999</v>
          </cell>
        </row>
        <row r="358">
          <cell r="D358">
            <v>39209</v>
          </cell>
          <cell r="E358">
            <v>120.923824</v>
          </cell>
        </row>
        <row r="359">
          <cell r="D359">
            <v>39210</v>
          </cell>
          <cell r="E359">
            <v>120.782831</v>
          </cell>
        </row>
        <row r="360">
          <cell r="D360">
            <v>39211</v>
          </cell>
          <cell r="E360">
            <v>121.172164</v>
          </cell>
        </row>
        <row r="361">
          <cell r="D361">
            <v>39212</v>
          </cell>
          <cell r="E361">
            <v>119.48105</v>
          </cell>
        </row>
        <row r="362">
          <cell r="D362">
            <v>39213</v>
          </cell>
          <cell r="E362">
            <v>120.633026</v>
          </cell>
        </row>
        <row r="363">
          <cell r="D363">
            <v>39216</v>
          </cell>
          <cell r="E363">
            <v>120.41673</v>
          </cell>
        </row>
        <row r="364">
          <cell r="D364">
            <v>39217</v>
          </cell>
          <cell r="E364">
            <v>120.259715</v>
          </cell>
        </row>
        <row r="365">
          <cell r="D365">
            <v>39218</v>
          </cell>
          <cell r="E365">
            <v>121.297134</v>
          </cell>
        </row>
        <row r="366">
          <cell r="D366">
            <v>39219</v>
          </cell>
          <cell r="E366">
            <v>121.185782</v>
          </cell>
        </row>
        <row r="367">
          <cell r="D367">
            <v>39220</v>
          </cell>
          <cell r="E367">
            <v>121.986878</v>
          </cell>
        </row>
        <row r="368">
          <cell r="D368">
            <v>39223</v>
          </cell>
          <cell r="E368">
            <v>122.17513599999999</v>
          </cell>
        </row>
        <row r="369">
          <cell r="D369">
            <v>39224</v>
          </cell>
          <cell r="E369">
            <v>122.096628</v>
          </cell>
        </row>
        <row r="370">
          <cell r="D370">
            <v>39225</v>
          </cell>
          <cell r="E370">
            <v>121.94922699999999</v>
          </cell>
        </row>
        <row r="371">
          <cell r="D371">
            <v>39226</v>
          </cell>
          <cell r="E371">
            <v>120.766008</v>
          </cell>
        </row>
        <row r="372">
          <cell r="D372">
            <v>39227</v>
          </cell>
          <cell r="E372">
            <v>121.424509</v>
          </cell>
        </row>
        <row r="373">
          <cell r="D373">
            <v>39230</v>
          </cell>
          <cell r="E373">
            <v>121.424509</v>
          </cell>
        </row>
        <row r="374">
          <cell r="D374">
            <v>39231</v>
          </cell>
          <cell r="E374">
            <v>121.61517000000001</v>
          </cell>
        </row>
        <row r="375">
          <cell r="D375">
            <v>39232</v>
          </cell>
          <cell r="E375">
            <v>122.58609800000001</v>
          </cell>
        </row>
        <row r="376">
          <cell r="D376">
            <v>39233</v>
          </cell>
          <cell r="E376">
            <v>122.617341</v>
          </cell>
        </row>
        <row r="377">
          <cell r="D377">
            <v>39234</v>
          </cell>
          <cell r="E377">
            <v>123.07556700000001</v>
          </cell>
        </row>
        <row r="378">
          <cell r="D378">
            <v>39237</v>
          </cell>
          <cell r="E378">
            <v>123.303079</v>
          </cell>
        </row>
        <row r="379">
          <cell r="D379">
            <v>39238</v>
          </cell>
          <cell r="E379">
            <v>122.643777</v>
          </cell>
        </row>
        <row r="380">
          <cell r="D380">
            <v>39239</v>
          </cell>
          <cell r="E380">
            <v>121.55669</v>
          </cell>
        </row>
        <row r="381">
          <cell r="D381">
            <v>39240</v>
          </cell>
          <cell r="E381">
            <v>119.420968</v>
          </cell>
        </row>
        <row r="382">
          <cell r="D382">
            <v>39241</v>
          </cell>
          <cell r="E382">
            <v>120.778825</v>
          </cell>
        </row>
        <row r="383">
          <cell r="D383">
            <v>39244</v>
          </cell>
          <cell r="E383">
            <v>120.89498399999999</v>
          </cell>
        </row>
        <row r="384">
          <cell r="D384">
            <v>39245</v>
          </cell>
          <cell r="E384">
            <v>119.603618</v>
          </cell>
        </row>
        <row r="385">
          <cell r="D385">
            <v>39246</v>
          </cell>
          <cell r="E385">
            <v>121.419702</v>
          </cell>
        </row>
        <row r="386">
          <cell r="D386">
            <v>39247</v>
          </cell>
          <cell r="E386">
            <v>122.004502</v>
          </cell>
        </row>
        <row r="387">
          <cell r="D387">
            <v>39248</v>
          </cell>
          <cell r="E387">
            <v>122.800791</v>
          </cell>
        </row>
        <row r="388">
          <cell r="D388">
            <v>39251</v>
          </cell>
          <cell r="E388">
            <v>122.651788</v>
          </cell>
        </row>
        <row r="389">
          <cell r="D389">
            <v>39252</v>
          </cell>
          <cell r="E389">
            <v>122.86407800000001</v>
          </cell>
        </row>
        <row r="390">
          <cell r="D390">
            <v>39253</v>
          </cell>
          <cell r="E390">
            <v>121.192992</v>
          </cell>
        </row>
        <row r="391">
          <cell r="D391">
            <v>39254</v>
          </cell>
          <cell r="E391">
            <v>121.94201700000001</v>
          </cell>
        </row>
        <row r="392">
          <cell r="D392">
            <v>39255</v>
          </cell>
          <cell r="E392">
            <v>120.36946500000001</v>
          </cell>
        </row>
        <row r="393">
          <cell r="D393">
            <v>39258</v>
          </cell>
          <cell r="E393">
            <v>119.98333700000001</v>
          </cell>
        </row>
        <row r="394">
          <cell r="D394">
            <v>39259</v>
          </cell>
          <cell r="E394">
            <v>119.59480600000001</v>
          </cell>
        </row>
        <row r="395">
          <cell r="D395">
            <v>39260</v>
          </cell>
          <cell r="E395">
            <v>120.67228</v>
          </cell>
        </row>
        <row r="396">
          <cell r="D396">
            <v>39261</v>
          </cell>
          <cell r="E396">
            <v>120.62181099999999</v>
          </cell>
        </row>
        <row r="397">
          <cell r="D397">
            <v>39262</v>
          </cell>
          <cell r="E397">
            <v>120.43275199999999</v>
          </cell>
        </row>
        <row r="398">
          <cell r="D398">
            <v>39265</v>
          </cell>
          <cell r="E398">
            <v>121.72091399999999</v>
          </cell>
        </row>
        <row r="399">
          <cell r="D399">
            <v>39266</v>
          </cell>
          <cell r="E399">
            <v>122.15671</v>
          </cell>
        </row>
        <row r="400">
          <cell r="D400">
            <v>39267</v>
          </cell>
          <cell r="E400">
            <v>122.15671</v>
          </cell>
        </row>
        <row r="401">
          <cell r="D401">
            <v>39268</v>
          </cell>
          <cell r="E401">
            <v>122.199168</v>
          </cell>
        </row>
        <row r="402">
          <cell r="D402">
            <v>39269</v>
          </cell>
          <cell r="E402">
            <v>122.60292099999999</v>
          </cell>
        </row>
        <row r="403">
          <cell r="D403">
            <v>39272</v>
          </cell>
          <cell r="E403">
            <v>122.715875</v>
          </cell>
        </row>
        <row r="404">
          <cell r="D404">
            <v>39273</v>
          </cell>
          <cell r="E404">
            <v>120.975094</v>
          </cell>
        </row>
        <row r="405">
          <cell r="D405">
            <v>39274</v>
          </cell>
          <cell r="E405">
            <v>121.667241</v>
          </cell>
        </row>
        <row r="406">
          <cell r="D406">
            <v>39275</v>
          </cell>
          <cell r="E406">
            <v>123.985612</v>
          </cell>
        </row>
        <row r="407">
          <cell r="D407">
            <v>39276</v>
          </cell>
          <cell r="E407">
            <v>124.370138</v>
          </cell>
        </row>
        <row r="408">
          <cell r="D408">
            <v>39279</v>
          </cell>
          <cell r="E408">
            <v>124.131412</v>
          </cell>
        </row>
        <row r="409">
          <cell r="D409">
            <v>39280</v>
          </cell>
          <cell r="E409">
            <v>124.119395</v>
          </cell>
        </row>
        <row r="410">
          <cell r="D410">
            <v>39281</v>
          </cell>
          <cell r="E410">
            <v>123.863045</v>
          </cell>
        </row>
        <row r="411">
          <cell r="D411">
            <v>39282</v>
          </cell>
          <cell r="E411">
            <v>124.416602</v>
          </cell>
        </row>
        <row r="412">
          <cell r="D412">
            <v>39283</v>
          </cell>
          <cell r="E412">
            <v>122.89612200000001</v>
          </cell>
        </row>
        <row r="413">
          <cell r="D413">
            <v>39286</v>
          </cell>
          <cell r="E413">
            <v>123.494541</v>
          </cell>
        </row>
        <row r="414">
          <cell r="D414">
            <v>39287</v>
          </cell>
          <cell r="E414">
            <v>121.048795</v>
          </cell>
        </row>
        <row r="415">
          <cell r="D415">
            <v>39288</v>
          </cell>
          <cell r="E415">
            <v>121.613567</v>
          </cell>
        </row>
        <row r="416">
          <cell r="D416">
            <v>39289</v>
          </cell>
          <cell r="E416">
            <v>118.775285</v>
          </cell>
        </row>
        <row r="417">
          <cell r="D417">
            <v>39290</v>
          </cell>
          <cell r="E417">
            <v>116.87588599999999</v>
          </cell>
        </row>
        <row r="418">
          <cell r="D418">
            <v>39293</v>
          </cell>
          <cell r="E418">
            <v>118.074326</v>
          </cell>
        </row>
        <row r="419">
          <cell r="D419">
            <v>39294</v>
          </cell>
          <cell r="E419">
            <v>116.58108300000001</v>
          </cell>
        </row>
        <row r="420">
          <cell r="D420">
            <v>39295</v>
          </cell>
          <cell r="E420">
            <v>117.425438</v>
          </cell>
        </row>
        <row r="421">
          <cell r="D421">
            <v>39296</v>
          </cell>
          <cell r="E421">
            <v>117.937338</v>
          </cell>
        </row>
        <row r="422">
          <cell r="D422">
            <v>39297</v>
          </cell>
          <cell r="E422">
            <v>114.801849</v>
          </cell>
        </row>
        <row r="423">
          <cell r="D423">
            <v>39300</v>
          </cell>
          <cell r="E423">
            <v>117.574442</v>
          </cell>
        </row>
        <row r="424">
          <cell r="D424">
            <v>39301</v>
          </cell>
          <cell r="E424">
            <v>118.298633</v>
          </cell>
        </row>
        <row r="425">
          <cell r="D425">
            <v>39302</v>
          </cell>
          <cell r="E425">
            <v>119.96331000000001</v>
          </cell>
        </row>
        <row r="426">
          <cell r="D426">
            <v>39303</v>
          </cell>
          <cell r="E426">
            <v>116.40644399999999</v>
          </cell>
        </row>
        <row r="427">
          <cell r="D427">
            <v>39304</v>
          </cell>
          <cell r="E427">
            <v>116.450504</v>
          </cell>
        </row>
        <row r="428">
          <cell r="D428">
            <v>39307</v>
          </cell>
          <cell r="E428">
            <v>116.392825</v>
          </cell>
        </row>
        <row r="429">
          <cell r="D429">
            <v>39308</v>
          </cell>
          <cell r="E429">
            <v>114.279534</v>
          </cell>
        </row>
        <row r="430">
          <cell r="D430">
            <v>39309</v>
          </cell>
          <cell r="E430">
            <v>112.69016000000001</v>
          </cell>
        </row>
        <row r="431">
          <cell r="D431">
            <v>39310</v>
          </cell>
          <cell r="E431">
            <v>113.05626100000001</v>
          </cell>
        </row>
        <row r="432">
          <cell r="D432">
            <v>39311</v>
          </cell>
          <cell r="E432">
            <v>115.83365999999999</v>
          </cell>
        </row>
        <row r="433">
          <cell r="D433">
            <v>39314</v>
          </cell>
          <cell r="E433">
            <v>115.802418</v>
          </cell>
        </row>
        <row r="434">
          <cell r="D434">
            <v>39315</v>
          </cell>
          <cell r="E434">
            <v>115.92819</v>
          </cell>
        </row>
        <row r="435">
          <cell r="D435">
            <v>39316</v>
          </cell>
          <cell r="E435">
            <v>117.286047</v>
          </cell>
        </row>
        <row r="436">
          <cell r="D436">
            <v>39317</v>
          </cell>
          <cell r="E436">
            <v>117.160275</v>
          </cell>
        </row>
        <row r="437">
          <cell r="D437">
            <v>39318</v>
          </cell>
          <cell r="E437">
            <v>118.511724</v>
          </cell>
        </row>
        <row r="438">
          <cell r="D438">
            <v>39321</v>
          </cell>
          <cell r="E438">
            <v>117.503945</v>
          </cell>
        </row>
        <row r="439">
          <cell r="D439">
            <v>39322</v>
          </cell>
          <cell r="E439">
            <v>114.745772</v>
          </cell>
        </row>
        <row r="440">
          <cell r="D440">
            <v>39323</v>
          </cell>
          <cell r="E440">
            <v>117.261213</v>
          </cell>
        </row>
        <row r="441">
          <cell r="D441">
            <v>39324</v>
          </cell>
          <cell r="E441">
            <v>116.770943</v>
          </cell>
        </row>
        <row r="442">
          <cell r="D442">
            <v>39325</v>
          </cell>
          <cell r="E442">
            <v>118.08073400000001</v>
          </cell>
        </row>
        <row r="443">
          <cell r="D443">
            <v>39328</v>
          </cell>
          <cell r="E443">
            <v>118.08073400000001</v>
          </cell>
        </row>
        <row r="444">
          <cell r="D444">
            <v>39329</v>
          </cell>
          <cell r="E444">
            <v>119.31682499999999</v>
          </cell>
        </row>
        <row r="445">
          <cell r="D445">
            <v>39330</v>
          </cell>
          <cell r="E445">
            <v>117.944548</v>
          </cell>
        </row>
        <row r="446">
          <cell r="D446">
            <v>39331</v>
          </cell>
          <cell r="E446">
            <v>118.446034</v>
          </cell>
        </row>
        <row r="447">
          <cell r="D447">
            <v>39332</v>
          </cell>
          <cell r="E447">
            <v>116.44329399999999</v>
          </cell>
        </row>
        <row r="448">
          <cell r="D448">
            <v>39335</v>
          </cell>
          <cell r="E448">
            <v>116.295092</v>
          </cell>
        </row>
        <row r="449">
          <cell r="D449">
            <v>39336</v>
          </cell>
          <cell r="E449">
            <v>117.88046</v>
          </cell>
        </row>
        <row r="450">
          <cell r="D450">
            <v>39337</v>
          </cell>
          <cell r="E450">
            <v>117.88606799999999</v>
          </cell>
        </row>
        <row r="451">
          <cell r="D451">
            <v>39338</v>
          </cell>
          <cell r="E451">
            <v>118.878626</v>
          </cell>
        </row>
        <row r="452">
          <cell r="D452">
            <v>39339</v>
          </cell>
          <cell r="E452">
            <v>118.902659</v>
          </cell>
        </row>
        <row r="453">
          <cell r="D453">
            <v>39342</v>
          </cell>
          <cell r="E453">
            <v>118.293826</v>
          </cell>
        </row>
        <row r="454">
          <cell r="D454">
            <v>39343</v>
          </cell>
          <cell r="E454">
            <v>121.748953</v>
          </cell>
        </row>
        <row r="455">
          <cell r="D455">
            <v>39344</v>
          </cell>
          <cell r="E455">
            <v>122.489966</v>
          </cell>
        </row>
        <row r="456">
          <cell r="D456">
            <v>39345</v>
          </cell>
          <cell r="E456">
            <v>121.66643999999999</v>
          </cell>
        </row>
        <row r="457">
          <cell r="D457">
            <v>39346</v>
          </cell>
          <cell r="E457">
            <v>122.22720700000001</v>
          </cell>
        </row>
        <row r="458">
          <cell r="D458">
            <v>39349</v>
          </cell>
          <cell r="E458">
            <v>121.584728</v>
          </cell>
        </row>
        <row r="459">
          <cell r="D459">
            <v>39350</v>
          </cell>
          <cell r="E459">
            <v>121.543071</v>
          </cell>
        </row>
        <row r="460">
          <cell r="D460">
            <v>39351</v>
          </cell>
          <cell r="E460">
            <v>122.200771</v>
          </cell>
        </row>
        <row r="461">
          <cell r="D461">
            <v>39352</v>
          </cell>
          <cell r="E461">
            <v>122.678224</v>
          </cell>
        </row>
        <row r="462">
          <cell r="D462">
            <v>39353</v>
          </cell>
          <cell r="E462">
            <v>122.307316</v>
          </cell>
        </row>
        <row r="463">
          <cell r="D463">
            <v>39356</v>
          </cell>
          <cell r="E463">
            <v>123.93274</v>
          </cell>
        </row>
        <row r="464">
          <cell r="D464">
            <v>39357</v>
          </cell>
          <cell r="E464">
            <v>123.899895</v>
          </cell>
        </row>
        <row r="465">
          <cell r="D465">
            <v>39358</v>
          </cell>
          <cell r="E465">
            <v>123.33592400000001</v>
          </cell>
        </row>
        <row r="466">
          <cell r="D466">
            <v>39359</v>
          </cell>
          <cell r="E466">
            <v>123.59627999999999</v>
          </cell>
        </row>
        <row r="467">
          <cell r="D467">
            <v>39360</v>
          </cell>
          <cell r="E467">
            <v>124.777896</v>
          </cell>
        </row>
        <row r="468">
          <cell r="D468">
            <v>39363</v>
          </cell>
          <cell r="E468">
            <v>124.376547</v>
          </cell>
        </row>
        <row r="469">
          <cell r="D469">
            <v>39364</v>
          </cell>
          <cell r="E469">
            <v>125.38352500000001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3 year"/>
      <sheetName val="CIQ_ChartParameters"/>
      <sheetName val="Capitalization"/>
      <sheetName val="Trading Analysis"/>
      <sheetName val="Segment Financials"/>
      <sheetName val="Ownership"/>
    </sheetNames>
    <sheetDataSet>
      <sheetData sheetId="0" refreshError="1">
        <row r="1">
          <cell r="B1" t="str">
            <v>TSX: MDS</v>
          </cell>
          <cell r="C1">
            <v>39655</v>
          </cell>
          <cell r="E1">
            <v>38559</v>
          </cell>
        </row>
        <row r="2">
          <cell r="C2">
            <v>39290</v>
          </cell>
          <cell r="E2">
            <v>37828</v>
          </cell>
        </row>
        <row r="3">
          <cell r="C3">
            <v>39501</v>
          </cell>
        </row>
        <row r="5">
          <cell r="B5" t="str">
            <v>LTM Trading Statistics</v>
          </cell>
        </row>
        <row r="7">
          <cell r="B7" t="str">
            <v>High Price (9/14/07)</v>
          </cell>
          <cell r="D7">
            <v>21.8</v>
          </cell>
          <cell r="E7">
            <v>50</v>
          </cell>
          <cell r="F7">
            <v>39339</v>
          </cell>
          <cell r="H7">
            <v>39290</v>
          </cell>
          <cell r="I7">
            <v>20.32</v>
          </cell>
          <cell r="J7">
            <v>37828</v>
          </cell>
          <cell r="K7">
            <v>17.8</v>
          </cell>
        </row>
        <row r="8">
          <cell r="H8">
            <v>39291</v>
          </cell>
          <cell r="I8">
            <v>20.32</v>
          </cell>
          <cell r="J8">
            <v>37829</v>
          </cell>
          <cell r="K8">
            <v>17.8</v>
          </cell>
        </row>
        <row r="9">
          <cell r="B9" t="str">
            <v>Low Price (7/15/08)</v>
          </cell>
          <cell r="D9">
            <v>14.04</v>
          </cell>
          <cell r="E9">
            <v>355</v>
          </cell>
          <cell r="F9">
            <v>39644</v>
          </cell>
          <cell r="H9">
            <v>39292</v>
          </cell>
          <cell r="I9">
            <v>20.32</v>
          </cell>
          <cell r="J9">
            <v>37830</v>
          </cell>
          <cell r="K9">
            <v>17.95</v>
          </cell>
        </row>
        <row r="10">
          <cell r="H10">
            <v>39293</v>
          </cell>
          <cell r="I10">
            <v>20.49</v>
          </cell>
          <cell r="J10">
            <v>37831</v>
          </cell>
          <cell r="K10">
            <v>18.03</v>
          </cell>
        </row>
        <row r="11">
          <cell r="B11" t="str">
            <v>Average Close</v>
          </cell>
          <cell r="D11">
            <v>18.928419618528611</v>
          </cell>
          <cell r="H11">
            <v>39294</v>
          </cell>
          <cell r="I11">
            <v>20.260000000000002</v>
          </cell>
          <cell r="J11">
            <v>37832</v>
          </cell>
          <cell r="K11">
            <v>17.95</v>
          </cell>
        </row>
        <row r="12">
          <cell r="H12">
            <v>39295</v>
          </cell>
          <cell r="I12">
            <v>20.09</v>
          </cell>
          <cell r="J12">
            <v>37833</v>
          </cell>
          <cell r="K12">
            <v>18.329999999999998</v>
          </cell>
        </row>
        <row r="13">
          <cell r="B13" t="str">
            <v xml:space="preserve">Avg Daily Trading </v>
          </cell>
          <cell r="D13">
            <v>0.46742</v>
          </cell>
          <cell r="H13">
            <v>39296</v>
          </cell>
          <cell r="I13">
            <v>20.010000000000002</v>
          </cell>
          <cell r="J13">
            <v>37834</v>
          </cell>
          <cell r="K13">
            <v>18.14</v>
          </cell>
        </row>
        <row r="14">
          <cell r="B14" t="str">
            <v>Volume (Million shares)</v>
          </cell>
          <cell r="H14">
            <v>39297</v>
          </cell>
          <cell r="I14">
            <v>19.75</v>
          </cell>
          <cell r="J14">
            <v>37835</v>
          </cell>
          <cell r="K14">
            <v>18.14</v>
          </cell>
        </row>
        <row r="15">
          <cell r="H15">
            <v>39298</v>
          </cell>
          <cell r="I15">
            <v>19.75</v>
          </cell>
          <cell r="J15">
            <v>37836</v>
          </cell>
          <cell r="K15">
            <v>18.14</v>
          </cell>
        </row>
        <row r="16">
          <cell r="H16">
            <v>39299</v>
          </cell>
          <cell r="I16">
            <v>19.75</v>
          </cell>
          <cell r="J16">
            <v>37837</v>
          </cell>
          <cell r="K16">
            <v>18.14</v>
          </cell>
        </row>
        <row r="17">
          <cell r="H17">
            <v>39300</v>
          </cell>
          <cell r="I17">
            <v>19.75</v>
          </cell>
          <cell r="J17">
            <v>37838</v>
          </cell>
          <cell r="K17">
            <v>18.13</v>
          </cell>
        </row>
        <row r="18">
          <cell r="B18" t="str">
            <v>Trading Statistics Since 2/23/08</v>
          </cell>
          <cell r="H18">
            <v>39301</v>
          </cell>
          <cell r="I18">
            <v>19.98</v>
          </cell>
          <cell r="J18">
            <v>37839</v>
          </cell>
          <cell r="K18">
            <v>18.23</v>
          </cell>
        </row>
        <row r="19">
          <cell r="H19">
            <v>39302</v>
          </cell>
          <cell r="I19">
            <v>20.149999999999999</v>
          </cell>
          <cell r="J19">
            <v>37840</v>
          </cell>
          <cell r="K19">
            <v>18.5</v>
          </cell>
        </row>
        <row r="20">
          <cell r="B20" t="str">
            <v>High Price (2/25/08)</v>
          </cell>
          <cell r="D20">
            <v>20.73</v>
          </cell>
          <cell r="E20">
            <v>257</v>
          </cell>
          <cell r="F20">
            <v>39546</v>
          </cell>
          <cell r="H20">
            <v>39303</v>
          </cell>
          <cell r="I20">
            <v>20.010000000000002</v>
          </cell>
          <cell r="J20">
            <v>37841</v>
          </cell>
          <cell r="K20">
            <v>18.88</v>
          </cell>
        </row>
        <row r="21">
          <cell r="H21">
            <v>39304</v>
          </cell>
          <cell r="I21">
            <v>20.2</v>
          </cell>
          <cell r="J21">
            <v>37842</v>
          </cell>
          <cell r="K21">
            <v>18.88</v>
          </cell>
        </row>
        <row r="22">
          <cell r="B22" t="str">
            <v>Low Price (3/20/08)</v>
          </cell>
          <cell r="D22">
            <v>14.04</v>
          </cell>
          <cell r="E22">
            <v>355</v>
          </cell>
          <cell r="F22">
            <v>39644</v>
          </cell>
          <cell r="H22">
            <v>39305</v>
          </cell>
          <cell r="I22">
            <v>20.2</v>
          </cell>
          <cell r="J22">
            <v>37843</v>
          </cell>
          <cell r="K22">
            <v>18.88</v>
          </cell>
        </row>
        <row r="23">
          <cell r="H23">
            <v>39306</v>
          </cell>
          <cell r="I23">
            <v>20.2</v>
          </cell>
          <cell r="J23">
            <v>37844</v>
          </cell>
          <cell r="K23">
            <v>19.329999999999998</v>
          </cell>
        </row>
        <row r="24">
          <cell r="B24" t="str">
            <v>Average Close</v>
          </cell>
          <cell r="D24">
            <v>17.79466</v>
          </cell>
          <cell r="H24">
            <v>39307</v>
          </cell>
          <cell r="I24">
            <v>20</v>
          </cell>
          <cell r="J24">
            <v>37845</v>
          </cell>
          <cell r="K24">
            <v>19.25</v>
          </cell>
        </row>
        <row r="25">
          <cell r="H25">
            <v>39308</v>
          </cell>
          <cell r="I25">
            <v>20</v>
          </cell>
          <cell r="J25">
            <v>37846</v>
          </cell>
          <cell r="K25">
            <v>19.3</v>
          </cell>
        </row>
        <row r="26">
          <cell r="B26" t="str">
            <v xml:space="preserve">Avg Daily Trading </v>
          </cell>
          <cell r="D26">
            <v>0.54840999999999995</v>
          </cell>
          <cell r="H26">
            <v>39309</v>
          </cell>
          <cell r="I26">
            <v>20.03</v>
          </cell>
          <cell r="J26">
            <v>37847</v>
          </cell>
          <cell r="K26">
            <v>19.48</v>
          </cell>
        </row>
        <row r="27">
          <cell r="B27" t="str">
            <v>Volume (Million shares)</v>
          </cell>
          <cell r="H27">
            <v>39310</v>
          </cell>
          <cell r="I27">
            <v>20.010000000000002</v>
          </cell>
          <cell r="J27">
            <v>37848</v>
          </cell>
          <cell r="K27">
            <v>19.399989999999999</v>
          </cell>
        </row>
        <row r="28">
          <cell r="H28">
            <v>39311</v>
          </cell>
          <cell r="I28">
            <v>20.23</v>
          </cell>
          <cell r="J28">
            <v>37849</v>
          </cell>
          <cell r="K28">
            <v>19.399989999999999</v>
          </cell>
        </row>
        <row r="29">
          <cell r="H29">
            <v>39312</v>
          </cell>
          <cell r="I29">
            <v>20.23</v>
          </cell>
          <cell r="J29">
            <v>37850</v>
          </cell>
          <cell r="K29">
            <v>19.399989999999999</v>
          </cell>
        </row>
        <row r="30">
          <cell r="H30">
            <v>39313</v>
          </cell>
          <cell r="I30">
            <v>20.23</v>
          </cell>
          <cell r="J30">
            <v>37851</v>
          </cell>
          <cell r="K30">
            <v>19.2</v>
          </cell>
        </row>
        <row r="31">
          <cell r="B31" t="str">
            <v>3-Year Trading Statistics</v>
          </cell>
          <cell r="H31">
            <v>39314</v>
          </cell>
          <cell r="I31">
            <v>20.5</v>
          </cell>
          <cell r="J31">
            <v>37852</v>
          </cell>
          <cell r="K31">
            <v>19.05</v>
          </cell>
        </row>
        <row r="32">
          <cell r="H32">
            <v>39315</v>
          </cell>
          <cell r="I32">
            <v>20.399999999999999</v>
          </cell>
          <cell r="J32">
            <v>37853</v>
          </cell>
          <cell r="K32">
            <v>19.27</v>
          </cell>
        </row>
        <row r="33">
          <cell r="B33" t="str">
            <v>High Price (1/14/08)</v>
          </cell>
          <cell r="D33">
            <v>23.06</v>
          </cell>
          <cell r="H33">
            <v>39316</v>
          </cell>
          <cell r="I33">
            <v>20.399999999999999</v>
          </cell>
          <cell r="J33">
            <v>37854</v>
          </cell>
          <cell r="K33">
            <v>19.149989999999999</v>
          </cell>
        </row>
        <row r="34">
          <cell r="H34">
            <v>39317</v>
          </cell>
          <cell r="I34">
            <v>20.23</v>
          </cell>
          <cell r="J34">
            <v>37855</v>
          </cell>
          <cell r="K34">
            <v>19.05</v>
          </cell>
        </row>
        <row r="35">
          <cell r="B35" t="str">
            <v>Low Price (10/19/05)</v>
          </cell>
          <cell r="D35">
            <v>14.04</v>
          </cell>
          <cell r="H35">
            <v>39318</v>
          </cell>
          <cell r="I35">
            <v>20.149999999999999</v>
          </cell>
          <cell r="J35">
            <v>37856</v>
          </cell>
          <cell r="K35">
            <v>19.05</v>
          </cell>
        </row>
        <row r="36">
          <cell r="H36">
            <v>39319</v>
          </cell>
          <cell r="I36">
            <v>20.149999999999999</v>
          </cell>
          <cell r="J36">
            <v>37857</v>
          </cell>
          <cell r="K36">
            <v>19.05</v>
          </cell>
        </row>
        <row r="37">
          <cell r="B37" t="str">
            <v>Average Close</v>
          </cell>
          <cell r="D37">
            <v>20.178370000000001</v>
          </cell>
          <cell r="H37">
            <v>39320</v>
          </cell>
          <cell r="I37">
            <v>20.149999999999999</v>
          </cell>
          <cell r="J37">
            <v>37858</v>
          </cell>
          <cell r="K37">
            <v>19.009989999999998</v>
          </cell>
        </row>
        <row r="38">
          <cell r="H38">
            <v>39321</v>
          </cell>
          <cell r="I38">
            <v>20.29</v>
          </cell>
          <cell r="J38">
            <v>37859</v>
          </cell>
          <cell r="K38">
            <v>19.079999999999998</v>
          </cell>
        </row>
        <row r="39">
          <cell r="B39" t="str">
            <v xml:space="preserve">Avg Daily Trading </v>
          </cell>
          <cell r="D39">
            <v>0.52880000000000005</v>
          </cell>
          <cell r="H39">
            <v>39322</v>
          </cell>
          <cell r="I39">
            <v>20.010000000000002</v>
          </cell>
          <cell r="J39">
            <v>37860</v>
          </cell>
          <cell r="K39">
            <v>19.100010000000001</v>
          </cell>
        </row>
        <row r="40">
          <cell r="B40" t="str">
            <v>Volume (Million shares)</v>
          </cell>
          <cell r="H40">
            <v>39323</v>
          </cell>
          <cell r="I40">
            <v>20.56</v>
          </cell>
          <cell r="J40">
            <v>37861</v>
          </cell>
          <cell r="K40">
            <v>19.149989999999999</v>
          </cell>
        </row>
        <row r="41">
          <cell r="H41">
            <v>39324</v>
          </cell>
          <cell r="I41">
            <v>20.38</v>
          </cell>
          <cell r="J41">
            <v>37862</v>
          </cell>
          <cell r="K41">
            <v>19.350010000000001</v>
          </cell>
        </row>
        <row r="42">
          <cell r="B42" t="str">
            <v>5-Year Trading Statistics</v>
          </cell>
          <cell r="H42">
            <v>39325</v>
          </cell>
          <cell r="I42">
            <v>20.7</v>
          </cell>
          <cell r="J42">
            <v>37863</v>
          </cell>
          <cell r="K42">
            <v>19.350010000000001</v>
          </cell>
        </row>
        <row r="43">
          <cell r="H43">
            <v>39326</v>
          </cell>
          <cell r="I43">
            <v>20.7</v>
          </cell>
          <cell r="J43">
            <v>37864</v>
          </cell>
          <cell r="K43">
            <v>19.350010000000001</v>
          </cell>
        </row>
        <row r="44">
          <cell r="B44" t="str">
            <v>High Price (3/17/04)</v>
          </cell>
          <cell r="D44">
            <v>23.2</v>
          </cell>
          <cell r="H44">
            <v>39327</v>
          </cell>
          <cell r="I44">
            <v>20.7</v>
          </cell>
          <cell r="J44">
            <v>37865</v>
          </cell>
          <cell r="K44">
            <v>19.350010000000001</v>
          </cell>
        </row>
        <row r="45">
          <cell r="H45">
            <v>39328</v>
          </cell>
          <cell r="I45">
            <v>20.7</v>
          </cell>
          <cell r="J45">
            <v>37866</v>
          </cell>
          <cell r="K45">
            <v>19.579999999999998</v>
          </cell>
        </row>
        <row r="46">
          <cell r="B46" t="str">
            <v>Low Price (7/15/08)</v>
          </cell>
          <cell r="D46">
            <v>14.04</v>
          </cell>
          <cell r="H46">
            <v>39329</v>
          </cell>
          <cell r="I46">
            <v>20.9</v>
          </cell>
          <cell r="J46">
            <v>37867</v>
          </cell>
          <cell r="K46">
            <v>19.22</v>
          </cell>
        </row>
        <row r="47">
          <cell r="H47">
            <v>39330</v>
          </cell>
          <cell r="I47">
            <v>20.8</v>
          </cell>
          <cell r="J47">
            <v>37868</v>
          </cell>
          <cell r="K47">
            <v>18.899989999999999</v>
          </cell>
        </row>
        <row r="48">
          <cell r="B48" t="str">
            <v>Average Close</v>
          </cell>
          <cell r="D48">
            <v>19.811394281027869</v>
          </cell>
          <cell r="H48">
            <v>39331</v>
          </cell>
          <cell r="I48">
            <v>21.43</v>
          </cell>
          <cell r="J48">
            <v>37869</v>
          </cell>
          <cell r="K48">
            <v>19.079999999999998</v>
          </cell>
        </row>
        <row r="49">
          <cell r="H49">
            <v>39332</v>
          </cell>
          <cell r="I49">
            <v>21.11</v>
          </cell>
          <cell r="J49">
            <v>37870</v>
          </cell>
          <cell r="K49">
            <v>19.079999999999998</v>
          </cell>
        </row>
        <row r="50">
          <cell r="B50" t="str">
            <v xml:space="preserve">Avg Daily Trading </v>
          </cell>
          <cell r="D50">
            <v>0.48160999999999998</v>
          </cell>
          <cell r="H50">
            <v>39333</v>
          </cell>
          <cell r="I50">
            <v>21.11</v>
          </cell>
          <cell r="J50">
            <v>37871</v>
          </cell>
          <cell r="K50">
            <v>19.079999999999998</v>
          </cell>
        </row>
        <row r="51">
          <cell r="B51" t="str">
            <v>Volume (Million shares)</v>
          </cell>
          <cell r="H51">
            <v>39334</v>
          </cell>
          <cell r="I51">
            <v>21.11</v>
          </cell>
          <cell r="J51">
            <v>37872</v>
          </cell>
          <cell r="K51">
            <v>19.079999999999998</v>
          </cell>
        </row>
        <row r="52">
          <cell r="H52">
            <v>39335</v>
          </cell>
          <cell r="I52">
            <v>21.24</v>
          </cell>
          <cell r="J52">
            <v>37873</v>
          </cell>
          <cell r="K52">
            <v>19.079999999999998</v>
          </cell>
        </row>
        <row r="53">
          <cell r="H53">
            <v>39336</v>
          </cell>
          <cell r="I53">
            <v>21.52</v>
          </cell>
          <cell r="J53">
            <v>37874</v>
          </cell>
          <cell r="K53">
            <v>19.14</v>
          </cell>
        </row>
        <row r="54">
          <cell r="H54">
            <v>39337</v>
          </cell>
          <cell r="I54">
            <v>21.7</v>
          </cell>
          <cell r="J54">
            <v>37875</v>
          </cell>
          <cell r="K54">
            <v>19.32001</v>
          </cell>
        </row>
        <row r="55">
          <cell r="H55">
            <v>39338</v>
          </cell>
          <cell r="I55">
            <v>21.78</v>
          </cell>
          <cell r="J55">
            <v>37876</v>
          </cell>
          <cell r="K55">
            <v>19.05</v>
          </cell>
        </row>
        <row r="56">
          <cell r="H56">
            <v>39339</v>
          </cell>
          <cell r="I56">
            <v>21.8</v>
          </cell>
          <cell r="J56">
            <v>37877</v>
          </cell>
          <cell r="K56">
            <v>19.05</v>
          </cell>
        </row>
        <row r="57">
          <cell r="H57">
            <v>39340</v>
          </cell>
          <cell r="I57">
            <v>21.8</v>
          </cell>
          <cell r="J57">
            <v>37878</v>
          </cell>
          <cell r="K57">
            <v>19.05</v>
          </cell>
        </row>
        <row r="58">
          <cell r="H58">
            <v>39341</v>
          </cell>
          <cell r="I58">
            <v>21.8</v>
          </cell>
          <cell r="J58">
            <v>37879</v>
          </cell>
          <cell r="K58">
            <v>18.690000000000001</v>
          </cell>
        </row>
        <row r="59">
          <cell r="H59">
            <v>39342</v>
          </cell>
          <cell r="I59">
            <v>21.7</v>
          </cell>
          <cell r="J59">
            <v>37880</v>
          </cell>
          <cell r="K59">
            <v>18.95</v>
          </cell>
        </row>
        <row r="60">
          <cell r="H60">
            <v>39343</v>
          </cell>
          <cell r="I60">
            <v>21.8</v>
          </cell>
          <cell r="J60">
            <v>37881</v>
          </cell>
          <cell r="K60">
            <v>18.850010000000001</v>
          </cell>
        </row>
        <row r="61">
          <cell r="H61">
            <v>39344</v>
          </cell>
          <cell r="I61">
            <v>21.58</v>
          </cell>
          <cell r="J61">
            <v>37882</v>
          </cell>
          <cell r="K61">
            <v>18.78</v>
          </cell>
        </row>
        <row r="62">
          <cell r="H62">
            <v>39345</v>
          </cell>
          <cell r="I62">
            <v>21.35</v>
          </cell>
          <cell r="J62">
            <v>37883</v>
          </cell>
          <cell r="K62">
            <v>18.559999999999999</v>
          </cell>
        </row>
        <row r="63">
          <cell r="H63">
            <v>39346</v>
          </cell>
          <cell r="I63">
            <v>21.3</v>
          </cell>
          <cell r="J63">
            <v>37884</v>
          </cell>
          <cell r="K63">
            <v>18.559999999999999</v>
          </cell>
        </row>
        <row r="64">
          <cell r="H64">
            <v>39347</v>
          </cell>
          <cell r="I64">
            <v>21.3</v>
          </cell>
          <cell r="J64">
            <v>37885</v>
          </cell>
          <cell r="K64">
            <v>18.559999999999999</v>
          </cell>
        </row>
        <row r="65">
          <cell r="H65">
            <v>39348</v>
          </cell>
          <cell r="I65">
            <v>21.3</v>
          </cell>
          <cell r="J65">
            <v>37886</v>
          </cell>
          <cell r="K65">
            <v>18.600010000000001</v>
          </cell>
        </row>
        <row r="66">
          <cell r="H66">
            <v>39349</v>
          </cell>
          <cell r="I66">
            <v>21.22</v>
          </cell>
          <cell r="J66">
            <v>37887</v>
          </cell>
          <cell r="K66">
            <v>18.67999</v>
          </cell>
        </row>
        <row r="67">
          <cell r="H67">
            <v>39350</v>
          </cell>
          <cell r="I67">
            <v>21.19</v>
          </cell>
          <cell r="J67">
            <v>37888</v>
          </cell>
          <cell r="K67">
            <v>18.45</v>
          </cell>
        </row>
        <row r="68">
          <cell r="H68">
            <v>39351</v>
          </cell>
          <cell r="I68">
            <v>21.46</v>
          </cell>
          <cell r="J68">
            <v>37889</v>
          </cell>
          <cell r="K68">
            <v>18</v>
          </cell>
        </row>
        <row r="69">
          <cell r="H69">
            <v>39352</v>
          </cell>
          <cell r="I69">
            <v>21.4</v>
          </cell>
          <cell r="J69">
            <v>37890</v>
          </cell>
          <cell r="K69">
            <v>18.2</v>
          </cell>
        </row>
        <row r="70">
          <cell r="H70">
            <v>39353</v>
          </cell>
          <cell r="I70">
            <v>21.49</v>
          </cell>
          <cell r="J70">
            <v>37891</v>
          </cell>
          <cell r="K70">
            <v>18.2</v>
          </cell>
        </row>
        <row r="71">
          <cell r="H71">
            <v>39354</v>
          </cell>
          <cell r="I71">
            <v>21.49</v>
          </cell>
          <cell r="J71">
            <v>37892</v>
          </cell>
          <cell r="K71">
            <v>18.2</v>
          </cell>
        </row>
        <row r="72">
          <cell r="H72">
            <v>39355</v>
          </cell>
          <cell r="I72">
            <v>21.49</v>
          </cell>
          <cell r="J72">
            <v>37893</v>
          </cell>
          <cell r="K72">
            <v>18.25</v>
          </cell>
        </row>
        <row r="73">
          <cell r="H73">
            <v>39356</v>
          </cell>
          <cell r="I73">
            <v>21</v>
          </cell>
          <cell r="J73">
            <v>37894</v>
          </cell>
          <cell r="K73">
            <v>18.28999</v>
          </cell>
        </row>
        <row r="74">
          <cell r="H74">
            <v>39357</v>
          </cell>
          <cell r="I74">
            <v>21.01</v>
          </cell>
          <cell r="J74">
            <v>37895</v>
          </cell>
          <cell r="K74">
            <v>18.84</v>
          </cell>
        </row>
        <row r="75">
          <cell r="H75">
            <v>39358</v>
          </cell>
          <cell r="I75">
            <v>21.4</v>
          </cell>
          <cell r="J75">
            <v>37896</v>
          </cell>
          <cell r="K75">
            <v>19.07001</v>
          </cell>
        </row>
        <row r="76">
          <cell r="H76">
            <v>39359</v>
          </cell>
          <cell r="I76">
            <v>21.48</v>
          </cell>
          <cell r="J76">
            <v>37897</v>
          </cell>
          <cell r="K76">
            <v>18.96001</v>
          </cell>
        </row>
        <row r="77">
          <cell r="H77">
            <v>39360</v>
          </cell>
          <cell r="I77">
            <v>21.45</v>
          </cell>
          <cell r="J77">
            <v>37898</v>
          </cell>
          <cell r="K77">
            <v>18.96001</v>
          </cell>
        </row>
        <row r="78">
          <cell r="H78">
            <v>39361</v>
          </cell>
          <cell r="I78">
            <v>21.45</v>
          </cell>
          <cell r="J78">
            <v>37899</v>
          </cell>
          <cell r="K78">
            <v>18.96001</v>
          </cell>
        </row>
        <row r="79">
          <cell r="H79">
            <v>39362</v>
          </cell>
          <cell r="I79">
            <v>21.45</v>
          </cell>
          <cell r="J79">
            <v>37900</v>
          </cell>
          <cell r="K79">
            <v>19</v>
          </cell>
        </row>
        <row r="80">
          <cell r="H80">
            <v>39363</v>
          </cell>
          <cell r="I80">
            <v>21.45</v>
          </cell>
          <cell r="J80">
            <v>37901</v>
          </cell>
          <cell r="K80">
            <v>18.899989999999999</v>
          </cell>
        </row>
        <row r="81">
          <cell r="H81">
            <v>39364</v>
          </cell>
          <cell r="I81">
            <v>21.09</v>
          </cell>
          <cell r="J81">
            <v>37902</v>
          </cell>
          <cell r="K81">
            <v>19</v>
          </cell>
        </row>
        <row r="82">
          <cell r="H82">
            <v>39365</v>
          </cell>
          <cell r="I82">
            <v>21.05</v>
          </cell>
          <cell r="J82">
            <v>37903</v>
          </cell>
          <cell r="K82">
            <v>19.14</v>
          </cell>
        </row>
        <row r="83">
          <cell r="H83">
            <v>39366</v>
          </cell>
          <cell r="I83">
            <v>21.09</v>
          </cell>
          <cell r="J83">
            <v>37904</v>
          </cell>
          <cell r="K83">
            <v>19.240010000000002</v>
          </cell>
        </row>
        <row r="84">
          <cell r="H84">
            <v>39367</v>
          </cell>
          <cell r="I84">
            <v>21.15</v>
          </cell>
          <cell r="J84">
            <v>37905</v>
          </cell>
          <cell r="K84">
            <v>19.240010000000002</v>
          </cell>
        </row>
        <row r="85">
          <cell r="H85">
            <v>39368</v>
          </cell>
          <cell r="I85">
            <v>21.15</v>
          </cell>
          <cell r="J85">
            <v>37906</v>
          </cell>
          <cell r="K85">
            <v>19.240010000000002</v>
          </cell>
        </row>
        <row r="86">
          <cell r="H86">
            <v>39369</v>
          </cell>
          <cell r="I86">
            <v>21.15</v>
          </cell>
          <cell r="J86">
            <v>37907</v>
          </cell>
          <cell r="K86">
            <v>19.240010000000002</v>
          </cell>
        </row>
        <row r="87">
          <cell r="H87">
            <v>39370</v>
          </cell>
          <cell r="I87">
            <v>21.2</v>
          </cell>
          <cell r="J87">
            <v>37908</v>
          </cell>
          <cell r="K87">
            <v>19.990010000000002</v>
          </cell>
        </row>
        <row r="88">
          <cell r="H88">
            <v>39371</v>
          </cell>
          <cell r="I88">
            <v>21.12</v>
          </cell>
          <cell r="J88">
            <v>37909</v>
          </cell>
          <cell r="K88">
            <v>19.8</v>
          </cell>
        </row>
        <row r="89">
          <cell r="H89">
            <v>39372</v>
          </cell>
          <cell r="I89">
            <v>21.18</v>
          </cell>
          <cell r="J89">
            <v>37910</v>
          </cell>
          <cell r="K89">
            <v>19.88</v>
          </cell>
        </row>
        <row r="90">
          <cell r="H90">
            <v>39373</v>
          </cell>
          <cell r="I90">
            <v>21.12</v>
          </cell>
          <cell r="J90">
            <v>37911</v>
          </cell>
          <cell r="K90">
            <v>19.77</v>
          </cell>
        </row>
        <row r="91">
          <cell r="H91">
            <v>39374</v>
          </cell>
          <cell r="I91">
            <v>20.76</v>
          </cell>
          <cell r="J91">
            <v>37912</v>
          </cell>
          <cell r="K91">
            <v>19.77</v>
          </cell>
        </row>
        <row r="92">
          <cell r="H92">
            <v>39375</v>
          </cell>
          <cell r="I92">
            <v>20.76</v>
          </cell>
          <cell r="J92">
            <v>37913</v>
          </cell>
          <cell r="K92">
            <v>19.77</v>
          </cell>
        </row>
        <row r="93">
          <cell r="H93">
            <v>39376</v>
          </cell>
          <cell r="I93">
            <v>20.76</v>
          </cell>
          <cell r="J93">
            <v>37914</v>
          </cell>
          <cell r="K93">
            <v>19.95</v>
          </cell>
        </row>
        <row r="94">
          <cell r="H94">
            <v>39377</v>
          </cell>
          <cell r="I94">
            <v>21.07</v>
          </cell>
          <cell r="J94">
            <v>37915</v>
          </cell>
          <cell r="K94">
            <v>20.5</v>
          </cell>
        </row>
        <row r="95">
          <cell r="H95">
            <v>39378</v>
          </cell>
          <cell r="I95">
            <v>21.17</v>
          </cell>
          <cell r="J95">
            <v>37916</v>
          </cell>
          <cell r="K95">
            <v>20.25</v>
          </cell>
        </row>
        <row r="96">
          <cell r="H96">
            <v>39379</v>
          </cell>
          <cell r="I96">
            <v>21.25</v>
          </cell>
          <cell r="J96">
            <v>37917</v>
          </cell>
          <cell r="K96">
            <v>19.740010000000002</v>
          </cell>
        </row>
        <row r="97">
          <cell r="H97">
            <v>39380</v>
          </cell>
          <cell r="I97">
            <v>21.16</v>
          </cell>
          <cell r="J97">
            <v>37918</v>
          </cell>
          <cell r="K97">
            <v>19.559999999999999</v>
          </cell>
        </row>
        <row r="98">
          <cell r="H98">
            <v>39381</v>
          </cell>
          <cell r="I98">
            <v>21.34</v>
          </cell>
          <cell r="J98">
            <v>37919</v>
          </cell>
          <cell r="K98">
            <v>19.559999999999999</v>
          </cell>
        </row>
        <row r="99">
          <cell r="H99">
            <v>39382</v>
          </cell>
          <cell r="I99">
            <v>21.34</v>
          </cell>
          <cell r="J99">
            <v>37920</v>
          </cell>
          <cell r="K99">
            <v>19.559999999999999</v>
          </cell>
        </row>
        <row r="100">
          <cell r="H100">
            <v>39383</v>
          </cell>
          <cell r="I100">
            <v>21.34</v>
          </cell>
          <cell r="J100">
            <v>37921</v>
          </cell>
          <cell r="K100">
            <v>19.55</v>
          </cell>
        </row>
        <row r="101">
          <cell r="H101">
            <v>39384</v>
          </cell>
          <cell r="I101">
            <v>21.22</v>
          </cell>
          <cell r="J101">
            <v>37922</v>
          </cell>
          <cell r="K101">
            <v>19.990010000000002</v>
          </cell>
        </row>
        <row r="102">
          <cell r="H102">
            <v>39385</v>
          </cell>
          <cell r="I102">
            <v>21.15</v>
          </cell>
          <cell r="J102">
            <v>37923</v>
          </cell>
          <cell r="K102">
            <v>19.71001</v>
          </cell>
        </row>
        <row r="103">
          <cell r="H103">
            <v>39386</v>
          </cell>
          <cell r="I103">
            <v>21.3</v>
          </cell>
          <cell r="J103">
            <v>37924</v>
          </cell>
          <cell r="K103">
            <v>19.940000000000001</v>
          </cell>
        </row>
        <row r="104">
          <cell r="H104">
            <v>39387</v>
          </cell>
          <cell r="I104">
            <v>21.19</v>
          </cell>
          <cell r="J104">
            <v>37925</v>
          </cell>
          <cell r="K104">
            <v>19.8</v>
          </cell>
        </row>
        <row r="105">
          <cell r="H105">
            <v>39388</v>
          </cell>
          <cell r="I105">
            <v>20.8</v>
          </cell>
          <cell r="J105">
            <v>37926</v>
          </cell>
          <cell r="K105">
            <v>19.8</v>
          </cell>
        </row>
        <row r="106">
          <cell r="H106">
            <v>39389</v>
          </cell>
          <cell r="I106">
            <v>20.8</v>
          </cell>
          <cell r="J106">
            <v>37927</v>
          </cell>
          <cell r="K106">
            <v>19.8</v>
          </cell>
        </row>
        <row r="107">
          <cell r="H107">
            <v>39390</v>
          </cell>
          <cell r="I107">
            <v>20.8</v>
          </cell>
          <cell r="J107">
            <v>37928</v>
          </cell>
          <cell r="K107">
            <v>19.899989999999999</v>
          </cell>
        </row>
        <row r="108">
          <cell r="H108">
            <v>39391</v>
          </cell>
          <cell r="I108">
            <v>20.75</v>
          </cell>
          <cell r="J108">
            <v>37929</v>
          </cell>
          <cell r="K108">
            <v>19.8</v>
          </cell>
        </row>
        <row r="109">
          <cell r="H109">
            <v>39392</v>
          </cell>
          <cell r="I109">
            <v>20.6</v>
          </cell>
          <cell r="J109">
            <v>37930</v>
          </cell>
          <cell r="K109">
            <v>19.37</v>
          </cell>
        </row>
        <row r="110">
          <cell r="H110">
            <v>39393</v>
          </cell>
          <cell r="I110">
            <v>19.73</v>
          </cell>
          <cell r="J110">
            <v>37931</v>
          </cell>
          <cell r="K110">
            <v>19.649989999999999</v>
          </cell>
        </row>
        <row r="111">
          <cell r="H111">
            <v>39394</v>
          </cell>
          <cell r="I111">
            <v>20.149999999999999</v>
          </cell>
          <cell r="J111">
            <v>37932</v>
          </cell>
          <cell r="K111">
            <v>19.600010000000001</v>
          </cell>
        </row>
        <row r="112">
          <cell r="H112">
            <v>39395</v>
          </cell>
          <cell r="I112">
            <v>20.010000000000002</v>
          </cell>
          <cell r="J112">
            <v>37933</v>
          </cell>
          <cell r="K112">
            <v>19.600010000000001</v>
          </cell>
        </row>
        <row r="113">
          <cell r="H113">
            <v>39396</v>
          </cell>
          <cell r="I113">
            <v>20.010000000000002</v>
          </cell>
          <cell r="J113">
            <v>37934</v>
          </cell>
          <cell r="K113">
            <v>19.600010000000001</v>
          </cell>
        </row>
        <row r="114">
          <cell r="H114">
            <v>39397</v>
          </cell>
          <cell r="I114">
            <v>20.010000000000002</v>
          </cell>
          <cell r="J114">
            <v>37935</v>
          </cell>
          <cell r="K114">
            <v>19.53999</v>
          </cell>
        </row>
        <row r="115">
          <cell r="H115">
            <v>39398</v>
          </cell>
          <cell r="I115">
            <v>20.16</v>
          </cell>
          <cell r="J115">
            <v>37936</v>
          </cell>
          <cell r="K115">
            <v>19.240010000000002</v>
          </cell>
        </row>
        <row r="116">
          <cell r="H116">
            <v>39399</v>
          </cell>
          <cell r="I116">
            <v>20.190000000000001</v>
          </cell>
          <cell r="J116">
            <v>37937</v>
          </cell>
          <cell r="K116">
            <v>19</v>
          </cell>
        </row>
        <row r="117">
          <cell r="H117">
            <v>39400</v>
          </cell>
          <cell r="I117">
            <v>20.16</v>
          </cell>
          <cell r="J117">
            <v>37938</v>
          </cell>
          <cell r="K117">
            <v>19.09</v>
          </cell>
        </row>
        <row r="118">
          <cell r="H118">
            <v>39401</v>
          </cell>
          <cell r="I118">
            <v>20</v>
          </cell>
          <cell r="J118">
            <v>37939</v>
          </cell>
          <cell r="K118">
            <v>19</v>
          </cell>
        </row>
        <row r="119">
          <cell r="H119">
            <v>39402</v>
          </cell>
          <cell r="I119">
            <v>20.100000000000001</v>
          </cell>
          <cell r="J119">
            <v>37940</v>
          </cell>
          <cell r="K119">
            <v>19</v>
          </cell>
        </row>
        <row r="120">
          <cell r="H120">
            <v>39403</v>
          </cell>
          <cell r="I120">
            <v>20.100000000000001</v>
          </cell>
          <cell r="J120">
            <v>37941</v>
          </cell>
          <cell r="K120">
            <v>19</v>
          </cell>
        </row>
        <row r="121">
          <cell r="H121">
            <v>39404</v>
          </cell>
          <cell r="I121">
            <v>20.100000000000001</v>
          </cell>
          <cell r="J121">
            <v>37942</v>
          </cell>
          <cell r="K121">
            <v>19.28999</v>
          </cell>
        </row>
        <row r="122">
          <cell r="H122">
            <v>39405</v>
          </cell>
          <cell r="I122">
            <v>20.07</v>
          </cell>
          <cell r="J122">
            <v>37943</v>
          </cell>
          <cell r="K122">
            <v>19.100010000000001</v>
          </cell>
        </row>
        <row r="123">
          <cell r="H123">
            <v>39406</v>
          </cell>
          <cell r="I123">
            <v>20</v>
          </cell>
          <cell r="J123">
            <v>37944</v>
          </cell>
          <cell r="K123">
            <v>18.87</v>
          </cell>
        </row>
        <row r="124">
          <cell r="H124">
            <v>39407</v>
          </cell>
          <cell r="I124">
            <v>19.89</v>
          </cell>
          <cell r="J124">
            <v>37945</v>
          </cell>
          <cell r="K124">
            <v>19.149989999999999</v>
          </cell>
        </row>
        <row r="125">
          <cell r="H125">
            <v>39408</v>
          </cell>
          <cell r="I125">
            <v>19.899999999999999</v>
          </cell>
          <cell r="J125">
            <v>37946</v>
          </cell>
          <cell r="K125">
            <v>19</v>
          </cell>
        </row>
        <row r="126">
          <cell r="H126">
            <v>39409</v>
          </cell>
          <cell r="I126">
            <v>19.940000000000001</v>
          </cell>
          <cell r="J126">
            <v>37947</v>
          </cell>
          <cell r="K126">
            <v>19</v>
          </cell>
        </row>
        <row r="127">
          <cell r="H127">
            <v>39410</v>
          </cell>
          <cell r="I127">
            <v>19.940000000000001</v>
          </cell>
          <cell r="J127">
            <v>37948</v>
          </cell>
          <cell r="K127">
            <v>19</v>
          </cell>
        </row>
        <row r="128">
          <cell r="H128">
            <v>39411</v>
          </cell>
          <cell r="I128">
            <v>19.940000000000001</v>
          </cell>
          <cell r="J128">
            <v>37949</v>
          </cell>
          <cell r="K128">
            <v>18.899989999999999</v>
          </cell>
        </row>
        <row r="129">
          <cell r="H129">
            <v>39412</v>
          </cell>
          <cell r="I129">
            <v>19.97</v>
          </cell>
          <cell r="J129">
            <v>37950</v>
          </cell>
          <cell r="K129">
            <v>18.5</v>
          </cell>
        </row>
        <row r="130">
          <cell r="H130">
            <v>39413</v>
          </cell>
          <cell r="I130">
            <v>19.989999999999998</v>
          </cell>
          <cell r="J130">
            <v>37951</v>
          </cell>
          <cell r="K130">
            <v>18.22</v>
          </cell>
        </row>
        <row r="131">
          <cell r="H131">
            <v>39414</v>
          </cell>
          <cell r="I131">
            <v>19.989999999999998</v>
          </cell>
          <cell r="J131">
            <v>37952</v>
          </cell>
          <cell r="K131">
            <v>18.170000000000002</v>
          </cell>
        </row>
        <row r="132">
          <cell r="H132">
            <v>39415</v>
          </cell>
          <cell r="I132">
            <v>20.14</v>
          </cell>
          <cell r="J132">
            <v>37953</v>
          </cell>
          <cell r="K132">
            <v>18.350010000000001</v>
          </cell>
        </row>
        <row r="133">
          <cell r="H133">
            <v>39416</v>
          </cell>
          <cell r="I133">
            <v>20.18</v>
          </cell>
          <cell r="J133">
            <v>37954</v>
          </cell>
          <cell r="K133">
            <v>18.350010000000001</v>
          </cell>
        </row>
        <row r="134">
          <cell r="H134">
            <v>39417</v>
          </cell>
          <cell r="I134">
            <v>20.18</v>
          </cell>
          <cell r="J134">
            <v>37955</v>
          </cell>
          <cell r="K134">
            <v>18.350010000000001</v>
          </cell>
        </row>
        <row r="135">
          <cell r="H135">
            <v>39418</v>
          </cell>
          <cell r="I135">
            <v>20.18</v>
          </cell>
          <cell r="J135">
            <v>37956</v>
          </cell>
          <cell r="K135">
            <v>18.259989999999998</v>
          </cell>
        </row>
        <row r="136">
          <cell r="H136">
            <v>39419</v>
          </cell>
          <cell r="I136">
            <v>20.170000000000002</v>
          </cell>
          <cell r="J136">
            <v>37957</v>
          </cell>
          <cell r="K136">
            <v>18.600010000000001</v>
          </cell>
        </row>
        <row r="137">
          <cell r="H137">
            <v>39420</v>
          </cell>
          <cell r="I137">
            <v>20.25</v>
          </cell>
          <cell r="J137">
            <v>37958</v>
          </cell>
          <cell r="K137">
            <v>18.690000000000001</v>
          </cell>
        </row>
        <row r="138">
          <cell r="H138">
            <v>39421</v>
          </cell>
          <cell r="I138">
            <v>19.989999999999998</v>
          </cell>
          <cell r="J138">
            <v>37959</v>
          </cell>
          <cell r="K138">
            <v>18.91</v>
          </cell>
        </row>
        <row r="139">
          <cell r="H139">
            <v>39422</v>
          </cell>
          <cell r="I139">
            <v>20</v>
          </cell>
          <cell r="J139">
            <v>37960</v>
          </cell>
          <cell r="K139">
            <v>19.149989999999999</v>
          </cell>
        </row>
        <row r="140">
          <cell r="H140">
            <v>39423</v>
          </cell>
          <cell r="I140">
            <v>19.93</v>
          </cell>
          <cell r="J140">
            <v>37961</v>
          </cell>
          <cell r="K140">
            <v>19.149989999999999</v>
          </cell>
        </row>
        <row r="141">
          <cell r="H141">
            <v>39424</v>
          </cell>
          <cell r="I141">
            <v>19.93</v>
          </cell>
          <cell r="J141">
            <v>37962</v>
          </cell>
          <cell r="K141">
            <v>19.149989999999999</v>
          </cell>
        </row>
        <row r="142">
          <cell r="H142">
            <v>39425</v>
          </cell>
          <cell r="I142">
            <v>19.93</v>
          </cell>
          <cell r="J142">
            <v>37963</v>
          </cell>
          <cell r="K142">
            <v>18.84</v>
          </cell>
        </row>
        <row r="143">
          <cell r="H143">
            <v>39426</v>
          </cell>
          <cell r="I143">
            <v>19.64</v>
          </cell>
          <cell r="J143">
            <v>37964</v>
          </cell>
          <cell r="K143">
            <v>18.899989999999999</v>
          </cell>
        </row>
        <row r="144">
          <cell r="H144">
            <v>39427</v>
          </cell>
          <cell r="I144">
            <v>19.59</v>
          </cell>
          <cell r="J144">
            <v>37965</v>
          </cell>
          <cell r="K144">
            <v>18.7</v>
          </cell>
        </row>
        <row r="145">
          <cell r="H145">
            <v>39428</v>
          </cell>
          <cell r="I145">
            <v>19.489999999999998</v>
          </cell>
          <cell r="J145">
            <v>37966</v>
          </cell>
          <cell r="K145">
            <v>19.13</v>
          </cell>
        </row>
        <row r="146">
          <cell r="H146">
            <v>39429</v>
          </cell>
          <cell r="I146">
            <v>19.29</v>
          </cell>
          <cell r="J146">
            <v>37967</v>
          </cell>
          <cell r="K146">
            <v>18.77</v>
          </cell>
        </row>
        <row r="147">
          <cell r="H147">
            <v>39430</v>
          </cell>
          <cell r="I147">
            <v>19.489999999999998</v>
          </cell>
          <cell r="J147">
            <v>37968</v>
          </cell>
          <cell r="K147">
            <v>18.77</v>
          </cell>
        </row>
        <row r="148">
          <cell r="H148">
            <v>39431</v>
          </cell>
          <cell r="I148">
            <v>19.489999999999998</v>
          </cell>
          <cell r="J148">
            <v>37969</v>
          </cell>
          <cell r="K148">
            <v>18.77</v>
          </cell>
        </row>
        <row r="149">
          <cell r="H149">
            <v>39432</v>
          </cell>
          <cell r="I149">
            <v>19.489999999999998</v>
          </cell>
          <cell r="J149">
            <v>37970</v>
          </cell>
          <cell r="K149">
            <v>18.2</v>
          </cell>
        </row>
        <row r="150">
          <cell r="H150">
            <v>39433</v>
          </cell>
          <cell r="I150">
            <v>19.149999999999999</v>
          </cell>
          <cell r="J150">
            <v>37971</v>
          </cell>
          <cell r="K150">
            <v>18.97</v>
          </cell>
        </row>
        <row r="151">
          <cell r="H151">
            <v>39434</v>
          </cell>
          <cell r="I151">
            <v>18.71</v>
          </cell>
          <cell r="J151">
            <v>37972</v>
          </cell>
          <cell r="K151">
            <v>19.649989999999999</v>
          </cell>
        </row>
        <row r="152">
          <cell r="H152">
            <v>39435</v>
          </cell>
          <cell r="I152">
            <v>18.52</v>
          </cell>
          <cell r="J152">
            <v>37973</v>
          </cell>
          <cell r="K152">
            <v>19.92999</v>
          </cell>
        </row>
        <row r="153">
          <cell r="H153">
            <v>39436</v>
          </cell>
          <cell r="I153">
            <v>18.72</v>
          </cell>
          <cell r="J153">
            <v>37974</v>
          </cell>
          <cell r="K153">
            <v>19.8</v>
          </cell>
        </row>
        <row r="154">
          <cell r="H154">
            <v>39437</v>
          </cell>
          <cell r="I154">
            <v>19.09</v>
          </cell>
          <cell r="J154">
            <v>37975</v>
          </cell>
          <cell r="K154">
            <v>19.8</v>
          </cell>
        </row>
        <row r="155">
          <cell r="H155">
            <v>39438</v>
          </cell>
          <cell r="I155">
            <v>19.09</v>
          </cell>
          <cell r="J155">
            <v>37976</v>
          </cell>
          <cell r="K155">
            <v>19.8</v>
          </cell>
        </row>
        <row r="156">
          <cell r="H156">
            <v>39439</v>
          </cell>
          <cell r="I156">
            <v>19.09</v>
          </cell>
          <cell r="J156">
            <v>37977</v>
          </cell>
          <cell r="K156">
            <v>19.899989999999999</v>
          </cell>
        </row>
        <row r="157">
          <cell r="H157">
            <v>39440</v>
          </cell>
          <cell r="I157">
            <v>19.12</v>
          </cell>
          <cell r="J157">
            <v>37978</v>
          </cell>
          <cell r="K157">
            <v>19.66</v>
          </cell>
        </row>
        <row r="158">
          <cell r="H158">
            <v>39441</v>
          </cell>
          <cell r="I158">
            <v>19.12</v>
          </cell>
          <cell r="J158">
            <v>37979</v>
          </cell>
          <cell r="K158">
            <v>19.82001</v>
          </cell>
        </row>
        <row r="159">
          <cell r="H159">
            <v>39442</v>
          </cell>
          <cell r="I159">
            <v>19.12</v>
          </cell>
          <cell r="J159">
            <v>37980</v>
          </cell>
          <cell r="K159">
            <v>19.82001</v>
          </cell>
        </row>
        <row r="160">
          <cell r="H160">
            <v>39443</v>
          </cell>
          <cell r="I160">
            <v>18.75</v>
          </cell>
          <cell r="J160">
            <v>37981</v>
          </cell>
          <cell r="K160">
            <v>19.82001</v>
          </cell>
        </row>
        <row r="161">
          <cell r="H161">
            <v>39444</v>
          </cell>
          <cell r="I161">
            <v>18.78</v>
          </cell>
          <cell r="J161">
            <v>37982</v>
          </cell>
          <cell r="K161">
            <v>19.82001</v>
          </cell>
        </row>
        <row r="162">
          <cell r="H162">
            <v>39445</v>
          </cell>
          <cell r="I162">
            <v>18.78</v>
          </cell>
          <cell r="J162">
            <v>37983</v>
          </cell>
          <cell r="K162">
            <v>19.82001</v>
          </cell>
        </row>
        <row r="163">
          <cell r="H163">
            <v>39446</v>
          </cell>
          <cell r="I163">
            <v>18.78</v>
          </cell>
          <cell r="J163">
            <v>37984</v>
          </cell>
          <cell r="K163">
            <v>19.899989999999999</v>
          </cell>
        </row>
        <row r="164">
          <cell r="H164">
            <v>39447</v>
          </cell>
          <cell r="I164">
            <v>19.190000000000001</v>
          </cell>
          <cell r="J164">
            <v>37985</v>
          </cell>
          <cell r="K164">
            <v>19.75</v>
          </cell>
        </row>
        <row r="165">
          <cell r="H165">
            <v>39448</v>
          </cell>
          <cell r="I165">
            <v>19.190000000000001</v>
          </cell>
          <cell r="J165">
            <v>37986</v>
          </cell>
          <cell r="K165">
            <v>19.98</v>
          </cell>
        </row>
        <row r="166">
          <cell r="H166">
            <v>39449</v>
          </cell>
          <cell r="I166">
            <v>19.54</v>
          </cell>
          <cell r="J166">
            <v>37987</v>
          </cell>
          <cell r="K166">
            <v>19.98</v>
          </cell>
        </row>
        <row r="167">
          <cell r="H167">
            <v>39450</v>
          </cell>
          <cell r="I167">
            <v>19.22</v>
          </cell>
          <cell r="J167">
            <v>37988</v>
          </cell>
          <cell r="K167">
            <v>19.97</v>
          </cell>
        </row>
        <row r="168">
          <cell r="H168">
            <v>39451</v>
          </cell>
          <cell r="I168">
            <v>19.100000000000001</v>
          </cell>
          <cell r="J168">
            <v>37989</v>
          </cell>
          <cell r="K168">
            <v>19.97</v>
          </cell>
        </row>
        <row r="169">
          <cell r="H169">
            <v>39452</v>
          </cell>
          <cell r="I169">
            <v>19.100000000000001</v>
          </cell>
          <cell r="J169">
            <v>37990</v>
          </cell>
          <cell r="K169">
            <v>19.97</v>
          </cell>
        </row>
        <row r="170">
          <cell r="H170">
            <v>39453</v>
          </cell>
          <cell r="I170">
            <v>19.100000000000001</v>
          </cell>
          <cell r="J170">
            <v>37991</v>
          </cell>
          <cell r="K170">
            <v>19.600010000000001</v>
          </cell>
        </row>
        <row r="171">
          <cell r="H171">
            <v>39454</v>
          </cell>
          <cell r="I171">
            <v>19.07</v>
          </cell>
          <cell r="J171">
            <v>37992</v>
          </cell>
          <cell r="K171">
            <v>19.88</v>
          </cell>
        </row>
        <row r="172">
          <cell r="H172">
            <v>39455</v>
          </cell>
          <cell r="I172">
            <v>18.98</v>
          </cell>
          <cell r="J172">
            <v>37993</v>
          </cell>
          <cell r="K172">
            <v>20.23</v>
          </cell>
        </row>
        <row r="173">
          <cell r="H173">
            <v>39456</v>
          </cell>
          <cell r="I173">
            <v>18.54</v>
          </cell>
          <cell r="J173">
            <v>37994</v>
          </cell>
          <cell r="K173">
            <v>20.45</v>
          </cell>
        </row>
        <row r="174">
          <cell r="H174">
            <v>39457</v>
          </cell>
          <cell r="I174">
            <v>18.55</v>
          </cell>
          <cell r="J174">
            <v>37995</v>
          </cell>
          <cell r="K174">
            <v>20.46001</v>
          </cell>
        </row>
        <row r="175">
          <cell r="H175">
            <v>39458</v>
          </cell>
          <cell r="I175">
            <v>18.77</v>
          </cell>
          <cell r="J175">
            <v>37996</v>
          </cell>
          <cell r="K175">
            <v>20.46001</v>
          </cell>
        </row>
        <row r="176">
          <cell r="H176">
            <v>39459</v>
          </cell>
          <cell r="I176">
            <v>18.77</v>
          </cell>
          <cell r="J176">
            <v>37997</v>
          </cell>
          <cell r="K176">
            <v>20.46001</v>
          </cell>
        </row>
        <row r="177">
          <cell r="H177">
            <v>39460</v>
          </cell>
          <cell r="I177">
            <v>18.77</v>
          </cell>
          <cell r="J177">
            <v>37998</v>
          </cell>
          <cell r="K177">
            <v>20.149989999999999</v>
          </cell>
        </row>
        <row r="178">
          <cell r="H178">
            <v>39461</v>
          </cell>
          <cell r="I178">
            <v>18.86</v>
          </cell>
          <cell r="J178">
            <v>37999</v>
          </cell>
          <cell r="K178">
            <v>19.899989999999999</v>
          </cell>
        </row>
        <row r="179">
          <cell r="H179">
            <v>39462</v>
          </cell>
          <cell r="I179">
            <v>18.52</v>
          </cell>
          <cell r="J179">
            <v>38000</v>
          </cell>
          <cell r="K179">
            <v>19.920000000000002</v>
          </cell>
        </row>
        <row r="180">
          <cell r="H180">
            <v>39463</v>
          </cell>
          <cell r="I180">
            <v>18.3</v>
          </cell>
          <cell r="J180">
            <v>38001</v>
          </cell>
          <cell r="K180">
            <v>20</v>
          </cell>
        </row>
        <row r="181">
          <cell r="H181">
            <v>39464</v>
          </cell>
          <cell r="I181">
            <v>18.25</v>
          </cell>
          <cell r="J181">
            <v>38002</v>
          </cell>
          <cell r="K181">
            <v>20.25</v>
          </cell>
        </row>
        <row r="182">
          <cell r="H182">
            <v>39465</v>
          </cell>
          <cell r="I182">
            <v>18.100000000000001</v>
          </cell>
          <cell r="J182">
            <v>38003</v>
          </cell>
          <cell r="K182">
            <v>20.25</v>
          </cell>
        </row>
        <row r="183">
          <cell r="H183">
            <v>39466</v>
          </cell>
          <cell r="I183">
            <v>18.100000000000001</v>
          </cell>
          <cell r="J183">
            <v>38004</v>
          </cell>
          <cell r="K183">
            <v>20.25</v>
          </cell>
        </row>
        <row r="184">
          <cell r="H184">
            <v>39467</v>
          </cell>
          <cell r="I184">
            <v>18.100000000000001</v>
          </cell>
          <cell r="J184">
            <v>38005</v>
          </cell>
          <cell r="K184">
            <v>20.23</v>
          </cell>
        </row>
        <row r="185">
          <cell r="H185">
            <v>39468</v>
          </cell>
          <cell r="I185">
            <v>17.45</v>
          </cell>
          <cell r="J185">
            <v>38006</v>
          </cell>
          <cell r="K185">
            <v>20.509989999999998</v>
          </cell>
        </row>
        <row r="186">
          <cell r="H186">
            <v>39469</v>
          </cell>
          <cell r="I186">
            <v>17.18</v>
          </cell>
          <cell r="J186">
            <v>38007</v>
          </cell>
          <cell r="K186">
            <v>20.649989999999999</v>
          </cell>
        </row>
        <row r="187">
          <cell r="H187">
            <v>39470</v>
          </cell>
          <cell r="I187">
            <v>17.239999999999998</v>
          </cell>
          <cell r="J187">
            <v>38008</v>
          </cell>
          <cell r="K187">
            <v>20.78</v>
          </cell>
        </row>
        <row r="188">
          <cell r="H188">
            <v>39471</v>
          </cell>
          <cell r="I188">
            <v>16.899999999999999</v>
          </cell>
          <cell r="J188">
            <v>38009</v>
          </cell>
          <cell r="K188">
            <v>20.95</v>
          </cell>
        </row>
        <row r="189">
          <cell r="H189">
            <v>39472</v>
          </cell>
          <cell r="I189">
            <v>16.809999999999999</v>
          </cell>
          <cell r="J189">
            <v>38010</v>
          </cell>
          <cell r="K189">
            <v>20.95</v>
          </cell>
        </row>
        <row r="190">
          <cell r="H190">
            <v>39473</v>
          </cell>
          <cell r="I190">
            <v>16.809999999999999</v>
          </cell>
          <cell r="J190">
            <v>38011</v>
          </cell>
          <cell r="K190">
            <v>20.95</v>
          </cell>
        </row>
        <row r="191">
          <cell r="H191">
            <v>39474</v>
          </cell>
          <cell r="I191">
            <v>16.809999999999999</v>
          </cell>
          <cell r="J191">
            <v>38012</v>
          </cell>
          <cell r="K191">
            <v>20.990010000000002</v>
          </cell>
        </row>
        <row r="192">
          <cell r="H192">
            <v>39475</v>
          </cell>
          <cell r="I192">
            <v>16.760000000000002</v>
          </cell>
          <cell r="J192">
            <v>38013</v>
          </cell>
          <cell r="K192">
            <v>20.94</v>
          </cell>
        </row>
        <row r="193">
          <cell r="H193">
            <v>39476</v>
          </cell>
          <cell r="I193">
            <v>17.05</v>
          </cell>
          <cell r="J193">
            <v>38014</v>
          </cell>
          <cell r="K193">
            <v>20.990010000000002</v>
          </cell>
        </row>
        <row r="194">
          <cell r="H194">
            <v>39477</v>
          </cell>
          <cell r="I194">
            <v>17</v>
          </cell>
          <cell r="J194">
            <v>38015</v>
          </cell>
          <cell r="K194">
            <v>20.850010000000001</v>
          </cell>
        </row>
        <row r="195">
          <cell r="H195">
            <v>39478</v>
          </cell>
          <cell r="I195">
            <v>17.059999999999999</v>
          </cell>
          <cell r="J195">
            <v>38016</v>
          </cell>
          <cell r="K195">
            <v>20.5</v>
          </cell>
        </row>
        <row r="196">
          <cell r="H196">
            <v>39479</v>
          </cell>
          <cell r="I196">
            <v>17.05</v>
          </cell>
          <cell r="J196">
            <v>38017</v>
          </cell>
          <cell r="K196">
            <v>20.5</v>
          </cell>
        </row>
        <row r="197">
          <cell r="H197">
            <v>39480</v>
          </cell>
          <cell r="I197">
            <v>17.05</v>
          </cell>
          <cell r="J197">
            <v>38018</v>
          </cell>
          <cell r="K197">
            <v>20.5</v>
          </cell>
        </row>
        <row r="198">
          <cell r="H198">
            <v>39481</v>
          </cell>
          <cell r="I198">
            <v>17.05</v>
          </cell>
          <cell r="J198">
            <v>38019</v>
          </cell>
          <cell r="K198">
            <v>20.7</v>
          </cell>
        </row>
        <row r="199">
          <cell r="H199">
            <v>39482</v>
          </cell>
          <cell r="I199">
            <v>16.82</v>
          </cell>
          <cell r="J199">
            <v>38020</v>
          </cell>
          <cell r="K199">
            <v>20.600010000000001</v>
          </cell>
        </row>
        <row r="200">
          <cell r="H200">
            <v>39483</v>
          </cell>
          <cell r="I200">
            <v>16.940000000000001</v>
          </cell>
          <cell r="J200">
            <v>38021</v>
          </cell>
          <cell r="K200">
            <v>20.5</v>
          </cell>
        </row>
        <row r="201">
          <cell r="H201">
            <v>39484</v>
          </cell>
          <cell r="I201">
            <v>17</v>
          </cell>
          <cell r="J201">
            <v>38022</v>
          </cell>
          <cell r="K201">
            <v>20.48</v>
          </cell>
        </row>
        <row r="202">
          <cell r="H202">
            <v>39485</v>
          </cell>
          <cell r="I202">
            <v>16.75</v>
          </cell>
          <cell r="J202">
            <v>38023</v>
          </cell>
          <cell r="K202">
            <v>20.63</v>
          </cell>
        </row>
        <row r="203">
          <cell r="H203">
            <v>39486</v>
          </cell>
          <cell r="I203">
            <v>16.71</v>
          </cell>
          <cell r="J203">
            <v>38024</v>
          </cell>
          <cell r="K203">
            <v>20.63</v>
          </cell>
        </row>
        <row r="204">
          <cell r="H204">
            <v>39487</v>
          </cell>
          <cell r="I204">
            <v>16.71</v>
          </cell>
          <cell r="J204">
            <v>38025</v>
          </cell>
          <cell r="K204">
            <v>20.63</v>
          </cell>
        </row>
        <row r="205">
          <cell r="H205">
            <v>39488</v>
          </cell>
          <cell r="I205">
            <v>16.71</v>
          </cell>
          <cell r="J205">
            <v>38026</v>
          </cell>
          <cell r="K205">
            <v>20.399989999999999</v>
          </cell>
        </row>
        <row r="206">
          <cell r="H206">
            <v>39489</v>
          </cell>
          <cell r="I206">
            <v>16.649999999999999</v>
          </cell>
          <cell r="J206">
            <v>38027</v>
          </cell>
          <cell r="K206">
            <v>20.67999</v>
          </cell>
        </row>
        <row r="207">
          <cell r="H207">
            <v>39490</v>
          </cell>
          <cell r="I207">
            <v>16.75</v>
          </cell>
          <cell r="J207">
            <v>38028</v>
          </cell>
          <cell r="K207">
            <v>20.14</v>
          </cell>
        </row>
        <row r="208">
          <cell r="H208">
            <v>39491</v>
          </cell>
          <cell r="I208">
            <v>16.989999999999998</v>
          </cell>
          <cell r="J208">
            <v>38029</v>
          </cell>
          <cell r="K208">
            <v>19.759989999999998</v>
          </cell>
        </row>
        <row r="209">
          <cell r="H209">
            <v>39492</v>
          </cell>
          <cell r="I209">
            <v>16.86</v>
          </cell>
          <cell r="J209">
            <v>38030</v>
          </cell>
          <cell r="K209">
            <v>19.75</v>
          </cell>
        </row>
        <row r="210">
          <cell r="H210">
            <v>39493</v>
          </cell>
          <cell r="I210">
            <v>16.8</v>
          </cell>
          <cell r="J210">
            <v>38031</v>
          </cell>
          <cell r="K210">
            <v>19.75</v>
          </cell>
        </row>
        <row r="211">
          <cell r="H211">
            <v>39494</v>
          </cell>
          <cell r="I211">
            <v>16.8</v>
          </cell>
          <cell r="J211">
            <v>38032</v>
          </cell>
          <cell r="K211">
            <v>19.75</v>
          </cell>
        </row>
        <row r="212">
          <cell r="H212">
            <v>39495</v>
          </cell>
          <cell r="I212">
            <v>16.8</v>
          </cell>
          <cell r="J212">
            <v>38033</v>
          </cell>
          <cell r="K212">
            <v>20</v>
          </cell>
        </row>
        <row r="213">
          <cell r="H213">
            <v>39496</v>
          </cell>
          <cell r="I213">
            <v>16.8</v>
          </cell>
          <cell r="J213">
            <v>38034</v>
          </cell>
          <cell r="K213">
            <v>20.079999999999998</v>
          </cell>
        </row>
        <row r="214">
          <cell r="H214">
            <v>39497</v>
          </cell>
          <cell r="I214">
            <v>16.649999999999999</v>
          </cell>
          <cell r="J214">
            <v>38035</v>
          </cell>
          <cell r="K214">
            <v>20</v>
          </cell>
        </row>
        <row r="215">
          <cell r="H215">
            <v>39498</v>
          </cell>
          <cell r="I215">
            <v>16.91</v>
          </cell>
          <cell r="J215">
            <v>38036</v>
          </cell>
          <cell r="K215">
            <v>20.27</v>
          </cell>
        </row>
        <row r="216">
          <cell r="H216">
            <v>39499</v>
          </cell>
          <cell r="I216">
            <v>16.28</v>
          </cell>
          <cell r="J216">
            <v>38037</v>
          </cell>
          <cell r="K216">
            <v>20.100010000000001</v>
          </cell>
        </row>
        <row r="217">
          <cell r="H217">
            <v>39500</v>
          </cell>
          <cell r="I217">
            <v>16.399999999999999</v>
          </cell>
          <cell r="J217">
            <v>38038</v>
          </cell>
          <cell r="K217">
            <v>20.100010000000001</v>
          </cell>
        </row>
        <row r="218">
          <cell r="H218">
            <v>39501</v>
          </cell>
          <cell r="I218">
            <v>16.399999999999999</v>
          </cell>
          <cell r="J218">
            <v>38039</v>
          </cell>
          <cell r="K218">
            <v>20.100010000000001</v>
          </cell>
        </row>
        <row r="219">
          <cell r="H219">
            <v>39502</v>
          </cell>
          <cell r="I219">
            <v>16.399999999999999</v>
          </cell>
          <cell r="J219">
            <v>38040</v>
          </cell>
          <cell r="K219">
            <v>20.3</v>
          </cell>
        </row>
        <row r="220">
          <cell r="H220">
            <v>39503</v>
          </cell>
          <cell r="I220">
            <v>16.32</v>
          </cell>
          <cell r="J220">
            <v>38041</v>
          </cell>
          <cell r="K220">
            <v>20.69</v>
          </cell>
        </row>
        <row r="221">
          <cell r="H221">
            <v>39504</v>
          </cell>
          <cell r="I221">
            <v>16.170000000000002</v>
          </cell>
          <cell r="J221">
            <v>38042</v>
          </cell>
          <cell r="K221">
            <v>20.850010000000001</v>
          </cell>
        </row>
        <row r="222">
          <cell r="H222">
            <v>39505</v>
          </cell>
          <cell r="I222">
            <v>16.22</v>
          </cell>
          <cell r="J222">
            <v>38043</v>
          </cell>
          <cell r="K222">
            <v>21.06</v>
          </cell>
        </row>
        <row r="223">
          <cell r="H223">
            <v>39506</v>
          </cell>
          <cell r="I223">
            <v>16.5</v>
          </cell>
          <cell r="J223">
            <v>38044</v>
          </cell>
          <cell r="K223">
            <v>21.100010000000001</v>
          </cell>
        </row>
        <row r="224">
          <cell r="H224">
            <v>39507</v>
          </cell>
          <cell r="I224">
            <v>16.48</v>
          </cell>
          <cell r="J224">
            <v>38045</v>
          </cell>
          <cell r="K224">
            <v>21.100010000000001</v>
          </cell>
        </row>
        <row r="225">
          <cell r="H225">
            <v>39508</v>
          </cell>
          <cell r="I225">
            <v>16.48</v>
          </cell>
          <cell r="J225">
            <v>38046</v>
          </cell>
          <cell r="K225">
            <v>21.100010000000001</v>
          </cell>
        </row>
        <row r="226">
          <cell r="H226">
            <v>39509</v>
          </cell>
          <cell r="I226">
            <v>16.48</v>
          </cell>
          <cell r="J226">
            <v>38047</v>
          </cell>
          <cell r="K226">
            <v>21.25</v>
          </cell>
        </row>
        <row r="227">
          <cell r="H227">
            <v>39510</v>
          </cell>
          <cell r="I227">
            <v>16.489999999999998</v>
          </cell>
          <cell r="J227">
            <v>38048</v>
          </cell>
          <cell r="K227">
            <v>21.55</v>
          </cell>
        </row>
        <row r="228">
          <cell r="H228">
            <v>39511</v>
          </cell>
          <cell r="I228">
            <v>16.45</v>
          </cell>
          <cell r="J228">
            <v>38049</v>
          </cell>
          <cell r="K228">
            <v>21.850010000000001</v>
          </cell>
        </row>
        <row r="229">
          <cell r="H229">
            <v>39512</v>
          </cell>
          <cell r="I229">
            <v>16.5</v>
          </cell>
          <cell r="J229">
            <v>38050</v>
          </cell>
          <cell r="K229">
            <v>21.61</v>
          </cell>
        </row>
        <row r="230">
          <cell r="H230">
            <v>39513</v>
          </cell>
          <cell r="I230">
            <v>16.440000000000001</v>
          </cell>
          <cell r="J230">
            <v>38051</v>
          </cell>
          <cell r="K230">
            <v>22.149989999999999</v>
          </cell>
        </row>
        <row r="231">
          <cell r="H231">
            <v>39514</v>
          </cell>
          <cell r="I231">
            <v>16.989999999999998</v>
          </cell>
          <cell r="J231">
            <v>38052</v>
          </cell>
          <cell r="K231">
            <v>22.149989999999999</v>
          </cell>
        </row>
        <row r="232">
          <cell r="H232">
            <v>39515</v>
          </cell>
          <cell r="I232">
            <v>16.989999999999998</v>
          </cell>
          <cell r="J232">
            <v>38053</v>
          </cell>
          <cell r="K232">
            <v>22.149989999999999</v>
          </cell>
        </row>
        <row r="233">
          <cell r="H233">
            <v>39516</v>
          </cell>
          <cell r="I233">
            <v>16.989999999999998</v>
          </cell>
          <cell r="J233">
            <v>38054</v>
          </cell>
          <cell r="K233">
            <v>22.21001</v>
          </cell>
        </row>
        <row r="234">
          <cell r="H234">
            <v>39517</v>
          </cell>
          <cell r="I234">
            <v>16.78</v>
          </cell>
          <cell r="J234">
            <v>38055</v>
          </cell>
          <cell r="K234">
            <v>22.38</v>
          </cell>
        </row>
        <row r="235">
          <cell r="H235">
            <v>39518</v>
          </cell>
          <cell r="I235">
            <v>16.89</v>
          </cell>
          <cell r="J235">
            <v>38056</v>
          </cell>
          <cell r="K235">
            <v>22.13</v>
          </cell>
        </row>
        <row r="236">
          <cell r="H236">
            <v>39519</v>
          </cell>
          <cell r="I236">
            <v>16.75</v>
          </cell>
          <cell r="J236">
            <v>38057</v>
          </cell>
          <cell r="K236">
            <v>22</v>
          </cell>
        </row>
        <row r="237">
          <cell r="H237">
            <v>39520</v>
          </cell>
          <cell r="I237">
            <v>17</v>
          </cell>
          <cell r="J237">
            <v>38058</v>
          </cell>
          <cell r="K237">
            <v>21.67</v>
          </cell>
        </row>
        <row r="238">
          <cell r="H238">
            <v>39521</v>
          </cell>
          <cell r="I238">
            <v>17.350000000000001</v>
          </cell>
          <cell r="J238">
            <v>38059</v>
          </cell>
          <cell r="K238">
            <v>21.67</v>
          </cell>
        </row>
        <row r="239">
          <cell r="H239">
            <v>39522</v>
          </cell>
          <cell r="I239">
            <v>17.350000000000001</v>
          </cell>
          <cell r="J239">
            <v>38060</v>
          </cell>
          <cell r="K239">
            <v>21.67</v>
          </cell>
        </row>
        <row r="240">
          <cell r="H240">
            <v>39523</v>
          </cell>
          <cell r="I240">
            <v>17.350000000000001</v>
          </cell>
          <cell r="J240">
            <v>38061</v>
          </cell>
          <cell r="K240">
            <v>21.63</v>
          </cell>
        </row>
        <row r="241">
          <cell r="H241">
            <v>39524</v>
          </cell>
          <cell r="I241">
            <v>17.399999999999999</v>
          </cell>
          <cell r="J241">
            <v>38062</v>
          </cell>
          <cell r="K241">
            <v>22.48</v>
          </cell>
        </row>
        <row r="242">
          <cell r="H242">
            <v>39525</v>
          </cell>
          <cell r="I242">
            <v>17.96</v>
          </cell>
          <cell r="J242">
            <v>38063</v>
          </cell>
          <cell r="K242">
            <v>23.2</v>
          </cell>
        </row>
        <row r="243">
          <cell r="H243">
            <v>39526</v>
          </cell>
          <cell r="I243">
            <v>18.03</v>
          </cell>
          <cell r="J243">
            <v>38064</v>
          </cell>
          <cell r="K243">
            <v>22.77</v>
          </cell>
        </row>
        <row r="244">
          <cell r="H244">
            <v>39527</v>
          </cell>
          <cell r="I244">
            <v>18.47</v>
          </cell>
          <cell r="J244">
            <v>38065</v>
          </cell>
          <cell r="K244">
            <v>22.899989999999999</v>
          </cell>
        </row>
        <row r="245">
          <cell r="H245">
            <v>39528</v>
          </cell>
          <cell r="I245">
            <v>18.47</v>
          </cell>
          <cell r="J245">
            <v>38066</v>
          </cell>
          <cell r="K245">
            <v>22.899989999999999</v>
          </cell>
        </row>
        <row r="246">
          <cell r="H246">
            <v>39529</v>
          </cell>
          <cell r="I246">
            <v>18.47</v>
          </cell>
          <cell r="J246">
            <v>38067</v>
          </cell>
          <cell r="K246">
            <v>22.899989999999999</v>
          </cell>
        </row>
        <row r="247">
          <cell r="H247">
            <v>39530</v>
          </cell>
          <cell r="I247">
            <v>18.47</v>
          </cell>
          <cell r="J247">
            <v>38068</v>
          </cell>
          <cell r="K247">
            <v>22.48</v>
          </cell>
        </row>
        <row r="248">
          <cell r="H248">
            <v>39531</v>
          </cell>
          <cell r="I248">
            <v>19.45</v>
          </cell>
          <cell r="J248">
            <v>38069</v>
          </cell>
          <cell r="K248">
            <v>22.27</v>
          </cell>
        </row>
        <row r="249">
          <cell r="H249">
            <v>39532</v>
          </cell>
          <cell r="I249">
            <v>19.3</v>
          </cell>
          <cell r="J249">
            <v>38070</v>
          </cell>
          <cell r="K249">
            <v>22.009989999999998</v>
          </cell>
        </row>
        <row r="250">
          <cell r="H250">
            <v>39533</v>
          </cell>
          <cell r="I250">
            <v>19.489999999999998</v>
          </cell>
          <cell r="J250">
            <v>38071</v>
          </cell>
          <cell r="K250">
            <v>22.67999</v>
          </cell>
        </row>
        <row r="251">
          <cell r="H251">
            <v>39534</v>
          </cell>
          <cell r="I251">
            <v>19.579999999999998</v>
          </cell>
          <cell r="J251">
            <v>38072</v>
          </cell>
          <cell r="K251">
            <v>22</v>
          </cell>
        </row>
        <row r="252">
          <cell r="H252">
            <v>39535</v>
          </cell>
          <cell r="I252">
            <v>19.62</v>
          </cell>
          <cell r="J252">
            <v>38073</v>
          </cell>
          <cell r="K252">
            <v>22</v>
          </cell>
        </row>
        <row r="253">
          <cell r="H253">
            <v>39536</v>
          </cell>
          <cell r="I253">
            <v>19.62</v>
          </cell>
          <cell r="J253">
            <v>38074</v>
          </cell>
          <cell r="K253">
            <v>22</v>
          </cell>
        </row>
        <row r="254">
          <cell r="H254">
            <v>39537</v>
          </cell>
          <cell r="I254">
            <v>19.62</v>
          </cell>
          <cell r="J254">
            <v>38075</v>
          </cell>
          <cell r="K254">
            <v>22.100010000000001</v>
          </cell>
        </row>
        <row r="255">
          <cell r="H255">
            <v>39538</v>
          </cell>
          <cell r="I255">
            <v>20</v>
          </cell>
          <cell r="J255">
            <v>38076</v>
          </cell>
          <cell r="K255">
            <v>22.17999</v>
          </cell>
        </row>
        <row r="256">
          <cell r="H256">
            <v>39539</v>
          </cell>
          <cell r="I256">
            <v>20.350000000000001</v>
          </cell>
          <cell r="J256">
            <v>38077</v>
          </cell>
          <cell r="K256">
            <v>22</v>
          </cell>
        </row>
        <row r="257">
          <cell r="H257">
            <v>39540</v>
          </cell>
          <cell r="I257">
            <v>20.22</v>
          </cell>
          <cell r="J257">
            <v>38078</v>
          </cell>
          <cell r="K257">
            <v>22</v>
          </cell>
        </row>
        <row r="258">
          <cell r="H258">
            <v>39541</v>
          </cell>
          <cell r="I258">
            <v>20.260000000000002</v>
          </cell>
          <cell r="J258">
            <v>38079</v>
          </cell>
          <cell r="K258">
            <v>21.95</v>
          </cell>
        </row>
        <row r="259">
          <cell r="H259">
            <v>39542</v>
          </cell>
          <cell r="I259">
            <v>19.98</v>
          </cell>
          <cell r="J259">
            <v>38080</v>
          </cell>
          <cell r="K259">
            <v>21.95</v>
          </cell>
        </row>
        <row r="260">
          <cell r="H260">
            <v>39543</v>
          </cell>
          <cell r="I260">
            <v>19.98</v>
          </cell>
          <cell r="J260">
            <v>38081</v>
          </cell>
          <cell r="K260">
            <v>21.95</v>
          </cell>
        </row>
        <row r="261">
          <cell r="H261">
            <v>39544</v>
          </cell>
          <cell r="I261">
            <v>19.98</v>
          </cell>
          <cell r="J261">
            <v>38082</v>
          </cell>
          <cell r="K261">
            <v>21.92</v>
          </cell>
        </row>
        <row r="262">
          <cell r="H262">
            <v>39545</v>
          </cell>
          <cell r="I262">
            <v>20.56</v>
          </cell>
          <cell r="J262">
            <v>38083</v>
          </cell>
          <cell r="K262">
            <v>21.95</v>
          </cell>
        </row>
        <row r="263">
          <cell r="H263">
            <v>39546</v>
          </cell>
          <cell r="I263">
            <v>20.73</v>
          </cell>
          <cell r="J263">
            <v>38084</v>
          </cell>
          <cell r="K263">
            <v>21.95</v>
          </cell>
        </row>
        <row r="264">
          <cell r="H264">
            <v>39547</v>
          </cell>
          <cell r="I264">
            <v>20.49</v>
          </cell>
          <cell r="J264">
            <v>38085</v>
          </cell>
          <cell r="K264">
            <v>21.8</v>
          </cell>
        </row>
        <row r="265">
          <cell r="H265">
            <v>39548</v>
          </cell>
          <cell r="I265">
            <v>20.55</v>
          </cell>
          <cell r="J265">
            <v>38086</v>
          </cell>
          <cell r="K265">
            <v>21.8</v>
          </cell>
        </row>
        <row r="266">
          <cell r="H266">
            <v>39549</v>
          </cell>
          <cell r="I266">
            <v>20.440000000000001</v>
          </cell>
          <cell r="J266">
            <v>38087</v>
          </cell>
          <cell r="K266">
            <v>21.8</v>
          </cell>
        </row>
        <row r="267">
          <cell r="H267">
            <v>39550</v>
          </cell>
          <cell r="I267">
            <v>20.440000000000001</v>
          </cell>
          <cell r="J267">
            <v>38088</v>
          </cell>
          <cell r="K267">
            <v>21.8</v>
          </cell>
        </row>
        <row r="268">
          <cell r="H268">
            <v>39551</v>
          </cell>
          <cell r="I268">
            <v>20.440000000000001</v>
          </cell>
          <cell r="J268">
            <v>38089</v>
          </cell>
          <cell r="K268">
            <v>21.88</v>
          </cell>
        </row>
        <row r="269">
          <cell r="H269">
            <v>39552</v>
          </cell>
          <cell r="I269">
            <v>20.5</v>
          </cell>
          <cell r="J269">
            <v>38090</v>
          </cell>
          <cell r="K269">
            <v>21.67999</v>
          </cell>
        </row>
        <row r="270">
          <cell r="H270">
            <v>39553</v>
          </cell>
          <cell r="I270">
            <v>20</v>
          </cell>
          <cell r="J270">
            <v>38091</v>
          </cell>
          <cell r="K270">
            <v>21.53</v>
          </cell>
        </row>
        <row r="271">
          <cell r="H271">
            <v>39554</v>
          </cell>
          <cell r="I271">
            <v>20.03</v>
          </cell>
          <cell r="J271">
            <v>38092</v>
          </cell>
          <cell r="K271">
            <v>21.55</v>
          </cell>
        </row>
        <row r="272">
          <cell r="H272">
            <v>39555</v>
          </cell>
          <cell r="I272">
            <v>20.350000000000001</v>
          </cell>
          <cell r="J272">
            <v>38093</v>
          </cell>
          <cell r="K272">
            <v>21.48</v>
          </cell>
        </row>
        <row r="273">
          <cell r="H273">
            <v>39556</v>
          </cell>
          <cell r="I273">
            <v>20.29</v>
          </cell>
          <cell r="J273">
            <v>38094</v>
          </cell>
          <cell r="K273">
            <v>21.48</v>
          </cell>
        </row>
        <row r="274">
          <cell r="H274">
            <v>39557</v>
          </cell>
          <cell r="I274">
            <v>20.29</v>
          </cell>
          <cell r="J274">
            <v>38095</v>
          </cell>
          <cell r="K274">
            <v>21.48</v>
          </cell>
        </row>
        <row r="275">
          <cell r="H275">
            <v>39558</v>
          </cell>
          <cell r="I275">
            <v>20.29</v>
          </cell>
          <cell r="J275">
            <v>38096</v>
          </cell>
          <cell r="K275">
            <v>21.36</v>
          </cell>
        </row>
        <row r="276">
          <cell r="H276">
            <v>39559</v>
          </cell>
          <cell r="I276">
            <v>20.47</v>
          </cell>
          <cell r="J276">
            <v>38097</v>
          </cell>
          <cell r="K276">
            <v>21.23</v>
          </cell>
        </row>
        <row r="277">
          <cell r="H277">
            <v>39560</v>
          </cell>
          <cell r="I277">
            <v>20.399999999999999</v>
          </cell>
          <cell r="J277">
            <v>38098</v>
          </cell>
          <cell r="K277">
            <v>21.84</v>
          </cell>
        </row>
        <row r="278">
          <cell r="H278">
            <v>39561</v>
          </cell>
          <cell r="I278">
            <v>20.350000000000001</v>
          </cell>
          <cell r="J278">
            <v>38099</v>
          </cell>
          <cell r="K278">
            <v>22.3</v>
          </cell>
        </row>
        <row r="279">
          <cell r="H279">
            <v>39562</v>
          </cell>
          <cell r="I279">
            <v>20.5</v>
          </cell>
          <cell r="J279">
            <v>38100</v>
          </cell>
          <cell r="K279">
            <v>22.25</v>
          </cell>
        </row>
        <row r="280">
          <cell r="H280">
            <v>39563</v>
          </cell>
          <cell r="I280">
            <v>20.39</v>
          </cell>
          <cell r="J280">
            <v>38101</v>
          </cell>
          <cell r="K280">
            <v>22.25</v>
          </cell>
        </row>
        <row r="281">
          <cell r="H281">
            <v>39564</v>
          </cell>
          <cell r="I281">
            <v>20.39</v>
          </cell>
          <cell r="J281">
            <v>38102</v>
          </cell>
          <cell r="K281">
            <v>22.25</v>
          </cell>
        </row>
        <row r="282">
          <cell r="H282">
            <v>39565</v>
          </cell>
          <cell r="I282">
            <v>20.39</v>
          </cell>
          <cell r="J282">
            <v>38103</v>
          </cell>
          <cell r="K282">
            <v>21.86</v>
          </cell>
        </row>
        <row r="283">
          <cell r="H283">
            <v>39566</v>
          </cell>
          <cell r="I283">
            <v>20.41</v>
          </cell>
          <cell r="J283">
            <v>38104</v>
          </cell>
          <cell r="K283">
            <v>22</v>
          </cell>
        </row>
        <row r="284">
          <cell r="H284">
            <v>39567</v>
          </cell>
          <cell r="I284">
            <v>19.940000000000001</v>
          </cell>
          <cell r="J284">
            <v>38105</v>
          </cell>
          <cell r="K284">
            <v>22</v>
          </cell>
        </row>
        <row r="285">
          <cell r="H285">
            <v>39568</v>
          </cell>
          <cell r="I285">
            <v>19.920000000000002</v>
          </cell>
          <cell r="J285">
            <v>38106</v>
          </cell>
          <cell r="K285">
            <v>22.3</v>
          </cell>
        </row>
        <row r="286">
          <cell r="H286">
            <v>39569</v>
          </cell>
          <cell r="I286">
            <v>20.18</v>
          </cell>
          <cell r="J286">
            <v>38107</v>
          </cell>
          <cell r="K286">
            <v>22</v>
          </cell>
        </row>
        <row r="287">
          <cell r="H287">
            <v>39570</v>
          </cell>
          <cell r="I287">
            <v>20.2</v>
          </cell>
          <cell r="J287">
            <v>38108</v>
          </cell>
          <cell r="K287">
            <v>22</v>
          </cell>
        </row>
        <row r="288">
          <cell r="H288">
            <v>39571</v>
          </cell>
          <cell r="I288">
            <v>20.2</v>
          </cell>
          <cell r="J288">
            <v>38109</v>
          </cell>
          <cell r="K288">
            <v>22</v>
          </cell>
        </row>
        <row r="289">
          <cell r="H289">
            <v>39572</v>
          </cell>
          <cell r="I289">
            <v>20.2</v>
          </cell>
          <cell r="J289">
            <v>38110</v>
          </cell>
          <cell r="K289">
            <v>21.92999</v>
          </cell>
        </row>
        <row r="290">
          <cell r="H290">
            <v>39573</v>
          </cell>
          <cell r="I290">
            <v>19.97</v>
          </cell>
          <cell r="J290">
            <v>38111</v>
          </cell>
          <cell r="K290">
            <v>22.23</v>
          </cell>
        </row>
        <row r="291">
          <cell r="H291">
            <v>39574</v>
          </cell>
          <cell r="I291">
            <v>19.899999999999999</v>
          </cell>
          <cell r="J291">
            <v>38112</v>
          </cell>
          <cell r="K291">
            <v>22.71001</v>
          </cell>
        </row>
        <row r="292">
          <cell r="H292">
            <v>39575</v>
          </cell>
          <cell r="I292">
            <v>19.8</v>
          </cell>
          <cell r="J292">
            <v>38113</v>
          </cell>
          <cell r="K292">
            <v>22.850010000000001</v>
          </cell>
        </row>
        <row r="293">
          <cell r="H293">
            <v>39576</v>
          </cell>
          <cell r="I293">
            <v>19.649999999999999</v>
          </cell>
          <cell r="J293">
            <v>38114</v>
          </cell>
          <cell r="K293">
            <v>22.42</v>
          </cell>
        </row>
        <row r="294">
          <cell r="H294">
            <v>39577</v>
          </cell>
          <cell r="I294">
            <v>19.850000000000001</v>
          </cell>
          <cell r="J294">
            <v>38115</v>
          </cell>
          <cell r="K294">
            <v>22.42</v>
          </cell>
        </row>
        <row r="295">
          <cell r="H295">
            <v>39578</v>
          </cell>
          <cell r="I295">
            <v>19.850000000000001</v>
          </cell>
          <cell r="J295">
            <v>38116</v>
          </cell>
          <cell r="K295">
            <v>22.42</v>
          </cell>
        </row>
        <row r="296">
          <cell r="H296">
            <v>39579</v>
          </cell>
          <cell r="I296">
            <v>19.850000000000001</v>
          </cell>
          <cell r="J296">
            <v>38117</v>
          </cell>
          <cell r="K296">
            <v>21.52</v>
          </cell>
        </row>
        <row r="297">
          <cell r="H297">
            <v>39580</v>
          </cell>
          <cell r="I297">
            <v>19.84</v>
          </cell>
          <cell r="J297">
            <v>38118</v>
          </cell>
          <cell r="K297">
            <v>21.55</v>
          </cell>
        </row>
        <row r="298">
          <cell r="H298">
            <v>39581</v>
          </cell>
          <cell r="I298">
            <v>19.75</v>
          </cell>
          <cell r="J298">
            <v>38119</v>
          </cell>
          <cell r="K298">
            <v>21.600010000000001</v>
          </cell>
        </row>
        <row r="299">
          <cell r="H299">
            <v>39582</v>
          </cell>
          <cell r="I299">
            <v>19.8</v>
          </cell>
          <cell r="J299">
            <v>38120</v>
          </cell>
          <cell r="K299">
            <v>21.25</v>
          </cell>
        </row>
        <row r="300">
          <cell r="H300">
            <v>39583</v>
          </cell>
          <cell r="I300">
            <v>19.850000000000001</v>
          </cell>
          <cell r="J300">
            <v>38121</v>
          </cell>
          <cell r="K300">
            <v>21.36</v>
          </cell>
        </row>
        <row r="301">
          <cell r="H301">
            <v>39584</v>
          </cell>
          <cell r="I301">
            <v>19.34</v>
          </cell>
          <cell r="J301">
            <v>38122</v>
          </cell>
          <cell r="K301">
            <v>21.36</v>
          </cell>
        </row>
        <row r="302">
          <cell r="H302">
            <v>39585</v>
          </cell>
          <cell r="I302">
            <v>19.34</v>
          </cell>
          <cell r="J302">
            <v>38123</v>
          </cell>
          <cell r="K302">
            <v>21.36</v>
          </cell>
        </row>
        <row r="303">
          <cell r="H303">
            <v>39586</v>
          </cell>
          <cell r="I303">
            <v>19.34</v>
          </cell>
          <cell r="J303">
            <v>38124</v>
          </cell>
          <cell r="K303">
            <v>21.62</v>
          </cell>
        </row>
        <row r="304">
          <cell r="H304">
            <v>39587</v>
          </cell>
          <cell r="I304">
            <v>19.34</v>
          </cell>
          <cell r="J304">
            <v>38125</v>
          </cell>
          <cell r="K304">
            <v>21.64</v>
          </cell>
        </row>
        <row r="305">
          <cell r="H305">
            <v>39588</v>
          </cell>
          <cell r="I305">
            <v>19.43</v>
          </cell>
          <cell r="J305">
            <v>38126</v>
          </cell>
          <cell r="K305">
            <v>21.7</v>
          </cell>
        </row>
        <row r="306">
          <cell r="H306">
            <v>39589</v>
          </cell>
          <cell r="I306">
            <v>19.3</v>
          </cell>
          <cell r="J306">
            <v>38127</v>
          </cell>
          <cell r="K306">
            <v>21.63</v>
          </cell>
        </row>
        <row r="307">
          <cell r="H307">
            <v>39590</v>
          </cell>
          <cell r="I307">
            <v>19.45</v>
          </cell>
          <cell r="J307">
            <v>38128</v>
          </cell>
          <cell r="K307">
            <v>21.350010000000001</v>
          </cell>
        </row>
        <row r="308">
          <cell r="H308">
            <v>39591</v>
          </cell>
          <cell r="I308">
            <v>19.100000000000001</v>
          </cell>
          <cell r="J308">
            <v>38129</v>
          </cell>
          <cell r="K308">
            <v>21.350010000000001</v>
          </cell>
        </row>
        <row r="309">
          <cell r="H309">
            <v>39592</v>
          </cell>
          <cell r="I309">
            <v>19.100000000000001</v>
          </cell>
          <cell r="J309">
            <v>38130</v>
          </cell>
          <cell r="K309">
            <v>21.350010000000001</v>
          </cell>
        </row>
        <row r="310">
          <cell r="H310">
            <v>39593</v>
          </cell>
          <cell r="I310">
            <v>19.100000000000001</v>
          </cell>
          <cell r="J310">
            <v>38131</v>
          </cell>
          <cell r="K310">
            <v>21.350010000000001</v>
          </cell>
        </row>
        <row r="311">
          <cell r="H311">
            <v>39594</v>
          </cell>
          <cell r="I311">
            <v>19.079999999999998</v>
          </cell>
          <cell r="J311">
            <v>38132</v>
          </cell>
          <cell r="K311">
            <v>21.5</v>
          </cell>
        </row>
        <row r="312">
          <cell r="H312">
            <v>39595</v>
          </cell>
          <cell r="I312">
            <v>18.29</v>
          </cell>
          <cell r="J312">
            <v>38133</v>
          </cell>
          <cell r="K312">
            <v>21.42</v>
          </cell>
        </row>
        <row r="313">
          <cell r="H313">
            <v>39596</v>
          </cell>
          <cell r="I313">
            <v>18.7</v>
          </cell>
          <cell r="J313">
            <v>38134</v>
          </cell>
          <cell r="K313">
            <v>21.84</v>
          </cell>
        </row>
        <row r="314">
          <cell r="H314">
            <v>39597</v>
          </cell>
          <cell r="I314">
            <v>18.829999999999998</v>
          </cell>
          <cell r="J314">
            <v>38135</v>
          </cell>
          <cell r="K314">
            <v>21.8</v>
          </cell>
        </row>
        <row r="315">
          <cell r="H315">
            <v>39598</v>
          </cell>
          <cell r="I315">
            <v>18.670000000000002</v>
          </cell>
          <cell r="J315">
            <v>38136</v>
          </cell>
          <cell r="K315">
            <v>21.8</v>
          </cell>
        </row>
        <row r="316">
          <cell r="H316">
            <v>39599</v>
          </cell>
          <cell r="I316">
            <v>18.670000000000002</v>
          </cell>
          <cell r="J316">
            <v>38137</v>
          </cell>
          <cell r="K316">
            <v>21.8</v>
          </cell>
        </row>
        <row r="317">
          <cell r="H317">
            <v>39600</v>
          </cell>
          <cell r="I317">
            <v>18.670000000000002</v>
          </cell>
          <cell r="J317">
            <v>38138</v>
          </cell>
          <cell r="K317">
            <v>21.73</v>
          </cell>
        </row>
        <row r="318">
          <cell r="H318">
            <v>39601</v>
          </cell>
          <cell r="I318">
            <v>18.48</v>
          </cell>
          <cell r="J318">
            <v>38139</v>
          </cell>
          <cell r="K318">
            <v>21.509989999999998</v>
          </cell>
        </row>
        <row r="319">
          <cell r="H319">
            <v>39602</v>
          </cell>
          <cell r="I319">
            <v>18.559999999999999</v>
          </cell>
          <cell r="J319">
            <v>38140</v>
          </cell>
          <cell r="K319">
            <v>21.45</v>
          </cell>
        </row>
        <row r="320">
          <cell r="H320">
            <v>39603</v>
          </cell>
          <cell r="I320">
            <v>18.600000000000001</v>
          </cell>
          <cell r="J320">
            <v>38141</v>
          </cell>
          <cell r="K320">
            <v>20.75</v>
          </cell>
        </row>
        <row r="321">
          <cell r="H321">
            <v>39604</v>
          </cell>
          <cell r="I321">
            <v>16.899999999999999</v>
          </cell>
          <cell r="J321">
            <v>38142</v>
          </cell>
          <cell r="K321">
            <v>20.75</v>
          </cell>
        </row>
        <row r="322">
          <cell r="H322">
            <v>39605</v>
          </cell>
          <cell r="I322">
            <v>17.13</v>
          </cell>
          <cell r="J322">
            <v>38143</v>
          </cell>
          <cell r="K322">
            <v>20.75</v>
          </cell>
        </row>
        <row r="323">
          <cell r="H323">
            <v>39606</v>
          </cell>
          <cell r="I323">
            <v>17.13</v>
          </cell>
          <cell r="J323">
            <v>38144</v>
          </cell>
          <cell r="K323">
            <v>20.75</v>
          </cell>
        </row>
        <row r="324">
          <cell r="H324">
            <v>39607</v>
          </cell>
          <cell r="I324">
            <v>17.13</v>
          </cell>
          <cell r="J324">
            <v>38145</v>
          </cell>
          <cell r="K324">
            <v>20.69</v>
          </cell>
        </row>
        <row r="325">
          <cell r="H325">
            <v>39608</v>
          </cell>
          <cell r="I325">
            <v>17.079999999999998</v>
          </cell>
          <cell r="J325">
            <v>38146</v>
          </cell>
          <cell r="K325">
            <v>20.7</v>
          </cell>
        </row>
        <row r="326">
          <cell r="H326">
            <v>39609</v>
          </cell>
          <cell r="I326">
            <v>16.899999999999999</v>
          </cell>
          <cell r="J326">
            <v>38147</v>
          </cell>
          <cell r="K326">
            <v>20.399989999999999</v>
          </cell>
        </row>
        <row r="327">
          <cell r="H327">
            <v>39610</v>
          </cell>
          <cell r="I327">
            <v>15.92</v>
          </cell>
          <cell r="J327">
            <v>38148</v>
          </cell>
          <cell r="K327">
            <v>20.25</v>
          </cell>
        </row>
        <row r="328">
          <cell r="H328">
            <v>39611</v>
          </cell>
          <cell r="I328">
            <v>16.2</v>
          </cell>
          <cell r="J328">
            <v>38149</v>
          </cell>
          <cell r="K328">
            <v>20.45</v>
          </cell>
        </row>
        <row r="329">
          <cell r="H329">
            <v>39612</v>
          </cell>
          <cell r="I329">
            <v>16.34</v>
          </cell>
          <cell r="J329">
            <v>38150</v>
          </cell>
          <cell r="K329">
            <v>20.45</v>
          </cell>
        </row>
        <row r="330">
          <cell r="H330">
            <v>39613</v>
          </cell>
          <cell r="I330">
            <v>16.34</v>
          </cell>
          <cell r="J330">
            <v>38151</v>
          </cell>
          <cell r="K330">
            <v>20.45</v>
          </cell>
        </row>
        <row r="331">
          <cell r="H331">
            <v>39614</v>
          </cell>
          <cell r="I331">
            <v>16.34</v>
          </cell>
          <cell r="J331">
            <v>38152</v>
          </cell>
          <cell r="K331">
            <v>19.88</v>
          </cell>
        </row>
        <row r="332">
          <cell r="H332">
            <v>39615</v>
          </cell>
          <cell r="I332">
            <v>16.21</v>
          </cell>
          <cell r="J332">
            <v>38153</v>
          </cell>
          <cell r="K332">
            <v>20.03999</v>
          </cell>
        </row>
        <row r="333">
          <cell r="H333">
            <v>39616</v>
          </cell>
          <cell r="I333">
            <v>16.25</v>
          </cell>
          <cell r="J333">
            <v>38154</v>
          </cell>
          <cell r="K333">
            <v>20.2</v>
          </cell>
        </row>
        <row r="334">
          <cell r="H334">
            <v>39617</v>
          </cell>
          <cell r="I334">
            <v>16.39</v>
          </cell>
          <cell r="J334">
            <v>38155</v>
          </cell>
          <cell r="K334">
            <v>20.77</v>
          </cell>
        </row>
        <row r="335">
          <cell r="H335">
            <v>39618</v>
          </cell>
          <cell r="I335">
            <v>16.09</v>
          </cell>
          <cell r="J335">
            <v>38156</v>
          </cell>
          <cell r="K335">
            <v>20.53999</v>
          </cell>
        </row>
        <row r="336">
          <cell r="H336">
            <v>39619</v>
          </cell>
          <cell r="I336">
            <v>16.27</v>
          </cell>
          <cell r="J336">
            <v>38157</v>
          </cell>
          <cell r="K336">
            <v>20.53999</v>
          </cell>
        </row>
        <row r="337">
          <cell r="H337">
            <v>39620</v>
          </cell>
          <cell r="I337">
            <v>16.27</v>
          </cell>
          <cell r="J337">
            <v>38158</v>
          </cell>
          <cell r="K337">
            <v>20.53999</v>
          </cell>
        </row>
        <row r="338">
          <cell r="H338">
            <v>39621</v>
          </cell>
          <cell r="I338">
            <v>16.27</v>
          </cell>
          <cell r="J338">
            <v>38159</v>
          </cell>
          <cell r="K338">
            <v>20.27</v>
          </cell>
        </row>
        <row r="339">
          <cell r="H339">
            <v>39622</v>
          </cell>
          <cell r="I339">
            <v>16.29</v>
          </cell>
          <cell r="J339">
            <v>38160</v>
          </cell>
          <cell r="K339">
            <v>20.399989999999999</v>
          </cell>
        </row>
        <row r="340">
          <cell r="H340">
            <v>39623</v>
          </cell>
          <cell r="I340">
            <v>16.28</v>
          </cell>
          <cell r="J340">
            <v>38161</v>
          </cell>
          <cell r="K340">
            <v>20.3</v>
          </cell>
        </row>
        <row r="341">
          <cell r="H341">
            <v>39624</v>
          </cell>
          <cell r="I341">
            <v>16.350000000000001</v>
          </cell>
          <cell r="J341">
            <v>38162</v>
          </cell>
          <cell r="K341">
            <v>20.2</v>
          </cell>
        </row>
        <row r="342">
          <cell r="H342">
            <v>39625</v>
          </cell>
          <cell r="I342">
            <v>16.2</v>
          </cell>
          <cell r="J342">
            <v>38163</v>
          </cell>
          <cell r="K342">
            <v>20.3</v>
          </cell>
        </row>
        <row r="343">
          <cell r="H343">
            <v>39626</v>
          </cell>
          <cell r="I343">
            <v>16.239999999999998</v>
          </cell>
          <cell r="J343">
            <v>38164</v>
          </cell>
          <cell r="K343">
            <v>20.3</v>
          </cell>
        </row>
        <row r="344">
          <cell r="H344">
            <v>39627</v>
          </cell>
          <cell r="I344">
            <v>16.239999999999998</v>
          </cell>
          <cell r="J344">
            <v>38165</v>
          </cell>
          <cell r="K344">
            <v>20.3</v>
          </cell>
        </row>
        <row r="345">
          <cell r="H345">
            <v>39628</v>
          </cell>
          <cell r="I345">
            <v>16.239999999999998</v>
          </cell>
          <cell r="J345">
            <v>38166</v>
          </cell>
          <cell r="K345">
            <v>20.72</v>
          </cell>
        </row>
        <row r="346">
          <cell r="H346">
            <v>39629</v>
          </cell>
          <cell r="I346">
            <v>16.57</v>
          </cell>
          <cell r="J346">
            <v>38167</v>
          </cell>
          <cell r="K346">
            <v>20.57001</v>
          </cell>
        </row>
        <row r="347">
          <cell r="H347">
            <v>39630</v>
          </cell>
          <cell r="I347">
            <v>16.57</v>
          </cell>
          <cell r="J347">
            <v>38168</v>
          </cell>
          <cell r="K347">
            <v>20.600010000000001</v>
          </cell>
        </row>
        <row r="348">
          <cell r="H348">
            <v>39631</v>
          </cell>
          <cell r="I348">
            <v>15.63</v>
          </cell>
          <cell r="J348">
            <v>38169</v>
          </cell>
          <cell r="K348">
            <v>20.600010000000001</v>
          </cell>
        </row>
        <row r="349">
          <cell r="H349">
            <v>39632</v>
          </cell>
          <cell r="I349">
            <v>15.34</v>
          </cell>
          <cell r="J349">
            <v>38170</v>
          </cell>
          <cell r="K349">
            <v>20.48</v>
          </cell>
        </row>
        <row r="350">
          <cell r="H350">
            <v>39633</v>
          </cell>
          <cell r="I350">
            <v>15.2</v>
          </cell>
          <cell r="J350">
            <v>38171</v>
          </cell>
          <cell r="K350">
            <v>20.48</v>
          </cell>
        </row>
        <row r="351">
          <cell r="H351">
            <v>39634</v>
          </cell>
          <cell r="I351">
            <v>15.2</v>
          </cell>
          <cell r="J351">
            <v>38172</v>
          </cell>
          <cell r="K351">
            <v>20.48</v>
          </cell>
        </row>
        <row r="352">
          <cell r="H352">
            <v>39635</v>
          </cell>
          <cell r="I352">
            <v>15.2</v>
          </cell>
          <cell r="J352">
            <v>38173</v>
          </cell>
          <cell r="K352">
            <v>20.41</v>
          </cell>
        </row>
        <row r="353">
          <cell r="H353">
            <v>39636</v>
          </cell>
          <cell r="I353">
            <v>15.35</v>
          </cell>
          <cell r="J353">
            <v>38174</v>
          </cell>
          <cell r="K353">
            <v>20.69</v>
          </cell>
        </row>
        <row r="354">
          <cell r="H354">
            <v>39637</v>
          </cell>
          <cell r="I354">
            <v>15.83</v>
          </cell>
          <cell r="J354">
            <v>38175</v>
          </cell>
          <cell r="K354">
            <v>20.2</v>
          </cell>
        </row>
        <row r="355">
          <cell r="H355">
            <v>39638</v>
          </cell>
          <cell r="I355">
            <v>15.6</v>
          </cell>
          <cell r="J355">
            <v>38176</v>
          </cell>
          <cell r="K355">
            <v>19.96001</v>
          </cell>
        </row>
        <row r="356">
          <cell r="H356">
            <v>39639</v>
          </cell>
          <cell r="I356">
            <v>15.08</v>
          </cell>
          <cell r="J356">
            <v>38177</v>
          </cell>
          <cell r="K356">
            <v>20.02</v>
          </cell>
        </row>
        <row r="357">
          <cell r="H357">
            <v>39640</v>
          </cell>
          <cell r="I357">
            <v>15.04</v>
          </cell>
          <cell r="J357">
            <v>38178</v>
          </cell>
          <cell r="K357">
            <v>20.02</v>
          </cell>
        </row>
        <row r="358">
          <cell r="H358">
            <v>39641</v>
          </cell>
          <cell r="I358">
            <v>15.04</v>
          </cell>
          <cell r="J358">
            <v>38179</v>
          </cell>
          <cell r="K358">
            <v>20.02</v>
          </cell>
        </row>
        <row r="359">
          <cell r="H359">
            <v>39642</v>
          </cell>
          <cell r="I359">
            <v>15.04</v>
          </cell>
          <cell r="J359">
            <v>38180</v>
          </cell>
          <cell r="K359">
            <v>20.25</v>
          </cell>
        </row>
        <row r="360">
          <cell r="H360">
            <v>39643</v>
          </cell>
          <cell r="I360">
            <v>14.43</v>
          </cell>
          <cell r="J360">
            <v>38181</v>
          </cell>
          <cell r="K360">
            <v>20.399989999999999</v>
          </cell>
        </row>
        <row r="361">
          <cell r="H361">
            <v>39644</v>
          </cell>
          <cell r="I361">
            <v>14.04</v>
          </cell>
          <cell r="J361">
            <v>38182</v>
          </cell>
          <cell r="K361">
            <v>20.149989999999999</v>
          </cell>
        </row>
        <row r="362">
          <cell r="H362">
            <v>39645</v>
          </cell>
          <cell r="I362">
            <v>14.6</v>
          </cell>
          <cell r="J362">
            <v>38183</v>
          </cell>
          <cell r="K362">
            <v>20.100010000000001</v>
          </cell>
        </row>
        <row r="363">
          <cell r="H363">
            <v>39646</v>
          </cell>
          <cell r="I363">
            <v>14.59</v>
          </cell>
          <cell r="J363">
            <v>38184</v>
          </cell>
          <cell r="K363">
            <v>20.03</v>
          </cell>
        </row>
        <row r="364">
          <cell r="H364">
            <v>39647</v>
          </cell>
          <cell r="I364">
            <v>14.44</v>
          </cell>
          <cell r="J364">
            <v>38185</v>
          </cell>
          <cell r="K364">
            <v>20.03</v>
          </cell>
        </row>
        <row r="365">
          <cell r="H365">
            <v>39648</v>
          </cell>
          <cell r="I365">
            <v>14.44</v>
          </cell>
          <cell r="J365">
            <v>38186</v>
          </cell>
          <cell r="K365">
            <v>20.03</v>
          </cell>
        </row>
        <row r="366">
          <cell r="H366">
            <v>39649</v>
          </cell>
          <cell r="I366">
            <v>14.44</v>
          </cell>
          <cell r="J366">
            <v>38187</v>
          </cell>
          <cell r="K366">
            <v>19.89</v>
          </cell>
        </row>
        <row r="367">
          <cell r="H367">
            <v>39650</v>
          </cell>
          <cell r="I367">
            <v>14.3</v>
          </cell>
          <cell r="J367">
            <v>38188</v>
          </cell>
          <cell r="K367">
            <v>19.89</v>
          </cell>
        </row>
        <row r="368">
          <cell r="H368">
            <v>39651</v>
          </cell>
          <cell r="I368">
            <v>14.37</v>
          </cell>
          <cell r="J368">
            <v>38189</v>
          </cell>
          <cell r="K368">
            <v>19.78999</v>
          </cell>
        </row>
        <row r="369">
          <cell r="H369">
            <v>39652</v>
          </cell>
          <cell r="I369">
            <v>14.69</v>
          </cell>
          <cell r="J369">
            <v>38190</v>
          </cell>
          <cell r="K369">
            <v>19.8</v>
          </cell>
        </row>
        <row r="370">
          <cell r="H370">
            <v>39653</v>
          </cell>
          <cell r="I370">
            <v>14.47</v>
          </cell>
          <cell r="J370">
            <v>38191</v>
          </cell>
          <cell r="K370">
            <v>19.8</v>
          </cell>
        </row>
        <row r="371">
          <cell r="H371">
            <v>39654</v>
          </cell>
          <cell r="I371">
            <v>14.56</v>
          </cell>
          <cell r="J371">
            <v>38192</v>
          </cell>
          <cell r="K371">
            <v>19.8</v>
          </cell>
        </row>
        <row r="372">
          <cell r="H372">
            <v>39655</v>
          </cell>
          <cell r="I372">
            <v>14.56</v>
          </cell>
          <cell r="J372">
            <v>38193</v>
          </cell>
          <cell r="K372">
            <v>19.8</v>
          </cell>
        </row>
        <row r="373">
          <cell r="H373">
            <v>39656</v>
          </cell>
          <cell r="I373">
            <v>14.56</v>
          </cell>
          <cell r="J373">
            <v>38194</v>
          </cell>
          <cell r="K373">
            <v>19.63</v>
          </cell>
        </row>
        <row r="374">
          <cell r="J374">
            <v>38195</v>
          </cell>
          <cell r="K374">
            <v>19.89</v>
          </cell>
        </row>
        <row r="375">
          <cell r="J375">
            <v>38196</v>
          </cell>
          <cell r="K375">
            <v>19.850010000000001</v>
          </cell>
        </row>
        <row r="376">
          <cell r="J376">
            <v>38197</v>
          </cell>
          <cell r="K376">
            <v>19.97</v>
          </cell>
        </row>
        <row r="377">
          <cell r="J377">
            <v>38198</v>
          </cell>
          <cell r="K377">
            <v>20.03</v>
          </cell>
        </row>
        <row r="378">
          <cell r="J378">
            <v>38199</v>
          </cell>
          <cell r="K378">
            <v>20.03</v>
          </cell>
        </row>
        <row r="379">
          <cell r="J379">
            <v>38200</v>
          </cell>
          <cell r="K379">
            <v>20.03</v>
          </cell>
        </row>
        <row r="380">
          <cell r="J380">
            <v>38201</v>
          </cell>
          <cell r="K380">
            <v>20.03</v>
          </cell>
        </row>
        <row r="381">
          <cell r="J381">
            <v>38202</v>
          </cell>
          <cell r="K381">
            <v>20.25</v>
          </cell>
        </row>
        <row r="382">
          <cell r="J382">
            <v>38203</v>
          </cell>
          <cell r="K382">
            <v>20</v>
          </cell>
        </row>
        <row r="383">
          <cell r="J383">
            <v>38204</v>
          </cell>
          <cell r="K383">
            <v>19.850010000000001</v>
          </cell>
        </row>
        <row r="384">
          <cell r="J384">
            <v>38205</v>
          </cell>
          <cell r="K384">
            <v>19.82001</v>
          </cell>
        </row>
        <row r="385">
          <cell r="J385">
            <v>38206</v>
          </cell>
          <cell r="K385">
            <v>19.82001</v>
          </cell>
        </row>
        <row r="386">
          <cell r="J386">
            <v>38207</v>
          </cell>
          <cell r="K386">
            <v>19.82001</v>
          </cell>
        </row>
        <row r="387">
          <cell r="J387">
            <v>38208</v>
          </cell>
          <cell r="K387">
            <v>19.7</v>
          </cell>
        </row>
        <row r="388">
          <cell r="J388">
            <v>38209</v>
          </cell>
          <cell r="K388">
            <v>18.98</v>
          </cell>
        </row>
        <row r="389">
          <cell r="J389">
            <v>38210</v>
          </cell>
          <cell r="K389">
            <v>18.759989999999998</v>
          </cell>
        </row>
        <row r="390">
          <cell r="J390">
            <v>38211</v>
          </cell>
          <cell r="K390">
            <v>18.53999</v>
          </cell>
        </row>
        <row r="391">
          <cell r="J391">
            <v>38212</v>
          </cell>
          <cell r="K391">
            <v>18.670000000000002</v>
          </cell>
        </row>
        <row r="392">
          <cell r="J392">
            <v>38213</v>
          </cell>
          <cell r="K392">
            <v>18.670000000000002</v>
          </cell>
        </row>
        <row r="393">
          <cell r="J393">
            <v>38214</v>
          </cell>
          <cell r="K393">
            <v>18.670000000000002</v>
          </cell>
        </row>
        <row r="394">
          <cell r="J394">
            <v>38215</v>
          </cell>
          <cell r="K394">
            <v>18.72</v>
          </cell>
        </row>
        <row r="395">
          <cell r="J395">
            <v>38216</v>
          </cell>
          <cell r="K395">
            <v>18.75</v>
          </cell>
        </row>
        <row r="396">
          <cell r="J396">
            <v>38217</v>
          </cell>
          <cell r="K396">
            <v>18.82001</v>
          </cell>
        </row>
        <row r="397">
          <cell r="J397">
            <v>38218</v>
          </cell>
          <cell r="K397">
            <v>18.850010000000001</v>
          </cell>
        </row>
        <row r="398">
          <cell r="J398">
            <v>38219</v>
          </cell>
          <cell r="K398">
            <v>18.850010000000001</v>
          </cell>
        </row>
        <row r="399">
          <cell r="J399">
            <v>38220</v>
          </cell>
          <cell r="K399">
            <v>18.850010000000001</v>
          </cell>
        </row>
        <row r="400">
          <cell r="J400">
            <v>38221</v>
          </cell>
          <cell r="K400">
            <v>18.850010000000001</v>
          </cell>
        </row>
        <row r="401">
          <cell r="J401">
            <v>38222</v>
          </cell>
          <cell r="K401">
            <v>18.850010000000001</v>
          </cell>
        </row>
        <row r="402">
          <cell r="J402">
            <v>38223</v>
          </cell>
          <cell r="K402">
            <v>18.8</v>
          </cell>
        </row>
        <row r="403">
          <cell r="J403">
            <v>38224</v>
          </cell>
          <cell r="K403">
            <v>19</v>
          </cell>
        </row>
        <row r="404">
          <cell r="J404">
            <v>38225</v>
          </cell>
          <cell r="K404">
            <v>18.899989999999999</v>
          </cell>
        </row>
        <row r="405">
          <cell r="J405">
            <v>38226</v>
          </cell>
          <cell r="K405">
            <v>19.05</v>
          </cell>
        </row>
        <row r="406">
          <cell r="J406">
            <v>38227</v>
          </cell>
          <cell r="K406">
            <v>19.05</v>
          </cell>
        </row>
        <row r="407">
          <cell r="J407">
            <v>38228</v>
          </cell>
          <cell r="K407">
            <v>19.05</v>
          </cell>
        </row>
        <row r="408">
          <cell r="J408">
            <v>38229</v>
          </cell>
          <cell r="K408">
            <v>18.95</v>
          </cell>
        </row>
        <row r="409">
          <cell r="J409">
            <v>38230</v>
          </cell>
          <cell r="K409">
            <v>18.98</v>
          </cell>
        </row>
        <row r="410">
          <cell r="J410">
            <v>38231</v>
          </cell>
          <cell r="K410">
            <v>18.990010000000002</v>
          </cell>
        </row>
        <row r="411">
          <cell r="J411">
            <v>38232</v>
          </cell>
          <cell r="K411">
            <v>18.75</v>
          </cell>
        </row>
        <row r="412">
          <cell r="J412">
            <v>38233</v>
          </cell>
          <cell r="K412">
            <v>18.600010000000001</v>
          </cell>
        </row>
        <row r="413">
          <cell r="J413">
            <v>38234</v>
          </cell>
          <cell r="K413">
            <v>18.600010000000001</v>
          </cell>
        </row>
        <row r="414">
          <cell r="J414">
            <v>38235</v>
          </cell>
          <cell r="K414">
            <v>18.600010000000001</v>
          </cell>
        </row>
        <row r="415">
          <cell r="J415">
            <v>38236</v>
          </cell>
          <cell r="K415">
            <v>18.600010000000001</v>
          </cell>
        </row>
        <row r="416">
          <cell r="J416">
            <v>38237</v>
          </cell>
          <cell r="K416">
            <v>19</v>
          </cell>
        </row>
        <row r="417">
          <cell r="J417">
            <v>38238</v>
          </cell>
          <cell r="K417">
            <v>18.899989999999999</v>
          </cell>
        </row>
        <row r="418">
          <cell r="J418">
            <v>38239</v>
          </cell>
          <cell r="K418">
            <v>18.850010000000001</v>
          </cell>
        </row>
        <row r="419">
          <cell r="J419">
            <v>38240</v>
          </cell>
          <cell r="K419">
            <v>18.89</v>
          </cell>
        </row>
        <row r="420">
          <cell r="J420">
            <v>38241</v>
          </cell>
          <cell r="K420">
            <v>18.89</v>
          </cell>
        </row>
        <row r="421">
          <cell r="J421">
            <v>38242</v>
          </cell>
          <cell r="K421">
            <v>18.89</v>
          </cell>
        </row>
        <row r="422">
          <cell r="J422">
            <v>38243</v>
          </cell>
          <cell r="K422">
            <v>19.16</v>
          </cell>
        </row>
        <row r="423">
          <cell r="J423">
            <v>38244</v>
          </cell>
          <cell r="K423">
            <v>19.23</v>
          </cell>
        </row>
        <row r="424">
          <cell r="J424">
            <v>38245</v>
          </cell>
          <cell r="K424">
            <v>19.22</v>
          </cell>
        </row>
        <row r="425">
          <cell r="J425">
            <v>38246</v>
          </cell>
          <cell r="K425">
            <v>19.23</v>
          </cell>
        </row>
        <row r="426">
          <cell r="J426">
            <v>38247</v>
          </cell>
          <cell r="K426">
            <v>19.25</v>
          </cell>
        </row>
        <row r="427">
          <cell r="J427">
            <v>38248</v>
          </cell>
          <cell r="K427">
            <v>19.25</v>
          </cell>
        </row>
        <row r="428">
          <cell r="J428">
            <v>38249</v>
          </cell>
          <cell r="K428">
            <v>19.25</v>
          </cell>
        </row>
        <row r="429">
          <cell r="J429">
            <v>38250</v>
          </cell>
          <cell r="K429">
            <v>19.37</v>
          </cell>
        </row>
        <row r="430">
          <cell r="J430">
            <v>38251</v>
          </cell>
          <cell r="K430">
            <v>19.490010000000002</v>
          </cell>
        </row>
        <row r="431">
          <cell r="J431">
            <v>38252</v>
          </cell>
          <cell r="K431">
            <v>19.399989999999999</v>
          </cell>
        </row>
        <row r="432">
          <cell r="J432">
            <v>38253</v>
          </cell>
          <cell r="K432">
            <v>19.42999</v>
          </cell>
        </row>
        <row r="433">
          <cell r="J433">
            <v>38254</v>
          </cell>
          <cell r="K433">
            <v>19.45</v>
          </cell>
        </row>
        <row r="434">
          <cell r="J434">
            <v>38255</v>
          </cell>
          <cell r="K434">
            <v>19.45</v>
          </cell>
        </row>
        <row r="435">
          <cell r="J435">
            <v>38256</v>
          </cell>
          <cell r="K435">
            <v>19.45</v>
          </cell>
        </row>
        <row r="436">
          <cell r="J436">
            <v>38257</v>
          </cell>
          <cell r="K436">
            <v>19.28</v>
          </cell>
        </row>
        <row r="437">
          <cell r="J437">
            <v>38258</v>
          </cell>
          <cell r="K437">
            <v>19.5</v>
          </cell>
        </row>
        <row r="438">
          <cell r="J438">
            <v>38259</v>
          </cell>
          <cell r="K438">
            <v>19.850010000000001</v>
          </cell>
        </row>
        <row r="439">
          <cell r="J439">
            <v>38260</v>
          </cell>
          <cell r="K439">
            <v>19.38</v>
          </cell>
        </row>
        <row r="440">
          <cell r="J440">
            <v>38261</v>
          </cell>
          <cell r="K440">
            <v>19.350010000000001</v>
          </cell>
        </row>
        <row r="441">
          <cell r="J441">
            <v>38262</v>
          </cell>
          <cell r="K441">
            <v>19.350010000000001</v>
          </cell>
        </row>
        <row r="442">
          <cell r="J442">
            <v>38263</v>
          </cell>
          <cell r="K442">
            <v>19.350010000000001</v>
          </cell>
        </row>
        <row r="443">
          <cell r="J443">
            <v>38264</v>
          </cell>
          <cell r="K443">
            <v>19.62</v>
          </cell>
        </row>
        <row r="444">
          <cell r="J444">
            <v>38265</v>
          </cell>
          <cell r="K444">
            <v>19.329999999999998</v>
          </cell>
        </row>
        <row r="445">
          <cell r="J445">
            <v>38266</v>
          </cell>
          <cell r="K445">
            <v>19.46001</v>
          </cell>
        </row>
        <row r="446">
          <cell r="J446">
            <v>38267</v>
          </cell>
          <cell r="K446">
            <v>19.22</v>
          </cell>
        </row>
        <row r="447">
          <cell r="J447">
            <v>38268</v>
          </cell>
          <cell r="K447">
            <v>19.28</v>
          </cell>
        </row>
        <row r="448">
          <cell r="J448">
            <v>38269</v>
          </cell>
          <cell r="K448">
            <v>19.28</v>
          </cell>
        </row>
        <row r="449">
          <cell r="J449">
            <v>38270</v>
          </cell>
          <cell r="K449">
            <v>19.28</v>
          </cell>
        </row>
        <row r="450">
          <cell r="J450">
            <v>38271</v>
          </cell>
          <cell r="K450">
            <v>19.28</v>
          </cell>
        </row>
        <row r="451">
          <cell r="J451">
            <v>38272</v>
          </cell>
          <cell r="K451">
            <v>19.420000000000002</v>
          </cell>
        </row>
        <row r="452">
          <cell r="J452">
            <v>38273</v>
          </cell>
          <cell r="K452">
            <v>19.5</v>
          </cell>
        </row>
        <row r="453">
          <cell r="J453">
            <v>38274</v>
          </cell>
          <cell r="K453">
            <v>19.53999</v>
          </cell>
        </row>
        <row r="454">
          <cell r="J454">
            <v>38275</v>
          </cell>
          <cell r="K454">
            <v>19.62</v>
          </cell>
        </row>
        <row r="455">
          <cell r="J455">
            <v>38276</v>
          </cell>
          <cell r="K455">
            <v>19.62</v>
          </cell>
        </row>
        <row r="456">
          <cell r="J456">
            <v>38277</v>
          </cell>
          <cell r="K456">
            <v>19.62</v>
          </cell>
        </row>
        <row r="457">
          <cell r="J457">
            <v>38278</v>
          </cell>
          <cell r="K457">
            <v>19.66</v>
          </cell>
        </row>
        <row r="458">
          <cell r="J458">
            <v>38279</v>
          </cell>
          <cell r="K458">
            <v>19.59</v>
          </cell>
        </row>
        <row r="459">
          <cell r="J459">
            <v>38280</v>
          </cell>
          <cell r="K459">
            <v>19.740010000000002</v>
          </cell>
        </row>
        <row r="460">
          <cell r="J460">
            <v>38281</v>
          </cell>
          <cell r="K460">
            <v>19.759989999999998</v>
          </cell>
        </row>
        <row r="461">
          <cell r="J461">
            <v>38282</v>
          </cell>
          <cell r="K461">
            <v>19.82001</v>
          </cell>
        </row>
        <row r="462">
          <cell r="J462">
            <v>38283</v>
          </cell>
          <cell r="K462">
            <v>19.82001</v>
          </cell>
        </row>
        <row r="463">
          <cell r="J463">
            <v>38284</v>
          </cell>
          <cell r="K463">
            <v>19.82001</v>
          </cell>
        </row>
        <row r="464">
          <cell r="J464">
            <v>38285</v>
          </cell>
          <cell r="K464">
            <v>19.42999</v>
          </cell>
        </row>
        <row r="465">
          <cell r="J465">
            <v>38286</v>
          </cell>
          <cell r="K465">
            <v>19.7</v>
          </cell>
        </row>
        <row r="466">
          <cell r="J466">
            <v>38287</v>
          </cell>
          <cell r="K466">
            <v>19.45</v>
          </cell>
        </row>
        <row r="467">
          <cell r="J467">
            <v>38288</v>
          </cell>
          <cell r="K467">
            <v>19.850010000000001</v>
          </cell>
        </row>
        <row r="468">
          <cell r="J468">
            <v>38289</v>
          </cell>
          <cell r="K468">
            <v>20</v>
          </cell>
        </row>
        <row r="469">
          <cell r="J469">
            <v>38290</v>
          </cell>
          <cell r="K469">
            <v>20</v>
          </cell>
        </row>
        <row r="470">
          <cell r="J470">
            <v>38291</v>
          </cell>
          <cell r="K470">
            <v>20</v>
          </cell>
        </row>
        <row r="471">
          <cell r="J471">
            <v>38292</v>
          </cell>
          <cell r="K471">
            <v>19.509989999999998</v>
          </cell>
        </row>
        <row r="472">
          <cell r="J472">
            <v>38293</v>
          </cell>
          <cell r="K472">
            <v>19.850010000000001</v>
          </cell>
        </row>
        <row r="473">
          <cell r="J473">
            <v>38294</v>
          </cell>
          <cell r="K473">
            <v>19.67999</v>
          </cell>
        </row>
        <row r="474">
          <cell r="J474">
            <v>38295</v>
          </cell>
          <cell r="K474">
            <v>19.53999</v>
          </cell>
        </row>
        <row r="475">
          <cell r="J475">
            <v>38296</v>
          </cell>
          <cell r="K475">
            <v>19.87</v>
          </cell>
        </row>
        <row r="476">
          <cell r="J476">
            <v>38297</v>
          </cell>
          <cell r="K476">
            <v>19.87</v>
          </cell>
        </row>
        <row r="477">
          <cell r="J477">
            <v>38298</v>
          </cell>
          <cell r="K477">
            <v>19.87</v>
          </cell>
        </row>
        <row r="478">
          <cell r="J478">
            <v>38299</v>
          </cell>
          <cell r="K478">
            <v>19.67999</v>
          </cell>
        </row>
        <row r="479">
          <cell r="J479">
            <v>38300</v>
          </cell>
          <cell r="K479">
            <v>20</v>
          </cell>
        </row>
        <row r="480">
          <cell r="J480">
            <v>38301</v>
          </cell>
          <cell r="K480">
            <v>19.649989999999999</v>
          </cell>
        </row>
        <row r="481">
          <cell r="J481">
            <v>38302</v>
          </cell>
          <cell r="K481">
            <v>19.7</v>
          </cell>
        </row>
        <row r="482">
          <cell r="J482">
            <v>38303</v>
          </cell>
          <cell r="K482">
            <v>19.7</v>
          </cell>
        </row>
        <row r="483">
          <cell r="J483">
            <v>38304</v>
          </cell>
          <cell r="K483">
            <v>19.7</v>
          </cell>
        </row>
        <row r="484">
          <cell r="J484">
            <v>38305</v>
          </cell>
          <cell r="K484">
            <v>19.7</v>
          </cell>
        </row>
        <row r="485">
          <cell r="J485">
            <v>38306</v>
          </cell>
          <cell r="K485">
            <v>19.98</v>
          </cell>
        </row>
        <row r="486">
          <cell r="J486">
            <v>38307</v>
          </cell>
          <cell r="K486">
            <v>19.7</v>
          </cell>
        </row>
        <row r="487">
          <cell r="J487">
            <v>38308</v>
          </cell>
          <cell r="K487">
            <v>19.73</v>
          </cell>
        </row>
        <row r="488">
          <cell r="J488">
            <v>38309</v>
          </cell>
          <cell r="K488">
            <v>19.88</v>
          </cell>
        </row>
        <row r="489">
          <cell r="J489">
            <v>38310</v>
          </cell>
          <cell r="K489">
            <v>19.75</v>
          </cell>
        </row>
        <row r="490">
          <cell r="J490">
            <v>38311</v>
          </cell>
          <cell r="K490">
            <v>19.75</v>
          </cell>
        </row>
        <row r="491">
          <cell r="J491">
            <v>38312</v>
          </cell>
          <cell r="K491">
            <v>19.75</v>
          </cell>
        </row>
        <row r="492">
          <cell r="J492">
            <v>38313</v>
          </cell>
          <cell r="K492">
            <v>19.600010000000001</v>
          </cell>
        </row>
        <row r="493">
          <cell r="J493">
            <v>38314</v>
          </cell>
          <cell r="K493">
            <v>19.59</v>
          </cell>
        </row>
        <row r="494">
          <cell r="J494">
            <v>38315</v>
          </cell>
          <cell r="K494">
            <v>19.7</v>
          </cell>
        </row>
        <row r="495">
          <cell r="J495">
            <v>38316</v>
          </cell>
          <cell r="K495">
            <v>19.8</v>
          </cell>
        </row>
        <row r="496">
          <cell r="J496">
            <v>38317</v>
          </cell>
          <cell r="K496">
            <v>19.670000000000002</v>
          </cell>
        </row>
        <row r="497">
          <cell r="J497">
            <v>38318</v>
          </cell>
          <cell r="K497">
            <v>19.670000000000002</v>
          </cell>
        </row>
        <row r="498">
          <cell r="J498">
            <v>38319</v>
          </cell>
          <cell r="K498">
            <v>19.670000000000002</v>
          </cell>
        </row>
        <row r="499">
          <cell r="J499">
            <v>38320</v>
          </cell>
          <cell r="K499">
            <v>19.64</v>
          </cell>
        </row>
        <row r="500">
          <cell r="J500">
            <v>38321</v>
          </cell>
          <cell r="K500">
            <v>19.399989999999999</v>
          </cell>
        </row>
        <row r="501">
          <cell r="J501">
            <v>38322</v>
          </cell>
          <cell r="K501">
            <v>19.490010000000002</v>
          </cell>
        </row>
        <row r="502">
          <cell r="J502">
            <v>38323</v>
          </cell>
          <cell r="K502">
            <v>19.53</v>
          </cell>
        </row>
        <row r="503">
          <cell r="J503">
            <v>38324</v>
          </cell>
          <cell r="K503">
            <v>19.53999</v>
          </cell>
        </row>
        <row r="504">
          <cell r="J504">
            <v>38325</v>
          </cell>
          <cell r="K504">
            <v>19.53999</v>
          </cell>
        </row>
        <row r="505">
          <cell r="J505">
            <v>38326</v>
          </cell>
          <cell r="K505">
            <v>19.53999</v>
          </cell>
        </row>
        <row r="506">
          <cell r="J506">
            <v>38327</v>
          </cell>
          <cell r="K506">
            <v>19.399989999999999</v>
          </cell>
        </row>
        <row r="507">
          <cell r="J507">
            <v>38328</v>
          </cell>
          <cell r="K507">
            <v>19.13</v>
          </cell>
        </row>
        <row r="508">
          <cell r="J508">
            <v>38329</v>
          </cell>
          <cell r="K508">
            <v>19.17999</v>
          </cell>
        </row>
        <row r="509">
          <cell r="J509">
            <v>38330</v>
          </cell>
          <cell r="K509">
            <v>19.009989999999998</v>
          </cell>
        </row>
        <row r="510">
          <cell r="J510">
            <v>38331</v>
          </cell>
          <cell r="K510">
            <v>19</v>
          </cell>
        </row>
        <row r="511">
          <cell r="J511">
            <v>38332</v>
          </cell>
          <cell r="K511">
            <v>19</v>
          </cell>
        </row>
        <row r="512">
          <cell r="J512">
            <v>38333</v>
          </cell>
          <cell r="K512">
            <v>19</v>
          </cell>
        </row>
        <row r="513">
          <cell r="J513">
            <v>38334</v>
          </cell>
          <cell r="K513">
            <v>18.95</v>
          </cell>
        </row>
        <row r="514">
          <cell r="J514">
            <v>38335</v>
          </cell>
          <cell r="K514">
            <v>18.940000000000001</v>
          </cell>
        </row>
        <row r="515">
          <cell r="J515">
            <v>38336</v>
          </cell>
          <cell r="K515">
            <v>17.78</v>
          </cell>
        </row>
        <row r="516">
          <cell r="J516">
            <v>38337</v>
          </cell>
          <cell r="K516">
            <v>17.98</v>
          </cell>
        </row>
        <row r="517">
          <cell r="J517">
            <v>38338</v>
          </cell>
          <cell r="K517">
            <v>17.509989999999998</v>
          </cell>
        </row>
        <row r="518">
          <cell r="J518">
            <v>38339</v>
          </cell>
          <cell r="K518">
            <v>17.509989999999998</v>
          </cell>
        </row>
        <row r="519">
          <cell r="J519">
            <v>38340</v>
          </cell>
          <cell r="K519">
            <v>17.509989999999998</v>
          </cell>
        </row>
        <row r="520">
          <cell r="J520">
            <v>38341</v>
          </cell>
          <cell r="K520">
            <v>17.59</v>
          </cell>
        </row>
        <row r="521">
          <cell r="J521">
            <v>38342</v>
          </cell>
          <cell r="K521">
            <v>17.75</v>
          </cell>
        </row>
        <row r="522">
          <cell r="J522">
            <v>38343</v>
          </cell>
          <cell r="K522">
            <v>17.75</v>
          </cell>
        </row>
        <row r="523">
          <cell r="J523">
            <v>38344</v>
          </cell>
          <cell r="K523">
            <v>17.399989999999999</v>
          </cell>
        </row>
        <row r="524">
          <cell r="J524">
            <v>38345</v>
          </cell>
          <cell r="K524">
            <v>17.25</v>
          </cell>
        </row>
        <row r="525">
          <cell r="J525">
            <v>38346</v>
          </cell>
          <cell r="K525">
            <v>17.25</v>
          </cell>
        </row>
        <row r="526">
          <cell r="J526">
            <v>38347</v>
          </cell>
          <cell r="K526">
            <v>17.25</v>
          </cell>
        </row>
        <row r="527">
          <cell r="J527">
            <v>38348</v>
          </cell>
          <cell r="K527">
            <v>17.25</v>
          </cell>
        </row>
        <row r="528">
          <cell r="J528">
            <v>38349</v>
          </cell>
          <cell r="K528">
            <v>17.25</v>
          </cell>
        </row>
        <row r="529">
          <cell r="J529">
            <v>38350</v>
          </cell>
          <cell r="K529">
            <v>17</v>
          </cell>
        </row>
        <row r="530">
          <cell r="J530">
            <v>38351</v>
          </cell>
          <cell r="K530">
            <v>17.07001</v>
          </cell>
        </row>
        <row r="531">
          <cell r="J531">
            <v>38352</v>
          </cell>
          <cell r="K531">
            <v>16.88</v>
          </cell>
        </row>
        <row r="532">
          <cell r="J532">
            <v>38353</v>
          </cell>
          <cell r="K532">
            <v>16.88</v>
          </cell>
        </row>
        <row r="533">
          <cell r="J533">
            <v>38354</v>
          </cell>
          <cell r="K533">
            <v>16.88</v>
          </cell>
        </row>
        <row r="534">
          <cell r="J534">
            <v>38355</v>
          </cell>
          <cell r="K534">
            <v>16.88</v>
          </cell>
        </row>
        <row r="535">
          <cell r="J535">
            <v>38356</v>
          </cell>
          <cell r="K535">
            <v>16.7</v>
          </cell>
        </row>
        <row r="536">
          <cell r="J536">
            <v>38357</v>
          </cell>
          <cell r="K536">
            <v>15.99</v>
          </cell>
        </row>
        <row r="537">
          <cell r="J537">
            <v>38358</v>
          </cell>
          <cell r="K537">
            <v>15.7</v>
          </cell>
        </row>
        <row r="538">
          <cell r="J538">
            <v>38359</v>
          </cell>
          <cell r="K538">
            <v>15.99</v>
          </cell>
        </row>
        <row r="539">
          <cell r="J539">
            <v>38360</v>
          </cell>
          <cell r="K539">
            <v>15.99</v>
          </cell>
        </row>
        <row r="540">
          <cell r="J540">
            <v>38361</v>
          </cell>
          <cell r="K540">
            <v>15.99</v>
          </cell>
        </row>
        <row r="541">
          <cell r="J541">
            <v>38362</v>
          </cell>
          <cell r="K541">
            <v>15.75</v>
          </cell>
        </row>
        <row r="542">
          <cell r="J542">
            <v>38363</v>
          </cell>
          <cell r="K542">
            <v>15.81</v>
          </cell>
        </row>
        <row r="543">
          <cell r="J543">
            <v>38364</v>
          </cell>
          <cell r="K543">
            <v>15.54</v>
          </cell>
        </row>
        <row r="544">
          <cell r="J544">
            <v>38365</v>
          </cell>
          <cell r="K544">
            <v>15.48</v>
          </cell>
        </row>
        <row r="545">
          <cell r="J545">
            <v>38366</v>
          </cell>
          <cell r="K545">
            <v>15.39</v>
          </cell>
        </row>
        <row r="546">
          <cell r="J546">
            <v>38367</v>
          </cell>
          <cell r="K546">
            <v>15.39</v>
          </cell>
        </row>
        <row r="547">
          <cell r="J547">
            <v>38368</v>
          </cell>
          <cell r="K547">
            <v>15.39</v>
          </cell>
        </row>
        <row r="548">
          <cell r="J548">
            <v>38369</v>
          </cell>
          <cell r="K548">
            <v>15.45</v>
          </cell>
        </row>
        <row r="549">
          <cell r="J549">
            <v>38370</v>
          </cell>
          <cell r="K549">
            <v>15.45</v>
          </cell>
        </row>
        <row r="550">
          <cell r="J550">
            <v>38371</v>
          </cell>
          <cell r="K550">
            <v>15.45</v>
          </cell>
        </row>
        <row r="551">
          <cell r="J551">
            <v>38372</v>
          </cell>
          <cell r="K551">
            <v>15.56</v>
          </cell>
        </row>
        <row r="552">
          <cell r="J552">
            <v>38373</v>
          </cell>
          <cell r="K552">
            <v>15.53</v>
          </cell>
        </row>
        <row r="553">
          <cell r="J553">
            <v>38374</v>
          </cell>
          <cell r="K553">
            <v>15.53</v>
          </cell>
        </row>
        <row r="554">
          <cell r="J554">
            <v>38375</v>
          </cell>
          <cell r="K554">
            <v>15.53</v>
          </cell>
        </row>
        <row r="555">
          <cell r="J555">
            <v>38376</v>
          </cell>
          <cell r="K555">
            <v>15.57</v>
          </cell>
        </row>
        <row r="556">
          <cell r="J556">
            <v>38377</v>
          </cell>
          <cell r="K556">
            <v>15.6</v>
          </cell>
        </row>
        <row r="557">
          <cell r="J557">
            <v>38378</v>
          </cell>
          <cell r="K557">
            <v>15.68</v>
          </cell>
        </row>
        <row r="558">
          <cell r="J558">
            <v>38379</v>
          </cell>
          <cell r="K558">
            <v>15.82</v>
          </cell>
        </row>
        <row r="559">
          <cell r="J559">
            <v>38380</v>
          </cell>
          <cell r="K559">
            <v>15.95</v>
          </cell>
        </row>
        <row r="560">
          <cell r="J560">
            <v>38381</v>
          </cell>
          <cell r="K560">
            <v>15.95</v>
          </cell>
        </row>
        <row r="561">
          <cell r="J561">
            <v>38382</v>
          </cell>
          <cell r="K561">
            <v>15.95</v>
          </cell>
        </row>
        <row r="562">
          <cell r="J562">
            <v>38383</v>
          </cell>
          <cell r="K562">
            <v>16.42999</v>
          </cell>
        </row>
        <row r="563">
          <cell r="J563">
            <v>38384</v>
          </cell>
          <cell r="K563">
            <v>16.5</v>
          </cell>
        </row>
        <row r="564">
          <cell r="J564">
            <v>38385</v>
          </cell>
          <cell r="K564">
            <v>16.53999</v>
          </cell>
        </row>
        <row r="565">
          <cell r="J565">
            <v>38386</v>
          </cell>
          <cell r="K565">
            <v>16.420000000000002</v>
          </cell>
        </row>
        <row r="566">
          <cell r="J566">
            <v>38387</v>
          </cell>
          <cell r="K566">
            <v>16.579999999999998</v>
          </cell>
        </row>
        <row r="567">
          <cell r="J567">
            <v>38388</v>
          </cell>
          <cell r="K567">
            <v>16.579999999999998</v>
          </cell>
        </row>
        <row r="568">
          <cell r="J568">
            <v>38389</v>
          </cell>
          <cell r="K568">
            <v>16.579999999999998</v>
          </cell>
        </row>
        <row r="569">
          <cell r="J569">
            <v>38390</v>
          </cell>
          <cell r="K569">
            <v>16.7</v>
          </cell>
        </row>
        <row r="570">
          <cell r="J570">
            <v>38391</v>
          </cell>
          <cell r="K570">
            <v>16.990010000000002</v>
          </cell>
        </row>
        <row r="571">
          <cell r="J571">
            <v>38392</v>
          </cell>
          <cell r="K571">
            <v>16.990010000000002</v>
          </cell>
        </row>
        <row r="572">
          <cell r="J572">
            <v>38393</v>
          </cell>
          <cell r="K572">
            <v>16.649989999999999</v>
          </cell>
        </row>
        <row r="573">
          <cell r="J573">
            <v>38394</v>
          </cell>
          <cell r="K573">
            <v>16.59</v>
          </cell>
        </row>
        <row r="574">
          <cell r="J574">
            <v>38395</v>
          </cell>
          <cell r="K574">
            <v>16.59</v>
          </cell>
        </row>
        <row r="575">
          <cell r="J575">
            <v>38396</v>
          </cell>
          <cell r="K575">
            <v>16.59</v>
          </cell>
        </row>
        <row r="576">
          <cell r="J576">
            <v>38397</v>
          </cell>
          <cell r="K576">
            <v>16.64</v>
          </cell>
        </row>
        <row r="577">
          <cell r="J577">
            <v>38398</v>
          </cell>
          <cell r="K577">
            <v>16.52</v>
          </cell>
        </row>
        <row r="578">
          <cell r="J578">
            <v>38399</v>
          </cell>
          <cell r="K578">
            <v>16.48</v>
          </cell>
        </row>
        <row r="579">
          <cell r="J579">
            <v>38400</v>
          </cell>
          <cell r="K579">
            <v>16.46001</v>
          </cell>
        </row>
        <row r="580">
          <cell r="J580">
            <v>38401</v>
          </cell>
          <cell r="K580">
            <v>16.27</v>
          </cell>
        </row>
        <row r="581">
          <cell r="J581">
            <v>38402</v>
          </cell>
          <cell r="K581">
            <v>16.27</v>
          </cell>
        </row>
        <row r="582">
          <cell r="J582">
            <v>38403</v>
          </cell>
          <cell r="K582">
            <v>16.27</v>
          </cell>
        </row>
        <row r="583">
          <cell r="J583">
            <v>38404</v>
          </cell>
          <cell r="K583">
            <v>16.25</v>
          </cell>
        </row>
        <row r="584">
          <cell r="J584">
            <v>38405</v>
          </cell>
          <cell r="K584">
            <v>16.329999999999998</v>
          </cell>
        </row>
        <row r="585">
          <cell r="J585">
            <v>38406</v>
          </cell>
          <cell r="K585">
            <v>16.3</v>
          </cell>
        </row>
        <row r="586">
          <cell r="J586">
            <v>38407</v>
          </cell>
          <cell r="K586">
            <v>16.149989999999999</v>
          </cell>
        </row>
        <row r="587">
          <cell r="J587">
            <v>38408</v>
          </cell>
          <cell r="K587">
            <v>16.100010000000001</v>
          </cell>
        </row>
        <row r="588">
          <cell r="J588">
            <v>38409</v>
          </cell>
          <cell r="K588">
            <v>16.100010000000001</v>
          </cell>
        </row>
        <row r="589">
          <cell r="J589">
            <v>38410</v>
          </cell>
          <cell r="K589">
            <v>16.100010000000001</v>
          </cell>
        </row>
        <row r="590">
          <cell r="J590">
            <v>38411</v>
          </cell>
          <cell r="K590">
            <v>16.100010000000001</v>
          </cell>
        </row>
        <row r="591">
          <cell r="J591">
            <v>38412</v>
          </cell>
          <cell r="K591">
            <v>16.149989999999999</v>
          </cell>
        </row>
        <row r="592">
          <cell r="J592">
            <v>38413</v>
          </cell>
          <cell r="K592">
            <v>16.36</v>
          </cell>
        </row>
        <row r="593">
          <cell r="J593">
            <v>38414</v>
          </cell>
          <cell r="K593">
            <v>16.45</v>
          </cell>
        </row>
        <row r="594">
          <cell r="J594">
            <v>38415</v>
          </cell>
          <cell r="K594">
            <v>16.61</v>
          </cell>
        </row>
        <row r="595">
          <cell r="J595">
            <v>38416</v>
          </cell>
          <cell r="K595">
            <v>16.61</v>
          </cell>
        </row>
        <row r="596">
          <cell r="J596">
            <v>38417</v>
          </cell>
          <cell r="K596">
            <v>16.61</v>
          </cell>
        </row>
        <row r="597">
          <cell r="J597">
            <v>38418</v>
          </cell>
          <cell r="K597">
            <v>16.92999</v>
          </cell>
        </row>
        <row r="598">
          <cell r="J598">
            <v>38419</v>
          </cell>
          <cell r="K598">
            <v>17.059999999999999</v>
          </cell>
        </row>
        <row r="599">
          <cell r="J599">
            <v>38420</v>
          </cell>
          <cell r="K599">
            <v>17.05</v>
          </cell>
        </row>
        <row r="600">
          <cell r="J600">
            <v>38421</v>
          </cell>
          <cell r="K600">
            <v>17.05</v>
          </cell>
        </row>
        <row r="601">
          <cell r="J601">
            <v>38422</v>
          </cell>
          <cell r="K601">
            <v>17</v>
          </cell>
        </row>
        <row r="602">
          <cell r="J602">
            <v>38423</v>
          </cell>
          <cell r="K602">
            <v>17</v>
          </cell>
        </row>
        <row r="603">
          <cell r="J603">
            <v>38424</v>
          </cell>
          <cell r="K603">
            <v>17</v>
          </cell>
        </row>
        <row r="604">
          <cell r="J604">
            <v>38425</v>
          </cell>
          <cell r="K604">
            <v>17.05</v>
          </cell>
        </row>
        <row r="605">
          <cell r="J605">
            <v>38426</v>
          </cell>
          <cell r="K605">
            <v>17.34</v>
          </cell>
        </row>
        <row r="606">
          <cell r="J606">
            <v>38427</v>
          </cell>
          <cell r="K606">
            <v>17.3</v>
          </cell>
        </row>
        <row r="607">
          <cell r="J607">
            <v>38428</v>
          </cell>
          <cell r="K607">
            <v>17.41</v>
          </cell>
        </row>
        <row r="608">
          <cell r="J608">
            <v>38429</v>
          </cell>
          <cell r="K608">
            <v>17.3</v>
          </cell>
        </row>
        <row r="609">
          <cell r="J609">
            <v>38430</v>
          </cell>
          <cell r="K609">
            <v>17.3</v>
          </cell>
        </row>
        <row r="610">
          <cell r="J610">
            <v>38431</v>
          </cell>
          <cell r="K610">
            <v>17.3</v>
          </cell>
        </row>
        <row r="611">
          <cell r="J611">
            <v>38432</v>
          </cell>
          <cell r="K611">
            <v>17.5</v>
          </cell>
        </row>
        <row r="612">
          <cell r="J612">
            <v>38433</v>
          </cell>
          <cell r="K612">
            <v>17.46001</v>
          </cell>
        </row>
        <row r="613">
          <cell r="J613">
            <v>38434</v>
          </cell>
          <cell r="K613">
            <v>17.350010000000001</v>
          </cell>
        </row>
        <row r="614">
          <cell r="J614">
            <v>38435</v>
          </cell>
          <cell r="K614">
            <v>17.259989999999998</v>
          </cell>
        </row>
        <row r="615">
          <cell r="J615">
            <v>38436</v>
          </cell>
          <cell r="K615">
            <v>17.259989999999998</v>
          </cell>
        </row>
        <row r="616">
          <cell r="J616">
            <v>38437</v>
          </cell>
          <cell r="K616">
            <v>17.259989999999998</v>
          </cell>
        </row>
        <row r="617">
          <cell r="J617">
            <v>38438</v>
          </cell>
          <cell r="K617">
            <v>17.259989999999998</v>
          </cell>
        </row>
        <row r="618">
          <cell r="J618">
            <v>38439</v>
          </cell>
          <cell r="K618">
            <v>17.12</v>
          </cell>
        </row>
        <row r="619">
          <cell r="J619">
            <v>38440</v>
          </cell>
          <cell r="K619">
            <v>17.13</v>
          </cell>
        </row>
        <row r="620">
          <cell r="J620">
            <v>38441</v>
          </cell>
          <cell r="K620">
            <v>17.45</v>
          </cell>
        </row>
        <row r="621">
          <cell r="J621">
            <v>38442</v>
          </cell>
          <cell r="K621">
            <v>17.57</v>
          </cell>
        </row>
        <row r="622">
          <cell r="J622">
            <v>38443</v>
          </cell>
          <cell r="K622">
            <v>17.75</v>
          </cell>
        </row>
        <row r="623">
          <cell r="J623">
            <v>38444</v>
          </cell>
          <cell r="K623">
            <v>17.75</v>
          </cell>
        </row>
        <row r="624">
          <cell r="J624">
            <v>38445</v>
          </cell>
          <cell r="K624">
            <v>17.75</v>
          </cell>
        </row>
        <row r="625">
          <cell r="J625">
            <v>38446</v>
          </cell>
          <cell r="K625">
            <v>17.739999999999998</v>
          </cell>
        </row>
        <row r="626">
          <cell r="J626">
            <v>38447</v>
          </cell>
          <cell r="K626">
            <v>17.829999999999998</v>
          </cell>
        </row>
        <row r="627">
          <cell r="J627">
            <v>38448</v>
          </cell>
          <cell r="K627">
            <v>17.899999999999999</v>
          </cell>
        </row>
        <row r="628">
          <cell r="J628">
            <v>38449</v>
          </cell>
          <cell r="K628">
            <v>17.8</v>
          </cell>
        </row>
        <row r="629">
          <cell r="J629">
            <v>38450</v>
          </cell>
          <cell r="K629">
            <v>17.91</v>
          </cell>
        </row>
        <row r="630">
          <cell r="J630">
            <v>38451</v>
          </cell>
          <cell r="K630">
            <v>17.91</v>
          </cell>
        </row>
        <row r="631">
          <cell r="J631">
            <v>38452</v>
          </cell>
          <cell r="K631">
            <v>17.91</v>
          </cell>
        </row>
        <row r="632">
          <cell r="J632">
            <v>38453</v>
          </cell>
          <cell r="K632">
            <v>17.850000000000001</v>
          </cell>
        </row>
        <row r="633">
          <cell r="J633">
            <v>38454</v>
          </cell>
          <cell r="K633">
            <v>17.97</v>
          </cell>
        </row>
        <row r="634">
          <cell r="J634">
            <v>38455</v>
          </cell>
          <cell r="K634">
            <v>17.940000000000001</v>
          </cell>
        </row>
        <row r="635">
          <cell r="J635">
            <v>38456</v>
          </cell>
          <cell r="K635">
            <v>17.8</v>
          </cell>
        </row>
        <row r="636">
          <cell r="J636">
            <v>38457</v>
          </cell>
          <cell r="K636">
            <v>17.37</v>
          </cell>
        </row>
        <row r="637">
          <cell r="J637">
            <v>38458</v>
          </cell>
          <cell r="K637">
            <v>17.37</v>
          </cell>
        </row>
        <row r="638">
          <cell r="J638">
            <v>38459</v>
          </cell>
          <cell r="K638">
            <v>17.37</v>
          </cell>
        </row>
        <row r="639">
          <cell r="J639">
            <v>38460</v>
          </cell>
          <cell r="K639">
            <v>17.11</v>
          </cell>
        </row>
        <row r="640">
          <cell r="J640">
            <v>38461</v>
          </cell>
          <cell r="K640">
            <v>17.010000000000002</v>
          </cell>
        </row>
        <row r="641">
          <cell r="J641">
            <v>38462</v>
          </cell>
          <cell r="K641">
            <v>16.79</v>
          </cell>
        </row>
        <row r="642">
          <cell r="J642">
            <v>38463</v>
          </cell>
          <cell r="K642">
            <v>16.77</v>
          </cell>
        </row>
        <row r="643">
          <cell r="J643">
            <v>38464</v>
          </cell>
          <cell r="K643">
            <v>16.579999999999998</v>
          </cell>
        </row>
        <row r="644">
          <cell r="J644">
            <v>38465</v>
          </cell>
          <cell r="K644">
            <v>16.579999999999998</v>
          </cell>
        </row>
        <row r="645">
          <cell r="J645">
            <v>38466</v>
          </cell>
          <cell r="K645">
            <v>16.579999999999998</v>
          </cell>
        </row>
        <row r="646">
          <cell r="J646">
            <v>38467</v>
          </cell>
          <cell r="K646">
            <v>16.64</v>
          </cell>
        </row>
        <row r="647">
          <cell r="J647">
            <v>38468</v>
          </cell>
          <cell r="K647">
            <v>17.37</v>
          </cell>
        </row>
        <row r="648">
          <cell r="J648">
            <v>38469</v>
          </cell>
          <cell r="K648">
            <v>17.43</v>
          </cell>
        </row>
        <row r="649">
          <cell r="J649">
            <v>38470</v>
          </cell>
          <cell r="K649">
            <v>17.350000000000001</v>
          </cell>
        </row>
        <row r="650">
          <cell r="J650">
            <v>38471</v>
          </cell>
          <cell r="K650">
            <v>17.61</v>
          </cell>
        </row>
        <row r="651">
          <cell r="J651">
            <v>38472</v>
          </cell>
          <cell r="K651">
            <v>17.61</v>
          </cell>
        </row>
        <row r="652">
          <cell r="J652">
            <v>38473</v>
          </cell>
          <cell r="K652">
            <v>17.61</v>
          </cell>
        </row>
        <row r="653">
          <cell r="J653">
            <v>38474</v>
          </cell>
          <cell r="K653">
            <v>17.95</v>
          </cell>
        </row>
        <row r="654">
          <cell r="J654">
            <v>38475</v>
          </cell>
          <cell r="K654">
            <v>18</v>
          </cell>
        </row>
        <row r="655">
          <cell r="J655">
            <v>38476</v>
          </cell>
          <cell r="K655">
            <v>18.09</v>
          </cell>
        </row>
        <row r="656">
          <cell r="J656">
            <v>38477</v>
          </cell>
          <cell r="K656">
            <v>17.95</v>
          </cell>
        </row>
        <row r="657">
          <cell r="J657">
            <v>38478</v>
          </cell>
          <cell r="K657">
            <v>18</v>
          </cell>
        </row>
        <row r="658">
          <cell r="J658">
            <v>38479</v>
          </cell>
          <cell r="K658">
            <v>18</v>
          </cell>
        </row>
        <row r="659">
          <cell r="J659">
            <v>38480</v>
          </cell>
          <cell r="K659">
            <v>18</v>
          </cell>
        </row>
        <row r="660">
          <cell r="J660">
            <v>38481</v>
          </cell>
          <cell r="K660">
            <v>17.89</v>
          </cell>
        </row>
        <row r="661">
          <cell r="J661">
            <v>38482</v>
          </cell>
          <cell r="K661">
            <v>17.75</v>
          </cell>
        </row>
        <row r="662">
          <cell r="J662">
            <v>38483</v>
          </cell>
          <cell r="K662">
            <v>17.55</v>
          </cell>
        </row>
        <row r="663">
          <cell r="J663">
            <v>38484</v>
          </cell>
          <cell r="K663">
            <v>17.73</v>
          </cell>
        </row>
        <row r="664">
          <cell r="J664">
            <v>38485</v>
          </cell>
          <cell r="K664">
            <v>17.61</v>
          </cell>
        </row>
        <row r="665">
          <cell r="J665">
            <v>38486</v>
          </cell>
          <cell r="K665">
            <v>17.61</v>
          </cell>
        </row>
        <row r="666">
          <cell r="J666">
            <v>38487</v>
          </cell>
          <cell r="K666">
            <v>17.61</v>
          </cell>
        </row>
        <row r="667">
          <cell r="J667">
            <v>38488</v>
          </cell>
          <cell r="K667">
            <v>17.649999999999999</v>
          </cell>
        </row>
        <row r="668">
          <cell r="J668">
            <v>38489</v>
          </cell>
          <cell r="K668">
            <v>17.55</v>
          </cell>
        </row>
        <row r="669">
          <cell r="J669">
            <v>38490</v>
          </cell>
          <cell r="K669">
            <v>17.46</v>
          </cell>
        </row>
        <row r="670">
          <cell r="J670">
            <v>38491</v>
          </cell>
          <cell r="K670">
            <v>17.54</v>
          </cell>
        </row>
        <row r="671">
          <cell r="J671">
            <v>38492</v>
          </cell>
          <cell r="K671">
            <v>17.53</v>
          </cell>
        </row>
        <row r="672">
          <cell r="J672">
            <v>38493</v>
          </cell>
          <cell r="K672">
            <v>17.53</v>
          </cell>
        </row>
        <row r="673">
          <cell r="J673">
            <v>38494</v>
          </cell>
          <cell r="K673">
            <v>17.53</v>
          </cell>
        </row>
        <row r="674">
          <cell r="J674">
            <v>38495</v>
          </cell>
          <cell r="K674">
            <v>17.53</v>
          </cell>
        </row>
        <row r="675">
          <cell r="J675">
            <v>38496</v>
          </cell>
          <cell r="K675">
            <v>17.829999999999998</v>
          </cell>
        </row>
        <row r="676">
          <cell r="J676">
            <v>38497</v>
          </cell>
          <cell r="K676">
            <v>17.75</v>
          </cell>
        </row>
        <row r="677">
          <cell r="J677">
            <v>38498</v>
          </cell>
          <cell r="K677">
            <v>17.72</v>
          </cell>
        </row>
        <row r="678">
          <cell r="J678">
            <v>38499</v>
          </cell>
          <cell r="K678">
            <v>17.79</v>
          </cell>
        </row>
        <row r="679">
          <cell r="J679">
            <v>38500</v>
          </cell>
          <cell r="K679">
            <v>17.79</v>
          </cell>
        </row>
        <row r="680">
          <cell r="J680">
            <v>38501</v>
          </cell>
          <cell r="K680">
            <v>17.79</v>
          </cell>
        </row>
        <row r="681">
          <cell r="J681">
            <v>38502</v>
          </cell>
          <cell r="K681">
            <v>17.850000000000001</v>
          </cell>
        </row>
        <row r="682">
          <cell r="J682">
            <v>38503</v>
          </cell>
          <cell r="K682">
            <v>17.55</v>
          </cell>
        </row>
        <row r="683">
          <cell r="J683">
            <v>38504</v>
          </cell>
          <cell r="K683">
            <v>17.899999999999999</v>
          </cell>
        </row>
        <row r="684">
          <cell r="J684">
            <v>38505</v>
          </cell>
          <cell r="K684">
            <v>17.82</v>
          </cell>
        </row>
        <row r="685">
          <cell r="J685">
            <v>38506</v>
          </cell>
          <cell r="K685">
            <v>18.010000000000002</v>
          </cell>
        </row>
        <row r="686">
          <cell r="J686">
            <v>38507</v>
          </cell>
          <cell r="K686">
            <v>18.010000000000002</v>
          </cell>
        </row>
        <row r="687">
          <cell r="J687">
            <v>38508</v>
          </cell>
          <cell r="K687">
            <v>18.010000000000002</v>
          </cell>
        </row>
        <row r="688">
          <cell r="J688">
            <v>38509</v>
          </cell>
          <cell r="K688">
            <v>18.010000000000002</v>
          </cell>
        </row>
        <row r="689">
          <cell r="J689">
            <v>38510</v>
          </cell>
          <cell r="K689">
            <v>18.100000000000001</v>
          </cell>
        </row>
        <row r="690">
          <cell r="J690">
            <v>38511</v>
          </cell>
          <cell r="K690">
            <v>17.91</v>
          </cell>
        </row>
        <row r="691">
          <cell r="J691">
            <v>38512</v>
          </cell>
          <cell r="K691">
            <v>17.96</v>
          </cell>
        </row>
        <row r="692">
          <cell r="J692">
            <v>38513</v>
          </cell>
          <cell r="K692">
            <v>17.649999999999999</v>
          </cell>
        </row>
        <row r="693">
          <cell r="J693">
            <v>38514</v>
          </cell>
          <cell r="K693">
            <v>17.649999999999999</v>
          </cell>
        </row>
        <row r="694">
          <cell r="J694">
            <v>38515</v>
          </cell>
          <cell r="K694">
            <v>17.649999999999999</v>
          </cell>
        </row>
        <row r="695">
          <cell r="J695">
            <v>38516</v>
          </cell>
          <cell r="K695">
            <v>17.53</v>
          </cell>
        </row>
        <row r="696">
          <cell r="J696">
            <v>38517</v>
          </cell>
          <cell r="K696">
            <v>17.45</v>
          </cell>
        </row>
        <row r="697">
          <cell r="J697">
            <v>38518</v>
          </cell>
          <cell r="K697">
            <v>18</v>
          </cell>
        </row>
        <row r="698">
          <cell r="J698">
            <v>38519</v>
          </cell>
          <cell r="K698">
            <v>18.309999999999999</v>
          </cell>
        </row>
        <row r="699">
          <cell r="J699">
            <v>38520</v>
          </cell>
          <cell r="K699">
            <v>18.61</v>
          </cell>
        </row>
        <row r="700">
          <cell r="J700">
            <v>38521</v>
          </cell>
          <cell r="K700">
            <v>18.61</v>
          </cell>
        </row>
        <row r="701">
          <cell r="J701">
            <v>38522</v>
          </cell>
          <cell r="K701">
            <v>18.61</v>
          </cell>
        </row>
        <row r="702">
          <cell r="J702">
            <v>38523</v>
          </cell>
          <cell r="K702">
            <v>18.68</v>
          </cell>
        </row>
        <row r="703">
          <cell r="J703">
            <v>38524</v>
          </cell>
          <cell r="K703">
            <v>18.45</v>
          </cell>
        </row>
        <row r="704">
          <cell r="J704">
            <v>38525</v>
          </cell>
          <cell r="K704">
            <v>18.489999999999998</v>
          </cell>
        </row>
        <row r="705">
          <cell r="J705">
            <v>38526</v>
          </cell>
          <cell r="K705">
            <v>18.18</v>
          </cell>
        </row>
        <row r="706">
          <cell r="J706">
            <v>38527</v>
          </cell>
          <cell r="K706">
            <v>18.5</v>
          </cell>
        </row>
        <row r="707">
          <cell r="J707">
            <v>38528</v>
          </cell>
          <cell r="K707">
            <v>18.5</v>
          </cell>
        </row>
        <row r="708">
          <cell r="J708">
            <v>38529</v>
          </cell>
          <cell r="K708">
            <v>18.5</v>
          </cell>
        </row>
        <row r="709">
          <cell r="J709">
            <v>38530</v>
          </cell>
          <cell r="K709">
            <v>18.5</v>
          </cell>
        </row>
        <row r="710">
          <cell r="J710">
            <v>38531</v>
          </cell>
          <cell r="K710">
            <v>18.57</v>
          </cell>
        </row>
        <row r="711">
          <cell r="J711">
            <v>38532</v>
          </cell>
          <cell r="K711">
            <v>18.55</v>
          </cell>
        </row>
        <row r="712">
          <cell r="J712">
            <v>38533</v>
          </cell>
          <cell r="K712">
            <v>18.41</v>
          </cell>
        </row>
        <row r="713">
          <cell r="J713">
            <v>38534</v>
          </cell>
          <cell r="K713">
            <v>18.41</v>
          </cell>
        </row>
        <row r="714">
          <cell r="J714">
            <v>38535</v>
          </cell>
          <cell r="K714">
            <v>18.41</v>
          </cell>
        </row>
        <row r="715">
          <cell r="J715">
            <v>38536</v>
          </cell>
          <cell r="K715">
            <v>18.41</v>
          </cell>
        </row>
        <row r="716">
          <cell r="J716">
            <v>38537</v>
          </cell>
          <cell r="K716">
            <v>18.399989999999999</v>
          </cell>
        </row>
        <row r="717">
          <cell r="J717">
            <v>38538</v>
          </cell>
          <cell r="K717">
            <v>18.899989999999999</v>
          </cell>
        </row>
        <row r="718">
          <cell r="J718">
            <v>38539</v>
          </cell>
          <cell r="K718">
            <v>19.600000000000001</v>
          </cell>
        </row>
        <row r="719">
          <cell r="J719">
            <v>38540</v>
          </cell>
          <cell r="K719">
            <v>19.7</v>
          </cell>
        </row>
        <row r="720">
          <cell r="J720">
            <v>38541</v>
          </cell>
          <cell r="K720">
            <v>20.440000000000001</v>
          </cell>
        </row>
        <row r="721">
          <cell r="J721">
            <v>38542</v>
          </cell>
          <cell r="K721">
            <v>20.440000000000001</v>
          </cell>
        </row>
        <row r="722">
          <cell r="J722">
            <v>38543</v>
          </cell>
          <cell r="K722">
            <v>20.440000000000001</v>
          </cell>
        </row>
        <row r="723">
          <cell r="J723">
            <v>38544</v>
          </cell>
          <cell r="K723">
            <v>20.45</v>
          </cell>
        </row>
        <row r="724">
          <cell r="J724">
            <v>38545</v>
          </cell>
          <cell r="K724">
            <v>19.95</v>
          </cell>
        </row>
        <row r="725">
          <cell r="J725">
            <v>38546</v>
          </cell>
          <cell r="K725">
            <v>19.45</v>
          </cell>
        </row>
        <row r="726">
          <cell r="J726">
            <v>38547</v>
          </cell>
          <cell r="K726">
            <v>19.3</v>
          </cell>
        </row>
        <row r="727">
          <cell r="J727">
            <v>38548</v>
          </cell>
          <cell r="K727">
            <v>19.3</v>
          </cell>
        </row>
        <row r="728">
          <cell r="J728">
            <v>38549</v>
          </cell>
          <cell r="K728">
            <v>19.3</v>
          </cell>
        </row>
        <row r="729">
          <cell r="J729">
            <v>38550</v>
          </cell>
          <cell r="K729">
            <v>19.3</v>
          </cell>
        </row>
        <row r="730">
          <cell r="J730">
            <v>38551</v>
          </cell>
          <cell r="K730">
            <v>19.71</v>
          </cell>
        </row>
        <row r="731">
          <cell r="J731">
            <v>38552</v>
          </cell>
          <cell r="K731">
            <v>19.920000000000002</v>
          </cell>
        </row>
        <row r="732">
          <cell r="J732">
            <v>38553</v>
          </cell>
          <cell r="K732">
            <v>19.399999999999999</v>
          </cell>
        </row>
        <row r="733">
          <cell r="J733">
            <v>38554</v>
          </cell>
          <cell r="K733">
            <v>19.71</v>
          </cell>
        </row>
        <row r="734">
          <cell r="J734">
            <v>38555</v>
          </cell>
          <cell r="K734">
            <v>19.579999999999998</v>
          </cell>
        </row>
        <row r="735">
          <cell r="J735">
            <v>38556</v>
          </cell>
          <cell r="K735">
            <v>19.579999999999998</v>
          </cell>
        </row>
        <row r="736">
          <cell r="J736">
            <v>38557</v>
          </cell>
          <cell r="K736">
            <v>19.579999999999998</v>
          </cell>
        </row>
        <row r="737">
          <cell r="J737">
            <v>38558</v>
          </cell>
          <cell r="K737">
            <v>19.54</v>
          </cell>
        </row>
        <row r="738">
          <cell r="J738">
            <v>38559</v>
          </cell>
          <cell r="K738">
            <v>19.71</v>
          </cell>
        </row>
        <row r="739">
          <cell r="J739">
            <v>38560</v>
          </cell>
          <cell r="K739">
            <v>19.760000000000002</v>
          </cell>
        </row>
        <row r="740">
          <cell r="J740">
            <v>38561</v>
          </cell>
          <cell r="K740">
            <v>19.75</v>
          </cell>
        </row>
        <row r="741">
          <cell r="J741">
            <v>38562</v>
          </cell>
          <cell r="K741">
            <v>19.760000000000002</v>
          </cell>
        </row>
        <row r="742">
          <cell r="J742">
            <v>38563</v>
          </cell>
          <cell r="K742">
            <v>19.760000000000002</v>
          </cell>
        </row>
        <row r="743">
          <cell r="J743">
            <v>38564</v>
          </cell>
          <cell r="K743">
            <v>19.760000000000002</v>
          </cell>
        </row>
        <row r="744">
          <cell r="J744">
            <v>38565</v>
          </cell>
          <cell r="K744">
            <v>19.760000000000002</v>
          </cell>
        </row>
        <row r="745">
          <cell r="J745">
            <v>38566</v>
          </cell>
          <cell r="K745">
            <v>19.95</v>
          </cell>
        </row>
        <row r="746">
          <cell r="J746">
            <v>38567</v>
          </cell>
          <cell r="K746">
            <v>19.71</v>
          </cell>
        </row>
        <row r="747">
          <cell r="J747">
            <v>38568</v>
          </cell>
          <cell r="K747">
            <v>19.809999999999999</v>
          </cell>
        </row>
        <row r="748">
          <cell r="J748">
            <v>38569</v>
          </cell>
          <cell r="K748">
            <v>19.73</v>
          </cell>
        </row>
        <row r="749">
          <cell r="J749">
            <v>38570</v>
          </cell>
          <cell r="K749">
            <v>19.73</v>
          </cell>
        </row>
        <row r="750">
          <cell r="J750">
            <v>38571</v>
          </cell>
          <cell r="K750">
            <v>19.73</v>
          </cell>
        </row>
        <row r="751">
          <cell r="J751">
            <v>38572</v>
          </cell>
          <cell r="K751">
            <v>19.55</v>
          </cell>
        </row>
        <row r="752">
          <cell r="J752">
            <v>38573</v>
          </cell>
          <cell r="K752">
            <v>19.5</v>
          </cell>
        </row>
        <row r="753">
          <cell r="J753">
            <v>38574</v>
          </cell>
          <cell r="K753">
            <v>19.55</v>
          </cell>
        </row>
        <row r="754">
          <cell r="J754">
            <v>38575</v>
          </cell>
          <cell r="K754">
            <v>19.489999999999998</v>
          </cell>
        </row>
        <row r="755">
          <cell r="J755">
            <v>38576</v>
          </cell>
          <cell r="K755">
            <v>19.100000000000001</v>
          </cell>
        </row>
        <row r="756">
          <cell r="J756">
            <v>38577</v>
          </cell>
          <cell r="K756">
            <v>19.100000000000001</v>
          </cell>
        </row>
        <row r="757">
          <cell r="J757">
            <v>38578</v>
          </cell>
          <cell r="K757">
            <v>19.100000000000001</v>
          </cell>
        </row>
        <row r="758">
          <cell r="J758">
            <v>38579</v>
          </cell>
          <cell r="K758">
            <v>18.920000000000002</v>
          </cell>
        </row>
        <row r="759">
          <cell r="J759">
            <v>38580</v>
          </cell>
          <cell r="K759">
            <v>19.53</v>
          </cell>
        </row>
        <row r="760">
          <cell r="J760">
            <v>38581</v>
          </cell>
          <cell r="K760">
            <v>19.46</v>
          </cell>
        </row>
        <row r="761">
          <cell r="J761">
            <v>38582</v>
          </cell>
          <cell r="K761">
            <v>19.399999999999999</v>
          </cell>
        </row>
        <row r="762">
          <cell r="J762">
            <v>38583</v>
          </cell>
          <cell r="K762">
            <v>19.34</v>
          </cell>
        </row>
        <row r="763">
          <cell r="J763">
            <v>38584</v>
          </cell>
          <cell r="K763">
            <v>19.34</v>
          </cell>
        </row>
        <row r="764">
          <cell r="J764">
            <v>38585</v>
          </cell>
          <cell r="K764">
            <v>19.34</v>
          </cell>
        </row>
        <row r="765">
          <cell r="J765">
            <v>38586</v>
          </cell>
          <cell r="K765">
            <v>19.100000000000001</v>
          </cell>
        </row>
        <row r="766">
          <cell r="J766">
            <v>38587</v>
          </cell>
          <cell r="K766">
            <v>19.350000000000001</v>
          </cell>
        </row>
        <row r="767">
          <cell r="J767">
            <v>38588</v>
          </cell>
          <cell r="K767">
            <v>19.5</v>
          </cell>
        </row>
        <row r="768">
          <cell r="J768">
            <v>38589</v>
          </cell>
          <cell r="K768">
            <v>19.29</v>
          </cell>
        </row>
        <row r="769">
          <cell r="J769">
            <v>38590</v>
          </cell>
          <cell r="K769">
            <v>19.2</v>
          </cell>
        </row>
        <row r="770">
          <cell r="J770">
            <v>38591</v>
          </cell>
          <cell r="K770">
            <v>19.2</v>
          </cell>
        </row>
        <row r="771">
          <cell r="J771">
            <v>38592</v>
          </cell>
          <cell r="K771">
            <v>19.2</v>
          </cell>
        </row>
        <row r="772">
          <cell r="J772">
            <v>38593</v>
          </cell>
          <cell r="K772">
            <v>19.149999999999999</v>
          </cell>
        </row>
        <row r="773">
          <cell r="J773">
            <v>38594</v>
          </cell>
          <cell r="K773">
            <v>19.3</v>
          </cell>
        </row>
        <row r="774">
          <cell r="J774">
            <v>38595</v>
          </cell>
          <cell r="K774">
            <v>19.100000000000001</v>
          </cell>
        </row>
        <row r="775">
          <cell r="J775">
            <v>38596</v>
          </cell>
          <cell r="K775">
            <v>21.46</v>
          </cell>
        </row>
        <row r="776">
          <cell r="J776">
            <v>38597</v>
          </cell>
          <cell r="K776">
            <v>21.38</v>
          </cell>
        </row>
        <row r="777">
          <cell r="J777">
            <v>38598</v>
          </cell>
          <cell r="K777">
            <v>21.38</v>
          </cell>
        </row>
        <row r="778">
          <cell r="J778">
            <v>38599</v>
          </cell>
          <cell r="K778">
            <v>21.38</v>
          </cell>
        </row>
        <row r="779">
          <cell r="J779">
            <v>38600</v>
          </cell>
          <cell r="K779">
            <v>21.38</v>
          </cell>
        </row>
        <row r="780">
          <cell r="J780">
            <v>38601</v>
          </cell>
          <cell r="K780">
            <v>21.65</v>
          </cell>
        </row>
        <row r="781">
          <cell r="J781">
            <v>38602</v>
          </cell>
          <cell r="K781">
            <v>20.96</v>
          </cell>
        </row>
        <row r="782">
          <cell r="J782">
            <v>38603</v>
          </cell>
          <cell r="K782">
            <v>20.6</v>
          </cell>
        </row>
        <row r="783">
          <cell r="J783">
            <v>38604</v>
          </cell>
          <cell r="K783">
            <v>20.78</v>
          </cell>
        </row>
        <row r="784">
          <cell r="J784">
            <v>38605</v>
          </cell>
          <cell r="K784">
            <v>20.78</v>
          </cell>
        </row>
        <row r="785">
          <cell r="J785">
            <v>38606</v>
          </cell>
          <cell r="K785">
            <v>20.78</v>
          </cell>
        </row>
        <row r="786">
          <cell r="J786">
            <v>38607</v>
          </cell>
          <cell r="K786">
            <v>20.71</v>
          </cell>
        </row>
        <row r="787">
          <cell r="J787">
            <v>38608</v>
          </cell>
          <cell r="K787">
            <v>20.49</v>
          </cell>
        </row>
        <row r="788">
          <cell r="J788">
            <v>38609</v>
          </cell>
          <cell r="K788">
            <v>20.49</v>
          </cell>
        </row>
        <row r="789">
          <cell r="J789">
            <v>38610</v>
          </cell>
          <cell r="K789">
            <v>20.7</v>
          </cell>
        </row>
        <row r="790">
          <cell r="J790">
            <v>38611</v>
          </cell>
          <cell r="K790">
            <v>20.5</v>
          </cell>
        </row>
        <row r="791">
          <cell r="J791">
            <v>38612</v>
          </cell>
          <cell r="K791">
            <v>20.5</v>
          </cell>
        </row>
        <row r="792">
          <cell r="J792">
            <v>38613</v>
          </cell>
          <cell r="K792">
            <v>20.5</v>
          </cell>
        </row>
        <row r="793">
          <cell r="J793">
            <v>38614</v>
          </cell>
          <cell r="K793">
            <v>19.86</v>
          </cell>
        </row>
        <row r="794">
          <cell r="J794">
            <v>38615</v>
          </cell>
          <cell r="K794">
            <v>19.850000000000001</v>
          </cell>
        </row>
        <row r="795">
          <cell r="J795">
            <v>38616</v>
          </cell>
          <cell r="K795">
            <v>20.45</v>
          </cell>
        </row>
        <row r="796">
          <cell r="J796">
            <v>38617</v>
          </cell>
          <cell r="K796">
            <v>20.5</v>
          </cell>
        </row>
        <row r="797">
          <cell r="J797">
            <v>38618</v>
          </cell>
          <cell r="K797">
            <v>20.76</v>
          </cell>
        </row>
        <row r="798">
          <cell r="J798">
            <v>38619</v>
          </cell>
          <cell r="K798">
            <v>20.76</v>
          </cell>
        </row>
        <row r="799">
          <cell r="J799">
            <v>38620</v>
          </cell>
          <cell r="K799">
            <v>20.76</v>
          </cell>
        </row>
        <row r="800">
          <cell r="J800">
            <v>38621</v>
          </cell>
          <cell r="K800">
            <v>20.83</v>
          </cell>
        </row>
        <row r="801">
          <cell r="J801">
            <v>38622</v>
          </cell>
          <cell r="K801">
            <v>20.74</v>
          </cell>
        </row>
        <row r="802">
          <cell r="J802">
            <v>38623</v>
          </cell>
          <cell r="K802">
            <v>20.05</v>
          </cell>
        </row>
        <row r="803">
          <cell r="J803">
            <v>38624</v>
          </cell>
          <cell r="K803">
            <v>21.21</v>
          </cell>
        </row>
        <row r="804">
          <cell r="J804">
            <v>38625</v>
          </cell>
          <cell r="K804">
            <v>20.88</v>
          </cell>
        </row>
        <row r="805">
          <cell r="J805">
            <v>38626</v>
          </cell>
          <cell r="K805">
            <v>20.88</v>
          </cell>
        </row>
        <row r="806">
          <cell r="J806">
            <v>38627</v>
          </cell>
          <cell r="K806">
            <v>20.88</v>
          </cell>
        </row>
        <row r="807">
          <cell r="J807">
            <v>38628</v>
          </cell>
          <cell r="K807">
            <v>20.78</v>
          </cell>
        </row>
        <row r="808">
          <cell r="J808">
            <v>38629</v>
          </cell>
          <cell r="K808">
            <v>20.9</v>
          </cell>
        </row>
        <row r="809">
          <cell r="J809">
            <v>38630</v>
          </cell>
          <cell r="K809">
            <v>20.65</v>
          </cell>
        </row>
        <row r="810">
          <cell r="J810">
            <v>38631</v>
          </cell>
          <cell r="K810">
            <v>20.36</v>
          </cell>
        </row>
        <row r="811">
          <cell r="J811">
            <v>38632</v>
          </cell>
          <cell r="K811">
            <v>20.22</v>
          </cell>
        </row>
        <row r="812">
          <cell r="J812">
            <v>38633</v>
          </cell>
          <cell r="K812">
            <v>20.22</v>
          </cell>
        </row>
        <row r="813">
          <cell r="J813">
            <v>38634</v>
          </cell>
          <cell r="K813">
            <v>20.22</v>
          </cell>
        </row>
        <row r="814">
          <cell r="J814">
            <v>38635</v>
          </cell>
          <cell r="K814">
            <v>20.22</v>
          </cell>
        </row>
        <row r="815">
          <cell r="J815">
            <v>38636</v>
          </cell>
          <cell r="K815">
            <v>20.259989999999998</v>
          </cell>
        </row>
        <row r="816">
          <cell r="J816">
            <v>38637</v>
          </cell>
          <cell r="K816">
            <v>20.16</v>
          </cell>
        </row>
        <row r="817">
          <cell r="J817">
            <v>38638</v>
          </cell>
          <cell r="K817">
            <v>20.059999999999999</v>
          </cell>
        </row>
        <row r="818">
          <cell r="J818">
            <v>38639</v>
          </cell>
          <cell r="K818">
            <v>20.05</v>
          </cell>
        </row>
        <row r="819">
          <cell r="J819">
            <v>38640</v>
          </cell>
          <cell r="K819">
            <v>20.05</v>
          </cell>
        </row>
        <row r="820">
          <cell r="J820">
            <v>38641</v>
          </cell>
          <cell r="K820">
            <v>20.05</v>
          </cell>
        </row>
        <row r="821">
          <cell r="J821">
            <v>38642</v>
          </cell>
          <cell r="K821">
            <v>19.96</v>
          </cell>
        </row>
        <row r="822">
          <cell r="J822">
            <v>38643</v>
          </cell>
          <cell r="K822">
            <v>19.71</v>
          </cell>
        </row>
        <row r="823">
          <cell r="J823">
            <v>38644</v>
          </cell>
          <cell r="K823">
            <v>19.899999999999999</v>
          </cell>
        </row>
        <row r="824">
          <cell r="J824">
            <v>38645</v>
          </cell>
          <cell r="K824">
            <v>19.8</v>
          </cell>
        </row>
        <row r="825">
          <cell r="J825">
            <v>38646</v>
          </cell>
          <cell r="K825">
            <v>19.739999999999998</v>
          </cell>
        </row>
        <row r="826">
          <cell r="J826">
            <v>38647</v>
          </cell>
          <cell r="K826">
            <v>19.739999999999998</v>
          </cell>
        </row>
        <row r="827">
          <cell r="J827">
            <v>38648</v>
          </cell>
          <cell r="K827">
            <v>19.739999999999998</v>
          </cell>
        </row>
        <row r="828">
          <cell r="J828">
            <v>38649</v>
          </cell>
          <cell r="K828">
            <v>19.989999999999998</v>
          </cell>
        </row>
        <row r="829">
          <cell r="J829">
            <v>38650</v>
          </cell>
          <cell r="K829">
            <v>19.5</v>
          </cell>
        </row>
        <row r="830">
          <cell r="J830">
            <v>38651</v>
          </cell>
          <cell r="K830">
            <v>19.350000000000001</v>
          </cell>
        </row>
        <row r="831">
          <cell r="J831">
            <v>38652</v>
          </cell>
          <cell r="K831">
            <v>19.600000000000001</v>
          </cell>
        </row>
        <row r="832">
          <cell r="J832">
            <v>38653</v>
          </cell>
          <cell r="K832">
            <v>19.170000000000002</v>
          </cell>
        </row>
        <row r="833">
          <cell r="J833">
            <v>38654</v>
          </cell>
          <cell r="K833">
            <v>19.170000000000002</v>
          </cell>
        </row>
        <row r="834">
          <cell r="J834">
            <v>38655</v>
          </cell>
          <cell r="K834">
            <v>19.170000000000002</v>
          </cell>
        </row>
        <row r="835">
          <cell r="J835">
            <v>38656</v>
          </cell>
          <cell r="K835">
            <v>19</v>
          </cell>
        </row>
        <row r="836">
          <cell r="J836">
            <v>38657</v>
          </cell>
          <cell r="K836">
            <v>19.02</v>
          </cell>
        </row>
        <row r="837">
          <cell r="J837">
            <v>38658</v>
          </cell>
          <cell r="K837">
            <v>19.649999999999999</v>
          </cell>
        </row>
        <row r="838">
          <cell r="J838">
            <v>38659</v>
          </cell>
          <cell r="K838">
            <v>19.8</v>
          </cell>
        </row>
        <row r="839">
          <cell r="J839">
            <v>38660</v>
          </cell>
          <cell r="K839">
            <v>19.399999999999999</v>
          </cell>
        </row>
        <row r="840">
          <cell r="J840">
            <v>38661</v>
          </cell>
          <cell r="K840">
            <v>19.399999999999999</v>
          </cell>
        </row>
        <row r="841">
          <cell r="J841">
            <v>38662</v>
          </cell>
          <cell r="K841">
            <v>19.399999999999999</v>
          </cell>
        </row>
        <row r="842">
          <cell r="J842">
            <v>38663</v>
          </cell>
          <cell r="K842">
            <v>19.399999999999999</v>
          </cell>
        </row>
        <row r="843">
          <cell r="J843">
            <v>38664</v>
          </cell>
          <cell r="K843">
            <v>19.62</v>
          </cell>
        </row>
        <row r="844">
          <cell r="J844">
            <v>38665</v>
          </cell>
          <cell r="K844">
            <v>19.48</v>
          </cell>
        </row>
        <row r="845">
          <cell r="J845">
            <v>38666</v>
          </cell>
          <cell r="K845">
            <v>19.39</v>
          </cell>
        </row>
        <row r="846">
          <cell r="J846">
            <v>38667</v>
          </cell>
          <cell r="K846">
            <v>19.5</v>
          </cell>
        </row>
        <row r="847">
          <cell r="J847">
            <v>38668</v>
          </cell>
          <cell r="K847">
            <v>19.5</v>
          </cell>
        </row>
        <row r="848">
          <cell r="J848">
            <v>38669</v>
          </cell>
          <cell r="K848">
            <v>19.5</v>
          </cell>
        </row>
        <row r="849">
          <cell r="J849">
            <v>38670</v>
          </cell>
          <cell r="K849">
            <v>19.440000000000001</v>
          </cell>
        </row>
        <row r="850">
          <cell r="J850">
            <v>38671</v>
          </cell>
          <cell r="K850">
            <v>19.420000000000002</v>
          </cell>
        </row>
        <row r="851">
          <cell r="J851">
            <v>38672</v>
          </cell>
          <cell r="K851">
            <v>19.420000000000002</v>
          </cell>
        </row>
        <row r="852">
          <cell r="J852">
            <v>38673</v>
          </cell>
          <cell r="K852">
            <v>19.64</v>
          </cell>
        </row>
        <row r="853">
          <cell r="J853">
            <v>38674</v>
          </cell>
          <cell r="K853">
            <v>19.45</v>
          </cell>
        </row>
        <row r="854">
          <cell r="J854">
            <v>38675</v>
          </cell>
          <cell r="K854">
            <v>19.45</v>
          </cell>
        </row>
        <row r="855">
          <cell r="J855">
            <v>38676</v>
          </cell>
          <cell r="K855">
            <v>19.45</v>
          </cell>
        </row>
        <row r="856">
          <cell r="J856">
            <v>38677</v>
          </cell>
          <cell r="K856">
            <v>19.579999999999998</v>
          </cell>
        </row>
        <row r="857">
          <cell r="J857">
            <v>38678</v>
          </cell>
          <cell r="K857">
            <v>19.7</v>
          </cell>
        </row>
        <row r="858">
          <cell r="J858">
            <v>38679</v>
          </cell>
          <cell r="K858">
            <v>19.55</v>
          </cell>
        </row>
        <row r="859">
          <cell r="J859">
            <v>38680</v>
          </cell>
          <cell r="K859">
            <v>20.2</v>
          </cell>
        </row>
        <row r="860">
          <cell r="J860">
            <v>38681</v>
          </cell>
          <cell r="K860">
            <v>19.93</v>
          </cell>
        </row>
        <row r="861">
          <cell r="J861">
            <v>38682</v>
          </cell>
          <cell r="K861">
            <v>19.93</v>
          </cell>
        </row>
        <row r="862">
          <cell r="J862">
            <v>38683</v>
          </cell>
          <cell r="K862">
            <v>19.93</v>
          </cell>
        </row>
        <row r="863">
          <cell r="J863">
            <v>38684</v>
          </cell>
          <cell r="K863">
            <v>19.59</v>
          </cell>
        </row>
        <row r="864">
          <cell r="J864">
            <v>38685</v>
          </cell>
          <cell r="K864">
            <v>18.920000000000002</v>
          </cell>
        </row>
        <row r="865">
          <cell r="J865">
            <v>38686</v>
          </cell>
          <cell r="K865">
            <v>18.399999999999999</v>
          </cell>
        </row>
        <row r="866">
          <cell r="J866">
            <v>38687</v>
          </cell>
          <cell r="K866">
            <v>19.28</v>
          </cell>
        </row>
        <row r="867">
          <cell r="J867">
            <v>38688</v>
          </cell>
          <cell r="K867">
            <v>19.329999999999998</v>
          </cell>
        </row>
        <row r="868">
          <cell r="J868">
            <v>38689</v>
          </cell>
          <cell r="K868">
            <v>19.329999999999998</v>
          </cell>
        </row>
        <row r="869">
          <cell r="J869">
            <v>38690</v>
          </cell>
          <cell r="K869">
            <v>19.329999999999998</v>
          </cell>
        </row>
        <row r="870">
          <cell r="J870">
            <v>38691</v>
          </cell>
          <cell r="K870">
            <v>19.399999999999999</v>
          </cell>
        </row>
        <row r="871">
          <cell r="J871">
            <v>38692</v>
          </cell>
          <cell r="K871">
            <v>19.36</v>
          </cell>
        </row>
        <row r="872">
          <cell r="J872">
            <v>38693</v>
          </cell>
          <cell r="K872">
            <v>19.649999999999999</v>
          </cell>
        </row>
        <row r="873">
          <cell r="J873">
            <v>38694</v>
          </cell>
          <cell r="K873">
            <v>19.79</v>
          </cell>
        </row>
        <row r="874">
          <cell r="J874">
            <v>38695</v>
          </cell>
          <cell r="K874">
            <v>19.97</v>
          </cell>
        </row>
        <row r="875">
          <cell r="J875">
            <v>38696</v>
          </cell>
          <cell r="K875">
            <v>19.97</v>
          </cell>
        </row>
        <row r="876">
          <cell r="J876">
            <v>38697</v>
          </cell>
          <cell r="K876">
            <v>19.97</v>
          </cell>
        </row>
        <row r="877">
          <cell r="J877">
            <v>38698</v>
          </cell>
          <cell r="K877">
            <v>19.98</v>
          </cell>
        </row>
        <row r="878">
          <cell r="J878">
            <v>38699</v>
          </cell>
          <cell r="K878">
            <v>20.54</v>
          </cell>
        </row>
        <row r="879">
          <cell r="J879">
            <v>38700</v>
          </cell>
          <cell r="K879">
            <v>20.37</v>
          </cell>
        </row>
        <row r="880">
          <cell r="J880">
            <v>38701</v>
          </cell>
          <cell r="K880">
            <v>20.45</v>
          </cell>
        </row>
        <row r="881">
          <cell r="J881">
            <v>38702</v>
          </cell>
          <cell r="K881">
            <v>20.14</v>
          </cell>
        </row>
        <row r="882">
          <cell r="J882">
            <v>38703</v>
          </cell>
          <cell r="K882">
            <v>20.14</v>
          </cell>
        </row>
        <row r="883">
          <cell r="J883">
            <v>38704</v>
          </cell>
          <cell r="K883">
            <v>20.14</v>
          </cell>
        </row>
        <row r="884">
          <cell r="J884">
            <v>38705</v>
          </cell>
          <cell r="K884">
            <v>20.3</v>
          </cell>
        </row>
        <row r="885">
          <cell r="J885">
            <v>38706</v>
          </cell>
          <cell r="K885">
            <v>20</v>
          </cell>
        </row>
        <row r="886">
          <cell r="J886">
            <v>38707</v>
          </cell>
          <cell r="K886">
            <v>20.2</v>
          </cell>
        </row>
        <row r="887">
          <cell r="J887">
            <v>38708</v>
          </cell>
          <cell r="K887">
            <v>20.100000000000001</v>
          </cell>
        </row>
        <row r="888">
          <cell r="J888">
            <v>38709</v>
          </cell>
          <cell r="K888">
            <v>20.079999999999998</v>
          </cell>
        </row>
        <row r="889">
          <cell r="J889">
            <v>38710</v>
          </cell>
          <cell r="K889">
            <v>20.079999999999998</v>
          </cell>
        </row>
        <row r="890">
          <cell r="J890">
            <v>38711</v>
          </cell>
          <cell r="K890">
            <v>20.079999999999998</v>
          </cell>
        </row>
        <row r="891">
          <cell r="J891">
            <v>38712</v>
          </cell>
          <cell r="K891">
            <v>20.079999999999998</v>
          </cell>
        </row>
        <row r="892">
          <cell r="J892">
            <v>38713</v>
          </cell>
          <cell r="K892">
            <v>20.079999999999998</v>
          </cell>
        </row>
        <row r="893">
          <cell r="J893">
            <v>38714</v>
          </cell>
          <cell r="K893">
            <v>20.11</v>
          </cell>
        </row>
        <row r="894">
          <cell r="J894">
            <v>38715</v>
          </cell>
          <cell r="K894">
            <v>20.350000000000001</v>
          </cell>
        </row>
        <row r="895">
          <cell r="J895">
            <v>38716</v>
          </cell>
          <cell r="K895">
            <v>20.11</v>
          </cell>
        </row>
        <row r="896">
          <cell r="J896">
            <v>38717</v>
          </cell>
          <cell r="K896">
            <v>20.11</v>
          </cell>
        </row>
        <row r="897">
          <cell r="J897">
            <v>38718</v>
          </cell>
          <cell r="K897">
            <v>20.11</v>
          </cell>
        </row>
        <row r="898">
          <cell r="J898">
            <v>38719</v>
          </cell>
          <cell r="K898">
            <v>20.11</v>
          </cell>
        </row>
        <row r="899">
          <cell r="J899">
            <v>38720</v>
          </cell>
          <cell r="K899">
            <v>20.39</v>
          </cell>
        </row>
        <row r="900">
          <cell r="J900">
            <v>38721</v>
          </cell>
          <cell r="K900">
            <v>20.350000000000001</v>
          </cell>
        </row>
        <row r="901">
          <cell r="J901">
            <v>38722</v>
          </cell>
          <cell r="K901">
            <v>20.399999999999999</v>
          </cell>
        </row>
        <row r="902">
          <cell r="J902">
            <v>38723</v>
          </cell>
          <cell r="K902">
            <v>20.41</v>
          </cell>
        </row>
        <row r="903">
          <cell r="J903">
            <v>38724</v>
          </cell>
          <cell r="K903">
            <v>20.41</v>
          </cell>
        </row>
        <row r="904">
          <cell r="J904">
            <v>38725</v>
          </cell>
          <cell r="K904">
            <v>20.41</v>
          </cell>
        </row>
        <row r="905">
          <cell r="J905">
            <v>38726</v>
          </cell>
          <cell r="K905">
            <v>20.29</v>
          </cell>
        </row>
        <row r="906">
          <cell r="J906">
            <v>38727</v>
          </cell>
          <cell r="K906">
            <v>20.440000000000001</v>
          </cell>
        </row>
        <row r="907">
          <cell r="J907">
            <v>38728</v>
          </cell>
          <cell r="K907">
            <v>20.41</v>
          </cell>
        </row>
        <row r="908">
          <cell r="J908">
            <v>38729</v>
          </cell>
          <cell r="K908">
            <v>20.67</v>
          </cell>
        </row>
        <row r="909">
          <cell r="J909">
            <v>38730</v>
          </cell>
          <cell r="K909">
            <v>21.19</v>
          </cell>
        </row>
        <row r="910">
          <cell r="J910">
            <v>38731</v>
          </cell>
          <cell r="K910">
            <v>21.19</v>
          </cell>
        </row>
        <row r="911">
          <cell r="J911">
            <v>38732</v>
          </cell>
          <cell r="K911">
            <v>21.19</v>
          </cell>
        </row>
        <row r="912">
          <cell r="J912">
            <v>38733</v>
          </cell>
          <cell r="K912">
            <v>21.06</v>
          </cell>
        </row>
        <row r="913">
          <cell r="J913">
            <v>38734</v>
          </cell>
          <cell r="K913">
            <v>21</v>
          </cell>
        </row>
        <row r="914">
          <cell r="J914">
            <v>38735</v>
          </cell>
          <cell r="K914">
            <v>21.12</v>
          </cell>
        </row>
        <row r="915">
          <cell r="J915">
            <v>38736</v>
          </cell>
          <cell r="K915">
            <v>21.34</v>
          </cell>
        </row>
        <row r="916">
          <cell r="J916">
            <v>38737</v>
          </cell>
          <cell r="K916">
            <v>21.24</v>
          </cell>
        </row>
        <row r="917">
          <cell r="J917">
            <v>38738</v>
          </cell>
          <cell r="K917">
            <v>21.24</v>
          </cell>
        </row>
        <row r="918">
          <cell r="J918">
            <v>38739</v>
          </cell>
          <cell r="K918">
            <v>21.24</v>
          </cell>
        </row>
        <row r="919">
          <cell r="J919">
            <v>38740</v>
          </cell>
          <cell r="K919">
            <v>21.1</v>
          </cell>
        </row>
        <row r="920">
          <cell r="J920">
            <v>38741</v>
          </cell>
          <cell r="K920">
            <v>21.4</v>
          </cell>
        </row>
        <row r="921">
          <cell r="J921">
            <v>38742</v>
          </cell>
          <cell r="K921">
            <v>21.58</v>
          </cell>
        </row>
        <row r="922">
          <cell r="J922">
            <v>38743</v>
          </cell>
          <cell r="K922">
            <v>21.5</v>
          </cell>
        </row>
        <row r="923">
          <cell r="J923">
            <v>38744</v>
          </cell>
          <cell r="K923">
            <v>21.74</v>
          </cell>
        </row>
        <row r="924">
          <cell r="J924">
            <v>38745</v>
          </cell>
          <cell r="K924">
            <v>21.74</v>
          </cell>
        </row>
        <row r="925">
          <cell r="J925">
            <v>38746</v>
          </cell>
          <cell r="K925">
            <v>21.74</v>
          </cell>
        </row>
        <row r="926">
          <cell r="J926">
            <v>38747</v>
          </cell>
          <cell r="K926">
            <v>21.58</v>
          </cell>
        </row>
        <row r="927">
          <cell r="J927">
            <v>38748</v>
          </cell>
          <cell r="K927">
            <v>21.87</v>
          </cell>
        </row>
        <row r="928">
          <cell r="J928">
            <v>38749</v>
          </cell>
          <cell r="K928">
            <v>22.01</v>
          </cell>
        </row>
        <row r="929">
          <cell r="J929">
            <v>38750</v>
          </cell>
          <cell r="K929">
            <v>21.91</v>
          </cell>
        </row>
        <row r="930">
          <cell r="J930">
            <v>38751</v>
          </cell>
          <cell r="K930">
            <v>21.95</v>
          </cell>
        </row>
        <row r="931">
          <cell r="J931">
            <v>38752</v>
          </cell>
          <cell r="K931">
            <v>21.95</v>
          </cell>
        </row>
        <row r="932">
          <cell r="J932">
            <v>38753</v>
          </cell>
          <cell r="K932">
            <v>21.95</v>
          </cell>
        </row>
        <row r="933">
          <cell r="J933">
            <v>38754</v>
          </cell>
          <cell r="K933">
            <v>21.75</v>
          </cell>
        </row>
        <row r="934">
          <cell r="J934">
            <v>38755</v>
          </cell>
          <cell r="K934">
            <v>21.6</v>
          </cell>
        </row>
        <row r="935">
          <cell r="J935">
            <v>38756</v>
          </cell>
          <cell r="K935">
            <v>21.61</v>
          </cell>
        </row>
        <row r="936">
          <cell r="J936">
            <v>38757</v>
          </cell>
          <cell r="K936">
            <v>21.64</v>
          </cell>
        </row>
        <row r="937">
          <cell r="J937">
            <v>38758</v>
          </cell>
          <cell r="K937">
            <v>22</v>
          </cell>
        </row>
        <row r="938">
          <cell r="J938">
            <v>38759</v>
          </cell>
          <cell r="K938">
            <v>22</v>
          </cell>
        </row>
        <row r="939">
          <cell r="J939">
            <v>38760</v>
          </cell>
          <cell r="K939">
            <v>22</v>
          </cell>
        </row>
        <row r="940">
          <cell r="J940">
            <v>38761</v>
          </cell>
          <cell r="K940">
            <v>22.1</v>
          </cell>
        </row>
        <row r="941">
          <cell r="J941">
            <v>38762</v>
          </cell>
          <cell r="K941">
            <v>22.25</v>
          </cell>
        </row>
        <row r="942">
          <cell r="J942">
            <v>38763</v>
          </cell>
          <cell r="K942">
            <v>22.46</v>
          </cell>
        </row>
        <row r="943">
          <cell r="J943">
            <v>38764</v>
          </cell>
          <cell r="K943">
            <v>22.4</v>
          </cell>
        </row>
        <row r="944">
          <cell r="J944">
            <v>38765</v>
          </cell>
          <cell r="K944">
            <v>22.63</v>
          </cell>
        </row>
        <row r="945">
          <cell r="J945">
            <v>38766</v>
          </cell>
          <cell r="K945">
            <v>22.63</v>
          </cell>
        </row>
        <row r="946">
          <cell r="J946">
            <v>38767</v>
          </cell>
          <cell r="K946">
            <v>22.63</v>
          </cell>
        </row>
        <row r="947">
          <cell r="J947">
            <v>38768</v>
          </cell>
          <cell r="K947">
            <v>22.6</v>
          </cell>
        </row>
        <row r="948">
          <cell r="J948">
            <v>38769</v>
          </cell>
          <cell r="K948">
            <v>23.06</v>
          </cell>
        </row>
        <row r="949">
          <cell r="J949">
            <v>38770</v>
          </cell>
          <cell r="K949">
            <v>23.04</v>
          </cell>
        </row>
        <row r="950">
          <cell r="J950">
            <v>38771</v>
          </cell>
          <cell r="K950">
            <v>22.93</v>
          </cell>
        </row>
        <row r="951">
          <cell r="J951">
            <v>38772</v>
          </cell>
          <cell r="K951">
            <v>23</v>
          </cell>
        </row>
        <row r="952">
          <cell r="J952">
            <v>38773</v>
          </cell>
          <cell r="K952">
            <v>23</v>
          </cell>
        </row>
        <row r="953">
          <cell r="J953">
            <v>38774</v>
          </cell>
          <cell r="K953">
            <v>23</v>
          </cell>
        </row>
        <row r="954">
          <cell r="J954">
            <v>38775</v>
          </cell>
          <cell r="K954">
            <v>22.89</v>
          </cell>
        </row>
        <row r="955">
          <cell r="J955">
            <v>38776</v>
          </cell>
          <cell r="K955">
            <v>23</v>
          </cell>
        </row>
        <row r="956">
          <cell r="J956">
            <v>38777</v>
          </cell>
          <cell r="K956">
            <v>22.85</v>
          </cell>
        </row>
        <row r="957">
          <cell r="J957">
            <v>38778</v>
          </cell>
          <cell r="K957">
            <v>22.79</v>
          </cell>
        </row>
        <row r="958">
          <cell r="J958">
            <v>38779</v>
          </cell>
          <cell r="K958">
            <v>22.88</v>
          </cell>
        </row>
        <row r="959">
          <cell r="J959">
            <v>38780</v>
          </cell>
          <cell r="K959">
            <v>22.88</v>
          </cell>
        </row>
        <row r="960">
          <cell r="J960">
            <v>38781</v>
          </cell>
          <cell r="K960">
            <v>22.88</v>
          </cell>
        </row>
        <row r="961">
          <cell r="J961">
            <v>38782</v>
          </cell>
          <cell r="K961">
            <v>22.52</v>
          </cell>
        </row>
        <row r="962">
          <cell r="J962">
            <v>38783</v>
          </cell>
          <cell r="K962">
            <v>22.55</v>
          </cell>
        </row>
        <row r="963">
          <cell r="J963">
            <v>38784</v>
          </cell>
          <cell r="K963">
            <v>22.54</v>
          </cell>
        </row>
        <row r="964">
          <cell r="J964">
            <v>38785</v>
          </cell>
          <cell r="K964">
            <v>22.4</v>
          </cell>
        </row>
        <row r="965">
          <cell r="J965">
            <v>38786</v>
          </cell>
          <cell r="K965">
            <v>22.3</v>
          </cell>
        </row>
        <row r="966">
          <cell r="J966">
            <v>38787</v>
          </cell>
          <cell r="K966">
            <v>22.3</v>
          </cell>
        </row>
        <row r="967">
          <cell r="J967">
            <v>38788</v>
          </cell>
          <cell r="K967">
            <v>22.3</v>
          </cell>
        </row>
        <row r="968">
          <cell r="J968">
            <v>38789</v>
          </cell>
          <cell r="K968">
            <v>22.32</v>
          </cell>
        </row>
        <row r="969">
          <cell r="J969">
            <v>38790</v>
          </cell>
          <cell r="K969">
            <v>22.6</v>
          </cell>
        </row>
        <row r="970">
          <cell r="J970">
            <v>38791</v>
          </cell>
          <cell r="K970">
            <v>22.5</v>
          </cell>
        </row>
        <row r="971">
          <cell r="J971">
            <v>38792</v>
          </cell>
          <cell r="K971">
            <v>22.1</v>
          </cell>
        </row>
        <row r="972">
          <cell r="J972">
            <v>38793</v>
          </cell>
          <cell r="K972">
            <v>22.13</v>
          </cell>
        </row>
        <row r="973">
          <cell r="J973">
            <v>38794</v>
          </cell>
          <cell r="K973">
            <v>22.13</v>
          </cell>
        </row>
        <row r="974">
          <cell r="J974">
            <v>38795</v>
          </cell>
          <cell r="K974">
            <v>22.13</v>
          </cell>
        </row>
        <row r="975">
          <cell r="J975">
            <v>38796</v>
          </cell>
          <cell r="K975">
            <v>21.79</v>
          </cell>
        </row>
        <row r="976">
          <cell r="J976">
            <v>38797</v>
          </cell>
          <cell r="K976">
            <v>21.85</v>
          </cell>
        </row>
        <row r="977">
          <cell r="J977">
            <v>38798</v>
          </cell>
          <cell r="K977">
            <v>21.79</v>
          </cell>
        </row>
        <row r="978">
          <cell r="J978">
            <v>38799</v>
          </cell>
          <cell r="K978">
            <v>21.56</v>
          </cell>
        </row>
        <row r="979">
          <cell r="J979">
            <v>38800</v>
          </cell>
          <cell r="K979">
            <v>21.68</v>
          </cell>
        </row>
        <row r="980">
          <cell r="J980">
            <v>38801</v>
          </cell>
          <cell r="K980">
            <v>21.68</v>
          </cell>
        </row>
        <row r="981">
          <cell r="J981">
            <v>38802</v>
          </cell>
          <cell r="K981">
            <v>21.68</v>
          </cell>
        </row>
        <row r="982">
          <cell r="J982">
            <v>38803</v>
          </cell>
          <cell r="K982">
            <v>21.3</v>
          </cell>
        </row>
        <row r="983">
          <cell r="J983">
            <v>38804</v>
          </cell>
          <cell r="K983">
            <v>21.02</v>
          </cell>
        </row>
        <row r="984">
          <cell r="J984">
            <v>38805</v>
          </cell>
          <cell r="K984">
            <v>21.2</v>
          </cell>
        </row>
        <row r="985">
          <cell r="J985">
            <v>38806</v>
          </cell>
          <cell r="K985">
            <v>21.32</v>
          </cell>
        </row>
        <row r="986">
          <cell r="J986">
            <v>38807</v>
          </cell>
          <cell r="K986">
            <v>21.02</v>
          </cell>
        </row>
        <row r="987">
          <cell r="J987">
            <v>38808</v>
          </cell>
          <cell r="K987">
            <v>21.02</v>
          </cell>
        </row>
        <row r="988">
          <cell r="J988">
            <v>38809</v>
          </cell>
          <cell r="K988">
            <v>21.02</v>
          </cell>
        </row>
        <row r="989">
          <cell r="J989">
            <v>38810</v>
          </cell>
          <cell r="K989">
            <v>21.22</v>
          </cell>
        </row>
        <row r="990">
          <cell r="J990">
            <v>38811</v>
          </cell>
          <cell r="K990">
            <v>21.05</v>
          </cell>
        </row>
        <row r="991">
          <cell r="J991">
            <v>38812</v>
          </cell>
          <cell r="K991">
            <v>21.05</v>
          </cell>
        </row>
        <row r="992">
          <cell r="J992">
            <v>38813</v>
          </cell>
          <cell r="K992">
            <v>21.15</v>
          </cell>
        </row>
        <row r="993">
          <cell r="J993">
            <v>38814</v>
          </cell>
          <cell r="K993">
            <v>21.07</v>
          </cell>
        </row>
        <row r="994">
          <cell r="J994">
            <v>38815</v>
          </cell>
          <cell r="K994">
            <v>21.07</v>
          </cell>
        </row>
        <row r="995">
          <cell r="J995">
            <v>38816</v>
          </cell>
          <cell r="K995">
            <v>21.07</v>
          </cell>
        </row>
        <row r="996">
          <cell r="J996">
            <v>38817</v>
          </cell>
          <cell r="K996">
            <v>21.04</v>
          </cell>
        </row>
        <row r="997">
          <cell r="J997">
            <v>38818</v>
          </cell>
          <cell r="K997">
            <v>21.19</v>
          </cell>
        </row>
        <row r="998">
          <cell r="J998">
            <v>38819</v>
          </cell>
          <cell r="K998">
            <v>21.33</v>
          </cell>
        </row>
        <row r="999">
          <cell r="J999">
            <v>38820</v>
          </cell>
          <cell r="K999">
            <v>21.75</v>
          </cell>
        </row>
        <row r="1000">
          <cell r="J1000">
            <v>38821</v>
          </cell>
          <cell r="K1000">
            <v>21.75</v>
          </cell>
        </row>
        <row r="1001">
          <cell r="J1001">
            <v>38822</v>
          </cell>
          <cell r="K1001">
            <v>21.75</v>
          </cell>
        </row>
        <row r="1002">
          <cell r="J1002">
            <v>38823</v>
          </cell>
          <cell r="K1002">
            <v>21.75</v>
          </cell>
        </row>
        <row r="1003">
          <cell r="J1003">
            <v>38824</v>
          </cell>
          <cell r="K1003">
            <v>21.55</v>
          </cell>
        </row>
        <row r="1004">
          <cell r="J1004">
            <v>38825</v>
          </cell>
          <cell r="K1004">
            <v>21.94</v>
          </cell>
        </row>
        <row r="1005">
          <cell r="J1005">
            <v>38826</v>
          </cell>
          <cell r="K1005">
            <v>21.94</v>
          </cell>
        </row>
        <row r="1006">
          <cell r="J1006">
            <v>38827</v>
          </cell>
          <cell r="K1006">
            <v>21.78</v>
          </cell>
        </row>
        <row r="1007">
          <cell r="J1007">
            <v>38828</v>
          </cell>
          <cell r="K1007">
            <v>21.86</v>
          </cell>
        </row>
        <row r="1008">
          <cell r="J1008">
            <v>38829</v>
          </cell>
          <cell r="K1008">
            <v>21.86</v>
          </cell>
        </row>
        <row r="1009">
          <cell r="J1009">
            <v>38830</v>
          </cell>
          <cell r="K1009">
            <v>21.86</v>
          </cell>
        </row>
        <row r="1010">
          <cell r="J1010">
            <v>38831</v>
          </cell>
          <cell r="K1010">
            <v>22.03</v>
          </cell>
        </row>
        <row r="1011">
          <cell r="J1011">
            <v>38832</v>
          </cell>
          <cell r="K1011">
            <v>22.24</v>
          </cell>
        </row>
        <row r="1012">
          <cell r="J1012">
            <v>38833</v>
          </cell>
          <cell r="K1012">
            <v>22.02</v>
          </cell>
        </row>
        <row r="1013">
          <cell r="J1013">
            <v>38834</v>
          </cell>
          <cell r="K1013">
            <v>22.49</v>
          </cell>
        </row>
        <row r="1014">
          <cell r="J1014">
            <v>38835</v>
          </cell>
          <cell r="K1014">
            <v>22.77</v>
          </cell>
        </row>
        <row r="1015">
          <cell r="J1015">
            <v>38836</v>
          </cell>
          <cell r="K1015">
            <v>22.77</v>
          </cell>
        </row>
        <row r="1016">
          <cell r="J1016">
            <v>38837</v>
          </cell>
          <cell r="K1016">
            <v>22.77</v>
          </cell>
        </row>
        <row r="1017">
          <cell r="J1017">
            <v>38838</v>
          </cell>
          <cell r="K1017">
            <v>22.64</v>
          </cell>
        </row>
        <row r="1018">
          <cell r="J1018">
            <v>38839</v>
          </cell>
          <cell r="K1018">
            <v>22.38</v>
          </cell>
        </row>
        <row r="1019">
          <cell r="J1019">
            <v>38840</v>
          </cell>
          <cell r="K1019">
            <v>22.32</v>
          </cell>
        </row>
        <row r="1020">
          <cell r="J1020">
            <v>38841</v>
          </cell>
          <cell r="K1020">
            <v>22.46</v>
          </cell>
        </row>
        <row r="1021">
          <cell r="J1021">
            <v>38842</v>
          </cell>
          <cell r="K1021">
            <v>22.55</v>
          </cell>
        </row>
        <row r="1022">
          <cell r="J1022">
            <v>38843</v>
          </cell>
          <cell r="K1022">
            <v>22.55</v>
          </cell>
        </row>
        <row r="1023">
          <cell r="J1023">
            <v>38844</v>
          </cell>
          <cell r="K1023">
            <v>22.55</v>
          </cell>
        </row>
        <row r="1024">
          <cell r="J1024">
            <v>38845</v>
          </cell>
          <cell r="K1024">
            <v>22.59</v>
          </cell>
        </row>
        <row r="1025">
          <cell r="J1025">
            <v>38846</v>
          </cell>
          <cell r="K1025">
            <v>22.36</v>
          </cell>
        </row>
        <row r="1026">
          <cell r="J1026">
            <v>38847</v>
          </cell>
          <cell r="K1026">
            <v>22.53</v>
          </cell>
        </row>
        <row r="1027">
          <cell r="J1027">
            <v>38848</v>
          </cell>
          <cell r="K1027">
            <v>22.53</v>
          </cell>
        </row>
        <row r="1028">
          <cell r="J1028">
            <v>38849</v>
          </cell>
          <cell r="K1028">
            <v>22.5</v>
          </cell>
        </row>
        <row r="1029">
          <cell r="J1029">
            <v>38850</v>
          </cell>
          <cell r="K1029">
            <v>22.5</v>
          </cell>
        </row>
        <row r="1030">
          <cell r="J1030">
            <v>38851</v>
          </cell>
          <cell r="K1030">
            <v>22.5</v>
          </cell>
        </row>
        <row r="1031">
          <cell r="J1031">
            <v>38852</v>
          </cell>
          <cell r="K1031">
            <v>22.23</v>
          </cell>
        </row>
        <row r="1032">
          <cell r="J1032">
            <v>38853</v>
          </cell>
          <cell r="K1032">
            <v>22.1</v>
          </cell>
        </row>
        <row r="1033">
          <cell r="J1033">
            <v>38854</v>
          </cell>
          <cell r="K1033">
            <v>21.8</v>
          </cell>
        </row>
        <row r="1034">
          <cell r="J1034">
            <v>38855</v>
          </cell>
          <cell r="K1034">
            <v>21.54</v>
          </cell>
        </row>
        <row r="1035">
          <cell r="J1035">
            <v>38856</v>
          </cell>
          <cell r="K1035">
            <v>21.61</v>
          </cell>
        </row>
        <row r="1036">
          <cell r="J1036">
            <v>38857</v>
          </cell>
          <cell r="K1036">
            <v>21.61</v>
          </cell>
        </row>
        <row r="1037">
          <cell r="J1037">
            <v>38858</v>
          </cell>
          <cell r="K1037">
            <v>21.61</v>
          </cell>
        </row>
        <row r="1038">
          <cell r="J1038">
            <v>38859</v>
          </cell>
          <cell r="K1038">
            <v>21.61</v>
          </cell>
        </row>
        <row r="1039">
          <cell r="J1039">
            <v>38860</v>
          </cell>
          <cell r="K1039">
            <v>20.93</v>
          </cell>
        </row>
        <row r="1040">
          <cell r="J1040">
            <v>38861</v>
          </cell>
          <cell r="K1040">
            <v>20.54</v>
          </cell>
        </row>
        <row r="1041">
          <cell r="J1041">
            <v>38862</v>
          </cell>
          <cell r="K1041">
            <v>21.25</v>
          </cell>
        </row>
        <row r="1042">
          <cell r="J1042">
            <v>38863</v>
          </cell>
          <cell r="K1042">
            <v>20.9</v>
          </cell>
        </row>
        <row r="1043">
          <cell r="J1043">
            <v>38864</v>
          </cell>
          <cell r="K1043">
            <v>20.9</v>
          </cell>
        </row>
        <row r="1044">
          <cell r="J1044">
            <v>38865</v>
          </cell>
          <cell r="K1044">
            <v>20.9</v>
          </cell>
        </row>
        <row r="1045">
          <cell r="J1045">
            <v>38866</v>
          </cell>
          <cell r="K1045">
            <v>20.58</v>
          </cell>
        </row>
        <row r="1046">
          <cell r="J1046">
            <v>38867</v>
          </cell>
          <cell r="K1046">
            <v>20.55</v>
          </cell>
        </row>
        <row r="1047">
          <cell r="J1047">
            <v>38868</v>
          </cell>
          <cell r="K1047">
            <v>20.7</v>
          </cell>
        </row>
        <row r="1048">
          <cell r="J1048">
            <v>38869</v>
          </cell>
          <cell r="K1048">
            <v>20.7</v>
          </cell>
        </row>
        <row r="1049">
          <cell r="J1049">
            <v>38870</v>
          </cell>
          <cell r="K1049">
            <v>20.95</v>
          </cell>
        </row>
        <row r="1050">
          <cell r="J1050">
            <v>38871</v>
          </cell>
          <cell r="K1050">
            <v>20.95</v>
          </cell>
        </row>
        <row r="1051">
          <cell r="J1051">
            <v>38872</v>
          </cell>
          <cell r="K1051">
            <v>20.95</v>
          </cell>
        </row>
        <row r="1052">
          <cell r="J1052">
            <v>38873</v>
          </cell>
          <cell r="K1052">
            <v>21</v>
          </cell>
        </row>
        <row r="1053">
          <cell r="J1053">
            <v>38874</v>
          </cell>
          <cell r="K1053">
            <v>21</v>
          </cell>
        </row>
        <row r="1054">
          <cell r="J1054">
            <v>38875</v>
          </cell>
          <cell r="K1054">
            <v>20.6</v>
          </cell>
        </row>
        <row r="1055">
          <cell r="J1055">
            <v>38876</v>
          </cell>
          <cell r="K1055">
            <v>20.25</v>
          </cell>
        </row>
        <row r="1056">
          <cell r="J1056">
            <v>38877</v>
          </cell>
          <cell r="K1056">
            <v>20.05</v>
          </cell>
        </row>
        <row r="1057">
          <cell r="J1057">
            <v>38878</v>
          </cell>
          <cell r="K1057">
            <v>20.05</v>
          </cell>
        </row>
        <row r="1058">
          <cell r="J1058">
            <v>38879</v>
          </cell>
          <cell r="K1058">
            <v>20.05</v>
          </cell>
        </row>
        <row r="1059">
          <cell r="J1059">
            <v>38880</v>
          </cell>
          <cell r="K1059">
            <v>20.190000000000001</v>
          </cell>
        </row>
        <row r="1060">
          <cell r="J1060">
            <v>38881</v>
          </cell>
          <cell r="K1060">
            <v>20.11</v>
          </cell>
        </row>
        <row r="1061">
          <cell r="J1061">
            <v>38882</v>
          </cell>
          <cell r="K1061">
            <v>20.05</v>
          </cell>
        </row>
        <row r="1062">
          <cell r="J1062">
            <v>38883</v>
          </cell>
          <cell r="K1062">
            <v>20.5</v>
          </cell>
        </row>
        <row r="1063">
          <cell r="J1063">
            <v>38884</v>
          </cell>
          <cell r="K1063">
            <v>20.61</v>
          </cell>
        </row>
        <row r="1064">
          <cell r="J1064">
            <v>38885</v>
          </cell>
          <cell r="K1064">
            <v>20.61</v>
          </cell>
        </row>
        <row r="1065">
          <cell r="J1065">
            <v>38886</v>
          </cell>
          <cell r="K1065">
            <v>20.61</v>
          </cell>
        </row>
        <row r="1066">
          <cell r="J1066">
            <v>38887</v>
          </cell>
          <cell r="K1066">
            <v>20.49</v>
          </cell>
        </row>
        <row r="1067">
          <cell r="J1067">
            <v>38888</v>
          </cell>
          <cell r="K1067">
            <v>20.3</v>
          </cell>
        </row>
        <row r="1068">
          <cell r="J1068">
            <v>38889</v>
          </cell>
          <cell r="K1068">
            <v>20.34</v>
          </cell>
        </row>
        <row r="1069">
          <cell r="J1069">
            <v>38890</v>
          </cell>
          <cell r="K1069">
            <v>20.27</v>
          </cell>
        </row>
        <row r="1070">
          <cell r="J1070">
            <v>38891</v>
          </cell>
          <cell r="K1070">
            <v>20.27</v>
          </cell>
        </row>
        <row r="1071">
          <cell r="J1071">
            <v>38892</v>
          </cell>
          <cell r="K1071">
            <v>20.27</v>
          </cell>
        </row>
        <row r="1072">
          <cell r="J1072">
            <v>38893</v>
          </cell>
          <cell r="K1072">
            <v>20.27</v>
          </cell>
        </row>
        <row r="1073">
          <cell r="J1073">
            <v>38894</v>
          </cell>
          <cell r="K1073">
            <v>20.25</v>
          </cell>
        </row>
        <row r="1074">
          <cell r="J1074">
            <v>38895</v>
          </cell>
          <cell r="K1074">
            <v>20.2</v>
          </cell>
        </row>
        <row r="1075">
          <cell r="J1075">
            <v>38896</v>
          </cell>
          <cell r="K1075">
            <v>20.170000000000002</v>
          </cell>
        </row>
        <row r="1076">
          <cell r="J1076">
            <v>38897</v>
          </cell>
          <cell r="K1076">
            <v>20.260000000000002</v>
          </cell>
        </row>
        <row r="1077">
          <cell r="J1077">
            <v>38898</v>
          </cell>
          <cell r="K1077">
            <v>20.350000000000001</v>
          </cell>
        </row>
        <row r="1078">
          <cell r="J1078">
            <v>38899</v>
          </cell>
          <cell r="K1078">
            <v>20.350000000000001</v>
          </cell>
        </row>
        <row r="1079">
          <cell r="J1079">
            <v>38900</v>
          </cell>
          <cell r="K1079">
            <v>20.350000000000001</v>
          </cell>
        </row>
        <row r="1080">
          <cell r="J1080">
            <v>38901</v>
          </cell>
          <cell r="K1080">
            <v>20.350000000000001</v>
          </cell>
        </row>
        <row r="1081">
          <cell r="J1081">
            <v>38902</v>
          </cell>
          <cell r="K1081">
            <v>20.5</v>
          </cell>
        </row>
        <row r="1082">
          <cell r="J1082">
            <v>38903</v>
          </cell>
          <cell r="K1082">
            <v>20.55</v>
          </cell>
        </row>
        <row r="1083">
          <cell r="J1083">
            <v>38904</v>
          </cell>
          <cell r="K1083">
            <v>20.9</v>
          </cell>
        </row>
        <row r="1084">
          <cell r="J1084">
            <v>38905</v>
          </cell>
          <cell r="K1084">
            <v>21.28</v>
          </cell>
        </row>
        <row r="1085">
          <cell r="J1085">
            <v>38906</v>
          </cell>
          <cell r="K1085">
            <v>21.28</v>
          </cell>
        </row>
        <row r="1086">
          <cell r="J1086">
            <v>38907</v>
          </cell>
          <cell r="K1086">
            <v>21.28</v>
          </cell>
        </row>
        <row r="1087">
          <cell r="J1087">
            <v>38908</v>
          </cell>
          <cell r="K1087">
            <v>21.02</v>
          </cell>
        </row>
        <row r="1088">
          <cell r="J1088">
            <v>38909</v>
          </cell>
          <cell r="K1088">
            <v>21</v>
          </cell>
        </row>
        <row r="1089">
          <cell r="J1089">
            <v>38910</v>
          </cell>
          <cell r="K1089">
            <v>21.05</v>
          </cell>
        </row>
        <row r="1090">
          <cell r="J1090">
            <v>38911</v>
          </cell>
          <cell r="K1090">
            <v>20.96</v>
          </cell>
        </row>
        <row r="1091">
          <cell r="J1091">
            <v>38912</v>
          </cell>
          <cell r="K1091">
            <v>21.04</v>
          </cell>
        </row>
        <row r="1092">
          <cell r="J1092">
            <v>38913</v>
          </cell>
          <cell r="K1092">
            <v>21.04</v>
          </cell>
        </row>
        <row r="1093">
          <cell r="J1093">
            <v>38914</v>
          </cell>
          <cell r="K1093">
            <v>21.04</v>
          </cell>
        </row>
        <row r="1094">
          <cell r="J1094">
            <v>38915</v>
          </cell>
          <cell r="K1094">
            <v>20.99</v>
          </cell>
        </row>
        <row r="1095">
          <cell r="J1095">
            <v>38916</v>
          </cell>
          <cell r="K1095">
            <v>21</v>
          </cell>
        </row>
        <row r="1096">
          <cell r="J1096">
            <v>38917</v>
          </cell>
          <cell r="K1096">
            <v>20.76</v>
          </cell>
        </row>
        <row r="1097">
          <cell r="J1097">
            <v>38918</v>
          </cell>
          <cell r="K1097">
            <v>20.82</v>
          </cell>
        </row>
        <row r="1098">
          <cell r="J1098">
            <v>38919</v>
          </cell>
          <cell r="K1098">
            <v>20.71</v>
          </cell>
        </row>
        <row r="1099">
          <cell r="J1099">
            <v>38920</v>
          </cell>
          <cell r="K1099">
            <v>20.71</v>
          </cell>
        </row>
        <row r="1100">
          <cell r="J1100">
            <v>38921</v>
          </cell>
          <cell r="K1100">
            <v>20.71</v>
          </cell>
        </row>
        <row r="1101">
          <cell r="J1101">
            <v>38922</v>
          </cell>
          <cell r="K1101">
            <v>21</v>
          </cell>
        </row>
        <row r="1102">
          <cell r="J1102">
            <v>38923</v>
          </cell>
          <cell r="K1102">
            <v>20.95</v>
          </cell>
        </row>
        <row r="1103">
          <cell r="J1103">
            <v>38924</v>
          </cell>
          <cell r="K1103">
            <v>20.96</v>
          </cell>
        </row>
        <row r="1104">
          <cell r="J1104">
            <v>38925</v>
          </cell>
          <cell r="K1104">
            <v>20.51</v>
          </cell>
        </row>
        <row r="1105">
          <cell r="J1105">
            <v>38926</v>
          </cell>
          <cell r="K1105">
            <v>20.76</v>
          </cell>
        </row>
        <row r="1106">
          <cell r="J1106">
            <v>38927</v>
          </cell>
          <cell r="K1106">
            <v>20.76</v>
          </cell>
        </row>
        <row r="1107">
          <cell r="J1107">
            <v>38928</v>
          </cell>
          <cell r="K1107">
            <v>20.76</v>
          </cell>
        </row>
        <row r="1108">
          <cell r="J1108">
            <v>38929</v>
          </cell>
          <cell r="K1108">
            <v>20.71</v>
          </cell>
        </row>
        <row r="1109">
          <cell r="J1109">
            <v>38930</v>
          </cell>
          <cell r="K1109">
            <v>20.45</v>
          </cell>
        </row>
        <row r="1110">
          <cell r="J1110">
            <v>38931</v>
          </cell>
          <cell r="K1110">
            <v>21.05</v>
          </cell>
        </row>
        <row r="1111">
          <cell r="J1111">
            <v>38932</v>
          </cell>
          <cell r="K1111">
            <v>20.58</v>
          </cell>
        </row>
        <row r="1112">
          <cell r="J1112">
            <v>38933</v>
          </cell>
          <cell r="K1112">
            <v>20.99</v>
          </cell>
        </row>
        <row r="1113">
          <cell r="J1113">
            <v>38934</v>
          </cell>
          <cell r="K1113">
            <v>20.99</v>
          </cell>
        </row>
        <row r="1114">
          <cell r="J1114">
            <v>38935</v>
          </cell>
          <cell r="K1114">
            <v>20.99</v>
          </cell>
        </row>
        <row r="1115">
          <cell r="J1115">
            <v>38936</v>
          </cell>
          <cell r="K1115">
            <v>20.99</v>
          </cell>
        </row>
        <row r="1116">
          <cell r="J1116">
            <v>38937</v>
          </cell>
          <cell r="K1116">
            <v>21.15</v>
          </cell>
        </row>
        <row r="1117">
          <cell r="J1117">
            <v>38938</v>
          </cell>
          <cell r="K1117">
            <v>21.05</v>
          </cell>
        </row>
        <row r="1118">
          <cell r="J1118">
            <v>38939</v>
          </cell>
          <cell r="K1118">
            <v>20.98</v>
          </cell>
        </row>
        <row r="1119">
          <cell r="J1119">
            <v>38940</v>
          </cell>
          <cell r="K1119">
            <v>21.08</v>
          </cell>
        </row>
        <row r="1120">
          <cell r="J1120">
            <v>38941</v>
          </cell>
          <cell r="K1120">
            <v>21.08</v>
          </cell>
        </row>
        <row r="1121">
          <cell r="J1121">
            <v>38942</v>
          </cell>
          <cell r="K1121">
            <v>21.08</v>
          </cell>
        </row>
        <row r="1122">
          <cell r="J1122">
            <v>38943</v>
          </cell>
          <cell r="K1122">
            <v>21</v>
          </cell>
        </row>
        <row r="1123">
          <cell r="J1123">
            <v>38944</v>
          </cell>
          <cell r="K1123">
            <v>21.15</v>
          </cell>
        </row>
        <row r="1124">
          <cell r="J1124">
            <v>38945</v>
          </cell>
          <cell r="K1124">
            <v>21.25</v>
          </cell>
        </row>
        <row r="1125">
          <cell r="J1125">
            <v>38946</v>
          </cell>
          <cell r="K1125">
            <v>21.23</v>
          </cell>
        </row>
        <row r="1126">
          <cell r="J1126">
            <v>38947</v>
          </cell>
          <cell r="K1126">
            <v>21.24</v>
          </cell>
        </row>
        <row r="1127">
          <cell r="J1127">
            <v>38948</v>
          </cell>
          <cell r="K1127">
            <v>21.24</v>
          </cell>
        </row>
        <row r="1128">
          <cell r="J1128">
            <v>38949</v>
          </cell>
          <cell r="K1128">
            <v>21.24</v>
          </cell>
        </row>
        <row r="1129">
          <cell r="J1129">
            <v>38950</v>
          </cell>
          <cell r="K1129">
            <v>21.45</v>
          </cell>
        </row>
        <row r="1130">
          <cell r="J1130">
            <v>38951</v>
          </cell>
          <cell r="K1130">
            <v>21.39</v>
          </cell>
        </row>
        <row r="1131">
          <cell r="J1131">
            <v>38952</v>
          </cell>
          <cell r="K1131">
            <v>21.47</v>
          </cell>
        </row>
        <row r="1132">
          <cell r="J1132">
            <v>38953</v>
          </cell>
          <cell r="K1132">
            <v>21.42</v>
          </cell>
        </row>
        <row r="1133">
          <cell r="J1133">
            <v>38954</v>
          </cell>
          <cell r="K1133">
            <v>21.35</v>
          </cell>
        </row>
        <row r="1134">
          <cell r="J1134">
            <v>38955</v>
          </cell>
          <cell r="K1134">
            <v>21.35</v>
          </cell>
        </row>
        <row r="1135">
          <cell r="J1135">
            <v>38956</v>
          </cell>
          <cell r="K1135">
            <v>21.35</v>
          </cell>
        </row>
        <row r="1136">
          <cell r="J1136">
            <v>38957</v>
          </cell>
          <cell r="K1136">
            <v>21.9</v>
          </cell>
        </row>
        <row r="1137">
          <cell r="J1137">
            <v>38958</v>
          </cell>
          <cell r="K1137">
            <v>21.75</v>
          </cell>
        </row>
        <row r="1138">
          <cell r="J1138">
            <v>38959</v>
          </cell>
          <cell r="K1138">
            <v>22.4</v>
          </cell>
        </row>
        <row r="1139">
          <cell r="J1139">
            <v>38960</v>
          </cell>
          <cell r="K1139">
            <v>22.29</v>
          </cell>
        </row>
        <row r="1140">
          <cell r="J1140">
            <v>38961</v>
          </cell>
          <cell r="K1140">
            <v>22.4</v>
          </cell>
        </row>
        <row r="1141">
          <cell r="J1141">
            <v>38962</v>
          </cell>
          <cell r="K1141">
            <v>22.4</v>
          </cell>
        </row>
        <row r="1142">
          <cell r="J1142">
            <v>38963</v>
          </cell>
          <cell r="K1142">
            <v>22.4</v>
          </cell>
        </row>
        <row r="1143">
          <cell r="J1143">
            <v>38964</v>
          </cell>
          <cell r="K1143">
            <v>22.4</v>
          </cell>
        </row>
        <row r="1144">
          <cell r="J1144">
            <v>38965</v>
          </cell>
          <cell r="K1144">
            <v>22.25</v>
          </cell>
        </row>
        <row r="1145">
          <cell r="J1145">
            <v>38966</v>
          </cell>
          <cell r="K1145">
            <v>22.25</v>
          </cell>
        </row>
        <row r="1146">
          <cell r="J1146">
            <v>38967</v>
          </cell>
          <cell r="K1146">
            <v>20.6</v>
          </cell>
        </row>
        <row r="1147">
          <cell r="J1147">
            <v>38968</v>
          </cell>
          <cell r="K1147">
            <v>20.69</v>
          </cell>
        </row>
        <row r="1148">
          <cell r="J1148">
            <v>38969</v>
          </cell>
          <cell r="K1148">
            <v>20.69</v>
          </cell>
        </row>
        <row r="1149">
          <cell r="J1149">
            <v>38970</v>
          </cell>
          <cell r="K1149">
            <v>20.69</v>
          </cell>
        </row>
        <row r="1150">
          <cell r="J1150">
            <v>38971</v>
          </cell>
          <cell r="K1150">
            <v>20.5</v>
          </cell>
        </row>
        <row r="1151">
          <cell r="J1151">
            <v>38972</v>
          </cell>
          <cell r="K1151">
            <v>19.86</v>
          </cell>
        </row>
        <row r="1152">
          <cell r="J1152">
            <v>38973</v>
          </cell>
          <cell r="K1152">
            <v>19.5</v>
          </cell>
        </row>
        <row r="1153">
          <cell r="J1153">
            <v>38974</v>
          </cell>
          <cell r="K1153">
            <v>19.670000000000002</v>
          </cell>
        </row>
        <row r="1154">
          <cell r="J1154">
            <v>38975</v>
          </cell>
          <cell r="K1154">
            <v>19.98</v>
          </cell>
        </row>
        <row r="1155">
          <cell r="J1155">
            <v>38976</v>
          </cell>
          <cell r="K1155">
            <v>19.98</v>
          </cell>
        </row>
        <row r="1156">
          <cell r="J1156">
            <v>38977</v>
          </cell>
          <cell r="K1156">
            <v>19.98</v>
          </cell>
        </row>
        <row r="1157">
          <cell r="J1157">
            <v>38978</v>
          </cell>
          <cell r="K1157">
            <v>19.61</v>
          </cell>
        </row>
        <row r="1158">
          <cell r="J1158">
            <v>38979</v>
          </cell>
          <cell r="K1158">
            <v>19.739999999999998</v>
          </cell>
        </row>
        <row r="1159">
          <cell r="J1159">
            <v>38980</v>
          </cell>
          <cell r="K1159">
            <v>19.91</v>
          </cell>
        </row>
        <row r="1160">
          <cell r="J1160">
            <v>38981</v>
          </cell>
          <cell r="K1160">
            <v>19.55</v>
          </cell>
        </row>
        <row r="1161">
          <cell r="J1161">
            <v>38982</v>
          </cell>
          <cell r="K1161">
            <v>19.41</v>
          </cell>
        </row>
        <row r="1162">
          <cell r="J1162">
            <v>38983</v>
          </cell>
          <cell r="K1162">
            <v>19.41</v>
          </cell>
        </row>
        <row r="1163">
          <cell r="J1163">
            <v>38984</v>
          </cell>
          <cell r="K1163">
            <v>19.41</v>
          </cell>
        </row>
        <row r="1164">
          <cell r="J1164">
            <v>38985</v>
          </cell>
          <cell r="K1164">
            <v>19.670000000000002</v>
          </cell>
        </row>
        <row r="1165">
          <cell r="J1165">
            <v>38986</v>
          </cell>
          <cell r="K1165">
            <v>19.45</v>
          </cell>
        </row>
        <row r="1166">
          <cell r="J1166">
            <v>38987</v>
          </cell>
          <cell r="K1166">
            <v>19.5</v>
          </cell>
        </row>
        <row r="1167">
          <cell r="J1167">
            <v>38988</v>
          </cell>
          <cell r="K1167">
            <v>19.37</v>
          </cell>
        </row>
        <row r="1168">
          <cell r="J1168">
            <v>38989</v>
          </cell>
          <cell r="K1168">
            <v>19.149999999999999</v>
          </cell>
        </row>
        <row r="1169">
          <cell r="J1169">
            <v>38990</v>
          </cell>
          <cell r="K1169">
            <v>19.149999999999999</v>
          </cell>
        </row>
        <row r="1170">
          <cell r="J1170">
            <v>38991</v>
          </cell>
          <cell r="K1170">
            <v>19.149999999999999</v>
          </cell>
        </row>
        <row r="1171">
          <cell r="J1171">
            <v>38992</v>
          </cell>
          <cell r="K1171">
            <v>18.88</v>
          </cell>
        </row>
        <row r="1172">
          <cell r="J1172">
            <v>38993</v>
          </cell>
          <cell r="K1172">
            <v>18.899999999999999</v>
          </cell>
        </row>
        <row r="1173">
          <cell r="J1173">
            <v>38994</v>
          </cell>
          <cell r="K1173">
            <v>18.75</v>
          </cell>
        </row>
        <row r="1174">
          <cell r="J1174">
            <v>38995</v>
          </cell>
          <cell r="K1174">
            <v>20.13</v>
          </cell>
        </row>
        <row r="1175">
          <cell r="J1175">
            <v>38996</v>
          </cell>
          <cell r="K1175">
            <v>19.93</v>
          </cell>
        </row>
        <row r="1176">
          <cell r="J1176">
            <v>38997</v>
          </cell>
          <cell r="K1176">
            <v>19.93</v>
          </cell>
        </row>
        <row r="1177">
          <cell r="J1177">
            <v>38998</v>
          </cell>
          <cell r="K1177">
            <v>19.93</v>
          </cell>
        </row>
        <row r="1178">
          <cell r="J1178">
            <v>38999</v>
          </cell>
          <cell r="K1178">
            <v>19.93</v>
          </cell>
        </row>
        <row r="1179">
          <cell r="J1179">
            <v>39000</v>
          </cell>
          <cell r="K1179">
            <v>19.47</v>
          </cell>
        </row>
        <row r="1180">
          <cell r="J1180">
            <v>39001</v>
          </cell>
          <cell r="K1180">
            <v>19.3</v>
          </cell>
        </row>
        <row r="1181">
          <cell r="J1181">
            <v>39002</v>
          </cell>
          <cell r="K1181">
            <v>19.57</v>
          </cell>
        </row>
        <row r="1182">
          <cell r="J1182">
            <v>39003</v>
          </cell>
          <cell r="K1182">
            <v>19.579999999999998</v>
          </cell>
        </row>
        <row r="1183">
          <cell r="J1183">
            <v>39004</v>
          </cell>
          <cell r="K1183">
            <v>19.579999999999998</v>
          </cell>
        </row>
        <row r="1184">
          <cell r="J1184">
            <v>39005</v>
          </cell>
          <cell r="K1184">
            <v>19.579999999999998</v>
          </cell>
        </row>
        <row r="1185">
          <cell r="J1185">
            <v>39006</v>
          </cell>
          <cell r="K1185">
            <v>19.649999999999999</v>
          </cell>
        </row>
        <row r="1186">
          <cell r="J1186">
            <v>39007</v>
          </cell>
          <cell r="K1186">
            <v>19.600000000000001</v>
          </cell>
        </row>
        <row r="1187">
          <cell r="J1187">
            <v>39008</v>
          </cell>
          <cell r="K1187">
            <v>19.59</v>
          </cell>
        </row>
        <row r="1188">
          <cell r="J1188">
            <v>39009</v>
          </cell>
          <cell r="K1188">
            <v>19.5</v>
          </cell>
        </row>
        <row r="1189">
          <cell r="J1189">
            <v>39010</v>
          </cell>
          <cell r="K1189">
            <v>19.59</v>
          </cell>
        </row>
        <row r="1190">
          <cell r="J1190">
            <v>39011</v>
          </cell>
          <cell r="K1190">
            <v>19.59</v>
          </cell>
        </row>
        <row r="1191">
          <cell r="J1191">
            <v>39012</v>
          </cell>
          <cell r="K1191">
            <v>19.59</v>
          </cell>
        </row>
        <row r="1192">
          <cell r="J1192">
            <v>39013</v>
          </cell>
          <cell r="K1192">
            <v>19.420000000000002</v>
          </cell>
        </row>
        <row r="1193">
          <cell r="J1193">
            <v>39014</v>
          </cell>
          <cell r="K1193">
            <v>19.36</v>
          </cell>
        </row>
        <row r="1194">
          <cell r="J1194">
            <v>39015</v>
          </cell>
          <cell r="K1194">
            <v>19.48</v>
          </cell>
        </row>
        <row r="1195">
          <cell r="J1195">
            <v>39016</v>
          </cell>
          <cell r="K1195">
            <v>19.329999999999998</v>
          </cell>
        </row>
        <row r="1196">
          <cell r="J1196">
            <v>39017</v>
          </cell>
          <cell r="K1196">
            <v>19.23</v>
          </cell>
        </row>
        <row r="1197">
          <cell r="J1197">
            <v>39018</v>
          </cell>
          <cell r="K1197">
            <v>19.23</v>
          </cell>
        </row>
        <row r="1198">
          <cell r="J1198">
            <v>39019</v>
          </cell>
          <cell r="K1198">
            <v>19.23</v>
          </cell>
        </row>
        <row r="1199">
          <cell r="J1199">
            <v>39020</v>
          </cell>
          <cell r="K1199">
            <v>19.170000000000002</v>
          </cell>
        </row>
        <row r="1200">
          <cell r="J1200">
            <v>39021</v>
          </cell>
          <cell r="K1200">
            <v>19.8</v>
          </cell>
        </row>
        <row r="1201">
          <cell r="J1201">
            <v>39022</v>
          </cell>
          <cell r="K1201">
            <v>19.489999999999998</v>
          </cell>
        </row>
        <row r="1202">
          <cell r="J1202">
            <v>39023</v>
          </cell>
          <cell r="K1202">
            <v>19.48</v>
          </cell>
        </row>
        <row r="1203">
          <cell r="J1203">
            <v>39024</v>
          </cell>
          <cell r="K1203">
            <v>19.670000000000002</v>
          </cell>
        </row>
        <row r="1204">
          <cell r="J1204">
            <v>39025</v>
          </cell>
          <cell r="K1204">
            <v>19.670000000000002</v>
          </cell>
        </row>
        <row r="1205">
          <cell r="J1205">
            <v>39026</v>
          </cell>
          <cell r="K1205">
            <v>19.670000000000002</v>
          </cell>
        </row>
        <row r="1206">
          <cell r="J1206">
            <v>39027</v>
          </cell>
          <cell r="K1206">
            <v>19.5</v>
          </cell>
        </row>
        <row r="1207">
          <cell r="J1207">
            <v>39028</v>
          </cell>
          <cell r="K1207">
            <v>19.7</v>
          </cell>
        </row>
        <row r="1208">
          <cell r="J1208">
            <v>39029</v>
          </cell>
          <cell r="K1208">
            <v>19.96</v>
          </cell>
        </row>
        <row r="1209">
          <cell r="J1209">
            <v>39030</v>
          </cell>
          <cell r="K1209">
            <v>20.149999999999999</v>
          </cell>
        </row>
        <row r="1210">
          <cell r="J1210">
            <v>39031</v>
          </cell>
          <cell r="K1210">
            <v>20.18</v>
          </cell>
        </row>
        <row r="1211">
          <cell r="J1211">
            <v>39032</v>
          </cell>
          <cell r="K1211">
            <v>20.18</v>
          </cell>
        </row>
        <row r="1212">
          <cell r="J1212">
            <v>39033</v>
          </cell>
          <cell r="K1212">
            <v>20.18</v>
          </cell>
        </row>
        <row r="1213">
          <cell r="J1213">
            <v>39034</v>
          </cell>
          <cell r="K1213">
            <v>20.2</v>
          </cell>
        </row>
        <row r="1214">
          <cell r="J1214">
            <v>39035</v>
          </cell>
          <cell r="K1214">
            <v>20.2</v>
          </cell>
        </row>
        <row r="1215">
          <cell r="J1215">
            <v>39036</v>
          </cell>
          <cell r="K1215">
            <v>20.6</v>
          </cell>
        </row>
        <row r="1216">
          <cell r="J1216">
            <v>39037</v>
          </cell>
          <cell r="K1216">
            <v>21.15</v>
          </cell>
        </row>
        <row r="1217">
          <cell r="J1217">
            <v>39038</v>
          </cell>
          <cell r="K1217">
            <v>21.15</v>
          </cell>
        </row>
        <row r="1218">
          <cell r="J1218">
            <v>39039</v>
          </cell>
          <cell r="K1218">
            <v>21.15</v>
          </cell>
        </row>
        <row r="1219">
          <cell r="J1219">
            <v>39040</v>
          </cell>
          <cell r="K1219">
            <v>21.15</v>
          </cell>
        </row>
        <row r="1220">
          <cell r="J1220">
            <v>39041</v>
          </cell>
          <cell r="K1220">
            <v>21.17</v>
          </cell>
        </row>
        <row r="1221">
          <cell r="J1221">
            <v>39042</v>
          </cell>
          <cell r="K1221">
            <v>21.11</v>
          </cell>
        </row>
        <row r="1222">
          <cell r="J1222">
            <v>39043</v>
          </cell>
          <cell r="K1222">
            <v>21</v>
          </cell>
        </row>
        <row r="1223">
          <cell r="J1223">
            <v>39044</v>
          </cell>
          <cell r="K1223">
            <v>20.95</v>
          </cell>
        </row>
        <row r="1224">
          <cell r="J1224">
            <v>39045</v>
          </cell>
          <cell r="K1224">
            <v>20.91</v>
          </cell>
        </row>
        <row r="1225">
          <cell r="J1225">
            <v>39046</v>
          </cell>
          <cell r="K1225">
            <v>20.91</v>
          </cell>
        </row>
        <row r="1226">
          <cell r="J1226">
            <v>39047</v>
          </cell>
          <cell r="K1226">
            <v>20.91</v>
          </cell>
        </row>
        <row r="1227">
          <cell r="J1227">
            <v>39048</v>
          </cell>
          <cell r="K1227">
            <v>20.83</v>
          </cell>
        </row>
        <row r="1228">
          <cell r="J1228">
            <v>39049</v>
          </cell>
          <cell r="K1228">
            <v>20.97</v>
          </cell>
        </row>
        <row r="1229">
          <cell r="J1229">
            <v>39050</v>
          </cell>
          <cell r="K1229">
            <v>21</v>
          </cell>
        </row>
        <row r="1230">
          <cell r="J1230">
            <v>39051</v>
          </cell>
          <cell r="K1230">
            <v>20.9</v>
          </cell>
        </row>
        <row r="1231">
          <cell r="J1231">
            <v>39052</v>
          </cell>
          <cell r="K1231">
            <v>21.05</v>
          </cell>
        </row>
        <row r="1232">
          <cell r="J1232">
            <v>39053</v>
          </cell>
          <cell r="K1232">
            <v>21.05</v>
          </cell>
        </row>
        <row r="1233">
          <cell r="J1233">
            <v>39054</v>
          </cell>
          <cell r="K1233">
            <v>21.05</v>
          </cell>
        </row>
        <row r="1234">
          <cell r="J1234">
            <v>39055</v>
          </cell>
          <cell r="K1234">
            <v>21</v>
          </cell>
        </row>
        <row r="1235">
          <cell r="J1235">
            <v>39056</v>
          </cell>
          <cell r="K1235">
            <v>20.92</v>
          </cell>
        </row>
        <row r="1236">
          <cell r="J1236">
            <v>39057</v>
          </cell>
          <cell r="K1236">
            <v>20.98</v>
          </cell>
        </row>
        <row r="1237">
          <cell r="J1237">
            <v>39058</v>
          </cell>
          <cell r="K1237">
            <v>20.92</v>
          </cell>
        </row>
        <row r="1238">
          <cell r="J1238">
            <v>39059</v>
          </cell>
          <cell r="K1238">
            <v>20.64</v>
          </cell>
        </row>
        <row r="1239">
          <cell r="J1239">
            <v>39060</v>
          </cell>
          <cell r="K1239">
            <v>20.64</v>
          </cell>
        </row>
        <row r="1240">
          <cell r="J1240">
            <v>39061</v>
          </cell>
          <cell r="K1240">
            <v>20.64</v>
          </cell>
        </row>
        <row r="1241">
          <cell r="J1241">
            <v>39062</v>
          </cell>
          <cell r="K1241">
            <v>20.22</v>
          </cell>
        </row>
        <row r="1242">
          <cell r="J1242">
            <v>39063</v>
          </cell>
          <cell r="K1242">
            <v>20.23</v>
          </cell>
        </row>
        <row r="1243">
          <cell r="J1243">
            <v>39064</v>
          </cell>
          <cell r="K1243">
            <v>20</v>
          </cell>
        </row>
        <row r="1244">
          <cell r="J1244">
            <v>39065</v>
          </cell>
          <cell r="K1244">
            <v>21.01</v>
          </cell>
        </row>
        <row r="1245">
          <cell r="J1245">
            <v>39066</v>
          </cell>
          <cell r="K1245">
            <v>20.67</v>
          </cell>
        </row>
        <row r="1246">
          <cell r="J1246">
            <v>39067</v>
          </cell>
          <cell r="K1246">
            <v>20.67</v>
          </cell>
        </row>
        <row r="1247">
          <cell r="J1247">
            <v>39068</v>
          </cell>
          <cell r="K1247">
            <v>20.67</v>
          </cell>
        </row>
        <row r="1248">
          <cell r="J1248">
            <v>39069</v>
          </cell>
          <cell r="K1248">
            <v>20.73</v>
          </cell>
        </row>
        <row r="1249">
          <cell r="J1249">
            <v>39070</v>
          </cell>
          <cell r="K1249">
            <v>20.73</v>
          </cell>
        </row>
        <row r="1250">
          <cell r="J1250">
            <v>39071</v>
          </cell>
          <cell r="K1250">
            <v>20.68</v>
          </cell>
        </row>
        <row r="1251">
          <cell r="J1251">
            <v>39072</v>
          </cell>
          <cell r="K1251">
            <v>20.5</v>
          </cell>
        </row>
        <row r="1252">
          <cell r="J1252">
            <v>39073</v>
          </cell>
          <cell r="K1252">
            <v>20.69</v>
          </cell>
        </row>
        <row r="1253">
          <cell r="J1253">
            <v>39074</v>
          </cell>
          <cell r="K1253">
            <v>20.69</v>
          </cell>
        </row>
        <row r="1254">
          <cell r="J1254">
            <v>39075</v>
          </cell>
          <cell r="K1254">
            <v>20.69</v>
          </cell>
        </row>
        <row r="1255">
          <cell r="J1255">
            <v>39076</v>
          </cell>
          <cell r="K1255">
            <v>20.69</v>
          </cell>
        </row>
        <row r="1256">
          <cell r="J1256">
            <v>39077</v>
          </cell>
          <cell r="K1256">
            <v>20.69</v>
          </cell>
        </row>
        <row r="1257">
          <cell r="J1257">
            <v>39078</v>
          </cell>
          <cell r="K1257">
            <v>21.29</v>
          </cell>
        </row>
        <row r="1258">
          <cell r="J1258">
            <v>39079</v>
          </cell>
          <cell r="K1258">
            <v>21.3</v>
          </cell>
        </row>
        <row r="1259">
          <cell r="J1259">
            <v>39080</v>
          </cell>
          <cell r="K1259">
            <v>21.27</v>
          </cell>
        </row>
        <row r="1260">
          <cell r="J1260">
            <v>39081</v>
          </cell>
          <cell r="K1260">
            <v>21.27</v>
          </cell>
        </row>
        <row r="1261">
          <cell r="J1261">
            <v>39082</v>
          </cell>
          <cell r="K1261">
            <v>21.27</v>
          </cell>
        </row>
        <row r="1262">
          <cell r="J1262">
            <v>39083</v>
          </cell>
          <cell r="K1262">
            <v>21.27</v>
          </cell>
        </row>
        <row r="1263">
          <cell r="J1263">
            <v>39084</v>
          </cell>
          <cell r="K1263">
            <v>21.11</v>
          </cell>
        </row>
        <row r="1264">
          <cell r="J1264">
            <v>39085</v>
          </cell>
          <cell r="K1264">
            <v>20.98</v>
          </cell>
        </row>
        <row r="1265">
          <cell r="J1265">
            <v>39086</v>
          </cell>
          <cell r="K1265">
            <v>20.73</v>
          </cell>
        </row>
        <row r="1266">
          <cell r="J1266">
            <v>39087</v>
          </cell>
          <cell r="K1266">
            <v>20.61</v>
          </cell>
        </row>
        <row r="1267">
          <cell r="J1267">
            <v>39088</v>
          </cell>
          <cell r="K1267">
            <v>20.61</v>
          </cell>
        </row>
        <row r="1268">
          <cell r="J1268">
            <v>39089</v>
          </cell>
          <cell r="K1268">
            <v>20.61</v>
          </cell>
        </row>
        <row r="1269">
          <cell r="J1269">
            <v>39090</v>
          </cell>
          <cell r="K1269">
            <v>20.71</v>
          </cell>
        </row>
        <row r="1270">
          <cell r="J1270">
            <v>39091</v>
          </cell>
          <cell r="K1270">
            <v>20.68</v>
          </cell>
        </row>
        <row r="1271">
          <cell r="J1271">
            <v>39092</v>
          </cell>
          <cell r="K1271">
            <v>20.47</v>
          </cell>
        </row>
        <row r="1272">
          <cell r="J1272">
            <v>39093</v>
          </cell>
          <cell r="K1272">
            <v>20.6</v>
          </cell>
        </row>
        <row r="1273">
          <cell r="J1273">
            <v>39094</v>
          </cell>
          <cell r="K1273">
            <v>20.8</v>
          </cell>
        </row>
        <row r="1274">
          <cell r="J1274">
            <v>39095</v>
          </cell>
          <cell r="K1274">
            <v>20.8</v>
          </cell>
        </row>
        <row r="1275">
          <cell r="J1275">
            <v>39096</v>
          </cell>
          <cell r="K1275">
            <v>20.8</v>
          </cell>
        </row>
        <row r="1276">
          <cell r="J1276">
            <v>39097</v>
          </cell>
          <cell r="K1276">
            <v>20.399999999999999</v>
          </cell>
        </row>
        <row r="1277">
          <cell r="J1277">
            <v>39098</v>
          </cell>
          <cell r="K1277">
            <v>20.399999999999999</v>
          </cell>
        </row>
        <row r="1278">
          <cell r="J1278">
            <v>39099</v>
          </cell>
          <cell r="K1278">
            <v>20.350000000000001</v>
          </cell>
        </row>
        <row r="1279">
          <cell r="J1279">
            <v>39100</v>
          </cell>
          <cell r="K1279">
            <v>20.12</v>
          </cell>
        </row>
        <row r="1280">
          <cell r="J1280">
            <v>39101</v>
          </cell>
          <cell r="K1280">
            <v>20.190000000000001</v>
          </cell>
        </row>
        <row r="1281">
          <cell r="J1281">
            <v>39102</v>
          </cell>
          <cell r="K1281">
            <v>20.190000000000001</v>
          </cell>
        </row>
        <row r="1282">
          <cell r="J1282">
            <v>39103</v>
          </cell>
          <cell r="K1282">
            <v>20.190000000000001</v>
          </cell>
        </row>
        <row r="1283">
          <cell r="J1283">
            <v>39104</v>
          </cell>
          <cell r="K1283">
            <v>20.100000000000001</v>
          </cell>
        </row>
        <row r="1284">
          <cell r="J1284">
            <v>39105</v>
          </cell>
          <cell r="K1284">
            <v>20.25</v>
          </cell>
        </row>
        <row r="1285">
          <cell r="J1285">
            <v>39106</v>
          </cell>
          <cell r="K1285">
            <v>20.2</v>
          </cell>
        </row>
        <row r="1286">
          <cell r="J1286">
            <v>39107</v>
          </cell>
          <cell r="K1286">
            <v>20.010000000000002</v>
          </cell>
        </row>
        <row r="1287">
          <cell r="J1287">
            <v>39108</v>
          </cell>
          <cell r="K1287">
            <v>20.100000000000001</v>
          </cell>
        </row>
        <row r="1288">
          <cell r="J1288">
            <v>39109</v>
          </cell>
          <cell r="K1288">
            <v>20.100000000000001</v>
          </cell>
        </row>
        <row r="1289">
          <cell r="J1289">
            <v>39110</v>
          </cell>
          <cell r="K1289">
            <v>20.100000000000001</v>
          </cell>
        </row>
        <row r="1290">
          <cell r="J1290">
            <v>39111</v>
          </cell>
          <cell r="K1290">
            <v>20.420000000000002</v>
          </cell>
        </row>
        <row r="1291">
          <cell r="J1291">
            <v>39112</v>
          </cell>
          <cell r="K1291">
            <v>20.45</v>
          </cell>
        </row>
        <row r="1292">
          <cell r="J1292">
            <v>39113</v>
          </cell>
          <cell r="K1292">
            <v>20.399999999999999</v>
          </cell>
        </row>
        <row r="1293">
          <cell r="J1293">
            <v>39114</v>
          </cell>
          <cell r="K1293">
            <v>20.260000000000002</v>
          </cell>
        </row>
        <row r="1294">
          <cell r="J1294">
            <v>39115</v>
          </cell>
          <cell r="K1294">
            <v>20.420000000000002</v>
          </cell>
        </row>
        <row r="1295">
          <cell r="J1295">
            <v>39116</v>
          </cell>
          <cell r="K1295">
            <v>20.420000000000002</v>
          </cell>
        </row>
        <row r="1296">
          <cell r="J1296">
            <v>39117</v>
          </cell>
          <cell r="K1296">
            <v>20.420000000000002</v>
          </cell>
        </row>
        <row r="1297">
          <cell r="J1297">
            <v>39118</v>
          </cell>
          <cell r="K1297">
            <v>20.5</v>
          </cell>
        </row>
        <row r="1298">
          <cell r="J1298">
            <v>39119</v>
          </cell>
          <cell r="K1298">
            <v>20.69</v>
          </cell>
        </row>
        <row r="1299">
          <cell r="J1299">
            <v>39120</v>
          </cell>
          <cell r="K1299">
            <v>20.56</v>
          </cell>
        </row>
        <row r="1300">
          <cell r="J1300">
            <v>39121</v>
          </cell>
          <cell r="K1300">
            <v>20.57</v>
          </cell>
        </row>
        <row r="1301">
          <cell r="J1301">
            <v>39122</v>
          </cell>
          <cell r="K1301">
            <v>20.41</v>
          </cell>
        </row>
        <row r="1302">
          <cell r="J1302">
            <v>39123</v>
          </cell>
          <cell r="K1302">
            <v>20.41</v>
          </cell>
        </row>
        <row r="1303">
          <cell r="J1303">
            <v>39124</v>
          </cell>
          <cell r="K1303">
            <v>20.41</v>
          </cell>
        </row>
        <row r="1304">
          <cell r="J1304">
            <v>39125</v>
          </cell>
          <cell r="K1304">
            <v>20.49</v>
          </cell>
        </row>
        <row r="1305">
          <cell r="J1305">
            <v>39126</v>
          </cell>
          <cell r="K1305">
            <v>20.5</v>
          </cell>
        </row>
        <row r="1306">
          <cell r="J1306">
            <v>39127</v>
          </cell>
          <cell r="K1306">
            <v>20.45</v>
          </cell>
        </row>
        <row r="1307">
          <cell r="J1307">
            <v>39128</v>
          </cell>
          <cell r="K1307">
            <v>20.5</v>
          </cell>
        </row>
        <row r="1308">
          <cell r="J1308">
            <v>39129</v>
          </cell>
          <cell r="K1308">
            <v>20.52</v>
          </cell>
        </row>
        <row r="1309">
          <cell r="J1309">
            <v>39130</v>
          </cell>
          <cell r="K1309">
            <v>20.52</v>
          </cell>
        </row>
        <row r="1310">
          <cell r="J1310">
            <v>39131</v>
          </cell>
          <cell r="K1310">
            <v>20.52</v>
          </cell>
        </row>
        <row r="1311">
          <cell r="J1311">
            <v>39132</v>
          </cell>
          <cell r="K1311">
            <v>20.52</v>
          </cell>
        </row>
        <row r="1312">
          <cell r="J1312">
            <v>39133</v>
          </cell>
          <cell r="K1312">
            <v>20.84</v>
          </cell>
        </row>
        <row r="1313">
          <cell r="J1313">
            <v>39134</v>
          </cell>
          <cell r="K1313">
            <v>20.67</v>
          </cell>
        </row>
        <row r="1314">
          <cell r="J1314">
            <v>39135</v>
          </cell>
          <cell r="K1314">
            <v>20.85</v>
          </cell>
        </row>
        <row r="1315">
          <cell r="J1315">
            <v>39136</v>
          </cell>
          <cell r="K1315">
            <v>21.2</v>
          </cell>
        </row>
        <row r="1316">
          <cell r="J1316">
            <v>39137</v>
          </cell>
          <cell r="K1316">
            <v>21.2</v>
          </cell>
        </row>
        <row r="1317">
          <cell r="J1317">
            <v>39138</v>
          </cell>
          <cell r="K1317">
            <v>21.2</v>
          </cell>
        </row>
        <row r="1318">
          <cell r="J1318">
            <v>39139</v>
          </cell>
          <cell r="K1318">
            <v>21.8</v>
          </cell>
        </row>
        <row r="1319">
          <cell r="J1319">
            <v>39140</v>
          </cell>
          <cell r="K1319">
            <v>21.58</v>
          </cell>
        </row>
        <row r="1320">
          <cell r="J1320">
            <v>39141</v>
          </cell>
          <cell r="K1320">
            <v>21.8</v>
          </cell>
        </row>
        <row r="1321">
          <cell r="J1321">
            <v>39142</v>
          </cell>
          <cell r="K1321">
            <v>21.91</v>
          </cell>
        </row>
        <row r="1322">
          <cell r="J1322">
            <v>39143</v>
          </cell>
          <cell r="K1322">
            <v>21.9</v>
          </cell>
        </row>
        <row r="1323">
          <cell r="J1323">
            <v>39144</v>
          </cell>
          <cell r="K1323">
            <v>21.9</v>
          </cell>
        </row>
        <row r="1324">
          <cell r="J1324">
            <v>39145</v>
          </cell>
          <cell r="K1324">
            <v>21.9</v>
          </cell>
        </row>
        <row r="1325">
          <cell r="J1325">
            <v>39146</v>
          </cell>
          <cell r="K1325">
            <v>21.75</v>
          </cell>
        </row>
        <row r="1326">
          <cell r="J1326">
            <v>39147</v>
          </cell>
          <cell r="K1326">
            <v>21.89</v>
          </cell>
        </row>
        <row r="1327">
          <cell r="J1327">
            <v>39148</v>
          </cell>
          <cell r="K1327">
            <v>21.95</v>
          </cell>
        </row>
        <row r="1328">
          <cell r="J1328">
            <v>39149</v>
          </cell>
          <cell r="K1328">
            <v>21.93</v>
          </cell>
        </row>
        <row r="1329">
          <cell r="J1329">
            <v>39150</v>
          </cell>
          <cell r="K1329">
            <v>21.89</v>
          </cell>
        </row>
        <row r="1330">
          <cell r="J1330">
            <v>39151</v>
          </cell>
          <cell r="K1330">
            <v>21.89</v>
          </cell>
        </row>
        <row r="1331">
          <cell r="J1331">
            <v>39152</v>
          </cell>
          <cell r="K1331">
            <v>21.89</v>
          </cell>
        </row>
        <row r="1332">
          <cell r="J1332">
            <v>39153</v>
          </cell>
          <cell r="K1332">
            <v>21.9</v>
          </cell>
        </row>
        <row r="1333">
          <cell r="J1333">
            <v>39154</v>
          </cell>
          <cell r="K1333">
            <v>21.75</v>
          </cell>
        </row>
        <row r="1334">
          <cell r="J1334">
            <v>39155</v>
          </cell>
          <cell r="K1334">
            <v>21.74</v>
          </cell>
        </row>
        <row r="1335">
          <cell r="J1335">
            <v>39156</v>
          </cell>
          <cell r="K1335">
            <v>21.89</v>
          </cell>
        </row>
        <row r="1336">
          <cell r="J1336">
            <v>39157</v>
          </cell>
          <cell r="K1336">
            <v>21.9</v>
          </cell>
        </row>
        <row r="1337">
          <cell r="J1337">
            <v>39158</v>
          </cell>
          <cell r="K1337">
            <v>21.9</v>
          </cell>
        </row>
        <row r="1338">
          <cell r="J1338">
            <v>39159</v>
          </cell>
          <cell r="K1338">
            <v>21.9</v>
          </cell>
        </row>
        <row r="1339">
          <cell r="J1339">
            <v>39160</v>
          </cell>
          <cell r="K1339">
            <v>21.85</v>
          </cell>
        </row>
        <row r="1340">
          <cell r="J1340">
            <v>39161</v>
          </cell>
          <cell r="K1340">
            <v>21.84</v>
          </cell>
        </row>
        <row r="1341">
          <cell r="J1341">
            <v>39162</v>
          </cell>
          <cell r="K1341">
            <v>21.84</v>
          </cell>
        </row>
        <row r="1342">
          <cell r="J1342">
            <v>39163</v>
          </cell>
          <cell r="K1342">
            <v>21.87</v>
          </cell>
        </row>
        <row r="1343">
          <cell r="J1343">
            <v>39164</v>
          </cell>
          <cell r="K1343">
            <v>21.8</v>
          </cell>
        </row>
        <row r="1344">
          <cell r="J1344">
            <v>39165</v>
          </cell>
          <cell r="K1344">
            <v>21.8</v>
          </cell>
        </row>
        <row r="1345">
          <cell r="J1345">
            <v>39166</v>
          </cell>
          <cell r="K1345">
            <v>21.8</v>
          </cell>
        </row>
        <row r="1346">
          <cell r="J1346">
            <v>39167</v>
          </cell>
          <cell r="K1346">
            <v>21.77</v>
          </cell>
        </row>
        <row r="1347">
          <cell r="J1347">
            <v>39168</v>
          </cell>
          <cell r="K1347">
            <v>21.84</v>
          </cell>
        </row>
        <row r="1348">
          <cell r="J1348">
            <v>39169</v>
          </cell>
          <cell r="K1348">
            <v>21.8</v>
          </cell>
        </row>
        <row r="1349">
          <cell r="J1349">
            <v>39170</v>
          </cell>
          <cell r="K1349">
            <v>21.8</v>
          </cell>
        </row>
        <row r="1350">
          <cell r="J1350">
            <v>39171</v>
          </cell>
          <cell r="K1350">
            <v>21.85</v>
          </cell>
        </row>
        <row r="1351">
          <cell r="J1351">
            <v>39172</v>
          </cell>
          <cell r="K1351">
            <v>21.85</v>
          </cell>
        </row>
        <row r="1352">
          <cell r="J1352">
            <v>39173</v>
          </cell>
          <cell r="K1352">
            <v>21.85</v>
          </cell>
        </row>
        <row r="1353">
          <cell r="J1353">
            <v>39174</v>
          </cell>
          <cell r="K1353">
            <v>21.84</v>
          </cell>
        </row>
        <row r="1354">
          <cell r="J1354">
            <v>39175</v>
          </cell>
          <cell r="K1354">
            <v>21.76</v>
          </cell>
        </row>
        <row r="1355">
          <cell r="J1355">
            <v>39176</v>
          </cell>
          <cell r="K1355">
            <v>21.59</v>
          </cell>
        </row>
        <row r="1356">
          <cell r="J1356">
            <v>39177</v>
          </cell>
          <cell r="K1356">
            <v>21.76</v>
          </cell>
        </row>
        <row r="1357">
          <cell r="J1357">
            <v>39178</v>
          </cell>
          <cell r="K1357">
            <v>21.76</v>
          </cell>
        </row>
        <row r="1358">
          <cell r="J1358">
            <v>39179</v>
          </cell>
          <cell r="K1358">
            <v>21.76</v>
          </cell>
        </row>
        <row r="1359">
          <cell r="J1359">
            <v>39180</v>
          </cell>
          <cell r="K1359">
            <v>21.76</v>
          </cell>
        </row>
        <row r="1360">
          <cell r="J1360">
            <v>39181</v>
          </cell>
          <cell r="K1360">
            <v>21.94</v>
          </cell>
        </row>
        <row r="1361">
          <cell r="J1361">
            <v>39182</v>
          </cell>
          <cell r="K1361">
            <v>21.87</v>
          </cell>
        </row>
        <row r="1362">
          <cell r="J1362">
            <v>39183</v>
          </cell>
          <cell r="K1362">
            <v>21.8</v>
          </cell>
        </row>
        <row r="1363">
          <cell r="J1363">
            <v>39184</v>
          </cell>
          <cell r="K1363">
            <v>21.74</v>
          </cell>
        </row>
        <row r="1364">
          <cell r="J1364">
            <v>39185</v>
          </cell>
          <cell r="K1364">
            <v>21.56</v>
          </cell>
        </row>
        <row r="1365">
          <cell r="J1365">
            <v>39186</v>
          </cell>
          <cell r="K1365">
            <v>21.56</v>
          </cell>
        </row>
        <row r="1366">
          <cell r="J1366">
            <v>39187</v>
          </cell>
          <cell r="K1366">
            <v>21.56</v>
          </cell>
        </row>
        <row r="1367">
          <cell r="J1367">
            <v>39188</v>
          </cell>
          <cell r="K1367">
            <v>21.33</v>
          </cell>
        </row>
        <row r="1368">
          <cell r="J1368">
            <v>39189</v>
          </cell>
          <cell r="K1368">
            <v>21.45</v>
          </cell>
        </row>
        <row r="1369">
          <cell r="J1369">
            <v>39190</v>
          </cell>
          <cell r="K1369">
            <v>21.44</v>
          </cell>
        </row>
        <row r="1370">
          <cell r="J1370">
            <v>39191</v>
          </cell>
          <cell r="K1370">
            <v>21.27</v>
          </cell>
        </row>
        <row r="1371">
          <cell r="J1371">
            <v>39192</v>
          </cell>
          <cell r="K1371">
            <v>21.14</v>
          </cell>
        </row>
        <row r="1372">
          <cell r="J1372">
            <v>39193</v>
          </cell>
          <cell r="K1372">
            <v>21.14</v>
          </cell>
        </row>
        <row r="1373">
          <cell r="J1373">
            <v>39194</v>
          </cell>
          <cell r="K1373">
            <v>21.14</v>
          </cell>
        </row>
        <row r="1374">
          <cell r="J1374">
            <v>39195</v>
          </cell>
          <cell r="K1374">
            <v>21.25</v>
          </cell>
        </row>
        <row r="1375">
          <cell r="J1375">
            <v>39196</v>
          </cell>
          <cell r="K1375">
            <v>21.17</v>
          </cell>
        </row>
        <row r="1376">
          <cell r="J1376">
            <v>39197</v>
          </cell>
          <cell r="K1376">
            <v>21.47</v>
          </cell>
        </row>
        <row r="1377">
          <cell r="J1377">
            <v>39198</v>
          </cell>
          <cell r="K1377">
            <v>21.24</v>
          </cell>
        </row>
        <row r="1378">
          <cell r="J1378">
            <v>39199</v>
          </cell>
          <cell r="K1378">
            <v>21.28</v>
          </cell>
        </row>
        <row r="1379">
          <cell r="J1379">
            <v>39200</v>
          </cell>
          <cell r="K1379">
            <v>21.28</v>
          </cell>
        </row>
        <row r="1380">
          <cell r="J1380">
            <v>39201</v>
          </cell>
          <cell r="K1380">
            <v>21.28</v>
          </cell>
        </row>
        <row r="1381">
          <cell r="J1381">
            <v>39202</v>
          </cell>
          <cell r="K1381">
            <v>21.12</v>
          </cell>
        </row>
        <row r="1382">
          <cell r="J1382">
            <v>39203</v>
          </cell>
          <cell r="K1382">
            <v>21.4</v>
          </cell>
        </row>
        <row r="1383">
          <cell r="J1383">
            <v>39204</v>
          </cell>
          <cell r="K1383">
            <v>21.04</v>
          </cell>
        </row>
        <row r="1384">
          <cell r="J1384">
            <v>39205</v>
          </cell>
          <cell r="K1384">
            <v>21.06</v>
          </cell>
        </row>
        <row r="1385">
          <cell r="J1385">
            <v>39206</v>
          </cell>
          <cell r="K1385">
            <v>21.06</v>
          </cell>
        </row>
        <row r="1386">
          <cell r="J1386">
            <v>39207</v>
          </cell>
          <cell r="K1386">
            <v>21.06</v>
          </cell>
        </row>
        <row r="1387">
          <cell r="J1387">
            <v>39208</v>
          </cell>
          <cell r="K1387">
            <v>21.06</v>
          </cell>
        </row>
        <row r="1388">
          <cell r="J1388">
            <v>39209</v>
          </cell>
          <cell r="K1388">
            <v>21.49</v>
          </cell>
        </row>
        <row r="1389">
          <cell r="J1389">
            <v>39210</v>
          </cell>
          <cell r="K1389">
            <v>21.29</v>
          </cell>
        </row>
        <row r="1390">
          <cell r="J1390">
            <v>39211</v>
          </cell>
          <cell r="K1390">
            <v>21.17</v>
          </cell>
        </row>
        <row r="1391">
          <cell r="J1391">
            <v>39212</v>
          </cell>
          <cell r="K1391">
            <v>21.58</v>
          </cell>
        </row>
        <row r="1392">
          <cell r="J1392">
            <v>39213</v>
          </cell>
          <cell r="K1392">
            <v>21.53</v>
          </cell>
        </row>
        <row r="1393">
          <cell r="J1393">
            <v>39214</v>
          </cell>
          <cell r="K1393">
            <v>21.53</v>
          </cell>
        </row>
        <row r="1394">
          <cell r="J1394">
            <v>39215</v>
          </cell>
          <cell r="K1394">
            <v>21.53</v>
          </cell>
        </row>
        <row r="1395">
          <cell r="J1395">
            <v>39216</v>
          </cell>
          <cell r="K1395">
            <v>21.61</v>
          </cell>
        </row>
        <row r="1396">
          <cell r="J1396">
            <v>39217</v>
          </cell>
          <cell r="K1396">
            <v>22.01</v>
          </cell>
        </row>
        <row r="1397">
          <cell r="J1397">
            <v>39218</v>
          </cell>
          <cell r="K1397">
            <v>21.93</v>
          </cell>
        </row>
        <row r="1398">
          <cell r="J1398">
            <v>39219</v>
          </cell>
          <cell r="K1398">
            <v>21.85</v>
          </cell>
        </row>
        <row r="1399">
          <cell r="J1399">
            <v>39220</v>
          </cell>
          <cell r="K1399">
            <v>21.6</v>
          </cell>
        </row>
        <row r="1400">
          <cell r="J1400">
            <v>39221</v>
          </cell>
          <cell r="K1400">
            <v>21.6</v>
          </cell>
        </row>
        <row r="1401">
          <cell r="J1401">
            <v>39222</v>
          </cell>
          <cell r="K1401">
            <v>21.6</v>
          </cell>
        </row>
        <row r="1402">
          <cell r="J1402">
            <v>39223</v>
          </cell>
          <cell r="K1402">
            <v>21.6</v>
          </cell>
        </row>
        <row r="1403">
          <cell r="J1403">
            <v>39224</v>
          </cell>
          <cell r="K1403">
            <v>21.85</v>
          </cell>
        </row>
        <row r="1404">
          <cell r="J1404">
            <v>39225</v>
          </cell>
          <cell r="K1404">
            <v>21.8</v>
          </cell>
        </row>
        <row r="1405">
          <cell r="J1405">
            <v>39226</v>
          </cell>
          <cell r="K1405">
            <v>21.6</v>
          </cell>
        </row>
        <row r="1406">
          <cell r="J1406">
            <v>39227</v>
          </cell>
          <cell r="K1406">
            <v>21.5</v>
          </cell>
        </row>
        <row r="1407">
          <cell r="J1407">
            <v>39228</v>
          </cell>
          <cell r="K1407">
            <v>21.5</v>
          </cell>
        </row>
        <row r="1408">
          <cell r="J1408">
            <v>39229</v>
          </cell>
          <cell r="K1408">
            <v>21.5</v>
          </cell>
        </row>
        <row r="1409">
          <cell r="J1409">
            <v>39230</v>
          </cell>
          <cell r="K1409">
            <v>21.3</v>
          </cell>
        </row>
        <row r="1410">
          <cell r="J1410">
            <v>39231</v>
          </cell>
          <cell r="K1410">
            <v>21.5</v>
          </cell>
        </row>
        <row r="1411">
          <cell r="J1411">
            <v>39232</v>
          </cell>
          <cell r="K1411">
            <v>21.65</v>
          </cell>
        </row>
        <row r="1412">
          <cell r="J1412">
            <v>39233</v>
          </cell>
          <cell r="K1412">
            <v>21.7</v>
          </cell>
        </row>
        <row r="1413">
          <cell r="J1413">
            <v>39234</v>
          </cell>
          <cell r="K1413">
            <v>21.85</v>
          </cell>
        </row>
        <row r="1414">
          <cell r="J1414">
            <v>39235</v>
          </cell>
          <cell r="K1414">
            <v>21.85</v>
          </cell>
        </row>
        <row r="1415">
          <cell r="J1415">
            <v>39236</v>
          </cell>
          <cell r="K1415">
            <v>21.85</v>
          </cell>
        </row>
        <row r="1416">
          <cell r="J1416">
            <v>39237</v>
          </cell>
          <cell r="K1416">
            <v>21.69</v>
          </cell>
        </row>
        <row r="1417">
          <cell r="J1417">
            <v>39238</v>
          </cell>
          <cell r="K1417">
            <v>21.76</v>
          </cell>
        </row>
        <row r="1418">
          <cell r="J1418">
            <v>39239</v>
          </cell>
          <cell r="K1418">
            <v>21.7</v>
          </cell>
        </row>
        <row r="1419">
          <cell r="J1419">
            <v>39240</v>
          </cell>
          <cell r="K1419">
            <v>21.1</v>
          </cell>
        </row>
        <row r="1420">
          <cell r="J1420">
            <v>39241</v>
          </cell>
          <cell r="K1420">
            <v>21.05</v>
          </cell>
        </row>
        <row r="1421">
          <cell r="J1421">
            <v>39242</v>
          </cell>
          <cell r="K1421">
            <v>21.05</v>
          </cell>
        </row>
        <row r="1422">
          <cell r="J1422">
            <v>39243</v>
          </cell>
          <cell r="K1422">
            <v>21.05</v>
          </cell>
        </row>
        <row r="1423">
          <cell r="J1423">
            <v>39244</v>
          </cell>
          <cell r="K1423">
            <v>21.25</v>
          </cell>
        </row>
        <row r="1424">
          <cell r="J1424">
            <v>39245</v>
          </cell>
          <cell r="K1424">
            <v>21.05</v>
          </cell>
        </row>
        <row r="1425">
          <cell r="J1425">
            <v>39246</v>
          </cell>
          <cell r="K1425">
            <v>21.34</v>
          </cell>
        </row>
        <row r="1426">
          <cell r="J1426">
            <v>39247</v>
          </cell>
          <cell r="K1426">
            <v>21.24</v>
          </cell>
        </row>
        <row r="1427">
          <cell r="J1427">
            <v>39248</v>
          </cell>
          <cell r="K1427">
            <v>21.33</v>
          </cell>
        </row>
        <row r="1428">
          <cell r="J1428">
            <v>39249</v>
          </cell>
          <cell r="K1428">
            <v>21.33</v>
          </cell>
        </row>
        <row r="1429">
          <cell r="J1429">
            <v>39250</v>
          </cell>
          <cell r="K1429">
            <v>21.33</v>
          </cell>
        </row>
        <row r="1430">
          <cell r="J1430">
            <v>39251</v>
          </cell>
          <cell r="K1430">
            <v>21.77</v>
          </cell>
        </row>
        <row r="1431">
          <cell r="J1431">
            <v>39252</v>
          </cell>
          <cell r="K1431">
            <v>21.76</v>
          </cell>
        </row>
        <row r="1432">
          <cell r="J1432">
            <v>39253</v>
          </cell>
          <cell r="K1432">
            <v>21.64</v>
          </cell>
        </row>
        <row r="1433">
          <cell r="J1433">
            <v>39254</v>
          </cell>
          <cell r="K1433">
            <v>21.75</v>
          </cell>
        </row>
        <row r="1434">
          <cell r="J1434">
            <v>39255</v>
          </cell>
          <cell r="K1434">
            <v>21.73</v>
          </cell>
        </row>
        <row r="1435">
          <cell r="J1435">
            <v>39256</v>
          </cell>
          <cell r="K1435">
            <v>21.73</v>
          </cell>
        </row>
        <row r="1436">
          <cell r="J1436">
            <v>39257</v>
          </cell>
          <cell r="K1436">
            <v>21.73</v>
          </cell>
        </row>
        <row r="1437">
          <cell r="J1437">
            <v>39258</v>
          </cell>
          <cell r="K1437">
            <v>21.41</v>
          </cell>
        </row>
        <row r="1438">
          <cell r="J1438">
            <v>39259</v>
          </cell>
          <cell r="K1438">
            <v>21.39</v>
          </cell>
        </row>
        <row r="1439">
          <cell r="J1439">
            <v>39260</v>
          </cell>
          <cell r="K1439">
            <v>21.4</v>
          </cell>
        </row>
        <row r="1440">
          <cell r="J1440">
            <v>39261</v>
          </cell>
          <cell r="K1440">
            <v>21.5</v>
          </cell>
        </row>
        <row r="1441">
          <cell r="J1441">
            <v>39262</v>
          </cell>
          <cell r="K1441">
            <v>21.7</v>
          </cell>
        </row>
        <row r="1442">
          <cell r="J1442">
            <v>39263</v>
          </cell>
          <cell r="K1442">
            <v>21.7</v>
          </cell>
        </row>
        <row r="1443">
          <cell r="J1443">
            <v>39264</v>
          </cell>
          <cell r="K1443">
            <v>21.7</v>
          </cell>
        </row>
        <row r="1444">
          <cell r="J1444">
            <v>39265</v>
          </cell>
          <cell r="K1444">
            <v>21.7</v>
          </cell>
        </row>
        <row r="1445">
          <cell r="J1445">
            <v>39266</v>
          </cell>
          <cell r="K1445">
            <v>21.54</v>
          </cell>
        </row>
        <row r="1446">
          <cell r="J1446">
            <v>39267</v>
          </cell>
          <cell r="K1446">
            <v>21.39</v>
          </cell>
        </row>
        <row r="1447">
          <cell r="J1447">
            <v>39268</v>
          </cell>
          <cell r="K1447">
            <v>21.64</v>
          </cell>
        </row>
        <row r="1448">
          <cell r="J1448">
            <v>39269</v>
          </cell>
          <cell r="K1448">
            <v>21.55</v>
          </cell>
        </row>
        <row r="1449">
          <cell r="J1449">
            <v>39270</v>
          </cell>
          <cell r="K1449">
            <v>21.55</v>
          </cell>
        </row>
        <row r="1450">
          <cell r="J1450">
            <v>39271</v>
          </cell>
          <cell r="K1450">
            <v>21.55</v>
          </cell>
        </row>
        <row r="1451">
          <cell r="J1451">
            <v>39272</v>
          </cell>
          <cell r="K1451">
            <v>21.73</v>
          </cell>
        </row>
        <row r="1452">
          <cell r="J1452">
            <v>39273</v>
          </cell>
          <cell r="K1452">
            <v>21.65</v>
          </cell>
        </row>
        <row r="1453">
          <cell r="J1453">
            <v>39274</v>
          </cell>
          <cell r="K1453">
            <v>21.65</v>
          </cell>
        </row>
        <row r="1454">
          <cell r="J1454">
            <v>39275</v>
          </cell>
          <cell r="K1454">
            <v>21.79</v>
          </cell>
        </row>
        <row r="1455">
          <cell r="J1455">
            <v>39276</v>
          </cell>
          <cell r="K1455">
            <v>21.79</v>
          </cell>
        </row>
        <row r="1456">
          <cell r="J1456">
            <v>39277</v>
          </cell>
          <cell r="K1456">
            <v>21.79</v>
          </cell>
        </row>
        <row r="1457">
          <cell r="J1457">
            <v>39278</v>
          </cell>
          <cell r="K1457">
            <v>21.79</v>
          </cell>
        </row>
        <row r="1458">
          <cell r="J1458">
            <v>39279</v>
          </cell>
          <cell r="K1458">
            <v>21.75</v>
          </cell>
        </row>
        <row r="1459">
          <cell r="J1459">
            <v>39280</v>
          </cell>
          <cell r="K1459">
            <v>21.48</v>
          </cell>
        </row>
        <row r="1460">
          <cell r="J1460">
            <v>39281</v>
          </cell>
          <cell r="K1460">
            <v>21.8</v>
          </cell>
        </row>
        <row r="1461">
          <cell r="J1461">
            <v>39282</v>
          </cell>
          <cell r="K1461">
            <v>21.72</v>
          </cell>
        </row>
        <row r="1462">
          <cell r="J1462">
            <v>39283</v>
          </cell>
          <cell r="K1462">
            <v>21.46</v>
          </cell>
        </row>
        <row r="1463">
          <cell r="J1463">
            <v>39284</v>
          </cell>
          <cell r="K1463">
            <v>21.46</v>
          </cell>
        </row>
        <row r="1464">
          <cell r="J1464">
            <v>39285</v>
          </cell>
          <cell r="K1464">
            <v>21.46</v>
          </cell>
        </row>
        <row r="1465">
          <cell r="J1465">
            <v>39286</v>
          </cell>
          <cell r="K1465">
            <v>21.5</v>
          </cell>
        </row>
        <row r="1466">
          <cell r="J1466">
            <v>39287</v>
          </cell>
          <cell r="K1466">
            <v>21.2</v>
          </cell>
        </row>
        <row r="1467">
          <cell r="J1467">
            <v>39288</v>
          </cell>
          <cell r="K1467">
            <v>21.29</v>
          </cell>
        </row>
        <row r="1468">
          <cell r="J1468">
            <v>39289</v>
          </cell>
          <cell r="K1468">
            <v>20.85</v>
          </cell>
        </row>
        <row r="1469">
          <cell r="J1469">
            <v>39290</v>
          </cell>
          <cell r="K1469">
            <v>20.32</v>
          </cell>
        </row>
        <row r="1470">
          <cell r="J1470">
            <v>39291</v>
          </cell>
          <cell r="K1470">
            <v>20.32</v>
          </cell>
        </row>
        <row r="1471">
          <cell r="J1471">
            <v>39292</v>
          </cell>
          <cell r="K1471">
            <v>20.32</v>
          </cell>
        </row>
        <row r="1472">
          <cell r="J1472">
            <v>39293</v>
          </cell>
          <cell r="K1472">
            <v>20.49</v>
          </cell>
        </row>
        <row r="1473">
          <cell r="J1473">
            <v>39294</v>
          </cell>
          <cell r="K1473">
            <v>20.260000000000002</v>
          </cell>
        </row>
        <row r="1474">
          <cell r="J1474">
            <v>39295</v>
          </cell>
          <cell r="K1474">
            <v>20.09</v>
          </cell>
        </row>
        <row r="1475">
          <cell r="J1475">
            <v>39296</v>
          </cell>
          <cell r="K1475">
            <v>20.010000000000002</v>
          </cell>
        </row>
        <row r="1476">
          <cell r="J1476">
            <v>39297</v>
          </cell>
          <cell r="K1476">
            <v>19.75</v>
          </cell>
        </row>
        <row r="1477">
          <cell r="J1477">
            <v>39298</v>
          </cell>
          <cell r="K1477">
            <v>19.75</v>
          </cell>
        </row>
        <row r="1478">
          <cell r="J1478">
            <v>39299</v>
          </cell>
          <cell r="K1478">
            <v>19.75</v>
          </cell>
        </row>
        <row r="1479">
          <cell r="J1479">
            <v>39300</v>
          </cell>
          <cell r="K1479">
            <v>19.75</v>
          </cell>
        </row>
        <row r="1480">
          <cell r="J1480">
            <v>39301</v>
          </cell>
          <cell r="K1480">
            <v>19.98</v>
          </cell>
        </row>
        <row r="1481">
          <cell r="J1481">
            <v>39302</v>
          </cell>
          <cell r="K1481">
            <v>20.149999999999999</v>
          </cell>
        </row>
        <row r="1482">
          <cell r="J1482">
            <v>39303</v>
          </cell>
          <cell r="K1482">
            <v>20.010000000000002</v>
          </cell>
        </row>
        <row r="1483">
          <cell r="J1483">
            <v>39304</v>
          </cell>
          <cell r="K1483">
            <v>20.2</v>
          </cell>
        </row>
        <row r="1484">
          <cell r="J1484">
            <v>39305</v>
          </cell>
          <cell r="K1484">
            <v>20.2</v>
          </cell>
        </row>
        <row r="1485">
          <cell r="J1485">
            <v>39306</v>
          </cell>
          <cell r="K1485">
            <v>20.2</v>
          </cell>
        </row>
        <row r="1486">
          <cell r="J1486">
            <v>39307</v>
          </cell>
          <cell r="K1486">
            <v>20</v>
          </cell>
        </row>
        <row r="1487">
          <cell r="J1487">
            <v>39308</v>
          </cell>
          <cell r="K1487">
            <v>20</v>
          </cell>
        </row>
        <row r="1488">
          <cell r="J1488">
            <v>39309</v>
          </cell>
          <cell r="K1488">
            <v>20.03</v>
          </cell>
        </row>
        <row r="1489">
          <cell r="J1489">
            <v>39310</v>
          </cell>
          <cell r="K1489">
            <v>20.010000000000002</v>
          </cell>
        </row>
        <row r="1490">
          <cell r="J1490">
            <v>39311</v>
          </cell>
          <cell r="K1490">
            <v>20.23</v>
          </cell>
        </row>
        <row r="1491">
          <cell r="J1491">
            <v>39312</v>
          </cell>
          <cell r="K1491">
            <v>20.23</v>
          </cell>
        </row>
        <row r="1492">
          <cell r="J1492">
            <v>39313</v>
          </cell>
          <cell r="K1492">
            <v>20.23</v>
          </cell>
        </row>
        <row r="1493">
          <cell r="J1493">
            <v>39314</v>
          </cell>
          <cell r="K1493">
            <v>20.5</v>
          </cell>
        </row>
        <row r="1494">
          <cell r="J1494">
            <v>39315</v>
          </cell>
          <cell r="K1494">
            <v>20.399999999999999</v>
          </cell>
        </row>
        <row r="1495">
          <cell r="J1495">
            <v>39316</v>
          </cell>
          <cell r="K1495">
            <v>20.399999999999999</v>
          </cell>
        </row>
        <row r="1496">
          <cell r="J1496">
            <v>39317</v>
          </cell>
          <cell r="K1496">
            <v>20.23</v>
          </cell>
        </row>
        <row r="1497">
          <cell r="J1497">
            <v>39318</v>
          </cell>
          <cell r="K1497">
            <v>20.149999999999999</v>
          </cell>
        </row>
        <row r="1498">
          <cell r="J1498">
            <v>39319</v>
          </cell>
          <cell r="K1498">
            <v>20.149999999999999</v>
          </cell>
        </row>
        <row r="1499">
          <cell r="J1499">
            <v>39320</v>
          </cell>
          <cell r="K1499">
            <v>20.149999999999999</v>
          </cell>
        </row>
        <row r="1500">
          <cell r="J1500">
            <v>39321</v>
          </cell>
          <cell r="K1500">
            <v>20.29</v>
          </cell>
        </row>
        <row r="1501">
          <cell r="J1501">
            <v>39322</v>
          </cell>
          <cell r="K1501">
            <v>20.010000000000002</v>
          </cell>
        </row>
        <row r="1502">
          <cell r="J1502">
            <v>39323</v>
          </cell>
          <cell r="K1502">
            <v>20.56</v>
          </cell>
        </row>
        <row r="1503">
          <cell r="J1503">
            <v>39324</v>
          </cell>
          <cell r="K1503">
            <v>20.38</v>
          </cell>
        </row>
        <row r="1504">
          <cell r="J1504">
            <v>39325</v>
          </cell>
          <cell r="K1504">
            <v>20.7</v>
          </cell>
        </row>
        <row r="1505">
          <cell r="J1505">
            <v>39326</v>
          </cell>
          <cell r="K1505">
            <v>20.7</v>
          </cell>
        </row>
        <row r="1506">
          <cell r="J1506">
            <v>39327</v>
          </cell>
          <cell r="K1506">
            <v>20.7</v>
          </cell>
        </row>
        <row r="1507">
          <cell r="J1507">
            <v>39328</v>
          </cell>
          <cell r="K1507">
            <v>20.7</v>
          </cell>
        </row>
        <row r="1508">
          <cell r="J1508">
            <v>39329</v>
          </cell>
          <cell r="K1508">
            <v>20.9</v>
          </cell>
        </row>
        <row r="1509">
          <cell r="J1509">
            <v>39330</v>
          </cell>
          <cell r="K1509">
            <v>20.8</v>
          </cell>
        </row>
        <row r="1510">
          <cell r="J1510">
            <v>39331</v>
          </cell>
          <cell r="K1510">
            <v>21.43</v>
          </cell>
        </row>
        <row r="1511">
          <cell r="J1511">
            <v>39332</v>
          </cell>
          <cell r="K1511">
            <v>21.11</v>
          </cell>
        </row>
        <row r="1512">
          <cell r="J1512">
            <v>39333</v>
          </cell>
          <cell r="K1512">
            <v>21.11</v>
          </cell>
        </row>
        <row r="1513">
          <cell r="J1513">
            <v>39334</v>
          </cell>
          <cell r="K1513">
            <v>21.11</v>
          </cell>
        </row>
        <row r="1514">
          <cell r="J1514">
            <v>39335</v>
          </cell>
          <cell r="K1514">
            <v>21.24</v>
          </cell>
        </row>
        <row r="1515">
          <cell r="J1515">
            <v>39336</v>
          </cell>
          <cell r="K1515">
            <v>21.52</v>
          </cell>
        </row>
        <row r="1516">
          <cell r="J1516">
            <v>39337</v>
          </cell>
          <cell r="K1516">
            <v>21.7</v>
          </cell>
        </row>
        <row r="1517">
          <cell r="J1517">
            <v>39338</v>
          </cell>
          <cell r="K1517">
            <v>21.78</v>
          </cell>
        </row>
        <row r="1518">
          <cell r="J1518">
            <v>39339</v>
          </cell>
          <cell r="K1518">
            <v>21.8</v>
          </cell>
        </row>
        <row r="1519">
          <cell r="J1519">
            <v>39340</v>
          </cell>
          <cell r="K1519">
            <v>21.8</v>
          </cell>
        </row>
        <row r="1520">
          <cell r="J1520">
            <v>39341</v>
          </cell>
          <cell r="K1520">
            <v>21.8</v>
          </cell>
        </row>
        <row r="1521">
          <cell r="J1521">
            <v>39342</v>
          </cell>
          <cell r="K1521">
            <v>21.7</v>
          </cell>
        </row>
        <row r="1522">
          <cell r="J1522">
            <v>39343</v>
          </cell>
          <cell r="K1522">
            <v>21.8</v>
          </cell>
        </row>
        <row r="1523">
          <cell r="J1523">
            <v>39344</v>
          </cell>
          <cell r="K1523">
            <v>21.58</v>
          </cell>
        </row>
        <row r="1524">
          <cell r="J1524">
            <v>39345</v>
          </cell>
          <cell r="K1524">
            <v>21.35</v>
          </cell>
        </row>
        <row r="1525">
          <cell r="J1525">
            <v>39346</v>
          </cell>
          <cell r="K1525">
            <v>21.3</v>
          </cell>
        </row>
        <row r="1526">
          <cell r="J1526">
            <v>39347</v>
          </cell>
          <cell r="K1526">
            <v>21.3</v>
          </cell>
        </row>
        <row r="1527">
          <cell r="J1527">
            <v>39348</v>
          </cell>
          <cell r="K1527">
            <v>21.3</v>
          </cell>
        </row>
        <row r="1528">
          <cell r="J1528">
            <v>39349</v>
          </cell>
          <cell r="K1528">
            <v>21.22</v>
          </cell>
        </row>
        <row r="1529">
          <cell r="J1529">
            <v>39350</v>
          </cell>
          <cell r="K1529">
            <v>21.19</v>
          </cell>
        </row>
        <row r="1530">
          <cell r="J1530">
            <v>39351</v>
          </cell>
          <cell r="K1530">
            <v>21.46</v>
          </cell>
        </row>
        <row r="1531">
          <cell r="J1531">
            <v>39352</v>
          </cell>
          <cell r="K1531">
            <v>21.4</v>
          </cell>
        </row>
        <row r="1532">
          <cell r="J1532">
            <v>39353</v>
          </cell>
          <cell r="K1532">
            <v>21.49</v>
          </cell>
        </row>
        <row r="1533">
          <cell r="J1533">
            <v>39354</v>
          </cell>
          <cell r="K1533">
            <v>21.49</v>
          </cell>
        </row>
        <row r="1534">
          <cell r="J1534">
            <v>39355</v>
          </cell>
          <cell r="K1534">
            <v>21.49</v>
          </cell>
        </row>
        <row r="1535">
          <cell r="J1535">
            <v>39356</v>
          </cell>
          <cell r="K1535">
            <v>21</v>
          </cell>
        </row>
        <row r="1536">
          <cell r="J1536">
            <v>39357</v>
          </cell>
          <cell r="K1536">
            <v>21.01</v>
          </cell>
        </row>
        <row r="1537">
          <cell r="J1537">
            <v>39358</v>
          </cell>
          <cell r="K1537">
            <v>21.4</v>
          </cell>
        </row>
        <row r="1538">
          <cell r="J1538">
            <v>39359</v>
          </cell>
          <cell r="K1538">
            <v>21.48</v>
          </cell>
        </row>
        <row r="1539">
          <cell r="J1539">
            <v>39360</v>
          </cell>
          <cell r="K1539">
            <v>21.45</v>
          </cell>
        </row>
        <row r="1540">
          <cell r="J1540">
            <v>39361</v>
          </cell>
          <cell r="K1540">
            <v>21.45</v>
          </cell>
        </row>
        <row r="1541">
          <cell r="J1541">
            <v>39362</v>
          </cell>
          <cell r="K1541">
            <v>21.45</v>
          </cell>
        </row>
        <row r="1542">
          <cell r="J1542">
            <v>39363</v>
          </cell>
          <cell r="K1542">
            <v>21.45</v>
          </cell>
        </row>
        <row r="1543">
          <cell r="J1543">
            <v>39364</v>
          </cell>
          <cell r="K1543">
            <v>21.09</v>
          </cell>
        </row>
        <row r="1544">
          <cell r="J1544">
            <v>39365</v>
          </cell>
          <cell r="K1544">
            <v>21.05</v>
          </cell>
        </row>
        <row r="1545">
          <cell r="J1545">
            <v>39366</v>
          </cell>
          <cell r="K1545">
            <v>21.09</v>
          </cell>
        </row>
        <row r="1546">
          <cell r="J1546">
            <v>39367</v>
          </cell>
          <cell r="K1546">
            <v>21.15</v>
          </cell>
        </row>
        <row r="1547">
          <cell r="J1547">
            <v>39368</v>
          </cell>
          <cell r="K1547">
            <v>21.15</v>
          </cell>
        </row>
        <row r="1548">
          <cell r="J1548">
            <v>39369</v>
          </cell>
          <cell r="K1548">
            <v>21.15</v>
          </cell>
        </row>
        <row r="1549">
          <cell r="J1549">
            <v>39370</v>
          </cell>
          <cell r="K1549">
            <v>21.2</v>
          </cell>
        </row>
        <row r="1550">
          <cell r="J1550">
            <v>39371</v>
          </cell>
          <cell r="K1550">
            <v>21.12</v>
          </cell>
        </row>
        <row r="1551">
          <cell r="J1551">
            <v>39372</v>
          </cell>
          <cell r="K1551">
            <v>21.18</v>
          </cell>
        </row>
        <row r="1552">
          <cell r="J1552">
            <v>39373</v>
          </cell>
          <cell r="K1552">
            <v>21.12</v>
          </cell>
        </row>
        <row r="1553">
          <cell r="J1553">
            <v>39374</v>
          </cell>
          <cell r="K1553">
            <v>20.76</v>
          </cell>
        </row>
        <row r="1554">
          <cell r="J1554">
            <v>39375</v>
          </cell>
          <cell r="K1554">
            <v>20.76</v>
          </cell>
        </row>
        <row r="1555">
          <cell r="J1555">
            <v>39376</v>
          </cell>
          <cell r="K1555">
            <v>20.76</v>
          </cell>
        </row>
        <row r="1556">
          <cell r="J1556">
            <v>39377</v>
          </cell>
          <cell r="K1556">
            <v>21.07</v>
          </cell>
        </row>
        <row r="1557">
          <cell r="J1557">
            <v>39378</v>
          </cell>
          <cell r="K1557">
            <v>21.17</v>
          </cell>
        </row>
        <row r="1558">
          <cell r="J1558">
            <v>39379</v>
          </cell>
          <cell r="K1558">
            <v>21.25</v>
          </cell>
        </row>
        <row r="1559">
          <cell r="J1559">
            <v>39380</v>
          </cell>
          <cell r="K1559">
            <v>21.16</v>
          </cell>
        </row>
        <row r="1560">
          <cell r="J1560">
            <v>39381</v>
          </cell>
          <cell r="K1560">
            <v>21.34</v>
          </cell>
        </row>
        <row r="1561">
          <cell r="J1561">
            <v>39382</v>
          </cell>
          <cell r="K1561">
            <v>21.34</v>
          </cell>
        </row>
        <row r="1562">
          <cell r="J1562">
            <v>39383</v>
          </cell>
          <cell r="K1562">
            <v>21.34</v>
          </cell>
        </row>
        <row r="1563">
          <cell r="J1563">
            <v>39384</v>
          </cell>
          <cell r="K1563">
            <v>21.22</v>
          </cell>
        </row>
        <row r="1564">
          <cell r="J1564">
            <v>39385</v>
          </cell>
          <cell r="K1564">
            <v>21.15</v>
          </cell>
        </row>
        <row r="1565">
          <cell r="J1565">
            <v>39386</v>
          </cell>
          <cell r="K1565">
            <v>21.3</v>
          </cell>
        </row>
        <row r="1566">
          <cell r="J1566">
            <v>39387</v>
          </cell>
          <cell r="K1566">
            <v>21.19</v>
          </cell>
        </row>
        <row r="1567">
          <cell r="J1567">
            <v>39388</v>
          </cell>
          <cell r="K1567">
            <v>20.8</v>
          </cell>
        </row>
        <row r="1568">
          <cell r="J1568">
            <v>39389</v>
          </cell>
          <cell r="K1568">
            <v>20.8</v>
          </cell>
        </row>
        <row r="1569">
          <cell r="J1569">
            <v>39390</v>
          </cell>
          <cell r="K1569">
            <v>20.8</v>
          </cell>
        </row>
        <row r="1570">
          <cell r="J1570">
            <v>39391</v>
          </cell>
          <cell r="K1570">
            <v>20.75</v>
          </cell>
        </row>
        <row r="1571">
          <cell r="J1571">
            <v>39392</v>
          </cell>
          <cell r="K1571">
            <v>20.6</v>
          </cell>
        </row>
        <row r="1572">
          <cell r="J1572">
            <v>39393</v>
          </cell>
          <cell r="K1572">
            <v>19.73</v>
          </cell>
        </row>
        <row r="1573">
          <cell r="J1573">
            <v>39394</v>
          </cell>
          <cell r="K1573">
            <v>20.149999999999999</v>
          </cell>
        </row>
        <row r="1574">
          <cell r="J1574">
            <v>39395</v>
          </cell>
          <cell r="K1574">
            <v>20.010000000000002</v>
          </cell>
        </row>
        <row r="1575">
          <cell r="J1575">
            <v>39396</v>
          </cell>
          <cell r="K1575">
            <v>20.010000000000002</v>
          </cell>
        </row>
        <row r="1576">
          <cell r="J1576">
            <v>39397</v>
          </cell>
          <cell r="K1576">
            <v>20.010000000000002</v>
          </cell>
        </row>
        <row r="1577">
          <cell r="J1577">
            <v>39398</v>
          </cell>
          <cell r="K1577">
            <v>20.16</v>
          </cell>
        </row>
        <row r="1578">
          <cell r="J1578">
            <v>39399</v>
          </cell>
          <cell r="K1578">
            <v>20.190000000000001</v>
          </cell>
        </row>
        <row r="1579">
          <cell r="J1579">
            <v>39400</v>
          </cell>
          <cell r="K1579">
            <v>20.16</v>
          </cell>
        </row>
        <row r="1580">
          <cell r="J1580">
            <v>39401</v>
          </cell>
          <cell r="K1580">
            <v>20</v>
          </cell>
        </row>
        <row r="1581">
          <cell r="J1581">
            <v>39402</v>
          </cell>
          <cell r="K1581">
            <v>20.100000000000001</v>
          </cell>
        </row>
        <row r="1582">
          <cell r="J1582">
            <v>39403</v>
          </cell>
          <cell r="K1582">
            <v>20.100000000000001</v>
          </cell>
        </row>
        <row r="1583">
          <cell r="J1583">
            <v>39404</v>
          </cell>
          <cell r="K1583">
            <v>20.100000000000001</v>
          </cell>
        </row>
        <row r="1584">
          <cell r="J1584">
            <v>39405</v>
          </cell>
          <cell r="K1584">
            <v>20.07</v>
          </cell>
        </row>
        <row r="1585">
          <cell r="J1585">
            <v>39406</v>
          </cell>
          <cell r="K1585">
            <v>20</v>
          </cell>
        </row>
        <row r="1586">
          <cell r="J1586">
            <v>39407</v>
          </cell>
          <cell r="K1586">
            <v>19.89</v>
          </cell>
        </row>
        <row r="1587">
          <cell r="J1587">
            <v>39408</v>
          </cell>
          <cell r="K1587">
            <v>19.899999999999999</v>
          </cell>
        </row>
        <row r="1588">
          <cell r="J1588">
            <v>39409</v>
          </cell>
          <cell r="K1588">
            <v>19.940000000000001</v>
          </cell>
        </row>
        <row r="1589">
          <cell r="J1589">
            <v>39410</v>
          </cell>
          <cell r="K1589">
            <v>19.940000000000001</v>
          </cell>
        </row>
        <row r="1590">
          <cell r="J1590">
            <v>39411</v>
          </cell>
          <cell r="K1590">
            <v>19.940000000000001</v>
          </cell>
        </row>
        <row r="1591">
          <cell r="J1591">
            <v>39412</v>
          </cell>
          <cell r="K1591">
            <v>19.97</v>
          </cell>
        </row>
        <row r="1592">
          <cell r="J1592">
            <v>39413</v>
          </cell>
          <cell r="K1592">
            <v>19.989999999999998</v>
          </cell>
        </row>
        <row r="1593">
          <cell r="J1593">
            <v>39414</v>
          </cell>
          <cell r="K1593">
            <v>19.989999999999998</v>
          </cell>
        </row>
        <row r="1594">
          <cell r="J1594">
            <v>39415</v>
          </cell>
          <cell r="K1594">
            <v>20.14</v>
          </cell>
        </row>
        <row r="1595">
          <cell r="J1595">
            <v>39416</v>
          </cell>
          <cell r="K1595">
            <v>20.18</v>
          </cell>
        </row>
        <row r="1596">
          <cell r="J1596">
            <v>39417</v>
          </cell>
          <cell r="K1596">
            <v>20.18</v>
          </cell>
        </row>
        <row r="1597">
          <cell r="J1597">
            <v>39418</v>
          </cell>
          <cell r="K1597">
            <v>20.18</v>
          </cell>
        </row>
        <row r="1598">
          <cell r="J1598">
            <v>39419</v>
          </cell>
          <cell r="K1598">
            <v>20.170000000000002</v>
          </cell>
        </row>
        <row r="1599">
          <cell r="J1599">
            <v>39420</v>
          </cell>
          <cell r="K1599">
            <v>20.25</v>
          </cell>
        </row>
        <row r="1600">
          <cell r="J1600">
            <v>39421</v>
          </cell>
          <cell r="K1600">
            <v>19.989999999999998</v>
          </cell>
        </row>
        <row r="1601">
          <cell r="J1601">
            <v>39422</v>
          </cell>
          <cell r="K1601">
            <v>20</v>
          </cell>
        </row>
        <row r="1602">
          <cell r="J1602">
            <v>39423</v>
          </cell>
          <cell r="K1602">
            <v>19.93</v>
          </cell>
        </row>
        <row r="1603">
          <cell r="J1603">
            <v>39424</v>
          </cell>
          <cell r="K1603">
            <v>19.93</v>
          </cell>
        </row>
        <row r="1604">
          <cell r="J1604">
            <v>39425</v>
          </cell>
          <cell r="K1604">
            <v>19.93</v>
          </cell>
        </row>
        <row r="1605">
          <cell r="J1605">
            <v>39426</v>
          </cell>
          <cell r="K1605">
            <v>19.64</v>
          </cell>
        </row>
        <row r="1606">
          <cell r="J1606">
            <v>39427</v>
          </cell>
          <cell r="K1606">
            <v>19.59</v>
          </cell>
        </row>
        <row r="1607">
          <cell r="J1607">
            <v>39428</v>
          </cell>
          <cell r="K1607">
            <v>19.489999999999998</v>
          </cell>
        </row>
        <row r="1608">
          <cell r="J1608">
            <v>39429</v>
          </cell>
          <cell r="K1608">
            <v>19.29</v>
          </cell>
        </row>
        <row r="1609">
          <cell r="J1609">
            <v>39430</v>
          </cell>
          <cell r="K1609">
            <v>19.489999999999998</v>
          </cell>
        </row>
        <row r="1610">
          <cell r="J1610">
            <v>39431</v>
          </cell>
          <cell r="K1610">
            <v>19.489999999999998</v>
          </cell>
        </row>
        <row r="1611">
          <cell r="J1611">
            <v>39432</v>
          </cell>
          <cell r="K1611">
            <v>19.489999999999998</v>
          </cell>
        </row>
        <row r="1612">
          <cell r="J1612">
            <v>39433</v>
          </cell>
          <cell r="K1612">
            <v>19.149999999999999</v>
          </cell>
        </row>
        <row r="1613">
          <cell r="J1613">
            <v>39434</v>
          </cell>
          <cell r="K1613">
            <v>18.71</v>
          </cell>
        </row>
        <row r="1614">
          <cell r="J1614">
            <v>39435</v>
          </cell>
          <cell r="K1614">
            <v>18.52</v>
          </cell>
        </row>
        <row r="1615">
          <cell r="J1615">
            <v>39436</v>
          </cell>
          <cell r="K1615">
            <v>18.72</v>
          </cell>
        </row>
        <row r="1616">
          <cell r="J1616">
            <v>39437</v>
          </cell>
          <cell r="K1616">
            <v>19.09</v>
          </cell>
        </row>
        <row r="1617">
          <cell r="J1617">
            <v>39438</v>
          </cell>
          <cell r="K1617">
            <v>19.09</v>
          </cell>
        </row>
        <row r="1618">
          <cell r="J1618">
            <v>39439</v>
          </cell>
          <cell r="K1618">
            <v>19.09</v>
          </cell>
        </row>
        <row r="1619">
          <cell r="J1619">
            <v>39440</v>
          </cell>
          <cell r="K1619">
            <v>19.12</v>
          </cell>
        </row>
        <row r="1620">
          <cell r="J1620">
            <v>39441</v>
          </cell>
          <cell r="K1620">
            <v>19.12</v>
          </cell>
        </row>
        <row r="1621">
          <cell r="J1621">
            <v>39442</v>
          </cell>
          <cell r="K1621">
            <v>19.12</v>
          </cell>
        </row>
        <row r="1622">
          <cell r="J1622">
            <v>39443</v>
          </cell>
          <cell r="K1622">
            <v>18.75</v>
          </cell>
        </row>
        <row r="1623">
          <cell r="J1623">
            <v>39444</v>
          </cell>
          <cell r="K1623">
            <v>18.78</v>
          </cell>
        </row>
        <row r="1624">
          <cell r="J1624">
            <v>39445</v>
          </cell>
          <cell r="K1624">
            <v>18.78</v>
          </cell>
        </row>
        <row r="1625">
          <cell r="J1625">
            <v>39446</v>
          </cell>
          <cell r="K1625">
            <v>18.78</v>
          </cell>
        </row>
        <row r="1626">
          <cell r="J1626">
            <v>39447</v>
          </cell>
          <cell r="K1626">
            <v>19.190000000000001</v>
          </cell>
        </row>
        <row r="1627">
          <cell r="J1627">
            <v>39448</v>
          </cell>
          <cell r="K1627">
            <v>19.190000000000001</v>
          </cell>
        </row>
        <row r="1628">
          <cell r="J1628">
            <v>39449</v>
          </cell>
          <cell r="K1628">
            <v>19.54</v>
          </cell>
        </row>
        <row r="1629">
          <cell r="J1629">
            <v>39450</v>
          </cell>
          <cell r="K1629">
            <v>19.22</v>
          </cell>
        </row>
        <row r="1630">
          <cell r="J1630">
            <v>39451</v>
          </cell>
          <cell r="K1630">
            <v>19.100000000000001</v>
          </cell>
        </row>
        <row r="1631">
          <cell r="J1631">
            <v>39452</v>
          </cell>
          <cell r="K1631">
            <v>19.100000000000001</v>
          </cell>
        </row>
        <row r="1632">
          <cell r="J1632">
            <v>39453</v>
          </cell>
          <cell r="K1632">
            <v>19.100000000000001</v>
          </cell>
        </row>
        <row r="1633">
          <cell r="J1633">
            <v>39454</v>
          </cell>
          <cell r="K1633">
            <v>19.07</v>
          </cell>
        </row>
        <row r="1634">
          <cell r="J1634">
            <v>39455</v>
          </cell>
          <cell r="K1634">
            <v>18.98</v>
          </cell>
        </row>
        <row r="1635">
          <cell r="J1635">
            <v>39456</v>
          </cell>
          <cell r="K1635">
            <v>18.54</v>
          </cell>
        </row>
        <row r="1636">
          <cell r="J1636">
            <v>39457</v>
          </cell>
          <cell r="K1636">
            <v>18.55</v>
          </cell>
        </row>
        <row r="1637">
          <cell r="J1637">
            <v>39458</v>
          </cell>
          <cell r="K1637">
            <v>18.77</v>
          </cell>
        </row>
        <row r="1638">
          <cell r="J1638">
            <v>39459</v>
          </cell>
          <cell r="K1638">
            <v>18.77</v>
          </cell>
        </row>
        <row r="1639">
          <cell r="J1639">
            <v>39460</v>
          </cell>
          <cell r="K1639">
            <v>18.77</v>
          </cell>
        </row>
        <row r="1640">
          <cell r="J1640">
            <v>39461</v>
          </cell>
          <cell r="K1640">
            <v>18.86</v>
          </cell>
        </row>
        <row r="1641">
          <cell r="J1641">
            <v>39462</v>
          </cell>
          <cell r="K1641">
            <v>18.52</v>
          </cell>
        </row>
        <row r="1642">
          <cell r="J1642">
            <v>39463</v>
          </cell>
          <cell r="K1642">
            <v>18.3</v>
          </cell>
        </row>
        <row r="1643">
          <cell r="J1643">
            <v>39464</v>
          </cell>
          <cell r="K1643">
            <v>18.25</v>
          </cell>
        </row>
        <row r="1644">
          <cell r="J1644">
            <v>39465</v>
          </cell>
          <cell r="K1644">
            <v>18.100000000000001</v>
          </cell>
        </row>
        <row r="1645">
          <cell r="J1645">
            <v>39466</v>
          </cell>
          <cell r="K1645">
            <v>18.100000000000001</v>
          </cell>
        </row>
        <row r="1646">
          <cell r="J1646">
            <v>39467</v>
          </cell>
          <cell r="K1646">
            <v>18.100000000000001</v>
          </cell>
        </row>
        <row r="1647">
          <cell r="J1647">
            <v>39468</v>
          </cell>
          <cell r="K1647">
            <v>17.45</v>
          </cell>
        </row>
        <row r="1648">
          <cell r="J1648">
            <v>39469</v>
          </cell>
          <cell r="K1648">
            <v>17.18</v>
          </cell>
        </row>
        <row r="1649">
          <cell r="J1649">
            <v>39470</v>
          </cell>
          <cell r="K1649">
            <v>17.239999999999998</v>
          </cell>
        </row>
        <row r="1650">
          <cell r="J1650">
            <v>39471</v>
          </cell>
          <cell r="K1650">
            <v>16.899999999999999</v>
          </cell>
        </row>
        <row r="1651">
          <cell r="J1651">
            <v>39472</v>
          </cell>
          <cell r="K1651">
            <v>16.809999999999999</v>
          </cell>
        </row>
        <row r="1652">
          <cell r="J1652">
            <v>39473</v>
          </cell>
          <cell r="K1652">
            <v>16.809999999999999</v>
          </cell>
        </row>
        <row r="1653">
          <cell r="J1653">
            <v>39474</v>
          </cell>
          <cell r="K1653">
            <v>16.809999999999999</v>
          </cell>
        </row>
        <row r="1654">
          <cell r="J1654">
            <v>39475</v>
          </cell>
          <cell r="K1654">
            <v>16.760000000000002</v>
          </cell>
        </row>
        <row r="1655">
          <cell r="J1655">
            <v>39476</v>
          </cell>
          <cell r="K1655">
            <v>17.05</v>
          </cell>
        </row>
        <row r="1656">
          <cell r="J1656">
            <v>39477</v>
          </cell>
          <cell r="K1656">
            <v>17</v>
          </cell>
        </row>
        <row r="1657">
          <cell r="J1657">
            <v>39478</v>
          </cell>
          <cell r="K1657">
            <v>17.059999999999999</v>
          </cell>
        </row>
        <row r="1658">
          <cell r="J1658">
            <v>39479</v>
          </cell>
          <cell r="K1658">
            <v>17.05</v>
          </cell>
        </row>
        <row r="1659">
          <cell r="J1659">
            <v>39480</v>
          </cell>
          <cell r="K1659">
            <v>17.05</v>
          </cell>
        </row>
        <row r="1660">
          <cell r="J1660">
            <v>39481</v>
          </cell>
          <cell r="K1660">
            <v>17.05</v>
          </cell>
        </row>
        <row r="1661">
          <cell r="J1661">
            <v>39482</v>
          </cell>
          <cell r="K1661">
            <v>16.82</v>
          </cell>
        </row>
        <row r="1662">
          <cell r="J1662">
            <v>39483</v>
          </cell>
          <cell r="K1662">
            <v>16.940000000000001</v>
          </cell>
        </row>
        <row r="1663">
          <cell r="J1663">
            <v>39484</v>
          </cell>
          <cell r="K1663">
            <v>17</v>
          </cell>
        </row>
        <row r="1664">
          <cell r="J1664">
            <v>39485</v>
          </cell>
          <cell r="K1664">
            <v>16.75</v>
          </cell>
        </row>
        <row r="1665">
          <cell r="J1665">
            <v>39486</v>
          </cell>
          <cell r="K1665">
            <v>16.71</v>
          </cell>
        </row>
        <row r="1666">
          <cell r="J1666">
            <v>39487</v>
          </cell>
          <cell r="K1666">
            <v>16.71</v>
          </cell>
        </row>
        <row r="1667">
          <cell r="J1667">
            <v>39488</v>
          </cell>
          <cell r="K1667">
            <v>16.71</v>
          </cell>
        </row>
        <row r="1668">
          <cell r="J1668">
            <v>39489</v>
          </cell>
          <cell r="K1668">
            <v>16.649999999999999</v>
          </cell>
        </row>
        <row r="1669">
          <cell r="J1669">
            <v>39490</v>
          </cell>
          <cell r="K1669">
            <v>16.75</v>
          </cell>
        </row>
        <row r="1670">
          <cell r="J1670">
            <v>39491</v>
          </cell>
          <cell r="K1670">
            <v>16.989999999999998</v>
          </cell>
        </row>
        <row r="1671">
          <cell r="J1671">
            <v>39492</v>
          </cell>
          <cell r="K1671">
            <v>16.86</v>
          </cell>
        </row>
        <row r="1672">
          <cell r="J1672">
            <v>39493</v>
          </cell>
          <cell r="K1672">
            <v>16.8</v>
          </cell>
        </row>
        <row r="1673">
          <cell r="J1673">
            <v>39494</v>
          </cell>
          <cell r="K1673">
            <v>16.8</v>
          </cell>
        </row>
        <row r="1674">
          <cell r="J1674">
            <v>39495</v>
          </cell>
          <cell r="K1674">
            <v>16.8</v>
          </cell>
        </row>
        <row r="1675">
          <cell r="J1675">
            <v>39496</v>
          </cell>
          <cell r="K1675">
            <v>16.8</v>
          </cell>
        </row>
        <row r="1676">
          <cell r="J1676">
            <v>39497</v>
          </cell>
          <cell r="K1676">
            <v>16.649999999999999</v>
          </cell>
        </row>
        <row r="1677">
          <cell r="J1677">
            <v>39498</v>
          </cell>
          <cell r="K1677">
            <v>16.91</v>
          </cell>
        </row>
        <row r="1678">
          <cell r="J1678">
            <v>39499</v>
          </cell>
          <cell r="K1678">
            <v>16.28</v>
          </cell>
        </row>
        <row r="1679">
          <cell r="J1679">
            <v>39500</v>
          </cell>
          <cell r="K1679">
            <v>16.399999999999999</v>
          </cell>
        </row>
        <row r="1680">
          <cell r="J1680">
            <v>39501</v>
          </cell>
          <cell r="K1680">
            <v>16.399999999999999</v>
          </cell>
        </row>
        <row r="1681">
          <cell r="J1681">
            <v>39502</v>
          </cell>
          <cell r="K1681">
            <v>16.399999999999999</v>
          </cell>
        </row>
        <row r="1682">
          <cell r="J1682">
            <v>39503</v>
          </cell>
          <cell r="K1682">
            <v>16.32</v>
          </cell>
        </row>
        <row r="1683">
          <cell r="J1683">
            <v>39504</v>
          </cell>
          <cell r="K1683">
            <v>16.170000000000002</v>
          </cell>
        </row>
        <row r="1684">
          <cell r="J1684">
            <v>39505</v>
          </cell>
          <cell r="K1684">
            <v>16.22</v>
          </cell>
        </row>
        <row r="1685">
          <cell r="J1685">
            <v>39506</v>
          </cell>
          <cell r="K1685">
            <v>16.5</v>
          </cell>
        </row>
        <row r="1686">
          <cell r="J1686">
            <v>39507</v>
          </cell>
          <cell r="K1686">
            <v>16.48</v>
          </cell>
        </row>
        <row r="1687">
          <cell r="J1687">
            <v>39508</v>
          </cell>
          <cell r="K1687">
            <v>16.48</v>
          </cell>
        </row>
        <row r="1688">
          <cell r="J1688">
            <v>39509</v>
          </cell>
          <cell r="K1688">
            <v>16.48</v>
          </cell>
        </row>
        <row r="1689">
          <cell r="J1689">
            <v>39510</v>
          </cell>
          <cell r="K1689">
            <v>16.489999999999998</v>
          </cell>
        </row>
        <row r="1690">
          <cell r="J1690">
            <v>39511</v>
          </cell>
          <cell r="K1690">
            <v>16.45</v>
          </cell>
        </row>
        <row r="1691">
          <cell r="J1691">
            <v>39512</v>
          </cell>
          <cell r="K1691">
            <v>16.5</v>
          </cell>
        </row>
        <row r="1692">
          <cell r="J1692">
            <v>39513</v>
          </cell>
          <cell r="K1692">
            <v>16.440000000000001</v>
          </cell>
        </row>
        <row r="1693">
          <cell r="J1693">
            <v>39514</v>
          </cell>
          <cell r="K1693">
            <v>16.989999999999998</v>
          </cell>
        </row>
        <row r="1694">
          <cell r="J1694">
            <v>39515</v>
          </cell>
          <cell r="K1694">
            <v>16.989999999999998</v>
          </cell>
        </row>
        <row r="1695">
          <cell r="J1695">
            <v>39516</v>
          </cell>
          <cell r="K1695">
            <v>16.989999999999998</v>
          </cell>
        </row>
        <row r="1696">
          <cell r="J1696">
            <v>39517</v>
          </cell>
          <cell r="K1696">
            <v>16.78</v>
          </cell>
        </row>
        <row r="1697">
          <cell r="J1697">
            <v>39518</v>
          </cell>
          <cell r="K1697">
            <v>16.89</v>
          </cell>
        </row>
        <row r="1698">
          <cell r="J1698">
            <v>39519</v>
          </cell>
          <cell r="K1698">
            <v>16.75</v>
          </cell>
        </row>
        <row r="1699">
          <cell r="J1699">
            <v>39520</v>
          </cell>
          <cell r="K1699">
            <v>17</v>
          </cell>
        </row>
        <row r="1700">
          <cell r="J1700">
            <v>39521</v>
          </cell>
          <cell r="K1700">
            <v>17.350000000000001</v>
          </cell>
        </row>
        <row r="1701">
          <cell r="J1701">
            <v>39522</v>
          </cell>
          <cell r="K1701">
            <v>17.350000000000001</v>
          </cell>
        </row>
        <row r="1702">
          <cell r="J1702">
            <v>39523</v>
          </cell>
          <cell r="K1702">
            <v>17.350000000000001</v>
          </cell>
        </row>
        <row r="1703">
          <cell r="J1703">
            <v>39524</v>
          </cell>
          <cell r="K1703">
            <v>17.399999999999999</v>
          </cell>
        </row>
        <row r="1704">
          <cell r="J1704">
            <v>39525</v>
          </cell>
          <cell r="K1704">
            <v>17.96</v>
          </cell>
        </row>
        <row r="1705">
          <cell r="J1705">
            <v>39526</v>
          </cell>
          <cell r="K1705">
            <v>18.03</v>
          </cell>
        </row>
        <row r="1706">
          <cell r="J1706">
            <v>39527</v>
          </cell>
          <cell r="K1706">
            <v>18.47</v>
          </cell>
        </row>
        <row r="1707">
          <cell r="J1707">
            <v>39528</v>
          </cell>
          <cell r="K1707">
            <v>18.47</v>
          </cell>
        </row>
        <row r="1708">
          <cell r="J1708">
            <v>39529</v>
          </cell>
          <cell r="K1708">
            <v>18.47</v>
          </cell>
        </row>
        <row r="1709">
          <cell r="J1709">
            <v>39530</v>
          </cell>
          <cell r="K1709">
            <v>18.47</v>
          </cell>
        </row>
        <row r="1710">
          <cell r="J1710">
            <v>39531</v>
          </cell>
          <cell r="K1710">
            <v>19.45</v>
          </cell>
        </row>
        <row r="1711">
          <cell r="J1711">
            <v>39532</v>
          </cell>
          <cell r="K1711">
            <v>19.3</v>
          </cell>
        </row>
        <row r="1712">
          <cell r="J1712">
            <v>39533</v>
          </cell>
          <cell r="K1712">
            <v>19.489999999999998</v>
          </cell>
        </row>
        <row r="1713">
          <cell r="J1713">
            <v>39534</v>
          </cell>
          <cell r="K1713">
            <v>19.579999999999998</v>
          </cell>
        </row>
        <row r="1714">
          <cell r="J1714">
            <v>39535</v>
          </cell>
          <cell r="K1714">
            <v>19.62</v>
          </cell>
        </row>
        <row r="1715">
          <cell r="J1715">
            <v>39536</v>
          </cell>
          <cell r="K1715">
            <v>19.62</v>
          </cell>
        </row>
        <row r="1716">
          <cell r="J1716">
            <v>39537</v>
          </cell>
          <cell r="K1716">
            <v>19.62</v>
          </cell>
        </row>
        <row r="1717">
          <cell r="J1717">
            <v>39538</v>
          </cell>
          <cell r="K1717">
            <v>20</v>
          </cell>
        </row>
        <row r="1718">
          <cell r="J1718">
            <v>39539</v>
          </cell>
          <cell r="K1718">
            <v>20.350000000000001</v>
          </cell>
        </row>
        <row r="1719">
          <cell r="J1719">
            <v>39540</v>
          </cell>
          <cell r="K1719">
            <v>20.22</v>
          </cell>
        </row>
        <row r="1720">
          <cell r="J1720">
            <v>39541</v>
          </cell>
          <cell r="K1720">
            <v>20.260000000000002</v>
          </cell>
        </row>
        <row r="1721">
          <cell r="J1721">
            <v>39542</v>
          </cell>
          <cell r="K1721">
            <v>19.98</v>
          </cell>
        </row>
        <row r="1722">
          <cell r="J1722">
            <v>39543</v>
          </cell>
          <cell r="K1722">
            <v>19.98</v>
          </cell>
        </row>
        <row r="1723">
          <cell r="J1723">
            <v>39544</v>
          </cell>
          <cell r="K1723">
            <v>19.98</v>
          </cell>
        </row>
        <row r="1724">
          <cell r="J1724">
            <v>39545</v>
          </cell>
          <cell r="K1724">
            <v>20.56</v>
          </cell>
        </row>
        <row r="1725">
          <cell r="I1725" t="str">
            <v>x</v>
          </cell>
          <cell r="J1725">
            <v>39546</v>
          </cell>
          <cell r="K1725">
            <v>20.73</v>
          </cell>
        </row>
        <row r="1726">
          <cell r="J1726">
            <v>39547</v>
          </cell>
          <cell r="K1726">
            <v>20.49</v>
          </cell>
        </row>
        <row r="1727">
          <cell r="J1727">
            <v>39548</v>
          </cell>
          <cell r="K1727">
            <v>20.55</v>
          </cell>
        </row>
        <row r="1728">
          <cell r="J1728">
            <v>39549</v>
          </cell>
          <cell r="K1728">
            <v>20.440000000000001</v>
          </cell>
        </row>
        <row r="1729">
          <cell r="J1729">
            <v>39550</v>
          </cell>
          <cell r="K1729">
            <v>20.440000000000001</v>
          </cell>
        </row>
        <row r="1730">
          <cell r="J1730">
            <v>39551</v>
          </cell>
          <cell r="K1730">
            <v>20.440000000000001</v>
          </cell>
        </row>
        <row r="1731">
          <cell r="J1731">
            <v>39552</v>
          </cell>
          <cell r="K1731">
            <v>20.5</v>
          </cell>
        </row>
        <row r="1732">
          <cell r="J1732">
            <v>39553</v>
          </cell>
          <cell r="K1732">
            <v>20</v>
          </cell>
        </row>
        <row r="1733">
          <cell r="J1733">
            <v>39554</v>
          </cell>
          <cell r="K1733">
            <v>20.03</v>
          </cell>
        </row>
        <row r="1734">
          <cell r="J1734">
            <v>39555</v>
          </cell>
          <cell r="K1734">
            <v>20.350000000000001</v>
          </cell>
        </row>
        <row r="1735">
          <cell r="J1735">
            <v>39556</v>
          </cell>
          <cell r="K1735">
            <v>20.29</v>
          </cell>
        </row>
        <row r="1736">
          <cell r="J1736">
            <v>39557</v>
          </cell>
          <cell r="K1736">
            <v>20.29</v>
          </cell>
        </row>
        <row r="1737">
          <cell r="J1737">
            <v>39558</v>
          </cell>
          <cell r="K1737">
            <v>20.29</v>
          </cell>
        </row>
        <row r="1738">
          <cell r="J1738">
            <v>39559</v>
          </cell>
          <cell r="K1738">
            <v>20.47</v>
          </cell>
        </row>
        <row r="1739">
          <cell r="J1739">
            <v>39560</v>
          </cell>
          <cell r="K1739">
            <v>20.399999999999999</v>
          </cell>
        </row>
        <row r="1740">
          <cell r="J1740">
            <v>39561</v>
          </cell>
          <cell r="K1740">
            <v>20.350000000000001</v>
          </cell>
        </row>
        <row r="1741">
          <cell r="J1741">
            <v>39562</v>
          </cell>
          <cell r="K1741">
            <v>20.5</v>
          </cell>
        </row>
        <row r="1742">
          <cell r="J1742">
            <v>39563</v>
          </cell>
          <cell r="K1742">
            <v>20.39</v>
          </cell>
        </row>
        <row r="1743">
          <cell r="J1743">
            <v>39564</v>
          </cell>
          <cell r="K1743">
            <v>20.39</v>
          </cell>
        </row>
        <row r="1744">
          <cell r="J1744">
            <v>39565</v>
          </cell>
          <cell r="K1744">
            <v>20.39</v>
          </cell>
        </row>
        <row r="1745">
          <cell r="J1745">
            <v>39566</v>
          </cell>
          <cell r="K1745">
            <v>20.41</v>
          </cell>
        </row>
        <row r="1746">
          <cell r="J1746">
            <v>39567</v>
          </cell>
          <cell r="K1746">
            <v>19.940000000000001</v>
          </cell>
        </row>
        <row r="1747">
          <cell r="J1747">
            <v>39568</v>
          </cell>
          <cell r="K1747">
            <v>19.920000000000002</v>
          </cell>
        </row>
        <row r="1748">
          <cell r="J1748">
            <v>39569</v>
          </cell>
          <cell r="K1748">
            <v>20.18</v>
          </cell>
        </row>
        <row r="1749">
          <cell r="J1749">
            <v>39570</v>
          </cell>
          <cell r="K1749">
            <v>20.2</v>
          </cell>
        </row>
        <row r="1750">
          <cell r="J1750">
            <v>39571</v>
          </cell>
          <cell r="K1750">
            <v>20.2</v>
          </cell>
        </row>
        <row r="1751">
          <cell r="J1751">
            <v>39572</v>
          </cell>
          <cell r="K1751">
            <v>20.2</v>
          </cell>
        </row>
        <row r="1752">
          <cell r="J1752">
            <v>39573</v>
          </cell>
          <cell r="K1752">
            <v>19.97</v>
          </cell>
        </row>
        <row r="1753">
          <cell r="J1753">
            <v>39574</v>
          </cell>
          <cell r="K1753">
            <v>19.899999999999999</v>
          </cell>
        </row>
        <row r="1754">
          <cell r="J1754">
            <v>39575</v>
          </cell>
          <cell r="K1754">
            <v>19.8</v>
          </cell>
        </row>
        <row r="1755">
          <cell r="J1755">
            <v>39576</v>
          </cell>
          <cell r="K1755">
            <v>19.649999999999999</v>
          </cell>
        </row>
        <row r="1756">
          <cell r="J1756">
            <v>39577</v>
          </cell>
          <cell r="K1756">
            <v>19.850000000000001</v>
          </cell>
        </row>
        <row r="1757">
          <cell r="J1757">
            <v>39578</v>
          </cell>
          <cell r="K1757">
            <v>19.850000000000001</v>
          </cell>
        </row>
        <row r="1758">
          <cell r="J1758">
            <v>39579</v>
          </cell>
          <cell r="K1758">
            <v>19.850000000000001</v>
          </cell>
        </row>
        <row r="1759">
          <cell r="J1759">
            <v>39580</v>
          </cell>
          <cell r="K1759">
            <v>19.84</v>
          </cell>
        </row>
        <row r="1760">
          <cell r="J1760">
            <v>39581</v>
          </cell>
          <cell r="K1760">
            <v>19.75</v>
          </cell>
        </row>
        <row r="1761">
          <cell r="J1761">
            <v>39582</v>
          </cell>
          <cell r="K1761">
            <v>19.8</v>
          </cell>
        </row>
        <row r="1762">
          <cell r="J1762">
            <v>39583</v>
          </cell>
          <cell r="K1762">
            <v>19.850000000000001</v>
          </cell>
        </row>
        <row r="1763">
          <cell r="J1763">
            <v>39584</v>
          </cell>
          <cell r="K1763">
            <v>19.34</v>
          </cell>
        </row>
        <row r="1764">
          <cell r="J1764">
            <v>39585</v>
          </cell>
          <cell r="K1764">
            <v>19.34</v>
          </cell>
        </row>
        <row r="1765">
          <cell r="J1765">
            <v>39586</v>
          </cell>
          <cell r="K1765">
            <v>19.34</v>
          </cell>
        </row>
        <row r="1766">
          <cell r="J1766">
            <v>39587</v>
          </cell>
          <cell r="K1766">
            <v>19.34</v>
          </cell>
        </row>
        <row r="1767">
          <cell r="J1767">
            <v>39588</v>
          </cell>
          <cell r="K1767">
            <v>19.43</v>
          </cell>
        </row>
        <row r="1768">
          <cell r="J1768">
            <v>39589</v>
          </cell>
          <cell r="K1768">
            <v>19.3</v>
          </cell>
        </row>
        <row r="1769">
          <cell r="J1769">
            <v>39590</v>
          </cell>
          <cell r="K1769">
            <v>19.45</v>
          </cell>
        </row>
        <row r="1770">
          <cell r="J1770">
            <v>39591</v>
          </cell>
          <cell r="K1770">
            <v>19.100000000000001</v>
          </cell>
        </row>
        <row r="1771">
          <cell r="J1771">
            <v>39592</v>
          </cell>
          <cell r="K1771">
            <v>19.100000000000001</v>
          </cell>
        </row>
        <row r="1772">
          <cell r="J1772">
            <v>39593</v>
          </cell>
          <cell r="K1772">
            <v>19.100000000000001</v>
          </cell>
        </row>
        <row r="1773">
          <cell r="J1773">
            <v>39594</v>
          </cell>
          <cell r="K1773">
            <v>19.079999999999998</v>
          </cell>
        </row>
        <row r="1774">
          <cell r="J1774">
            <v>39595</v>
          </cell>
          <cell r="K1774">
            <v>18.29</v>
          </cell>
        </row>
        <row r="1775">
          <cell r="J1775">
            <v>39596</v>
          </cell>
          <cell r="K1775">
            <v>18.7</v>
          </cell>
        </row>
        <row r="1776">
          <cell r="J1776">
            <v>39597</v>
          </cell>
          <cell r="K1776">
            <v>18.829999999999998</v>
          </cell>
        </row>
        <row r="1777">
          <cell r="J1777">
            <v>39598</v>
          </cell>
          <cell r="K1777">
            <v>18.670000000000002</v>
          </cell>
        </row>
        <row r="1778">
          <cell r="J1778">
            <v>39599</v>
          </cell>
          <cell r="K1778">
            <v>18.670000000000002</v>
          </cell>
        </row>
        <row r="1779">
          <cell r="J1779">
            <v>39600</v>
          </cell>
          <cell r="K1779">
            <v>18.670000000000002</v>
          </cell>
        </row>
        <row r="1780">
          <cell r="J1780">
            <v>39601</v>
          </cell>
          <cell r="K1780">
            <v>18.48</v>
          </cell>
        </row>
        <row r="1781">
          <cell r="J1781">
            <v>39602</v>
          </cell>
          <cell r="K1781">
            <v>18.559999999999999</v>
          </cell>
        </row>
        <row r="1782">
          <cell r="J1782">
            <v>39603</v>
          </cell>
          <cell r="K1782">
            <v>18.600000000000001</v>
          </cell>
        </row>
        <row r="1783">
          <cell r="J1783">
            <v>39604</v>
          </cell>
          <cell r="K1783">
            <v>16.899999999999999</v>
          </cell>
        </row>
        <row r="1784">
          <cell r="J1784">
            <v>39605</v>
          </cell>
          <cell r="K1784">
            <v>17.13</v>
          </cell>
        </row>
        <row r="1785">
          <cell r="J1785">
            <v>39606</v>
          </cell>
          <cell r="K1785">
            <v>17.13</v>
          </cell>
        </row>
        <row r="1786">
          <cell r="J1786">
            <v>39607</v>
          </cell>
          <cell r="K1786">
            <v>17.13</v>
          </cell>
        </row>
        <row r="1787">
          <cell r="J1787">
            <v>39608</v>
          </cell>
          <cell r="K1787">
            <v>17.079999999999998</v>
          </cell>
        </row>
        <row r="1788">
          <cell r="J1788">
            <v>39609</v>
          </cell>
          <cell r="K1788">
            <v>16.899999999999999</v>
          </cell>
        </row>
        <row r="1789">
          <cell r="J1789">
            <v>39610</v>
          </cell>
          <cell r="K1789">
            <v>15.92</v>
          </cell>
        </row>
        <row r="1790">
          <cell r="J1790">
            <v>39611</v>
          </cell>
          <cell r="K1790">
            <v>16.2</v>
          </cell>
        </row>
        <row r="1791">
          <cell r="J1791">
            <v>39612</v>
          </cell>
          <cell r="K1791">
            <v>16.34</v>
          </cell>
        </row>
        <row r="1792">
          <cell r="J1792">
            <v>39613</v>
          </cell>
          <cell r="K1792">
            <v>16.34</v>
          </cell>
        </row>
        <row r="1793">
          <cell r="J1793">
            <v>39614</v>
          </cell>
          <cell r="K1793">
            <v>16.34</v>
          </cell>
        </row>
        <row r="1794">
          <cell r="J1794">
            <v>39615</v>
          </cell>
          <cell r="K1794">
            <v>16.21</v>
          </cell>
        </row>
        <row r="1795">
          <cell r="J1795">
            <v>39616</v>
          </cell>
          <cell r="K1795">
            <v>16.25</v>
          </cell>
        </row>
        <row r="1796">
          <cell r="J1796">
            <v>39617</v>
          </cell>
          <cell r="K1796">
            <v>16.39</v>
          </cell>
        </row>
        <row r="1797">
          <cell r="J1797">
            <v>39618</v>
          </cell>
          <cell r="K1797">
            <v>16.09</v>
          </cell>
        </row>
        <row r="1798">
          <cell r="J1798">
            <v>39619</v>
          </cell>
          <cell r="K1798">
            <v>16.27</v>
          </cell>
        </row>
        <row r="1799">
          <cell r="J1799">
            <v>39620</v>
          </cell>
          <cell r="K1799">
            <v>16.27</v>
          </cell>
        </row>
        <row r="1800">
          <cell r="J1800">
            <v>39621</v>
          </cell>
          <cell r="K1800">
            <v>16.27</v>
          </cell>
        </row>
        <row r="1801">
          <cell r="J1801">
            <v>39622</v>
          </cell>
          <cell r="K1801">
            <v>16.29</v>
          </cell>
        </row>
        <row r="1802">
          <cell r="J1802">
            <v>39623</v>
          </cell>
          <cell r="K1802">
            <v>16.28</v>
          </cell>
        </row>
        <row r="1803">
          <cell r="J1803">
            <v>39624</v>
          </cell>
          <cell r="K1803">
            <v>16.350000000000001</v>
          </cell>
        </row>
        <row r="1804">
          <cell r="J1804">
            <v>39625</v>
          </cell>
          <cell r="K1804">
            <v>16.2</v>
          </cell>
        </row>
        <row r="1805">
          <cell r="J1805">
            <v>39626</v>
          </cell>
          <cell r="K1805">
            <v>16.239999999999998</v>
          </cell>
        </row>
        <row r="1806">
          <cell r="J1806">
            <v>39627</v>
          </cell>
          <cell r="K1806">
            <v>16.239999999999998</v>
          </cell>
        </row>
        <row r="1807">
          <cell r="J1807">
            <v>39628</v>
          </cell>
          <cell r="K1807">
            <v>16.239999999999998</v>
          </cell>
        </row>
        <row r="1808">
          <cell r="J1808">
            <v>39629</v>
          </cell>
          <cell r="K1808">
            <v>16.57</v>
          </cell>
        </row>
        <row r="1809">
          <cell r="J1809">
            <v>39630</v>
          </cell>
          <cell r="K1809">
            <v>16.57</v>
          </cell>
        </row>
        <row r="1810">
          <cell r="J1810">
            <v>39631</v>
          </cell>
          <cell r="K1810">
            <v>15.63</v>
          </cell>
        </row>
        <row r="1811">
          <cell r="J1811">
            <v>39632</v>
          </cell>
          <cell r="K1811">
            <v>15.34</v>
          </cell>
        </row>
        <row r="1812">
          <cell r="J1812">
            <v>39633</v>
          </cell>
          <cell r="K1812">
            <v>15.2</v>
          </cell>
        </row>
        <row r="1813">
          <cell r="J1813">
            <v>39634</v>
          </cell>
          <cell r="K1813">
            <v>15.2</v>
          </cell>
        </row>
        <row r="1814">
          <cell r="J1814">
            <v>39635</v>
          </cell>
          <cell r="K1814">
            <v>15.2</v>
          </cell>
        </row>
        <row r="1815">
          <cell r="J1815">
            <v>39636</v>
          </cell>
          <cell r="K1815">
            <v>15.35</v>
          </cell>
        </row>
        <row r="1816">
          <cell r="J1816">
            <v>39637</v>
          </cell>
          <cell r="K1816">
            <v>15.83</v>
          </cell>
        </row>
        <row r="1817">
          <cell r="J1817">
            <v>39638</v>
          </cell>
          <cell r="K1817">
            <v>15.6</v>
          </cell>
        </row>
        <row r="1818">
          <cell r="J1818">
            <v>39639</v>
          </cell>
          <cell r="K1818">
            <v>15.08</v>
          </cell>
        </row>
        <row r="1819">
          <cell r="J1819">
            <v>39640</v>
          </cell>
          <cell r="K1819">
            <v>15.04</v>
          </cell>
        </row>
        <row r="1820">
          <cell r="J1820">
            <v>39641</v>
          </cell>
          <cell r="K1820">
            <v>15.04</v>
          </cell>
        </row>
        <row r="1821">
          <cell r="J1821">
            <v>39642</v>
          </cell>
          <cell r="K1821">
            <v>15.04</v>
          </cell>
        </row>
        <row r="1822">
          <cell r="J1822">
            <v>39643</v>
          </cell>
          <cell r="K1822">
            <v>14.43</v>
          </cell>
        </row>
        <row r="1823">
          <cell r="J1823">
            <v>39644</v>
          </cell>
          <cell r="K1823">
            <v>14.04</v>
          </cell>
        </row>
        <row r="1824">
          <cell r="J1824">
            <v>39645</v>
          </cell>
          <cell r="K1824">
            <v>14.6</v>
          </cell>
        </row>
        <row r="1825">
          <cell r="J1825">
            <v>39646</v>
          </cell>
          <cell r="K1825">
            <v>14.59</v>
          </cell>
        </row>
        <row r="1826">
          <cell r="J1826">
            <v>39647</v>
          </cell>
          <cell r="K1826">
            <v>14.44</v>
          </cell>
        </row>
        <row r="1827">
          <cell r="J1827">
            <v>39648</v>
          </cell>
          <cell r="K1827">
            <v>14.44</v>
          </cell>
        </row>
        <row r="1828">
          <cell r="J1828">
            <v>39649</v>
          </cell>
          <cell r="K1828">
            <v>14.44</v>
          </cell>
        </row>
        <row r="1829">
          <cell r="J1829">
            <v>39650</v>
          </cell>
          <cell r="K1829">
            <v>14.3</v>
          </cell>
        </row>
        <row r="1830">
          <cell r="J1830">
            <v>39651</v>
          </cell>
          <cell r="K1830">
            <v>14.37</v>
          </cell>
        </row>
        <row r="1831">
          <cell r="J1831">
            <v>39652</v>
          </cell>
          <cell r="K1831">
            <v>14.69</v>
          </cell>
        </row>
        <row r="1832">
          <cell r="J1832">
            <v>39653</v>
          </cell>
          <cell r="K1832">
            <v>14.47</v>
          </cell>
        </row>
        <row r="1833">
          <cell r="J1833">
            <v>39654</v>
          </cell>
          <cell r="K1833">
            <v>14.56</v>
          </cell>
        </row>
        <row r="1834">
          <cell r="J1834">
            <v>39655</v>
          </cell>
          <cell r="K1834">
            <v>14.56</v>
          </cell>
        </row>
        <row r="1835">
          <cell r="J1835">
            <v>39656</v>
          </cell>
          <cell r="K1835">
            <v>14.56</v>
          </cell>
          <cell r="L1835">
            <v>19.811394281027869</v>
          </cell>
        </row>
      </sheetData>
      <sheetData sheetId="1"/>
      <sheetData sheetId="2"/>
      <sheetData sheetId="3" refreshError="1"/>
      <sheetData sheetId="4" refreshError="1"/>
      <sheetData sheetId="5" refreshError="1"/>
      <sheetData sheetId="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IQ -------&gt;"/>
      <sheetName val="IS"/>
      <sheetName val="BS"/>
      <sheetName val="Cap Table"/>
      <sheetName val="CF"/>
      <sheetName val="LBO -------&gt;"/>
      <sheetName val="2007E Analysis"/>
      <sheetName val="Historical Financials"/>
      <sheetName val="LBO Analysis"/>
      <sheetName val="3 Statements"/>
      <sheetName val="Financials Overview"/>
      <sheetName val="LBO Output"/>
      <sheetName val="Sensitivity Analysis"/>
      <sheetName val="DCF Analysis"/>
      <sheetName val="Company Financials_New1 ------&gt;"/>
      <sheetName val="Consol Inc Stmt_New1"/>
      <sheetName val="Jen-Coat_New1"/>
      <sheetName val="Tekkote_New1"/>
      <sheetName val="Bal Sheet_New1"/>
      <sheetName val="Cons Cash Flow_New1"/>
      <sheetName val="Capex_New1"/>
      <sheetName val="Valuation Matrix"/>
      <sheetName val="Football Field"/>
      <sheetName val="Company Financials_New2-------&gt;"/>
      <sheetName val="Consol Inc Stmt_New2"/>
      <sheetName val="Jen-Coat_New2"/>
      <sheetName val="Tekkote_New2"/>
      <sheetName val="Bal Sheet_New2"/>
      <sheetName val="Cons Cash Flow_New2"/>
      <sheetName val="Capex_New2"/>
      <sheetName val="Summary Financials"/>
      <sheetName val="Purchase Price Variance"/>
      <sheetName val="LBO Sum"/>
      <sheetName val="RAD Sponsor Investment"/>
      <sheetName val="RAD Cap Structure"/>
      <sheetName val="Divestiture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5">
          <cell r="E5" t="str">
            <v>Implied Multiple of 2007</v>
          </cell>
          <cell r="I5" t="str">
            <v>Implied Multiple of 2008</v>
          </cell>
        </row>
        <row r="6">
          <cell r="G6" t="str">
            <v>EBITDA-</v>
          </cell>
          <cell r="K6" t="str">
            <v>EBITDA-</v>
          </cell>
        </row>
        <row r="7">
          <cell r="E7" t="str">
            <v>EBITDA</v>
          </cell>
          <cell r="F7" t="str">
            <v>EBIT</v>
          </cell>
          <cell r="G7" t="str">
            <v>CapEx</v>
          </cell>
          <cell r="I7" t="str">
            <v>EBITDA</v>
          </cell>
          <cell r="J7" t="str">
            <v>EBIT</v>
          </cell>
          <cell r="K7" t="str">
            <v>CapEx</v>
          </cell>
        </row>
        <row r="8">
          <cell r="C8" t="str">
            <v>Jen-Coat</v>
          </cell>
        </row>
        <row r="9">
          <cell r="C9" t="str">
            <v>Metrics ($MM):</v>
          </cell>
          <cell r="E9">
            <v>11.951105546337374</v>
          </cell>
          <cell r="F9">
            <v>9.5525068130399671</v>
          </cell>
          <cell r="G9">
            <v>11.268135577814041</v>
          </cell>
          <cell r="I9">
            <v>12.937330588571946</v>
          </cell>
          <cell r="J9">
            <v>10.549864470857555</v>
          </cell>
          <cell r="K9">
            <v>10.549864470857555</v>
          </cell>
        </row>
        <row r="11">
          <cell r="C11">
            <v>115</v>
          </cell>
          <cell r="E11">
            <v>9.6225407393581062</v>
          </cell>
          <cell r="F11">
            <v>12.038724729619185</v>
          </cell>
          <cell r="G11">
            <v>10.205769996806286</v>
          </cell>
          <cell r="I11">
            <v>8.8890052868853822</v>
          </cell>
          <cell r="J11">
            <v>10.900613966906452</v>
          </cell>
          <cell r="K11">
            <v>10.900613966906452</v>
          </cell>
        </row>
        <row r="12">
          <cell r="C12">
            <v>120</v>
          </cell>
          <cell r="E12">
            <v>10.040912075851937</v>
          </cell>
          <cell r="F12">
            <v>12.562147543950454</v>
          </cell>
          <cell r="G12">
            <v>10.649499127102212</v>
          </cell>
          <cell r="I12">
            <v>9.2754837776195291</v>
          </cell>
          <cell r="J12">
            <v>11.374553704598036</v>
          </cell>
          <cell r="K12">
            <v>11.374553704598036</v>
          </cell>
        </row>
        <row r="13">
          <cell r="C13">
            <v>125</v>
          </cell>
          <cell r="E13">
            <v>10.459283412345767</v>
          </cell>
          <cell r="F13">
            <v>13.085570358281723</v>
          </cell>
          <cell r="G13">
            <v>11.093228257398136</v>
          </cell>
          <cell r="I13">
            <v>9.6619622683536761</v>
          </cell>
          <cell r="J13">
            <v>11.848493442289621</v>
          </cell>
          <cell r="K13">
            <v>11.848493442289621</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ty"/>
      <sheetName val="proceeds"/>
      <sheetName val="Sheet3"/>
    </sheetNames>
    <sheetDataSet>
      <sheetData sheetId="0" refreshError="1"/>
      <sheetData sheetId="1" refreshError="1"/>
      <sheetData sheetId="2"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_Summary"/>
      <sheetName val="DCF"/>
    </sheetNames>
    <sheetDataSet>
      <sheetData sheetId="0" refreshError="1"/>
      <sheetData sheetId="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e"/>
      <sheetName val="Output Stock no 2003"/>
      <sheetName val="Output 50_50 no 2003"/>
      <sheetName val="Output Stock"/>
      <sheetName val="Output 50_50"/>
      <sheetName val="Output Cash"/>
      <sheetName val="MC"/>
      <sheetName val="__FDSCACHE__"/>
      <sheetName val="FLR"/>
      <sheetName val="HAL"/>
      <sheetName val="KBR"/>
      <sheetName val="FLR by Market"/>
      <sheetName val="Contrib"/>
      <sheetName val="Projects"/>
      <sheetName val="Valuation"/>
      <sheetName val="Management"/>
      <sheetName val="Charges"/>
      <sheetName val="Market Share Leadership"/>
      <sheetName val="Claims"/>
      <sheetName val="Net Liability"/>
      <sheetName val="Foster Wheeler"/>
      <sheetName val="FWC E&amp;C"/>
      <sheetName val="FWC Energy"/>
      <sheetName val="Turner Industries"/>
      <sheetName val="Shaw"/>
      <sheetName val="HAL Cap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5">
          <cell r="C5" t="str">
            <v>Category</v>
          </cell>
          <cell r="E5" t="str">
            <v># of Claims</v>
          </cell>
          <cell r="G5" t="str">
            <v>Description</v>
          </cell>
        </row>
        <row r="8">
          <cell r="C8" t="str">
            <v>Refractory Claims</v>
          </cell>
          <cell r="E8">
            <v>158000</v>
          </cell>
          <cell r="G8" t="str">
            <v>Asbestos was used in a small number of products manufactured by Harbison-Walker Refractories Company, which DII Industries acquired in 1967.  After the spin-off, DII and Harbison entered into coverage-in-place agreements with insurance companies which bot</v>
          </cell>
        </row>
        <row r="9">
          <cell r="C9" t="str">
            <v>Other DII Industries Claims</v>
          </cell>
          <cell r="E9">
            <v>164000</v>
          </cell>
          <cell r="G9" t="str">
            <v>Open and unresolved claims alleging injuries from asbestos used in other products formerly manufactured by DII.  Most of these involve gaskets and packing materials used in pumps and other industrial products.</v>
          </cell>
        </row>
        <row r="10">
          <cell r="C10" t="str">
            <v>Construction Claims</v>
          </cell>
          <cell r="E10">
            <v>67000</v>
          </cell>
          <cell r="G10" t="str">
            <v>Open and unresolved claims alleging injuries from asbestos in material used in construction and maintenance projects, most of which were conducted by Brown &amp; Root, Inc.</v>
          </cell>
        </row>
        <row r="11">
          <cell r="E11">
            <v>389000</v>
          </cell>
        </row>
        <row r="25">
          <cell r="C25" t="str">
            <v>For Graphs</v>
          </cell>
        </row>
        <row r="26">
          <cell r="D26" t="str">
            <v>#</v>
          </cell>
        </row>
        <row r="27">
          <cell r="C27" t="str">
            <v>Refractory Claims</v>
          </cell>
          <cell r="D27">
            <v>158000</v>
          </cell>
        </row>
        <row r="28">
          <cell r="C28" t="str">
            <v>Other DII Industries Claims</v>
          </cell>
          <cell r="D28">
            <v>164000</v>
          </cell>
        </row>
        <row r="29">
          <cell r="C29" t="str">
            <v>Construction Claims</v>
          </cell>
          <cell r="D29">
            <v>67000</v>
          </cell>
        </row>
        <row r="32">
          <cell r="D32" t="str">
            <v>$</v>
          </cell>
        </row>
        <row r="33">
          <cell r="C33" t="str">
            <v>Affected Industries</v>
          </cell>
          <cell r="D33">
            <v>45</v>
          </cell>
        </row>
        <row r="34">
          <cell r="C34" t="str">
            <v>Insurance</v>
          </cell>
          <cell r="D34">
            <v>45</v>
          </cell>
        </row>
        <row r="35">
          <cell r="C35" t="str">
            <v>Existing Trust Funds</v>
          </cell>
          <cell r="D35">
            <v>18</v>
          </cell>
        </row>
      </sheetData>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 Summary"/>
      <sheetName val="VAL MATRIX"/>
      <sheetName val="S&amp;U"/>
      <sheetName val="Stock Data"/>
      <sheetName val="Shareholders"/>
      <sheetName val="1yr Sh.Act."/>
      <sheetName val="BuyersSellers"/>
      <sheetName val="Shrs Traded 1yr"/>
      <sheetName val="EVcompChart"/>
      <sheetName val="IndexChart(6M)"/>
      <sheetName val="Media Transactions"/>
      <sheetName val="EV-EBITDA"/>
      <sheetName val="Large Cap"/>
      <sheetName val="ANR"/>
      <sheetName val="History RAW"/>
      <sheetName val="In-Market"/>
      <sheetName val="Map Rider"/>
      <sheetName val="IndexChart (2Y)"/>
    </sheetNames>
    <sheetDataSet>
      <sheetData sheetId="0" refreshError="1"/>
      <sheetData sheetId="1" refreshError="1">
        <row r="4">
          <cell r="I4" t="str">
            <v>Current</v>
          </cell>
        </row>
        <row r="5">
          <cell r="I5">
            <v>39520</v>
          </cell>
          <cell r="J5" t="str">
            <v>Assumed Share Price</v>
          </cell>
        </row>
        <row r="6">
          <cell r="I6">
            <v>3.38</v>
          </cell>
          <cell r="J6">
            <v>3.5</v>
          </cell>
          <cell r="K6">
            <v>3.75</v>
          </cell>
          <cell r="L6">
            <v>4</v>
          </cell>
          <cell r="M6">
            <v>4.25</v>
          </cell>
          <cell r="N6">
            <v>4.5</v>
          </cell>
          <cell r="O6">
            <v>4.75</v>
          </cell>
          <cell r="P6">
            <v>5</v>
          </cell>
          <cell r="Q6">
            <v>5.25</v>
          </cell>
          <cell r="R6">
            <v>5.5</v>
          </cell>
          <cell r="S6">
            <v>5.75</v>
          </cell>
          <cell r="T6">
            <v>6</v>
          </cell>
        </row>
        <row r="8">
          <cell r="C8" t="str">
            <v>Implied Premiums:</v>
          </cell>
          <cell r="H8" t="str">
            <v>Statistic</v>
          </cell>
        </row>
        <row r="9">
          <cell r="C9" t="str">
            <v>Current</v>
          </cell>
          <cell r="H9">
            <v>3.38</v>
          </cell>
          <cell r="J9">
            <v>3.5502958579881616E-2</v>
          </cell>
          <cell r="K9">
            <v>0.10946745562130178</v>
          </cell>
          <cell r="L9">
            <v>0.18343195266272194</v>
          </cell>
          <cell r="M9">
            <v>0.25739644970414211</v>
          </cell>
          <cell r="N9">
            <v>0.33136094674556227</v>
          </cell>
          <cell r="O9">
            <v>0.40532544378698221</v>
          </cell>
          <cell r="P9">
            <v>0.47928994082840237</v>
          </cell>
          <cell r="Q9">
            <v>0.55325443786982254</v>
          </cell>
          <cell r="R9">
            <v>0.6272189349112427</v>
          </cell>
          <cell r="S9">
            <v>0.70118343195266286</v>
          </cell>
          <cell r="T9">
            <v>0.7751479289940828</v>
          </cell>
        </row>
        <row r="10">
          <cell r="C10" t="str">
            <v>30-Day Avg.</v>
          </cell>
          <cell r="H10">
            <v>3.41</v>
          </cell>
          <cell r="J10">
            <v>2.6392961876832821E-2</v>
          </cell>
          <cell r="K10">
            <v>9.9706744868035102E-2</v>
          </cell>
          <cell r="L10">
            <v>0.17302052785923738</v>
          </cell>
          <cell r="M10">
            <v>0.24633431085043989</v>
          </cell>
          <cell r="N10">
            <v>0.31964809384164217</v>
          </cell>
          <cell r="O10">
            <v>0.39296187683284445</v>
          </cell>
          <cell r="P10">
            <v>0.46627565982404695</v>
          </cell>
          <cell r="Q10">
            <v>0.53958944281524923</v>
          </cell>
          <cell r="R10">
            <v>0.61290322580645151</v>
          </cell>
          <cell r="S10">
            <v>0.68621700879765379</v>
          </cell>
          <cell r="T10">
            <v>0.7595307917888563</v>
          </cell>
        </row>
        <row r="11">
          <cell r="C11" t="str">
            <v>60-Day Avg.</v>
          </cell>
          <cell r="H11">
            <v>3.72</v>
          </cell>
          <cell r="J11">
            <v>-5.9139784946236618E-2</v>
          </cell>
          <cell r="K11">
            <v>8.0645161290322509E-3</v>
          </cell>
          <cell r="L11">
            <v>7.5268817204301008E-2</v>
          </cell>
          <cell r="M11">
            <v>0.14247311827956977</v>
          </cell>
          <cell r="N11">
            <v>0.20967741935483875</v>
          </cell>
          <cell r="O11">
            <v>0.2768817204301075</v>
          </cell>
          <cell r="P11">
            <v>0.34408602150537626</v>
          </cell>
          <cell r="Q11">
            <v>0.41129032258064502</v>
          </cell>
          <cell r="R11">
            <v>0.478494623655914</v>
          </cell>
          <cell r="S11">
            <v>0.54569892473118276</v>
          </cell>
          <cell r="T11">
            <v>0.61290322580645151</v>
          </cell>
        </row>
        <row r="12">
          <cell r="C12" t="str">
            <v>90-Day Avg.</v>
          </cell>
          <cell r="H12">
            <v>4.33</v>
          </cell>
          <cell r="J12">
            <v>-0.19168591224018472</v>
          </cell>
          <cell r="K12">
            <v>-0.13394919168591224</v>
          </cell>
          <cell r="L12">
            <v>-7.6212471131639759E-2</v>
          </cell>
          <cell r="M12">
            <v>-1.8475750577367167E-2</v>
          </cell>
          <cell r="N12">
            <v>3.9260969976905313E-2</v>
          </cell>
          <cell r="O12">
            <v>9.6997690531177794E-2</v>
          </cell>
          <cell r="P12">
            <v>0.15473441108545027</v>
          </cell>
          <cell r="Q12">
            <v>0.21247113163972275</v>
          </cell>
          <cell r="R12">
            <v>0.27020785219399546</v>
          </cell>
          <cell r="S12">
            <v>0.32794457274826794</v>
          </cell>
          <cell r="T12">
            <v>0.38568129330254042</v>
          </cell>
        </row>
        <row r="13">
          <cell r="C13" t="str">
            <v>6-Month Avg.</v>
          </cell>
          <cell r="H13">
            <v>5.9504809283044837</v>
          </cell>
          <cell r="J13">
            <v>-0.41181224809046113</v>
          </cell>
          <cell r="K13">
            <v>-0.3697988372397798</v>
          </cell>
          <cell r="L13">
            <v>-0.32778542638909847</v>
          </cell>
          <cell r="M13">
            <v>-0.28577201553841713</v>
          </cell>
          <cell r="N13">
            <v>-0.2437586046877358</v>
          </cell>
          <cell r="O13">
            <v>-0.20174519383705447</v>
          </cell>
          <cell r="P13">
            <v>-0.15973178298637314</v>
          </cell>
          <cell r="Q13">
            <v>-0.1177183721356917</v>
          </cell>
          <cell r="R13">
            <v>-7.5704961285010364E-2</v>
          </cell>
          <cell r="S13">
            <v>-3.3691550434329032E-2</v>
          </cell>
          <cell r="T13">
            <v>8.3218604163521892E-3</v>
          </cell>
        </row>
        <row r="16">
          <cell r="C16" t="str">
            <v>FD Shares Outstanding</v>
          </cell>
          <cell r="I16">
            <v>23.668787999999999</v>
          </cell>
          <cell r="J16">
            <v>23.668787999999999</v>
          </cell>
          <cell r="K16">
            <v>23.668787999999999</v>
          </cell>
          <cell r="L16">
            <v>23.668787999999999</v>
          </cell>
          <cell r="M16">
            <v>23.668787999999999</v>
          </cell>
          <cell r="N16">
            <v>23.668787999999999</v>
          </cell>
          <cell r="O16">
            <v>23.668787999999999</v>
          </cell>
          <cell r="P16">
            <v>23.668787999999999</v>
          </cell>
          <cell r="Q16">
            <v>23.668787999999999</v>
          </cell>
          <cell r="R16">
            <v>23.668787999999999</v>
          </cell>
          <cell r="S16">
            <v>23.668787999999999</v>
          </cell>
          <cell r="T16">
            <v>23.668787999999999</v>
          </cell>
        </row>
        <row r="17">
          <cell r="C17" t="str">
            <v>Equity Value</v>
          </cell>
          <cell r="I17">
            <v>80.000503439999989</v>
          </cell>
          <cell r="J17">
            <v>82.840757999999994</v>
          </cell>
          <cell r="K17">
            <v>88.757954999999995</v>
          </cell>
          <cell r="L17">
            <v>94.675151999999997</v>
          </cell>
          <cell r="M17">
            <v>100.592349</v>
          </cell>
          <cell r="N17">
            <v>106.509546</v>
          </cell>
          <cell r="O17">
            <v>112.426743</v>
          </cell>
          <cell r="P17">
            <v>118.34394</v>
          </cell>
          <cell r="Q17">
            <v>124.26113699999999</v>
          </cell>
          <cell r="R17">
            <v>130.17833400000001</v>
          </cell>
          <cell r="S17">
            <v>136.09553099999999</v>
          </cell>
          <cell r="T17">
            <v>142.01272799999998</v>
          </cell>
        </row>
        <row r="18">
          <cell r="C18" t="str">
            <v>Plus:  Total Debt</v>
          </cell>
          <cell r="I18">
            <v>354.24700000000001</v>
          </cell>
          <cell r="J18">
            <v>354.24700000000001</v>
          </cell>
          <cell r="K18">
            <v>354.24700000000001</v>
          </cell>
          <cell r="L18">
            <v>354.24700000000001</v>
          </cell>
          <cell r="M18">
            <v>354.24700000000001</v>
          </cell>
          <cell r="N18">
            <v>354.24700000000001</v>
          </cell>
          <cell r="O18">
            <v>354.24700000000001</v>
          </cell>
          <cell r="P18">
            <v>354.24700000000001</v>
          </cell>
          <cell r="Q18">
            <v>354.24700000000001</v>
          </cell>
          <cell r="R18">
            <v>354.24700000000001</v>
          </cell>
          <cell r="S18">
            <v>354.24700000000001</v>
          </cell>
          <cell r="T18">
            <v>354.24700000000001</v>
          </cell>
        </row>
        <row r="19">
          <cell r="C19" t="str">
            <v>Less:  Cash</v>
          </cell>
          <cell r="I19">
            <v>-0.44700000000000001</v>
          </cell>
          <cell r="J19">
            <v>-0.44700000000000001</v>
          </cell>
          <cell r="K19">
            <v>-0.44700000000000001</v>
          </cell>
          <cell r="L19">
            <v>-0.44700000000000001</v>
          </cell>
          <cell r="M19">
            <v>-0.44700000000000001</v>
          </cell>
          <cell r="N19">
            <v>-0.44700000000000001</v>
          </cell>
          <cell r="O19">
            <v>-0.44700000000000001</v>
          </cell>
          <cell r="P19">
            <v>-0.44700000000000001</v>
          </cell>
          <cell r="Q19">
            <v>-0.44700000000000001</v>
          </cell>
          <cell r="R19">
            <v>-0.44700000000000001</v>
          </cell>
          <cell r="S19">
            <v>-0.44700000000000001</v>
          </cell>
          <cell r="T19">
            <v>-0.44700000000000001</v>
          </cell>
        </row>
        <row r="20">
          <cell r="C20" t="str">
            <v>Total Enterprise Value</v>
          </cell>
          <cell r="I20">
            <v>433.80050344</v>
          </cell>
          <cell r="J20">
            <v>436.64075800000001</v>
          </cell>
          <cell r="K20">
            <v>442.55795499999999</v>
          </cell>
          <cell r="L20">
            <v>448.47515199999998</v>
          </cell>
          <cell r="M20">
            <v>454.39234900000002</v>
          </cell>
          <cell r="N20">
            <v>460.30954600000001</v>
          </cell>
          <cell r="O20">
            <v>466.226743</v>
          </cell>
          <cell r="P20">
            <v>472.14394000000004</v>
          </cell>
          <cell r="Q20">
            <v>478.06113700000003</v>
          </cell>
          <cell r="R20">
            <v>483.97833400000002</v>
          </cell>
          <cell r="S20">
            <v>489.89553100000001</v>
          </cell>
          <cell r="T20">
            <v>495.81272799999999</v>
          </cell>
        </row>
        <row r="22">
          <cell r="C22" t="str">
            <v>Implied Valuation</v>
          </cell>
          <cell r="H22" t="str">
            <v>Statistic</v>
          </cell>
        </row>
        <row r="23">
          <cell r="C23" t="str">
            <v>TEV / 2007A EBITDA</v>
          </cell>
          <cell r="H23">
            <v>54.686999999999998</v>
          </cell>
          <cell r="I23">
            <v>7.9324245879276614</v>
          </cell>
          <cell r="J23">
            <v>7.9843611461590509</v>
          </cell>
          <cell r="K23">
            <v>8.0925623091411119</v>
          </cell>
          <cell r="L23">
            <v>8.2007634721231728</v>
          </cell>
          <cell r="M23">
            <v>8.3089646351052355</v>
          </cell>
          <cell r="N23">
            <v>8.4171657980872983</v>
          </cell>
          <cell r="O23">
            <v>8.5253669610693592</v>
          </cell>
          <cell r="P23">
            <v>8.6335681240514219</v>
          </cell>
          <cell r="Q23">
            <v>8.7417692870334829</v>
          </cell>
          <cell r="R23">
            <v>8.8499704500155438</v>
          </cell>
          <cell r="S23">
            <v>8.9581716129976048</v>
          </cell>
          <cell r="T23">
            <v>9.0663727759796657</v>
          </cell>
        </row>
        <row r="24">
          <cell r="C24" t="str">
            <v>TEV / 2008E EBITDA</v>
          </cell>
          <cell r="H24">
            <v>54.5</v>
          </cell>
          <cell r="I24">
            <v>7.9596422649541285</v>
          </cell>
          <cell r="J24">
            <v>8.0117570275229362</v>
          </cell>
          <cell r="K24">
            <v>8.1203294495412841</v>
          </cell>
          <cell r="L24">
            <v>8.228901871559632</v>
          </cell>
          <cell r="M24">
            <v>8.3374742935779818</v>
          </cell>
          <cell r="N24">
            <v>8.4460467155963297</v>
          </cell>
          <cell r="O24">
            <v>8.5546191376146794</v>
          </cell>
          <cell r="P24">
            <v>8.6631915596330291</v>
          </cell>
          <cell r="Q24">
            <v>8.7717639816513771</v>
          </cell>
          <cell r="R24">
            <v>8.880336403669725</v>
          </cell>
          <cell r="S24">
            <v>8.9889088256880729</v>
          </cell>
          <cell r="T24">
            <v>9.0974812477064226</v>
          </cell>
        </row>
        <row r="26">
          <cell r="C26" t="str">
            <v>TEV / 2007A BCF</v>
          </cell>
          <cell r="H26">
            <v>74.8</v>
          </cell>
          <cell r="I26">
            <v>5.799471971122995</v>
          </cell>
          <cell r="J26">
            <v>5.8374432887700536</v>
          </cell>
          <cell r="K26">
            <v>5.9165502005347594</v>
          </cell>
          <cell r="L26">
            <v>5.9956571122994653</v>
          </cell>
          <cell r="M26">
            <v>6.074764024064172</v>
          </cell>
          <cell r="N26">
            <v>6.153870935828877</v>
          </cell>
          <cell r="O26">
            <v>6.2329778475935829</v>
          </cell>
          <cell r="P26">
            <v>6.3120847593582896</v>
          </cell>
          <cell r="Q26">
            <v>6.3911916711229955</v>
          </cell>
          <cell r="R26">
            <v>6.4702985828877013</v>
          </cell>
          <cell r="S26">
            <v>6.5494054946524072</v>
          </cell>
          <cell r="T26">
            <v>6.6285124064171121</v>
          </cell>
        </row>
        <row r="27">
          <cell r="C27" t="str">
            <v>TEV / 2008E BCF</v>
          </cell>
          <cell r="H27">
            <v>74.613</v>
          </cell>
          <cell r="I27">
            <v>5.814006988594481</v>
          </cell>
          <cell r="J27">
            <v>5.8520734724511811</v>
          </cell>
          <cell r="K27">
            <v>5.9313786471526413</v>
          </cell>
          <cell r="L27">
            <v>6.0106838218541006</v>
          </cell>
          <cell r="M27">
            <v>6.0899889965555607</v>
          </cell>
          <cell r="N27">
            <v>6.16929417125702</v>
          </cell>
          <cell r="O27">
            <v>6.2485993459584792</v>
          </cell>
          <cell r="P27">
            <v>6.3279045206599394</v>
          </cell>
          <cell r="Q27">
            <v>6.4072096953613986</v>
          </cell>
          <cell r="R27">
            <v>6.4865148700628579</v>
          </cell>
          <cell r="S27">
            <v>6.5658200447643171</v>
          </cell>
          <cell r="T27">
            <v>6.6451252194657764</v>
          </cell>
        </row>
        <row r="29">
          <cell r="C29" t="str">
            <v>Public Float Summary</v>
          </cell>
        </row>
        <row r="30">
          <cell r="C30" t="str">
            <v>Public Float Shares</v>
          </cell>
          <cell r="I30">
            <v>10.346619999999998</v>
          </cell>
          <cell r="J30">
            <v>10.346619999999998</v>
          </cell>
          <cell r="K30">
            <v>10.346619999999998</v>
          </cell>
          <cell r="L30">
            <v>10.346619999999998</v>
          </cell>
          <cell r="M30">
            <v>10.346619999999998</v>
          </cell>
          <cell r="N30">
            <v>10.346619999999998</v>
          </cell>
          <cell r="O30">
            <v>10.346619999999998</v>
          </cell>
          <cell r="P30">
            <v>10.346619999999998</v>
          </cell>
          <cell r="Q30">
            <v>10.346619999999998</v>
          </cell>
          <cell r="R30">
            <v>10.346619999999998</v>
          </cell>
          <cell r="S30">
            <v>10.346619999999998</v>
          </cell>
          <cell r="T30">
            <v>10.346619999999998</v>
          </cell>
        </row>
        <row r="31">
          <cell r="C31" t="str">
            <v>Value of Public Float</v>
          </cell>
          <cell r="I31">
            <v>34.971575599999994</v>
          </cell>
          <cell r="J31">
            <v>36.213169999999991</v>
          </cell>
          <cell r="K31">
            <v>38.799824999999991</v>
          </cell>
          <cell r="L31">
            <v>41.386479999999992</v>
          </cell>
          <cell r="M31">
            <v>43.973134999999992</v>
          </cell>
          <cell r="N31">
            <v>46.559789999999992</v>
          </cell>
          <cell r="O31">
            <v>49.146444999999993</v>
          </cell>
          <cell r="P31">
            <v>51.733099999999993</v>
          </cell>
          <cell r="Q31">
            <v>54.319754999999986</v>
          </cell>
          <cell r="R31">
            <v>56.906409999999987</v>
          </cell>
          <cell r="S31">
            <v>59.493064999999987</v>
          </cell>
          <cell r="T31">
            <v>62.079719999999988</v>
          </cell>
        </row>
        <row r="32">
          <cell r="C32" t="str">
            <v>Atsinger / Epperson Shares</v>
          </cell>
          <cell r="I32">
            <v>13.322168000000001</v>
          </cell>
          <cell r="J32">
            <v>13.322168000000001</v>
          </cell>
          <cell r="K32">
            <v>13.322168000000001</v>
          </cell>
          <cell r="L32">
            <v>13.322168000000001</v>
          </cell>
          <cell r="M32">
            <v>13.322168000000001</v>
          </cell>
          <cell r="N32">
            <v>13.322168000000001</v>
          </cell>
          <cell r="O32">
            <v>13.322168000000001</v>
          </cell>
          <cell r="P32">
            <v>13.322168000000001</v>
          </cell>
          <cell r="Q32">
            <v>13.322168000000001</v>
          </cell>
          <cell r="R32">
            <v>13.322168000000001</v>
          </cell>
          <cell r="S32">
            <v>13.322168000000001</v>
          </cell>
          <cell r="T32">
            <v>13.322168000000001</v>
          </cell>
        </row>
        <row r="33">
          <cell r="C33" t="str">
            <v>Value of Atsinger / Epperson Shares</v>
          </cell>
          <cell r="I33">
            <v>45.028927840000001</v>
          </cell>
          <cell r="J33">
            <v>46.627588000000003</v>
          </cell>
          <cell r="K33">
            <v>49.958130000000004</v>
          </cell>
          <cell r="L33">
            <v>53.288672000000005</v>
          </cell>
          <cell r="M33">
            <v>56.619214000000007</v>
          </cell>
          <cell r="N33">
            <v>59.949756000000008</v>
          </cell>
          <cell r="O33">
            <v>63.280298000000009</v>
          </cell>
          <cell r="P33">
            <v>66.61084000000001</v>
          </cell>
          <cell r="Q33">
            <v>69.941382000000004</v>
          </cell>
          <cell r="R33">
            <v>73.271924000000013</v>
          </cell>
          <cell r="S33">
            <v>76.602466000000007</v>
          </cell>
          <cell r="T33">
            <v>79.933008000000001</v>
          </cell>
        </row>
        <row r="34">
          <cell r="C34" t="str">
            <v>Less: Est. Permitted Purchase on Credit Facility</v>
          </cell>
          <cell r="I34">
            <v>20</v>
          </cell>
          <cell r="J34">
            <v>20</v>
          </cell>
          <cell r="K34">
            <v>20</v>
          </cell>
          <cell r="L34">
            <v>20</v>
          </cell>
          <cell r="M34">
            <v>20</v>
          </cell>
          <cell r="N34">
            <v>20</v>
          </cell>
          <cell r="O34">
            <v>20</v>
          </cell>
          <cell r="P34">
            <v>20</v>
          </cell>
          <cell r="Q34">
            <v>20</v>
          </cell>
          <cell r="R34">
            <v>20</v>
          </cell>
          <cell r="S34">
            <v>20</v>
          </cell>
          <cell r="T34">
            <v>20</v>
          </cell>
        </row>
        <row r="35">
          <cell r="C35" t="str">
            <v>Funding Needed</v>
          </cell>
          <cell r="I35">
            <v>14.971575599999994</v>
          </cell>
          <cell r="J35">
            <v>16.213169999999991</v>
          </cell>
          <cell r="K35">
            <v>18.799824999999991</v>
          </cell>
          <cell r="L35">
            <v>21.386479999999992</v>
          </cell>
          <cell r="M35">
            <v>23.973134999999992</v>
          </cell>
          <cell r="N35">
            <v>26.559789999999992</v>
          </cell>
          <cell r="O35">
            <v>29.146444999999993</v>
          </cell>
          <cell r="P35">
            <v>31.733099999999993</v>
          </cell>
          <cell r="Q35">
            <v>34.319754999999986</v>
          </cell>
          <cell r="R35">
            <v>36.906409999999987</v>
          </cell>
          <cell r="S35">
            <v>39.493064999999987</v>
          </cell>
          <cell r="T35">
            <v>42.079719999999988</v>
          </cell>
        </row>
      </sheetData>
      <sheetData sheetId="2" refreshError="1"/>
      <sheetData sheetId="3" refreshError="1">
        <row r="1">
          <cell r="F1" t="str">
            <v>today</v>
          </cell>
          <cell r="O1" t="str">
            <v>calc'd</v>
          </cell>
        </row>
        <row r="2">
          <cell r="A2" t="str">
            <v>Date</v>
          </cell>
          <cell r="B2" t="str">
            <v>Price</v>
          </cell>
          <cell r="C2" t="str">
            <v>Volume</v>
          </cell>
          <cell r="F2">
            <v>39520</v>
          </cell>
          <cell r="G2" t="str">
            <v>salm</v>
          </cell>
          <cell r="H2" t="str">
            <v>Date</v>
          </cell>
          <cell r="J2">
            <v>39490</v>
          </cell>
          <cell r="K2" t="str">
            <v>30-Day Avg.</v>
          </cell>
          <cell r="M2">
            <v>3.41</v>
          </cell>
          <cell r="O2">
            <v>3.4176940177179072</v>
          </cell>
        </row>
        <row r="3">
          <cell r="A3" t="str">
            <v>1/3/2006</v>
          </cell>
          <cell r="B3">
            <v>17.7</v>
          </cell>
          <cell r="C3">
            <v>52.769999999999996</v>
          </cell>
          <cell r="F3" t="str">
            <v>High</v>
          </cell>
          <cell r="G3">
            <v>14</v>
          </cell>
          <cell r="H3">
            <v>39190</v>
          </cell>
          <cell r="J3">
            <v>39460</v>
          </cell>
          <cell r="K3" t="str">
            <v>60-Day Avg.</v>
          </cell>
          <cell r="M3">
            <v>3.72</v>
          </cell>
          <cell r="O3">
            <v>3.6974545695422729</v>
          </cell>
        </row>
        <row r="4">
          <cell r="A4" t="str">
            <v>1/4/2006</v>
          </cell>
          <cell r="B4">
            <v>17.7</v>
          </cell>
          <cell r="C4">
            <v>40.169999999999995</v>
          </cell>
          <cell r="F4" t="str">
            <v>Low</v>
          </cell>
          <cell r="G4">
            <v>2.8</v>
          </cell>
          <cell r="H4">
            <v>39514</v>
          </cell>
          <cell r="J4">
            <v>39430</v>
          </cell>
          <cell r="K4" t="str">
            <v>90-Day Avg.</v>
          </cell>
          <cell r="M4">
            <v>4.33</v>
          </cell>
          <cell r="O4">
            <v>4.2991445606816567</v>
          </cell>
        </row>
        <row r="5">
          <cell r="A5" t="str">
            <v>1/5/2006</v>
          </cell>
          <cell r="B5">
            <v>17.829999999999998</v>
          </cell>
          <cell r="C5">
            <v>229.52</v>
          </cell>
          <cell r="J5">
            <v>39340</v>
          </cell>
          <cell r="K5" t="str">
            <v>6-Month. Avg.</v>
          </cell>
          <cell r="M5">
            <v>5.9504809283044837</v>
          </cell>
        </row>
        <row r="6">
          <cell r="A6" t="str">
            <v>1/6/2006</v>
          </cell>
          <cell r="B6">
            <v>17.68</v>
          </cell>
          <cell r="C6">
            <v>25.13</v>
          </cell>
          <cell r="E6">
            <v>38718</v>
          </cell>
        </row>
        <row r="7">
          <cell r="A7" t="str">
            <v>1/9/2006</v>
          </cell>
          <cell r="B7">
            <v>17.09</v>
          </cell>
          <cell r="C7">
            <v>98.68</v>
          </cell>
          <cell r="E7">
            <v>39520</v>
          </cell>
          <cell r="G7" t="str">
            <v>1yr return</v>
          </cell>
          <cell r="H7">
            <v>-0.7078651685393258</v>
          </cell>
          <cell r="K7" t="str">
            <v>avg. daily vol.</v>
          </cell>
          <cell r="M7">
            <v>52.370706521739173</v>
          </cell>
        </row>
        <row r="8">
          <cell r="A8" t="str">
            <v>1/10/2006</v>
          </cell>
          <cell r="B8">
            <v>16.96</v>
          </cell>
          <cell r="C8">
            <v>42.97</v>
          </cell>
          <cell r="E8">
            <v>802</v>
          </cell>
        </row>
        <row r="9">
          <cell r="A9" t="str">
            <v>1/11/2006</v>
          </cell>
          <cell r="B9">
            <v>16.489999999999998</v>
          </cell>
          <cell r="C9">
            <v>58.01</v>
          </cell>
          <cell r="E9">
            <v>267.33333333333331</v>
          </cell>
        </row>
        <row r="10">
          <cell r="A10" t="str">
            <v>1/12/2006</v>
          </cell>
          <cell r="B10">
            <v>15.97</v>
          </cell>
          <cell r="C10">
            <v>63.15</v>
          </cell>
        </row>
        <row r="11">
          <cell r="A11" t="str">
            <v>1/13/2006</v>
          </cell>
          <cell r="B11">
            <v>15.9</v>
          </cell>
          <cell r="C11">
            <v>45.24</v>
          </cell>
        </row>
        <row r="12">
          <cell r="A12" t="str">
            <v>1/17/2006</v>
          </cell>
          <cell r="B12">
            <v>15.73</v>
          </cell>
          <cell r="C12">
            <v>38.46</v>
          </cell>
        </row>
        <row r="13">
          <cell r="A13" t="str">
            <v>1/18/2006</v>
          </cell>
          <cell r="B13">
            <v>15.69</v>
          </cell>
          <cell r="C13">
            <v>50.09</v>
          </cell>
        </row>
        <row r="14">
          <cell r="A14" t="str">
            <v>1/19/2006</v>
          </cell>
          <cell r="B14">
            <v>15.27</v>
          </cell>
          <cell r="C14">
            <v>50.8</v>
          </cell>
        </row>
        <row r="15">
          <cell r="A15" t="str">
            <v>1/20/2006</v>
          </cell>
          <cell r="B15">
            <v>15.24</v>
          </cell>
          <cell r="C15">
            <v>66.949999999999989</v>
          </cell>
        </row>
        <row r="16">
          <cell r="A16" t="str">
            <v>1/23/2006</v>
          </cell>
          <cell r="B16">
            <v>15.67</v>
          </cell>
          <cell r="C16">
            <v>27.92</v>
          </cell>
        </row>
        <row r="17">
          <cell r="A17" t="str">
            <v>1/24/2006</v>
          </cell>
          <cell r="B17">
            <v>15.55</v>
          </cell>
          <cell r="C17">
            <v>25.1</v>
          </cell>
        </row>
        <row r="18">
          <cell r="A18" t="str">
            <v>1/25/2006</v>
          </cell>
          <cell r="B18">
            <v>15.6</v>
          </cell>
          <cell r="C18">
            <v>27.099999999999998</v>
          </cell>
        </row>
        <row r="19">
          <cell r="A19" t="str">
            <v>1/26/2006</v>
          </cell>
          <cell r="B19">
            <v>15.66</v>
          </cell>
          <cell r="C19">
            <v>125.86</v>
          </cell>
        </row>
        <row r="20">
          <cell r="A20" t="str">
            <v>1/27/2006</v>
          </cell>
          <cell r="B20">
            <v>15.68</v>
          </cell>
          <cell r="C20">
            <v>9.7900000000000009</v>
          </cell>
        </row>
        <row r="21">
          <cell r="A21" t="str">
            <v>1/30/2006</v>
          </cell>
          <cell r="B21">
            <v>15.3</v>
          </cell>
          <cell r="C21">
            <v>130.20000000000002</v>
          </cell>
        </row>
        <row r="22">
          <cell r="A22" t="str">
            <v>1/31/2006</v>
          </cell>
          <cell r="B22">
            <v>15.34</v>
          </cell>
          <cell r="C22">
            <v>210.96</v>
          </cell>
        </row>
        <row r="23">
          <cell r="A23" t="str">
            <v>2/1/2006</v>
          </cell>
          <cell r="B23">
            <v>15.38</v>
          </cell>
          <cell r="C23">
            <v>57.95</v>
          </cell>
        </row>
        <row r="24">
          <cell r="A24" t="str">
            <v>2/2/2006</v>
          </cell>
          <cell r="B24">
            <v>15.23</v>
          </cell>
          <cell r="C24">
            <v>75.14</v>
          </cell>
        </row>
        <row r="25">
          <cell r="A25" t="str">
            <v>2/3/2006</v>
          </cell>
          <cell r="B25">
            <v>14.96</v>
          </cell>
          <cell r="C25">
            <v>32.5</v>
          </cell>
        </row>
        <row r="26">
          <cell r="A26" t="str">
            <v>2/6/2006</v>
          </cell>
          <cell r="B26">
            <v>14.95</v>
          </cell>
          <cell r="C26">
            <v>21.57</v>
          </cell>
        </row>
        <row r="27">
          <cell r="A27" t="str">
            <v>2/7/2006</v>
          </cell>
          <cell r="B27">
            <v>14.87</v>
          </cell>
          <cell r="C27">
            <v>48.15</v>
          </cell>
        </row>
        <row r="28">
          <cell r="A28" t="str">
            <v>2/8/2006</v>
          </cell>
          <cell r="B28">
            <v>15.1</v>
          </cell>
          <cell r="C28">
            <v>25.05</v>
          </cell>
        </row>
        <row r="29">
          <cell r="A29" t="str">
            <v>2/9/2006</v>
          </cell>
          <cell r="B29">
            <v>14.7</v>
          </cell>
          <cell r="C29">
            <v>127.47</v>
          </cell>
        </row>
        <row r="30">
          <cell r="A30" t="str">
            <v>2/10/2006</v>
          </cell>
          <cell r="B30">
            <v>14.51</v>
          </cell>
          <cell r="C30">
            <v>55.97</v>
          </cell>
        </row>
        <row r="31">
          <cell r="A31" t="str">
            <v>2/13/2006</v>
          </cell>
          <cell r="B31">
            <v>14.27</v>
          </cell>
          <cell r="C31">
            <v>41.5</v>
          </cell>
        </row>
        <row r="32">
          <cell r="A32" t="str">
            <v>2/14/2006</v>
          </cell>
          <cell r="B32">
            <v>14.17</v>
          </cell>
          <cell r="C32">
            <v>169.5</v>
          </cell>
        </row>
        <row r="33">
          <cell r="A33" t="str">
            <v>2/15/2006</v>
          </cell>
          <cell r="B33">
            <v>14.14</v>
          </cell>
          <cell r="C33">
            <v>94.13000000000001</v>
          </cell>
        </row>
        <row r="34">
          <cell r="A34" t="str">
            <v>2/16/2006</v>
          </cell>
          <cell r="B34">
            <v>14.22</v>
          </cell>
          <cell r="C34">
            <v>22.689999999999998</v>
          </cell>
        </row>
        <row r="35">
          <cell r="A35" t="str">
            <v>2/17/2006</v>
          </cell>
          <cell r="B35">
            <v>14.2</v>
          </cell>
          <cell r="C35">
            <v>25.24</v>
          </cell>
        </row>
        <row r="36">
          <cell r="A36" t="str">
            <v>2/21/2006</v>
          </cell>
          <cell r="B36">
            <v>14.16</v>
          </cell>
          <cell r="C36">
            <v>26.21</v>
          </cell>
        </row>
        <row r="37">
          <cell r="A37" t="str">
            <v>2/22/2006</v>
          </cell>
          <cell r="B37">
            <v>14</v>
          </cell>
          <cell r="C37">
            <v>39.629999999999995</v>
          </cell>
        </row>
        <row r="38">
          <cell r="A38" t="str">
            <v>2/23/2006</v>
          </cell>
          <cell r="B38">
            <v>14.09</v>
          </cell>
          <cell r="C38">
            <v>58.77</v>
          </cell>
        </row>
        <row r="39">
          <cell r="A39" t="str">
            <v>2/24/2006</v>
          </cell>
          <cell r="B39">
            <v>14</v>
          </cell>
          <cell r="C39">
            <v>46.809999999999995</v>
          </cell>
        </row>
        <row r="40">
          <cell r="A40" t="str">
            <v>2/27/2006</v>
          </cell>
          <cell r="B40">
            <v>14.12</v>
          </cell>
          <cell r="C40">
            <v>7.84</v>
          </cell>
        </row>
        <row r="41">
          <cell r="A41" t="str">
            <v>2/28/2006</v>
          </cell>
          <cell r="B41">
            <v>13.98</v>
          </cell>
          <cell r="C41">
            <v>32.99</v>
          </cell>
        </row>
        <row r="42">
          <cell r="A42" t="str">
            <v>3/1/2006</v>
          </cell>
          <cell r="B42">
            <v>14.16</v>
          </cell>
          <cell r="C42">
            <v>18.079999999999998</v>
          </cell>
        </row>
        <row r="43">
          <cell r="A43" t="str">
            <v>3/2/2006</v>
          </cell>
          <cell r="B43">
            <v>13.97</v>
          </cell>
          <cell r="C43">
            <v>30.15</v>
          </cell>
        </row>
        <row r="44">
          <cell r="A44" t="str">
            <v>3/3/2006</v>
          </cell>
          <cell r="B44">
            <v>14.03</v>
          </cell>
          <cell r="C44">
            <v>34.04</v>
          </cell>
        </row>
        <row r="45">
          <cell r="A45" t="str">
            <v>3/6/2006</v>
          </cell>
          <cell r="B45">
            <v>13.98</v>
          </cell>
          <cell r="C45">
            <v>46.690000000000005</v>
          </cell>
        </row>
        <row r="46">
          <cell r="A46" t="str">
            <v>3/7/2006</v>
          </cell>
          <cell r="B46">
            <v>13.97</v>
          </cell>
          <cell r="C46">
            <v>14.120000000000001</v>
          </cell>
        </row>
        <row r="47">
          <cell r="A47" t="str">
            <v>3/8/2006</v>
          </cell>
          <cell r="B47">
            <v>13.11</v>
          </cell>
          <cell r="C47">
            <v>68.39</v>
          </cell>
        </row>
        <row r="48">
          <cell r="A48" t="str">
            <v>3/9/2006</v>
          </cell>
          <cell r="B48">
            <v>12.99</v>
          </cell>
          <cell r="C48">
            <v>54.1</v>
          </cell>
        </row>
        <row r="49">
          <cell r="A49" t="str">
            <v>3/10/2006</v>
          </cell>
          <cell r="B49">
            <v>12.99</v>
          </cell>
          <cell r="C49">
            <v>44.019999999999996</v>
          </cell>
        </row>
        <row r="50">
          <cell r="A50" t="str">
            <v>3/13/2006</v>
          </cell>
          <cell r="B50">
            <v>13.27</v>
          </cell>
          <cell r="C50">
            <v>319.41000000000003</v>
          </cell>
        </row>
        <row r="51">
          <cell r="A51" t="str">
            <v>3/14/2006</v>
          </cell>
          <cell r="B51">
            <v>13.56</v>
          </cell>
          <cell r="C51">
            <v>39.89</v>
          </cell>
        </row>
        <row r="52">
          <cell r="A52" t="str">
            <v>3/15/2006</v>
          </cell>
          <cell r="B52">
            <v>13.51</v>
          </cell>
          <cell r="C52">
            <v>43.35</v>
          </cell>
        </row>
        <row r="53">
          <cell r="A53" t="str">
            <v>3/16/2006</v>
          </cell>
          <cell r="B53">
            <v>13.44</v>
          </cell>
          <cell r="C53">
            <v>28.490000000000002</v>
          </cell>
        </row>
        <row r="54">
          <cell r="A54" t="str">
            <v>3/17/2006</v>
          </cell>
          <cell r="B54">
            <v>13.49</v>
          </cell>
          <cell r="C54">
            <v>111.53</v>
          </cell>
        </row>
        <row r="55">
          <cell r="A55" t="str">
            <v>3/20/2006</v>
          </cell>
          <cell r="B55">
            <v>13.49</v>
          </cell>
          <cell r="C55">
            <v>39.800000000000004</v>
          </cell>
        </row>
        <row r="56">
          <cell r="A56" t="str">
            <v>3/21/2006</v>
          </cell>
          <cell r="B56">
            <v>13.51</v>
          </cell>
          <cell r="C56">
            <v>37.24</v>
          </cell>
        </row>
        <row r="57">
          <cell r="A57" t="str">
            <v>3/22/2006</v>
          </cell>
          <cell r="B57">
            <v>13.98</v>
          </cell>
          <cell r="C57">
            <v>73</v>
          </cell>
        </row>
        <row r="58">
          <cell r="A58" t="str">
            <v>3/23/2006</v>
          </cell>
          <cell r="B58">
            <v>14.2</v>
          </cell>
          <cell r="C58">
            <v>18.190000000000001</v>
          </cell>
        </row>
        <row r="59">
          <cell r="A59" t="str">
            <v>3/24/2006</v>
          </cell>
          <cell r="B59">
            <v>14.8</v>
          </cell>
          <cell r="C59">
            <v>82.460000000000008</v>
          </cell>
        </row>
        <row r="60">
          <cell r="A60" t="str">
            <v>3/27/2006</v>
          </cell>
          <cell r="B60">
            <v>14.82</v>
          </cell>
          <cell r="C60">
            <v>43.39</v>
          </cell>
        </row>
        <row r="61">
          <cell r="A61" t="str">
            <v>3/28/2006</v>
          </cell>
          <cell r="B61">
            <v>14.82</v>
          </cell>
          <cell r="C61">
            <v>44.3</v>
          </cell>
        </row>
        <row r="62">
          <cell r="A62" t="str">
            <v>3/29/2006</v>
          </cell>
          <cell r="B62">
            <v>15.03</v>
          </cell>
          <cell r="C62">
            <v>54.550000000000004</v>
          </cell>
        </row>
        <row r="63">
          <cell r="A63" t="str">
            <v>3/30/2006</v>
          </cell>
          <cell r="B63">
            <v>14.98</v>
          </cell>
          <cell r="C63">
            <v>51.27</v>
          </cell>
        </row>
        <row r="64">
          <cell r="A64" t="str">
            <v>3/31/2006</v>
          </cell>
          <cell r="B64">
            <v>15.01</v>
          </cell>
          <cell r="C64">
            <v>54.72</v>
          </cell>
        </row>
        <row r="65">
          <cell r="A65" t="str">
            <v>4/3/2006</v>
          </cell>
          <cell r="B65">
            <v>14.8</v>
          </cell>
          <cell r="C65">
            <v>54.739999999999995</v>
          </cell>
        </row>
        <row r="66">
          <cell r="A66" t="str">
            <v>4/4/2006</v>
          </cell>
          <cell r="B66">
            <v>14.79</v>
          </cell>
          <cell r="C66">
            <v>82.59</v>
          </cell>
        </row>
        <row r="67">
          <cell r="A67" t="str">
            <v>4/5/2006</v>
          </cell>
          <cell r="B67">
            <v>14.72</v>
          </cell>
          <cell r="C67">
            <v>39.129999999999995</v>
          </cell>
        </row>
        <row r="68">
          <cell r="A68" t="str">
            <v>4/6/2006</v>
          </cell>
          <cell r="B68">
            <v>14.76</v>
          </cell>
          <cell r="C68">
            <v>39.46</v>
          </cell>
        </row>
        <row r="69">
          <cell r="A69" t="str">
            <v>4/7/2006</v>
          </cell>
          <cell r="B69">
            <v>14.81</v>
          </cell>
          <cell r="C69">
            <v>78.289999999999992</v>
          </cell>
        </row>
        <row r="70">
          <cell r="A70" t="str">
            <v>4/10/2006</v>
          </cell>
          <cell r="B70">
            <v>14.7</v>
          </cell>
          <cell r="C70">
            <v>40.11</v>
          </cell>
        </row>
        <row r="71">
          <cell r="A71" t="str">
            <v>4/11/2006</v>
          </cell>
          <cell r="B71">
            <v>14.5</v>
          </cell>
          <cell r="C71">
            <v>32.29</v>
          </cell>
        </row>
        <row r="72">
          <cell r="A72" t="str">
            <v>4/12/2006</v>
          </cell>
          <cell r="B72">
            <v>14.69</v>
          </cell>
          <cell r="C72">
            <v>18.329999999999998</v>
          </cell>
        </row>
        <row r="73">
          <cell r="A73" t="str">
            <v>4/13/2006</v>
          </cell>
          <cell r="B73">
            <v>14.67</v>
          </cell>
          <cell r="C73">
            <v>31.44</v>
          </cell>
        </row>
        <row r="74">
          <cell r="A74" t="str">
            <v>4/17/2006</v>
          </cell>
          <cell r="B74">
            <v>14.61</v>
          </cell>
          <cell r="C74">
            <v>19.630000000000003</v>
          </cell>
        </row>
        <row r="75">
          <cell r="A75" t="str">
            <v>4/18/2006</v>
          </cell>
          <cell r="B75">
            <v>14.76</v>
          </cell>
          <cell r="C75">
            <v>54.04</v>
          </cell>
        </row>
        <row r="76">
          <cell r="A76" t="str">
            <v>4/19/2006</v>
          </cell>
          <cell r="B76">
            <v>14.7</v>
          </cell>
          <cell r="C76">
            <v>75.23</v>
          </cell>
        </row>
        <row r="77">
          <cell r="A77" t="str">
            <v>4/20/2006</v>
          </cell>
          <cell r="B77">
            <v>14.76</v>
          </cell>
          <cell r="C77">
            <v>47.64</v>
          </cell>
        </row>
        <row r="78">
          <cell r="A78" t="str">
            <v>4/21/2006</v>
          </cell>
          <cell r="B78">
            <v>15.08</v>
          </cell>
          <cell r="C78">
            <v>96.25</v>
          </cell>
        </row>
        <row r="79">
          <cell r="A79" t="str">
            <v>4/24/2006</v>
          </cell>
          <cell r="B79">
            <v>14.84</v>
          </cell>
          <cell r="C79">
            <v>250.74</v>
          </cell>
        </row>
        <row r="80">
          <cell r="A80" t="str">
            <v>4/25/2006</v>
          </cell>
          <cell r="B80">
            <v>14.84</v>
          </cell>
          <cell r="C80">
            <v>133.97999999999999</v>
          </cell>
        </row>
        <row r="81">
          <cell r="A81" t="str">
            <v>4/26/2006</v>
          </cell>
          <cell r="B81">
            <v>15</v>
          </cell>
          <cell r="C81">
            <v>345.10999999999996</v>
          </cell>
        </row>
        <row r="82">
          <cell r="A82" t="str">
            <v>4/27/2006</v>
          </cell>
          <cell r="B82">
            <v>14.95</v>
          </cell>
          <cell r="C82">
            <v>33.480000000000004</v>
          </cell>
        </row>
        <row r="83">
          <cell r="A83" t="str">
            <v>4/28/2006</v>
          </cell>
          <cell r="B83">
            <v>15.28</v>
          </cell>
          <cell r="C83">
            <v>49.72</v>
          </cell>
        </row>
        <row r="84">
          <cell r="A84" t="str">
            <v>5/1/2006</v>
          </cell>
          <cell r="B84">
            <v>15.28</v>
          </cell>
          <cell r="C84">
            <v>29.47</v>
          </cell>
        </row>
        <row r="85">
          <cell r="A85" t="str">
            <v>5/2/2006</v>
          </cell>
          <cell r="B85">
            <v>15.22</v>
          </cell>
          <cell r="C85">
            <v>75.739999999999995</v>
          </cell>
        </row>
        <row r="86">
          <cell r="A86" t="str">
            <v>5/3/2006</v>
          </cell>
          <cell r="B86">
            <v>15.21</v>
          </cell>
          <cell r="C86">
            <v>28.35</v>
          </cell>
        </row>
        <row r="87">
          <cell r="A87" t="str">
            <v>5/4/2006</v>
          </cell>
          <cell r="B87">
            <v>15.11</v>
          </cell>
          <cell r="C87">
            <v>11.979999999999999</v>
          </cell>
        </row>
        <row r="88">
          <cell r="A88" t="str">
            <v>5/5/2006</v>
          </cell>
          <cell r="B88">
            <v>15.26</v>
          </cell>
          <cell r="C88">
            <v>25.52</v>
          </cell>
        </row>
        <row r="89">
          <cell r="A89" t="str">
            <v>5/8/2006</v>
          </cell>
          <cell r="B89">
            <v>15.07</v>
          </cell>
          <cell r="C89">
            <v>30.59</v>
          </cell>
        </row>
        <row r="90">
          <cell r="A90" t="str">
            <v>5/9/2006</v>
          </cell>
          <cell r="B90">
            <v>15.32</v>
          </cell>
          <cell r="C90">
            <v>97.49</v>
          </cell>
        </row>
        <row r="91">
          <cell r="A91" t="str">
            <v>5/10/2006</v>
          </cell>
          <cell r="B91">
            <v>15.23</v>
          </cell>
          <cell r="C91">
            <v>42.17</v>
          </cell>
        </row>
        <row r="92">
          <cell r="A92" t="str">
            <v>5/11/2006</v>
          </cell>
          <cell r="B92">
            <v>14.94</v>
          </cell>
          <cell r="C92">
            <v>121.34</v>
          </cell>
        </row>
        <row r="93">
          <cell r="A93" t="str">
            <v>5/12/2006</v>
          </cell>
          <cell r="B93">
            <v>14.87</v>
          </cell>
          <cell r="C93">
            <v>252.19000000000003</v>
          </cell>
        </row>
        <row r="94">
          <cell r="A94" t="str">
            <v>5/15/2006</v>
          </cell>
          <cell r="B94">
            <v>15.13</v>
          </cell>
          <cell r="C94">
            <v>47.46</v>
          </cell>
        </row>
        <row r="95">
          <cell r="A95" t="str">
            <v>5/16/2006</v>
          </cell>
          <cell r="B95">
            <v>14.98</v>
          </cell>
          <cell r="C95">
            <v>23.32</v>
          </cell>
        </row>
        <row r="96">
          <cell r="A96" t="str">
            <v>5/17/2006</v>
          </cell>
          <cell r="B96">
            <v>14.98</v>
          </cell>
          <cell r="C96">
            <v>134.63</v>
          </cell>
        </row>
        <row r="97">
          <cell r="A97" t="str">
            <v>5/18/2006</v>
          </cell>
          <cell r="B97">
            <v>14.98</v>
          </cell>
          <cell r="C97">
            <v>36.53</v>
          </cell>
        </row>
        <row r="98">
          <cell r="A98" t="str">
            <v>5/19/2006</v>
          </cell>
          <cell r="B98">
            <v>14.9</v>
          </cell>
          <cell r="C98">
            <v>33.230000000000004</v>
          </cell>
        </row>
        <row r="99">
          <cell r="A99" t="str">
            <v>5/22/2006</v>
          </cell>
          <cell r="B99">
            <v>14.6</v>
          </cell>
          <cell r="C99">
            <v>94.960000000000008</v>
          </cell>
        </row>
        <row r="100">
          <cell r="A100" t="str">
            <v>5/23/2006</v>
          </cell>
          <cell r="B100">
            <v>14.506</v>
          </cell>
          <cell r="C100">
            <v>75.2</v>
          </cell>
        </row>
        <row r="101">
          <cell r="A101" t="str">
            <v>5/24/2006</v>
          </cell>
          <cell r="B101">
            <v>14.554</v>
          </cell>
          <cell r="C101">
            <v>99.15</v>
          </cell>
        </row>
        <row r="102">
          <cell r="A102" t="str">
            <v>5/25/2006</v>
          </cell>
          <cell r="B102">
            <v>14.61</v>
          </cell>
          <cell r="C102">
            <v>35.619999999999997</v>
          </cell>
        </row>
        <row r="103">
          <cell r="A103" t="str">
            <v>5/26/2006</v>
          </cell>
          <cell r="B103">
            <v>14.41</v>
          </cell>
          <cell r="C103">
            <v>63.62</v>
          </cell>
        </row>
        <row r="104">
          <cell r="A104" t="str">
            <v>5/30/2006</v>
          </cell>
          <cell r="B104">
            <v>14.21</v>
          </cell>
          <cell r="C104">
            <v>60.39</v>
          </cell>
        </row>
        <row r="105">
          <cell r="A105" t="str">
            <v>5/31/2006</v>
          </cell>
          <cell r="B105">
            <v>14.47</v>
          </cell>
          <cell r="C105">
            <v>56.13</v>
          </cell>
        </row>
        <row r="106">
          <cell r="A106" t="str">
            <v>6/1/2006</v>
          </cell>
          <cell r="B106">
            <v>14.58</v>
          </cell>
          <cell r="C106">
            <v>29.05</v>
          </cell>
        </row>
        <row r="107">
          <cell r="A107" t="str">
            <v>6/2/2006</v>
          </cell>
          <cell r="B107">
            <v>14.5</v>
          </cell>
          <cell r="C107">
            <v>27.16</v>
          </cell>
        </row>
        <row r="108">
          <cell r="A108" t="str">
            <v>6/5/2006</v>
          </cell>
          <cell r="B108">
            <v>13.98</v>
          </cell>
          <cell r="C108">
            <v>57.96</v>
          </cell>
        </row>
        <row r="109">
          <cell r="A109" t="str">
            <v>6/6/2006</v>
          </cell>
          <cell r="B109">
            <v>14.19</v>
          </cell>
          <cell r="C109">
            <v>51.03</v>
          </cell>
        </row>
        <row r="110">
          <cell r="A110" t="str">
            <v>6/7/2006</v>
          </cell>
          <cell r="B110">
            <v>13.95</v>
          </cell>
          <cell r="C110">
            <v>143.07</v>
          </cell>
        </row>
        <row r="111">
          <cell r="A111" t="str">
            <v>6/8/2006</v>
          </cell>
          <cell r="B111">
            <v>14.03</v>
          </cell>
          <cell r="C111">
            <v>98.79</v>
          </cell>
        </row>
        <row r="112">
          <cell r="A112" t="str">
            <v>6/9/2006</v>
          </cell>
          <cell r="B112">
            <v>14</v>
          </cell>
          <cell r="C112">
            <v>55.9</v>
          </cell>
        </row>
        <row r="113">
          <cell r="A113" t="str">
            <v>6/12/2006</v>
          </cell>
          <cell r="B113">
            <v>13.92</v>
          </cell>
          <cell r="C113">
            <v>53.6</v>
          </cell>
        </row>
        <row r="114">
          <cell r="A114" t="str">
            <v>6/13/2006</v>
          </cell>
          <cell r="B114">
            <v>13.9</v>
          </cell>
          <cell r="C114">
            <v>68.150000000000006</v>
          </cell>
        </row>
        <row r="115">
          <cell r="A115" t="str">
            <v>6/14/2006</v>
          </cell>
          <cell r="B115">
            <v>13.97</v>
          </cell>
          <cell r="C115">
            <v>42.08</v>
          </cell>
        </row>
        <row r="116">
          <cell r="A116" t="str">
            <v>6/15/2006</v>
          </cell>
          <cell r="B116">
            <v>13.86</v>
          </cell>
          <cell r="C116">
            <v>41.65</v>
          </cell>
        </row>
        <row r="117">
          <cell r="A117" t="str">
            <v>6/16/2006</v>
          </cell>
          <cell r="B117">
            <v>13.64</v>
          </cell>
          <cell r="C117">
            <v>159.20000000000002</v>
          </cell>
        </row>
        <row r="118">
          <cell r="A118" t="str">
            <v>6/19/2006</v>
          </cell>
          <cell r="B118">
            <v>13.12</v>
          </cell>
          <cell r="C118">
            <v>31.31</v>
          </cell>
        </row>
        <row r="119">
          <cell r="A119" t="str">
            <v>6/20/2006</v>
          </cell>
          <cell r="B119">
            <v>13.05</v>
          </cell>
          <cell r="C119">
            <v>32.020000000000003</v>
          </cell>
        </row>
        <row r="120">
          <cell r="A120" t="str">
            <v>6/21/2006</v>
          </cell>
          <cell r="B120">
            <v>12.95</v>
          </cell>
          <cell r="C120">
            <v>22.41</v>
          </cell>
        </row>
        <row r="121">
          <cell r="A121" t="str">
            <v>6/22/2006</v>
          </cell>
          <cell r="B121">
            <v>12.64</v>
          </cell>
          <cell r="C121">
            <v>43.21</v>
          </cell>
        </row>
        <row r="122">
          <cell r="A122" t="str">
            <v>6/23/2006</v>
          </cell>
          <cell r="B122">
            <v>12.44</v>
          </cell>
          <cell r="C122">
            <v>23.33</v>
          </cell>
        </row>
        <row r="123">
          <cell r="A123" t="str">
            <v>6/26/2006</v>
          </cell>
          <cell r="B123">
            <v>12.37</v>
          </cell>
          <cell r="C123">
            <v>17.989999999999998</v>
          </cell>
        </row>
        <row r="124">
          <cell r="A124" t="str">
            <v>6/27/2006</v>
          </cell>
          <cell r="B124">
            <v>11.71</v>
          </cell>
          <cell r="C124">
            <v>33.19</v>
          </cell>
        </row>
        <row r="125">
          <cell r="A125" t="str">
            <v>6/28/2006</v>
          </cell>
          <cell r="B125">
            <v>11.75</v>
          </cell>
          <cell r="C125">
            <v>40.44</v>
          </cell>
        </row>
        <row r="126">
          <cell r="A126" t="str">
            <v>6/29/2006</v>
          </cell>
          <cell r="B126">
            <v>12.88</v>
          </cell>
          <cell r="C126">
            <v>45.199999999999996</v>
          </cell>
        </row>
        <row r="127">
          <cell r="A127" t="str">
            <v>6/30/2006</v>
          </cell>
          <cell r="B127">
            <v>13.01</v>
          </cell>
          <cell r="C127">
            <v>275.88</v>
          </cell>
        </row>
        <row r="128">
          <cell r="A128" t="str">
            <v>7/3/2006</v>
          </cell>
          <cell r="B128">
            <v>12.55</v>
          </cell>
          <cell r="C128">
            <v>48.19</v>
          </cell>
        </row>
        <row r="129">
          <cell r="A129" t="str">
            <v>7/5/2006</v>
          </cell>
          <cell r="B129">
            <v>13.8</v>
          </cell>
          <cell r="C129">
            <v>51.589999999999996</v>
          </cell>
        </row>
        <row r="130">
          <cell r="A130" t="str">
            <v>7/6/2006</v>
          </cell>
          <cell r="B130">
            <v>12.83</v>
          </cell>
          <cell r="C130">
            <v>47.800000000000004</v>
          </cell>
        </row>
        <row r="131">
          <cell r="A131" t="str">
            <v>7/7/2006</v>
          </cell>
          <cell r="B131">
            <v>12.29</v>
          </cell>
          <cell r="C131">
            <v>45.13</v>
          </cell>
        </row>
        <row r="132">
          <cell r="A132" t="str">
            <v>7/10/2006</v>
          </cell>
          <cell r="B132">
            <v>12.4</v>
          </cell>
          <cell r="C132">
            <v>37.39</v>
          </cell>
        </row>
        <row r="133">
          <cell r="A133" t="str">
            <v>7/11/2006</v>
          </cell>
          <cell r="B133">
            <v>12</v>
          </cell>
          <cell r="C133">
            <v>56.07</v>
          </cell>
        </row>
        <row r="134">
          <cell r="A134" t="str">
            <v>7/12/2006</v>
          </cell>
          <cell r="B134">
            <v>11.71</v>
          </cell>
          <cell r="C134">
            <v>66.38</v>
          </cell>
        </row>
        <row r="135">
          <cell r="A135" t="str">
            <v>7/13/2006</v>
          </cell>
          <cell r="B135">
            <v>11.59</v>
          </cell>
          <cell r="C135">
            <v>63.02</v>
          </cell>
        </row>
        <row r="136">
          <cell r="A136" t="str">
            <v>7/14/2006</v>
          </cell>
          <cell r="B136">
            <v>11.61</v>
          </cell>
          <cell r="C136">
            <v>32.68</v>
          </cell>
        </row>
        <row r="137">
          <cell r="A137" t="str">
            <v>7/17/2006</v>
          </cell>
          <cell r="B137">
            <v>11.33</v>
          </cell>
          <cell r="C137">
            <v>24.29</v>
          </cell>
        </row>
        <row r="138">
          <cell r="A138" t="str">
            <v>7/18/2006</v>
          </cell>
          <cell r="B138">
            <v>11.75</v>
          </cell>
          <cell r="C138">
            <v>19.189999999999998</v>
          </cell>
        </row>
        <row r="139">
          <cell r="A139" t="str">
            <v>7/19/2006</v>
          </cell>
          <cell r="B139">
            <v>11.88</v>
          </cell>
          <cell r="C139">
            <v>27.220000000000002</v>
          </cell>
        </row>
        <row r="140">
          <cell r="A140" t="str">
            <v>7/20/2006</v>
          </cell>
          <cell r="B140">
            <v>11.43</v>
          </cell>
          <cell r="C140">
            <v>31.220000000000002</v>
          </cell>
        </row>
        <row r="141">
          <cell r="A141" t="str">
            <v>7/21/2006</v>
          </cell>
          <cell r="B141">
            <v>11.26</v>
          </cell>
          <cell r="C141">
            <v>62.14</v>
          </cell>
        </row>
        <row r="142">
          <cell r="A142" t="str">
            <v>7/24/2006</v>
          </cell>
          <cell r="B142">
            <v>11.56</v>
          </cell>
          <cell r="C142">
            <v>19.939999999999998</v>
          </cell>
        </row>
        <row r="143">
          <cell r="A143" t="str">
            <v>7/25/2006</v>
          </cell>
          <cell r="B143">
            <v>11.39</v>
          </cell>
          <cell r="C143">
            <v>32.54</v>
          </cell>
        </row>
        <row r="144">
          <cell r="A144" t="str">
            <v>7/26/2006</v>
          </cell>
          <cell r="B144">
            <v>11.95</v>
          </cell>
          <cell r="C144">
            <v>28.299999999999997</v>
          </cell>
        </row>
        <row r="145">
          <cell r="A145" t="str">
            <v>7/27/2006</v>
          </cell>
          <cell r="B145">
            <v>11.91</v>
          </cell>
          <cell r="C145">
            <v>35.090000000000003</v>
          </cell>
        </row>
        <row r="146">
          <cell r="A146" t="str">
            <v>7/28/2006</v>
          </cell>
          <cell r="B146">
            <v>12.12</v>
          </cell>
          <cell r="C146">
            <v>25.37</v>
          </cell>
        </row>
        <row r="147">
          <cell r="A147" t="str">
            <v>7/31/2006</v>
          </cell>
          <cell r="B147">
            <v>12.13</v>
          </cell>
          <cell r="C147">
            <v>29.57</v>
          </cell>
        </row>
        <row r="148">
          <cell r="A148" t="str">
            <v>8/1/2006</v>
          </cell>
          <cell r="B148">
            <v>12.08</v>
          </cell>
          <cell r="C148">
            <v>27.709999999999997</v>
          </cell>
        </row>
        <row r="149">
          <cell r="A149" t="str">
            <v>8/2/2006</v>
          </cell>
          <cell r="B149">
            <v>12.03</v>
          </cell>
          <cell r="C149">
            <v>15.970000000000002</v>
          </cell>
        </row>
        <row r="150">
          <cell r="A150" t="str">
            <v>8/3/2006</v>
          </cell>
          <cell r="B150">
            <v>12.09</v>
          </cell>
          <cell r="C150">
            <v>29.63</v>
          </cell>
        </row>
        <row r="151">
          <cell r="A151" t="str">
            <v>8/4/2006</v>
          </cell>
          <cell r="B151">
            <v>12.29</v>
          </cell>
          <cell r="C151">
            <v>42.21</v>
          </cell>
        </row>
        <row r="152">
          <cell r="A152" t="str">
            <v>8/7/2006</v>
          </cell>
          <cell r="B152">
            <v>12.02</v>
          </cell>
          <cell r="C152">
            <v>91.160000000000011</v>
          </cell>
        </row>
        <row r="153">
          <cell r="A153" t="str">
            <v>8/8/2006</v>
          </cell>
          <cell r="B153">
            <v>11.42</v>
          </cell>
          <cell r="C153">
            <v>41.15</v>
          </cell>
        </row>
        <row r="154">
          <cell r="A154" t="str">
            <v>8/9/2006</v>
          </cell>
          <cell r="B154">
            <v>10.75</v>
          </cell>
          <cell r="C154">
            <v>43.17</v>
          </cell>
        </row>
        <row r="155">
          <cell r="A155" t="str">
            <v>8/10/2006</v>
          </cell>
          <cell r="B155">
            <v>10.71</v>
          </cell>
          <cell r="C155">
            <v>258.08</v>
          </cell>
        </row>
        <row r="156">
          <cell r="A156" t="str">
            <v>8/11/2006</v>
          </cell>
          <cell r="B156">
            <v>10.54</v>
          </cell>
          <cell r="C156">
            <v>24.740000000000002</v>
          </cell>
        </row>
        <row r="157">
          <cell r="A157" t="str">
            <v>8/14/2006</v>
          </cell>
          <cell r="B157">
            <v>10.67</v>
          </cell>
          <cell r="C157">
            <v>39.03</v>
          </cell>
        </row>
        <row r="158">
          <cell r="A158" t="str">
            <v>8/15/2006</v>
          </cell>
          <cell r="B158">
            <v>10.84</v>
          </cell>
          <cell r="C158">
            <v>18.41</v>
          </cell>
        </row>
        <row r="159">
          <cell r="A159" t="str">
            <v>8/16/2006</v>
          </cell>
          <cell r="B159">
            <v>10.81</v>
          </cell>
          <cell r="C159">
            <v>306.43</v>
          </cell>
        </row>
        <row r="160">
          <cell r="A160" t="str">
            <v>8/17/2006</v>
          </cell>
          <cell r="B160">
            <v>11.47</v>
          </cell>
          <cell r="C160">
            <v>44.110000000000007</v>
          </cell>
        </row>
        <row r="161">
          <cell r="A161" t="str">
            <v>8/18/2006</v>
          </cell>
          <cell r="B161">
            <v>11.35</v>
          </cell>
          <cell r="C161">
            <v>24.09</v>
          </cell>
        </row>
        <row r="162">
          <cell r="A162" t="str">
            <v>8/21/2006</v>
          </cell>
          <cell r="B162">
            <v>10.93</v>
          </cell>
          <cell r="C162">
            <v>21.23</v>
          </cell>
        </row>
        <row r="163">
          <cell r="A163" t="str">
            <v>8/22/2006</v>
          </cell>
          <cell r="B163">
            <v>10.72</v>
          </cell>
          <cell r="C163">
            <v>15.02</v>
          </cell>
        </row>
        <row r="164">
          <cell r="A164" t="str">
            <v>8/23/2006</v>
          </cell>
          <cell r="B164">
            <v>10.43</v>
          </cell>
          <cell r="C164">
            <v>34.549999999999997</v>
          </cell>
        </row>
        <row r="165">
          <cell r="A165" t="str">
            <v>8/24/2006</v>
          </cell>
          <cell r="B165">
            <v>9.99</v>
          </cell>
          <cell r="C165">
            <v>42.25</v>
          </cell>
        </row>
        <row r="166">
          <cell r="A166" t="str">
            <v>8/25/2006</v>
          </cell>
          <cell r="B166">
            <v>10.94</v>
          </cell>
          <cell r="C166">
            <v>54.43</v>
          </cell>
        </row>
        <row r="167">
          <cell r="A167" t="str">
            <v>8/28/2006</v>
          </cell>
          <cell r="B167">
            <v>10.25</v>
          </cell>
          <cell r="C167">
            <v>70.12</v>
          </cell>
        </row>
        <row r="168">
          <cell r="A168" t="str">
            <v>8/29/2006</v>
          </cell>
          <cell r="B168">
            <v>11.13</v>
          </cell>
          <cell r="C168">
            <v>47.019999999999996</v>
          </cell>
        </row>
        <row r="169">
          <cell r="A169" t="str">
            <v>8/30/2006</v>
          </cell>
          <cell r="B169">
            <v>11.53</v>
          </cell>
          <cell r="C169">
            <v>38.18</v>
          </cell>
        </row>
        <row r="170">
          <cell r="A170" t="str">
            <v>8/31/2006</v>
          </cell>
          <cell r="B170">
            <v>12.19</v>
          </cell>
          <cell r="C170">
            <v>44.2</v>
          </cell>
        </row>
        <row r="171">
          <cell r="A171" t="str">
            <v>9/1/2006</v>
          </cell>
          <cell r="B171">
            <v>11.67</v>
          </cell>
          <cell r="C171">
            <v>101.44</v>
          </cell>
        </row>
        <row r="172">
          <cell r="A172" t="str">
            <v>9/5/2006</v>
          </cell>
          <cell r="B172">
            <v>11.78</v>
          </cell>
          <cell r="C172">
            <v>43.32</v>
          </cell>
        </row>
        <row r="173">
          <cell r="A173" t="str">
            <v>9/6/2006</v>
          </cell>
          <cell r="B173">
            <v>11.15</v>
          </cell>
          <cell r="C173">
            <v>46.620000000000005</v>
          </cell>
        </row>
        <row r="174">
          <cell r="A174" t="str">
            <v>9/7/2006</v>
          </cell>
          <cell r="B174">
            <v>11.25</v>
          </cell>
          <cell r="C174">
            <v>17.82</v>
          </cell>
        </row>
        <row r="175">
          <cell r="A175" t="str">
            <v>9/8/2006</v>
          </cell>
          <cell r="B175">
            <v>11.29</v>
          </cell>
          <cell r="C175">
            <v>8.6199999999999992</v>
          </cell>
        </row>
        <row r="176">
          <cell r="A176" t="str">
            <v>9/11/2006</v>
          </cell>
          <cell r="B176">
            <v>11.08</v>
          </cell>
          <cell r="C176">
            <v>14.059999999999999</v>
          </cell>
        </row>
        <row r="177">
          <cell r="A177" t="str">
            <v>9/12/2006</v>
          </cell>
          <cell r="B177">
            <v>11.53</v>
          </cell>
          <cell r="C177">
            <v>21.080000000000002</v>
          </cell>
        </row>
        <row r="178">
          <cell r="A178" t="str">
            <v>9/13/2006</v>
          </cell>
          <cell r="B178">
            <v>11.85</v>
          </cell>
          <cell r="C178">
            <v>15.4</v>
          </cell>
        </row>
        <row r="179">
          <cell r="A179" t="str">
            <v>9/14/2006</v>
          </cell>
          <cell r="B179">
            <v>10.92</v>
          </cell>
          <cell r="C179">
            <v>26.720000000000002</v>
          </cell>
        </row>
        <row r="180">
          <cell r="A180" t="str">
            <v>9/15/2006</v>
          </cell>
          <cell r="B180">
            <v>10.82</v>
          </cell>
          <cell r="C180">
            <v>65.72</v>
          </cell>
        </row>
        <row r="181">
          <cell r="A181" t="str">
            <v>9/18/2006</v>
          </cell>
          <cell r="B181">
            <v>10.63</v>
          </cell>
          <cell r="C181">
            <v>13.22</v>
          </cell>
        </row>
        <row r="182">
          <cell r="A182" t="str">
            <v>9/19/2006</v>
          </cell>
          <cell r="B182">
            <v>10.98</v>
          </cell>
          <cell r="C182">
            <v>18.91</v>
          </cell>
        </row>
        <row r="183">
          <cell r="A183" t="str">
            <v>9/20/2006</v>
          </cell>
          <cell r="B183">
            <v>11.45</v>
          </cell>
          <cell r="C183">
            <v>22.28</v>
          </cell>
        </row>
        <row r="184">
          <cell r="A184" t="str">
            <v>9/21/2006</v>
          </cell>
          <cell r="B184">
            <v>11.24</v>
          </cell>
          <cell r="C184">
            <v>14.88</v>
          </cell>
        </row>
        <row r="185">
          <cell r="A185" t="str">
            <v>9/22/2006</v>
          </cell>
          <cell r="B185">
            <v>11.32</v>
          </cell>
          <cell r="C185">
            <v>22.77</v>
          </cell>
        </row>
        <row r="186">
          <cell r="A186" t="str">
            <v>9/25/2006</v>
          </cell>
          <cell r="B186">
            <v>11.54</v>
          </cell>
          <cell r="C186">
            <v>21.51</v>
          </cell>
        </row>
        <row r="187">
          <cell r="A187" t="str">
            <v>9/26/2006</v>
          </cell>
          <cell r="B187">
            <v>11.49</v>
          </cell>
          <cell r="C187">
            <v>19.779999999999998</v>
          </cell>
        </row>
        <row r="188">
          <cell r="A188" t="str">
            <v>9/27/2006</v>
          </cell>
          <cell r="B188">
            <v>11.3</v>
          </cell>
          <cell r="C188">
            <v>26.06</v>
          </cell>
        </row>
        <row r="189">
          <cell r="A189" t="str">
            <v>9/28/2006</v>
          </cell>
          <cell r="B189">
            <v>11.28</v>
          </cell>
          <cell r="C189">
            <v>46.29</v>
          </cell>
        </row>
        <row r="190">
          <cell r="A190" t="str">
            <v>9/29/2006</v>
          </cell>
          <cell r="B190">
            <v>11.31</v>
          </cell>
          <cell r="C190">
            <v>20.45</v>
          </cell>
        </row>
        <row r="191">
          <cell r="A191" t="str">
            <v>10/2/2006</v>
          </cell>
          <cell r="B191">
            <v>11.17</v>
          </cell>
          <cell r="C191">
            <v>40.099999999999994</v>
          </cell>
        </row>
        <row r="192">
          <cell r="A192" t="str">
            <v>10/3/2006</v>
          </cell>
          <cell r="B192">
            <v>10.98</v>
          </cell>
          <cell r="C192">
            <v>27.91</v>
          </cell>
        </row>
        <row r="193">
          <cell r="A193" t="str">
            <v>10/4/2006</v>
          </cell>
          <cell r="B193">
            <v>11.13</v>
          </cell>
          <cell r="C193">
            <v>27.240000000000002</v>
          </cell>
        </row>
        <row r="194">
          <cell r="A194" t="str">
            <v>10/5/2006</v>
          </cell>
          <cell r="B194">
            <v>11.18</v>
          </cell>
          <cell r="C194">
            <v>99.89</v>
          </cell>
        </row>
        <row r="195">
          <cell r="A195" t="str">
            <v>10/6/2006</v>
          </cell>
          <cell r="B195">
            <v>11.19</v>
          </cell>
          <cell r="C195">
            <v>31.11</v>
          </cell>
        </row>
        <row r="196">
          <cell r="A196" t="str">
            <v>10/9/2006</v>
          </cell>
          <cell r="B196">
            <v>11.19</v>
          </cell>
          <cell r="C196">
            <v>29.1</v>
          </cell>
        </row>
        <row r="197">
          <cell r="A197" t="str">
            <v>10/10/2006</v>
          </cell>
          <cell r="B197">
            <v>11.11</v>
          </cell>
          <cell r="C197">
            <v>71.09</v>
          </cell>
        </row>
        <row r="198">
          <cell r="A198" t="str">
            <v>10/11/2006</v>
          </cell>
          <cell r="B198">
            <v>11.1</v>
          </cell>
          <cell r="C198">
            <v>34.160000000000004</v>
          </cell>
        </row>
        <row r="199">
          <cell r="A199" t="str">
            <v>10/12/2006</v>
          </cell>
          <cell r="B199">
            <v>12.32</v>
          </cell>
          <cell r="C199">
            <v>31.029999999999998</v>
          </cell>
        </row>
        <row r="200">
          <cell r="A200" t="str">
            <v>10/13/2006</v>
          </cell>
          <cell r="B200">
            <v>12.83</v>
          </cell>
          <cell r="C200">
            <v>36.24</v>
          </cell>
        </row>
        <row r="201">
          <cell r="A201" t="str">
            <v>10/16/2006</v>
          </cell>
          <cell r="B201">
            <v>13.77</v>
          </cell>
          <cell r="C201">
            <v>66.199999999999989</v>
          </cell>
        </row>
        <row r="202">
          <cell r="A202" t="str">
            <v>10/17/2006</v>
          </cell>
          <cell r="B202">
            <v>13.82</v>
          </cell>
          <cell r="C202">
            <v>24.99</v>
          </cell>
        </row>
        <row r="203">
          <cell r="A203" t="str">
            <v>10/18/2006</v>
          </cell>
          <cell r="B203">
            <v>13.72</v>
          </cell>
          <cell r="C203">
            <v>65.13</v>
          </cell>
        </row>
        <row r="204">
          <cell r="A204" t="str">
            <v>10/19/2006</v>
          </cell>
          <cell r="B204">
            <v>13.7</v>
          </cell>
          <cell r="C204">
            <v>99.92</v>
          </cell>
        </row>
        <row r="205">
          <cell r="A205" t="str">
            <v>10/20/2006</v>
          </cell>
          <cell r="B205">
            <v>13.42</v>
          </cell>
          <cell r="C205">
            <v>32.419999999999995</v>
          </cell>
        </row>
        <row r="206">
          <cell r="A206" t="str">
            <v>10/23/2006</v>
          </cell>
          <cell r="B206">
            <v>13.5</v>
          </cell>
          <cell r="C206">
            <v>12.72</v>
          </cell>
        </row>
        <row r="207">
          <cell r="A207" t="str">
            <v>10/24/2006</v>
          </cell>
          <cell r="B207">
            <v>13.26</v>
          </cell>
          <cell r="C207">
            <v>18.180000000000003</v>
          </cell>
        </row>
        <row r="208">
          <cell r="A208" t="str">
            <v>10/25/2006</v>
          </cell>
          <cell r="B208">
            <v>13.11</v>
          </cell>
          <cell r="C208">
            <v>16.940000000000001</v>
          </cell>
        </row>
        <row r="209">
          <cell r="A209" t="str">
            <v>10/26/2006</v>
          </cell>
          <cell r="B209">
            <v>13.36</v>
          </cell>
          <cell r="C209">
            <v>82.36</v>
          </cell>
        </row>
        <row r="210">
          <cell r="A210" t="str">
            <v>10/27/2006</v>
          </cell>
          <cell r="B210">
            <v>13.32</v>
          </cell>
          <cell r="C210">
            <v>16.990000000000002</v>
          </cell>
        </row>
        <row r="211">
          <cell r="A211" t="str">
            <v>10/30/2006</v>
          </cell>
          <cell r="B211">
            <v>13.32</v>
          </cell>
          <cell r="C211">
            <v>20.69</v>
          </cell>
        </row>
        <row r="212">
          <cell r="A212" t="str">
            <v>10/31/2006</v>
          </cell>
          <cell r="B212">
            <v>13.29</v>
          </cell>
          <cell r="C212">
            <v>27.009999999999998</v>
          </cell>
        </row>
        <row r="213">
          <cell r="A213" t="str">
            <v>11/1/2006</v>
          </cell>
          <cell r="B213">
            <v>12.51</v>
          </cell>
          <cell r="C213">
            <v>32.46</v>
          </cell>
        </row>
        <row r="214">
          <cell r="A214" t="str">
            <v>11/2/2006</v>
          </cell>
          <cell r="B214">
            <v>12.92</v>
          </cell>
          <cell r="C214">
            <v>27.509999999999998</v>
          </cell>
        </row>
        <row r="215">
          <cell r="A215" t="str">
            <v>11/3/2006</v>
          </cell>
          <cell r="B215">
            <v>12.88</v>
          </cell>
          <cell r="C215">
            <v>25.13</v>
          </cell>
        </row>
        <row r="216">
          <cell r="A216" t="str">
            <v>11/6/2006</v>
          </cell>
          <cell r="B216">
            <v>12.22</v>
          </cell>
          <cell r="C216">
            <v>26.700000000000003</v>
          </cell>
        </row>
        <row r="217">
          <cell r="A217" t="str">
            <v>11/7/2006</v>
          </cell>
          <cell r="B217">
            <v>11.77</v>
          </cell>
          <cell r="C217">
            <v>25.87</v>
          </cell>
        </row>
        <row r="218">
          <cell r="A218" t="str">
            <v>11/8/2006</v>
          </cell>
          <cell r="B218">
            <v>11.5</v>
          </cell>
          <cell r="C218">
            <v>50.97</v>
          </cell>
        </row>
        <row r="219">
          <cell r="A219" t="str">
            <v>11/9/2006</v>
          </cell>
          <cell r="B219">
            <v>11.5</v>
          </cell>
          <cell r="C219">
            <v>31.37</v>
          </cell>
        </row>
        <row r="220">
          <cell r="A220" t="str">
            <v>11/10/2006</v>
          </cell>
          <cell r="B220">
            <v>11.5</v>
          </cell>
          <cell r="C220">
            <v>31.05</v>
          </cell>
        </row>
        <row r="221">
          <cell r="A221" t="str">
            <v>11/13/2006</v>
          </cell>
          <cell r="B221">
            <v>11.48</v>
          </cell>
          <cell r="C221">
            <v>12.77</v>
          </cell>
        </row>
        <row r="222">
          <cell r="A222" t="str">
            <v>11/14/2006</v>
          </cell>
          <cell r="B222">
            <v>11.54</v>
          </cell>
          <cell r="C222">
            <v>36.360000000000007</v>
          </cell>
        </row>
        <row r="223">
          <cell r="A223" t="str">
            <v>11/15/2006</v>
          </cell>
          <cell r="B223">
            <v>11.47</v>
          </cell>
          <cell r="C223">
            <v>35.36</v>
          </cell>
        </row>
        <row r="224">
          <cell r="A224" t="str">
            <v>11/16/2006</v>
          </cell>
          <cell r="B224">
            <v>11.57</v>
          </cell>
          <cell r="C224">
            <v>21.38</v>
          </cell>
        </row>
        <row r="225">
          <cell r="A225" t="str">
            <v>11/17/2006</v>
          </cell>
          <cell r="B225">
            <v>11.73</v>
          </cell>
          <cell r="C225">
            <v>10.93</v>
          </cell>
        </row>
        <row r="226">
          <cell r="A226" t="str">
            <v>11/20/2006</v>
          </cell>
          <cell r="B226">
            <v>12.15</v>
          </cell>
          <cell r="C226">
            <v>17.3</v>
          </cell>
        </row>
        <row r="227">
          <cell r="A227" t="str">
            <v>11/21/2006</v>
          </cell>
          <cell r="B227">
            <v>11.77</v>
          </cell>
          <cell r="C227">
            <v>18.09</v>
          </cell>
        </row>
        <row r="228">
          <cell r="A228" t="str">
            <v>11/22/2006</v>
          </cell>
          <cell r="B228">
            <v>12.04</v>
          </cell>
          <cell r="C228">
            <v>11.49</v>
          </cell>
        </row>
        <row r="229">
          <cell r="A229" t="str">
            <v>11/24/2006</v>
          </cell>
          <cell r="B229">
            <v>11.91</v>
          </cell>
          <cell r="C229">
            <v>2.15</v>
          </cell>
        </row>
        <row r="230">
          <cell r="A230" t="str">
            <v>11/27/2006</v>
          </cell>
          <cell r="B230">
            <v>12</v>
          </cell>
          <cell r="C230">
            <v>41.660000000000004</v>
          </cell>
        </row>
        <row r="231">
          <cell r="A231" t="str">
            <v>11/28/2006</v>
          </cell>
          <cell r="B231">
            <v>12.16</v>
          </cell>
          <cell r="C231">
            <v>29.85</v>
          </cell>
        </row>
        <row r="232">
          <cell r="A232" t="str">
            <v>11/29/2006</v>
          </cell>
          <cell r="B232">
            <v>12.32</v>
          </cell>
          <cell r="C232">
            <v>20.79</v>
          </cell>
        </row>
        <row r="233">
          <cell r="A233" t="str">
            <v>11/30/2006</v>
          </cell>
          <cell r="B233">
            <v>12.36</v>
          </cell>
          <cell r="C233">
            <v>75.47</v>
          </cell>
        </row>
        <row r="234">
          <cell r="A234" t="str">
            <v>12/1/2006</v>
          </cell>
          <cell r="B234">
            <v>11.73</v>
          </cell>
          <cell r="C234">
            <v>27.85</v>
          </cell>
        </row>
        <row r="235">
          <cell r="A235" t="str">
            <v>12/4/2006</v>
          </cell>
          <cell r="B235">
            <v>11.43</v>
          </cell>
          <cell r="C235">
            <v>143.76</v>
          </cell>
        </row>
        <row r="236">
          <cell r="A236" t="str">
            <v>12/5/2006</v>
          </cell>
          <cell r="B236">
            <v>11.4</v>
          </cell>
          <cell r="C236">
            <v>65.37</v>
          </cell>
        </row>
        <row r="237">
          <cell r="A237" t="str">
            <v>12/6/2006</v>
          </cell>
          <cell r="B237">
            <v>11.37</v>
          </cell>
          <cell r="C237">
            <v>35.090000000000003</v>
          </cell>
        </row>
        <row r="238">
          <cell r="A238" t="str">
            <v>12/7/2006</v>
          </cell>
          <cell r="B238">
            <v>11.65</v>
          </cell>
          <cell r="C238">
            <v>32.480000000000004</v>
          </cell>
        </row>
        <row r="239">
          <cell r="A239" t="str">
            <v>12/8/2006</v>
          </cell>
          <cell r="B239">
            <v>11.48</v>
          </cell>
          <cell r="C239">
            <v>21.76</v>
          </cell>
        </row>
        <row r="240">
          <cell r="A240" t="str">
            <v>12/11/2006</v>
          </cell>
          <cell r="B240">
            <v>11.33</v>
          </cell>
          <cell r="C240">
            <v>28.72</v>
          </cell>
        </row>
        <row r="241">
          <cell r="A241" t="str">
            <v>12/12/2006</v>
          </cell>
          <cell r="B241">
            <v>11.11</v>
          </cell>
          <cell r="C241">
            <v>32.76</v>
          </cell>
        </row>
        <row r="242">
          <cell r="A242" t="str">
            <v>12/13/2006</v>
          </cell>
          <cell r="B242">
            <v>10.86</v>
          </cell>
          <cell r="C242">
            <v>64</v>
          </cell>
        </row>
        <row r="243">
          <cell r="A243" t="str">
            <v>12/14/2006</v>
          </cell>
          <cell r="B243">
            <v>11.19</v>
          </cell>
          <cell r="C243">
            <v>61.86</v>
          </cell>
        </row>
        <row r="244">
          <cell r="A244" t="str">
            <v>12/15/2006</v>
          </cell>
          <cell r="B244">
            <v>11.54</v>
          </cell>
          <cell r="C244">
            <v>56</v>
          </cell>
        </row>
        <row r="245">
          <cell r="A245" t="str">
            <v>12/18/2006</v>
          </cell>
          <cell r="B245">
            <v>11.3</v>
          </cell>
          <cell r="C245">
            <v>18.25</v>
          </cell>
        </row>
        <row r="246">
          <cell r="A246" t="str">
            <v>12/19/2006</v>
          </cell>
          <cell r="B246">
            <v>11.98</v>
          </cell>
          <cell r="C246">
            <v>46.379999999999995</v>
          </cell>
        </row>
        <row r="247">
          <cell r="A247" t="str">
            <v>12/20/2006</v>
          </cell>
          <cell r="B247">
            <v>12.06</v>
          </cell>
          <cell r="C247">
            <v>36.31</v>
          </cell>
        </row>
        <row r="248">
          <cell r="A248" t="str">
            <v>12/21/2006</v>
          </cell>
          <cell r="B248">
            <v>11.51</v>
          </cell>
          <cell r="C248">
            <v>27.92</v>
          </cell>
        </row>
        <row r="249">
          <cell r="A249" t="str">
            <v>12/22/2006</v>
          </cell>
          <cell r="B249">
            <v>11.8</v>
          </cell>
          <cell r="C249">
            <v>16.48</v>
          </cell>
        </row>
        <row r="250">
          <cell r="A250" t="str">
            <v>12/26/2006</v>
          </cell>
          <cell r="B250">
            <v>12.05</v>
          </cell>
          <cell r="C250">
            <v>36.35</v>
          </cell>
        </row>
        <row r="251">
          <cell r="A251" t="str">
            <v>12/27/2006</v>
          </cell>
          <cell r="B251">
            <v>12.45</v>
          </cell>
          <cell r="C251">
            <v>37.1</v>
          </cell>
        </row>
        <row r="252">
          <cell r="A252" t="str">
            <v>12/28/2006</v>
          </cell>
          <cell r="B252">
            <v>12.14</v>
          </cell>
          <cell r="C252">
            <v>24.44</v>
          </cell>
        </row>
        <row r="253">
          <cell r="A253" t="str">
            <v>12/29/2006</v>
          </cell>
          <cell r="B253">
            <v>11.95</v>
          </cell>
          <cell r="C253">
            <v>45.13</v>
          </cell>
        </row>
        <row r="254">
          <cell r="A254" t="str">
            <v>1/3/2007</v>
          </cell>
          <cell r="B254">
            <v>11.93</v>
          </cell>
          <cell r="C254">
            <v>34.950000000000003</v>
          </cell>
        </row>
        <row r="255">
          <cell r="A255" t="str">
            <v>1/4/2007</v>
          </cell>
          <cell r="B255">
            <v>11.88</v>
          </cell>
          <cell r="C255">
            <v>28.729999999999997</v>
          </cell>
        </row>
        <row r="256">
          <cell r="A256" t="str">
            <v>1/5/2007</v>
          </cell>
          <cell r="B256">
            <v>11.38</v>
          </cell>
          <cell r="C256">
            <v>30.509999999999998</v>
          </cell>
        </row>
        <row r="257">
          <cell r="A257" t="str">
            <v>1/8/2007</v>
          </cell>
          <cell r="B257">
            <v>11.49</v>
          </cell>
          <cell r="C257">
            <v>15.81</v>
          </cell>
        </row>
        <row r="258">
          <cell r="A258" t="str">
            <v>1/9/2007</v>
          </cell>
          <cell r="B258">
            <v>11.26</v>
          </cell>
          <cell r="C258">
            <v>24.11</v>
          </cell>
        </row>
        <row r="259">
          <cell r="A259" t="str">
            <v>1/10/2007</v>
          </cell>
          <cell r="B259">
            <v>11.46</v>
          </cell>
          <cell r="C259">
            <v>36.92</v>
          </cell>
        </row>
        <row r="260">
          <cell r="A260" t="str">
            <v>1/11/2007</v>
          </cell>
          <cell r="B260">
            <v>11.73</v>
          </cell>
          <cell r="C260">
            <v>52.33</v>
          </cell>
        </row>
        <row r="261">
          <cell r="A261" t="str">
            <v>1/12/2007</v>
          </cell>
          <cell r="B261">
            <v>11.59</v>
          </cell>
          <cell r="C261">
            <v>35.14</v>
          </cell>
        </row>
        <row r="262">
          <cell r="A262" t="str">
            <v>1/16/2007</v>
          </cell>
          <cell r="B262">
            <v>11.66</v>
          </cell>
          <cell r="C262">
            <v>32.96</v>
          </cell>
        </row>
        <row r="263">
          <cell r="A263" t="str">
            <v>1/17/2007</v>
          </cell>
          <cell r="B263">
            <v>11.44</v>
          </cell>
          <cell r="C263">
            <v>33.590000000000003</v>
          </cell>
        </row>
        <row r="264">
          <cell r="A264" t="str">
            <v>1/18/2007</v>
          </cell>
          <cell r="B264">
            <v>11.03</v>
          </cell>
          <cell r="C264">
            <v>99.44</v>
          </cell>
        </row>
        <row r="265">
          <cell r="A265" t="str">
            <v>1/19/2007</v>
          </cell>
          <cell r="B265">
            <v>11.45</v>
          </cell>
          <cell r="C265">
            <v>17.8</v>
          </cell>
        </row>
        <row r="266">
          <cell r="A266" t="str">
            <v>1/22/2007</v>
          </cell>
          <cell r="B266">
            <v>11</v>
          </cell>
          <cell r="C266">
            <v>13.270000000000001</v>
          </cell>
        </row>
        <row r="267">
          <cell r="A267" t="str">
            <v>1/23/2007</v>
          </cell>
          <cell r="B267">
            <v>11.5</v>
          </cell>
          <cell r="C267">
            <v>96.949999999999989</v>
          </cell>
        </row>
        <row r="268">
          <cell r="A268" t="str">
            <v>1/24/2007</v>
          </cell>
          <cell r="B268">
            <v>11.67</v>
          </cell>
          <cell r="C268">
            <v>11.07</v>
          </cell>
        </row>
        <row r="269">
          <cell r="A269" t="str">
            <v>1/25/2007</v>
          </cell>
          <cell r="B269">
            <v>11.47</v>
          </cell>
          <cell r="C269">
            <v>40.309999999999995</v>
          </cell>
        </row>
        <row r="270">
          <cell r="A270" t="str">
            <v>1/26/2007</v>
          </cell>
          <cell r="B270">
            <v>11.39</v>
          </cell>
          <cell r="C270">
            <v>33</v>
          </cell>
        </row>
        <row r="271">
          <cell r="A271" t="str">
            <v>1/29/2007</v>
          </cell>
          <cell r="B271">
            <v>12.07</v>
          </cell>
          <cell r="C271">
            <v>24.68</v>
          </cell>
        </row>
        <row r="272">
          <cell r="A272" t="str">
            <v>1/30/2007</v>
          </cell>
          <cell r="B272">
            <v>12.19</v>
          </cell>
          <cell r="C272">
            <v>47.79</v>
          </cell>
        </row>
        <row r="273">
          <cell r="A273" t="str">
            <v>1/31/2007</v>
          </cell>
          <cell r="B273">
            <v>12.27</v>
          </cell>
          <cell r="C273">
            <v>55.57</v>
          </cell>
        </row>
        <row r="274">
          <cell r="A274" t="str">
            <v>2/1/2007</v>
          </cell>
          <cell r="B274">
            <v>12.38</v>
          </cell>
          <cell r="C274">
            <v>29.12</v>
          </cell>
        </row>
        <row r="275">
          <cell r="A275" t="str">
            <v>2/2/2007</v>
          </cell>
          <cell r="B275">
            <v>12.59</v>
          </cell>
          <cell r="C275">
            <v>25.02</v>
          </cell>
        </row>
        <row r="276">
          <cell r="A276" t="str">
            <v>2/5/2007</v>
          </cell>
          <cell r="B276">
            <v>12.5</v>
          </cell>
          <cell r="C276">
            <v>22.4</v>
          </cell>
        </row>
        <row r="277">
          <cell r="A277" t="str">
            <v>2/6/2007</v>
          </cell>
          <cell r="B277">
            <v>12.39</v>
          </cell>
          <cell r="C277">
            <v>30.200000000000003</v>
          </cell>
        </row>
        <row r="278">
          <cell r="A278" t="str">
            <v>2/7/2007</v>
          </cell>
          <cell r="B278">
            <v>12.33</v>
          </cell>
          <cell r="C278">
            <v>15.14</v>
          </cell>
        </row>
        <row r="279">
          <cell r="A279" t="str">
            <v>2/8/2007</v>
          </cell>
          <cell r="B279">
            <v>12.05</v>
          </cell>
          <cell r="C279">
            <v>56.94</v>
          </cell>
        </row>
        <row r="280">
          <cell r="A280" t="str">
            <v>2/9/2007</v>
          </cell>
          <cell r="B280">
            <v>12.06</v>
          </cell>
          <cell r="C280">
            <v>130.08000000000001</v>
          </cell>
        </row>
        <row r="281">
          <cell r="A281" t="str">
            <v>2/12/2007</v>
          </cell>
          <cell r="B281">
            <v>12.26</v>
          </cell>
          <cell r="C281">
            <v>28.819999999999997</v>
          </cell>
        </row>
        <row r="282">
          <cell r="A282" t="str">
            <v>2/13/2007</v>
          </cell>
          <cell r="B282">
            <v>12.44</v>
          </cell>
          <cell r="C282">
            <v>36.380000000000003</v>
          </cell>
        </row>
        <row r="283">
          <cell r="A283" t="str">
            <v>2/14/2007</v>
          </cell>
          <cell r="B283">
            <v>12.27</v>
          </cell>
          <cell r="C283">
            <v>33.369999999999997</v>
          </cell>
        </row>
        <row r="284">
          <cell r="A284" t="str">
            <v>2/15/2007</v>
          </cell>
          <cell r="B284">
            <v>12.33</v>
          </cell>
          <cell r="C284">
            <v>50.76</v>
          </cell>
        </row>
        <row r="285">
          <cell r="A285" t="str">
            <v>2/16/2007</v>
          </cell>
          <cell r="B285">
            <v>12.32</v>
          </cell>
          <cell r="C285">
            <v>29.63</v>
          </cell>
        </row>
        <row r="286">
          <cell r="A286" t="str">
            <v>2/20/2007</v>
          </cell>
          <cell r="B286">
            <v>13.56</v>
          </cell>
          <cell r="C286">
            <v>135.38</v>
          </cell>
        </row>
        <row r="287">
          <cell r="A287" t="str">
            <v>2/21/2007</v>
          </cell>
          <cell r="B287">
            <v>13.52</v>
          </cell>
          <cell r="C287">
            <v>30.110000000000003</v>
          </cell>
        </row>
        <row r="288">
          <cell r="A288" t="str">
            <v>2/22/2007</v>
          </cell>
          <cell r="B288">
            <v>13.43</v>
          </cell>
          <cell r="C288">
            <v>37.96</v>
          </cell>
        </row>
        <row r="289">
          <cell r="A289" t="str">
            <v>2/23/2007</v>
          </cell>
          <cell r="B289">
            <v>13.25</v>
          </cell>
          <cell r="C289">
            <v>37.1</v>
          </cell>
        </row>
        <row r="290">
          <cell r="A290" t="str">
            <v>2/26/2007</v>
          </cell>
          <cell r="B290">
            <v>13.28</v>
          </cell>
          <cell r="C290">
            <v>35.950000000000003</v>
          </cell>
        </row>
        <row r="291">
          <cell r="A291" t="str">
            <v>2/27/2007</v>
          </cell>
          <cell r="B291">
            <v>11.69</v>
          </cell>
          <cell r="C291">
            <v>60.43</v>
          </cell>
        </row>
        <row r="292">
          <cell r="A292" t="str">
            <v>2/28/2007</v>
          </cell>
          <cell r="B292">
            <v>11.97</v>
          </cell>
          <cell r="C292">
            <v>52.68</v>
          </cell>
        </row>
        <row r="293">
          <cell r="A293" t="str">
            <v>3/1/2007</v>
          </cell>
          <cell r="B293">
            <v>11.97</v>
          </cell>
          <cell r="C293">
            <v>59.17</v>
          </cell>
        </row>
        <row r="294">
          <cell r="A294" t="str">
            <v>3/2/2007</v>
          </cell>
          <cell r="B294">
            <v>10.84</v>
          </cell>
          <cell r="C294">
            <v>98.18</v>
          </cell>
        </row>
        <row r="295">
          <cell r="A295" t="str">
            <v>3/5/2007</v>
          </cell>
          <cell r="B295">
            <v>11.19</v>
          </cell>
          <cell r="C295">
            <v>27.59</v>
          </cell>
        </row>
        <row r="296">
          <cell r="A296" t="str">
            <v>3/6/2007</v>
          </cell>
          <cell r="B296">
            <v>11.35</v>
          </cell>
          <cell r="C296">
            <v>77.64</v>
          </cell>
        </row>
        <row r="297">
          <cell r="A297" t="str">
            <v>3/7/2007</v>
          </cell>
          <cell r="B297">
            <v>11.15</v>
          </cell>
          <cell r="C297">
            <v>76.22</v>
          </cell>
        </row>
        <row r="298">
          <cell r="A298" t="str">
            <v>3/8/2007</v>
          </cell>
          <cell r="B298">
            <v>11.17</v>
          </cell>
          <cell r="C298">
            <v>44.69</v>
          </cell>
        </row>
        <row r="299">
          <cell r="A299" t="str">
            <v>3/9/2007</v>
          </cell>
          <cell r="B299">
            <v>11.37</v>
          </cell>
          <cell r="C299">
            <v>19.849999999999998</v>
          </cell>
        </row>
        <row r="300">
          <cell r="A300" t="str">
            <v>3/12/2007</v>
          </cell>
          <cell r="B300">
            <v>11.8</v>
          </cell>
          <cell r="C300">
            <v>32</v>
          </cell>
        </row>
        <row r="301">
          <cell r="A301" t="str">
            <v>3/13/2007</v>
          </cell>
          <cell r="B301">
            <v>11.57</v>
          </cell>
          <cell r="C301">
            <v>59.970000000000006</v>
          </cell>
        </row>
        <row r="302">
          <cell r="A302" t="str">
            <v>3/14/2007</v>
          </cell>
          <cell r="B302">
            <v>11.8</v>
          </cell>
          <cell r="C302">
            <v>26.13</v>
          </cell>
        </row>
        <row r="303">
          <cell r="A303" t="str">
            <v>3/15/2007</v>
          </cell>
          <cell r="B303">
            <v>11.89</v>
          </cell>
          <cell r="C303">
            <v>17.069999999999997</v>
          </cell>
        </row>
        <row r="304">
          <cell r="A304" t="str">
            <v>3/16/2007</v>
          </cell>
          <cell r="B304">
            <v>11.88</v>
          </cell>
          <cell r="C304">
            <v>69.739999999999995</v>
          </cell>
        </row>
        <row r="305">
          <cell r="A305" t="str">
            <v>3/19/2007</v>
          </cell>
          <cell r="B305">
            <v>12.15</v>
          </cell>
          <cell r="C305">
            <v>35.86</v>
          </cell>
        </row>
        <row r="306">
          <cell r="A306" t="str">
            <v>3/20/2007</v>
          </cell>
          <cell r="B306">
            <v>12.94</v>
          </cell>
          <cell r="C306">
            <v>33.630000000000003</v>
          </cell>
        </row>
        <row r="307">
          <cell r="A307" t="str">
            <v>3/21/2007</v>
          </cell>
          <cell r="B307">
            <v>13.02</v>
          </cell>
          <cell r="C307">
            <v>54.760000000000005</v>
          </cell>
        </row>
        <row r="308">
          <cell r="A308" t="str">
            <v>3/22/2007</v>
          </cell>
          <cell r="B308">
            <v>13.55</v>
          </cell>
          <cell r="C308">
            <v>63.6</v>
          </cell>
        </row>
        <row r="309">
          <cell r="A309" t="str">
            <v>3/23/2007</v>
          </cell>
          <cell r="B309">
            <v>13.21</v>
          </cell>
          <cell r="C309">
            <v>28.92</v>
          </cell>
        </row>
        <row r="310">
          <cell r="A310" t="str">
            <v>3/26/2007</v>
          </cell>
          <cell r="B310">
            <v>13.23</v>
          </cell>
          <cell r="C310">
            <v>25.52</v>
          </cell>
        </row>
        <row r="311">
          <cell r="A311" t="str">
            <v>3/27/2007</v>
          </cell>
          <cell r="B311">
            <v>12.73</v>
          </cell>
          <cell r="C311">
            <v>10.059999999999999</v>
          </cell>
        </row>
        <row r="312">
          <cell r="A312" t="str">
            <v>3/28/2007</v>
          </cell>
          <cell r="B312">
            <v>12.28</v>
          </cell>
          <cell r="C312">
            <v>73</v>
          </cell>
        </row>
        <row r="313">
          <cell r="A313" t="str">
            <v>3/29/2007</v>
          </cell>
          <cell r="B313">
            <v>12.88</v>
          </cell>
          <cell r="C313">
            <v>40.200000000000003</v>
          </cell>
        </row>
        <row r="314">
          <cell r="A314" t="str">
            <v>3/30/2007</v>
          </cell>
          <cell r="B314">
            <v>12.5</v>
          </cell>
          <cell r="C314">
            <v>28</v>
          </cell>
        </row>
        <row r="315">
          <cell r="A315" t="str">
            <v>4/2/2007</v>
          </cell>
          <cell r="B315">
            <v>12.62</v>
          </cell>
          <cell r="C315">
            <v>25.24</v>
          </cell>
        </row>
        <row r="316">
          <cell r="A316" t="str">
            <v>4/3/2007</v>
          </cell>
          <cell r="B316">
            <v>12.69</v>
          </cell>
          <cell r="C316">
            <v>15.41</v>
          </cell>
        </row>
        <row r="317">
          <cell r="A317" t="str">
            <v>4/4/2007</v>
          </cell>
          <cell r="B317">
            <v>11.8</v>
          </cell>
          <cell r="C317">
            <v>40</v>
          </cell>
        </row>
        <row r="318">
          <cell r="A318" t="str">
            <v>4/5/2007</v>
          </cell>
          <cell r="B318">
            <v>12.82</v>
          </cell>
          <cell r="C318">
            <v>21.930000000000003</v>
          </cell>
        </row>
        <row r="319">
          <cell r="A319" t="str">
            <v>4/9/2007</v>
          </cell>
          <cell r="B319">
            <v>13.02</v>
          </cell>
          <cell r="C319">
            <v>82.41</v>
          </cell>
        </row>
        <row r="320">
          <cell r="A320" t="str">
            <v>4/10/2007</v>
          </cell>
          <cell r="B320">
            <v>13.1</v>
          </cell>
          <cell r="C320">
            <v>13.860000000000001</v>
          </cell>
        </row>
        <row r="321">
          <cell r="A321" t="str">
            <v>4/11/2007</v>
          </cell>
          <cell r="B321">
            <v>12.6</v>
          </cell>
          <cell r="C321">
            <v>18.03</v>
          </cell>
        </row>
        <row r="322">
          <cell r="A322" t="str">
            <v>4/12/2007</v>
          </cell>
          <cell r="B322">
            <v>12.53</v>
          </cell>
          <cell r="C322">
            <v>20.86</v>
          </cell>
        </row>
        <row r="323">
          <cell r="A323" t="str">
            <v>4/13/2007</v>
          </cell>
          <cell r="B323">
            <v>13.2</v>
          </cell>
          <cell r="C323">
            <v>43.09</v>
          </cell>
        </row>
        <row r="324">
          <cell r="A324" t="str">
            <v>4/16/2007</v>
          </cell>
          <cell r="B324">
            <v>13.7</v>
          </cell>
          <cell r="C324">
            <v>77.08</v>
          </cell>
        </row>
        <row r="325">
          <cell r="A325" t="str">
            <v>4/17/2007</v>
          </cell>
          <cell r="B325">
            <v>13.67</v>
          </cell>
          <cell r="C325">
            <v>39.770000000000003</v>
          </cell>
        </row>
        <row r="326">
          <cell r="A326" t="str">
            <v>4/18/2007</v>
          </cell>
          <cell r="B326">
            <v>13.84</v>
          </cell>
          <cell r="C326">
            <v>32.840000000000003</v>
          </cell>
        </row>
        <row r="327">
          <cell r="A327" t="str">
            <v>4/19/2007</v>
          </cell>
          <cell r="B327">
            <v>13.18</v>
          </cell>
          <cell r="C327">
            <v>30.12</v>
          </cell>
        </row>
        <row r="328">
          <cell r="A328" t="str">
            <v>4/20/2007</v>
          </cell>
          <cell r="B328">
            <v>13.38</v>
          </cell>
          <cell r="C328">
            <v>114.56</v>
          </cell>
        </row>
        <row r="329">
          <cell r="A329" t="str">
            <v>4/23/2007</v>
          </cell>
          <cell r="B329">
            <v>13.38</v>
          </cell>
          <cell r="C329">
            <v>8.11</v>
          </cell>
        </row>
        <row r="330">
          <cell r="A330" t="str">
            <v>4/24/2007</v>
          </cell>
          <cell r="B330">
            <v>13.28</v>
          </cell>
          <cell r="C330">
            <v>16.400000000000002</v>
          </cell>
        </row>
        <row r="331">
          <cell r="A331" t="str">
            <v>4/25/2007</v>
          </cell>
          <cell r="B331">
            <v>13.5</v>
          </cell>
          <cell r="C331">
            <v>41.4</v>
          </cell>
        </row>
        <row r="332">
          <cell r="A332" t="str">
            <v>4/26/2007</v>
          </cell>
          <cell r="B332">
            <v>13.6</v>
          </cell>
          <cell r="C332">
            <v>18.87</v>
          </cell>
        </row>
        <row r="333">
          <cell r="A333" t="str">
            <v>4/27/2007</v>
          </cell>
          <cell r="B333">
            <v>12.58</v>
          </cell>
          <cell r="C333">
            <v>42.54</v>
          </cell>
        </row>
        <row r="334">
          <cell r="A334" t="str">
            <v>4/30/2007</v>
          </cell>
          <cell r="B334">
            <v>11.52</v>
          </cell>
          <cell r="C334">
            <v>87.65</v>
          </cell>
        </row>
        <row r="335">
          <cell r="A335" t="str">
            <v>5/1/2007</v>
          </cell>
          <cell r="B335">
            <v>11.5</v>
          </cell>
          <cell r="C335">
            <v>48.65</v>
          </cell>
        </row>
        <row r="336">
          <cell r="A336" t="str">
            <v>5/2/2007</v>
          </cell>
          <cell r="B336">
            <v>11.54</v>
          </cell>
          <cell r="C336">
            <v>26.34</v>
          </cell>
        </row>
        <row r="337">
          <cell r="A337" t="str">
            <v>5/3/2007</v>
          </cell>
          <cell r="B337">
            <v>11.72</v>
          </cell>
          <cell r="C337">
            <v>29.77</v>
          </cell>
        </row>
        <row r="338">
          <cell r="A338" t="str">
            <v>5/4/2007</v>
          </cell>
          <cell r="B338">
            <v>11.63</v>
          </cell>
          <cell r="C338">
            <v>28.53</v>
          </cell>
        </row>
        <row r="339">
          <cell r="A339" t="str">
            <v>5/7/2007</v>
          </cell>
          <cell r="B339">
            <v>11.51</v>
          </cell>
          <cell r="C339">
            <v>18.47</v>
          </cell>
        </row>
        <row r="340">
          <cell r="A340" t="str">
            <v>5/8/2007</v>
          </cell>
          <cell r="B340">
            <v>11.81</v>
          </cell>
          <cell r="C340">
            <v>55.660000000000004</v>
          </cell>
        </row>
        <row r="341">
          <cell r="A341" t="str">
            <v>5/9/2007</v>
          </cell>
          <cell r="B341">
            <v>11.74</v>
          </cell>
          <cell r="C341">
            <v>45.98</v>
          </cell>
        </row>
        <row r="342">
          <cell r="A342" t="str">
            <v>5/10/2007</v>
          </cell>
          <cell r="B342">
            <v>11.5</v>
          </cell>
          <cell r="C342">
            <v>52.449999999999996</v>
          </cell>
        </row>
        <row r="343">
          <cell r="A343" t="str">
            <v>5/11/2007</v>
          </cell>
          <cell r="B343">
            <v>11.91</v>
          </cell>
          <cell r="C343">
            <v>44.15</v>
          </cell>
        </row>
        <row r="344">
          <cell r="A344" t="str">
            <v>5/14/2007</v>
          </cell>
          <cell r="B344">
            <v>11.8</v>
          </cell>
          <cell r="C344">
            <v>44.43</v>
          </cell>
        </row>
        <row r="345">
          <cell r="A345" t="str">
            <v>5/15/2007</v>
          </cell>
          <cell r="B345">
            <v>11.44</v>
          </cell>
          <cell r="C345">
            <v>46.97</v>
          </cell>
        </row>
        <row r="346">
          <cell r="A346" t="str">
            <v>5/16/2007</v>
          </cell>
          <cell r="B346">
            <v>11.61</v>
          </cell>
          <cell r="C346">
            <v>55</v>
          </cell>
        </row>
        <row r="347">
          <cell r="A347" t="str">
            <v>5/17/2007</v>
          </cell>
          <cell r="B347">
            <v>11.45</v>
          </cell>
          <cell r="C347">
            <v>85.55</v>
          </cell>
        </row>
        <row r="348">
          <cell r="A348" t="str">
            <v>5/18/2007</v>
          </cell>
          <cell r="B348">
            <v>11.97</v>
          </cell>
          <cell r="C348">
            <v>63.82</v>
          </cell>
        </row>
        <row r="349">
          <cell r="A349" t="str">
            <v>5/21/2007</v>
          </cell>
          <cell r="B349">
            <v>12.32</v>
          </cell>
          <cell r="C349">
            <v>30.95</v>
          </cell>
        </row>
        <row r="350">
          <cell r="A350" t="str">
            <v>5/22/2007</v>
          </cell>
          <cell r="B350">
            <v>12.47</v>
          </cell>
          <cell r="C350">
            <v>36.360000000000007</v>
          </cell>
        </row>
        <row r="351">
          <cell r="A351" t="str">
            <v>5/23/2007</v>
          </cell>
          <cell r="B351">
            <v>12.65</v>
          </cell>
          <cell r="C351">
            <v>51.83</v>
          </cell>
        </row>
        <row r="352">
          <cell r="A352" t="str">
            <v>5/24/2007</v>
          </cell>
          <cell r="B352">
            <v>11.75</v>
          </cell>
          <cell r="C352">
            <v>44.2</v>
          </cell>
        </row>
        <row r="353">
          <cell r="A353" t="str">
            <v>5/25/2007</v>
          </cell>
          <cell r="B353">
            <v>12.4</v>
          </cell>
          <cell r="C353">
            <v>41.77</v>
          </cell>
        </row>
        <row r="354">
          <cell r="A354" t="str">
            <v>5/29/2007</v>
          </cell>
          <cell r="B354">
            <v>12.38</v>
          </cell>
          <cell r="C354">
            <v>30.58</v>
          </cell>
        </row>
        <row r="355">
          <cell r="A355" t="str">
            <v>5/30/2007</v>
          </cell>
          <cell r="B355">
            <v>12.46</v>
          </cell>
          <cell r="C355">
            <v>34.81</v>
          </cell>
        </row>
        <row r="356">
          <cell r="A356" t="str">
            <v>5/31/2007</v>
          </cell>
          <cell r="B356">
            <v>12.1</v>
          </cell>
          <cell r="C356">
            <v>37.589999999999996</v>
          </cell>
        </row>
        <row r="357">
          <cell r="A357" t="str">
            <v>6/1/2007</v>
          </cell>
          <cell r="B357">
            <v>12.24</v>
          </cell>
          <cell r="C357">
            <v>60.73</v>
          </cell>
        </row>
        <row r="358">
          <cell r="A358" t="str">
            <v>6/4/2007</v>
          </cell>
          <cell r="B358">
            <v>12.2</v>
          </cell>
          <cell r="C358">
            <v>80.449999999999989</v>
          </cell>
        </row>
        <row r="359">
          <cell r="A359" t="str">
            <v>6/5/2007</v>
          </cell>
          <cell r="B359">
            <v>12</v>
          </cell>
          <cell r="C359">
            <v>39.230000000000004</v>
          </cell>
        </row>
        <row r="360">
          <cell r="A360" t="str">
            <v>6/6/2007</v>
          </cell>
          <cell r="B360">
            <v>11.92</v>
          </cell>
          <cell r="C360">
            <v>23.82</v>
          </cell>
        </row>
        <row r="361">
          <cell r="A361" t="str">
            <v>6/7/2007</v>
          </cell>
          <cell r="B361">
            <v>11.93</v>
          </cell>
          <cell r="C361">
            <v>93.67</v>
          </cell>
        </row>
        <row r="362">
          <cell r="A362" t="str">
            <v>6/8/2007</v>
          </cell>
          <cell r="B362">
            <v>11.68</v>
          </cell>
          <cell r="C362">
            <v>33.950000000000003</v>
          </cell>
        </row>
        <row r="363">
          <cell r="A363" t="str">
            <v>6/11/2007</v>
          </cell>
          <cell r="B363">
            <v>11.74</v>
          </cell>
          <cell r="C363">
            <v>33.5</v>
          </cell>
        </row>
        <row r="364">
          <cell r="A364" t="str">
            <v>6/12/2007</v>
          </cell>
          <cell r="B364">
            <v>11.54</v>
          </cell>
          <cell r="C364">
            <v>42.65</v>
          </cell>
        </row>
        <row r="365">
          <cell r="A365" t="str">
            <v>6/13/2007</v>
          </cell>
          <cell r="B365">
            <v>11.56</v>
          </cell>
          <cell r="C365">
            <v>36.51</v>
          </cell>
        </row>
        <row r="366">
          <cell r="A366" t="str">
            <v>6/14/2007</v>
          </cell>
          <cell r="B366">
            <v>11.295</v>
          </cell>
          <cell r="C366">
            <v>13.48</v>
          </cell>
        </row>
        <row r="367">
          <cell r="A367" t="str">
            <v>6/15/2007</v>
          </cell>
          <cell r="B367">
            <v>11.64</v>
          </cell>
          <cell r="C367">
            <v>81.150000000000006</v>
          </cell>
        </row>
        <row r="368">
          <cell r="A368" t="str">
            <v>6/18/2007</v>
          </cell>
          <cell r="B368">
            <v>11.63</v>
          </cell>
          <cell r="C368">
            <v>30.12</v>
          </cell>
        </row>
        <row r="369">
          <cell r="A369" t="str">
            <v>6/19/2007</v>
          </cell>
          <cell r="B369">
            <v>12.04</v>
          </cell>
          <cell r="C369">
            <v>14.09</v>
          </cell>
        </row>
        <row r="370">
          <cell r="A370" t="str">
            <v>6/20/2007</v>
          </cell>
          <cell r="B370">
            <v>11.02</v>
          </cell>
          <cell r="C370">
            <v>25.39</v>
          </cell>
        </row>
        <row r="371">
          <cell r="A371" t="str">
            <v>6/21/2007</v>
          </cell>
          <cell r="B371">
            <v>11.22</v>
          </cell>
          <cell r="C371">
            <v>49.18</v>
          </cell>
        </row>
        <row r="372">
          <cell r="A372" t="str">
            <v>6/22/2007</v>
          </cell>
          <cell r="B372">
            <v>10.95</v>
          </cell>
          <cell r="C372">
            <v>232.89000000000001</v>
          </cell>
        </row>
        <row r="373">
          <cell r="A373" t="str">
            <v>6/25/2007</v>
          </cell>
          <cell r="B373">
            <v>11.24</v>
          </cell>
          <cell r="C373">
            <v>48.83</v>
          </cell>
        </row>
        <row r="374">
          <cell r="A374" t="str">
            <v>6/26/2007</v>
          </cell>
          <cell r="B374">
            <v>11.4</v>
          </cell>
          <cell r="C374">
            <v>44.56</v>
          </cell>
        </row>
        <row r="375">
          <cell r="A375" t="str">
            <v>6/27/2007</v>
          </cell>
          <cell r="B375">
            <v>11.44</v>
          </cell>
          <cell r="C375">
            <v>26.93</v>
          </cell>
        </row>
        <row r="376">
          <cell r="A376" t="str">
            <v>6/28/2007</v>
          </cell>
          <cell r="B376">
            <v>11.09</v>
          </cell>
          <cell r="C376">
            <v>23.619999999999997</v>
          </cell>
        </row>
        <row r="377">
          <cell r="A377" t="str">
            <v>6/29/2007</v>
          </cell>
          <cell r="B377">
            <v>11.09</v>
          </cell>
          <cell r="C377">
            <v>29.93</v>
          </cell>
        </row>
        <row r="378">
          <cell r="A378" t="str">
            <v>7/2/2007</v>
          </cell>
          <cell r="B378">
            <v>11.31</v>
          </cell>
          <cell r="C378">
            <v>10.74</v>
          </cell>
        </row>
        <row r="379">
          <cell r="A379" t="str">
            <v>7/3/2007</v>
          </cell>
          <cell r="B379">
            <v>11.3</v>
          </cell>
          <cell r="C379">
            <v>16.43</v>
          </cell>
        </row>
        <row r="380">
          <cell r="A380" t="str">
            <v>7/5/2007</v>
          </cell>
          <cell r="B380">
            <v>10.93</v>
          </cell>
          <cell r="C380">
            <v>29.54</v>
          </cell>
        </row>
        <row r="381">
          <cell r="A381" t="str">
            <v>7/6/2007</v>
          </cell>
          <cell r="B381">
            <v>11.31</v>
          </cell>
          <cell r="C381">
            <v>24.41</v>
          </cell>
        </row>
        <row r="382">
          <cell r="A382" t="str">
            <v>7/9/2007</v>
          </cell>
          <cell r="B382">
            <v>11</v>
          </cell>
          <cell r="C382">
            <v>26.259999999999998</v>
          </cell>
        </row>
        <row r="383">
          <cell r="A383" t="str">
            <v>7/10/2007</v>
          </cell>
          <cell r="B383">
            <v>10.5</v>
          </cell>
          <cell r="C383">
            <v>40.489999999999995</v>
          </cell>
        </row>
        <row r="384">
          <cell r="A384" t="str">
            <v>7/11/2007</v>
          </cell>
          <cell r="B384">
            <v>10.54</v>
          </cell>
          <cell r="C384">
            <v>46.6</v>
          </cell>
        </row>
        <row r="385">
          <cell r="A385" t="str">
            <v>7/12/2007</v>
          </cell>
          <cell r="B385">
            <v>11</v>
          </cell>
          <cell r="C385">
            <v>20.61</v>
          </cell>
        </row>
        <row r="386">
          <cell r="A386" t="str">
            <v>7/13/2007</v>
          </cell>
          <cell r="B386">
            <v>10.87</v>
          </cell>
          <cell r="C386">
            <v>16.029999999999998</v>
          </cell>
        </row>
        <row r="387">
          <cell r="A387" t="str">
            <v>7/16/2007</v>
          </cell>
          <cell r="B387">
            <v>10.24</v>
          </cell>
          <cell r="C387">
            <v>18.16</v>
          </cell>
        </row>
        <row r="388">
          <cell r="A388" t="str">
            <v>7/17/2007</v>
          </cell>
          <cell r="B388">
            <v>10.6</v>
          </cell>
          <cell r="C388">
            <v>30.41</v>
          </cell>
        </row>
        <row r="389">
          <cell r="A389" t="str">
            <v>7/18/2007</v>
          </cell>
          <cell r="B389">
            <v>10.75</v>
          </cell>
          <cell r="C389">
            <v>38.299999999999997</v>
          </cell>
        </row>
        <row r="390">
          <cell r="A390" t="str">
            <v>7/19/2007</v>
          </cell>
          <cell r="B390">
            <v>10.72</v>
          </cell>
          <cell r="C390">
            <v>20.02</v>
          </cell>
        </row>
        <row r="391">
          <cell r="A391" t="str">
            <v>7/20/2007</v>
          </cell>
          <cell r="B391">
            <v>10.5</v>
          </cell>
          <cell r="C391">
            <v>48.87</v>
          </cell>
        </row>
        <row r="392">
          <cell r="A392" t="str">
            <v>7/23/2007</v>
          </cell>
          <cell r="B392">
            <v>10.63</v>
          </cell>
          <cell r="C392">
            <v>37.01</v>
          </cell>
        </row>
        <row r="393">
          <cell r="A393" t="str">
            <v>7/24/2007</v>
          </cell>
          <cell r="B393">
            <v>10.49</v>
          </cell>
          <cell r="C393">
            <v>54.379999999999995</v>
          </cell>
        </row>
        <row r="394">
          <cell r="A394" t="str">
            <v>7/25/2007</v>
          </cell>
          <cell r="B394">
            <v>10.4</v>
          </cell>
          <cell r="C394">
            <v>37.659999999999997</v>
          </cell>
        </row>
        <row r="395">
          <cell r="A395" t="str">
            <v>7/26/2007</v>
          </cell>
          <cell r="B395">
            <v>9.8000000000000007</v>
          </cell>
          <cell r="C395">
            <v>44.99</v>
          </cell>
        </row>
        <row r="396">
          <cell r="A396" t="str">
            <v>7/27/2007</v>
          </cell>
          <cell r="B396">
            <v>8.9600000000000009</v>
          </cell>
          <cell r="C396">
            <v>54.339999999999996</v>
          </cell>
        </row>
        <row r="397">
          <cell r="A397" t="str">
            <v>7/30/2007</v>
          </cell>
          <cell r="B397">
            <v>8.83</v>
          </cell>
          <cell r="C397">
            <v>37.879999999999995</v>
          </cell>
        </row>
        <row r="398">
          <cell r="A398" t="str">
            <v>7/31/2007</v>
          </cell>
          <cell r="B398">
            <v>8.49</v>
          </cell>
          <cell r="C398">
            <v>42.569999999999993</v>
          </cell>
        </row>
        <row r="399">
          <cell r="A399" t="str">
            <v>8/1/2007</v>
          </cell>
          <cell r="B399">
            <v>8.02</v>
          </cell>
          <cell r="C399">
            <v>58.99</v>
          </cell>
        </row>
        <row r="400">
          <cell r="A400" t="str">
            <v>8/2/2007</v>
          </cell>
          <cell r="B400">
            <v>8.41</v>
          </cell>
          <cell r="C400">
            <v>46.17</v>
          </cell>
        </row>
        <row r="401">
          <cell r="A401" t="str">
            <v>8/3/2007</v>
          </cell>
          <cell r="B401">
            <v>7.73</v>
          </cell>
          <cell r="C401">
            <v>40.489999999999995</v>
          </cell>
        </row>
        <row r="402">
          <cell r="A402" t="str">
            <v>8/6/2007</v>
          </cell>
          <cell r="B402">
            <v>8.24</v>
          </cell>
          <cell r="C402">
            <v>91.75</v>
          </cell>
        </row>
        <row r="403">
          <cell r="A403" t="str">
            <v>8/7/2007</v>
          </cell>
          <cell r="B403">
            <v>8.36</v>
          </cell>
          <cell r="C403">
            <v>108.13000000000001</v>
          </cell>
        </row>
        <row r="404">
          <cell r="A404" t="str">
            <v>8/8/2007</v>
          </cell>
          <cell r="B404">
            <v>7.74</v>
          </cell>
          <cell r="C404">
            <v>195.41</v>
          </cell>
        </row>
        <row r="405">
          <cell r="A405" t="str">
            <v>8/9/2007</v>
          </cell>
          <cell r="B405">
            <v>7.74</v>
          </cell>
          <cell r="C405">
            <v>159.59</v>
          </cell>
        </row>
        <row r="406">
          <cell r="A406" t="str">
            <v>8/10/2007</v>
          </cell>
          <cell r="B406">
            <v>8.4499999999999993</v>
          </cell>
          <cell r="C406">
            <v>139.97</v>
          </cell>
        </row>
        <row r="407">
          <cell r="A407" t="str">
            <v>8/13/2007</v>
          </cell>
          <cell r="B407">
            <v>8.01</v>
          </cell>
          <cell r="C407">
            <v>145.91999999999999</v>
          </cell>
        </row>
        <row r="408">
          <cell r="A408" t="str">
            <v>8/14/2007</v>
          </cell>
          <cell r="B408">
            <v>7.72</v>
          </cell>
          <cell r="C408">
            <v>86.21</v>
          </cell>
        </row>
        <row r="409">
          <cell r="A409" t="str">
            <v>8/15/2007</v>
          </cell>
          <cell r="B409">
            <v>7.81</v>
          </cell>
          <cell r="C409">
            <v>199.95</v>
          </cell>
        </row>
        <row r="410">
          <cell r="A410" t="str">
            <v>8/16/2007</v>
          </cell>
          <cell r="B410">
            <v>9.09</v>
          </cell>
          <cell r="C410">
            <v>154.70999999999998</v>
          </cell>
        </row>
        <row r="411">
          <cell r="A411" t="str">
            <v>8/17/2007</v>
          </cell>
          <cell r="B411">
            <v>9.07</v>
          </cell>
          <cell r="C411">
            <v>137.18</v>
          </cell>
        </row>
        <row r="412">
          <cell r="A412" t="str">
            <v>8/20/2007</v>
          </cell>
          <cell r="B412">
            <v>8.99</v>
          </cell>
          <cell r="C412">
            <v>108.82</v>
          </cell>
        </row>
        <row r="413">
          <cell r="A413" t="str">
            <v>8/21/2007</v>
          </cell>
          <cell r="B413">
            <v>9.36</v>
          </cell>
          <cell r="C413">
            <v>65.52</v>
          </cell>
        </row>
        <row r="414">
          <cell r="A414" t="str">
            <v>8/22/2007</v>
          </cell>
          <cell r="B414">
            <v>9.19</v>
          </cell>
          <cell r="C414">
            <v>40.910000000000004</v>
          </cell>
        </row>
        <row r="415">
          <cell r="A415" t="str">
            <v>8/23/2007</v>
          </cell>
          <cell r="B415">
            <v>9.74</v>
          </cell>
          <cell r="C415">
            <v>65.94</v>
          </cell>
        </row>
        <row r="416">
          <cell r="A416" t="str">
            <v>8/24/2007</v>
          </cell>
          <cell r="B416">
            <v>10.43</v>
          </cell>
          <cell r="C416">
            <v>49.26</v>
          </cell>
        </row>
        <row r="417">
          <cell r="A417" t="str">
            <v>8/27/2007</v>
          </cell>
          <cell r="B417">
            <v>10.59</v>
          </cell>
          <cell r="C417">
            <v>82.37</v>
          </cell>
        </row>
        <row r="418">
          <cell r="A418" t="str">
            <v>8/28/2007</v>
          </cell>
          <cell r="B418">
            <v>10.39</v>
          </cell>
          <cell r="C418">
            <v>80.61999999999999</v>
          </cell>
        </row>
        <row r="419">
          <cell r="A419" t="str">
            <v>8/29/2007</v>
          </cell>
          <cell r="B419">
            <v>10.48</v>
          </cell>
          <cell r="C419">
            <v>34.479999999999997</v>
          </cell>
        </row>
        <row r="420">
          <cell r="A420" t="str">
            <v>8/30/2007</v>
          </cell>
          <cell r="B420">
            <v>10.27</v>
          </cell>
          <cell r="C420">
            <v>33.31</v>
          </cell>
        </row>
        <row r="421">
          <cell r="A421" t="str">
            <v>8/31/2007</v>
          </cell>
          <cell r="B421">
            <v>10.27</v>
          </cell>
          <cell r="C421">
            <v>45.28</v>
          </cell>
        </row>
        <row r="422">
          <cell r="A422" t="str">
            <v>9/4/2007</v>
          </cell>
          <cell r="B422">
            <v>10.47</v>
          </cell>
          <cell r="C422">
            <v>100.14</v>
          </cell>
        </row>
        <row r="423">
          <cell r="A423" t="str">
            <v>9/5/2007</v>
          </cell>
          <cell r="B423">
            <v>10.15</v>
          </cell>
          <cell r="C423">
            <v>55.190000000000005</v>
          </cell>
        </row>
        <row r="424">
          <cell r="A424" t="str">
            <v>9/6/2007</v>
          </cell>
          <cell r="B424">
            <v>9.86</v>
          </cell>
          <cell r="C424">
            <v>61.830000000000005</v>
          </cell>
        </row>
        <row r="425">
          <cell r="A425" t="str">
            <v>9/7/2007</v>
          </cell>
          <cell r="B425">
            <v>10.050000000000001</v>
          </cell>
          <cell r="C425">
            <v>41.230000000000004</v>
          </cell>
        </row>
        <row r="426">
          <cell r="A426" t="str">
            <v>9/10/2007</v>
          </cell>
          <cell r="B426">
            <v>9.59</v>
          </cell>
          <cell r="C426">
            <v>65</v>
          </cell>
        </row>
        <row r="427">
          <cell r="A427" t="str">
            <v>9/11/2007</v>
          </cell>
          <cell r="B427">
            <v>9.23</v>
          </cell>
          <cell r="C427">
            <v>40.29</v>
          </cell>
        </row>
        <row r="428">
          <cell r="A428" t="str">
            <v>9/12/2007</v>
          </cell>
          <cell r="B428">
            <v>8.92</v>
          </cell>
          <cell r="C428">
            <v>28.96</v>
          </cell>
        </row>
        <row r="429">
          <cell r="A429" t="str">
            <v>9/13/2007</v>
          </cell>
          <cell r="B429">
            <v>9.06</v>
          </cell>
          <cell r="C429">
            <v>13.549999999999999</v>
          </cell>
        </row>
        <row r="430">
          <cell r="A430" t="str">
            <v>9/14/2007</v>
          </cell>
          <cell r="B430">
            <v>8.9</v>
          </cell>
          <cell r="C430">
            <v>31.93</v>
          </cell>
        </row>
        <row r="431">
          <cell r="A431" t="str">
            <v>9/17/2007</v>
          </cell>
          <cell r="B431">
            <v>8.57</v>
          </cell>
          <cell r="C431">
            <v>19.61</v>
          </cell>
        </row>
        <row r="432">
          <cell r="A432" t="str">
            <v>9/18/2007</v>
          </cell>
          <cell r="B432">
            <v>9.66</v>
          </cell>
          <cell r="C432">
            <v>41.910000000000004</v>
          </cell>
        </row>
        <row r="433">
          <cell r="A433" t="str">
            <v>9/19/2007</v>
          </cell>
          <cell r="B433">
            <v>9.9</v>
          </cell>
          <cell r="C433">
            <v>55.010000000000005</v>
          </cell>
        </row>
        <row r="434">
          <cell r="A434" t="str">
            <v>9/20/2007</v>
          </cell>
          <cell r="B434">
            <v>9.0399999999999991</v>
          </cell>
          <cell r="C434">
            <v>40.56</v>
          </cell>
        </row>
        <row r="435">
          <cell r="A435" t="str">
            <v>9/21/2007</v>
          </cell>
          <cell r="B435">
            <v>8.61</v>
          </cell>
          <cell r="C435">
            <v>70.97</v>
          </cell>
        </row>
        <row r="436">
          <cell r="A436" t="str">
            <v>9/24/2007</v>
          </cell>
          <cell r="B436">
            <v>8.4</v>
          </cell>
          <cell r="C436">
            <v>46.059999999999995</v>
          </cell>
        </row>
        <row r="437">
          <cell r="A437" t="str">
            <v>9/25/2007</v>
          </cell>
          <cell r="B437">
            <v>8.2100000000000009</v>
          </cell>
          <cell r="C437">
            <v>30.439999999999998</v>
          </cell>
        </row>
        <row r="438">
          <cell r="A438" t="str">
            <v>9/26/2007</v>
          </cell>
          <cell r="B438">
            <v>8.1</v>
          </cell>
          <cell r="C438">
            <v>23.92</v>
          </cell>
        </row>
        <row r="439">
          <cell r="A439" t="str">
            <v>9/27/2007</v>
          </cell>
          <cell r="B439">
            <v>8.1300000000000008</v>
          </cell>
          <cell r="C439">
            <v>16.91</v>
          </cell>
        </row>
        <row r="440">
          <cell r="A440" t="str">
            <v>9/28/2007</v>
          </cell>
          <cell r="B440">
            <v>8</v>
          </cell>
          <cell r="C440">
            <v>30.31</v>
          </cell>
        </row>
        <row r="441">
          <cell r="A441" t="str">
            <v>10/1/2007</v>
          </cell>
          <cell r="B441">
            <v>8.5299999999999994</v>
          </cell>
          <cell r="C441">
            <v>78.95</v>
          </cell>
        </row>
        <row r="442">
          <cell r="A442" t="str">
            <v>10/2/2007</v>
          </cell>
          <cell r="B442">
            <v>8.3699999999999992</v>
          </cell>
          <cell r="C442">
            <v>41.99</v>
          </cell>
        </row>
        <row r="443">
          <cell r="A443" t="str">
            <v>10/3/2007</v>
          </cell>
          <cell r="B443">
            <v>8.06</v>
          </cell>
          <cell r="C443">
            <v>59.41</v>
          </cell>
        </row>
        <row r="444">
          <cell r="A444" t="str">
            <v>10/4/2007</v>
          </cell>
          <cell r="B444">
            <v>8.34</v>
          </cell>
          <cell r="C444">
            <v>28.72</v>
          </cell>
        </row>
        <row r="445">
          <cell r="A445" t="str">
            <v>10/5/2007</v>
          </cell>
          <cell r="B445">
            <v>8.31</v>
          </cell>
          <cell r="C445">
            <v>32.36</v>
          </cell>
        </row>
        <row r="446">
          <cell r="A446" t="str">
            <v>10/8/2007</v>
          </cell>
          <cell r="B446">
            <v>8.43</v>
          </cell>
          <cell r="C446">
            <v>24.299999999999997</v>
          </cell>
        </row>
        <row r="447">
          <cell r="A447" t="str">
            <v>10/9/2007</v>
          </cell>
          <cell r="B447">
            <v>8.2799999999999994</v>
          </cell>
          <cell r="C447">
            <v>36.03</v>
          </cell>
        </row>
        <row r="448">
          <cell r="A448" t="str">
            <v>10/10/2007</v>
          </cell>
          <cell r="B448">
            <v>8.1199999999999992</v>
          </cell>
          <cell r="C448">
            <v>38.82</v>
          </cell>
        </row>
        <row r="449">
          <cell r="A449" t="str">
            <v>10/11/2007</v>
          </cell>
          <cell r="B449">
            <v>8.15</v>
          </cell>
          <cell r="C449">
            <v>37.43</v>
          </cell>
        </row>
        <row r="450">
          <cell r="A450" t="str">
            <v>10/12/2007</v>
          </cell>
          <cell r="B450">
            <v>8.09</v>
          </cell>
          <cell r="C450">
            <v>26.540000000000003</v>
          </cell>
        </row>
        <row r="451">
          <cell r="A451" t="str">
            <v>10/15/2007</v>
          </cell>
          <cell r="B451">
            <v>8.08</v>
          </cell>
          <cell r="C451">
            <v>118.23</v>
          </cell>
        </row>
        <row r="452">
          <cell r="A452" t="str">
            <v>10/16/2007</v>
          </cell>
          <cell r="B452">
            <v>8.34</v>
          </cell>
          <cell r="C452">
            <v>49.86</v>
          </cell>
        </row>
        <row r="453">
          <cell r="A453" t="str">
            <v>10/17/2007</v>
          </cell>
          <cell r="B453">
            <v>8.11</v>
          </cell>
          <cell r="C453">
            <v>31.52</v>
          </cell>
        </row>
        <row r="454">
          <cell r="A454" t="str">
            <v>10/18/2007</v>
          </cell>
          <cell r="B454">
            <v>8.23</v>
          </cell>
          <cell r="C454">
            <v>22.81</v>
          </cell>
        </row>
        <row r="455">
          <cell r="A455" t="str">
            <v>10/19/2007</v>
          </cell>
          <cell r="B455">
            <v>7.96</v>
          </cell>
          <cell r="C455">
            <v>36.589999999999996</v>
          </cell>
        </row>
        <row r="456">
          <cell r="A456" t="str">
            <v>10/22/2007</v>
          </cell>
          <cell r="B456">
            <v>8.33</v>
          </cell>
          <cell r="C456">
            <v>32.33</v>
          </cell>
        </row>
        <row r="457">
          <cell r="A457" t="str">
            <v>10/23/2007</v>
          </cell>
          <cell r="B457">
            <v>8.51</v>
          </cell>
          <cell r="C457">
            <v>31.73</v>
          </cell>
        </row>
        <row r="458">
          <cell r="A458" t="str">
            <v>10/24/2007</v>
          </cell>
          <cell r="B458">
            <v>8.2799999999999994</v>
          </cell>
          <cell r="C458">
            <v>27.150000000000002</v>
          </cell>
        </row>
        <row r="459">
          <cell r="A459" t="str">
            <v>10/25/2007</v>
          </cell>
          <cell r="B459">
            <v>8.56</v>
          </cell>
          <cell r="C459">
            <v>24.740000000000002</v>
          </cell>
        </row>
        <row r="460">
          <cell r="A460" t="str">
            <v>10/26/2007</v>
          </cell>
          <cell r="B460">
            <v>8.67</v>
          </cell>
          <cell r="C460">
            <v>33.08</v>
          </cell>
        </row>
        <row r="461">
          <cell r="A461" t="str">
            <v>10/29/2007</v>
          </cell>
          <cell r="B461">
            <v>8.5500000000000007</v>
          </cell>
          <cell r="C461">
            <v>35.270000000000003</v>
          </cell>
        </row>
        <row r="462">
          <cell r="A462" t="str">
            <v>10/30/2007</v>
          </cell>
          <cell r="B462">
            <v>8.0299999999999994</v>
          </cell>
          <cell r="C462">
            <v>31.6</v>
          </cell>
        </row>
        <row r="463">
          <cell r="A463" t="str">
            <v>10/31/2007</v>
          </cell>
          <cell r="B463">
            <v>8</v>
          </cell>
          <cell r="C463">
            <v>37.25</v>
          </cell>
        </row>
        <row r="464">
          <cell r="A464" t="str">
            <v>11/1/2007</v>
          </cell>
          <cell r="B464">
            <v>7.85</v>
          </cell>
          <cell r="C464">
            <v>95.339999999999989</v>
          </cell>
        </row>
        <row r="465">
          <cell r="A465" t="str">
            <v>11/2/2007</v>
          </cell>
          <cell r="B465">
            <v>7.72</v>
          </cell>
          <cell r="C465">
            <v>69.150000000000006</v>
          </cell>
        </row>
        <row r="466">
          <cell r="A466" t="str">
            <v>11/5/2007</v>
          </cell>
          <cell r="B466">
            <v>7.56</v>
          </cell>
          <cell r="C466">
            <v>36.44</v>
          </cell>
        </row>
        <row r="467">
          <cell r="A467" t="str">
            <v>11/6/2007</v>
          </cell>
          <cell r="B467">
            <v>7.78</v>
          </cell>
          <cell r="C467">
            <v>115.3</v>
          </cell>
        </row>
        <row r="468">
          <cell r="A468" t="str">
            <v>11/7/2007</v>
          </cell>
          <cell r="B468">
            <v>7.54</v>
          </cell>
          <cell r="C468">
            <v>29.19</v>
          </cell>
        </row>
        <row r="469">
          <cell r="A469" t="str">
            <v>11/8/2007</v>
          </cell>
          <cell r="B469">
            <v>8.01</v>
          </cell>
          <cell r="C469">
            <v>104.05</v>
          </cell>
        </row>
        <row r="470">
          <cell r="A470" t="str">
            <v>11/9/2007</v>
          </cell>
          <cell r="B470">
            <v>7.56</v>
          </cell>
          <cell r="C470">
            <v>38.150000000000006</v>
          </cell>
        </row>
        <row r="471">
          <cell r="A471" t="str">
            <v>11/12/2007</v>
          </cell>
          <cell r="B471">
            <v>7.92</v>
          </cell>
          <cell r="C471">
            <v>75.539999999999992</v>
          </cell>
        </row>
        <row r="472">
          <cell r="A472" t="str">
            <v>11/13/2007</v>
          </cell>
          <cell r="B472">
            <v>7.99</v>
          </cell>
          <cell r="C472">
            <v>62.89</v>
          </cell>
        </row>
        <row r="473">
          <cell r="A473" t="str">
            <v>11/14/2007</v>
          </cell>
          <cell r="B473">
            <v>7.78</v>
          </cell>
          <cell r="C473">
            <v>72.470000000000013</v>
          </cell>
        </row>
        <row r="474">
          <cell r="A474" t="str">
            <v>11/15/2007</v>
          </cell>
          <cell r="B474">
            <v>7.48</v>
          </cell>
          <cell r="C474">
            <v>98.49</v>
          </cell>
        </row>
        <row r="475">
          <cell r="A475" t="str">
            <v>11/16/2007</v>
          </cell>
          <cell r="B475">
            <v>7.67</v>
          </cell>
          <cell r="C475">
            <v>33.18</v>
          </cell>
        </row>
        <row r="476">
          <cell r="A476" t="str">
            <v>11/19/2007</v>
          </cell>
          <cell r="B476">
            <v>7.49</v>
          </cell>
          <cell r="C476">
            <v>48.39</v>
          </cell>
        </row>
        <row r="477">
          <cell r="A477" t="str">
            <v>11/20/2007</v>
          </cell>
          <cell r="B477">
            <v>7.77</v>
          </cell>
          <cell r="C477">
            <v>39.519999999999996</v>
          </cell>
        </row>
        <row r="478">
          <cell r="A478" t="str">
            <v>11/21/2007</v>
          </cell>
          <cell r="B478">
            <v>7.77</v>
          </cell>
          <cell r="C478">
            <v>34.299999999999997</v>
          </cell>
        </row>
        <row r="479">
          <cell r="A479" t="str">
            <v>11/23/2007</v>
          </cell>
          <cell r="B479">
            <v>8</v>
          </cell>
          <cell r="C479">
            <v>46.96</v>
          </cell>
        </row>
        <row r="480">
          <cell r="A480" t="str">
            <v>11/26/2007</v>
          </cell>
          <cell r="B480">
            <v>7.73</v>
          </cell>
          <cell r="C480">
            <v>92.160000000000011</v>
          </cell>
        </row>
        <row r="481">
          <cell r="A481" t="str">
            <v>11/27/2007</v>
          </cell>
          <cell r="B481">
            <v>7.79</v>
          </cell>
          <cell r="C481">
            <v>73.53</v>
          </cell>
        </row>
        <row r="482">
          <cell r="A482" t="str">
            <v>11/28/2007</v>
          </cell>
          <cell r="B482">
            <v>7.88</v>
          </cell>
          <cell r="C482">
            <v>55.65</v>
          </cell>
        </row>
        <row r="483">
          <cell r="A483" t="str">
            <v>11/29/2007</v>
          </cell>
          <cell r="B483">
            <v>7.71</v>
          </cell>
          <cell r="C483">
            <v>117.17</v>
          </cell>
        </row>
        <row r="484">
          <cell r="A484" t="str">
            <v>11/30/2007</v>
          </cell>
          <cell r="B484">
            <v>8</v>
          </cell>
          <cell r="C484">
            <v>112.69999999999999</v>
          </cell>
        </row>
        <row r="485">
          <cell r="A485" t="str">
            <v>12/3/2007</v>
          </cell>
          <cell r="B485">
            <v>7.79</v>
          </cell>
          <cell r="C485">
            <v>24.479999999999997</v>
          </cell>
        </row>
        <row r="486">
          <cell r="A486" t="str">
            <v>12/4/2007</v>
          </cell>
          <cell r="B486">
            <v>7.08</v>
          </cell>
          <cell r="C486">
            <v>61.519999999999996</v>
          </cell>
        </row>
        <row r="487">
          <cell r="A487" t="str">
            <v>12/5/2007</v>
          </cell>
          <cell r="B487">
            <v>6.77</v>
          </cell>
          <cell r="C487">
            <v>51.73</v>
          </cell>
        </row>
        <row r="488">
          <cell r="A488" t="str">
            <v>12/6/2007</v>
          </cell>
          <cell r="B488">
            <v>7.12</v>
          </cell>
          <cell r="C488">
            <v>44.99</v>
          </cell>
        </row>
        <row r="489">
          <cell r="A489" t="str">
            <v>12/7/2007</v>
          </cell>
          <cell r="B489">
            <v>6.78</v>
          </cell>
          <cell r="C489">
            <v>31.52</v>
          </cell>
        </row>
        <row r="490">
          <cell r="A490" t="str">
            <v>12/10/2007</v>
          </cell>
          <cell r="B490">
            <v>6.94</v>
          </cell>
          <cell r="C490">
            <v>38.46</v>
          </cell>
        </row>
        <row r="491">
          <cell r="A491" t="str">
            <v>12/11/2007</v>
          </cell>
          <cell r="B491">
            <v>6.72</v>
          </cell>
          <cell r="C491">
            <v>51.42</v>
          </cell>
        </row>
        <row r="492">
          <cell r="A492" t="str">
            <v>12/12/2007</v>
          </cell>
          <cell r="B492">
            <v>6.94</v>
          </cell>
          <cell r="C492">
            <v>40.54</v>
          </cell>
        </row>
        <row r="493">
          <cell r="A493" t="str">
            <v>12/13/2007</v>
          </cell>
          <cell r="B493">
            <v>7.01</v>
          </cell>
          <cell r="C493">
            <v>25.19</v>
          </cell>
        </row>
        <row r="494">
          <cell r="A494" t="str">
            <v>12/14/2007</v>
          </cell>
          <cell r="B494">
            <v>6.7</v>
          </cell>
          <cell r="C494">
            <v>32.75</v>
          </cell>
        </row>
        <row r="495">
          <cell r="A495" t="str">
            <v>12/17/2007</v>
          </cell>
          <cell r="B495">
            <v>6.72</v>
          </cell>
          <cell r="C495">
            <v>27.220000000000002</v>
          </cell>
        </row>
        <row r="496">
          <cell r="A496" t="str">
            <v>12/18/2007</v>
          </cell>
          <cell r="B496">
            <v>7</v>
          </cell>
          <cell r="C496">
            <v>100.29</v>
          </cell>
        </row>
        <row r="497">
          <cell r="A497" t="str">
            <v>12/19/2007</v>
          </cell>
          <cell r="B497">
            <v>7.07</v>
          </cell>
          <cell r="C497">
            <v>26.55</v>
          </cell>
        </row>
        <row r="498">
          <cell r="A498" t="str">
            <v>12/20/2007</v>
          </cell>
          <cell r="B498">
            <v>7.01</v>
          </cell>
          <cell r="C498">
            <v>30.810000000000002</v>
          </cell>
        </row>
        <row r="499">
          <cell r="A499" t="str">
            <v>12/21/2007</v>
          </cell>
          <cell r="B499">
            <v>7</v>
          </cell>
          <cell r="C499">
            <v>73.179999999999993</v>
          </cell>
        </row>
        <row r="500">
          <cell r="A500" t="str">
            <v>12/24/2007</v>
          </cell>
          <cell r="B500">
            <v>7.08</v>
          </cell>
          <cell r="C500">
            <v>29.19</v>
          </cell>
        </row>
        <row r="501">
          <cell r="A501" t="str">
            <v>12/26/2007</v>
          </cell>
          <cell r="B501">
            <v>7</v>
          </cell>
          <cell r="C501">
            <v>45.03</v>
          </cell>
        </row>
        <row r="502">
          <cell r="A502" t="str">
            <v>12/27/2007</v>
          </cell>
          <cell r="B502">
            <v>6.85</v>
          </cell>
          <cell r="C502">
            <v>24.740000000000002</v>
          </cell>
        </row>
        <row r="503">
          <cell r="A503" t="str">
            <v>12/28/2007</v>
          </cell>
          <cell r="B503">
            <v>6.85</v>
          </cell>
          <cell r="C503">
            <v>47.370000000000005</v>
          </cell>
        </row>
        <row r="504">
          <cell r="A504" t="str">
            <v>12/31/2007</v>
          </cell>
          <cell r="B504">
            <v>6.59</v>
          </cell>
          <cell r="C504">
            <v>51.26</v>
          </cell>
        </row>
        <row r="505">
          <cell r="A505" t="str">
            <v>1/2/2008</v>
          </cell>
          <cell r="B505">
            <v>6.76</v>
          </cell>
          <cell r="C505">
            <v>47.870000000000005</v>
          </cell>
        </row>
        <row r="506">
          <cell r="A506" t="str">
            <v>1/3/2008</v>
          </cell>
          <cell r="B506">
            <v>6.27</v>
          </cell>
          <cell r="C506">
            <v>30.200000000000003</v>
          </cell>
        </row>
        <row r="507">
          <cell r="A507" t="str">
            <v>1/4/2008</v>
          </cell>
          <cell r="B507">
            <v>5.76</v>
          </cell>
          <cell r="C507">
            <v>53.18</v>
          </cell>
        </row>
        <row r="508">
          <cell r="A508" t="str">
            <v>1/7/2008</v>
          </cell>
          <cell r="B508">
            <v>5.74</v>
          </cell>
          <cell r="C508">
            <v>30.14</v>
          </cell>
        </row>
        <row r="509">
          <cell r="A509" t="str">
            <v>1/8/2008</v>
          </cell>
          <cell r="B509">
            <v>5.0199999999999996</v>
          </cell>
          <cell r="C509">
            <v>60.36</v>
          </cell>
        </row>
        <row r="510">
          <cell r="A510" t="str">
            <v>1/9/2008</v>
          </cell>
          <cell r="B510">
            <v>4.63</v>
          </cell>
          <cell r="C510">
            <v>74.48</v>
          </cell>
        </row>
        <row r="511">
          <cell r="A511" t="str">
            <v>1/10/2008</v>
          </cell>
          <cell r="B511">
            <v>4.3600000000000003</v>
          </cell>
          <cell r="C511">
            <v>130.53</v>
          </cell>
        </row>
        <row r="512">
          <cell r="A512" t="str">
            <v>1/11/2008</v>
          </cell>
          <cell r="B512">
            <v>4.2</v>
          </cell>
          <cell r="C512">
            <v>139.49</v>
          </cell>
        </row>
        <row r="513">
          <cell r="A513" t="str">
            <v>1/14/2008</v>
          </cell>
          <cell r="B513">
            <v>4.1100000000000003</v>
          </cell>
          <cell r="C513">
            <v>93.53</v>
          </cell>
        </row>
        <row r="514">
          <cell r="A514" t="str">
            <v>1/15/2008</v>
          </cell>
          <cell r="B514">
            <v>4.05</v>
          </cell>
          <cell r="C514">
            <v>82.66</v>
          </cell>
        </row>
        <row r="515">
          <cell r="A515" t="str">
            <v>1/16/2008</v>
          </cell>
          <cell r="B515">
            <v>4.13</v>
          </cell>
          <cell r="C515">
            <v>81.08</v>
          </cell>
        </row>
        <row r="516">
          <cell r="A516" t="str">
            <v>1/17/2008</v>
          </cell>
          <cell r="B516">
            <v>3.98</v>
          </cell>
          <cell r="C516">
            <v>38.659999999999997</v>
          </cell>
        </row>
        <row r="517">
          <cell r="A517" t="str">
            <v>1/18/2008</v>
          </cell>
          <cell r="B517">
            <v>3.94</v>
          </cell>
          <cell r="C517">
            <v>58.03</v>
          </cell>
        </row>
        <row r="518">
          <cell r="A518" t="str">
            <v>1/22/2008</v>
          </cell>
          <cell r="B518">
            <v>3.93</v>
          </cell>
          <cell r="C518">
            <v>35.51</v>
          </cell>
        </row>
        <row r="519">
          <cell r="A519" t="str">
            <v>1/23/2008</v>
          </cell>
          <cell r="B519">
            <v>3.9</v>
          </cell>
          <cell r="C519">
            <v>118.21</v>
          </cell>
        </row>
        <row r="520">
          <cell r="A520" t="str">
            <v>1/24/2008</v>
          </cell>
          <cell r="B520">
            <v>3.9</v>
          </cell>
          <cell r="C520">
            <v>51.51</v>
          </cell>
        </row>
        <row r="521">
          <cell r="A521" t="str">
            <v>1/25/2008</v>
          </cell>
          <cell r="B521">
            <v>3.86</v>
          </cell>
          <cell r="C521">
            <v>71.27</v>
          </cell>
        </row>
        <row r="522">
          <cell r="A522" t="str">
            <v>1/28/2008</v>
          </cell>
          <cell r="B522">
            <v>3.74</v>
          </cell>
          <cell r="C522">
            <v>81.010000000000005</v>
          </cell>
        </row>
        <row r="523">
          <cell r="A523" t="str">
            <v>1/29/2008</v>
          </cell>
          <cell r="B523">
            <v>3.85</v>
          </cell>
          <cell r="C523">
            <v>67.95</v>
          </cell>
        </row>
        <row r="524">
          <cell r="A524" t="str">
            <v>1/30/2008</v>
          </cell>
          <cell r="B524">
            <v>3.78</v>
          </cell>
          <cell r="C524">
            <v>64.36999999999999</v>
          </cell>
        </row>
        <row r="525">
          <cell r="A525" t="str">
            <v>1/31/2008</v>
          </cell>
          <cell r="B525">
            <v>3.77</v>
          </cell>
          <cell r="C525">
            <v>272.28999999999996</v>
          </cell>
        </row>
        <row r="526">
          <cell r="A526" t="str">
            <v>2/1/2008</v>
          </cell>
          <cell r="B526">
            <v>3.98</v>
          </cell>
          <cell r="C526">
            <v>63.86</v>
          </cell>
        </row>
        <row r="527">
          <cell r="A527" t="str">
            <v>2/4/2008</v>
          </cell>
          <cell r="B527">
            <v>4.05</v>
          </cell>
          <cell r="C527">
            <v>68.69</v>
          </cell>
        </row>
        <row r="528">
          <cell r="A528" t="str">
            <v>2/5/2008</v>
          </cell>
          <cell r="B528">
            <v>4</v>
          </cell>
          <cell r="C528">
            <v>88.25</v>
          </cell>
        </row>
        <row r="529">
          <cell r="A529" t="str">
            <v>2/6/2008</v>
          </cell>
          <cell r="B529">
            <v>4.01</v>
          </cell>
          <cell r="C529">
            <v>62.120000000000005</v>
          </cell>
        </row>
        <row r="530">
          <cell r="A530" t="str">
            <v>2/7/2008</v>
          </cell>
          <cell r="B530">
            <v>4.04</v>
          </cell>
          <cell r="C530">
            <v>47.489999999999995</v>
          </cell>
        </row>
        <row r="531">
          <cell r="A531" t="str">
            <v>2/8/2008</v>
          </cell>
          <cell r="B531">
            <v>3.86</v>
          </cell>
          <cell r="C531">
            <v>42.88</v>
          </cell>
        </row>
        <row r="532">
          <cell r="A532" t="str">
            <v>2/11/2008</v>
          </cell>
          <cell r="B532">
            <v>3.91</v>
          </cell>
          <cell r="C532">
            <v>22.41</v>
          </cell>
        </row>
        <row r="533">
          <cell r="A533" t="str">
            <v>2/12/2008</v>
          </cell>
          <cell r="B533">
            <v>3.94</v>
          </cell>
          <cell r="C533">
            <v>54.86</v>
          </cell>
        </row>
        <row r="534">
          <cell r="A534" t="str">
            <v>2/13/2008</v>
          </cell>
          <cell r="B534">
            <v>3.9</v>
          </cell>
          <cell r="C534">
            <v>19.830000000000002</v>
          </cell>
        </row>
        <row r="535">
          <cell r="A535" t="str">
            <v>2/14/2008</v>
          </cell>
          <cell r="B535">
            <v>4.01</v>
          </cell>
          <cell r="C535">
            <v>40.880000000000003</v>
          </cell>
        </row>
        <row r="536">
          <cell r="A536" t="str">
            <v>2/15/2008</v>
          </cell>
          <cell r="B536">
            <v>3.75</v>
          </cell>
          <cell r="C536">
            <v>38.830000000000005</v>
          </cell>
        </row>
        <row r="537">
          <cell r="A537" t="str">
            <v>2/19/2008</v>
          </cell>
          <cell r="B537">
            <v>3.54</v>
          </cell>
          <cell r="C537">
            <v>46.05</v>
          </cell>
        </row>
        <row r="538">
          <cell r="A538" t="str">
            <v>2/20/2008</v>
          </cell>
          <cell r="B538">
            <v>3.51</v>
          </cell>
          <cell r="C538">
            <v>103.76</v>
          </cell>
        </row>
        <row r="539">
          <cell r="A539" t="str">
            <v>2/21/2008</v>
          </cell>
          <cell r="B539">
            <v>3.51</v>
          </cell>
          <cell r="C539">
            <v>38.71</v>
          </cell>
        </row>
        <row r="540">
          <cell r="A540" t="str">
            <v>2/22/2008</v>
          </cell>
          <cell r="B540">
            <v>3.46</v>
          </cell>
          <cell r="C540">
            <v>64.31</v>
          </cell>
        </row>
        <row r="541">
          <cell r="A541" t="str">
            <v>2/25/2008</v>
          </cell>
          <cell r="B541">
            <v>3.53</v>
          </cell>
          <cell r="C541">
            <v>48.44</v>
          </cell>
        </row>
        <row r="542">
          <cell r="A542" t="str">
            <v>2/26/2008</v>
          </cell>
          <cell r="B542">
            <v>3.53</v>
          </cell>
          <cell r="C542">
            <v>43.68</v>
          </cell>
        </row>
        <row r="543">
          <cell r="A543" t="str">
            <v>2/27/2008</v>
          </cell>
          <cell r="B543">
            <v>3.52</v>
          </cell>
          <cell r="C543">
            <v>45.37</v>
          </cell>
        </row>
        <row r="544">
          <cell r="A544" t="str">
            <v>2/28/2008</v>
          </cell>
          <cell r="B544">
            <v>3.42</v>
          </cell>
          <cell r="C544">
            <v>105.22</v>
          </cell>
        </row>
        <row r="545">
          <cell r="A545" t="str">
            <v>2/29/2008</v>
          </cell>
          <cell r="B545">
            <v>3.3</v>
          </cell>
          <cell r="C545">
            <v>36.380000000000003</v>
          </cell>
        </row>
        <row r="546">
          <cell r="A546" t="str">
            <v>3/3/2008</v>
          </cell>
          <cell r="B546">
            <v>3.32</v>
          </cell>
          <cell r="C546">
            <v>96.06</v>
          </cell>
        </row>
        <row r="547">
          <cell r="A547" t="str">
            <v>3/4/2008</v>
          </cell>
          <cell r="B547">
            <v>3.22</v>
          </cell>
          <cell r="C547">
            <v>106.03999999999999</v>
          </cell>
        </row>
        <row r="548">
          <cell r="A548" t="str">
            <v>3/5/2008</v>
          </cell>
          <cell r="B548">
            <v>3.22</v>
          </cell>
          <cell r="C548">
            <v>39.79</v>
          </cell>
        </row>
        <row r="549">
          <cell r="A549" t="str">
            <v>3/6/2008</v>
          </cell>
          <cell r="B549">
            <v>2.93</v>
          </cell>
          <cell r="C549">
            <v>42.77</v>
          </cell>
        </row>
        <row r="550">
          <cell r="A550" t="str">
            <v>3/7/2008</v>
          </cell>
          <cell r="B550">
            <v>2.97</v>
          </cell>
          <cell r="C550">
            <v>64.449999999999989</v>
          </cell>
        </row>
        <row r="551">
          <cell r="A551" t="str">
            <v>3/10/2008</v>
          </cell>
          <cell r="B551">
            <v>2.94</v>
          </cell>
          <cell r="C551">
            <v>33.050000000000004</v>
          </cell>
        </row>
        <row r="552">
          <cell r="A552" t="str">
            <v>3/11/2008</v>
          </cell>
          <cell r="B552">
            <v>3.41</v>
          </cell>
          <cell r="C552">
            <v>36.5</v>
          </cell>
        </row>
        <row r="553">
          <cell r="A553" t="str">
            <v>3/12/2008</v>
          </cell>
          <cell r="B553">
            <v>3.38</v>
          </cell>
          <cell r="C553">
            <v>36.540000000000006</v>
          </cell>
        </row>
        <row r="554">
          <cell r="A554" t="str">
            <v>3/13/2008</v>
          </cell>
          <cell r="B554">
            <v>3.38</v>
          </cell>
          <cell r="C554">
            <v>64.040000000000006</v>
          </cell>
        </row>
      </sheetData>
      <sheetData sheetId="4" refreshError="1"/>
      <sheetData sheetId="5" refreshError="1"/>
      <sheetData sheetId="6" refreshError="1"/>
      <sheetData sheetId="7" refreshError="1">
        <row r="6">
          <cell r="C6">
            <v>1000</v>
          </cell>
        </row>
        <row r="8">
          <cell r="B8" t="str">
            <v>ONE YEAR</v>
          </cell>
        </row>
        <row r="9">
          <cell r="B9" t="str">
            <v>Price Range</v>
          </cell>
          <cell r="C9" t="str">
            <v>MM of Shares</v>
          </cell>
        </row>
        <row r="10">
          <cell r="B10" t="str">
            <v>2.93 - 3.92</v>
          </cell>
          <cell r="C10">
            <v>1.8811600000000002</v>
          </cell>
          <cell r="D10">
            <v>0.13889126794505663</v>
          </cell>
        </row>
        <row r="11">
          <cell r="B11" t="str">
            <v>3.93 - 4.92</v>
          </cell>
          <cell r="C11">
            <v>1.1601300000000001</v>
          </cell>
          <cell r="D11">
            <v>8.5655620298697902E-2</v>
          </cell>
        </row>
        <row r="12">
          <cell r="B12" t="str">
            <v>4.93 - 5.92</v>
          </cell>
          <cell r="C12">
            <v>0.14368</v>
          </cell>
          <cell r="D12">
            <v>1.0608293488244346E-2</v>
          </cell>
        </row>
        <row r="13">
          <cell r="B13" t="str">
            <v>5.93 - 6.92</v>
          </cell>
          <cell r="C13">
            <v>0.39606000000000002</v>
          </cell>
          <cell r="D13">
            <v>2.9242209903633461E-2</v>
          </cell>
        </row>
        <row r="14">
          <cell r="B14" t="str">
            <v>6.93 - 7.92</v>
          </cell>
          <cell r="C14">
            <v>2.3458600000000001</v>
          </cell>
          <cell r="D14">
            <v>0.17320135970443262</v>
          </cell>
        </row>
        <row r="15">
          <cell r="B15" t="str">
            <v>7.93 - 8.92</v>
          </cell>
          <cell r="C15">
            <v>2.2137699999999998</v>
          </cell>
          <cell r="D15">
            <v>0.16344878810878816</v>
          </cell>
        </row>
        <row r="16">
          <cell r="B16" t="str">
            <v>8.93 - 9.92</v>
          </cell>
          <cell r="C16">
            <v>0.99057000000000006</v>
          </cell>
          <cell r="D16">
            <v>7.3136534525683472E-2</v>
          </cell>
        </row>
        <row r="17">
          <cell r="B17" t="str">
            <v>9.93 - 10.92</v>
          </cell>
          <cell r="C17">
            <v>0.90978999999999999</v>
          </cell>
          <cell r="D17">
            <v>6.7172322749650779E-2</v>
          </cell>
        </row>
        <row r="18">
          <cell r="B18" t="str">
            <v>10.93 - 11.92</v>
          </cell>
          <cell r="C18">
            <v>1.8311900000000001</v>
          </cell>
          <cell r="D18">
            <v>0.13520184404745381</v>
          </cell>
        </row>
        <row r="19">
          <cell r="B19" t="str">
            <v>11.93 - 12.92</v>
          </cell>
          <cell r="C19">
            <v>0.94698000000000004</v>
          </cell>
          <cell r="D19">
            <v>6.9918163749287526E-2</v>
          </cell>
        </row>
        <row r="20">
          <cell r="B20" t="str">
            <v>12.93 - 13.84</v>
          </cell>
          <cell r="C20">
            <v>0.72492999999999996</v>
          </cell>
          <cell r="D20">
            <v>5.3523595479071359E-2</v>
          </cell>
        </row>
        <row r="21">
          <cell r="C21">
            <v>13.544119999999999</v>
          </cell>
          <cell r="F21">
            <v>1.3090381206616268</v>
          </cell>
        </row>
        <row r="29">
          <cell r="B29" t="str">
            <v>6 MOS</v>
          </cell>
        </row>
        <row r="30">
          <cell r="B30" t="str">
            <v>Price Range</v>
          </cell>
          <cell r="C30" t="str">
            <v>MM of Shares</v>
          </cell>
        </row>
        <row r="31">
          <cell r="B31" t="str">
            <v>2.93 - 3.92</v>
          </cell>
          <cell r="C31">
            <v>1.8811600000000002</v>
          </cell>
          <cell r="D31">
            <v>0.27224915698221341</v>
          </cell>
        </row>
        <row r="32">
          <cell r="B32" t="str">
            <v>3.93 - 4.92</v>
          </cell>
          <cell r="C32">
            <v>1.1601300000000001</v>
          </cell>
          <cell r="D32">
            <v>0.16789875103115912</v>
          </cell>
        </row>
        <row r="33">
          <cell r="B33" t="str">
            <v>4.93 - 5.92</v>
          </cell>
          <cell r="C33">
            <v>0.14368</v>
          </cell>
          <cell r="D33">
            <v>2.079395632227159E-2</v>
          </cell>
        </row>
        <row r="34">
          <cell r="B34" t="str">
            <v>5.93 - 6.92</v>
          </cell>
          <cell r="C34">
            <v>0.39606000000000002</v>
          </cell>
          <cell r="D34">
            <v>5.7319420524769529E-2</v>
          </cell>
        </row>
        <row r="35">
          <cell r="B35" t="str">
            <v>6.93 - 7.92</v>
          </cell>
          <cell r="C35">
            <v>1.66421</v>
          </cell>
          <cell r="D35">
            <v>0.24085126705935134</v>
          </cell>
        </row>
        <row r="36">
          <cell r="B36" t="str">
            <v>7.93 - 8.92</v>
          </cell>
          <cell r="C36">
            <v>1.5134400000000001</v>
          </cell>
          <cell r="D36">
            <v>0.21903121698481845</v>
          </cell>
        </row>
        <row r="37">
          <cell r="B37" t="str">
            <v>8.93 - 9.90</v>
          </cell>
          <cell r="C37">
            <v>0.15102000000000002</v>
          </cell>
          <cell r="D37">
            <v>2.1856231095416592E-2</v>
          </cell>
        </row>
        <row r="38">
          <cell r="B38" t="str">
            <v>10.22 - 11.21</v>
          </cell>
          <cell r="C38">
            <v>0</v>
          </cell>
          <cell r="D38" t="str">
            <v>-</v>
          </cell>
        </row>
        <row r="39">
          <cell r="B39" t="str">
            <v>11.22 - 12.21</v>
          </cell>
          <cell r="C39">
            <v>0</v>
          </cell>
          <cell r="D39" t="str">
            <v>-</v>
          </cell>
        </row>
        <row r="40">
          <cell r="B40" t="str">
            <v>12.22 - 13.21</v>
          </cell>
          <cell r="C40">
            <v>0</v>
          </cell>
          <cell r="D40" t="str">
            <v>-</v>
          </cell>
        </row>
        <row r="41">
          <cell r="B41" t="str">
            <v>13.22 - 13.84</v>
          </cell>
          <cell r="C41">
            <v>0</v>
          </cell>
          <cell r="D41" t="str">
            <v>-</v>
          </cell>
        </row>
        <row r="42">
          <cell r="C42">
            <v>6.9097</v>
          </cell>
          <cell r="F42">
            <v>0.66782195538253086</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QF Cover"/>
      <sheetName val="AQF"/>
      <sheetName val="AQF Financials Review --&gt;"/>
      <sheetName val="AQF Revenue and ASP Trends"/>
      <sheetName val="AQF GP and EBITDA Trends"/>
      <sheetName val="AQF IS"/>
      <sheetName val="AQF Line Upgrade"/>
      <sheetName val="AQF BS"/>
      <sheetName val="AQF AR and Inv."/>
      <sheetName val="AQF Prepaids"/>
      <sheetName val="AQF AP and Accrued"/>
      <sheetName val="AQF Customers --&gt;"/>
      <sheetName val="AQF Customers"/>
      <sheetName val="AQF Lost and Gained Customers"/>
      <sheetName val="AQF Contracts"/>
      <sheetName val="AQF Pipeline"/>
      <sheetName val="AQF Suppliers --&gt;"/>
      <sheetName val="AQF Raw Meat Suppliers"/>
      <sheetName val="AQF Raw Meat Suppliers by Qtr"/>
      <sheetName val="AQF Raw Meat by Type"/>
      <sheetName val="AQF Input Costs vs. Market"/>
      <sheetName val="AQF Purchases By Vendor"/>
      <sheetName val="AQF Facilities --&gt;"/>
      <sheetName val="AQF Utilization"/>
      <sheetName val="AQF Capex"/>
      <sheetName val="AQF Labor Costs"/>
      <sheetName val="SQM Cover"/>
      <sheetName val="SQM Financials Review --&gt;"/>
      <sheetName val="SQM Purchasing Info"/>
      <sheetName val="SQM Sales and Profitability"/>
      <sheetName val="SQM Revenue"/>
      <sheetName val="SQM GP"/>
      <sheetName val="SQM 1st Page"/>
      <sheetName val="SQM 2nd Page"/>
      <sheetName val="SQM IS"/>
      <sheetName val="SQM BS "/>
      <sheetName val="SQM AR and Inv."/>
      <sheetName val="SQM Prepaids"/>
      <sheetName val="SQM AP and Accrued"/>
      <sheetName val="SQM Customers --&gt; "/>
      <sheetName val="SQM Customers"/>
      <sheetName val="SQM Customers (backup)"/>
      <sheetName val="SQM Customers pg. 2"/>
      <sheetName val="SQM Lost and Gained Customers"/>
      <sheetName val="SQM Contracts"/>
      <sheetName val="SQM Pipeline"/>
      <sheetName val="SQM Suppliers --&gt;"/>
      <sheetName val="SQM Raw Meat Suppliers"/>
      <sheetName val="SQM Input Costs vs. Market"/>
      <sheetName val="SQM Facilities --&gt;"/>
      <sheetName val="SQM Capex"/>
      <sheetName val="SQM Headcount"/>
      <sheetName val="AR Days"/>
      <sheetName val="Inv Days"/>
      <sheetName val="AP Days"/>
      <sheetName val="Prepaids"/>
      <sheetName val="Accrued"/>
      <sheetName val="AQF CF - 06-09 YTD"/>
      <sheetName val="SQM CF - 06-09 YTD"/>
      <sheetName val="Backup -- AQF BS - 04-13"/>
      <sheetName val="Backup -- SQM BS - 04-13P"/>
      <sheetName val="2006 - SQM Suppliers"/>
      <sheetName val="2007 - SQM Suppliers"/>
      <sheetName val="2008 - SQM Suppliers"/>
      <sheetName val="YTD June 2009 - SQM Suppliers"/>
      <sheetName val="AQF Purchases By Product"/>
      <sheetName val="2006 - AQF Suppliers"/>
      <sheetName val="2007 - AQF Suppliers"/>
      <sheetName val="2008 - AQF Suppliers"/>
      <sheetName val="YTD June 2009 - AQF Suppliers"/>
      <sheetName val="Backup -- Purchases By Product"/>
      <sheetName val="Backup -- Bloomberg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A1" t="str">
            <v>Food Holdings, Inc.</v>
          </cell>
        </row>
        <row r="2">
          <cell r="A2" t="str">
            <v>AQF Top 15 Customer Analysis</v>
          </cell>
        </row>
        <row r="4">
          <cell r="A4" t="str">
            <v>($ in '000s)</v>
          </cell>
        </row>
        <row r="6">
          <cell r="C6" t="str">
            <v>Revenues</v>
          </cell>
          <cell r="J6" t="str">
            <v>Gross Profit</v>
          </cell>
        </row>
        <row r="7">
          <cell r="C7">
            <v>2006</v>
          </cell>
          <cell r="D7">
            <v>2007</v>
          </cell>
          <cell r="E7">
            <v>2008</v>
          </cell>
          <cell r="F7" t="str">
            <v>2009E</v>
          </cell>
          <cell r="G7" t="str">
            <v>2010F</v>
          </cell>
          <cell r="I7">
            <v>2008</v>
          </cell>
          <cell r="J7" t="str">
            <v>2009E</v>
          </cell>
          <cell r="K7" t="str">
            <v>2010F</v>
          </cell>
          <cell r="M7" t="str">
            <v>Notes</v>
          </cell>
        </row>
        <row r="8">
          <cell r="A8" t="str">
            <v>Cracker Barrel</v>
          </cell>
          <cell r="C8">
            <v>11053.3945</v>
          </cell>
          <cell r="D8">
            <v>14781.756300000001</v>
          </cell>
          <cell r="E8">
            <v>15766.62775</v>
          </cell>
          <cell r="F8">
            <v>11400</v>
          </cell>
          <cell r="G8">
            <v>11400</v>
          </cell>
          <cell r="I8">
            <v>1714.1588400000001</v>
          </cell>
          <cell r="J8">
            <v>850</v>
          </cell>
          <cell r="K8">
            <v>850</v>
          </cell>
          <cell r="M8" t="str">
            <v>- Beef product, but introduced chicken (0.8mm lbs. order) in Aug. and potentially pork in 2Q'10 (2.4mm lbs.)</v>
          </cell>
        </row>
        <row r="9">
          <cell r="A9" t="str">
            <v>Asian Themed Restaurant</v>
          </cell>
          <cell r="C9">
            <v>0</v>
          </cell>
          <cell r="D9">
            <v>735.23099999999999</v>
          </cell>
          <cell r="E9">
            <v>9737</v>
          </cell>
          <cell r="F9">
            <v>11244.375918032203</v>
          </cell>
          <cell r="G9">
            <v>11244.375918032203</v>
          </cell>
          <cell r="I9">
            <v>2050.7199099999998</v>
          </cell>
          <cell r="J9">
            <v>2225</v>
          </cell>
          <cell r="K9">
            <v>2225</v>
          </cell>
          <cell r="M9" t="str">
            <v>- Lower sales may result in volume decline to 3.5mm; may acquire pork account in Q2 2010</v>
          </cell>
        </row>
        <row r="10">
          <cell r="A10" t="str">
            <v>Ruby Tuesday</v>
          </cell>
          <cell r="C10">
            <v>0</v>
          </cell>
          <cell r="D10">
            <v>0</v>
          </cell>
          <cell r="E10">
            <v>1066.5101000000002</v>
          </cell>
          <cell r="F10">
            <v>10523.543883312259</v>
          </cell>
          <cell r="G10">
            <v>10523.543883312259</v>
          </cell>
          <cell r="I10">
            <v>200.06244000000001</v>
          </cell>
          <cell r="J10">
            <v>1155</v>
          </cell>
          <cell r="K10">
            <v>1155</v>
          </cell>
        </row>
        <row r="11">
          <cell r="A11" t="str">
            <v>Tyson Foods</v>
          </cell>
          <cell r="C11">
            <v>14421.568509999999</v>
          </cell>
          <cell r="D11">
            <v>19130.166579999997</v>
          </cell>
          <cell r="E11">
            <v>27211.93161</v>
          </cell>
          <cell r="F11">
            <v>10017.867768314229</v>
          </cell>
          <cell r="G11">
            <v>11019.654545145651</v>
          </cell>
          <cell r="I11">
            <v>2645.1765368399997</v>
          </cell>
          <cell r="J11">
            <v>824.17957999999999</v>
          </cell>
          <cell r="K11">
            <v>1062.2627213149844</v>
          </cell>
          <cell r="M11" t="str">
            <v>- Higher margins due to stringent product specs</v>
          </cell>
        </row>
        <row r="12">
          <cell r="A12" t="str">
            <v>Jack's</v>
          </cell>
          <cell r="C12">
            <v>3016.9882000000002</v>
          </cell>
          <cell r="D12">
            <v>3561.7637999999997</v>
          </cell>
          <cell r="E12">
            <v>4404.3402999999998</v>
          </cell>
          <cell r="F12">
            <v>4343.8</v>
          </cell>
          <cell r="G12">
            <v>4343.8</v>
          </cell>
          <cell r="I12">
            <v>982.87851999999998</v>
          </cell>
          <cell r="J12">
            <v>1004.950214916823</v>
          </cell>
          <cell r="K12">
            <v>1004.950214916823</v>
          </cell>
          <cell r="M12" t="str">
            <v>- Lost breaded tender business in May 2008</v>
          </cell>
        </row>
        <row r="13">
          <cell r="A13" t="str">
            <v>Chili's</v>
          </cell>
          <cell r="C13">
            <v>627</v>
          </cell>
          <cell r="D13">
            <v>741</v>
          </cell>
          <cell r="E13">
            <v>1763.1622</v>
          </cell>
          <cell r="F13">
            <v>4206.0625998829319</v>
          </cell>
          <cell r="G13">
            <v>4206.0625998829319</v>
          </cell>
          <cell r="I13">
            <v>248.88279999999997</v>
          </cell>
          <cell r="J13">
            <v>675</v>
          </cell>
          <cell r="K13">
            <v>675</v>
          </cell>
        </row>
        <row r="14">
          <cell r="A14" t="str">
            <v>Sonic</v>
          </cell>
          <cell r="C14">
            <v>2068.5106000000001</v>
          </cell>
          <cell r="D14">
            <v>2680.9487999999997</v>
          </cell>
          <cell r="E14">
            <v>1072.046</v>
          </cell>
          <cell r="F14">
            <v>3969</v>
          </cell>
          <cell r="G14">
            <v>3969</v>
          </cell>
          <cell r="I14">
            <v>105.83479</v>
          </cell>
          <cell r="J14">
            <v>316.65740085612367</v>
          </cell>
          <cell r="K14">
            <v>316.65740085612367</v>
          </cell>
          <cell r="M14" t="str">
            <v>- Big selling item are retail bags (Top Chick brand)</v>
          </cell>
        </row>
        <row r="15">
          <cell r="A15" t="str">
            <v>Royal Foods</v>
          </cell>
          <cell r="C15">
            <v>1377.93326</v>
          </cell>
          <cell r="D15">
            <v>2149.9179599999998</v>
          </cell>
          <cell r="E15">
            <v>3210.3334399999999</v>
          </cell>
          <cell r="F15">
            <v>3912.6702681692859</v>
          </cell>
          <cell r="G15">
            <v>3990.9236735326717</v>
          </cell>
          <cell r="I15">
            <v>1059.6886999999999</v>
          </cell>
          <cell r="J15">
            <v>1053.3614389912884</v>
          </cell>
          <cell r="K15">
            <v>1074.4286677711143</v>
          </cell>
        </row>
        <row r="16">
          <cell r="A16" t="str">
            <v>Paradise Kitchens</v>
          </cell>
          <cell r="C16">
            <v>0</v>
          </cell>
          <cell r="D16">
            <v>0</v>
          </cell>
          <cell r="E16">
            <v>942.65769999999998</v>
          </cell>
          <cell r="F16">
            <v>3190.2454574509279</v>
          </cell>
          <cell r="G16">
            <v>3190.2454574509279</v>
          </cell>
          <cell r="I16">
            <v>88.708110000000005</v>
          </cell>
          <cell r="J16">
            <v>565.85721744471743</v>
          </cell>
          <cell r="K16">
            <v>565.85721744471743</v>
          </cell>
          <cell r="M16" t="str">
            <v>- 7 different products, several of which are new</v>
          </cell>
        </row>
        <row r="17">
          <cell r="A17" t="str">
            <v>Mitchell Grocery</v>
          </cell>
          <cell r="C17">
            <v>1622.8736000000001</v>
          </cell>
          <cell r="D17">
            <v>1794.1291999999999</v>
          </cell>
          <cell r="E17">
            <v>1960.5001999999999</v>
          </cell>
          <cell r="F17">
            <v>2469.7860199622087</v>
          </cell>
          <cell r="G17">
            <v>2519.1817403614532</v>
          </cell>
          <cell r="I17">
            <v>660.43809999999996</v>
          </cell>
          <cell r="J17">
            <v>663</v>
          </cell>
          <cell r="K17">
            <v>676.26</v>
          </cell>
        </row>
        <row r="18">
          <cell r="A18" t="str">
            <v>Huddle House</v>
          </cell>
          <cell r="C18">
            <v>2235.4459999999999</v>
          </cell>
          <cell r="D18">
            <v>2150.9344999999998</v>
          </cell>
          <cell r="E18">
            <v>1972.1928</v>
          </cell>
          <cell r="F18">
            <v>2078.8226238196262</v>
          </cell>
          <cell r="G18">
            <v>2078.8226238196262</v>
          </cell>
          <cell r="I18">
            <v>351.77878000000004</v>
          </cell>
          <cell r="J18">
            <v>388.67400000000004</v>
          </cell>
          <cell r="K18">
            <v>388.67400000000004</v>
          </cell>
        </row>
        <row r="19">
          <cell r="A19" t="str">
            <v>Sysco</v>
          </cell>
          <cell r="C19">
            <v>1981</v>
          </cell>
          <cell r="D19">
            <v>2105</v>
          </cell>
          <cell r="E19">
            <v>2077</v>
          </cell>
          <cell r="F19">
            <v>1869.5224969847422</v>
          </cell>
          <cell r="G19">
            <v>1869.5224969847422</v>
          </cell>
          <cell r="I19">
            <v>670.80806000000007</v>
          </cell>
          <cell r="J19">
            <v>560</v>
          </cell>
          <cell r="K19">
            <v>560</v>
          </cell>
          <cell r="M19" t="str">
            <v>- Testing breakfast slider (100k lbs.)</v>
          </cell>
        </row>
        <row r="20">
          <cell r="A20" t="str">
            <v>Pro Food Systems, Inc.</v>
          </cell>
          <cell r="C20">
            <v>520.43179999999995</v>
          </cell>
          <cell r="D20">
            <v>835.13119999999992</v>
          </cell>
          <cell r="E20">
            <v>1348.5878</v>
          </cell>
          <cell r="F20">
            <v>1695.05</v>
          </cell>
          <cell r="G20">
            <v>1695.05</v>
          </cell>
          <cell r="I20">
            <v>89.497770000000003</v>
          </cell>
          <cell r="J20">
            <v>212.92500000000001</v>
          </cell>
          <cell r="K20">
            <v>212.92500000000001</v>
          </cell>
          <cell r="M20" t="str">
            <v>- Variability due to supply at Sonic each year</v>
          </cell>
        </row>
        <row r="21">
          <cell r="A21" t="str">
            <v>Mississippi School System</v>
          </cell>
          <cell r="C21">
            <v>133.97</v>
          </cell>
          <cell r="D21">
            <v>1321.3598999999999</v>
          </cell>
          <cell r="E21">
            <v>1546</v>
          </cell>
          <cell r="F21">
            <v>1557.580592916883</v>
          </cell>
          <cell r="G21">
            <v>1557.580592916883</v>
          </cell>
          <cell r="I21">
            <v>492.11783000000003</v>
          </cell>
          <cell r="J21">
            <v>471.80699999999996</v>
          </cell>
          <cell r="K21">
            <v>471.80699999999996</v>
          </cell>
        </row>
        <row r="22">
          <cell r="A22" t="str">
            <v>Wood Fruitticher</v>
          </cell>
          <cell r="C22">
            <v>1433.4757</v>
          </cell>
          <cell r="D22">
            <v>1509.0018</v>
          </cell>
          <cell r="E22">
            <v>1476.9331000000002</v>
          </cell>
          <cell r="F22">
            <v>1423.18</v>
          </cell>
          <cell r="G22">
            <v>1494.3389999999999</v>
          </cell>
          <cell r="I22">
            <v>564.91790000000003</v>
          </cell>
          <cell r="J22">
            <v>522.5</v>
          </cell>
          <cell r="K22">
            <v>548.625</v>
          </cell>
          <cell r="M22" t="str">
            <v>- Changing buyers, so may reduce business to 600k lbs.</v>
          </cell>
        </row>
        <row r="23">
          <cell r="A23" t="str">
            <v>Total Top 15 Customers</v>
          </cell>
          <cell r="C23">
            <v>40492.592170000004</v>
          </cell>
          <cell r="D23">
            <v>53496.341040000007</v>
          </cell>
          <cell r="E23">
            <v>75555.822999999989</v>
          </cell>
          <cell r="F23">
            <v>73901.507628845298</v>
          </cell>
          <cell r="G23">
            <v>75102.102531439363</v>
          </cell>
          <cell r="I23">
            <v>11925.669086839998</v>
          </cell>
          <cell r="J23">
            <v>11488.911852208954</v>
          </cell>
          <cell r="K23">
            <v>11787.447222303765</v>
          </cell>
        </row>
        <row r="26">
          <cell r="C26" t="str">
            <v>Percent Change</v>
          </cell>
          <cell r="J26" t="str">
            <v>Percent Change</v>
          </cell>
        </row>
        <row r="27">
          <cell r="C27">
            <v>2006</v>
          </cell>
          <cell r="D27">
            <v>2007</v>
          </cell>
          <cell r="E27">
            <v>2008</v>
          </cell>
          <cell r="F27" t="str">
            <v>2009E</v>
          </cell>
          <cell r="G27" t="str">
            <v>2010F</v>
          </cell>
          <cell r="I27">
            <v>2008</v>
          </cell>
          <cell r="J27" t="str">
            <v>2009E</v>
          </cell>
          <cell r="K27" t="str">
            <v>2010F</v>
          </cell>
        </row>
        <row r="28">
          <cell r="A28" t="str">
            <v>Cracker Barrel</v>
          </cell>
          <cell r="C28">
            <v>0</v>
          </cell>
          <cell r="D28">
            <v>33.730468952320479</v>
          </cell>
          <cell r="E28">
            <v>6.6627498790519102</v>
          </cell>
          <cell r="F28">
            <v>-27.695381785112549</v>
          </cell>
          <cell r="G28">
            <v>0</v>
          </cell>
          <cell r="I28">
            <v>0</v>
          </cell>
          <cell r="J28">
            <v>-50.412996732554838</v>
          </cell>
          <cell r="K28">
            <v>0</v>
          </cell>
        </row>
        <row r="29">
          <cell r="A29" t="str">
            <v>Asian Themed Restaurant</v>
          </cell>
          <cell r="C29">
            <v>0</v>
          </cell>
          <cell r="D29">
            <v>0</v>
          </cell>
          <cell r="E29">
            <v>1224.3456818333286</v>
          </cell>
          <cell r="F29">
            <v>15.480907035351787</v>
          </cell>
          <cell r="G29">
            <v>0</v>
          </cell>
          <cell r="I29">
            <v>0</v>
          </cell>
          <cell r="J29">
            <v>8.4984833448074504</v>
          </cell>
          <cell r="K29">
            <v>0</v>
          </cell>
        </row>
        <row r="30">
          <cell r="A30" t="str">
            <v>Ruby Tuesday</v>
          </cell>
          <cell r="C30">
            <v>0</v>
          </cell>
          <cell r="D30">
            <v>0</v>
          </cell>
          <cell r="E30">
            <v>0</v>
          </cell>
          <cell r="F30">
            <v>886.72707209357475</v>
          </cell>
          <cell r="G30">
            <v>0</v>
          </cell>
          <cell r="I30">
            <v>0</v>
          </cell>
          <cell r="J30">
            <v>477.31976077068737</v>
          </cell>
          <cell r="K30">
            <v>0</v>
          </cell>
        </row>
        <row r="31">
          <cell r="A31" t="str">
            <v>Tyson Foods</v>
          </cell>
          <cell r="C31">
            <v>0</v>
          </cell>
          <cell r="D31">
            <v>32.649694565019246</v>
          </cell>
          <cell r="E31">
            <v>42.246182207578052</v>
          </cell>
          <cell r="F31">
            <v>-63.185752809136112</v>
          </cell>
          <cell r="G31">
            <v>10.000000000000009</v>
          </cell>
          <cell r="I31">
            <v>0</v>
          </cell>
          <cell r="J31">
            <v>-68.842171079266137</v>
          </cell>
          <cell r="K31">
            <v>28.887289504914015</v>
          </cell>
        </row>
        <row r="32">
          <cell r="A32" t="str">
            <v>Jack's</v>
          </cell>
          <cell r="C32">
            <v>0</v>
          </cell>
          <cell r="D32">
            <v>18.05693505861241</v>
          </cell>
          <cell r="E32">
            <v>23.656158782904146</v>
          </cell>
          <cell r="F32">
            <v>-1.3745599993715163</v>
          </cell>
          <cell r="G32">
            <v>0</v>
          </cell>
          <cell r="I32">
            <v>0</v>
          </cell>
          <cell r="J32">
            <v>2.2456177917921094</v>
          </cell>
          <cell r="K32">
            <v>0</v>
          </cell>
        </row>
        <row r="33">
          <cell r="A33" t="str">
            <v>Chili's</v>
          </cell>
          <cell r="C33">
            <v>0</v>
          </cell>
          <cell r="D33">
            <v>18.181818181818187</v>
          </cell>
          <cell r="E33">
            <v>137.94361673414306</v>
          </cell>
          <cell r="F33">
            <v>138.55222167778618</v>
          </cell>
          <cell r="G33">
            <v>0</v>
          </cell>
          <cell r="I33">
            <v>0</v>
          </cell>
          <cell r="J33">
            <v>171.21199215052226</v>
          </cell>
          <cell r="K33">
            <v>0</v>
          </cell>
        </row>
        <row r="34">
          <cell r="A34" t="str">
            <v>Sonic</v>
          </cell>
          <cell r="C34">
            <v>0</v>
          </cell>
          <cell r="D34">
            <v>29.607689706787067</v>
          </cell>
          <cell r="E34">
            <v>-60.0124403718564</v>
          </cell>
          <cell r="F34">
            <v>270.22665072207718</v>
          </cell>
          <cell r="G34">
            <v>0</v>
          </cell>
          <cell r="I34">
            <v>0</v>
          </cell>
          <cell r="J34">
            <v>199.1997252095683</v>
          </cell>
          <cell r="K34">
            <v>0</v>
          </cell>
        </row>
        <row r="35">
          <cell r="A35" t="str">
            <v>Royal Foods</v>
          </cell>
          <cell r="C35">
            <v>0</v>
          </cell>
          <cell r="D35">
            <v>56.024825179123681</v>
          </cell>
          <cell r="E35">
            <v>49.323532326787031</v>
          </cell>
          <cell r="F35">
            <v>21.87737944658128</v>
          </cell>
          <cell r="G35">
            <v>2.0000000000000018</v>
          </cell>
          <cell r="I35">
            <v>0</v>
          </cell>
          <cell r="J35">
            <v>-0.59708676790755089</v>
          </cell>
          <cell r="K35">
            <v>2.0000000000000018</v>
          </cell>
        </row>
        <row r="36">
          <cell r="A36" t="str">
            <v>Paradise Kitchens</v>
          </cell>
          <cell r="C36">
            <v>0</v>
          </cell>
          <cell r="D36">
            <v>0</v>
          </cell>
          <cell r="E36">
            <v>0</v>
          </cell>
          <cell r="F36">
            <v>238.4309551018284</v>
          </cell>
          <cell r="G36">
            <v>0</v>
          </cell>
          <cell r="I36">
            <v>0</v>
          </cell>
          <cell r="J36">
            <v>537.88667963359535</v>
          </cell>
          <cell r="K36">
            <v>0</v>
          </cell>
        </row>
        <row r="37">
          <cell r="A37" t="str">
            <v>Mitchell Grocery</v>
          </cell>
          <cell r="C37">
            <v>0</v>
          </cell>
          <cell r="D37">
            <v>10.552614818553941</v>
          </cell>
          <cell r="E37">
            <v>9.2730779923764661</v>
          </cell>
          <cell r="F37">
            <v>25.977340882811895</v>
          </cell>
          <cell r="G37">
            <v>2.000000000000024</v>
          </cell>
          <cell r="I37">
            <v>0</v>
          </cell>
          <cell r="J37">
            <v>0.38790917725672891</v>
          </cell>
          <cell r="K37">
            <v>2.0000000000000018</v>
          </cell>
        </row>
        <row r="38">
          <cell r="A38" t="str">
            <v>Huddle House</v>
          </cell>
          <cell r="C38">
            <v>0</v>
          </cell>
          <cell r="D38">
            <v>-3.7805207551423803</v>
          </cell>
          <cell r="E38">
            <v>-8.3099555100352838</v>
          </cell>
          <cell r="F38">
            <v>5.4066632744844245</v>
          </cell>
          <cell r="G38">
            <v>0</v>
          </cell>
          <cell r="I38">
            <v>0</v>
          </cell>
          <cell r="J38">
            <v>10.48818805955265</v>
          </cell>
          <cell r="K38">
            <v>0</v>
          </cell>
        </row>
        <row r="39">
          <cell r="A39" t="str">
            <v>Sysco</v>
          </cell>
          <cell r="C39">
            <v>0</v>
          </cell>
          <cell r="D39">
            <v>6.2594649167087235</v>
          </cell>
          <cell r="E39">
            <v>-1.3301662707838502</v>
          </cell>
          <cell r="F39">
            <v>-9.9892875789724496</v>
          </cell>
          <cell r="G39">
            <v>0</v>
          </cell>
          <cell r="I39">
            <v>0</v>
          </cell>
          <cell r="J39">
            <v>-16.518594007352871</v>
          </cell>
          <cell r="K39">
            <v>0</v>
          </cell>
        </row>
        <row r="40">
          <cell r="A40" t="str">
            <v>Pro Food Systems, Inc.</v>
          </cell>
          <cell r="C40">
            <v>0</v>
          </cell>
          <cell r="D40">
            <v>60.468902937906563</v>
          </cell>
          <cell r="E40">
            <v>61.482147954716602</v>
          </cell>
          <cell r="F40">
            <v>25.69074108485929</v>
          </cell>
          <cell r="G40">
            <v>0</v>
          </cell>
          <cell r="I40">
            <v>0</v>
          </cell>
          <cell r="J40">
            <v>137.91095577018288</v>
          </cell>
          <cell r="K40">
            <v>0</v>
          </cell>
        </row>
        <row r="41">
          <cell r="A41" t="str">
            <v>Mississippi School System</v>
          </cell>
          <cell r="C41">
            <v>0</v>
          </cell>
          <cell r="D41">
            <v>886.31029334925722</v>
          </cell>
          <cell r="E41">
            <v>17.000674835069553</v>
          </cell>
          <cell r="F41">
            <v>0.74906810587858086</v>
          </cell>
          <cell r="G41">
            <v>0</v>
          </cell>
          <cell r="I41">
            <v>0</v>
          </cell>
          <cell r="J41">
            <v>-4.1272290418739921</v>
          </cell>
          <cell r="K41">
            <v>0</v>
          </cell>
        </row>
        <row r="42">
          <cell r="A42" t="str">
            <v>Wood Fruitticher</v>
          </cell>
          <cell r="C42">
            <v>0</v>
          </cell>
          <cell r="D42">
            <v>5.2687394700865919</v>
          </cell>
          <cell r="E42">
            <v>-2.1251598241963543</v>
          </cell>
          <cell r="F42">
            <v>-3.6395081131298412</v>
          </cell>
          <cell r="G42">
            <v>4.9999999999999822</v>
          </cell>
          <cell r="I42">
            <v>0</v>
          </cell>
          <cell r="J42">
            <v>-7.5086840052333343</v>
          </cell>
          <cell r="K42">
            <v>5.0000000000000044</v>
          </cell>
        </row>
        <row r="43">
          <cell r="A43" t="str">
            <v>Total Top 15 Customers</v>
          </cell>
          <cell r="C43">
            <v>0</v>
          </cell>
          <cell r="D43">
            <v>32.113895834098201</v>
          </cell>
          <cell r="E43">
            <v>41.235496729590878</v>
          </cell>
          <cell r="F43">
            <v>-2.1895272997750181</v>
          </cell>
          <cell r="G43">
            <v>1.6245878346945242</v>
          </cell>
          <cell r="I43">
            <v>0</v>
          </cell>
          <cell r="J43">
            <v>-3.6623289766861578</v>
          </cell>
          <cell r="K43">
            <v>2.5984651456561814</v>
          </cell>
        </row>
        <row r="47">
          <cell r="A47" t="str">
            <v>Note: Data sorted by 2009E Revenues</v>
          </cell>
        </row>
        <row r="48">
          <cell r="A48" t="str">
            <v>Food Holdings, Inc.</v>
          </cell>
        </row>
        <row r="49">
          <cell r="A49" t="str">
            <v>AQF Top 15 Customer Analysis</v>
          </cell>
        </row>
        <row r="51">
          <cell r="A51" t="str">
            <v>(lbs. in '000s)</v>
          </cell>
        </row>
        <row r="53">
          <cell r="C53" t="str">
            <v>Volumes (lbs.)</v>
          </cell>
          <cell r="I53" t="str">
            <v>Average Selling Price (ASP)</v>
          </cell>
          <cell r="O53" t="str">
            <v>Gross Profit / Lbs.</v>
          </cell>
          <cell r="S53" t="str">
            <v>Gross Margin %</v>
          </cell>
        </row>
        <row r="54">
          <cell r="C54">
            <v>2006</v>
          </cell>
          <cell r="D54">
            <v>2007</v>
          </cell>
          <cell r="E54">
            <v>2008</v>
          </cell>
          <cell r="F54" t="str">
            <v>2009E</v>
          </cell>
          <cell r="G54" t="str">
            <v>2010F</v>
          </cell>
          <cell r="I54">
            <v>2006</v>
          </cell>
          <cell r="J54">
            <v>2007</v>
          </cell>
          <cell r="K54">
            <v>2008</v>
          </cell>
          <cell r="L54" t="str">
            <v>2009E</v>
          </cell>
          <cell r="M54" t="str">
            <v>2010F</v>
          </cell>
          <cell r="O54">
            <v>2008</v>
          </cell>
          <cell r="P54" t="str">
            <v>2009E</v>
          </cell>
          <cell r="Q54" t="str">
            <v>2010F</v>
          </cell>
          <cell r="S54">
            <v>2008</v>
          </cell>
          <cell r="T54" t="str">
            <v>2009E</v>
          </cell>
          <cell r="U54" t="str">
            <v>2010F</v>
          </cell>
        </row>
        <row r="55">
          <cell r="A55" t="str">
            <v>Cracker Barrel</v>
          </cell>
          <cell r="C55">
            <v>5560.87</v>
          </cell>
          <cell r="D55">
            <v>7210.86</v>
          </cell>
          <cell r="E55">
            <v>7358.4949999999999</v>
          </cell>
          <cell r="F55">
            <v>5000</v>
          </cell>
          <cell r="G55">
            <v>5000</v>
          </cell>
          <cell r="I55">
            <v>1.987709567028181</v>
          </cell>
          <cell r="J55">
            <v>2.0499297309890916</v>
          </cell>
          <cell r="K55">
            <v>2.1426429928946069</v>
          </cell>
          <cell r="L55">
            <v>2.2799999999999998</v>
          </cell>
          <cell r="M55">
            <v>2.2799999999999998</v>
          </cell>
          <cell r="O55">
            <v>0.23294965070982587</v>
          </cell>
          <cell r="P55">
            <v>0.17</v>
          </cell>
          <cell r="Q55">
            <v>0.17</v>
          </cell>
          <cell r="S55">
            <v>10.872070218059154</v>
          </cell>
          <cell r="T55">
            <v>7.4561403508771926</v>
          </cell>
          <cell r="U55">
            <v>7.4561403508771926</v>
          </cell>
        </row>
        <row r="56">
          <cell r="A56" t="str">
            <v>Asian Themed Restaurant</v>
          </cell>
          <cell r="C56">
            <v>0</v>
          </cell>
          <cell r="D56">
            <v>288.54000000000002</v>
          </cell>
          <cell r="E56">
            <v>4099.79</v>
          </cell>
          <cell r="F56">
            <v>4450</v>
          </cell>
          <cell r="G56">
            <v>4450</v>
          </cell>
          <cell r="I56">
            <v>0</v>
          </cell>
          <cell r="J56">
            <v>2.5481077147016009</v>
          </cell>
          <cell r="K56">
            <v>2.3749996951063346</v>
          </cell>
          <cell r="L56">
            <v>2.5268260489960008</v>
          </cell>
          <cell r="M56">
            <v>2.5268260489960008</v>
          </cell>
          <cell r="O56">
            <v>0.50020120786674438</v>
          </cell>
          <cell r="P56">
            <v>0.5</v>
          </cell>
          <cell r="Q56">
            <v>0.5</v>
          </cell>
          <cell r="S56">
            <v>21.061106192872543</v>
          </cell>
          <cell r="T56">
            <v>19.787669998046287</v>
          </cell>
          <cell r="U56">
            <v>19.787669998046287</v>
          </cell>
        </row>
        <row r="57">
          <cell r="A57" t="str">
            <v>Ruby Tuesday</v>
          </cell>
          <cell r="C57">
            <v>0</v>
          </cell>
          <cell r="D57">
            <v>0</v>
          </cell>
          <cell r="E57">
            <v>549.41</v>
          </cell>
          <cell r="F57">
            <v>5500</v>
          </cell>
          <cell r="G57">
            <v>5500</v>
          </cell>
          <cell r="I57">
            <v>0</v>
          </cell>
          <cell r="J57">
            <v>0</v>
          </cell>
          <cell r="K57">
            <v>1.9411916419431758</v>
          </cell>
          <cell r="L57">
            <v>1.9133716151476834</v>
          </cell>
          <cell r="M57">
            <v>1.9133716151476834</v>
          </cell>
          <cell r="O57">
            <v>0.36414051436996053</v>
          </cell>
          <cell r="P57">
            <v>0.21</v>
          </cell>
          <cell r="Q57">
            <v>0.21</v>
          </cell>
          <cell r="S57">
            <v>18.758607161807468</v>
          </cell>
          <cell r="T57">
            <v>10.975390161403181</v>
          </cell>
          <cell r="U57">
            <v>10.975390161403181</v>
          </cell>
        </row>
        <row r="58">
          <cell r="A58" t="str">
            <v>Tyson Foods</v>
          </cell>
          <cell r="C58">
            <v>8924.8909999999996</v>
          </cell>
          <cell r="D58">
            <v>10314.531000000001</v>
          </cell>
          <cell r="E58">
            <v>13039.072</v>
          </cell>
          <cell r="F58">
            <v>4700</v>
          </cell>
          <cell r="G58">
            <v>5170</v>
          </cell>
          <cell r="I58">
            <v>1.6158817525054368</v>
          </cell>
          <cell r="J58">
            <v>1.8546811852133651</v>
          </cell>
          <cell r="K58">
            <v>2.0869530906800731</v>
          </cell>
          <cell r="L58">
            <v>2.1314612273008997</v>
          </cell>
          <cell r="M58">
            <v>2.1314612273008997</v>
          </cell>
          <cell r="O58">
            <v>0.20286539846087204</v>
          </cell>
          <cell r="P58">
            <v>0.1753573574468085</v>
          </cell>
          <cell r="Q58">
            <v>0.2054666772369409</v>
          </cell>
          <cell r="S58">
            <v>9.7206496574757484</v>
          </cell>
          <cell r="T58">
            <v>8.22709581580642</v>
          </cell>
          <cell r="U58">
            <v>9.6397098199682638</v>
          </cell>
        </row>
        <row r="59">
          <cell r="A59" t="str">
            <v>Jack's</v>
          </cell>
          <cell r="C59">
            <v>1331.92</v>
          </cell>
          <cell r="D59">
            <v>1548.16</v>
          </cell>
          <cell r="E59">
            <v>1868.05</v>
          </cell>
          <cell r="F59">
            <v>1850</v>
          </cell>
          <cell r="G59">
            <v>1850</v>
          </cell>
          <cell r="I59">
            <v>2.2651422007327766</v>
          </cell>
          <cell r="J59">
            <v>2.3006432151715583</v>
          </cell>
          <cell r="K59">
            <v>2.3577207783517573</v>
          </cell>
          <cell r="L59">
            <v>2.3480000000000003</v>
          </cell>
          <cell r="M59">
            <v>2.3480000000000003</v>
          </cell>
          <cell r="O59">
            <v>0.52615214796177834</v>
          </cell>
          <cell r="P59">
            <v>0.54321633238747191</v>
          </cell>
          <cell r="Q59">
            <v>0.54321633238747191</v>
          </cell>
          <cell r="S59">
            <v>22.316134836356763</v>
          </cell>
          <cell r="T59">
            <v>23.135278210710048</v>
          </cell>
          <cell r="U59">
            <v>23.135278210710048</v>
          </cell>
        </row>
        <row r="60">
          <cell r="A60" t="str">
            <v>Chili's</v>
          </cell>
          <cell r="C60">
            <v>1487.64</v>
          </cell>
          <cell r="D60">
            <v>673.16</v>
          </cell>
          <cell r="E60">
            <v>1114.3399999999999</v>
          </cell>
          <cell r="F60">
            <v>2700</v>
          </cell>
          <cell r="G60">
            <v>2700</v>
          </cell>
          <cell r="I60">
            <v>0.42147293700088728</v>
          </cell>
          <cell r="J60">
            <v>1.1007784182066671</v>
          </cell>
          <cell r="K60">
            <v>1.5822479674067162</v>
          </cell>
          <cell r="L60">
            <v>1.5578009629196043</v>
          </cell>
          <cell r="M60">
            <v>1.5578009629196043</v>
          </cell>
          <cell r="O60">
            <v>0.22334547804081339</v>
          </cell>
          <cell r="P60">
            <v>0.25</v>
          </cell>
          <cell r="Q60">
            <v>0.25</v>
          </cell>
          <cell r="S60">
            <v>14.115706427916841</v>
          </cell>
          <cell r="T60">
            <v>16.048263285924165</v>
          </cell>
          <cell r="U60">
            <v>16.048263285924165</v>
          </cell>
        </row>
        <row r="61">
          <cell r="A61" t="str">
            <v>Sonic</v>
          </cell>
          <cell r="C61">
            <v>3181</v>
          </cell>
          <cell r="D61">
            <v>3544.76</v>
          </cell>
          <cell r="E61">
            <v>855.3</v>
          </cell>
          <cell r="F61">
            <v>2700</v>
          </cell>
          <cell r="G61">
            <v>2700</v>
          </cell>
          <cell r="I61">
            <v>0.65027054385413396</v>
          </cell>
          <cell r="J61">
            <v>0.75631320597163121</v>
          </cell>
          <cell r="K61">
            <v>1.253415175961651</v>
          </cell>
          <cell r="L61">
            <v>1.47</v>
          </cell>
          <cell r="M61">
            <v>1.47</v>
          </cell>
          <cell r="O61">
            <v>0.12373996258622706</v>
          </cell>
          <cell r="P61">
            <v>0.11728051883560137</v>
          </cell>
          <cell r="Q61">
            <v>0.11728051883560137</v>
          </cell>
          <cell r="S61">
            <v>9.872224699313275</v>
          </cell>
          <cell r="T61">
            <v>7.9782665874558747</v>
          </cell>
          <cell r="U61">
            <v>7.9782665874558747</v>
          </cell>
        </row>
        <row r="62">
          <cell r="A62" t="str">
            <v>Royal Foods</v>
          </cell>
          <cell r="C62">
            <v>648.702</v>
          </cell>
          <cell r="D62">
            <v>1030.8620000000001</v>
          </cell>
          <cell r="E62">
            <v>1482.886</v>
          </cell>
          <cell r="F62">
            <v>1793.9839999999999</v>
          </cell>
          <cell r="G62">
            <v>1829.8636799999999</v>
          </cell>
          <cell r="I62">
            <v>2.1241390653952048</v>
          </cell>
          <cell r="J62">
            <v>2.0855536046531928</v>
          </cell>
          <cell r="K62">
            <v>2.1649226171128459</v>
          </cell>
          <cell r="L62">
            <v>2.1809950747438585</v>
          </cell>
          <cell r="M62">
            <v>2.1809950747438585</v>
          </cell>
          <cell r="O62">
            <v>0.71461238422913154</v>
          </cell>
          <cell r="P62">
            <v>0.58716322943308774</v>
          </cell>
          <cell r="Q62">
            <v>0.58716322943308774</v>
          </cell>
          <cell r="S62">
            <v>33.008680244753641</v>
          </cell>
          <cell r="T62">
            <v>26.921804465883337</v>
          </cell>
          <cell r="U62">
            <v>26.921804465883341</v>
          </cell>
        </row>
        <row r="63">
          <cell r="A63" t="str">
            <v>Paradise Kitchens</v>
          </cell>
          <cell r="C63">
            <v>0</v>
          </cell>
          <cell r="D63">
            <v>0</v>
          </cell>
          <cell r="E63">
            <v>906.11</v>
          </cell>
          <cell r="F63">
            <v>3000</v>
          </cell>
          <cell r="G63">
            <v>3000</v>
          </cell>
          <cell r="I63">
            <v>0</v>
          </cell>
          <cell r="J63">
            <v>0</v>
          </cell>
          <cell r="K63">
            <v>1.0403347275717076</v>
          </cell>
          <cell r="L63">
            <v>1.0634151524836426</v>
          </cell>
          <cell r="M63">
            <v>1.0634151524836426</v>
          </cell>
          <cell r="O63">
            <v>9.7899934886492818E-2</v>
          </cell>
          <cell r="P63">
            <v>0.18861907248157248</v>
          </cell>
          <cell r="Q63">
            <v>0.18861907248157248</v>
          </cell>
          <cell r="S63">
            <v>9.4104264994599855</v>
          </cell>
          <cell r="T63">
            <v>17.737105968543531</v>
          </cell>
          <cell r="U63">
            <v>17.737105968543531</v>
          </cell>
        </row>
        <row r="64">
          <cell r="A64" t="str">
            <v>Mitchell Grocery</v>
          </cell>
          <cell r="C64">
            <v>865.20399999999995</v>
          </cell>
          <cell r="D64">
            <v>904.99199999999996</v>
          </cell>
          <cell r="E64">
            <v>976.37</v>
          </cell>
          <cell r="F64">
            <v>1275</v>
          </cell>
          <cell r="G64">
            <v>1300.5</v>
          </cell>
          <cell r="I64">
            <v>1.8757120863981214</v>
          </cell>
          <cell r="J64">
            <v>1.9824807291114175</v>
          </cell>
          <cell r="K64">
            <v>2.0079480115120294</v>
          </cell>
          <cell r="L64">
            <v>1.9370870744801636</v>
          </cell>
          <cell r="M64">
            <v>1.937087074480164</v>
          </cell>
          <cell r="O64">
            <v>0.67642195069492095</v>
          </cell>
          <cell r="P64">
            <v>0.52</v>
          </cell>
          <cell r="Q64">
            <v>0.52</v>
          </cell>
          <cell r="S64">
            <v>33.687224311428274</v>
          </cell>
          <cell r="T64">
            <v>26.844430838998147</v>
          </cell>
          <cell r="U64">
            <v>26.844430838998139</v>
          </cell>
        </row>
        <row r="65">
          <cell r="A65" t="str">
            <v>Huddle House</v>
          </cell>
          <cell r="C65">
            <v>937.12800000000004</v>
          </cell>
          <cell r="D65">
            <v>908.846</v>
          </cell>
          <cell r="E65">
            <v>810.76</v>
          </cell>
          <cell r="F65">
            <v>863.72</v>
          </cell>
          <cell r="G65">
            <v>863.72</v>
          </cell>
          <cell r="I65">
            <v>2.3854222688896285</v>
          </cell>
          <cell r="J65">
            <v>2.3666655296936994</v>
          </cell>
          <cell r="K65">
            <v>2.4325235581429769</v>
          </cell>
          <cell r="L65">
            <v>2.4068246929787733</v>
          </cell>
          <cell r="M65">
            <v>2.4068246929787733</v>
          </cell>
          <cell r="O65">
            <v>0.43388768562829944</v>
          </cell>
          <cell r="P65">
            <v>0.45</v>
          </cell>
          <cell r="Q65">
            <v>0.45</v>
          </cell>
          <cell r="S65">
            <v>17.836936632158888</v>
          </cell>
          <cell r="T65">
            <v>18.696833272184179</v>
          </cell>
          <cell r="U65">
            <v>18.696833272184179</v>
          </cell>
        </row>
        <row r="66">
          <cell r="A66" t="str">
            <v>Sysco</v>
          </cell>
          <cell r="C66">
            <v>1014.99</v>
          </cell>
          <cell r="D66">
            <v>1121.46</v>
          </cell>
          <cell r="E66">
            <v>854.1</v>
          </cell>
          <cell r="F66">
            <v>800</v>
          </cell>
          <cell r="G66">
            <v>800</v>
          </cell>
          <cell r="I66">
            <v>1.9517433669297235</v>
          </cell>
          <cell r="J66">
            <v>1.8770174593833038</v>
          </cell>
          <cell r="K66">
            <v>2.4317995550872262</v>
          </cell>
          <cell r="L66">
            <v>2.3369031212309279</v>
          </cell>
          <cell r="M66">
            <v>2.3369031212309279</v>
          </cell>
          <cell r="O66">
            <v>0.78539756468797572</v>
          </cell>
          <cell r="P66">
            <v>0.7</v>
          </cell>
          <cell r="Q66">
            <v>0.7</v>
          </cell>
          <cell r="S66">
            <v>32.296969667790087</v>
          </cell>
          <cell r="T66">
            <v>29.954172838422405</v>
          </cell>
          <cell r="U66">
            <v>29.954172838422405</v>
          </cell>
        </row>
        <row r="67">
          <cell r="A67" t="str">
            <v>Pro Food Systems, Inc.</v>
          </cell>
          <cell r="C67">
            <v>392</v>
          </cell>
          <cell r="D67">
            <v>561.88</v>
          </cell>
          <cell r="E67">
            <v>1118.32</v>
          </cell>
          <cell r="F67">
            <v>835</v>
          </cell>
          <cell r="G67">
            <v>835</v>
          </cell>
          <cell r="I67">
            <v>1.3276321428571427</v>
          </cell>
          <cell r="J67">
            <v>1.4863159393464795</v>
          </cell>
          <cell r="K67">
            <v>1.2059051076614924</v>
          </cell>
          <cell r="L67">
            <v>2.0299999999999998</v>
          </cell>
          <cell r="M67">
            <v>2.0299999999999998</v>
          </cell>
          <cell r="O67">
            <v>8.0028766363831466E-2</v>
          </cell>
          <cell r="P67">
            <v>0.255</v>
          </cell>
          <cell r="Q67">
            <v>0.255</v>
          </cell>
          <cell r="S67">
            <v>6.6364066173518701</v>
          </cell>
          <cell r="T67">
            <v>12.561576354679804</v>
          </cell>
          <cell r="U67">
            <v>12.561576354679804</v>
          </cell>
        </row>
        <row r="68">
          <cell r="A68" t="str">
            <v>Mississippi School System</v>
          </cell>
          <cell r="C68">
            <v>63</v>
          </cell>
          <cell r="D68">
            <v>600.04</v>
          </cell>
          <cell r="E68">
            <v>672.01</v>
          </cell>
          <cell r="F68">
            <v>674.01</v>
          </cell>
          <cell r="G68">
            <v>674.01</v>
          </cell>
          <cell r="I68">
            <v>2.1265079365079367</v>
          </cell>
          <cell r="J68">
            <v>2.2021196920205321</v>
          </cell>
          <cell r="K68">
            <v>2.3005610035564947</v>
          </cell>
          <cell r="L68">
            <v>2.3109161480050489</v>
          </cell>
          <cell r="M68">
            <v>2.3109161480050489</v>
          </cell>
          <cell r="O68">
            <v>0.73230730197467309</v>
          </cell>
          <cell r="P68">
            <v>0.7</v>
          </cell>
          <cell r="Q68">
            <v>0.7</v>
          </cell>
          <cell r="S68">
            <v>31.831683699870634</v>
          </cell>
          <cell r="T68">
            <v>30.291016859451648</v>
          </cell>
          <cell r="U68">
            <v>30.291016859451648</v>
          </cell>
        </row>
        <row r="69">
          <cell r="A69" t="str">
            <v>Wood Fruitticher</v>
          </cell>
          <cell r="C69">
            <v>631.63499999999999</v>
          </cell>
          <cell r="D69">
            <v>651.25</v>
          </cell>
          <cell r="E69">
            <v>614.91999999999996</v>
          </cell>
          <cell r="F69">
            <v>550</v>
          </cell>
          <cell r="G69">
            <v>577.5</v>
          </cell>
          <cell r="I69">
            <v>2.2694684430090164</v>
          </cell>
          <cell r="J69">
            <v>2.3170852975047986</v>
          </cell>
          <cell r="K69">
            <v>2.40182966890002</v>
          </cell>
          <cell r="L69">
            <v>2.5876000000000001</v>
          </cell>
          <cell r="M69">
            <v>2.5875999999999997</v>
          </cell>
          <cell r="O69">
            <v>0.91868519482209077</v>
          </cell>
          <cell r="P69">
            <v>0.95</v>
          </cell>
          <cell r="Q69">
            <v>0.95</v>
          </cell>
          <cell r="S69">
            <v>38.249389901275819</v>
          </cell>
          <cell r="T69">
            <v>36.713556963982072</v>
          </cell>
          <cell r="U69">
            <v>36.713556963982072</v>
          </cell>
        </row>
        <row r="70">
          <cell r="A70" t="str">
            <v>Total Top 15 Customers</v>
          </cell>
          <cell r="C70">
            <v>25038.980000000003</v>
          </cell>
          <cell r="D70">
            <v>29359.341</v>
          </cell>
          <cell r="E70">
            <v>36319.932999999997</v>
          </cell>
          <cell r="F70">
            <v>36691.714</v>
          </cell>
          <cell r="G70">
            <v>37250.593679999998</v>
          </cell>
          <cell r="I70">
            <v>1.617182176350634</v>
          </cell>
          <cell r="J70">
            <v>1.8221233589677646</v>
          </cell>
          <cell r="K70">
            <v>2.0802853077950334</v>
          </cell>
          <cell r="L70">
            <v>2.0141197990599538</v>
          </cell>
          <cell r="M70">
            <v>2.016131693808735</v>
          </cell>
          <cell r="O70">
            <v>0.32835052550454868</v>
          </cell>
          <cell r="P70">
            <v>0.31312006444313162</v>
          </cell>
          <cell r="Q70">
            <v>0.31643649289360171</v>
          </cell>
          <cell r="S70">
            <v>15.783917920978771</v>
          </cell>
          <cell r="T70">
            <v>15.546248271293173</v>
          </cell>
          <cell r="U70">
            <v>15.695229327793166</v>
          </cell>
        </row>
        <row r="73">
          <cell r="C73" t="str">
            <v>Percent Change</v>
          </cell>
          <cell r="I73" t="str">
            <v>Percent Change</v>
          </cell>
          <cell r="O73" t="str">
            <v>Percent Change</v>
          </cell>
          <cell r="S73" t="str">
            <v>Percentage Point Change</v>
          </cell>
        </row>
        <row r="74">
          <cell r="C74">
            <v>2006</v>
          </cell>
          <cell r="D74">
            <v>2007</v>
          </cell>
          <cell r="E74">
            <v>2008</v>
          </cell>
          <cell r="F74" t="str">
            <v>2009E</v>
          </cell>
          <cell r="G74" t="str">
            <v>2010F</v>
          </cell>
          <cell r="I74">
            <v>2006</v>
          </cell>
          <cell r="J74">
            <v>2007</v>
          </cell>
          <cell r="K74">
            <v>2008</v>
          </cell>
          <cell r="L74" t="str">
            <v>2009E</v>
          </cell>
          <cell r="M74" t="str">
            <v>2010F</v>
          </cell>
          <cell r="O74">
            <v>2008</v>
          </cell>
          <cell r="P74" t="str">
            <v>2009E</v>
          </cell>
          <cell r="Q74" t="str">
            <v>2010F</v>
          </cell>
          <cell r="S74">
            <v>2008</v>
          </cell>
          <cell r="T74" t="str">
            <v>2009E</v>
          </cell>
          <cell r="U74" t="str">
            <v>2010F</v>
          </cell>
        </row>
        <row r="75">
          <cell r="A75" t="str">
            <v>Cracker Barrel</v>
          </cell>
          <cell r="C75">
            <v>0</v>
          </cell>
          <cell r="D75">
            <v>29.671436304031552</v>
          </cell>
          <cell r="E75">
            <v>2.0473979525327035</v>
          </cell>
          <cell r="F75">
            <v>-32.051322994715626</v>
          </cell>
          <cell r="G75">
            <v>0</v>
          </cell>
          <cell r="I75">
            <v>0</v>
          </cell>
          <cell r="J75">
            <v>0</v>
          </cell>
          <cell r="K75">
            <v>4.5227531707040969</v>
          </cell>
          <cell r="L75">
            <v>6.4106343222316342</v>
          </cell>
          <cell r="M75">
            <v>0</v>
          </cell>
          <cell r="O75">
            <v>0</v>
          </cell>
          <cell r="P75">
            <v>-27.022856878304236</v>
          </cell>
          <cell r="Q75">
            <v>0</v>
          </cell>
          <cell r="S75">
            <v>0</v>
          </cell>
          <cell r="T75">
            <v>-3.4159298671819611</v>
          </cell>
          <cell r="U75">
            <v>0</v>
          </cell>
        </row>
        <row r="76">
          <cell r="A76" t="str">
            <v>Asian Themed Restaurant</v>
          </cell>
          <cell r="C76">
            <v>0</v>
          </cell>
          <cell r="D76">
            <v>0</v>
          </cell>
          <cell r="E76">
            <v>1320.8740555902127</v>
          </cell>
          <cell r="F76">
            <v>8.542144841565058</v>
          </cell>
          <cell r="G76">
            <v>0</v>
          </cell>
          <cell r="I76">
            <v>0</v>
          </cell>
          <cell r="J76">
            <v>0</v>
          </cell>
          <cell r="K76">
            <v>-6.7935911263287574</v>
          </cell>
          <cell r="L76">
            <v>6.3926894054977312</v>
          </cell>
          <cell r="M76">
            <v>0</v>
          </cell>
          <cell r="O76">
            <v>0</v>
          </cell>
          <cell r="P76">
            <v>-4.022538602065362E-2</v>
          </cell>
          <cell r="Q76">
            <v>0</v>
          </cell>
          <cell r="S76">
            <v>0</v>
          </cell>
          <cell r="T76">
            <v>-1.2734361948262567</v>
          </cell>
          <cell r="U76">
            <v>0</v>
          </cell>
        </row>
        <row r="77">
          <cell r="A77" t="str">
            <v>Ruby Tuesday</v>
          </cell>
          <cell r="C77">
            <v>0</v>
          </cell>
          <cell r="D77">
            <v>0</v>
          </cell>
          <cell r="E77">
            <v>0</v>
          </cell>
          <cell r="F77">
            <v>901.07387925228886</v>
          </cell>
          <cell r="G77">
            <v>0</v>
          </cell>
          <cell r="I77">
            <v>0</v>
          </cell>
          <cell r="J77">
            <v>0</v>
          </cell>
          <cell r="K77">
            <v>0</v>
          </cell>
          <cell r="L77">
            <v>-1.4331416947398368</v>
          </cell>
          <cell r="M77">
            <v>0</v>
          </cell>
          <cell r="O77">
            <v>0</v>
          </cell>
          <cell r="P77">
            <v>-42.329954588177579</v>
          </cell>
          <cell r="Q77">
            <v>0</v>
          </cell>
          <cell r="S77">
            <v>0</v>
          </cell>
          <cell r="T77">
            <v>-7.7832170004042869</v>
          </cell>
          <cell r="U77">
            <v>0</v>
          </cell>
        </row>
        <row r="78">
          <cell r="A78" t="str">
            <v>Tyson Foods</v>
          </cell>
          <cell r="C78">
            <v>0</v>
          </cell>
          <cell r="D78">
            <v>15.570386237770318</v>
          </cell>
          <cell r="E78">
            <v>26.41458928185876</v>
          </cell>
          <cell r="F78">
            <v>-63.954490012786195</v>
          </cell>
          <cell r="G78">
            <v>10.000000000000009</v>
          </cell>
          <cell r="I78">
            <v>0</v>
          </cell>
          <cell r="J78">
            <v>14.778273988035817</v>
          </cell>
          <cell r="K78">
            <v>12.523548916035775</v>
          </cell>
          <cell r="L78">
            <v>2.1326850526536267</v>
          </cell>
          <cell r="M78">
            <v>0</v>
          </cell>
          <cell r="O78">
            <v>0</v>
          </cell>
          <cell r="P78">
            <v>-13.559750072099753</v>
          </cell>
          <cell r="Q78">
            <v>17.170263186285474</v>
          </cell>
          <cell r="S78">
            <v>0</v>
          </cell>
          <cell r="T78">
            <v>-1.4935538416693284</v>
          </cell>
          <cell r="U78">
            <v>1.4126140041618438</v>
          </cell>
        </row>
        <row r="79">
          <cell r="A79" t="str">
            <v>Jack's</v>
          </cell>
          <cell r="C79">
            <v>0</v>
          </cell>
          <cell r="D79">
            <v>16.235209321881182</v>
          </cell>
          <cell r="E79">
            <v>20.662593013641995</v>
          </cell>
          <cell r="F79">
            <v>-0.96624822676052435</v>
          </cell>
          <cell r="G79">
            <v>0</v>
          </cell>
          <cell r="I79">
            <v>0</v>
          </cell>
          <cell r="J79">
            <v>1.5672753095720582</v>
          </cell>
          <cell r="K79">
            <v>2.4809393652958311</v>
          </cell>
          <cell r="L79">
            <v>-0.41229557125728178</v>
          </cell>
          <cell r="M79">
            <v>0</v>
          </cell>
          <cell r="O79">
            <v>0</v>
          </cell>
          <cell r="P79">
            <v>3.2432034140309485</v>
          </cell>
          <cell r="Q79">
            <v>0</v>
          </cell>
          <cell r="S79">
            <v>0</v>
          </cell>
          <cell r="T79">
            <v>0.81914337435328477</v>
          </cell>
          <cell r="U79">
            <v>0</v>
          </cell>
        </row>
        <row r="80">
          <cell r="A80" t="str">
            <v>Chili's</v>
          </cell>
          <cell r="C80">
            <v>0</v>
          </cell>
          <cell r="D80">
            <v>-54.749805060364068</v>
          </cell>
          <cell r="E80">
            <v>65.538653514766182</v>
          </cell>
          <cell r="F80">
            <v>142.29588814903892</v>
          </cell>
          <cell r="G80">
            <v>0</v>
          </cell>
          <cell r="I80">
            <v>0</v>
          </cell>
          <cell r="J80">
            <v>161.17416364608715</v>
          </cell>
          <cell r="K80">
            <v>43.739006982389348</v>
          </cell>
          <cell r="L80">
            <v>-1.5450804798428752</v>
          </cell>
          <cell r="M80">
            <v>0</v>
          </cell>
          <cell r="O80">
            <v>0</v>
          </cell>
          <cell r="P80">
            <v>11.934211604819623</v>
          </cell>
          <cell r="Q80">
            <v>0</v>
          </cell>
          <cell r="S80">
            <v>0</v>
          </cell>
          <cell r="T80">
            <v>1.9325568580073238</v>
          </cell>
          <cell r="U80">
            <v>0</v>
          </cell>
        </row>
        <row r="81">
          <cell r="A81" t="str">
            <v>Sonic</v>
          </cell>
          <cell r="C81">
            <v>0</v>
          </cell>
          <cell r="D81">
            <v>11.435397673687531</v>
          </cell>
          <cell r="E81">
            <v>-75.871427120594916</v>
          </cell>
          <cell r="F81">
            <v>215.6787092248334</v>
          </cell>
          <cell r="G81">
            <v>0</v>
          </cell>
          <cell r="I81">
            <v>0</v>
          </cell>
          <cell r="J81">
            <v>16.307468194543382</v>
          </cell>
          <cell r="K81">
            <v>65.726998558936401</v>
          </cell>
          <cell r="L81">
            <v>17.279575689849125</v>
          </cell>
          <cell r="M81">
            <v>0</v>
          </cell>
          <cell r="O81">
            <v>0</v>
          </cell>
          <cell r="P81">
            <v>-5.2201759363912021</v>
          </cell>
          <cell r="Q81">
            <v>0</v>
          </cell>
          <cell r="S81">
            <v>0</v>
          </cell>
          <cell r="T81">
            <v>-1.8939581118574003</v>
          </cell>
          <cell r="U81">
            <v>0</v>
          </cell>
        </row>
        <row r="82">
          <cell r="A82" t="str">
            <v>Royal Foods</v>
          </cell>
          <cell r="C82">
            <v>0</v>
          </cell>
          <cell r="D82">
            <v>58.911487863456571</v>
          </cell>
          <cell r="E82">
            <v>43.849128205327183</v>
          </cell>
          <cell r="F82">
            <v>20.97922564512713</v>
          </cell>
          <cell r="G82">
            <v>2.0000000000000018</v>
          </cell>
          <cell r="I82">
            <v>0</v>
          </cell>
          <cell r="J82">
            <v>-1.8165223440694489</v>
          </cell>
          <cell r="K82">
            <v>3.8056567945589315</v>
          </cell>
          <cell r="L82">
            <v>0.74240333136925685</v>
          </cell>
          <cell r="M82">
            <v>0</v>
          </cell>
          <cell r="O82">
            <v>0</v>
          </cell>
          <cell r="P82">
            <v>-17.834725175316692</v>
          </cell>
          <cell r="Q82">
            <v>0</v>
          </cell>
          <cell r="S82">
            <v>0</v>
          </cell>
          <cell r="T82">
            <v>-6.0868757788703043</v>
          </cell>
          <cell r="U82">
            <v>0</v>
          </cell>
        </row>
        <row r="83">
          <cell r="A83" t="str">
            <v>Paradise Kitchens</v>
          </cell>
          <cell r="C83">
            <v>0</v>
          </cell>
          <cell r="D83">
            <v>0</v>
          </cell>
          <cell r="E83">
            <v>0</v>
          </cell>
          <cell r="F83">
            <v>231.08562978004875</v>
          </cell>
          <cell r="G83">
            <v>0</v>
          </cell>
          <cell r="I83">
            <v>0</v>
          </cell>
          <cell r="J83">
            <v>0</v>
          </cell>
          <cell r="K83">
            <v>0</v>
          </cell>
          <cell r="L83">
            <v>2.2185575757725617</v>
          </cell>
          <cell r="M83">
            <v>0</v>
          </cell>
          <cell r="O83">
            <v>0</v>
          </cell>
          <cell r="P83">
            <v>92.665166427599033</v>
          </cell>
          <cell r="Q83">
            <v>0</v>
          </cell>
          <cell r="S83">
            <v>0</v>
          </cell>
          <cell r="T83">
            <v>8.3266794690835457</v>
          </cell>
          <cell r="U83">
            <v>0</v>
          </cell>
        </row>
        <row r="84">
          <cell r="A84" t="str">
            <v>Mitchell Grocery</v>
          </cell>
          <cell r="C84">
            <v>0</v>
          </cell>
          <cell r="D84">
            <v>4.5986842409420303</v>
          </cell>
          <cell r="E84">
            <v>7.887141543792664</v>
          </cell>
          <cell r="F84">
            <v>30.585741061278004</v>
          </cell>
          <cell r="G84">
            <v>2.0000000000000018</v>
          </cell>
          <cell r="I84">
            <v>0</v>
          </cell>
          <cell r="J84">
            <v>5.6921658439766709</v>
          </cell>
          <cell r="K84">
            <v>1.2846168957227011</v>
          </cell>
          <cell r="L84">
            <v>-3.5290224958815508</v>
          </cell>
          <cell r="M84">
            <v>2.2204460492503131E-14</v>
          </cell>
          <cell r="O84">
            <v>0</v>
          </cell>
          <cell r="P84">
            <v>-23.124907542432815</v>
          </cell>
          <cell r="Q84">
            <v>0</v>
          </cell>
          <cell r="S84">
            <v>0</v>
          </cell>
          <cell r="T84">
            <v>-6.8427934724301274</v>
          </cell>
          <cell r="U84">
            <v>0</v>
          </cell>
        </row>
        <row r="85">
          <cell r="A85" t="str">
            <v>Huddle House</v>
          </cell>
          <cell r="C85">
            <v>0</v>
          </cell>
          <cell r="D85">
            <v>-3.0179441869200407</v>
          </cell>
          <cell r="E85">
            <v>-10.792367463794751</v>
          </cell>
          <cell r="F85">
            <v>6.532142680941333</v>
          </cell>
          <cell r="G85">
            <v>0</v>
          </cell>
          <cell r="I85">
            <v>0</v>
          </cell>
          <cell r="J85">
            <v>-0.78630687071853389</v>
          </cell>
          <cell r="K85">
            <v>2.7827349333051421</v>
          </cell>
          <cell r="L85">
            <v>-1.0564693229044186</v>
          </cell>
          <cell r="M85">
            <v>0</v>
          </cell>
          <cell r="O85">
            <v>0</v>
          </cell>
          <cell r="P85">
            <v>3.7134758384232081</v>
          </cell>
          <cell r="Q85">
            <v>0</v>
          </cell>
          <cell r="S85">
            <v>0</v>
          </cell>
          <cell r="T85">
            <v>0.85989664002529054</v>
          </cell>
          <cell r="U85">
            <v>0</v>
          </cell>
        </row>
        <row r="86">
          <cell r="A86" t="str">
            <v>Sysco</v>
          </cell>
          <cell r="C86">
            <v>0</v>
          </cell>
          <cell r="D86">
            <v>10.489758519788372</v>
          </cell>
          <cell r="E86">
            <v>-23.840350971055592</v>
          </cell>
          <cell r="F86">
            <v>-6.3341529094953835</v>
          </cell>
          <cell r="G86">
            <v>0</v>
          </cell>
          <cell r="I86">
            <v>0</v>
          </cell>
          <cell r="J86">
            <v>-3.8286748561605521</v>
          </cell>
          <cell r="K86">
            <v>29.55657620181098</v>
          </cell>
          <cell r="L86">
            <v>-3.9023131515004472</v>
          </cell>
          <cell r="M86">
            <v>0</v>
          </cell>
          <cell r="O86">
            <v>0</v>
          </cell>
          <cell r="P86">
            <v>-10.873163927100116</v>
          </cell>
          <cell r="Q86">
            <v>0</v>
          </cell>
          <cell r="S86">
            <v>0</v>
          </cell>
          <cell r="T86">
            <v>-2.342796829367682</v>
          </cell>
          <cell r="U86">
            <v>0</v>
          </cell>
        </row>
        <row r="87">
          <cell r="A87" t="str">
            <v>Pro Food Systems, Inc.</v>
          </cell>
          <cell r="C87">
            <v>0</v>
          </cell>
          <cell r="D87">
            <v>43.336734693877553</v>
          </cell>
          <cell r="E87">
            <v>99.031821741297051</v>
          </cell>
          <cell r="F87">
            <v>-25.334430216753702</v>
          </cell>
          <cell r="G87">
            <v>0</v>
          </cell>
          <cell r="I87">
            <v>0</v>
          </cell>
          <cell r="J87">
            <v>11.9523918837819</v>
          </cell>
          <cell r="K87">
            <v>-18.866165951788251</v>
          </cell>
          <cell r="L87">
            <v>68.338286910203365</v>
          </cell>
          <cell r="M87">
            <v>0</v>
          </cell>
          <cell r="O87">
            <v>0</v>
          </cell>
          <cell r="P87">
            <v>218.63542521785737</v>
          </cell>
          <cell r="Q87">
            <v>0</v>
          </cell>
          <cell r="S87">
            <v>0</v>
          </cell>
          <cell r="T87">
            <v>5.9251697373279342</v>
          </cell>
          <cell r="U87">
            <v>0</v>
          </cell>
        </row>
        <row r="88">
          <cell r="A88" t="str">
            <v>Mississippi School System</v>
          </cell>
          <cell r="C88">
            <v>0</v>
          </cell>
          <cell r="D88">
            <v>852.44444444444446</v>
          </cell>
          <cell r="E88">
            <v>11.994200386640896</v>
          </cell>
          <cell r="F88">
            <v>0.29761461883006657</v>
          </cell>
          <cell r="G88">
            <v>0</v>
          </cell>
          <cell r="I88">
            <v>0</v>
          </cell>
          <cell r="J88">
            <v>3.5556770898660162</v>
          </cell>
          <cell r="K88">
            <v>4.4702979539517518</v>
          </cell>
          <cell r="L88">
            <v>0.45011388233329175</v>
          </cell>
          <cell r="M88">
            <v>0</v>
          </cell>
          <cell r="O88">
            <v>0</v>
          </cell>
          <cell r="P88">
            <v>-4.4117137556263897</v>
          </cell>
          <cell r="Q88">
            <v>0</v>
          </cell>
          <cell r="S88">
            <v>0</v>
          </cell>
          <cell r="T88">
            <v>-1.5406668404189858</v>
          </cell>
          <cell r="U88">
            <v>0</v>
          </cell>
        </row>
        <row r="89">
          <cell r="A89" t="str">
            <v>Wood Fruitticher</v>
          </cell>
          <cell r="C89">
            <v>0</v>
          </cell>
          <cell r="D89">
            <v>3.1054327261788917</v>
          </cell>
          <cell r="E89">
            <v>-5.5785028790787061</v>
          </cell>
          <cell r="F89">
            <v>-10.557470890522335</v>
          </cell>
          <cell r="G89">
            <v>5.0000000000000044</v>
          </cell>
          <cell r="I89">
            <v>0</v>
          </cell>
          <cell r="J89">
            <v>2.0981501039357253</v>
          </cell>
          <cell r="K89">
            <v>3.6573695187863908</v>
          </cell>
          <cell r="L89">
            <v>7.734533947407618</v>
          </cell>
          <cell r="M89">
            <v>-2.2204460492503131E-14</v>
          </cell>
          <cell r="O89">
            <v>0</v>
          </cell>
          <cell r="P89">
            <v>3.4086546027307429</v>
          </cell>
          <cell r="Q89">
            <v>0</v>
          </cell>
          <cell r="S89">
            <v>0</v>
          </cell>
          <cell r="T89">
            <v>-1.5358329372937476</v>
          </cell>
          <cell r="U89">
            <v>0</v>
          </cell>
        </row>
        <row r="90">
          <cell r="A90" t="str">
            <v>Total Top 15 Customers</v>
          </cell>
          <cell r="C90">
            <v>0</v>
          </cell>
          <cell r="D90">
            <v>17.25454072010919</v>
          </cell>
          <cell r="E90">
            <v>23.708270563702349</v>
          </cell>
          <cell r="F90">
            <v>1.0236279896221223</v>
          </cell>
          <cell r="G90">
            <v>1.5231768131627632</v>
          </cell>
          <cell r="I90">
            <v>0</v>
          </cell>
          <cell r="J90">
            <v>12.672733203107956</v>
          </cell>
          <cell r="K90">
            <v>14.168192705323634</v>
          </cell>
          <cell r="L90">
            <v>-3.1805978000782331</v>
          </cell>
          <cell r="M90">
            <v>0</v>
          </cell>
          <cell r="O90">
            <v>0</v>
          </cell>
          <cell r="P90">
            <v>-4.6384762253733891</v>
          </cell>
          <cell r="Q90">
            <v>1.0591555211794557</v>
          </cell>
          <cell r="S90">
            <v>0</v>
          </cell>
          <cell r="T90">
            <v>-0.23766964968559812</v>
          </cell>
          <cell r="U90">
            <v>0</v>
          </cell>
        </row>
        <row r="94">
          <cell r="A94" t="str">
            <v>Note: Data sorted by 2009E Revenues</v>
          </cell>
        </row>
        <row r="95">
          <cell r="A95" t="str">
            <v>•   Discuss variance in prices</v>
          </cell>
        </row>
        <row r="97">
          <cell r="A97" t="str">
            <v>Cracker Barrel</v>
          </cell>
          <cell r="C97">
            <v>5560.87</v>
          </cell>
          <cell r="D97">
            <v>7210.86</v>
          </cell>
          <cell r="E97">
            <v>7358.4949999999999</v>
          </cell>
          <cell r="F97">
            <v>5000</v>
          </cell>
          <cell r="G97">
            <v>5000</v>
          </cell>
        </row>
        <row r="98">
          <cell r="A98" t="str">
            <v>Asian Themed Restaurant</v>
          </cell>
          <cell r="C98">
            <v>0</v>
          </cell>
          <cell r="D98">
            <v>288.54000000000002</v>
          </cell>
          <cell r="E98">
            <v>4099.79</v>
          </cell>
          <cell r="F98">
            <v>4450</v>
          </cell>
          <cell r="G98">
            <v>4450</v>
          </cell>
        </row>
        <row r="99">
          <cell r="A99" t="str">
            <v>Ruby Tuesday</v>
          </cell>
          <cell r="C99">
            <v>0</v>
          </cell>
          <cell r="D99">
            <v>0</v>
          </cell>
          <cell r="E99">
            <v>549.41</v>
          </cell>
          <cell r="F99">
            <v>5500</v>
          </cell>
          <cell r="G99">
            <v>5500</v>
          </cell>
        </row>
        <row r="100">
          <cell r="A100" t="str">
            <v>Jack's</v>
          </cell>
          <cell r="C100">
            <v>1331.92</v>
          </cell>
          <cell r="D100">
            <v>1548.16</v>
          </cell>
          <cell r="E100">
            <v>1868.05</v>
          </cell>
          <cell r="F100">
            <v>1850</v>
          </cell>
          <cell r="G100">
            <v>1850</v>
          </cell>
        </row>
        <row r="101">
          <cell r="A101" t="str">
            <v>Tyson Foods</v>
          </cell>
          <cell r="C101">
            <v>8924.8909999999996</v>
          </cell>
          <cell r="D101">
            <v>10314.531000000001</v>
          </cell>
          <cell r="E101">
            <v>13039.072</v>
          </cell>
          <cell r="F101">
            <v>4700</v>
          </cell>
          <cell r="G101">
            <v>5170</v>
          </cell>
        </row>
        <row r="102">
          <cell r="A102" t="str">
            <v>Chili's</v>
          </cell>
          <cell r="C102">
            <v>1487.64</v>
          </cell>
          <cell r="D102">
            <v>673.16</v>
          </cell>
          <cell r="E102">
            <v>1114.3399999999999</v>
          </cell>
          <cell r="F102">
            <v>2700</v>
          </cell>
          <cell r="G102">
            <v>2700</v>
          </cell>
        </row>
        <row r="103">
          <cell r="A103" t="str">
            <v>Royal Foods</v>
          </cell>
          <cell r="C103">
            <v>648.702</v>
          </cell>
          <cell r="D103">
            <v>1030.8620000000001</v>
          </cell>
          <cell r="E103">
            <v>1482.886</v>
          </cell>
          <cell r="F103">
            <v>1793.9839999999999</v>
          </cell>
          <cell r="G103">
            <v>1829.8636799999999</v>
          </cell>
        </row>
        <row r="104">
          <cell r="A104" t="str">
            <v>Sysco</v>
          </cell>
          <cell r="C104">
            <v>1014.99</v>
          </cell>
          <cell r="D104">
            <v>1121.46</v>
          </cell>
          <cell r="E104">
            <v>854.1</v>
          </cell>
          <cell r="F104">
            <v>800</v>
          </cell>
          <cell r="G104">
            <v>800</v>
          </cell>
        </row>
        <row r="105">
          <cell r="A105" t="str">
            <v>Huddle House</v>
          </cell>
          <cell r="C105">
            <v>937.12800000000004</v>
          </cell>
          <cell r="D105">
            <v>908.846</v>
          </cell>
          <cell r="E105">
            <v>810.76</v>
          </cell>
          <cell r="F105">
            <v>863.72</v>
          </cell>
          <cell r="G105">
            <v>863.72</v>
          </cell>
        </row>
        <row r="106">
          <cell r="A106" t="str">
            <v>Mitchell Grocery</v>
          </cell>
          <cell r="C106">
            <v>865.20399999999995</v>
          </cell>
          <cell r="D106">
            <v>904.99199999999996</v>
          </cell>
          <cell r="E106">
            <v>976.37</v>
          </cell>
          <cell r="F106">
            <v>1275</v>
          </cell>
          <cell r="G106">
            <v>1300.5</v>
          </cell>
        </row>
        <row r="107">
          <cell r="A107" t="str">
            <v>Mississippi School System</v>
          </cell>
          <cell r="C107">
            <v>63</v>
          </cell>
          <cell r="D107">
            <v>600.04</v>
          </cell>
          <cell r="E107">
            <v>672.01</v>
          </cell>
          <cell r="F107">
            <v>674.01</v>
          </cell>
          <cell r="G107">
            <v>674.01</v>
          </cell>
        </row>
        <row r="108">
          <cell r="A108" t="str">
            <v>Wood Fruitticher</v>
          </cell>
          <cell r="C108">
            <v>631.63499999999999</v>
          </cell>
          <cell r="D108">
            <v>651.25</v>
          </cell>
          <cell r="E108">
            <v>614.91999999999996</v>
          </cell>
          <cell r="F108">
            <v>550</v>
          </cell>
          <cell r="G108">
            <v>577.5</v>
          </cell>
        </row>
        <row r="109">
          <cell r="A109" t="str">
            <v>Pro Food Systems, Inc.</v>
          </cell>
          <cell r="C109">
            <v>392</v>
          </cell>
          <cell r="D109">
            <v>561.88</v>
          </cell>
          <cell r="E109">
            <v>1118.32</v>
          </cell>
          <cell r="F109">
            <v>835</v>
          </cell>
          <cell r="G109">
            <v>835</v>
          </cell>
        </row>
        <row r="110">
          <cell r="A110" t="str">
            <v>Sonic</v>
          </cell>
          <cell r="C110">
            <v>3181</v>
          </cell>
          <cell r="D110">
            <v>3544.76</v>
          </cell>
          <cell r="E110">
            <v>855.3</v>
          </cell>
          <cell r="F110">
            <v>2700</v>
          </cell>
          <cell r="G110">
            <v>2700</v>
          </cell>
        </row>
        <row r="111">
          <cell r="A111" t="str">
            <v>Biscuitville Inc</v>
          </cell>
          <cell r="C111">
            <v>92.99</v>
          </cell>
          <cell r="D111">
            <v>381.88</v>
          </cell>
          <cell r="E111">
            <v>411.94</v>
          </cell>
          <cell r="F111">
            <v>250</v>
          </cell>
          <cell r="G111">
            <v>250</v>
          </cell>
        </row>
        <row r="112">
          <cell r="A112" t="str">
            <v>Paradise Kitchens</v>
          </cell>
          <cell r="C112">
            <v>0</v>
          </cell>
          <cell r="D112">
            <v>0</v>
          </cell>
          <cell r="E112">
            <v>906.11</v>
          </cell>
          <cell r="F112">
            <v>3000</v>
          </cell>
          <cell r="G112">
            <v>3000</v>
          </cell>
        </row>
      </sheetData>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Renewals summary"/>
      <sheetName val="Renewals by contract"/>
      <sheetName val="Sheet1"/>
      <sheetName val="Sheet2"/>
      <sheetName val="Direct Tab from Contract Analys"/>
      <sheetName val="List price"/>
      <sheetName val="bridge"/>
      <sheetName val="Standalone P&amp;L"/>
      <sheetName val="Adjustment Assumptions"/>
      <sheetName val="Headcount"/>
      <sheetName val="G&amp;A"/>
      <sheetName val="IT Infrastructure"/>
      <sheetName val="Facilities"/>
      <sheetName val="Employee IT"/>
      <sheetName val="Employee Office"/>
      <sheetName val="Employee T&amp;E"/>
      <sheetName val="Executive Office"/>
      <sheetName val="DM Shared Support"/>
      <sheetName val="DM Shared R&amp;D"/>
      <sheetName val="DM Shared Sales"/>
      <sheetName val="DM Shared Marketing"/>
      <sheetName val="DM Shared Admin"/>
      <sheetName val="Tech Pubs"/>
      <sheetName val="External Royalties"/>
      <sheetName val="Employees as of 12.31.14"/>
      <sheetName val="Discretionary Bonus"/>
      <sheetName val="Epsilon Non-Employees"/>
      <sheetName val="Support --&gt;"/>
      <sheetName val="P&amp;L Summary - DiscOps"/>
      <sheetName val="Hyp  - Epsilon"/>
      <sheetName val="FX"/>
      <sheetName val="Epsilon Employees Piviot"/>
      <sheetName val="G&amp;A Support per Sullivan"/>
      <sheetName val="Dis Ops tie Out Item 15"/>
      <sheetName val="Combo Summary Item 17"/>
      <sheetName val="Revenue Contra Item 20"/>
      <sheetName val="Revenue Summary Item 20"/>
      <sheetName val="Japan Rev Item 20"/>
      <sheetName val="Bookings Item 22"/>
      <sheetName val="Direct Revenue Gross Item 24"/>
    </sheetNames>
    <sheetDataSet>
      <sheetData sheetId="0" refreshError="1"/>
      <sheetData sheetId="1" refreshError="1"/>
      <sheetData sheetId="2">
        <row r="3">
          <cell r="A3" t="str">
            <v>Row Labels</v>
          </cell>
          <cell r="B3" t="str">
            <v>Count of Reference</v>
          </cell>
          <cell r="C3" t="str">
            <v>Sum of USD Total
CV</v>
          </cell>
          <cell r="D3" t="str">
            <v>Sum of ACV</v>
          </cell>
          <cell r="E3" t="str">
            <v>Sum of Estimated Renewal based on Original Term @ List Price</v>
          </cell>
          <cell r="F3" t="str">
            <v>Sum of USD Total Deferred Revenue</v>
          </cell>
        </row>
        <row r="4">
          <cell r="A4" t="str">
            <v>CSC</v>
          </cell>
          <cell r="B4">
            <v>17</v>
          </cell>
          <cell r="C4">
            <v>2807205.1052533337</v>
          </cell>
          <cell r="D4">
            <v>522109.61434247141</v>
          </cell>
          <cell r="E4">
            <v>0</v>
          </cell>
          <cell r="F4">
            <v>-43168.160000000003</v>
          </cell>
        </row>
        <row r="5">
          <cell r="A5" t="str">
            <v>Not Assignable</v>
          </cell>
          <cell r="B5">
            <v>5</v>
          </cell>
          <cell r="C5">
            <v>2807205.1052533337</v>
          </cell>
          <cell r="D5">
            <v>522109.61434247141</v>
          </cell>
          <cell r="E5">
            <v>0</v>
          </cell>
          <cell r="F5">
            <v>-43168.160000000003</v>
          </cell>
        </row>
        <row r="6">
          <cell r="A6" t="str">
            <v>Bundle</v>
          </cell>
          <cell r="B6">
            <v>1</v>
          </cell>
          <cell r="C6">
            <v>4115</v>
          </cell>
          <cell r="D6">
            <v>4126.3049450549452</v>
          </cell>
          <cell r="E6">
            <v>0</v>
          </cell>
          <cell r="F6">
            <v>-3747.94</v>
          </cell>
        </row>
        <row r="7">
          <cell r="A7" t="str">
            <v>Bundled - No Line Item Pricing</v>
          </cell>
          <cell r="B7">
            <v>4</v>
          </cell>
          <cell r="C7">
            <v>2803090.1052533337</v>
          </cell>
          <cell r="D7">
            <v>517983.30939741648</v>
          </cell>
          <cell r="E7">
            <v>0</v>
          </cell>
          <cell r="F7">
            <v>-39420.22</v>
          </cell>
        </row>
        <row r="8">
          <cell r="A8" t="str">
            <v>Support Only</v>
          </cell>
          <cell r="B8">
            <v>12</v>
          </cell>
          <cell r="C8">
            <v>0</v>
          </cell>
          <cell r="D8">
            <v>0</v>
          </cell>
          <cell r="E8">
            <v>0</v>
          </cell>
          <cell r="F8">
            <v>0</v>
          </cell>
        </row>
        <row r="9">
          <cell r="A9" t="str">
            <v>HP EDS</v>
          </cell>
          <cell r="B9">
            <v>289</v>
          </cell>
          <cell r="C9">
            <v>1028281.76</v>
          </cell>
          <cell r="D9">
            <v>219911.71686777342</v>
          </cell>
          <cell r="E9">
            <v>0</v>
          </cell>
          <cell r="F9">
            <v>-70514.018379639485</v>
          </cell>
        </row>
        <row r="10">
          <cell r="A10" t="str">
            <v>Not Assignable</v>
          </cell>
          <cell r="B10">
            <v>7</v>
          </cell>
          <cell r="C10">
            <v>1028281.76</v>
          </cell>
          <cell r="D10">
            <v>219911.71686777342</v>
          </cell>
          <cell r="E10">
            <v>0</v>
          </cell>
          <cell r="F10">
            <v>-70514.018379639485</v>
          </cell>
        </row>
        <row r="11">
          <cell r="A11" t="str">
            <v>Bundle</v>
          </cell>
          <cell r="B11">
            <v>4</v>
          </cell>
          <cell r="C11">
            <v>58755.76</v>
          </cell>
          <cell r="D11">
            <v>16346.23661577733</v>
          </cell>
          <cell r="E11">
            <v>0</v>
          </cell>
          <cell r="F11">
            <v>-23508.18837963949</v>
          </cell>
        </row>
        <row r="12">
          <cell r="A12" t="str">
            <v>Bundled  -Line Item Pricing</v>
          </cell>
          <cell r="B12">
            <v>1</v>
          </cell>
          <cell r="C12">
            <v>0</v>
          </cell>
          <cell r="D12">
            <v>0</v>
          </cell>
          <cell r="E12">
            <v>0</v>
          </cell>
          <cell r="F12">
            <v>0</v>
          </cell>
        </row>
        <row r="13">
          <cell r="A13" t="str">
            <v>Bundled - No Line Item Pricing</v>
          </cell>
          <cell r="B13">
            <v>1</v>
          </cell>
          <cell r="C13">
            <v>966035</v>
          </cell>
          <cell r="D13">
            <v>203346.46770472897</v>
          </cell>
          <cell r="E13">
            <v>0</v>
          </cell>
          <cell r="F13">
            <v>-47005.83</v>
          </cell>
        </row>
        <row r="14">
          <cell r="A14" t="str">
            <v>Standalone</v>
          </cell>
          <cell r="B14">
            <v>1</v>
          </cell>
          <cell r="C14">
            <v>3491</v>
          </cell>
          <cell r="D14">
            <v>219.01254726710209</v>
          </cell>
          <cell r="E14">
            <v>0</v>
          </cell>
          <cell r="F14">
            <v>0</v>
          </cell>
        </row>
        <row r="15">
          <cell r="A15" t="str">
            <v>Support Only</v>
          </cell>
          <cell r="B15">
            <v>282</v>
          </cell>
          <cell r="C15">
            <v>0</v>
          </cell>
          <cell r="D15">
            <v>0</v>
          </cell>
          <cell r="E15">
            <v>0</v>
          </cell>
          <cell r="F15">
            <v>0</v>
          </cell>
        </row>
        <row r="16">
          <cell r="A16" t="str">
            <v>(blank)</v>
          </cell>
          <cell r="B16">
            <v>321</v>
          </cell>
          <cell r="C16">
            <v>11696537.423456851</v>
          </cell>
          <cell r="D16">
            <v>3136699.8970603435</v>
          </cell>
          <cell r="E16">
            <v>29764728.443835594</v>
          </cell>
          <cell r="F16">
            <v>-3529474.9292403762</v>
          </cell>
        </row>
        <row r="17">
          <cell r="A17" t="str">
            <v>Assignable</v>
          </cell>
          <cell r="B17">
            <v>153</v>
          </cell>
          <cell r="C17">
            <v>639616.757101733</v>
          </cell>
          <cell r="D17">
            <v>404982.80413333705</v>
          </cell>
          <cell r="E17">
            <v>7187.0597260273971</v>
          </cell>
          <cell r="F17">
            <v>-113210.87377732636</v>
          </cell>
        </row>
        <row r="18">
          <cell r="A18" t="str">
            <v>Bundle</v>
          </cell>
          <cell r="B18">
            <v>6</v>
          </cell>
          <cell r="C18">
            <v>12494.960006399999</v>
          </cell>
          <cell r="D18">
            <v>12529.286819604396</v>
          </cell>
          <cell r="E18">
            <v>1434.2597260273974</v>
          </cell>
          <cell r="F18">
            <v>-7739.1184219999996</v>
          </cell>
        </row>
        <row r="19">
          <cell r="A19" t="str">
            <v>Bundled - No Line Item Pricing</v>
          </cell>
          <cell r="B19">
            <v>1</v>
          </cell>
          <cell r="C19">
            <v>0</v>
          </cell>
          <cell r="D19">
            <v>0</v>
          </cell>
          <cell r="E19">
            <v>5752.8</v>
          </cell>
          <cell r="F19">
            <v>0</v>
          </cell>
        </row>
        <row r="20">
          <cell r="A20" t="str">
            <v>Standalone</v>
          </cell>
          <cell r="B20">
            <v>146</v>
          </cell>
          <cell r="C20">
            <v>627121.79709533299</v>
          </cell>
          <cell r="D20">
            <v>392453.51731373265</v>
          </cell>
          <cell r="E20">
            <v>0</v>
          </cell>
          <cell r="F20">
            <v>-105471.75535532633</v>
          </cell>
        </row>
        <row r="21">
          <cell r="A21" t="str">
            <v>Not Assignable</v>
          </cell>
          <cell r="B21">
            <v>168</v>
          </cell>
          <cell r="C21">
            <v>11056920.66635512</v>
          </cell>
          <cell r="D21">
            <v>2731717.0929270061</v>
          </cell>
          <cell r="E21">
            <v>29757541.384109564</v>
          </cell>
          <cell r="F21">
            <v>-3416264.05546305</v>
          </cell>
        </row>
        <row r="22">
          <cell r="A22" t="str">
            <v>Bundle</v>
          </cell>
          <cell r="B22">
            <v>16</v>
          </cell>
          <cell r="C22">
            <v>1104179.6698669</v>
          </cell>
          <cell r="D22">
            <v>292002.17907574051</v>
          </cell>
          <cell r="E22">
            <v>4213409.3778082188</v>
          </cell>
          <cell r="F22">
            <v>-204604.75854276339</v>
          </cell>
        </row>
        <row r="23">
          <cell r="A23" t="str">
            <v>Bundled  -Line Item Pricing</v>
          </cell>
          <cell r="B23">
            <v>15</v>
          </cell>
          <cell r="C23">
            <v>554689.51833220001</v>
          </cell>
          <cell r="D23">
            <v>190759.12368708634</v>
          </cell>
          <cell r="E23">
            <v>1808150.8586301371</v>
          </cell>
          <cell r="F23">
            <v>-45663.890126999999</v>
          </cell>
        </row>
        <row r="24">
          <cell r="A24" t="str">
            <v>Bundled - No Line Item Pricing</v>
          </cell>
          <cell r="B24">
            <v>85</v>
          </cell>
          <cell r="C24">
            <v>9306891.6756245345</v>
          </cell>
          <cell r="D24">
            <v>2157729.4390055272</v>
          </cell>
          <cell r="E24">
            <v>23635447.182739723</v>
          </cell>
          <cell r="F24">
            <v>-3148833.8376852851</v>
          </cell>
        </row>
        <row r="25">
          <cell r="A25" t="str">
            <v>Standalone</v>
          </cell>
          <cell r="B25">
            <v>52</v>
          </cell>
          <cell r="C25">
            <v>91159.802531466732</v>
          </cell>
          <cell r="D25">
            <v>91226.351158650883</v>
          </cell>
          <cell r="E25">
            <v>100533.96493150682</v>
          </cell>
          <cell r="F25">
            <v>-17161.569108</v>
          </cell>
        </row>
        <row r="26">
          <cell r="A26" t="str">
            <v>Grand Total</v>
          </cell>
          <cell r="B26">
            <v>627</v>
          </cell>
          <cell r="C26">
            <v>15532024.288710177</v>
          </cell>
          <cell r="D26">
            <v>3878721.228270588</v>
          </cell>
          <cell r="E26">
            <v>29764728.443835594</v>
          </cell>
          <cell r="F26">
            <v>-3643157.1076200162</v>
          </cell>
        </row>
      </sheetData>
      <sheetData sheetId="3" refreshError="1"/>
      <sheetData sheetId="4" refreshError="1"/>
      <sheetData sheetId="5" refreshError="1"/>
      <sheetData sheetId="6" refreshError="1"/>
      <sheetData sheetId="7"/>
      <sheetData sheetId="8" refreshError="1"/>
      <sheetData sheetId="9" refreshError="1"/>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refreshError="1"/>
      <sheetData sheetId="25"/>
      <sheetData sheetId="26"/>
      <sheetData sheetId="27" refreshError="1"/>
      <sheetData sheetId="28"/>
      <sheetData sheetId="29"/>
      <sheetData sheetId="30" refreshError="1"/>
      <sheetData sheetId="31" refreshError="1"/>
      <sheetData sheetId="32" refreshError="1"/>
      <sheetData sheetId="33"/>
      <sheetData sheetId="34"/>
      <sheetData sheetId="35"/>
      <sheetData sheetId="36" refreshError="1"/>
      <sheetData sheetId="37"/>
      <sheetData sheetId="38"/>
      <sheetData sheetId="39"/>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ources"/>
      <sheetName val="Slide 2"/>
      <sheetName val="Total Construction Spending"/>
      <sheetName val="Private Construction Spending"/>
      <sheetName val="Res v. NonRes v. Infra"/>
      <sheetName val="TCS YoY Growth"/>
      <sheetName val="PCS YoY Growth"/>
      <sheetName val="GDP"/>
      <sheetName val="Page 3"/>
      <sheetName val="Housing Starts-Annual"/>
      <sheetName val="Single Family Delinquency"/>
      <sheetName val="Page4"/>
      <sheetName val="New Homes Data"/>
      <sheetName val="New Homes Sold"/>
      <sheetName val="Total Housing Inventory"/>
      <sheetName val="Inventory of Homes AFS"/>
      <sheetName val="Exisiting Homes Data"/>
      <sheetName val="Exisiting Home Sales"/>
      <sheetName val="Months Supply Homes AFS"/>
      <sheetName val="Combined Data"/>
      <sheetName val="New_Exisiting Sales"/>
      <sheetName val="Inventory_New_Exisiting"/>
      <sheetName val="Months Supply AFS"/>
      <sheetName val="HomeOwnership Rates"/>
      <sheetName val="Page5"/>
      <sheetName val="Foreclosure share of home sales"/>
      <sheetName val="first mortgage loan defaults"/>
      <sheetName val="Page6"/>
      <sheetName val="Median US Home Prices"/>
      <sheetName val="Affordability"/>
      <sheetName val="30 yr Mortgage rate"/>
      <sheetName val="Page 7"/>
      <sheetName val="Personal Savings Rate"/>
      <sheetName val="Unemployment rate"/>
      <sheetName val="Confidence Index"/>
      <sheetName val="Mortgage Loan tightening stds"/>
      <sheetName val="Page 10"/>
      <sheetName val="LIRA"/>
      <sheetName val="Home Eq Cash out"/>
      <sheetName val="Remodeling Market Index"/>
      <sheetName val="Page 11"/>
      <sheetName val="Private Non-resGDP"/>
      <sheetName val="Private Nonres compon"/>
      <sheetName val="Page 12"/>
      <sheetName val="ABI Non Res Correl"/>
      <sheetName val="CMBS Issuance"/>
      <sheetName val="Loan Delinquency"/>
      <sheetName val="Page 13"/>
      <sheetName val="Non Res Components"/>
      <sheetName val="StatevsFed"/>
      <sheetName val="GDP vs. Non Res"/>
      <sheetName val="Sheet1"/>
      <sheetName val="Sheet2"/>
      <sheetName val="Payor Mapping.ACO"/>
      <sheetName val="Procedure Mapping.ACO"/>
      <sheetName val="Payor Mapping.AGD"/>
      <sheetName val="Payor Mapping.ALE"/>
      <sheetName val="Payor Mapping.ASA"/>
      <sheetName val="Payor Mapping.ASD"/>
      <sheetName val="Payor Mapping.ATP"/>
      <sheetName val="Payor Mapping.AVM"/>
      <sheetName val="Procedure Mapping.AVM"/>
      <sheetName val="Credit Summary HY 2"/>
      <sheetName val="DCF CHI"/>
      <sheetName val="Cover"/>
      <sheetName val="Shrs Traded 1yr"/>
      <sheetName val="Stock Data"/>
      <sheetName val="VAL MATRIX"/>
      <sheetName val="Industrial"/>
      <sheetName val="capital.structure"/>
      <sheetName val="2008 Revenue Walk TS Version"/>
      <sheetName val="Local"/>
      <sheetName val="Exhibits"/>
      <sheetName val="S"/>
      <sheetName val="Wireless"/>
      <sheetName val="GMG"/>
      <sheetName val="Valuation"/>
      <sheetName val="Hist Inputs"/>
      <sheetName val="S&amp;P Graph"/>
      <sheetName val="Benchmarking"/>
      <sheetName val="Assumptions"/>
      <sheetName val="U.S. Endo"/>
      <sheetName val="Practice-Level Consol"/>
      <sheetName val="AMA-B"/>
      <sheetName val="RED-B"/>
      <sheetName val="RKY-B"/>
      <sheetName val="HGL-B"/>
      <sheetName val="ATX-B"/>
      <sheetName val="LAKE-B"/>
      <sheetName val="TWE-B"/>
      <sheetName val="AMA-Payroll"/>
      <sheetName val="RED-Payroll"/>
      <sheetName val="RKY-Payroll"/>
      <sheetName val="HGL-Payroll"/>
      <sheetName val="ATX-Payroll"/>
      <sheetName val="LAKE-Payroll"/>
      <sheetName val="TWE-Payroll"/>
      <sheetName val="Endo-Payroll"/>
      <sheetName val="BOD Meeting - FS"/>
      <sheetName val="BOD Meeting - Capex"/>
      <sheetName val="BOD Meeting - Add-backs"/>
      <sheetName val="BOD Meeting - SS"/>
      <sheetName val="BOD Meeting - EBITDA by Month"/>
      <sheetName val="BOD Meeting - Rev by Month"/>
      <sheetName val="BOD Meeting - PF Rev &amp; EBITDA"/>
      <sheetName val="months supply data"/>
      <sheetName val="Data_Sources"/>
      <sheetName val="Slide_2"/>
      <sheetName val="Total_Construction_Spending"/>
      <sheetName val="Private_Construction_Spending"/>
      <sheetName val="Res_v__NonRes_v__Infra"/>
      <sheetName val="TCS_YoY_Growth"/>
      <sheetName val="PCS_YoY_Growth"/>
      <sheetName val="Page_3"/>
      <sheetName val="Housing_Starts-Annual"/>
      <sheetName val="Single_Family_Delinquency"/>
      <sheetName val="New_Homes_Data"/>
      <sheetName val="New_Homes_Sold"/>
      <sheetName val="Total_Housing_Inventory"/>
      <sheetName val="Inventory_of_Homes_AFS"/>
      <sheetName val="Exisiting_Homes_Data"/>
      <sheetName val="Exisiting_Home_Sales"/>
      <sheetName val="Months_Supply_Homes_AFS"/>
      <sheetName val="Combined_Data"/>
      <sheetName val="New_Exisiting_Sales"/>
      <sheetName val="Months_Supply_AFS"/>
      <sheetName val="HomeOwnership_Rates"/>
      <sheetName val="Foreclosure_share_of_home_sales"/>
      <sheetName val="first_mortgage_loan_defaults"/>
      <sheetName val="Median_US_Home_Prices"/>
      <sheetName val="30_yr_Mortgage_rate"/>
      <sheetName val="Page_7"/>
      <sheetName val="Personal_Savings_Rate"/>
      <sheetName val="Unemployment_rate"/>
      <sheetName val="Confidence_Index"/>
      <sheetName val="Mortgage_Loan_tightening_stds"/>
      <sheetName val="Page_10"/>
      <sheetName val="Home_Eq_Cash_out"/>
      <sheetName val="Remodeling_Market_Index"/>
      <sheetName val="Page_11"/>
      <sheetName val="Private_Non-resGDP"/>
      <sheetName val="Private_Nonres_compon"/>
      <sheetName val="Page_12"/>
      <sheetName val="ABI_Non_Res_Correl"/>
      <sheetName val="CMBS_Issuance"/>
      <sheetName val="Loan_Delinquency"/>
      <sheetName val="Page_13"/>
      <sheetName val="Non_Res_Components"/>
      <sheetName val="GDP_vs__Non_Res"/>
      <sheetName val="#REF"/>
      <sheetName val="Edge 10797 Drilling Inventory"/>
      <sheetName val="Service Offerings to Top-20"/>
      <sheetName val="Logistics Out. by Region"/>
      <sheetName val="Revenue by Segment"/>
      <sheetName val="Facilities Overview"/>
      <sheetName val="Vulcan DCF wo Acq"/>
      <sheetName val="Football Field"/>
      <sheetName val="OUTPUT"/>
      <sheetName val="SUMMARY"/>
      <sheetName val="Valuation and Shareholders"/>
      <sheetName val="Claims"/>
    </sheetNames>
    <sheetDataSet>
      <sheetData sheetId="0"/>
      <sheetData sheetId="1"/>
      <sheetData sheetId="2">
        <row r="1">
          <cell r="C1">
            <v>33970</v>
          </cell>
        </row>
      </sheetData>
      <sheetData sheetId="3"/>
      <sheetData sheetId="4">
        <row r="2">
          <cell r="B2" t="str">
            <v>Non-Residential</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
          <cell r="B1" t="str">
            <v>Exisiting Home Sales</v>
          </cell>
        </row>
      </sheetData>
      <sheetData sheetId="21">
        <row r="1">
          <cell r="B1" t="str">
            <v>Exisiting Home Sales</v>
          </cell>
        </row>
      </sheetData>
      <sheetData sheetId="22">
        <row r="1">
          <cell r="C1" t="str">
            <v>Exisiting Months Supply</v>
          </cell>
        </row>
      </sheetData>
      <sheetData sheetId="23">
        <row r="1">
          <cell r="A1" t="str">
            <v>Table with row headings in column A and column headings in rows 9-10 and 334-335.</v>
          </cell>
        </row>
      </sheetData>
      <sheetData sheetId="24"/>
      <sheetData sheetId="25"/>
      <sheetData sheetId="26"/>
      <sheetData sheetId="27"/>
      <sheetData sheetId="28">
        <row r="1">
          <cell r="C1" t="str">
            <v>Median</v>
          </cell>
        </row>
      </sheetData>
      <sheetData sheetId="29">
        <row r="1">
          <cell r="F1" t="str">
            <v>HOUSING AFFORDABILITY INDEX</v>
          </cell>
        </row>
      </sheetData>
      <sheetData sheetId="30">
        <row r="1">
          <cell r="B1" t="str">
            <v>Primary Mortgage Market Survey®</v>
          </cell>
        </row>
      </sheetData>
      <sheetData sheetId="31"/>
      <sheetData sheetId="32">
        <row r="1">
          <cell r="B1" t="str">
            <v xml:space="preserve">  Personal saving as a percentage of disposable personal income</v>
          </cell>
        </row>
        <row r="2">
          <cell r="A2">
            <v>17227</v>
          </cell>
          <cell r="B2">
            <v>6.1</v>
          </cell>
        </row>
        <row r="3">
          <cell r="A3">
            <v>17319</v>
          </cell>
          <cell r="B3">
            <v>2.5</v>
          </cell>
        </row>
        <row r="4">
          <cell r="A4">
            <v>17411</v>
          </cell>
          <cell r="B4">
            <v>4.8</v>
          </cell>
        </row>
        <row r="5">
          <cell r="A5">
            <v>17502</v>
          </cell>
          <cell r="B5">
            <v>3.6</v>
          </cell>
        </row>
        <row r="6">
          <cell r="A6">
            <v>17593</v>
          </cell>
          <cell r="B6">
            <v>4.5999999999999996</v>
          </cell>
        </row>
        <row r="7">
          <cell r="A7">
            <v>17685</v>
          </cell>
          <cell r="B7">
            <v>6.7</v>
          </cell>
        </row>
        <row r="8">
          <cell r="A8">
            <v>17777</v>
          </cell>
          <cell r="B8">
            <v>8.4</v>
          </cell>
        </row>
        <row r="9">
          <cell r="A9">
            <v>17868</v>
          </cell>
          <cell r="B9">
            <v>7.9</v>
          </cell>
        </row>
        <row r="10">
          <cell r="A10">
            <v>17958</v>
          </cell>
          <cell r="B10">
            <v>5.8</v>
          </cell>
        </row>
        <row r="11">
          <cell r="A11">
            <v>18050</v>
          </cell>
          <cell r="B11">
            <v>4.7</v>
          </cell>
        </row>
        <row r="12">
          <cell r="A12">
            <v>18142</v>
          </cell>
          <cell r="B12">
            <v>5</v>
          </cell>
        </row>
        <row r="13">
          <cell r="A13">
            <v>18233</v>
          </cell>
          <cell r="B13">
            <v>4.2</v>
          </cell>
        </row>
        <row r="14">
          <cell r="A14">
            <v>18323</v>
          </cell>
          <cell r="B14">
            <v>9.3000000000000007</v>
          </cell>
        </row>
        <row r="15">
          <cell r="A15">
            <v>18415</v>
          </cell>
          <cell r="B15">
            <v>7.3</v>
          </cell>
        </row>
        <row r="16">
          <cell r="A16">
            <v>18507</v>
          </cell>
          <cell r="B16">
            <v>4.0999999999999996</v>
          </cell>
        </row>
        <row r="17">
          <cell r="A17">
            <v>18598</v>
          </cell>
          <cell r="B17">
            <v>7.8</v>
          </cell>
        </row>
        <row r="18">
          <cell r="A18">
            <v>18688</v>
          </cell>
          <cell r="B18">
            <v>5.6</v>
          </cell>
        </row>
        <row r="19">
          <cell r="A19">
            <v>18780</v>
          </cell>
          <cell r="B19">
            <v>9.6999999999999993</v>
          </cell>
        </row>
        <row r="20">
          <cell r="A20">
            <v>18872</v>
          </cell>
          <cell r="B20">
            <v>9.1999999999999993</v>
          </cell>
        </row>
        <row r="21">
          <cell r="A21">
            <v>18963</v>
          </cell>
          <cell r="B21">
            <v>8.9</v>
          </cell>
        </row>
        <row r="22">
          <cell r="A22">
            <v>19054</v>
          </cell>
          <cell r="B22">
            <v>8.6</v>
          </cell>
        </row>
        <row r="23">
          <cell r="A23">
            <v>19146</v>
          </cell>
          <cell r="B23">
            <v>7.9</v>
          </cell>
        </row>
        <row r="24">
          <cell r="A24">
            <v>19238</v>
          </cell>
          <cell r="B24">
            <v>9.1999999999999993</v>
          </cell>
        </row>
        <row r="25">
          <cell r="A25">
            <v>19329</v>
          </cell>
          <cell r="B25">
            <v>7.8</v>
          </cell>
        </row>
        <row r="26">
          <cell r="A26">
            <v>19419</v>
          </cell>
          <cell r="B26">
            <v>7.9</v>
          </cell>
        </row>
        <row r="27">
          <cell r="A27">
            <v>19511</v>
          </cell>
          <cell r="B27">
            <v>8.5</v>
          </cell>
        </row>
        <row r="28">
          <cell r="A28">
            <v>19603</v>
          </cell>
          <cell r="B28">
            <v>8.3000000000000007</v>
          </cell>
        </row>
        <row r="29">
          <cell r="A29">
            <v>19694</v>
          </cell>
          <cell r="B29">
            <v>8.3000000000000007</v>
          </cell>
        </row>
        <row r="30">
          <cell r="A30">
            <v>19784</v>
          </cell>
          <cell r="B30">
            <v>8.5</v>
          </cell>
        </row>
        <row r="31">
          <cell r="A31">
            <v>19876</v>
          </cell>
          <cell r="B31">
            <v>7.4</v>
          </cell>
        </row>
        <row r="32">
          <cell r="A32">
            <v>19968</v>
          </cell>
          <cell r="B32">
            <v>7.1</v>
          </cell>
        </row>
        <row r="33">
          <cell r="A33">
            <v>20059</v>
          </cell>
          <cell r="B33">
            <v>7.1</v>
          </cell>
        </row>
        <row r="34">
          <cell r="A34">
            <v>20149</v>
          </cell>
          <cell r="B34">
            <v>6.4</v>
          </cell>
        </row>
        <row r="35">
          <cell r="A35">
            <v>20241</v>
          </cell>
          <cell r="B35">
            <v>6.8</v>
          </cell>
        </row>
        <row r="36">
          <cell r="A36">
            <v>20333</v>
          </cell>
          <cell r="B36">
            <v>7.3</v>
          </cell>
        </row>
        <row r="37">
          <cell r="A37">
            <v>20424</v>
          </cell>
          <cell r="B37">
            <v>7.2</v>
          </cell>
        </row>
        <row r="38">
          <cell r="A38">
            <v>20515</v>
          </cell>
          <cell r="B38">
            <v>7.9</v>
          </cell>
        </row>
        <row r="39">
          <cell r="A39">
            <v>20607</v>
          </cell>
          <cell r="B39">
            <v>8.5</v>
          </cell>
        </row>
        <row r="40">
          <cell r="A40">
            <v>20699</v>
          </cell>
          <cell r="B40">
            <v>8.6</v>
          </cell>
        </row>
        <row r="41">
          <cell r="A41">
            <v>20790</v>
          </cell>
          <cell r="B41">
            <v>8.9</v>
          </cell>
        </row>
        <row r="42">
          <cell r="A42">
            <v>20880</v>
          </cell>
          <cell r="B42">
            <v>8.4</v>
          </cell>
        </row>
        <row r="43">
          <cell r="A43">
            <v>20972</v>
          </cell>
          <cell r="B43">
            <v>8.8000000000000007</v>
          </cell>
        </row>
        <row r="44">
          <cell r="A44">
            <v>21064</v>
          </cell>
          <cell r="B44">
            <v>8.5</v>
          </cell>
        </row>
        <row r="45">
          <cell r="A45">
            <v>21155</v>
          </cell>
          <cell r="B45">
            <v>7.9</v>
          </cell>
        </row>
        <row r="46">
          <cell r="A46">
            <v>21245</v>
          </cell>
          <cell r="B46">
            <v>8.4</v>
          </cell>
        </row>
        <row r="47">
          <cell r="A47">
            <v>21337</v>
          </cell>
          <cell r="B47">
            <v>8.3000000000000007</v>
          </cell>
        </row>
        <row r="48">
          <cell r="A48">
            <v>21429</v>
          </cell>
          <cell r="B48">
            <v>8.6999999999999993</v>
          </cell>
        </row>
        <row r="49">
          <cell r="A49">
            <v>21520</v>
          </cell>
          <cell r="B49">
            <v>8.6999999999999993</v>
          </cell>
        </row>
        <row r="50">
          <cell r="A50">
            <v>21610</v>
          </cell>
          <cell r="B50">
            <v>7.8</v>
          </cell>
        </row>
        <row r="51">
          <cell r="A51">
            <v>21702</v>
          </cell>
          <cell r="B51">
            <v>7.9</v>
          </cell>
        </row>
        <row r="52">
          <cell r="A52">
            <v>21794</v>
          </cell>
          <cell r="B52">
            <v>6.8</v>
          </cell>
        </row>
        <row r="53">
          <cell r="A53">
            <v>21885</v>
          </cell>
          <cell r="B53">
            <v>7.3</v>
          </cell>
        </row>
        <row r="54">
          <cell r="A54">
            <v>21976</v>
          </cell>
          <cell r="B54">
            <v>7.6</v>
          </cell>
        </row>
        <row r="55">
          <cell r="A55">
            <v>22068</v>
          </cell>
          <cell r="B55">
            <v>6.9</v>
          </cell>
        </row>
        <row r="56">
          <cell r="A56">
            <v>22160</v>
          </cell>
          <cell r="B56">
            <v>7.3</v>
          </cell>
        </row>
        <row r="57">
          <cell r="A57">
            <v>22251</v>
          </cell>
          <cell r="B57">
            <v>7.1</v>
          </cell>
        </row>
        <row r="58">
          <cell r="A58">
            <v>22341</v>
          </cell>
          <cell r="B58">
            <v>7.9</v>
          </cell>
        </row>
        <row r="59">
          <cell r="A59">
            <v>22433</v>
          </cell>
          <cell r="B59">
            <v>8</v>
          </cell>
        </row>
        <row r="60">
          <cell r="A60">
            <v>22525</v>
          </cell>
          <cell r="B60">
            <v>8.8000000000000007</v>
          </cell>
        </row>
        <row r="61">
          <cell r="A61">
            <v>22616</v>
          </cell>
          <cell r="B61">
            <v>8.6999999999999993</v>
          </cell>
        </row>
        <row r="62">
          <cell r="A62">
            <v>22706</v>
          </cell>
          <cell r="B62">
            <v>8.6</v>
          </cell>
        </row>
        <row r="63">
          <cell r="A63">
            <v>22798</v>
          </cell>
          <cell r="B63">
            <v>8.5</v>
          </cell>
        </row>
        <row r="64">
          <cell r="A64">
            <v>22890</v>
          </cell>
          <cell r="B64">
            <v>8.1999999999999993</v>
          </cell>
        </row>
        <row r="65">
          <cell r="A65">
            <v>22981</v>
          </cell>
          <cell r="B65">
            <v>7.7</v>
          </cell>
        </row>
        <row r="66">
          <cell r="A66">
            <v>23071</v>
          </cell>
          <cell r="B66">
            <v>7.8</v>
          </cell>
        </row>
        <row r="67">
          <cell r="A67">
            <v>23163</v>
          </cell>
          <cell r="B67">
            <v>7.7</v>
          </cell>
        </row>
        <row r="68">
          <cell r="A68">
            <v>23255</v>
          </cell>
          <cell r="B68">
            <v>7.5</v>
          </cell>
        </row>
        <row r="69">
          <cell r="A69">
            <v>23346</v>
          </cell>
          <cell r="B69">
            <v>8.1999999999999993</v>
          </cell>
        </row>
        <row r="70">
          <cell r="A70">
            <v>23437</v>
          </cell>
          <cell r="B70">
            <v>8.1999999999999993</v>
          </cell>
        </row>
        <row r="71">
          <cell r="A71">
            <v>23529</v>
          </cell>
          <cell r="B71">
            <v>9</v>
          </cell>
        </row>
        <row r="72">
          <cell r="A72">
            <v>23621</v>
          </cell>
          <cell r="B72">
            <v>8.5</v>
          </cell>
        </row>
        <row r="73">
          <cell r="A73">
            <v>23712</v>
          </cell>
          <cell r="B73">
            <v>9.3000000000000007</v>
          </cell>
        </row>
        <row r="74">
          <cell r="A74">
            <v>23802</v>
          </cell>
          <cell r="B74">
            <v>8.3000000000000007</v>
          </cell>
        </row>
        <row r="75">
          <cell r="A75">
            <v>23894</v>
          </cell>
          <cell r="B75">
            <v>8.3000000000000007</v>
          </cell>
        </row>
        <row r="76">
          <cell r="A76">
            <v>23986</v>
          </cell>
          <cell r="B76">
            <v>9.1999999999999993</v>
          </cell>
        </row>
        <row r="77">
          <cell r="A77">
            <v>24077</v>
          </cell>
          <cell r="B77">
            <v>8.5</v>
          </cell>
        </row>
        <row r="78">
          <cell r="A78">
            <v>24167</v>
          </cell>
          <cell r="B78">
            <v>8.1</v>
          </cell>
        </row>
        <row r="79">
          <cell r="A79">
            <v>24259</v>
          </cell>
          <cell r="B79">
            <v>8</v>
          </cell>
        </row>
        <row r="80">
          <cell r="A80">
            <v>24351</v>
          </cell>
          <cell r="B80">
            <v>8.1</v>
          </cell>
        </row>
        <row r="81">
          <cell r="A81">
            <v>24442</v>
          </cell>
          <cell r="B81">
            <v>8.8000000000000007</v>
          </cell>
        </row>
        <row r="82">
          <cell r="A82">
            <v>24532</v>
          </cell>
          <cell r="B82">
            <v>9.6</v>
          </cell>
        </row>
        <row r="83">
          <cell r="A83">
            <v>24624</v>
          </cell>
          <cell r="B83">
            <v>9</v>
          </cell>
        </row>
        <row r="84">
          <cell r="A84">
            <v>24716</v>
          </cell>
          <cell r="B84">
            <v>9.5</v>
          </cell>
        </row>
        <row r="85">
          <cell r="A85">
            <v>24807</v>
          </cell>
          <cell r="B85">
            <v>9.6</v>
          </cell>
        </row>
        <row r="86">
          <cell r="A86">
            <v>24898</v>
          </cell>
          <cell r="B86">
            <v>9.1</v>
          </cell>
        </row>
        <row r="87">
          <cell r="A87">
            <v>24990</v>
          </cell>
          <cell r="B87">
            <v>9.1999999999999993</v>
          </cell>
        </row>
        <row r="88">
          <cell r="A88">
            <v>25082</v>
          </cell>
          <cell r="B88">
            <v>7.6</v>
          </cell>
        </row>
        <row r="89">
          <cell r="A89">
            <v>25173</v>
          </cell>
          <cell r="B89">
            <v>7.8</v>
          </cell>
        </row>
        <row r="90">
          <cell r="A90">
            <v>25263</v>
          </cell>
          <cell r="B90">
            <v>6.9</v>
          </cell>
        </row>
        <row r="91">
          <cell r="A91">
            <v>25355</v>
          </cell>
          <cell r="B91">
            <v>7.2</v>
          </cell>
        </row>
        <row r="92">
          <cell r="A92">
            <v>25447</v>
          </cell>
          <cell r="B92">
            <v>8.6</v>
          </cell>
        </row>
        <row r="93">
          <cell r="A93">
            <v>25538</v>
          </cell>
          <cell r="B93">
            <v>8.5</v>
          </cell>
        </row>
        <row r="94">
          <cell r="A94">
            <v>25628</v>
          </cell>
          <cell r="B94">
            <v>8.4</v>
          </cell>
        </row>
        <row r="95">
          <cell r="A95">
            <v>25720</v>
          </cell>
          <cell r="B95">
            <v>9.5</v>
          </cell>
        </row>
        <row r="96">
          <cell r="A96">
            <v>25812</v>
          </cell>
          <cell r="B96">
            <v>9.9</v>
          </cell>
        </row>
        <row r="97">
          <cell r="A97">
            <v>25903</v>
          </cell>
          <cell r="B97">
            <v>9.9</v>
          </cell>
        </row>
        <row r="98">
          <cell r="A98">
            <v>25993</v>
          </cell>
          <cell r="B98">
            <v>10</v>
          </cell>
        </row>
        <row r="99">
          <cell r="A99">
            <v>26085</v>
          </cell>
          <cell r="B99">
            <v>10.5</v>
          </cell>
        </row>
        <row r="100">
          <cell r="A100">
            <v>26177</v>
          </cell>
          <cell r="B100">
            <v>10.1</v>
          </cell>
        </row>
        <row r="101">
          <cell r="A101">
            <v>26268</v>
          </cell>
          <cell r="B101">
            <v>9.6</v>
          </cell>
        </row>
        <row r="102">
          <cell r="A102">
            <v>26359</v>
          </cell>
          <cell r="B102">
            <v>9</v>
          </cell>
        </row>
        <row r="103">
          <cell r="A103">
            <v>26451</v>
          </cell>
          <cell r="B103">
            <v>8.1</v>
          </cell>
        </row>
        <row r="104">
          <cell r="A104">
            <v>26543</v>
          </cell>
          <cell r="B104">
            <v>8.5</v>
          </cell>
        </row>
        <row r="105">
          <cell r="A105">
            <v>26634</v>
          </cell>
          <cell r="B105">
            <v>10</v>
          </cell>
        </row>
        <row r="106">
          <cell r="A106">
            <v>26724</v>
          </cell>
          <cell r="B106">
            <v>9.4</v>
          </cell>
        </row>
        <row r="107">
          <cell r="A107">
            <v>26816</v>
          </cell>
          <cell r="B107">
            <v>10.4</v>
          </cell>
        </row>
        <row r="108">
          <cell r="A108">
            <v>26908</v>
          </cell>
          <cell r="B108">
            <v>10.5</v>
          </cell>
        </row>
        <row r="109">
          <cell r="A109">
            <v>26999</v>
          </cell>
          <cell r="B109">
            <v>11.7</v>
          </cell>
        </row>
        <row r="110">
          <cell r="A110">
            <v>27089</v>
          </cell>
          <cell r="B110">
            <v>11.3</v>
          </cell>
        </row>
        <row r="111">
          <cell r="A111">
            <v>27181</v>
          </cell>
          <cell r="B111">
            <v>10.199999999999999</v>
          </cell>
        </row>
        <row r="112">
          <cell r="A112">
            <v>27273</v>
          </cell>
          <cell r="B112">
            <v>10.1</v>
          </cell>
        </row>
        <row r="113">
          <cell r="A113">
            <v>27364</v>
          </cell>
          <cell r="B113">
            <v>11</v>
          </cell>
        </row>
        <row r="114">
          <cell r="A114">
            <v>27454</v>
          </cell>
          <cell r="B114">
            <v>9.8000000000000007</v>
          </cell>
        </row>
        <row r="115">
          <cell r="A115">
            <v>27546</v>
          </cell>
          <cell r="B115">
            <v>12.5</v>
          </cell>
        </row>
        <row r="116">
          <cell r="A116">
            <v>27638</v>
          </cell>
          <cell r="B116">
            <v>10</v>
          </cell>
        </row>
        <row r="117">
          <cell r="A117">
            <v>27729</v>
          </cell>
          <cell r="B117">
            <v>10</v>
          </cell>
        </row>
        <row r="118">
          <cell r="A118">
            <v>27820</v>
          </cell>
          <cell r="B118">
            <v>9.6999999999999993</v>
          </cell>
        </row>
        <row r="119">
          <cell r="A119">
            <v>27912</v>
          </cell>
          <cell r="B119">
            <v>9.6</v>
          </cell>
        </row>
        <row r="120">
          <cell r="A120">
            <v>28004</v>
          </cell>
          <cell r="B120">
            <v>9.5</v>
          </cell>
        </row>
        <row r="121">
          <cell r="A121">
            <v>28095</v>
          </cell>
          <cell r="B121">
            <v>9</v>
          </cell>
        </row>
        <row r="122">
          <cell r="A122">
            <v>28185</v>
          </cell>
          <cell r="B122">
            <v>8</v>
          </cell>
        </row>
        <row r="123">
          <cell r="A123">
            <v>28277</v>
          </cell>
          <cell r="B123">
            <v>8.5</v>
          </cell>
        </row>
        <row r="124">
          <cell r="A124">
            <v>28369</v>
          </cell>
          <cell r="B124">
            <v>9</v>
          </cell>
        </row>
        <row r="125">
          <cell r="A125">
            <v>28460</v>
          </cell>
          <cell r="B125">
            <v>9.4</v>
          </cell>
        </row>
        <row r="126">
          <cell r="A126">
            <v>28550</v>
          </cell>
          <cell r="B126">
            <v>9.4</v>
          </cell>
        </row>
        <row r="127">
          <cell r="A127">
            <v>28642</v>
          </cell>
          <cell r="B127">
            <v>8.5</v>
          </cell>
        </row>
        <row r="128">
          <cell r="A128">
            <v>28734</v>
          </cell>
          <cell r="B128">
            <v>8.8000000000000007</v>
          </cell>
        </row>
        <row r="129">
          <cell r="A129">
            <v>28825</v>
          </cell>
          <cell r="B129">
            <v>8.8000000000000007</v>
          </cell>
        </row>
        <row r="130">
          <cell r="A130">
            <v>28915</v>
          </cell>
          <cell r="B130">
            <v>9.3000000000000007</v>
          </cell>
        </row>
        <row r="131">
          <cell r="A131">
            <v>29007</v>
          </cell>
          <cell r="B131">
            <v>8.6999999999999993</v>
          </cell>
        </row>
        <row r="132">
          <cell r="A132">
            <v>29099</v>
          </cell>
          <cell r="B132">
            <v>8.4</v>
          </cell>
        </row>
        <row r="133">
          <cell r="A133">
            <v>29190</v>
          </cell>
          <cell r="B133">
            <v>8.8000000000000007</v>
          </cell>
        </row>
        <row r="134">
          <cell r="A134">
            <v>29281</v>
          </cell>
          <cell r="B134">
            <v>9</v>
          </cell>
        </row>
        <row r="135">
          <cell r="A135">
            <v>29373</v>
          </cell>
          <cell r="B135">
            <v>9.8000000000000007</v>
          </cell>
        </row>
        <row r="136">
          <cell r="A136">
            <v>29465</v>
          </cell>
          <cell r="B136">
            <v>9.9</v>
          </cell>
        </row>
        <row r="137">
          <cell r="A137">
            <v>29556</v>
          </cell>
          <cell r="B137">
            <v>10.5</v>
          </cell>
        </row>
        <row r="138">
          <cell r="A138">
            <v>29646</v>
          </cell>
          <cell r="B138">
            <v>9.6999999999999993</v>
          </cell>
        </row>
        <row r="139">
          <cell r="A139">
            <v>29738</v>
          </cell>
          <cell r="B139">
            <v>9.6</v>
          </cell>
        </row>
        <row r="140">
          <cell r="A140">
            <v>29830</v>
          </cell>
          <cell r="B140">
            <v>11.1</v>
          </cell>
        </row>
        <row r="141">
          <cell r="A141">
            <v>29921</v>
          </cell>
          <cell r="B141">
            <v>11.9</v>
          </cell>
        </row>
        <row r="142">
          <cell r="A142">
            <v>30011</v>
          </cell>
          <cell r="B142">
            <v>11.3</v>
          </cell>
        </row>
        <row r="143">
          <cell r="A143">
            <v>30103</v>
          </cell>
          <cell r="B143">
            <v>11.5</v>
          </cell>
        </row>
        <row r="144">
          <cell r="A144">
            <v>30195</v>
          </cell>
          <cell r="B144">
            <v>11.2</v>
          </cell>
        </row>
        <row r="145">
          <cell r="A145">
            <v>30286</v>
          </cell>
          <cell r="B145">
            <v>9.8000000000000007</v>
          </cell>
        </row>
        <row r="146">
          <cell r="A146">
            <v>30376</v>
          </cell>
          <cell r="B146">
            <v>9.6</v>
          </cell>
        </row>
        <row r="147">
          <cell r="A147">
            <v>30468</v>
          </cell>
          <cell r="B147">
            <v>8.5</v>
          </cell>
        </row>
        <row r="148">
          <cell r="A148">
            <v>30560</v>
          </cell>
          <cell r="B148">
            <v>8.1999999999999993</v>
          </cell>
        </row>
        <row r="149">
          <cell r="A149">
            <v>30651</v>
          </cell>
          <cell r="B149">
            <v>8.6</v>
          </cell>
        </row>
        <row r="150">
          <cell r="A150">
            <v>30742</v>
          </cell>
          <cell r="B150">
            <v>9.8000000000000007</v>
          </cell>
        </row>
        <row r="151">
          <cell r="A151">
            <v>30834</v>
          </cell>
          <cell r="B151">
            <v>10.1</v>
          </cell>
        </row>
        <row r="152">
          <cell r="A152">
            <v>30926</v>
          </cell>
          <cell r="B152">
            <v>10.7</v>
          </cell>
        </row>
        <row r="153">
          <cell r="A153">
            <v>31017</v>
          </cell>
          <cell r="B153">
            <v>10.4</v>
          </cell>
        </row>
        <row r="154">
          <cell r="A154">
            <v>31107</v>
          </cell>
          <cell r="B154">
            <v>8.6</v>
          </cell>
        </row>
        <row r="155">
          <cell r="A155">
            <v>31199</v>
          </cell>
          <cell r="B155">
            <v>9.4</v>
          </cell>
        </row>
        <row r="156">
          <cell r="A156">
            <v>31291</v>
          </cell>
          <cell r="B156">
            <v>7.1</v>
          </cell>
        </row>
        <row r="157">
          <cell r="A157">
            <v>31382</v>
          </cell>
          <cell r="B157">
            <v>7.8</v>
          </cell>
        </row>
        <row r="158">
          <cell r="A158">
            <v>31472</v>
          </cell>
          <cell r="B158">
            <v>8.1999999999999993</v>
          </cell>
        </row>
        <row r="159">
          <cell r="A159">
            <v>31564</v>
          </cell>
          <cell r="B159">
            <v>8.1999999999999993</v>
          </cell>
        </row>
        <row r="160">
          <cell r="A160">
            <v>31656</v>
          </cell>
          <cell r="B160">
            <v>7.2</v>
          </cell>
        </row>
        <row r="161">
          <cell r="A161">
            <v>31747</v>
          </cell>
          <cell r="B161">
            <v>6.7</v>
          </cell>
        </row>
        <row r="162">
          <cell r="A162">
            <v>31837</v>
          </cell>
          <cell r="B162">
            <v>7.5</v>
          </cell>
        </row>
        <row r="163">
          <cell r="A163">
            <v>31929</v>
          </cell>
          <cell r="B163">
            <v>5.3</v>
          </cell>
        </row>
        <row r="164">
          <cell r="A164">
            <v>32021</v>
          </cell>
          <cell r="B164">
            <v>6</v>
          </cell>
        </row>
        <row r="165">
          <cell r="A165">
            <v>32112</v>
          </cell>
          <cell r="B165">
            <v>7.1</v>
          </cell>
        </row>
        <row r="166">
          <cell r="A166">
            <v>32203</v>
          </cell>
          <cell r="B166">
            <v>6.8</v>
          </cell>
        </row>
        <row r="167">
          <cell r="A167">
            <v>32295</v>
          </cell>
          <cell r="B167">
            <v>7</v>
          </cell>
        </row>
        <row r="168">
          <cell r="A168">
            <v>32387</v>
          </cell>
          <cell r="B168">
            <v>7</v>
          </cell>
        </row>
        <row r="169">
          <cell r="A169">
            <v>32478</v>
          </cell>
          <cell r="B169">
            <v>6.8</v>
          </cell>
        </row>
        <row r="170">
          <cell r="A170">
            <v>32568</v>
          </cell>
          <cell r="B170">
            <v>7.4</v>
          </cell>
        </row>
        <row r="171">
          <cell r="A171">
            <v>32660</v>
          </cell>
          <cell r="B171">
            <v>6.6</v>
          </cell>
        </row>
        <row r="172">
          <cell r="A172">
            <v>32752</v>
          </cell>
          <cell r="B172">
            <v>6.2</v>
          </cell>
        </row>
        <row r="173">
          <cell r="A173">
            <v>32843</v>
          </cell>
          <cell r="B173">
            <v>6.4</v>
          </cell>
        </row>
        <row r="174">
          <cell r="A174">
            <v>32933</v>
          </cell>
          <cell r="B174">
            <v>6.4</v>
          </cell>
        </row>
        <row r="175">
          <cell r="A175">
            <v>33025</v>
          </cell>
          <cell r="B175">
            <v>6.7</v>
          </cell>
        </row>
        <row r="176">
          <cell r="A176">
            <v>33117</v>
          </cell>
          <cell r="B176">
            <v>6.4</v>
          </cell>
        </row>
        <row r="177">
          <cell r="A177">
            <v>33208</v>
          </cell>
          <cell r="B177">
            <v>6.5</v>
          </cell>
        </row>
        <row r="178">
          <cell r="A178">
            <v>33298</v>
          </cell>
          <cell r="B178">
            <v>7</v>
          </cell>
        </row>
        <row r="179">
          <cell r="A179">
            <v>33390</v>
          </cell>
          <cell r="B179">
            <v>7</v>
          </cell>
        </row>
        <row r="180">
          <cell r="A180">
            <v>33482</v>
          </cell>
          <cell r="B180">
            <v>6.8</v>
          </cell>
        </row>
        <row r="181">
          <cell r="A181">
            <v>33573</v>
          </cell>
          <cell r="B181">
            <v>7.4</v>
          </cell>
        </row>
        <row r="182">
          <cell r="A182">
            <v>33664</v>
          </cell>
          <cell r="B182">
            <v>7.4</v>
          </cell>
        </row>
        <row r="183">
          <cell r="A183">
            <v>33756</v>
          </cell>
          <cell r="B183">
            <v>7.6</v>
          </cell>
        </row>
        <row r="184">
          <cell r="A184">
            <v>33848</v>
          </cell>
          <cell r="B184">
            <v>7</v>
          </cell>
        </row>
        <row r="185">
          <cell r="A185">
            <v>33939</v>
          </cell>
          <cell r="B185">
            <v>7.4</v>
          </cell>
        </row>
        <row r="186">
          <cell r="A186">
            <v>34029</v>
          </cell>
          <cell r="B186">
            <v>5.6</v>
          </cell>
        </row>
        <row r="187">
          <cell r="A187">
            <v>34121</v>
          </cell>
          <cell r="B187">
            <v>6.2</v>
          </cell>
        </row>
        <row r="188">
          <cell r="A188">
            <v>34213</v>
          </cell>
          <cell r="B188">
            <v>5.4</v>
          </cell>
        </row>
        <row r="189">
          <cell r="A189">
            <v>34304</v>
          </cell>
          <cell r="B189">
            <v>6</v>
          </cell>
        </row>
        <row r="190">
          <cell r="A190">
            <v>34394</v>
          </cell>
          <cell r="B190">
            <v>4.5999999999999996</v>
          </cell>
        </row>
        <row r="191">
          <cell r="A191">
            <v>34486</v>
          </cell>
          <cell r="B191">
            <v>5.4</v>
          </cell>
        </row>
        <row r="192">
          <cell r="A192">
            <v>34578</v>
          </cell>
          <cell r="B192">
            <v>5.3</v>
          </cell>
        </row>
        <row r="193">
          <cell r="A193">
            <v>34669</v>
          </cell>
          <cell r="B193">
            <v>5.6</v>
          </cell>
        </row>
        <row r="194">
          <cell r="A194">
            <v>34759</v>
          </cell>
          <cell r="B194">
            <v>6.1</v>
          </cell>
        </row>
        <row r="195">
          <cell r="A195">
            <v>34851</v>
          </cell>
          <cell r="B195">
            <v>5.2</v>
          </cell>
        </row>
        <row r="196">
          <cell r="A196">
            <v>34943</v>
          </cell>
          <cell r="B196">
            <v>5</v>
          </cell>
        </row>
        <row r="197">
          <cell r="A197">
            <v>35034</v>
          </cell>
          <cell r="B197">
            <v>4.8</v>
          </cell>
        </row>
        <row r="198">
          <cell r="A198">
            <v>35125</v>
          </cell>
          <cell r="B198">
            <v>4.9000000000000004</v>
          </cell>
        </row>
        <row r="199">
          <cell r="A199">
            <v>35217</v>
          </cell>
          <cell r="B199">
            <v>4.8</v>
          </cell>
        </row>
        <row r="200">
          <cell r="A200">
            <v>35309</v>
          </cell>
          <cell r="B200">
            <v>5</v>
          </cell>
        </row>
        <row r="201">
          <cell r="A201">
            <v>35400</v>
          </cell>
          <cell r="B201">
            <v>4.7</v>
          </cell>
        </row>
        <row r="202">
          <cell r="A202">
            <v>35490</v>
          </cell>
          <cell r="B202">
            <v>4.5999999999999996</v>
          </cell>
        </row>
        <row r="203">
          <cell r="A203">
            <v>35582</v>
          </cell>
          <cell r="B203">
            <v>4.9000000000000004</v>
          </cell>
        </row>
        <row r="204">
          <cell r="A204">
            <v>35674</v>
          </cell>
          <cell r="B204">
            <v>4.4000000000000004</v>
          </cell>
        </row>
        <row r="205">
          <cell r="A205">
            <v>35765</v>
          </cell>
          <cell r="B205">
            <v>4.5999999999999996</v>
          </cell>
        </row>
        <row r="206">
          <cell r="A206">
            <v>35855</v>
          </cell>
          <cell r="B206">
            <v>5.8</v>
          </cell>
        </row>
        <row r="207">
          <cell r="A207">
            <v>35947</v>
          </cell>
          <cell r="B207">
            <v>5.5</v>
          </cell>
        </row>
        <row r="208">
          <cell r="A208">
            <v>36039</v>
          </cell>
          <cell r="B208">
            <v>5.2</v>
          </cell>
        </row>
        <row r="209">
          <cell r="A209">
            <v>36130</v>
          </cell>
          <cell r="B209">
            <v>4.5</v>
          </cell>
        </row>
        <row r="210">
          <cell r="A210">
            <v>36220</v>
          </cell>
          <cell r="B210">
            <v>4.3</v>
          </cell>
        </row>
        <row r="211">
          <cell r="A211">
            <v>36312</v>
          </cell>
          <cell r="B211">
            <v>3</v>
          </cell>
        </row>
        <row r="212">
          <cell r="A212">
            <v>36404</v>
          </cell>
          <cell r="B212">
            <v>2.4</v>
          </cell>
        </row>
        <row r="213">
          <cell r="A213">
            <v>36495</v>
          </cell>
          <cell r="B213">
            <v>2.6</v>
          </cell>
        </row>
        <row r="214">
          <cell r="A214">
            <v>36586</v>
          </cell>
          <cell r="B214">
            <v>3.1</v>
          </cell>
        </row>
        <row r="215">
          <cell r="A215">
            <v>36678</v>
          </cell>
          <cell r="B215">
            <v>3.1</v>
          </cell>
        </row>
        <row r="216">
          <cell r="A216">
            <v>36770</v>
          </cell>
          <cell r="B216">
            <v>3.1</v>
          </cell>
        </row>
        <row r="217">
          <cell r="A217">
            <v>36861</v>
          </cell>
          <cell r="B217">
            <v>2.4</v>
          </cell>
        </row>
        <row r="218">
          <cell r="A218">
            <v>36951</v>
          </cell>
          <cell r="B218">
            <v>2.8</v>
          </cell>
        </row>
        <row r="219">
          <cell r="A219">
            <v>37043</v>
          </cell>
          <cell r="B219">
            <v>2.1</v>
          </cell>
        </row>
        <row r="220">
          <cell r="A220">
            <v>37135</v>
          </cell>
          <cell r="B220">
            <v>4.2</v>
          </cell>
        </row>
        <row r="221">
          <cell r="A221">
            <v>37226</v>
          </cell>
          <cell r="B221">
            <v>1.6</v>
          </cell>
        </row>
        <row r="222">
          <cell r="A222">
            <v>37316</v>
          </cell>
          <cell r="B222">
            <v>4</v>
          </cell>
        </row>
        <row r="223">
          <cell r="A223">
            <v>37408</v>
          </cell>
          <cell r="B223">
            <v>4</v>
          </cell>
        </row>
        <row r="224">
          <cell r="A224">
            <v>37500</v>
          </cell>
          <cell r="B224">
            <v>3.1</v>
          </cell>
        </row>
        <row r="225">
          <cell r="A225">
            <v>37591</v>
          </cell>
          <cell r="B225">
            <v>3.1</v>
          </cell>
        </row>
        <row r="226">
          <cell r="A226">
            <v>37681</v>
          </cell>
          <cell r="B226">
            <v>3.1</v>
          </cell>
        </row>
        <row r="227">
          <cell r="A227">
            <v>37773</v>
          </cell>
          <cell r="B227">
            <v>3.5</v>
          </cell>
        </row>
        <row r="228">
          <cell r="A228">
            <v>37865</v>
          </cell>
          <cell r="B228">
            <v>3.6</v>
          </cell>
        </row>
        <row r="229">
          <cell r="A229">
            <v>37956</v>
          </cell>
          <cell r="B229">
            <v>3.6</v>
          </cell>
        </row>
        <row r="230">
          <cell r="A230">
            <v>38047</v>
          </cell>
          <cell r="B230">
            <v>3.2</v>
          </cell>
        </row>
        <row r="231">
          <cell r="A231">
            <v>38139</v>
          </cell>
          <cell r="B231">
            <v>3.6</v>
          </cell>
        </row>
        <row r="232">
          <cell r="A232">
            <v>38231</v>
          </cell>
          <cell r="B232">
            <v>3.3</v>
          </cell>
        </row>
        <row r="233">
          <cell r="A233">
            <v>38322</v>
          </cell>
          <cell r="B233">
            <v>3.6</v>
          </cell>
        </row>
        <row r="234">
          <cell r="A234">
            <v>38412</v>
          </cell>
          <cell r="B234">
            <v>1.6</v>
          </cell>
        </row>
        <row r="235">
          <cell r="A235">
            <v>38504</v>
          </cell>
          <cell r="B235">
            <v>1.3</v>
          </cell>
        </row>
        <row r="236">
          <cell r="A236">
            <v>38596</v>
          </cell>
          <cell r="B236">
            <v>1.2</v>
          </cell>
        </row>
        <row r="237">
          <cell r="A237">
            <v>38687</v>
          </cell>
          <cell r="B237">
            <v>1.5</v>
          </cell>
        </row>
        <row r="238">
          <cell r="A238">
            <v>38777</v>
          </cell>
          <cell r="B238">
            <v>2.2000000000000002</v>
          </cell>
        </row>
        <row r="239">
          <cell r="A239">
            <v>38869</v>
          </cell>
          <cell r="B239">
            <v>2.5</v>
          </cell>
        </row>
        <row r="240">
          <cell r="A240">
            <v>38961</v>
          </cell>
          <cell r="B240">
            <v>2.2999999999999998</v>
          </cell>
        </row>
        <row r="241">
          <cell r="A241">
            <v>39052</v>
          </cell>
          <cell r="B241">
            <v>2.5</v>
          </cell>
        </row>
        <row r="242">
          <cell r="A242">
            <v>39142</v>
          </cell>
          <cell r="B242">
            <v>2</v>
          </cell>
        </row>
        <row r="243">
          <cell r="A243">
            <v>39234</v>
          </cell>
          <cell r="B243">
            <v>1.8</v>
          </cell>
        </row>
        <row r="244">
          <cell r="A244">
            <v>39326</v>
          </cell>
          <cell r="B244">
            <v>1.6</v>
          </cell>
        </row>
        <row r="245">
          <cell r="A245">
            <v>39417</v>
          </cell>
          <cell r="B245">
            <v>1.5</v>
          </cell>
        </row>
        <row r="246">
          <cell r="A246">
            <v>39508</v>
          </cell>
          <cell r="B246">
            <v>1.2</v>
          </cell>
        </row>
        <row r="247">
          <cell r="A247">
            <v>39600</v>
          </cell>
          <cell r="B247">
            <v>3.4</v>
          </cell>
        </row>
        <row r="248">
          <cell r="A248">
            <v>39692</v>
          </cell>
          <cell r="B248">
            <v>2.2000000000000002</v>
          </cell>
        </row>
        <row r="249">
          <cell r="A249">
            <v>39783</v>
          </cell>
          <cell r="B249">
            <v>3.8</v>
          </cell>
        </row>
        <row r="250">
          <cell r="A250">
            <v>39873</v>
          </cell>
          <cell r="B250">
            <v>3.7</v>
          </cell>
        </row>
        <row r="251">
          <cell r="A251">
            <v>39965</v>
          </cell>
          <cell r="B251">
            <v>5</v>
          </cell>
        </row>
      </sheetData>
      <sheetData sheetId="33">
        <row r="3">
          <cell r="A3">
            <v>38718</v>
          </cell>
          <cell r="B3">
            <v>4.7</v>
          </cell>
        </row>
        <row r="4">
          <cell r="A4">
            <v>38749</v>
          </cell>
          <cell r="B4">
            <v>4.8</v>
          </cell>
        </row>
        <row r="5">
          <cell r="A5">
            <v>38777</v>
          </cell>
          <cell r="B5">
            <v>4.7</v>
          </cell>
        </row>
        <row r="6">
          <cell r="A6">
            <v>38808</v>
          </cell>
          <cell r="B6">
            <v>4.7</v>
          </cell>
        </row>
        <row r="7">
          <cell r="A7">
            <v>38838</v>
          </cell>
          <cell r="B7">
            <v>4.7</v>
          </cell>
        </row>
        <row r="8">
          <cell r="A8">
            <v>38869</v>
          </cell>
          <cell r="B8">
            <v>4.5999999999999996</v>
          </cell>
        </row>
        <row r="9">
          <cell r="A9">
            <v>38899</v>
          </cell>
          <cell r="B9">
            <v>4.7</v>
          </cell>
        </row>
        <row r="10">
          <cell r="A10">
            <v>38930</v>
          </cell>
          <cell r="B10">
            <v>4.7</v>
          </cell>
        </row>
        <row r="11">
          <cell r="A11">
            <v>38961</v>
          </cell>
          <cell r="B11">
            <v>4.5</v>
          </cell>
        </row>
        <row r="12">
          <cell r="A12">
            <v>38991</v>
          </cell>
          <cell r="B12">
            <v>4.4000000000000004</v>
          </cell>
        </row>
        <row r="13">
          <cell r="A13">
            <v>39022</v>
          </cell>
          <cell r="B13">
            <v>4.5</v>
          </cell>
        </row>
        <row r="14">
          <cell r="A14">
            <v>39052</v>
          </cell>
          <cell r="B14">
            <v>4.4000000000000004</v>
          </cell>
        </row>
        <row r="15">
          <cell r="A15">
            <v>39083</v>
          </cell>
          <cell r="B15">
            <v>4.5999999999999996</v>
          </cell>
        </row>
        <row r="16">
          <cell r="A16">
            <v>39114</v>
          </cell>
          <cell r="B16">
            <v>4.5</v>
          </cell>
        </row>
        <row r="17">
          <cell r="A17">
            <v>39142</v>
          </cell>
          <cell r="B17">
            <v>4.4000000000000004</v>
          </cell>
        </row>
        <row r="18">
          <cell r="A18">
            <v>39173</v>
          </cell>
          <cell r="B18">
            <v>4.5</v>
          </cell>
        </row>
        <row r="19">
          <cell r="A19">
            <v>39203</v>
          </cell>
          <cell r="B19">
            <v>4.5</v>
          </cell>
        </row>
        <row r="20">
          <cell r="A20">
            <v>39234</v>
          </cell>
          <cell r="B20">
            <v>4.5999999999999996</v>
          </cell>
        </row>
        <row r="21">
          <cell r="A21">
            <v>39264</v>
          </cell>
          <cell r="B21">
            <v>4.7</v>
          </cell>
        </row>
        <row r="22">
          <cell r="A22">
            <v>39295</v>
          </cell>
          <cell r="B22">
            <v>4.7</v>
          </cell>
        </row>
        <row r="23">
          <cell r="A23">
            <v>39326</v>
          </cell>
          <cell r="B23">
            <v>4.7</v>
          </cell>
        </row>
        <row r="24">
          <cell r="A24">
            <v>39356</v>
          </cell>
          <cell r="B24">
            <v>4.8</v>
          </cell>
        </row>
        <row r="25">
          <cell r="A25">
            <v>39387</v>
          </cell>
          <cell r="B25">
            <v>4.7</v>
          </cell>
        </row>
        <row r="26">
          <cell r="A26">
            <v>39417</v>
          </cell>
          <cell r="B26">
            <v>4.9000000000000004</v>
          </cell>
        </row>
        <row r="27">
          <cell r="A27">
            <v>39448</v>
          </cell>
          <cell r="B27">
            <v>4.9000000000000004</v>
          </cell>
        </row>
        <row r="28">
          <cell r="A28">
            <v>39479</v>
          </cell>
          <cell r="B28">
            <v>4.8</v>
          </cell>
        </row>
        <row r="29">
          <cell r="A29">
            <v>39508</v>
          </cell>
          <cell r="B29">
            <v>5.0999999999999996</v>
          </cell>
        </row>
        <row r="30">
          <cell r="A30">
            <v>39539</v>
          </cell>
          <cell r="B30">
            <v>5</v>
          </cell>
        </row>
        <row r="31">
          <cell r="A31">
            <v>39569</v>
          </cell>
          <cell r="B31">
            <v>5.5</v>
          </cell>
        </row>
        <row r="32">
          <cell r="A32">
            <v>39600</v>
          </cell>
          <cell r="B32">
            <v>5.6</v>
          </cell>
        </row>
        <row r="33">
          <cell r="A33">
            <v>39630</v>
          </cell>
          <cell r="B33">
            <v>5.8</v>
          </cell>
        </row>
        <row r="34">
          <cell r="A34">
            <v>39661</v>
          </cell>
          <cell r="B34">
            <v>6.2</v>
          </cell>
        </row>
        <row r="35">
          <cell r="A35">
            <v>39692</v>
          </cell>
          <cell r="B35">
            <v>6.2</v>
          </cell>
        </row>
        <row r="36">
          <cell r="A36">
            <v>39722</v>
          </cell>
          <cell r="B36">
            <v>6.6</v>
          </cell>
        </row>
        <row r="37">
          <cell r="A37">
            <v>39753</v>
          </cell>
          <cell r="B37">
            <v>6.8</v>
          </cell>
        </row>
        <row r="38">
          <cell r="A38">
            <v>39783</v>
          </cell>
          <cell r="B38">
            <v>7.2</v>
          </cell>
        </row>
        <row r="39">
          <cell r="A39">
            <v>39814</v>
          </cell>
          <cell r="B39">
            <v>7.6</v>
          </cell>
        </row>
        <row r="40">
          <cell r="A40">
            <v>39845</v>
          </cell>
          <cell r="B40">
            <v>8.1</v>
          </cell>
        </row>
        <row r="41">
          <cell r="A41">
            <v>39873</v>
          </cell>
          <cell r="B41">
            <v>8.5</v>
          </cell>
        </row>
        <row r="42">
          <cell r="A42">
            <v>39904</v>
          </cell>
          <cell r="B42">
            <v>8.9</v>
          </cell>
        </row>
        <row r="43">
          <cell r="A43">
            <v>39934</v>
          </cell>
          <cell r="B43">
            <v>9.4</v>
          </cell>
        </row>
        <row r="44">
          <cell r="A44">
            <v>39965</v>
          </cell>
          <cell r="B44">
            <v>9.5</v>
          </cell>
        </row>
        <row r="45">
          <cell r="A45">
            <v>39995</v>
          </cell>
          <cell r="B45">
            <v>9.4</v>
          </cell>
        </row>
        <row r="46">
          <cell r="A46">
            <v>40026</v>
          </cell>
          <cell r="B46">
            <v>9.6999999999999993</v>
          </cell>
        </row>
      </sheetData>
      <sheetData sheetId="34">
        <row r="1">
          <cell r="C1" t="str">
            <v>Consumer Confidence Index (1985=100)</v>
          </cell>
        </row>
      </sheetData>
      <sheetData sheetId="35">
        <row r="3">
          <cell r="A3" t="str">
            <v>Net Percentage of Domestic Respondents Tightening Standards for Mortgage Loans</v>
          </cell>
        </row>
        <row r="5">
          <cell r="B5" t="str">
            <v>Prime</v>
          </cell>
          <cell r="C5" t="str">
            <v>NonTraditional</v>
          </cell>
          <cell r="D5" t="str">
            <v>Subprime</v>
          </cell>
        </row>
        <row r="6">
          <cell r="A6" t="str">
            <v>2Q 2007</v>
          </cell>
          <cell r="B6">
            <v>15.1</v>
          </cell>
          <cell r="C6">
            <v>45.5</v>
          </cell>
          <cell r="D6">
            <v>56.3</v>
          </cell>
        </row>
        <row r="7">
          <cell r="A7" t="str">
            <v>3Q 2007</v>
          </cell>
          <cell r="B7">
            <v>14.3</v>
          </cell>
          <cell r="C7">
            <v>40.5</v>
          </cell>
          <cell r="D7">
            <v>56.3</v>
          </cell>
        </row>
        <row r="8">
          <cell r="A8" t="str">
            <v>4Q 2007</v>
          </cell>
          <cell r="B8">
            <v>40.799999999999997</v>
          </cell>
          <cell r="C8">
            <v>60</v>
          </cell>
          <cell r="D8">
            <v>55.5</v>
          </cell>
        </row>
        <row r="9">
          <cell r="A9" t="str">
            <v>1Q 2008</v>
          </cell>
          <cell r="B9">
            <v>52.9</v>
          </cell>
          <cell r="C9">
            <v>84.6</v>
          </cell>
          <cell r="D9">
            <v>71.5</v>
          </cell>
        </row>
        <row r="10">
          <cell r="A10" t="str">
            <v>2Q 2008</v>
          </cell>
          <cell r="B10">
            <v>62.3</v>
          </cell>
          <cell r="C10">
            <v>75.599999999999994</v>
          </cell>
          <cell r="D10">
            <v>77.7</v>
          </cell>
        </row>
        <row r="11">
          <cell r="A11" t="str">
            <v>3Q 2008</v>
          </cell>
          <cell r="B11">
            <v>74</v>
          </cell>
          <cell r="C11">
            <v>84.4</v>
          </cell>
          <cell r="D11">
            <v>85.7</v>
          </cell>
        </row>
        <row r="12">
          <cell r="A12" t="str">
            <v>4Q 2008</v>
          </cell>
          <cell r="B12">
            <v>69.2</v>
          </cell>
          <cell r="C12">
            <v>89.7</v>
          </cell>
          <cell r="D12">
            <v>100</v>
          </cell>
        </row>
        <row r="13">
          <cell r="A13" t="str">
            <v>1Q 2009</v>
          </cell>
          <cell r="B13">
            <v>47.1</v>
          </cell>
          <cell r="C13">
            <v>48</v>
          </cell>
          <cell r="D13">
            <v>50</v>
          </cell>
        </row>
        <row r="14">
          <cell r="A14" t="str">
            <v>2Q 2009</v>
          </cell>
          <cell r="B14">
            <v>49</v>
          </cell>
          <cell r="C14">
            <v>64</v>
          </cell>
          <cell r="D14">
            <v>0</v>
          </cell>
        </row>
        <row r="15">
          <cell r="A15" t="str">
            <v>3Q 2009</v>
          </cell>
          <cell r="B15">
            <v>21.6</v>
          </cell>
          <cell r="C15">
            <v>45.8</v>
          </cell>
          <cell r="D15">
            <v>0</v>
          </cell>
        </row>
        <row r="20">
          <cell r="A20" t="str">
            <v>2Q 2007</v>
          </cell>
          <cell r="B20">
            <v>15.1</v>
          </cell>
        </row>
        <row r="21">
          <cell r="B21">
            <v>14.3</v>
          </cell>
        </row>
      </sheetData>
      <sheetData sheetId="36"/>
      <sheetData sheetId="37">
        <row r="1">
          <cell r="B1" t="str">
            <v>Homeowner Improvement Activity</v>
          </cell>
        </row>
      </sheetData>
      <sheetData sheetId="38">
        <row r="1">
          <cell r="E1" t="str">
            <v>Office of the Chief Economist</v>
          </cell>
        </row>
      </sheetData>
      <sheetData sheetId="39">
        <row r="1">
          <cell r="A1" t="str">
            <v>Table 1</v>
          </cell>
        </row>
      </sheetData>
      <sheetData sheetId="40"/>
      <sheetData sheetId="41">
        <row r="1">
          <cell r="B1" t="str">
            <v>Nonresidential</v>
          </cell>
        </row>
      </sheetData>
      <sheetData sheetId="42">
        <row r="5">
          <cell r="A5" t="str">
            <v xml:space="preserve">    Lodging</v>
          </cell>
        </row>
      </sheetData>
      <sheetData sheetId="43"/>
      <sheetData sheetId="44">
        <row r="1">
          <cell r="G1" t="str">
            <v>http://www.aia.org/press/AIAB079570</v>
          </cell>
        </row>
        <row r="3">
          <cell r="D3">
            <v>0.24783790058535513</v>
          </cell>
        </row>
        <row r="4">
          <cell r="B4">
            <v>35004</v>
          </cell>
          <cell r="C4">
            <v>8.0055395076257474E-2</v>
          </cell>
          <cell r="D4">
            <v>52.323508706862455</v>
          </cell>
          <cell r="E4">
            <v>0.27227793396636857</v>
          </cell>
        </row>
        <row r="5">
          <cell r="B5">
            <v>35034</v>
          </cell>
          <cell r="C5">
            <v>0.10209959460277118</v>
          </cell>
          <cell r="D5">
            <v>52.730116981676915</v>
          </cell>
          <cell r="E5">
            <v>52.323508706862455</v>
          </cell>
          <cell r="F5">
            <v>0.28580406108815748</v>
          </cell>
        </row>
        <row r="6">
          <cell r="B6">
            <v>35065</v>
          </cell>
          <cell r="C6">
            <v>0.10177397695950252</v>
          </cell>
          <cell r="D6">
            <v>53.226381573376095</v>
          </cell>
          <cell r="E6">
            <v>52.730116981676915</v>
          </cell>
          <cell r="F6">
            <v>52.323508706862455</v>
          </cell>
          <cell r="G6">
            <v>0.35280053836053799</v>
          </cell>
        </row>
        <row r="7">
          <cell r="B7">
            <v>35096</v>
          </cell>
          <cell r="C7">
            <v>7.0217108069778877E-2</v>
          </cell>
          <cell r="D7">
            <v>51.512771375535195</v>
          </cell>
          <cell r="E7">
            <v>53.226381573376095</v>
          </cell>
          <cell r="F7">
            <v>52.730116981676915</v>
          </cell>
          <cell r="G7">
            <v>52.323508706862455</v>
          </cell>
          <cell r="H7">
            <v>0.40820710580089054</v>
          </cell>
        </row>
        <row r="8">
          <cell r="B8">
            <v>35125</v>
          </cell>
          <cell r="C8">
            <v>3.0596164163090078E-2</v>
          </cell>
          <cell r="D8">
            <v>55.326728480819867</v>
          </cell>
          <cell r="E8">
            <v>51.512771375535195</v>
          </cell>
          <cell r="F8">
            <v>53.226381573376095</v>
          </cell>
          <cell r="G8">
            <v>52.730116981676915</v>
          </cell>
          <cell r="H8">
            <v>52.323508706862455</v>
          </cell>
          <cell r="I8">
            <v>0.46602458900565774</v>
          </cell>
        </row>
        <row r="9">
          <cell r="B9">
            <v>35156</v>
          </cell>
          <cell r="C9">
            <v>5.1304526315205434E-2</v>
          </cell>
          <cell r="D9">
            <v>53.794834946943595</v>
          </cell>
          <cell r="E9">
            <v>55.326728480819867</v>
          </cell>
          <cell r="F9">
            <v>51.512771375535195</v>
          </cell>
          <cell r="G9">
            <v>53.226381573376095</v>
          </cell>
          <cell r="H9">
            <v>52.730116981676915</v>
          </cell>
          <cell r="I9">
            <v>52.323508706862455</v>
          </cell>
          <cell r="J9">
            <v>0.49401816627378375</v>
          </cell>
        </row>
        <row r="10">
          <cell r="B10">
            <v>35186</v>
          </cell>
          <cell r="C10">
            <v>4.0006862430407297E-2</v>
          </cell>
          <cell r="D10">
            <v>55.120452590998056</v>
          </cell>
          <cell r="E10">
            <v>53.794834946943595</v>
          </cell>
          <cell r="F10">
            <v>55.326728480819867</v>
          </cell>
          <cell r="G10">
            <v>51.512771375535195</v>
          </cell>
          <cell r="H10">
            <v>53.226381573376095</v>
          </cell>
          <cell r="I10">
            <v>52.730116981676915</v>
          </cell>
          <cell r="J10">
            <v>52.323508706862455</v>
          </cell>
          <cell r="K10">
            <v>0.52479300510436777</v>
          </cell>
        </row>
        <row r="11">
          <cell r="B11">
            <v>35217</v>
          </cell>
          <cell r="C11">
            <v>5.8210737744964991E-2</v>
          </cell>
          <cell r="D11">
            <v>55.668010948423458</v>
          </cell>
          <cell r="E11">
            <v>55.120452590998056</v>
          </cell>
          <cell r="F11">
            <v>53.794834946943595</v>
          </cell>
          <cell r="G11">
            <v>55.326728480819867</v>
          </cell>
          <cell r="H11">
            <v>51.512771375535195</v>
          </cell>
          <cell r="I11">
            <v>53.226381573376095</v>
          </cell>
          <cell r="J11">
            <v>52.730116981676915</v>
          </cell>
          <cell r="K11">
            <v>52.323508706862455</v>
          </cell>
          <cell r="L11">
            <v>0.5742572822385843</v>
          </cell>
        </row>
        <row r="12">
          <cell r="B12">
            <v>35247</v>
          </cell>
          <cell r="C12">
            <v>1.7668624463669458E-2</v>
          </cell>
          <cell r="D12">
            <v>56.785977403765123</v>
          </cell>
          <cell r="E12">
            <v>55.668010948423458</v>
          </cell>
          <cell r="F12">
            <v>55.120452590998056</v>
          </cell>
          <cell r="G12">
            <v>53.794834946943595</v>
          </cell>
          <cell r="H12">
            <v>55.326728480819867</v>
          </cell>
          <cell r="I12">
            <v>51.512771375535195</v>
          </cell>
          <cell r="J12">
            <v>53.226381573376095</v>
          </cell>
          <cell r="K12">
            <v>52.730116981676915</v>
          </cell>
          <cell r="L12">
            <v>52.323508706862455</v>
          </cell>
          <cell r="M12">
            <v>0.57857197709232133</v>
          </cell>
        </row>
        <row r="13">
          <cell r="B13">
            <v>35278</v>
          </cell>
          <cell r="C13">
            <v>8.4543625793045418E-2</v>
          </cell>
          <cell r="D13">
            <v>50.938049392123162</v>
          </cell>
          <cell r="E13">
            <v>56.785977403765123</v>
          </cell>
          <cell r="F13">
            <v>55.668010948423458</v>
          </cell>
          <cell r="G13">
            <v>55.120452590998056</v>
          </cell>
          <cell r="H13">
            <v>53.794834946943595</v>
          </cell>
          <cell r="I13">
            <v>55.326728480819867</v>
          </cell>
          <cell r="J13">
            <v>51.512771375535195</v>
          </cell>
          <cell r="K13">
            <v>53.226381573376095</v>
          </cell>
          <cell r="L13">
            <v>52.730116981676915</v>
          </cell>
          <cell r="M13">
            <v>52.323508706862455</v>
          </cell>
          <cell r="N13">
            <v>0.59032293512933542</v>
          </cell>
        </row>
        <row r="14">
          <cell r="B14">
            <v>35309</v>
          </cell>
          <cell r="C14">
            <v>9.522089803779954E-2</v>
          </cell>
          <cell r="D14">
            <v>56.836516067860138</v>
          </cell>
          <cell r="E14">
            <v>50.938049392123162</v>
          </cell>
          <cell r="F14">
            <v>56.785977403765123</v>
          </cell>
          <cell r="G14">
            <v>55.668010948423458</v>
          </cell>
          <cell r="H14">
            <v>55.120452590998056</v>
          </cell>
          <cell r="I14">
            <v>53.794834946943595</v>
          </cell>
          <cell r="J14">
            <v>55.326728480819867</v>
          </cell>
          <cell r="K14">
            <v>51.512771375535195</v>
          </cell>
          <cell r="L14">
            <v>53.226381573376095</v>
          </cell>
          <cell r="M14">
            <v>52.730116981676915</v>
          </cell>
          <cell r="N14">
            <v>52.323508706862455</v>
          </cell>
          <cell r="O14">
            <v>0.57756796868001647</v>
          </cell>
        </row>
        <row r="15">
          <cell r="B15">
            <v>35339</v>
          </cell>
          <cell r="C15">
            <v>0.13919417903386311</v>
          </cell>
          <cell r="D15">
            <v>51.837056742584238</v>
          </cell>
          <cell r="E15">
            <v>56.836516067860138</v>
          </cell>
          <cell r="F15">
            <v>50.938049392123162</v>
          </cell>
          <cell r="G15">
            <v>56.785977403765123</v>
          </cell>
          <cell r="H15">
            <v>55.668010948423458</v>
          </cell>
          <cell r="I15">
            <v>55.120452590998056</v>
          </cell>
          <cell r="J15">
            <v>53.794834946943595</v>
          </cell>
          <cell r="K15">
            <v>55.326728480819867</v>
          </cell>
          <cell r="L15">
            <v>51.512771375535195</v>
          </cell>
          <cell r="M15">
            <v>53.226381573376095</v>
          </cell>
          <cell r="N15">
            <v>52.730116981676915</v>
          </cell>
          <cell r="O15">
            <v>52.323508706862455</v>
          </cell>
          <cell r="P15">
            <v>0.55547474731431568</v>
          </cell>
        </row>
        <row r="16">
          <cell r="B16">
            <v>35370</v>
          </cell>
          <cell r="C16">
            <v>0.15527061607462245</v>
          </cell>
          <cell r="D16">
            <v>53.448586092263149</v>
          </cell>
          <cell r="E16">
            <v>51.837056742584238</v>
          </cell>
          <cell r="F16">
            <v>56.836516067860138</v>
          </cell>
          <cell r="G16">
            <v>50.938049392123162</v>
          </cell>
          <cell r="H16">
            <v>56.785977403765123</v>
          </cell>
          <cell r="I16">
            <v>55.668010948423458</v>
          </cell>
          <cell r="J16">
            <v>55.120452590998056</v>
          </cell>
          <cell r="K16">
            <v>53.794834946943595</v>
          </cell>
          <cell r="L16">
            <v>55.326728480819867</v>
          </cell>
          <cell r="M16">
            <v>51.512771375535195</v>
          </cell>
          <cell r="N16">
            <v>53.226381573376095</v>
          </cell>
          <cell r="O16">
            <v>52.730116981676915</v>
          </cell>
          <cell r="P16">
            <v>52.323508706862455</v>
          </cell>
          <cell r="Q16">
            <v>0.55715686906964024</v>
          </cell>
        </row>
        <row r="17">
          <cell r="B17">
            <v>35400</v>
          </cell>
          <cell r="C17">
            <v>0.14195361911454674</v>
          </cell>
          <cell r="D17">
            <v>44.140130385532643</v>
          </cell>
          <cell r="E17">
            <v>53.448586092263149</v>
          </cell>
          <cell r="F17">
            <v>51.837056742584238</v>
          </cell>
          <cell r="G17">
            <v>56.836516067860138</v>
          </cell>
          <cell r="H17">
            <v>50.938049392123162</v>
          </cell>
          <cell r="I17">
            <v>56.785977403765123</v>
          </cell>
          <cell r="J17">
            <v>55.668010948423458</v>
          </cell>
          <cell r="K17">
            <v>55.120452590998056</v>
          </cell>
          <cell r="L17">
            <v>53.794834946943595</v>
          </cell>
          <cell r="M17">
            <v>55.326728480819867</v>
          </cell>
          <cell r="N17">
            <v>51.512771375535195</v>
          </cell>
          <cell r="O17">
            <v>53.226381573376095</v>
          </cell>
          <cell r="P17">
            <v>52.730116981676915</v>
          </cell>
          <cell r="Q17">
            <v>52.323508706862455</v>
          </cell>
          <cell r="R17">
            <v>0.54707608917066364</v>
          </cell>
        </row>
        <row r="18">
          <cell r="B18">
            <v>35431</v>
          </cell>
          <cell r="C18">
            <v>0.11473367973143467</v>
          </cell>
          <cell r="D18">
            <v>52.805625181828844</v>
          </cell>
          <cell r="E18">
            <v>44.140130385532643</v>
          </cell>
          <cell r="F18">
            <v>53.448586092263149</v>
          </cell>
          <cell r="G18">
            <v>51.837056742584238</v>
          </cell>
          <cell r="H18">
            <v>56.836516067860138</v>
          </cell>
          <cell r="I18">
            <v>50.938049392123162</v>
          </cell>
          <cell r="J18">
            <v>56.785977403765123</v>
          </cell>
          <cell r="K18">
            <v>55.668010948423458</v>
          </cell>
          <cell r="L18">
            <v>55.120452590998056</v>
          </cell>
          <cell r="M18">
            <v>53.794834946943595</v>
          </cell>
          <cell r="N18">
            <v>55.326728480819867</v>
          </cell>
          <cell r="O18">
            <v>51.512771375535195</v>
          </cell>
          <cell r="P18">
            <v>53.226381573376095</v>
          </cell>
          <cell r="Q18">
            <v>52.730116981676915</v>
          </cell>
          <cell r="R18">
            <v>52.323508706862455</v>
          </cell>
          <cell r="S18">
            <v>0.51055986909177853</v>
          </cell>
        </row>
        <row r="19">
          <cell r="B19">
            <v>35462</v>
          </cell>
          <cell r="C19">
            <v>0.11264153585934222</v>
          </cell>
          <cell r="D19">
            <v>59.44777395551062</v>
          </cell>
          <cell r="E19">
            <v>52.805625181828844</v>
          </cell>
          <cell r="F19">
            <v>44.140130385532643</v>
          </cell>
          <cell r="G19">
            <v>53.448586092263149</v>
          </cell>
          <cell r="H19">
            <v>51.837056742584238</v>
          </cell>
          <cell r="I19">
            <v>56.836516067860138</v>
          </cell>
          <cell r="J19">
            <v>50.938049392123162</v>
          </cell>
          <cell r="K19">
            <v>56.785977403765123</v>
          </cell>
          <cell r="L19">
            <v>55.668010948423458</v>
          </cell>
          <cell r="M19">
            <v>55.120452590998056</v>
          </cell>
          <cell r="N19">
            <v>53.794834946943595</v>
          </cell>
          <cell r="O19">
            <v>55.326728480819867</v>
          </cell>
          <cell r="P19">
            <v>51.512771375535195</v>
          </cell>
          <cell r="Q19">
            <v>53.226381573376095</v>
          </cell>
          <cell r="R19">
            <v>52.730116981676915</v>
          </cell>
          <cell r="S19">
            <v>52.323508706862455</v>
          </cell>
          <cell r="T19">
            <v>0.47560141673029743</v>
          </cell>
        </row>
        <row r="20">
          <cell r="B20">
            <v>35490</v>
          </cell>
          <cell r="C20">
            <v>9.873169250456848E-2</v>
          </cell>
          <cell r="D20">
            <v>55.004455959735488</v>
          </cell>
          <cell r="E20">
            <v>59.44777395551062</v>
          </cell>
          <cell r="F20">
            <v>52.805625181828844</v>
          </cell>
          <cell r="G20">
            <v>44.140130385532643</v>
          </cell>
          <cell r="H20">
            <v>53.448586092263149</v>
          </cell>
          <cell r="I20">
            <v>51.837056742584238</v>
          </cell>
          <cell r="J20">
            <v>56.836516067860138</v>
          </cell>
          <cell r="K20">
            <v>50.938049392123162</v>
          </cell>
          <cell r="L20">
            <v>56.785977403765123</v>
          </cell>
          <cell r="M20">
            <v>55.668010948423458</v>
          </cell>
          <cell r="N20">
            <v>55.120452590998056</v>
          </cell>
          <cell r="O20">
            <v>53.794834946943595</v>
          </cell>
          <cell r="P20">
            <v>55.326728480819867</v>
          </cell>
          <cell r="Q20">
            <v>51.512771375535195</v>
          </cell>
          <cell r="R20">
            <v>53.226381573376095</v>
          </cell>
          <cell r="S20">
            <v>52.730116981676915</v>
          </cell>
          <cell r="T20">
            <v>52.323508706862455</v>
          </cell>
          <cell r="U20">
            <v>0.41135600001291056</v>
          </cell>
        </row>
        <row r="21">
          <cell r="B21">
            <v>35521</v>
          </cell>
          <cell r="C21">
            <v>8.7227249940634799E-2</v>
          </cell>
          <cell r="D21">
            <v>57.492578171962876</v>
          </cell>
          <cell r="E21">
            <v>55.004455959735488</v>
          </cell>
          <cell r="F21">
            <v>59.44777395551062</v>
          </cell>
          <cell r="G21">
            <v>52.805625181828844</v>
          </cell>
          <cell r="H21">
            <v>44.140130385532643</v>
          </cell>
          <cell r="I21">
            <v>53.448586092263149</v>
          </cell>
          <cell r="J21">
            <v>51.837056742584238</v>
          </cell>
          <cell r="K21">
            <v>56.836516067860138</v>
          </cell>
          <cell r="L21">
            <v>50.938049392123162</v>
          </cell>
          <cell r="M21">
            <v>56.785977403765123</v>
          </cell>
          <cell r="N21">
            <v>55.668010948423458</v>
          </cell>
          <cell r="O21">
            <v>55.120452590998056</v>
          </cell>
          <cell r="P21">
            <v>53.794834946943595</v>
          </cell>
          <cell r="Q21">
            <v>55.326728480819867</v>
          </cell>
          <cell r="R21">
            <v>51.512771375535195</v>
          </cell>
          <cell r="S21">
            <v>53.226381573376095</v>
          </cell>
          <cell r="T21">
            <v>52.730116981676915</v>
          </cell>
          <cell r="U21">
            <v>52.323508706862455</v>
          </cell>
          <cell r="V21">
            <v>0.37769918326058494</v>
          </cell>
        </row>
        <row r="22">
          <cell r="B22">
            <v>35551</v>
          </cell>
          <cell r="C22">
            <v>0.10204179371338262</v>
          </cell>
          <cell r="D22">
            <v>54.208059199243593</v>
          </cell>
          <cell r="E22">
            <v>57.492578171962876</v>
          </cell>
          <cell r="F22">
            <v>55.004455959735488</v>
          </cell>
          <cell r="G22">
            <v>59.44777395551062</v>
          </cell>
          <cell r="H22">
            <v>52.805625181828844</v>
          </cell>
          <cell r="I22">
            <v>44.140130385532643</v>
          </cell>
          <cell r="J22">
            <v>53.448586092263149</v>
          </cell>
          <cell r="K22">
            <v>51.837056742584238</v>
          </cell>
          <cell r="L22">
            <v>56.836516067860138</v>
          </cell>
          <cell r="M22">
            <v>50.938049392123162</v>
          </cell>
          <cell r="N22">
            <v>56.785977403765123</v>
          </cell>
          <cell r="O22">
            <v>55.668010948423458</v>
          </cell>
          <cell r="P22">
            <v>55.120452590998056</v>
          </cell>
          <cell r="Q22">
            <v>53.794834946943595</v>
          </cell>
          <cell r="R22">
            <v>55.326728480819867</v>
          </cell>
          <cell r="S22">
            <v>51.512771375535195</v>
          </cell>
          <cell r="T22">
            <v>53.226381573376095</v>
          </cell>
          <cell r="U22">
            <v>52.730116981676915</v>
          </cell>
          <cell r="V22">
            <v>52.323508706862455</v>
          </cell>
          <cell r="W22">
            <v>0.33231712302782795</v>
          </cell>
        </row>
        <row r="23">
          <cell r="B23">
            <v>35582</v>
          </cell>
          <cell r="C23">
            <v>7.5220716861690962E-2</v>
          </cell>
          <cell r="D23">
            <v>50.66797965077609</v>
          </cell>
          <cell r="E23">
            <v>54.208059199243593</v>
          </cell>
          <cell r="F23">
            <v>57.492578171962876</v>
          </cell>
          <cell r="G23">
            <v>55.004455959735488</v>
          </cell>
          <cell r="H23">
            <v>59.44777395551062</v>
          </cell>
          <cell r="I23">
            <v>52.805625181828844</v>
          </cell>
          <cell r="J23">
            <v>44.140130385532643</v>
          </cell>
          <cell r="K23">
            <v>53.448586092263149</v>
          </cell>
          <cell r="L23">
            <v>51.837056742584238</v>
          </cell>
          <cell r="M23">
            <v>56.836516067860138</v>
          </cell>
          <cell r="N23">
            <v>50.938049392123162</v>
          </cell>
          <cell r="O23">
            <v>56.785977403765123</v>
          </cell>
          <cell r="P23">
            <v>55.668010948423458</v>
          </cell>
          <cell r="Q23">
            <v>55.120452590998056</v>
          </cell>
          <cell r="R23">
            <v>53.794834946943595</v>
          </cell>
          <cell r="S23">
            <v>55.326728480819867</v>
          </cell>
          <cell r="T23">
            <v>51.512771375535195</v>
          </cell>
          <cell r="U23">
            <v>53.226381573376095</v>
          </cell>
          <cell r="V23">
            <v>52.730116981676915</v>
          </cell>
          <cell r="W23">
            <v>52.323508706862455</v>
          </cell>
          <cell r="X23">
            <v>0.28395805769035165</v>
          </cell>
        </row>
        <row r="24">
          <cell r="B24">
            <v>35612</v>
          </cell>
          <cell r="C24">
            <v>0.15766921469569128</v>
          </cell>
          <cell r="D24">
            <v>53.841018578315229</v>
          </cell>
          <cell r="E24">
            <v>50.66797965077609</v>
          </cell>
          <cell r="F24">
            <v>54.208059199243593</v>
          </cell>
          <cell r="G24">
            <v>57.492578171962876</v>
          </cell>
          <cell r="H24">
            <v>55.004455959735488</v>
          </cell>
          <cell r="I24">
            <v>59.44777395551062</v>
          </cell>
          <cell r="J24">
            <v>52.805625181828844</v>
          </cell>
          <cell r="K24">
            <v>44.140130385532643</v>
          </cell>
          <cell r="L24">
            <v>53.448586092263149</v>
          </cell>
          <cell r="M24">
            <v>51.837056742584238</v>
          </cell>
          <cell r="N24">
            <v>56.836516067860138</v>
          </cell>
          <cell r="O24">
            <v>50.938049392123162</v>
          </cell>
          <cell r="P24">
            <v>56.785977403765123</v>
          </cell>
          <cell r="Q24">
            <v>55.668010948423458</v>
          </cell>
          <cell r="R24">
            <v>55.120452590998056</v>
          </cell>
          <cell r="S24">
            <v>53.794834946943595</v>
          </cell>
          <cell r="T24">
            <v>55.326728480819867</v>
          </cell>
          <cell r="U24">
            <v>51.512771375535195</v>
          </cell>
          <cell r="V24">
            <v>53.226381573376095</v>
          </cell>
          <cell r="W24">
            <v>52.730116981676915</v>
          </cell>
          <cell r="X24">
            <v>52.323508706862455</v>
          </cell>
          <cell r="Y24">
            <v>0.32890412687014353</v>
          </cell>
        </row>
        <row r="25">
          <cell r="B25">
            <v>35643</v>
          </cell>
          <cell r="C25">
            <v>0.12101647931677584</v>
          </cell>
          <cell r="D25">
            <v>55.979804634652695</v>
          </cell>
          <cell r="E25">
            <v>53.841018578315229</v>
          </cell>
          <cell r="F25">
            <v>50.66797965077609</v>
          </cell>
          <cell r="G25">
            <v>54.208059199243593</v>
          </cell>
          <cell r="H25">
            <v>57.492578171962876</v>
          </cell>
          <cell r="I25">
            <v>55.004455959735488</v>
          </cell>
          <cell r="J25">
            <v>59.44777395551062</v>
          </cell>
          <cell r="K25">
            <v>52.805625181828844</v>
          </cell>
          <cell r="L25">
            <v>44.140130385532643</v>
          </cell>
          <cell r="M25">
            <v>53.448586092263149</v>
          </cell>
          <cell r="N25">
            <v>51.837056742584238</v>
          </cell>
          <cell r="O25">
            <v>56.836516067860138</v>
          </cell>
          <cell r="P25">
            <v>50.938049392123162</v>
          </cell>
          <cell r="Q25">
            <v>56.785977403765123</v>
          </cell>
          <cell r="R25">
            <v>55.668010948423458</v>
          </cell>
          <cell r="S25">
            <v>55.120452590998056</v>
          </cell>
          <cell r="T25">
            <v>53.794834946943595</v>
          </cell>
          <cell r="U25">
            <v>55.326728480819867</v>
          </cell>
          <cell r="V25">
            <v>51.512771375535195</v>
          </cell>
          <cell r="W25">
            <v>53.226381573376095</v>
          </cell>
          <cell r="X25">
            <v>52.730116981676915</v>
          </cell>
          <cell r="Y25">
            <v>52.323508706862455</v>
          </cell>
        </row>
        <row r="26">
          <cell r="B26">
            <v>35674</v>
          </cell>
          <cell r="C26">
            <v>0.11392613761266213</v>
          </cell>
          <cell r="D26">
            <v>53.304029632201932</v>
          </cell>
          <cell r="E26">
            <v>55.979804634652695</v>
          </cell>
          <cell r="F26">
            <v>53.841018578315229</v>
          </cell>
          <cell r="G26">
            <v>50.66797965077609</v>
          </cell>
          <cell r="H26">
            <v>54.208059199243593</v>
          </cell>
          <cell r="I26">
            <v>57.492578171962876</v>
          </cell>
          <cell r="J26">
            <v>55.004455959735488</v>
          </cell>
          <cell r="K26">
            <v>59.44777395551062</v>
          </cell>
          <cell r="L26">
            <v>52.805625181828844</v>
          </cell>
          <cell r="M26">
            <v>44.140130385532643</v>
          </cell>
          <cell r="N26">
            <v>53.448586092263149</v>
          </cell>
          <cell r="O26">
            <v>51.837056742584238</v>
          </cell>
          <cell r="P26">
            <v>56.836516067860138</v>
          </cell>
          <cell r="Q26">
            <v>50.938049392123162</v>
          </cell>
          <cell r="R26">
            <v>56.785977403765123</v>
          </cell>
          <cell r="S26">
            <v>55.668010948423458</v>
          </cell>
          <cell r="T26">
            <v>55.120452590998056</v>
          </cell>
          <cell r="U26">
            <v>53.794834946943595</v>
          </cell>
          <cell r="V26">
            <v>55.326728480819867</v>
          </cell>
          <cell r="W26">
            <v>51.512771375535195</v>
          </cell>
          <cell r="X26">
            <v>53.226381573376095</v>
          </cell>
          <cell r="Y26">
            <v>52.730116981676915</v>
          </cell>
        </row>
        <row r="27">
          <cell r="B27">
            <v>35704</v>
          </cell>
          <cell r="C27">
            <v>6.5050624633025134E-2</v>
          </cell>
          <cell r="D27">
            <v>56.727615550497973</v>
          </cell>
          <cell r="E27">
            <v>53.304029632201932</v>
          </cell>
          <cell r="F27">
            <v>55.979804634652695</v>
          </cell>
          <cell r="G27">
            <v>53.841018578315229</v>
          </cell>
          <cell r="H27">
            <v>50.66797965077609</v>
          </cell>
          <cell r="I27">
            <v>54.208059199243593</v>
          </cell>
          <cell r="J27">
            <v>57.492578171962876</v>
          </cell>
          <cell r="K27">
            <v>55.004455959735488</v>
          </cell>
          <cell r="L27">
            <v>59.44777395551062</v>
          </cell>
          <cell r="M27">
            <v>52.805625181828844</v>
          </cell>
          <cell r="N27">
            <v>44.140130385532643</v>
          </cell>
          <cell r="O27">
            <v>53.448586092263149</v>
          </cell>
          <cell r="P27">
            <v>51.837056742584238</v>
          </cell>
          <cell r="Q27">
            <v>56.836516067860138</v>
          </cell>
          <cell r="R27">
            <v>50.938049392123162</v>
          </cell>
          <cell r="S27">
            <v>56.785977403765123</v>
          </cell>
          <cell r="T27">
            <v>55.668010948423458</v>
          </cell>
          <cell r="U27">
            <v>55.120452590998056</v>
          </cell>
          <cell r="V27">
            <v>53.794834946943595</v>
          </cell>
          <cell r="W27">
            <v>55.326728480819867</v>
          </cell>
          <cell r="X27">
            <v>51.512771375535195</v>
          </cell>
          <cell r="Y27">
            <v>53.226381573376095</v>
          </cell>
        </row>
        <row r="28">
          <cell r="B28">
            <v>35735</v>
          </cell>
          <cell r="C28">
            <v>3.9041585290334968E-2</v>
          </cell>
          <cell r="D28">
            <v>57.214385644887315</v>
          </cell>
          <cell r="E28">
            <v>56.727615550497973</v>
          </cell>
          <cell r="F28">
            <v>53.304029632201932</v>
          </cell>
          <cell r="G28">
            <v>55.979804634652695</v>
          </cell>
          <cell r="H28">
            <v>53.841018578315229</v>
          </cell>
          <cell r="I28">
            <v>50.66797965077609</v>
          </cell>
          <cell r="J28">
            <v>54.208059199243593</v>
          </cell>
          <cell r="K28">
            <v>57.492578171962876</v>
          </cell>
          <cell r="L28">
            <v>55.004455959735488</v>
          </cell>
          <cell r="M28">
            <v>59.44777395551062</v>
          </cell>
          <cell r="N28">
            <v>52.805625181828844</v>
          </cell>
          <cell r="O28">
            <v>44.140130385532643</v>
          </cell>
          <cell r="P28">
            <v>53.448586092263149</v>
          </cell>
          <cell r="Q28">
            <v>51.837056742584238</v>
          </cell>
          <cell r="R28">
            <v>56.836516067860138</v>
          </cell>
          <cell r="S28">
            <v>50.938049392123162</v>
          </cell>
          <cell r="T28">
            <v>56.785977403765123</v>
          </cell>
          <cell r="U28">
            <v>55.668010948423458</v>
          </cell>
          <cell r="V28">
            <v>55.120452590998056</v>
          </cell>
          <cell r="W28">
            <v>53.794834946943595</v>
          </cell>
          <cell r="X28">
            <v>55.326728480819867</v>
          </cell>
          <cell r="Y28">
            <v>51.512771375535195</v>
          </cell>
        </row>
        <row r="29">
          <cell r="B29">
            <v>35765</v>
          </cell>
          <cell r="C29">
            <v>4.9942307692307786E-2</v>
          </cell>
          <cell r="D29">
            <v>51.328747410381929</v>
          </cell>
          <cell r="E29">
            <v>57.214385644887315</v>
          </cell>
          <cell r="F29">
            <v>56.727615550497973</v>
          </cell>
          <cell r="G29">
            <v>53.304029632201932</v>
          </cell>
          <cell r="H29">
            <v>55.979804634652695</v>
          </cell>
          <cell r="I29">
            <v>53.841018578315229</v>
          </cell>
          <cell r="J29">
            <v>50.66797965077609</v>
          </cell>
          <cell r="K29">
            <v>54.208059199243593</v>
          </cell>
          <cell r="L29">
            <v>57.492578171962876</v>
          </cell>
          <cell r="M29">
            <v>55.004455959735488</v>
          </cell>
          <cell r="N29">
            <v>59.44777395551062</v>
          </cell>
          <cell r="O29">
            <v>52.805625181828844</v>
          </cell>
          <cell r="P29">
            <v>44.140130385532643</v>
          </cell>
          <cell r="Q29">
            <v>53.448586092263149</v>
          </cell>
          <cell r="R29">
            <v>51.837056742584238</v>
          </cell>
          <cell r="S29">
            <v>56.836516067860138</v>
          </cell>
          <cell r="T29">
            <v>50.938049392123162</v>
          </cell>
          <cell r="U29">
            <v>56.785977403765123</v>
          </cell>
          <cell r="V29">
            <v>55.668010948423458</v>
          </cell>
          <cell r="W29">
            <v>55.120452590998056</v>
          </cell>
          <cell r="X29">
            <v>53.794834946943595</v>
          </cell>
          <cell r="Y29">
            <v>55.326728480819867</v>
          </cell>
        </row>
        <row r="30">
          <cell r="B30">
            <v>35796</v>
          </cell>
          <cell r="C30">
            <v>5.3790563513338441E-2</v>
          </cell>
          <cell r="D30">
            <v>58.051919131632616</v>
          </cell>
          <cell r="E30">
            <v>51.328747410381929</v>
          </cell>
          <cell r="F30">
            <v>57.214385644887315</v>
          </cell>
          <cell r="G30">
            <v>56.727615550497973</v>
          </cell>
          <cell r="H30">
            <v>53.304029632201932</v>
          </cell>
          <cell r="I30">
            <v>55.979804634652695</v>
          </cell>
          <cell r="J30">
            <v>53.841018578315229</v>
          </cell>
          <cell r="K30">
            <v>50.66797965077609</v>
          </cell>
          <cell r="L30">
            <v>54.208059199243593</v>
          </cell>
          <cell r="M30">
            <v>57.492578171962876</v>
          </cell>
          <cell r="N30">
            <v>55.004455959735488</v>
          </cell>
          <cell r="O30">
            <v>59.44777395551062</v>
          </cell>
          <cell r="P30">
            <v>52.805625181828844</v>
          </cell>
          <cell r="Q30">
            <v>44.140130385532643</v>
          </cell>
          <cell r="R30">
            <v>53.448586092263149</v>
          </cell>
          <cell r="S30">
            <v>51.837056742584238</v>
          </cell>
          <cell r="T30">
            <v>56.836516067860138</v>
          </cell>
          <cell r="U30">
            <v>50.938049392123162</v>
          </cell>
          <cell r="V30">
            <v>56.785977403765123</v>
          </cell>
          <cell r="W30">
            <v>55.668010948423458</v>
          </cell>
          <cell r="X30">
            <v>55.120452590998056</v>
          </cell>
          <cell r="Y30">
            <v>53.794834946943595</v>
          </cell>
        </row>
        <row r="31">
          <cell r="B31">
            <v>35827</v>
          </cell>
          <cell r="C31">
            <v>7.1792711797940445E-2</v>
          </cell>
          <cell r="D31">
            <v>56.004557345101773</v>
          </cell>
          <cell r="E31">
            <v>58.051919131632616</v>
          </cell>
          <cell r="F31">
            <v>51.328747410381929</v>
          </cell>
          <cell r="G31">
            <v>57.214385644887315</v>
          </cell>
          <cell r="H31">
            <v>56.727615550497973</v>
          </cell>
          <cell r="I31">
            <v>53.304029632201932</v>
          </cell>
          <cell r="J31">
            <v>55.979804634652695</v>
          </cell>
          <cell r="K31">
            <v>53.841018578315229</v>
          </cell>
          <cell r="L31">
            <v>50.66797965077609</v>
          </cell>
          <cell r="M31">
            <v>54.208059199243593</v>
          </cell>
          <cell r="N31">
            <v>57.492578171962876</v>
          </cell>
          <cell r="O31">
            <v>55.004455959735488</v>
          </cell>
          <cell r="P31">
            <v>59.44777395551062</v>
          </cell>
          <cell r="Q31">
            <v>52.805625181828844</v>
          </cell>
          <cell r="R31">
            <v>44.140130385532643</v>
          </cell>
          <cell r="S31">
            <v>53.448586092263149</v>
          </cell>
          <cell r="T31">
            <v>51.837056742584238</v>
          </cell>
          <cell r="U31">
            <v>56.836516067860138</v>
          </cell>
          <cell r="V31">
            <v>50.938049392123162</v>
          </cell>
          <cell r="W31">
            <v>56.785977403765123</v>
          </cell>
          <cell r="X31">
            <v>55.668010948423458</v>
          </cell>
          <cell r="Y31">
            <v>55.120452590998056</v>
          </cell>
        </row>
        <row r="32">
          <cell r="B32">
            <v>35855</v>
          </cell>
          <cell r="C32">
            <v>0.12624181377605148</v>
          </cell>
          <cell r="D32">
            <v>47.583712351452803</v>
          </cell>
          <cell r="E32">
            <v>56.004557345101773</v>
          </cell>
          <cell r="F32">
            <v>58.051919131632616</v>
          </cell>
          <cell r="G32">
            <v>51.328747410381929</v>
          </cell>
          <cell r="H32">
            <v>57.214385644887315</v>
          </cell>
          <cell r="I32">
            <v>56.727615550497973</v>
          </cell>
          <cell r="J32">
            <v>53.304029632201932</v>
          </cell>
          <cell r="K32">
            <v>55.979804634652695</v>
          </cell>
          <cell r="L32">
            <v>53.841018578315229</v>
          </cell>
          <cell r="M32">
            <v>50.66797965077609</v>
          </cell>
          <cell r="N32">
            <v>54.208059199243593</v>
          </cell>
          <cell r="O32">
            <v>57.492578171962876</v>
          </cell>
          <cell r="P32">
            <v>55.004455959735488</v>
          </cell>
          <cell r="Q32">
            <v>59.44777395551062</v>
          </cell>
          <cell r="R32">
            <v>52.805625181828844</v>
          </cell>
          <cell r="S32">
            <v>44.140130385532643</v>
          </cell>
          <cell r="T32">
            <v>53.448586092263149</v>
          </cell>
          <cell r="U32">
            <v>51.837056742584238</v>
          </cell>
          <cell r="V32">
            <v>56.836516067860138</v>
          </cell>
          <cell r="W32">
            <v>50.938049392123162</v>
          </cell>
          <cell r="X32">
            <v>56.785977403765123</v>
          </cell>
          <cell r="Y32">
            <v>55.668010948423458</v>
          </cell>
        </row>
        <row r="33">
          <cell r="B33">
            <v>35886</v>
          </cell>
          <cell r="C33">
            <v>0.1434853301623511</v>
          </cell>
          <cell r="D33">
            <v>52.717111599826929</v>
          </cell>
          <cell r="E33">
            <v>47.583712351452803</v>
          </cell>
          <cell r="F33">
            <v>56.004557345101773</v>
          </cell>
          <cell r="G33">
            <v>58.051919131632616</v>
          </cell>
          <cell r="H33">
            <v>51.328747410381929</v>
          </cell>
          <cell r="I33">
            <v>57.214385644887315</v>
          </cell>
          <cell r="J33">
            <v>56.727615550497973</v>
          </cell>
          <cell r="K33">
            <v>53.304029632201932</v>
          </cell>
          <cell r="L33">
            <v>55.979804634652695</v>
          </cell>
          <cell r="M33">
            <v>53.841018578315229</v>
          </cell>
          <cell r="N33">
            <v>50.66797965077609</v>
          </cell>
          <cell r="O33">
            <v>54.208059199243593</v>
          </cell>
          <cell r="P33">
            <v>57.492578171962876</v>
          </cell>
          <cell r="Q33">
            <v>55.004455959735488</v>
          </cell>
          <cell r="R33">
            <v>59.44777395551062</v>
          </cell>
          <cell r="S33">
            <v>52.805625181828844</v>
          </cell>
          <cell r="T33">
            <v>44.140130385532643</v>
          </cell>
          <cell r="U33">
            <v>53.448586092263149</v>
          </cell>
          <cell r="V33">
            <v>51.837056742584238</v>
          </cell>
          <cell r="W33">
            <v>56.836516067860138</v>
          </cell>
          <cell r="X33">
            <v>50.938049392123162</v>
          </cell>
          <cell r="Y33">
            <v>56.785977403765123</v>
          </cell>
        </row>
        <row r="34">
          <cell r="B34">
            <v>35916</v>
          </cell>
          <cell r="C34">
            <v>0.13270464850144137</v>
          </cell>
          <cell r="D34">
            <v>56.438230513604111</v>
          </cell>
          <cell r="E34">
            <v>52.717111599826929</v>
          </cell>
          <cell r="F34">
            <v>47.583712351452803</v>
          </cell>
          <cell r="G34">
            <v>56.004557345101773</v>
          </cell>
          <cell r="H34">
            <v>58.051919131632616</v>
          </cell>
          <cell r="I34">
            <v>51.328747410381929</v>
          </cell>
          <cell r="J34">
            <v>57.214385644887315</v>
          </cell>
          <cell r="K34">
            <v>56.727615550497973</v>
          </cell>
          <cell r="L34">
            <v>53.304029632201932</v>
          </cell>
          <cell r="M34">
            <v>55.979804634652695</v>
          </cell>
          <cell r="N34">
            <v>53.841018578315229</v>
          </cell>
          <cell r="O34">
            <v>50.66797965077609</v>
          </cell>
          <cell r="P34">
            <v>54.208059199243593</v>
          </cell>
          <cell r="Q34">
            <v>57.492578171962876</v>
          </cell>
          <cell r="R34">
            <v>55.004455959735488</v>
          </cell>
          <cell r="S34">
            <v>59.44777395551062</v>
          </cell>
          <cell r="T34">
            <v>52.805625181828844</v>
          </cell>
          <cell r="U34">
            <v>44.140130385532643</v>
          </cell>
          <cell r="V34">
            <v>53.448586092263149</v>
          </cell>
          <cell r="W34">
            <v>51.837056742584238</v>
          </cell>
          <cell r="X34">
            <v>56.836516067860138</v>
          </cell>
          <cell r="Y34">
            <v>50.938049392123162</v>
          </cell>
        </row>
        <row r="35">
          <cell r="B35">
            <v>35947</v>
          </cell>
          <cell r="C35">
            <v>0.18434512109009704</v>
          </cell>
          <cell r="D35">
            <v>57.892626568082306</v>
          </cell>
          <cell r="E35">
            <v>56.438230513604111</v>
          </cell>
          <cell r="F35">
            <v>52.717111599826929</v>
          </cell>
          <cell r="G35">
            <v>47.583712351452803</v>
          </cell>
          <cell r="H35">
            <v>56.004557345101773</v>
          </cell>
          <cell r="I35">
            <v>58.051919131632616</v>
          </cell>
          <cell r="J35">
            <v>51.328747410381929</v>
          </cell>
          <cell r="K35">
            <v>57.214385644887315</v>
          </cell>
          <cell r="L35">
            <v>56.727615550497973</v>
          </cell>
          <cell r="M35">
            <v>53.304029632201932</v>
          </cell>
          <cell r="N35">
            <v>55.979804634652695</v>
          </cell>
          <cell r="O35">
            <v>53.841018578315229</v>
          </cell>
          <cell r="P35">
            <v>50.66797965077609</v>
          </cell>
          <cell r="Q35">
            <v>54.208059199243593</v>
          </cell>
          <cell r="R35">
            <v>57.492578171962876</v>
          </cell>
          <cell r="S35">
            <v>55.004455959735488</v>
          </cell>
          <cell r="T35">
            <v>59.44777395551062</v>
          </cell>
          <cell r="U35">
            <v>52.805625181828844</v>
          </cell>
          <cell r="V35">
            <v>44.140130385532643</v>
          </cell>
          <cell r="W35">
            <v>53.448586092263149</v>
          </cell>
          <cell r="X35">
            <v>51.837056742584238</v>
          </cell>
          <cell r="Y35">
            <v>56.836516067860138</v>
          </cell>
        </row>
        <row r="36">
          <cell r="B36">
            <v>35977</v>
          </cell>
          <cell r="C36">
            <v>9.5028331200877281E-2</v>
          </cell>
          <cell r="D36">
            <v>53.522276167866195</v>
          </cell>
          <cell r="E36">
            <v>57.892626568082306</v>
          </cell>
          <cell r="F36">
            <v>56.438230513604111</v>
          </cell>
          <cell r="G36">
            <v>52.717111599826929</v>
          </cell>
          <cell r="H36">
            <v>47.583712351452803</v>
          </cell>
          <cell r="I36">
            <v>56.004557345101773</v>
          </cell>
          <cell r="J36">
            <v>58.051919131632616</v>
          </cell>
          <cell r="K36">
            <v>51.328747410381929</v>
          </cell>
          <cell r="L36">
            <v>57.214385644887315</v>
          </cell>
          <cell r="M36">
            <v>56.727615550497973</v>
          </cell>
          <cell r="N36">
            <v>53.304029632201932</v>
          </cell>
          <cell r="O36">
            <v>55.979804634652695</v>
          </cell>
          <cell r="P36">
            <v>53.841018578315229</v>
          </cell>
          <cell r="Q36">
            <v>50.66797965077609</v>
          </cell>
          <cell r="R36">
            <v>54.208059199243593</v>
          </cell>
          <cell r="S36">
            <v>57.492578171962876</v>
          </cell>
          <cell r="T36">
            <v>55.004455959735488</v>
          </cell>
          <cell r="U36">
            <v>59.44777395551062</v>
          </cell>
          <cell r="V36">
            <v>52.805625181828844</v>
          </cell>
          <cell r="W36">
            <v>44.140130385532643</v>
          </cell>
          <cell r="X36">
            <v>53.448586092263149</v>
          </cell>
          <cell r="Y36">
            <v>51.837056742584238</v>
          </cell>
        </row>
        <row r="37">
          <cell r="B37">
            <v>36008</v>
          </cell>
          <cell r="C37">
            <v>0.10534330325689223</v>
          </cell>
          <cell r="D37">
            <v>62.531970919996027</v>
          </cell>
          <cell r="E37">
            <v>53.522276167866195</v>
          </cell>
          <cell r="F37">
            <v>57.892626568082306</v>
          </cell>
          <cell r="G37">
            <v>56.438230513604111</v>
          </cell>
          <cell r="H37">
            <v>52.717111599826929</v>
          </cell>
          <cell r="I37">
            <v>47.583712351452803</v>
          </cell>
          <cell r="J37">
            <v>56.004557345101773</v>
          </cell>
          <cell r="K37">
            <v>58.051919131632616</v>
          </cell>
          <cell r="L37">
            <v>51.328747410381929</v>
          </cell>
          <cell r="M37">
            <v>57.214385644887315</v>
          </cell>
          <cell r="N37">
            <v>56.727615550497973</v>
          </cell>
          <cell r="O37">
            <v>53.304029632201932</v>
          </cell>
          <cell r="P37">
            <v>55.979804634652695</v>
          </cell>
          <cell r="Q37">
            <v>53.841018578315229</v>
          </cell>
          <cell r="R37">
            <v>50.66797965077609</v>
          </cell>
          <cell r="S37">
            <v>54.208059199243593</v>
          </cell>
          <cell r="T37">
            <v>57.492578171962876</v>
          </cell>
          <cell r="U37">
            <v>55.004455959735488</v>
          </cell>
          <cell r="V37">
            <v>59.44777395551062</v>
          </cell>
          <cell r="W37">
            <v>52.805625181828844</v>
          </cell>
          <cell r="X37">
            <v>44.140130385532643</v>
          </cell>
          <cell r="Y37">
            <v>53.448586092263149</v>
          </cell>
        </row>
        <row r="38">
          <cell r="B38">
            <v>36039</v>
          </cell>
          <cell r="C38">
            <v>8.7939935145026737E-2</v>
          </cell>
          <cell r="D38">
            <v>51.38110944057609</v>
          </cell>
          <cell r="E38">
            <v>62.531970919996027</v>
          </cell>
          <cell r="F38">
            <v>53.522276167866195</v>
          </cell>
          <cell r="G38">
            <v>57.892626568082306</v>
          </cell>
          <cell r="H38">
            <v>56.438230513604111</v>
          </cell>
          <cell r="I38">
            <v>52.717111599826929</v>
          </cell>
          <cell r="J38">
            <v>47.583712351452803</v>
          </cell>
          <cell r="K38">
            <v>56.004557345101773</v>
          </cell>
          <cell r="L38">
            <v>58.051919131632616</v>
          </cell>
          <cell r="M38">
            <v>51.328747410381929</v>
          </cell>
          <cell r="N38">
            <v>57.214385644887315</v>
          </cell>
          <cell r="O38">
            <v>56.727615550497973</v>
          </cell>
          <cell r="P38">
            <v>53.304029632201932</v>
          </cell>
          <cell r="Q38">
            <v>55.979804634652695</v>
          </cell>
          <cell r="R38">
            <v>53.841018578315229</v>
          </cell>
          <cell r="S38">
            <v>50.66797965077609</v>
          </cell>
          <cell r="T38">
            <v>54.208059199243593</v>
          </cell>
          <cell r="U38">
            <v>57.492578171962876</v>
          </cell>
          <cell r="V38">
            <v>55.004455959735488</v>
          </cell>
          <cell r="W38">
            <v>59.44777395551062</v>
          </cell>
          <cell r="X38">
            <v>52.805625181828844</v>
          </cell>
          <cell r="Y38">
            <v>44.140130385532643</v>
          </cell>
        </row>
        <row r="39">
          <cell r="B39">
            <v>36069</v>
          </cell>
          <cell r="C39">
            <v>8.3115951772668284E-2</v>
          </cell>
          <cell r="D39">
            <v>54.314789355324962</v>
          </cell>
          <cell r="E39">
            <v>51.38110944057609</v>
          </cell>
          <cell r="F39">
            <v>62.531970919996027</v>
          </cell>
          <cell r="G39">
            <v>53.522276167866195</v>
          </cell>
          <cell r="H39">
            <v>57.892626568082306</v>
          </cell>
          <cell r="I39">
            <v>56.438230513604111</v>
          </cell>
          <cell r="J39">
            <v>52.717111599826929</v>
          </cell>
          <cell r="K39">
            <v>47.583712351452803</v>
          </cell>
          <cell r="L39">
            <v>56.004557345101773</v>
          </cell>
          <cell r="M39">
            <v>58.051919131632616</v>
          </cell>
          <cell r="N39">
            <v>51.328747410381929</v>
          </cell>
          <cell r="O39">
            <v>57.214385644887315</v>
          </cell>
          <cell r="P39">
            <v>56.727615550497973</v>
          </cell>
          <cell r="Q39">
            <v>53.304029632201932</v>
          </cell>
          <cell r="R39">
            <v>55.979804634652695</v>
          </cell>
          <cell r="S39">
            <v>53.841018578315229</v>
          </cell>
          <cell r="T39">
            <v>50.66797965077609</v>
          </cell>
          <cell r="U39">
            <v>54.208059199243593</v>
          </cell>
          <cell r="V39">
            <v>57.492578171962876</v>
          </cell>
          <cell r="W39">
            <v>55.004455959735488</v>
          </cell>
          <cell r="X39">
            <v>59.44777395551062</v>
          </cell>
          <cell r="Y39">
            <v>52.805625181828844</v>
          </cell>
        </row>
        <row r="40">
          <cell r="B40">
            <v>36100</v>
          </cell>
          <cell r="C40">
            <v>0.11473643673839895</v>
          </cell>
          <cell r="D40">
            <v>54.963999064629753</v>
          </cell>
          <cell r="E40">
            <v>54.314789355324962</v>
          </cell>
          <cell r="F40">
            <v>51.38110944057609</v>
          </cell>
          <cell r="G40">
            <v>62.531970919996027</v>
          </cell>
          <cell r="H40">
            <v>53.522276167866195</v>
          </cell>
          <cell r="I40">
            <v>57.892626568082306</v>
          </cell>
          <cell r="J40">
            <v>56.438230513604111</v>
          </cell>
          <cell r="K40">
            <v>52.717111599826929</v>
          </cell>
          <cell r="L40">
            <v>47.583712351452803</v>
          </cell>
          <cell r="M40">
            <v>56.004557345101773</v>
          </cell>
          <cell r="N40">
            <v>58.051919131632616</v>
          </cell>
          <cell r="O40">
            <v>51.328747410381929</v>
          </cell>
          <cell r="P40">
            <v>57.214385644887315</v>
          </cell>
          <cell r="Q40">
            <v>56.727615550497973</v>
          </cell>
          <cell r="R40">
            <v>53.304029632201932</v>
          </cell>
          <cell r="S40">
            <v>55.979804634652695</v>
          </cell>
          <cell r="T40">
            <v>53.841018578315229</v>
          </cell>
          <cell r="U40">
            <v>50.66797965077609</v>
          </cell>
          <cell r="V40">
            <v>54.208059199243593</v>
          </cell>
          <cell r="W40">
            <v>57.492578171962876</v>
          </cell>
          <cell r="X40">
            <v>55.004455959735488</v>
          </cell>
          <cell r="Y40">
            <v>59.44777395551062</v>
          </cell>
        </row>
        <row r="41">
          <cell r="B41">
            <v>36130</v>
          </cell>
          <cell r="C41">
            <v>0.11585343517043056</v>
          </cell>
          <cell r="D41">
            <v>56.015640578867007</v>
          </cell>
          <cell r="E41">
            <v>54.963999064629753</v>
          </cell>
          <cell r="F41">
            <v>54.314789355324962</v>
          </cell>
          <cell r="G41">
            <v>51.38110944057609</v>
          </cell>
          <cell r="H41">
            <v>62.531970919996027</v>
          </cell>
          <cell r="I41">
            <v>53.522276167866195</v>
          </cell>
          <cell r="J41">
            <v>57.892626568082306</v>
          </cell>
          <cell r="K41">
            <v>56.438230513604111</v>
          </cell>
          <cell r="L41">
            <v>52.717111599826929</v>
          </cell>
          <cell r="M41">
            <v>47.583712351452803</v>
          </cell>
          <cell r="N41">
            <v>56.004557345101773</v>
          </cell>
          <cell r="O41">
            <v>58.051919131632616</v>
          </cell>
          <cell r="P41">
            <v>51.328747410381929</v>
          </cell>
          <cell r="Q41">
            <v>57.214385644887315</v>
          </cell>
          <cell r="R41">
            <v>56.727615550497973</v>
          </cell>
          <cell r="S41">
            <v>53.304029632201932</v>
          </cell>
          <cell r="T41">
            <v>55.979804634652695</v>
          </cell>
          <cell r="U41">
            <v>53.841018578315229</v>
          </cell>
          <cell r="V41">
            <v>50.66797965077609</v>
          </cell>
          <cell r="W41">
            <v>54.208059199243593</v>
          </cell>
          <cell r="X41">
            <v>57.492578171962876</v>
          </cell>
          <cell r="Y41">
            <v>55.004455959735488</v>
          </cell>
        </row>
        <row r="42">
          <cell r="B42">
            <v>36161</v>
          </cell>
          <cell r="C42">
            <v>0.10518411999199073</v>
          </cell>
          <cell r="D42">
            <v>53.789481604014824</v>
          </cell>
          <cell r="E42">
            <v>56.015640578867007</v>
          </cell>
          <cell r="F42">
            <v>54.963999064629753</v>
          </cell>
          <cell r="G42">
            <v>54.314789355324962</v>
          </cell>
          <cell r="H42">
            <v>51.38110944057609</v>
          </cell>
          <cell r="I42">
            <v>62.531970919996027</v>
          </cell>
          <cell r="J42">
            <v>53.522276167866195</v>
          </cell>
          <cell r="K42">
            <v>57.892626568082306</v>
          </cell>
          <cell r="L42">
            <v>56.438230513604111</v>
          </cell>
          <cell r="M42">
            <v>52.717111599826929</v>
          </cell>
          <cell r="N42">
            <v>47.583712351452803</v>
          </cell>
          <cell r="O42">
            <v>56.004557345101773</v>
          </cell>
          <cell r="P42">
            <v>58.051919131632616</v>
          </cell>
          <cell r="Q42">
            <v>51.328747410381929</v>
          </cell>
          <cell r="R42">
            <v>57.214385644887315</v>
          </cell>
          <cell r="S42">
            <v>56.727615550497973</v>
          </cell>
          <cell r="T42">
            <v>53.304029632201932</v>
          </cell>
          <cell r="U42">
            <v>55.979804634652695</v>
          </cell>
          <cell r="V42">
            <v>53.841018578315229</v>
          </cell>
          <cell r="W42">
            <v>50.66797965077609</v>
          </cell>
          <cell r="X42">
            <v>54.208059199243593</v>
          </cell>
          <cell r="Y42">
            <v>57.492578171962876</v>
          </cell>
        </row>
        <row r="43">
          <cell r="B43">
            <v>36192</v>
          </cell>
          <cell r="C43">
            <v>0.13496128863231882</v>
          </cell>
          <cell r="D43">
            <v>53.762606004959771</v>
          </cell>
          <cell r="E43">
            <v>53.789481604014824</v>
          </cell>
          <cell r="F43">
            <v>56.015640578867007</v>
          </cell>
          <cell r="G43">
            <v>54.963999064629753</v>
          </cell>
          <cell r="H43">
            <v>54.314789355324962</v>
          </cell>
          <cell r="I43">
            <v>51.38110944057609</v>
          </cell>
          <cell r="J43">
            <v>62.531970919996027</v>
          </cell>
          <cell r="K43">
            <v>53.522276167866195</v>
          </cell>
          <cell r="L43">
            <v>57.892626568082306</v>
          </cell>
          <cell r="M43">
            <v>56.438230513604111</v>
          </cell>
          <cell r="N43">
            <v>52.717111599826929</v>
          </cell>
          <cell r="O43">
            <v>47.583712351452803</v>
          </cell>
          <cell r="P43">
            <v>56.004557345101773</v>
          </cell>
          <cell r="Q43">
            <v>58.051919131632616</v>
          </cell>
          <cell r="R43">
            <v>51.328747410381929</v>
          </cell>
          <cell r="S43">
            <v>57.214385644887315</v>
          </cell>
          <cell r="T43">
            <v>56.727615550497973</v>
          </cell>
          <cell r="U43">
            <v>53.304029632201932</v>
          </cell>
          <cell r="V43">
            <v>55.979804634652695</v>
          </cell>
          <cell r="W43">
            <v>53.841018578315229</v>
          </cell>
          <cell r="X43">
            <v>50.66797965077609</v>
          </cell>
          <cell r="Y43">
            <v>54.208059199243593</v>
          </cell>
        </row>
        <row r="44">
          <cell r="B44">
            <v>36220</v>
          </cell>
          <cell r="C44">
            <v>0.10912461055094713</v>
          </cell>
          <cell r="D44">
            <v>53.017565938692563</v>
          </cell>
          <cell r="E44">
            <v>53.762606004959771</v>
          </cell>
          <cell r="F44">
            <v>53.789481604014824</v>
          </cell>
          <cell r="G44">
            <v>56.015640578867007</v>
          </cell>
          <cell r="H44">
            <v>54.963999064629753</v>
          </cell>
          <cell r="I44">
            <v>54.314789355324962</v>
          </cell>
          <cell r="J44">
            <v>51.38110944057609</v>
          </cell>
          <cell r="K44">
            <v>62.531970919996027</v>
          </cell>
          <cell r="L44">
            <v>53.522276167866195</v>
          </cell>
          <cell r="M44">
            <v>57.892626568082306</v>
          </cell>
          <cell r="N44">
            <v>56.438230513604111</v>
          </cell>
          <cell r="O44">
            <v>52.717111599826929</v>
          </cell>
          <cell r="P44">
            <v>47.583712351452803</v>
          </cell>
          <cell r="Q44">
            <v>56.004557345101773</v>
          </cell>
          <cell r="R44">
            <v>58.051919131632616</v>
          </cell>
          <cell r="S44">
            <v>51.328747410381929</v>
          </cell>
          <cell r="T44">
            <v>57.214385644887315</v>
          </cell>
          <cell r="U44">
            <v>56.727615550497973</v>
          </cell>
          <cell r="V44">
            <v>53.304029632201932</v>
          </cell>
          <cell r="W44">
            <v>55.979804634652695</v>
          </cell>
          <cell r="X44">
            <v>53.841018578315229</v>
          </cell>
          <cell r="Y44">
            <v>50.66797965077609</v>
          </cell>
        </row>
        <row r="45">
          <cell r="B45">
            <v>36251</v>
          </cell>
          <cell r="C45">
            <v>3.9308483094083968E-2</v>
          </cell>
          <cell r="D45">
            <v>51.726763624040096</v>
          </cell>
          <cell r="E45">
            <v>53.017565938692563</v>
          </cell>
          <cell r="F45">
            <v>53.762606004959771</v>
          </cell>
          <cell r="G45">
            <v>53.789481604014824</v>
          </cell>
          <cell r="H45">
            <v>56.015640578867007</v>
          </cell>
          <cell r="I45">
            <v>54.963999064629753</v>
          </cell>
          <cell r="J45">
            <v>54.314789355324962</v>
          </cell>
          <cell r="K45">
            <v>51.38110944057609</v>
          </cell>
          <cell r="L45">
            <v>62.531970919996027</v>
          </cell>
          <cell r="M45">
            <v>53.522276167866195</v>
          </cell>
          <cell r="N45">
            <v>57.892626568082306</v>
          </cell>
          <cell r="O45">
            <v>56.438230513604111</v>
          </cell>
          <cell r="P45">
            <v>52.717111599826929</v>
          </cell>
          <cell r="Q45">
            <v>47.583712351452803</v>
          </cell>
          <cell r="R45">
            <v>56.004557345101773</v>
          </cell>
          <cell r="S45">
            <v>58.051919131632616</v>
          </cell>
          <cell r="T45">
            <v>51.328747410381929</v>
          </cell>
          <cell r="U45">
            <v>57.214385644887315</v>
          </cell>
          <cell r="V45">
            <v>56.727615550497973</v>
          </cell>
          <cell r="W45">
            <v>53.304029632201932</v>
          </cell>
          <cell r="X45">
            <v>55.979804634652695</v>
          </cell>
          <cell r="Y45">
            <v>53.841018578315229</v>
          </cell>
        </row>
        <row r="46">
          <cell r="B46">
            <v>36281</v>
          </cell>
          <cell r="C46">
            <v>3.2521676855001624E-2</v>
          </cell>
          <cell r="D46">
            <v>52.735535079611232</v>
          </cell>
          <cell r="E46">
            <v>51.726763624040096</v>
          </cell>
          <cell r="F46">
            <v>53.017565938692563</v>
          </cell>
          <cell r="G46">
            <v>53.762606004959771</v>
          </cell>
          <cell r="H46">
            <v>53.789481604014824</v>
          </cell>
          <cell r="I46">
            <v>56.015640578867007</v>
          </cell>
          <cell r="J46">
            <v>54.963999064629753</v>
          </cell>
          <cell r="K46">
            <v>54.314789355324962</v>
          </cell>
          <cell r="L46">
            <v>51.38110944057609</v>
          </cell>
          <cell r="M46">
            <v>62.531970919996027</v>
          </cell>
          <cell r="N46">
            <v>53.522276167866195</v>
          </cell>
          <cell r="O46">
            <v>57.892626568082306</v>
          </cell>
          <cell r="P46">
            <v>56.438230513604111</v>
          </cell>
          <cell r="Q46">
            <v>52.717111599826929</v>
          </cell>
          <cell r="R46">
            <v>47.583712351452803</v>
          </cell>
          <cell r="S46">
            <v>56.004557345101773</v>
          </cell>
          <cell r="T46">
            <v>58.051919131632616</v>
          </cell>
          <cell r="U46">
            <v>51.328747410381929</v>
          </cell>
          <cell r="V46">
            <v>57.214385644887315</v>
          </cell>
          <cell r="W46">
            <v>56.727615550497973</v>
          </cell>
          <cell r="X46">
            <v>53.304029632201932</v>
          </cell>
          <cell r="Y46">
            <v>55.979804634652695</v>
          </cell>
        </row>
        <row r="47">
          <cell r="B47">
            <v>36312</v>
          </cell>
          <cell r="C47">
            <v>4.8301199674500861E-3</v>
          </cell>
          <cell r="D47">
            <v>53.078833499777041</v>
          </cell>
          <cell r="E47">
            <v>52.735535079611232</v>
          </cell>
          <cell r="F47">
            <v>51.726763624040096</v>
          </cell>
          <cell r="G47">
            <v>53.017565938692563</v>
          </cell>
          <cell r="H47">
            <v>53.762606004959771</v>
          </cell>
          <cell r="I47">
            <v>53.789481604014824</v>
          </cell>
          <cell r="J47">
            <v>56.015640578867007</v>
          </cell>
          <cell r="K47">
            <v>54.963999064629753</v>
          </cell>
          <cell r="L47">
            <v>54.314789355324962</v>
          </cell>
          <cell r="M47">
            <v>51.38110944057609</v>
          </cell>
          <cell r="N47">
            <v>62.531970919996027</v>
          </cell>
          <cell r="O47">
            <v>53.522276167866195</v>
          </cell>
          <cell r="P47">
            <v>57.892626568082306</v>
          </cell>
          <cell r="Q47">
            <v>56.438230513604111</v>
          </cell>
          <cell r="R47">
            <v>52.717111599826929</v>
          </cell>
          <cell r="S47">
            <v>47.583712351452803</v>
          </cell>
          <cell r="T47">
            <v>56.004557345101773</v>
          </cell>
          <cell r="U47">
            <v>58.051919131632616</v>
          </cell>
          <cell r="V47">
            <v>51.328747410381929</v>
          </cell>
          <cell r="W47">
            <v>57.214385644887315</v>
          </cell>
          <cell r="X47">
            <v>56.727615550497973</v>
          </cell>
          <cell r="Y47">
            <v>53.304029632201932</v>
          </cell>
        </row>
        <row r="48">
          <cell r="B48">
            <v>36342</v>
          </cell>
          <cell r="C48">
            <v>6.4147290056585815E-2</v>
          </cell>
          <cell r="D48">
            <v>55.975723975570624</v>
          </cell>
          <cell r="E48">
            <v>53.078833499777041</v>
          </cell>
          <cell r="F48">
            <v>52.735535079611232</v>
          </cell>
          <cell r="G48">
            <v>51.726763624040096</v>
          </cell>
          <cell r="H48">
            <v>53.017565938692563</v>
          </cell>
          <cell r="I48">
            <v>53.762606004959771</v>
          </cell>
          <cell r="J48">
            <v>53.789481604014824</v>
          </cell>
          <cell r="K48">
            <v>56.015640578867007</v>
          </cell>
          <cell r="L48">
            <v>54.963999064629753</v>
          </cell>
          <cell r="M48">
            <v>54.314789355324962</v>
          </cell>
          <cell r="N48">
            <v>51.38110944057609</v>
          </cell>
          <cell r="O48">
            <v>62.531970919996027</v>
          </cell>
          <cell r="P48">
            <v>53.522276167866195</v>
          </cell>
          <cell r="Q48">
            <v>57.892626568082306</v>
          </cell>
          <cell r="R48">
            <v>56.438230513604111</v>
          </cell>
          <cell r="S48">
            <v>52.717111599826929</v>
          </cell>
          <cell r="T48">
            <v>47.583712351452803</v>
          </cell>
          <cell r="U48">
            <v>56.004557345101773</v>
          </cell>
          <cell r="V48">
            <v>58.051919131632616</v>
          </cell>
          <cell r="W48">
            <v>51.328747410381929</v>
          </cell>
          <cell r="X48">
            <v>57.214385644887315</v>
          </cell>
          <cell r="Y48">
            <v>56.727615550497973</v>
          </cell>
        </row>
        <row r="49">
          <cell r="B49">
            <v>36373</v>
          </cell>
          <cell r="C49">
            <v>1.1979273759098463E-2</v>
          </cell>
          <cell r="D49">
            <v>51.525044522186739</v>
          </cell>
          <cell r="E49">
            <v>55.975723975570624</v>
          </cell>
          <cell r="F49">
            <v>53.078833499777041</v>
          </cell>
          <cell r="G49">
            <v>52.735535079611232</v>
          </cell>
          <cell r="H49">
            <v>51.726763624040096</v>
          </cell>
          <cell r="I49">
            <v>53.017565938692563</v>
          </cell>
          <cell r="J49">
            <v>53.762606004959771</v>
          </cell>
          <cell r="K49">
            <v>53.789481604014824</v>
          </cell>
          <cell r="L49">
            <v>56.015640578867007</v>
          </cell>
          <cell r="M49">
            <v>54.963999064629753</v>
          </cell>
          <cell r="N49">
            <v>54.314789355324962</v>
          </cell>
          <cell r="O49">
            <v>51.38110944057609</v>
          </cell>
          <cell r="P49">
            <v>62.531970919996027</v>
          </cell>
          <cell r="Q49">
            <v>53.522276167866195</v>
          </cell>
          <cell r="R49">
            <v>57.892626568082306</v>
          </cell>
          <cell r="S49">
            <v>56.438230513604111</v>
          </cell>
          <cell r="T49">
            <v>52.717111599826929</v>
          </cell>
          <cell r="U49">
            <v>47.583712351452803</v>
          </cell>
          <cell r="V49">
            <v>56.004557345101773</v>
          </cell>
          <cell r="W49">
            <v>58.051919131632616</v>
          </cell>
          <cell r="X49">
            <v>51.328747410381929</v>
          </cell>
          <cell r="Y49">
            <v>57.214385644887315</v>
          </cell>
        </row>
        <row r="50">
          <cell r="B50">
            <v>36404</v>
          </cell>
          <cell r="C50">
            <v>2.182498783836162E-2</v>
          </cell>
          <cell r="D50">
            <v>56.072774408679436</v>
          </cell>
          <cell r="E50">
            <v>51.525044522186739</v>
          </cell>
          <cell r="F50">
            <v>55.975723975570624</v>
          </cell>
          <cell r="G50">
            <v>53.078833499777041</v>
          </cell>
          <cell r="H50">
            <v>52.735535079611232</v>
          </cell>
          <cell r="I50">
            <v>51.726763624040096</v>
          </cell>
          <cell r="J50">
            <v>53.017565938692563</v>
          </cell>
          <cell r="K50">
            <v>53.762606004959771</v>
          </cell>
          <cell r="L50">
            <v>53.789481604014824</v>
          </cell>
          <cell r="M50">
            <v>56.015640578867007</v>
          </cell>
          <cell r="N50">
            <v>54.963999064629753</v>
          </cell>
          <cell r="O50">
            <v>54.314789355324962</v>
          </cell>
          <cell r="P50">
            <v>51.38110944057609</v>
          </cell>
          <cell r="Q50">
            <v>62.531970919996027</v>
          </cell>
          <cell r="R50">
            <v>53.522276167866195</v>
          </cell>
          <cell r="S50">
            <v>57.892626568082306</v>
          </cell>
          <cell r="T50">
            <v>56.438230513604111</v>
          </cell>
          <cell r="U50">
            <v>52.717111599826929</v>
          </cell>
          <cell r="V50">
            <v>47.583712351452803</v>
          </cell>
          <cell r="W50">
            <v>56.004557345101773</v>
          </cell>
          <cell r="X50">
            <v>58.051919131632616</v>
          </cell>
          <cell r="Y50">
            <v>51.328747410381929</v>
          </cell>
        </row>
        <row r="51">
          <cell r="B51">
            <v>36434</v>
          </cell>
          <cell r="C51">
            <v>2.1307323694207403E-2</v>
          </cell>
          <cell r="D51">
            <v>54.368285619742537</v>
          </cell>
          <cell r="E51">
            <v>56.072774408679436</v>
          </cell>
          <cell r="F51">
            <v>51.525044522186739</v>
          </cell>
          <cell r="G51">
            <v>55.975723975570624</v>
          </cell>
          <cell r="H51">
            <v>53.078833499777041</v>
          </cell>
          <cell r="I51">
            <v>52.735535079611232</v>
          </cell>
          <cell r="J51">
            <v>51.726763624040096</v>
          </cell>
          <cell r="K51">
            <v>53.017565938692563</v>
          </cell>
          <cell r="L51">
            <v>53.762606004959771</v>
          </cell>
          <cell r="M51">
            <v>53.789481604014824</v>
          </cell>
          <cell r="N51">
            <v>56.015640578867007</v>
          </cell>
          <cell r="O51">
            <v>54.963999064629753</v>
          </cell>
          <cell r="P51">
            <v>54.314789355324962</v>
          </cell>
          <cell r="Q51">
            <v>51.38110944057609</v>
          </cell>
          <cell r="R51">
            <v>62.531970919996027</v>
          </cell>
          <cell r="S51">
            <v>53.522276167866195</v>
          </cell>
          <cell r="T51">
            <v>57.892626568082306</v>
          </cell>
          <cell r="U51">
            <v>56.438230513604111</v>
          </cell>
          <cell r="V51">
            <v>52.717111599826929</v>
          </cell>
          <cell r="W51">
            <v>47.583712351452803</v>
          </cell>
          <cell r="X51">
            <v>56.004557345101773</v>
          </cell>
          <cell r="Y51">
            <v>58.051919131632616</v>
          </cell>
        </row>
        <row r="52">
          <cell r="B52">
            <v>36465</v>
          </cell>
          <cell r="C52">
            <v>5.1765760652757731E-2</v>
          </cell>
          <cell r="D52">
            <v>55.819425340575755</v>
          </cell>
          <cell r="E52">
            <v>54.368285619742537</v>
          </cell>
          <cell r="F52">
            <v>56.072774408679436</v>
          </cell>
          <cell r="G52">
            <v>51.525044522186739</v>
          </cell>
          <cell r="H52">
            <v>55.975723975570624</v>
          </cell>
          <cell r="I52">
            <v>53.078833499777041</v>
          </cell>
          <cell r="J52">
            <v>52.735535079611232</v>
          </cell>
          <cell r="K52">
            <v>51.726763624040096</v>
          </cell>
          <cell r="L52">
            <v>53.017565938692563</v>
          </cell>
          <cell r="M52">
            <v>53.762606004959771</v>
          </cell>
          <cell r="N52">
            <v>53.789481604014824</v>
          </cell>
          <cell r="O52">
            <v>56.015640578867007</v>
          </cell>
          <cell r="P52">
            <v>54.963999064629753</v>
          </cell>
          <cell r="Q52">
            <v>54.314789355324962</v>
          </cell>
          <cell r="R52">
            <v>51.38110944057609</v>
          </cell>
          <cell r="S52">
            <v>62.531970919996027</v>
          </cell>
          <cell r="T52">
            <v>53.522276167866195</v>
          </cell>
          <cell r="U52">
            <v>57.892626568082306</v>
          </cell>
          <cell r="V52">
            <v>56.438230513604111</v>
          </cell>
          <cell r="W52">
            <v>52.717111599826929</v>
          </cell>
          <cell r="X52">
            <v>47.583712351452803</v>
          </cell>
          <cell r="Y52">
            <v>56.004557345101773</v>
          </cell>
        </row>
        <row r="53">
          <cell r="B53">
            <v>36495</v>
          </cell>
          <cell r="C53">
            <v>5.6182265100189088E-2</v>
          </cell>
          <cell r="D53">
            <v>59.25186727871904</v>
          </cell>
          <cell r="E53">
            <v>55.819425340575755</v>
          </cell>
          <cell r="F53">
            <v>54.368285619742537</v>
          </cell>
          <cell r="G53">
            <v>56.072774408679436</v>
          </cell>
          <cell r="H53">
            <v>51.525044522186739</v>
          </cell>
          <cell r="I53">
            <v>55.975723975570624</v>
          </cell>
          <cell r="J53">
            <v>53.078833499777041</v>
          </cell>
          <cell r="K53">
            <v>52.735535079611232</v>
          </cell>
          <cell r="L53">
            <v>51.726763624040096</v>
          </cell>
          <cell r="M53">
            <v>53.017565938692563</v>
          </cell>
          <cell r="N53">
            <v>53.762606004959771</v>
          </cell>
          <cell r="O53">
            <v>53.789481604014824</v>
          </cell>
          <cell r="P53">
            <v>56.015640578867007</v>
          </cell>
          <cell r="Q53">
            <v>54.963999064629753</v>
          </cell>
          <cell r="R53">
            <v>54.314789355324962</v>
          </cell>
          <cell r="S53">
            <v>51.38110944057609</v>
          </cell>
          <cell r="T53">
            <v>62.531970919996027</v>
          </cell>
          <cell r="U53">
            <v>53.522276167866195</v>
          </cell>
          <cell r="V53">
            <v>57.892626568082306</v>
          </cell>
          <cell r="W53">
            <v>56.438230513604111</v>
          </cell>
          <cell r="X53">
            <v>52.717111599826929</v>
          </cell>
          <cell r="Y53">
            <v>47.583712351452803</v>
          </cell>
        </row>
        <row r="54">
          <cell r="B54">
            <v>36526</v>
          </cell>
          <cell r="C54">
            <v>1.7915524042460218E-2</v>
          </cell>
          <cell r="D54">
            <v>53.957757504160973</v>
          </cell>
          <cell r="E54">
            <v>59.25186727871904</v>
          </cell>
          <cell r="F54">
            <v>55.819425340575755</v>
          </cell>
          <cell r="G54">
            <v>54.368285619742537</v>
          </cell>
          <cell r="H54">
            <v>56.072774408679436</v>
          </cell>
          <cell r="I54">
            <v>51.525044522186739</v>
          </cell>
          <cell r="J54">
            <v>55.975723975570624</v>
          </cell>
          <cell r="K54">
            <v>53.078833499777041</v>
          </cell>
          <cell r="L54">
            <v>52.735535079611232</v>
          </cell>
          <cell r="M54">
            <v>51.726763624040096</v>
          </cell>
          <cell r="N54">
            <v>53.017565938692563</v>
          </cell>
          <cell r="O54">
            <v>53.762606004959771</v>
          </cell>
          <cell r="P54">
            <v>53.789481604014824</v>
          </cell>
          <cell r="Q54">
            <v>56.015640578867007</v>
          </cell>
          <cell r="R54">
            <v>54.963999064629753</v>
          </cell>
          <cell r="S54">
            <v>54.314789355324962</v>
          </cell>
          <cell r="T54">
            <v>51.38110944057609</v>
          </cell>
          <cell r="U54">
            <v>62.531970919996027</v>
          </cell>
          <cell r="V54">
            <v>53.522276167866195</v>
          </cell>
          <cell r="W54">
            <v>57.892626568082306</v>
          </cell>
          <cell r="X54">
            <v>56.438230513604111</v>
          </cell>
          <cell r="Y54">
            <v>52.717111599826929</v>
          </cell>
        </row>
        <row r="55">
          <cell r="B55">
            <v>36557</v>
          </cell>
          <cell r="C55">
            <v>5.5480378890392368E-2</v>
          </cell>
          <cell r="D55">
            <v>54.754594502718156</v>
          </cell>
          <cell r="E55">
            <v>53.957757504160973</v>
          </cell>
          <cell r="F55">
            <v>59.25186727871904</v>
          </cell>
          <cell r="G55">
            <v>55.819425340575755</v>
          </cell>
          <cell r="H55">
            <v>54.368285619742537</v>
          </cell>
          <cell r="I55">
            <v>56.072774408679436</v>
          </cell>
          <cell r="J55">
            <v>51.525044522186739</v>
          </cell>
          <cell r="K55">
            <v>55.975723975570624</v>
          </cell>
          <cell r="L55">
            <v>53.078833499777041</v>
          </cell>
          <cell r="M55">
            <v>52.735535079611232</v>
          </cell>
          <cell r="N55">
            <v>51.726763624040096</v>
          </cell>
          <cell r="O55">
            <v>53.017565938692563</v>
          </cell>
          <cell r="P55">
            <v>53.762606004959771</v>
          </cell>
          <cell r="Q55">
            <v>53.789481604014824</v>
          </cell>
          <cell r="R55">
            <v>56.015640578867007</v>
          </cell>
          <cell r="S55">
            <v>54.963999064629753</v>
          </cell>
          <cell r="T55">
            <v>54.314789355324962</v>
          </cell>
          <cell r="U55">
            <v>51.38110944057609</v>
          </cell>
          <cell r="V55">
            <v>62.531970919996027</v>
          </cell>
          <cell r="W55">
            <v>53.522276167866195</v>
          </cell>
          <cell r="X55">
            <v>57.892626568082306</v>
          </cell>
          <cell r="Y55">
            <v>56.438230513604111</v>
          </cell>
        </row>
        <row r="56">
          <cell r="B56">
            <v>36586</v>
          </cell>
          <cell r="C56">
            <v>5.8907194500414928E-2</v>
          </cell>
          <cell r="D56">
            <v>52.896924452177664</v>
          </cell>
          <cell r="E56">
            <v>54.754594502718156</v>
          </cell>
          <cell r="F56">
            <v>53.957757504160973</v>
          </cell>
          <cell r="G56">
            <v>59.25186727871904</v>
          </cell>
          <cell r="H56">
            <v>55.819425340575755</v>
          </cell>
          <cell r="I56">
            <v>54.368285619742537</v>
          </cell>
          <cell r="J56">
            <v>56.072774408679436</v>
          </cell>
          <cell r="K56">
            <v>51.525044522186739</v>
          </cell>
          <cell r="L56">
            <v>55.975723975570624</v>
          </cell>
          <cell r="M56">
            <v>53.078833499777041</v>
          </cell>
          <cell r="N56">
            <v>52.735535079611232</v>
          </cell>
          <cell r="O56">
            <v>51.726763624040096</v>
          </cell>
          <cell r="P56">
            <v>53.017565938692563</v>
          </cell>
          <cell r="Q56">
            <v>53.762606004959771</v>
          </cell>
          <cell r="R56">
            <v>53.789481604014824</v>
          </cell>
          <cell r="S56">
            <v>56.015640578867007</v>
          </cell>
          <cell r="T56">
            <v>54.963999064629753</v>
          </cell>
          <cell r="U56">
            <v>54.314789355324962</v>
          </cell>
          <cell r="V56">
            <v>51.38110944057609</v>
          </cell>
          <cell r="W56">
            <v>62.531970919996027</v>
          </cell>
          <cell r="X56">
            <v>53.522276167866195</v>
          </cell>
          <cell r="Y56">
            <v>57.892626568082306</v>
          </cell>
        </row>
        <row r="57">
          <cell r="B57">
            <v>36617</v>
          </cell>
          <cell r="C57">
            <v>8.1569392997602685E-2</v>
          </cell>
          <cell r="D57">
            <v>53.953543503087232</v>
          </cell>
          <cell r="E57">
            <v>52.896924452177664</v>
          </cell>
          <cell r="F57">
            <v>54.754594502718156</v>
          </cell>
          <cell r="G57">
            <v>53.957757504160973</v>
          </cell>
          <cell r="H57">
            <v>59.25186727871904</v>
          </cell>
          <cell r="I57">
            <v>55.819425340575755</v>
          </cell>
          <cell r="J57">
            <v>54.368285619742537</v>
          </cell>
          <cell r="K57">
            <v>56.072774408679436</v>
          </cell>
          <cell r="L57">
            <v>51.525044522186739</v>
          </cell>
          <cell r="M57">
            <v>55.975723975570624</v>
          </cell>
          <cell r="N57">
            <v>53.078833499777041</v>
          </cell>
          <cell r="O57">
            <v>52.735535079611232</v>
          </cell>
          <cell r="P57">
            <v>51.726763624040096</v>
          </cell>
          <cell r="Q57">
            <v>53.017565938692563</v>
          </cell>
          <cell r="R57">
            <v>53.762606004959771</v>
          </cell>
          <cell r="S57">
            <v>53.789481604014824</v>
          </cell>
          <cell r="T57">
            <v>56.015640578867007</v>
          </cell>
          <cell r="U57">
            <v>54.963999064629753</v>
          </cell>
          <cell r="V57">
            <v>54.314789355324962</v>
          </cell>
          <cell r="W57">
            <v>51.38110944057609</v>
          </cell>
          <cell r="X57">
            <v>62.531970919996027</v>
          </cell>
          <cell r="Y57">
            <v>53.522276167866195</v>
          </cell>
        </row>
        <row r="58">
          <cell r="B58">
            <v>36647</v>
          </cell>
          <cell r="C58">
            <v>0.13945691979307306</v>
          </cell>
          <cell r="D58">
            <v>51.493929175781084</v>
          </cell>
          <cell r="E58">
            <v>53.953543503087232</v>
          </cell>
          <cell r="F58">
            <v>52.896924452177664</v>
          </cell>
          <cell r="G58">
            <v>54.754594502718156</v>
          </cell>
          <cell r="H58">
            <v>53.957757504160973</v>
          </cell>
          <cell r="I58">
            <v>59.25186727871904</v>
          </cell>
          <cell r="J58">
            <v>55.819425340575755</v>
          </cell>
          <cell r="K58">
            <v>54.368285619742537</v>
          </cell>
          <cell r="L58">
            <v>56.072774408679436</v>
          </cell>
          <cell r="M58">
            <v>51.525044522186739</v>
          </cell>
          <cell r="N58">
            <v>55.975723975570624</v>
          </cell>
          <cell r="O58">
            <v>53.078833499777041</v>
          </cell>
          <cell r="P58">
            <v>52.735535079611232</v>
          </cell>
          <cell r="Q58">
            <v>51.726763624040096</v>
          </cell>
          <cell r="R58">
            <v>53.017565938692563</v>
          </cell>
          <cell r="S58">
            <v>53.762606004959771</v>
          </cell>
          <cell r="T58">
            <v>53.789481604014824</v>
          </cell>
          <cell r="U58">
            <v>56.015640578867007</v>
          </cell>
          <cell r="V58">
            <v>54.963999064629753</v>
          </cell>
          <cell r="W58">
            <v>54.314789355324962</v>
          </cell>
          <cell r="X58">
            <v>51.38110944057609</v>
          </cell>
          <cell r="Y58">
            <v>62.531970919996027</v>
          </cell>
        </row>
        <row r="59">
          <cell r="B59">
            <v>36678</v>
          </cell>
          <cell r="C59">
            <v>8.9964038439179994E-2</v>
          </cell>
          <cell r="D59">
            <v>50.492935385243186</v>
          </cell>
          <cell r="E59">
            <v>51.493929175781084</v>
          </cell>
          <cell r="F59">
            <v>53.953543503087232</v>
          </cell>
          <cell r="G59">
            <v>52.896924452177664</v>
          </cell>
          <cell r="H59">
            <v>54.754594502718156</v>
          </cell>
          <cell r="I59">
            <v>53.957757504160973</v>
          </cell>
          <cell r="J59">
            <v>59.25186727871904</v>
          </cell>
          <cell r="K59">
            <v>55.819425340575755</v>
          </cell>
          <cell r="L59">
            <v>54.368285619742537</v>
          </cell>
          <cell r="M59">
            <v>56.072774408679436</v>
          </cell>
          <cell r="N59">
            <v>51.525044522186739</v>
          </cell>
          <cell r="O59">
            <v>55.975723975570624</v>
          </cell>
          <cell r="P59">
            <v>53.078833499777041</v>
          </cell>
          <cell r="Q59">
            <v>52.735535079611232</v>
          </cell>
          <cell r="R59">
            <v>51.726763624040096</v>
          </cell>
          <cell r="S59">
            <v>53.017565938692563</v>
          </cell>
          <cell r="T59">
            <v>53.762606004959771</v>
          </cell>
          <cell r="U59">
            <v>53.789481604014824</v>
          </cell>
          <cell r="V59">
            <v>56.015640578867007</v>
          </cell>
          <cell r="W59">
            <v>54.963999064629753</v>
          </cell>
          <cell r="X59">
            <v>54.314789355324962</v>
          </cell>
          <cell r="Y59">
            <v>51.38110944057609</v>
          </cell>
        </row>
        <row r="60">
          <cell r="B60">
            <v>36708</v>
          </cell>
          <cell r="C60">
            <v>7.7632858576985875E-2</v>
          </cell>
          <cell r="D60">
            <v>51.763067181914217</v>
          </cell>
          <cell r="E60">
            <v>50.492935385243186</v>
          </cell>
          <cell r="F60">
            <v>51.493929175781084</v>
          </cell>
          <cell r="G60">
            <v>53.953543503087232</v>
          </cell>
          <cell r="H60">
            <v>52.896924452177664</v>
          </cell>
          <cell r="I60">
            <v>54.754594502718156</v>
          </cell>
          <cell r="J60">
            <v>53.957757504160973</v>
          </cell>
          <cell r="K60">
            <v>59.25186727871904</v>
          </cell>
          <cell r="L60">
            <v>55.819425340575755</v>
          </cell>
          <cell r="M60">
            <v>54.368285619742537</v>
          </cell>
          <cell r="N60">
            <v>56.072774408679436</v>
          </cell>
          <cell r="O60">
            <v>51.525044522186739</v>
          </cell>
          <cell r="P60">
            <v>55.975723975570624</v>
          </cell>
          <cell r="Q60">
            <v>53.078833499777041</v>
          </cell>
          <cell r="R60">
            <v>52.735535079611232</v>
          </cell>
          <cell r="S60">
            <v>51.726763624040096</v>
          </cell>
          <cell r="T60">
            <v>53.017565938692563</v>
          </cell>
          <cell r="U60">
            <v>53.762606004959771</v>
          </cell>
          <cell r="V60">
            <v>53.789481604014824</v>
          </cell>
          <cell r="W60">
            <v>56.015640578867007</v>
          </cell>
          <cell r="X60">
            <v>54.963999064629753</v>
          </cell>
          <cell r="Y60">
            <v>54.314789355324962</v>
          </cell>
        </row>
        <row r="61">
          <cell r="B61">
            <v>36739</v>
          </cell>
          <cell r="C61">
            <v>0.15612212139806481</v>
          </cell>
          <cell r="D61">
            <v>52.393925347333166</v>
          </cell>
          <cell r="E61">
            <v>51.763067181914217</v>
          </cell>
          <cell r="F61">
            <v>50.492935385243186</v>
          </cell>
          <cell r="G61">
            <v>51.493929175781084</v>
          </cell>
          <cell r="H61">
            <v>53.953543503087232</v>
          </cell>
          <cell r="I61">
            <v>52.896924452177664</v>
          </cell>
          <cell r="J61">
            <v>54.754594502718156</v>
          </cell>
          <cell r="K61">
            <v>53.957757504160973</v>
          </cell>
          <cell r="L61">
            <v>59.25186727871904</v>
          </cell>
          <cell r="M61">
            <v>55.819425340575755</v>
          </cell>
          <cell r="N61">
            <v>54.368285619742537</v>
          </cell>
          <cell r="O61">
            <v>56.072774408679436</v>
          </cell>
          <cell r="P61">
            <v>51.525044522186739</v>
          </cell>
          <cell r="Q61">
            <v>55.975723975570624</v>
          </cell>
          <cell r="R61">
            <v>53.078833499777041</v>
          </cell>
          <cell r="S61">
            <v>52.735535079611232</v>
          </cell>
          <cell r="T61">
            <v>51.726763624040096</v>
          </cell>
          <cell r="U61">
            <v>53.017565938692563</v>
          </cell>
          <cell r="V61">
            <v>53.762606004959771</v>
          </cell>
          <cell r="W61">
            <v>53.789481604014824</v>
          </cell>
          <cell r="X61">
            <v>56.015640578867007</v>
          </cell>
          <cell r="Y61">
            <v>54.963999064629753</v>
          </cell>
        </row>
        <row r="62">
          <cell r="B62">
            <v>36770</v>
          </cell>
          <cell r="C62">
            <v>0.16817154845477278</v>
          </cell>
          <cell r="D62">
            <v>54.249791656420335</v>
          </cell>
          <cell r="E62">
            <v>52.393925347333166</v>
          </cell>
          <cell r="F62">
            <v>51.763067181914217</v>
          </cell>
          <cell r="G62">
            <v>50.492935385243186</v>
          </cell>
          <cell r="H62">
            <v>51.493929175781084</v>
          </cell>
          <cell r="I62">
            <v>53.953543503087232</v>
          </cell>
          <cell r="J62">
            <v>52.896924452177664</v>
          </cell>
          <cell r="K62">
            <v>54.754594502718156</v>
          </cell>
          <cell r="L62">
            <v>53.957757504160973</v>
          </cell>
          <cell r="M62">
            <v>59.25186727871904</v>
          </cell>
          <cell r="N62">
            <v>55.819425340575755</v>
          </cell>
          <cell r="O62">
            <v>54.368285619742537</v>
          </cell>
          <cell r="P62">
            <v>56.072774408679436</v>
          </cell>
          <cell r="Q62">
            <v>51.525044522186739</v>
          </cell>
          <cell r="R62">
            <v>55.975723975570624</v>
          </cell>
          <cell r="S62">
            <v>53.078833499777041</v>
          </cell>
          <cell r="T62">
            <v>52.735535079611232</v>
          </cell>
          <cell r="U62">
            <v>51.726763624040096</v>
          </cell>
          <cell r="V62">
            <v>53.017565938692563</v>
          </cell>
          <cell r="W62">
            <v>53.762606004959771</v>
          </cell>
          <cell r="X62">
            <v>53.789481604014824</v>
          </cell>
          <cell r="Y62">
            <v>56.015640578867007</v>
          </cell>
        </row>
        <row r="63">
          <cell r="B63">
            <v>36800</v>
          </cell>
          <cell r="C63">
            <v>0.16178085355526473</v>
          </cell>
          <cell r="D63">
            <v>54.752876050009547</v>
          </cell>
          <cell r="E63">
            <v>54.249791656420335</v>
          </cell>
          <cell r="F63">
            <v>52.393925347333166</v>
          </cell>
          <cell r="G63">
            <v>51.763067181914217</v>
          </cell>
          <cell r="H63">
            <v>50.492935385243186</v>
          </cell>
          <cell r="I63">
            <v>51.493929175781084</v>
          </cell>
          <cell r="J63">
            <v>53.953543503087232</v>
          </cell>
          <cell r="K63">
            <v>52.896924452177664</v>
          </cell>
          <cell r="L63">
            <v>54.754594502718156</v>
          </cell>
          <cell r="M63">
            <v>53.957757504160973</v>
          </cell>
          <cell r="N63">
            <v>59.25186727871904</v>
          </cell>
          <cell r="O63">
            <v>55.819425340575755</v>
          </cell>
          <cell r="P63">
            <v>54.368285619742537</v>
          </cell>
          <cell r="Q63">
            <v>56.072774408679436</v>
          </cell>
          <cell r="R63">
            <v>51.525044522186739</v>
          </cell>
          <cell r="S63">
            <v>55.975723975570624</v>
          </cell>
          <cell r="T63">
            <v>53.078833499777041</v>
          </cell>
          <cell r="U63">
            <v>52.735535079611232</v>
          </cell>
          <cell r="V63">
            <v>51.726763624040096</v>
          </cell>
          <cell r="W63">
            <v>53.017565938692563</v>
          </cell>
          <cell r="X63">
            <v>53.762606004959771</v>
          </cell>
          <cell r="Y63">
            <v>53.789481604014824</v>
          </cell>
        </row>
        <row r="64">
          <cell r="B64">
            <v>36831</v>
          </cell>
          <cell r="C64">
            <v>0.12999921795573632</v>
          </cell>
          <cell r="D64">
            <v>50.886580742909835</v>
          </cell>
          <cell r="E64">
            <v>54.752876050009547</v>
          </cell>
          <cell r="F64">
            <v>54.249791656420335</v>
          </cell>
          <cell r="G64">
            <v>52.393925347333166</v>
          </cell>
          <cell r="H64">
            <v>51.763067181914217</v>
          </cell>
          <cell r="I64">
            <v>50.492935385243186</v>
          </cell>
          <cell r="J64">
            <v>51.493929175781084</v>
          </cell>
          <cell r="K64">
            <v>53.953543503087232</v>
          </cell>
          <cell r="L64">
            <v>52.896924452177664</v>
          </cell>
          <cell r="M64">
            <v>54.754594502718156</v>
          </cell>
          <cell r="N64">
            <v>53.957757504160973</v>
          </cell>
          <cell r="O64">
            <v>59.25186727871904</v>
          </cell>
          <cell r="P64">
            <v>55.819425340575755</v>
          </cell>
          <cell r="Q64">
            <v>54.368285619742537</v>
          </cell>
          <cell r="R64">
            <v>56.072774408679436</v>
          </cell>
          <cell r="S64">
            <v>51.525044522186739</v>
          </cell>
          <cell r="T64">
            <v>55.975723975570624</v>
          </cell>
          <cell r="U64">
            <v>53.078833499777041</v>
          </cell>
          <cell r="V64">
            <v>52.735535079611232</v>
          </cell>
          <cell r="W64">
            <v>51.726763624040096</v>
          </cell>
          <cell r="X64">
            <v>53.017565938692563</v>
          </cell>
          <cell r="Y64">
            <v>53.762606004959771</v>
          </cell>
        </row>
        <row r="65">
          <cell r="B65">
            <v>36861</v>
          </cell>
          <cell r="C65">
            <v>9.5559095500815872E-2</v>
          </cell>
          <cell r="D65">
            <v>54.824988797836966</v>
          </cell>
          <cell r="E65">
            <v>50.886580742909835</v>
          </cell>
          <cell r="F65">
            <v>54.752876050009547</v>
          </cell>
          <cell r="G65">
            <v>54.249791656420335</v>
          </cell>
          <cell r="H65">
            <v>52.393925347333166</v>
          </cell>
          <cell r="I65">
            <v>51.763067181914217</v>
          </cell>
          <cell r="J65">
            <v>50.492935385243186</v>
          </cell>
          <cell r="K65">
            <v>51.493929175781084</v>
          </cell>
          <cell r="L65">
            <v>53.953543503087232</v>
          </cell>
          <cell r="M65">
            <v>52.896924452177664</v>
          </cell>
          <cell r="N65">
            <v>54.754594502718156</v>
          </cell>
          <cell r="O65">
            <v>53.957757504160973</v>
          </cell>
          <cell r="P65">
            <v>59.25186727871904</v>
          </cell>
          <cell r="Q65">
            <v>55.819425340575755</v>
          </cell>
          <cell r="R65">
            <v>54.368285619742537</v>
          </cell>
          <cell r="S65">
            <v>56.072774408679436</v>
          </cell>
          <cell r="T65">
            <v>51.525044522186739</v>
          </cell>
          <cell r="U65">
            <v>55.975723975570624</v>
          </cell>
          <cell r="V65">
            <v>53.078833499777041</v>
          </cell>
          <cell r="W65">
            <v>52.735535079611232</v>
          </cell>
          <cell r="X65">
            <v>51.726763624040096</v>
          </cell>
          <cell r="Y65">
            <v>53.017565938692563</v>
          </cell>
        </row>
        <row r="66">
          <cell r="B66">
            <v>36892</v>
          </cell>
          <cell r="C66">
            <v>0.12455655649177033</v>
          </cell>
          <cell r="D66">
            <v>44.807616897645744</v>
          </cell>
          <cell r="E66">
            <v>54.824988797836966</v>
          </cell>
          <cell r="F66">
            <v>50.886580742909835</v>
          </cell>
          <cell r="G66">
            <v>54.752876050009547</v>
          </cell>
          <cell r="H66">
            <v>54.249791656420335</v>
          </cell>
          <cell r="I66">
            <v>52.393925347333166</v>
          </cell>
          <cell r="J66">
            <v>51.763067181914217</v>
          </cell>
          <cell r="K66">
            <v>50.492935385243186</v>
          </cell>
          <cell r="L66">
            <v>51.493929175781084</v>
          </cell>
          <cell r="M66">
            <v>53.953543503087232</v>
          </cell>
          <cell r="N66">
            <v>52.896924452177664</v>
          </cell>
          <cell r="O66">
            <v>54.754594502718156</v>
          </cell>
          <cell r="P66">
            <v>53.957757504160973</v>
          </cell>
          <cell r="Q66">
            <v>59.25186727871904</v>
          </cell>
          <cell r="R66">
            <v>55.819425340575755</v>
          </cell>
          <cell r="S66">
            <v>54.368285619742537</v>
          </cell>
          <cell r="T66">
            <v>56.072774408679436</v>
          </cell>
          <cell r="U66">
            <v>51.525044522186739</v>
          </cell>
          <cell r="V66">
            <v>55.975723975570624</v>
          </cell>
          <cell r="W66">
            <v>53.078833499777041</v>
          </cell>
          <cell r="X66">
            <v>52.735535079611232</v>
          </cell>
          <cell r="Y66">
            <v>51.726763624040096</v>
          </cell>
        </row>
        <row r="67">
          <cell r="B67">
            <v>36923</v>
          </cell>
          <cell r="C67">
            <v>2.0871040723981826E-2</v>
          </cell>
          <cell r="D67">
            <v>44.483184171762034</v>
          </cell>
          <cell r="E67">
            <v>44.807616897645744</v>
          </cell>
          <cell r="F67">
            <v>54.824988797836966</v>
          </cell>
          <cell r="G67">
            <v>50.886580742909835</v>
          </cell>
          <cell r="H67">
            <v>54.752876050009547</v>
          </cell>
          <cell r="I67">
            <v>54.249791656420335</v>
          </cell>
          <cell r="J67">
            <v>52.393925347333166</v>
          </cell>
          <cell r="K67">
            <v>51.763067181914217</v>
          </cell>
          <cell r="L67">
            <v>50.492935385243186</v>
          </cell>
          <cell r="M67">
            <v>51.493929175781084</v>
          </cell>
          <cell r="N67">
            <v>53.953543503087232</v>
          </cell>
          <cell r="O67">
            <v>52.896924452177664</v>
          </cell>
          <cell r="P67">
            <v>54.754594502718156</v>
          </cell>
          <cell r="Q67">
            <v>53.957757504160973</v>
          </cell>
          <cell r="R67">
            <v>59.25186727871904</v>
          </cell>
          <cell r="S67">
            <v>55.819425340575755</v>
          </cell>
          <cell r="T67">
            <v>54.368285619742537</v>
          </cell>
          <cell r="U67">
            <v>56.072774408679436</v>
          </cell>
          <cell r="V67">
            <v>51.525044522186739</v>
          </cell>
          <cell r="W67">
            <v>55.975723975570624</v>
          </cell>
          <cell r="X67">
            <v>53.078833499777041</v>
          </cell>
          <cell r="Y67">
            <v>52.735535079611232</v>
          </cell>
        </row>
        <row r="68">
          <cell r="B68">
            <v>36951</v>
          </cell>
          <cell r="C68">
            <v>4.6377136034624344E-2</v>
          </cell>
          <cell r="D68">
            <v>45.861942580019317</v>
          </cell>
          <cell r="E68">
            <v>44.483184171762034</v>
          </cell>
          <cell r="F68">
            <v>44.807616897645744</v>
          </cell>
          <cell r="G68">
            <v>54.824988797836966</v>
          </cell>
          <cell r="H68">
            <v>50.886580742909835</v>
          </cell>
          <cell r="I68">
            <v>54.752876050009547</v>
          </cell>
          <cell r="J68">
            <v>54.249791656420335</v>
          </cell>
          <cell r="K68">
            <v>52.393925347333166</v>
          </cell>
          <cell r="L68">
            <v>51.763067181914217</v>
          </cell>
          <cell r="M68">
            <v>50.492935385243186</v>
          </cell>
          <cell r="N68">
            <v>51.493929175781084</v>
          </cell>
          <cell r="O68">
            <v>53.953543503087232</v>
          </cell>
          <cell r="P68">
            <v>52.896924452177664</v>
          </cell>
          <cell r="Q68">
            <v>54.754594502718156</v>
          </cell>
          <cell r="R68">
            <v>53.957757504160973</v>
          </cell>
          <cell r="S68">
            <v>59.25186727871904</v>
          </cell>
          <cell r="T68">
            <v>55.819425340575755</v>
          </cell>
          <cell r="U68">
            <v>54.368285619742537</v>
          </cell>
          <cell r="V68">
            <v>56.072774408679436</v>
          </cell>
          <cell r="W68">
            <v>51.525044522186739</v>
          </cell>
          <cell r="X68">
            <v>55.975723975570624</v>
          </cell>
          <cell r="Y68">
            <v>53.078833499777041</v>
          </cell>
        </row>
        <row r="69">
          <cell r="B69">
            <v>36982</v>
          </cell>
          <cell r="C69">
            <v>5.2187802078298651E-2</v>
          </cell>
          <cell r="D69">
            <v>49.703724127160541</v>
          </cell>
          <cell r="E69">
            <v>45.861942580019317</v>
          </cell>
          <cell r="F69">
            <v>44.483184171762034</v>
          </cell>
          <cell r="G69">
            <v>44.807616897645744</v>
          </cell>
          <cell r="H69">
            <v>54.824988797836966</v>
          </cell>
          <cell r="I69">
            <v>50.886580742909835</v>
          </cell>
          <cell r="J69">
            <v>54.752876050009547</v>
          </cell>
          <cell r="K69">
            <v>54.249791656420335</v>
          </cell>
          <cell r="L69">
            <v>52.393925347333166</v>
          </cell>
          <cell r="M69">
            <v>51.763067181914217</v>
          </cell>
          <cell r="N69">
            <v>50.492935385243186</v>
          </cell>
          <cell r="O69">
            <v>51.493929175781084</v>
          </cell>
          <cell r="P69">
            <v>53.953543503087232</v>
          </cell>
          <cell r="Q69">
            <v>52.896924452177664</v>
          </cell>
          <cell r="R69">
            <v>54.754594502718156</v>
          </cell>
          <cell r="S69">
            <v>53.957757504160973</v>
          </cell>
          <cell r="T69">
            <v>59.25186727871904</v>
          </cell>
          <cell r="U69">
            <v>55.819425340575755</v>
          </cell>
          <cell r="V69">
            <v>54.368285619742537</v>
          </cell>
          <cell r="W69">
            <v>56.072774408679436</v>
          </cell>
          <cell r="X69">
            <v>51.525044522186739</v>
          </cell>
          <cell r="Y69">
            <v>55.975723975570624</v>
          </cell>
        </row>
        <row r="70">
          <cell r="B70">
            <v>37012</v>
          </cell>
          <cell r="C70">
            <v>1.8406530695064038E-2</v>
          </cell>
          <cell r="D70">
            <v>47.976068156847226</v>
          </cell>
          <cell r="E70">
            <v>49.703724127160541</v>
          </cell>
          <cell r="F70">
            <v>45.861942580019317</v>
          </cell>
          <cell r="G70">
            <v>44.483184171762034</v>
          </cell>
          <cell r="H70">
            <v>44.807616897645744</v>
          </cell>
          <cell r="I70">
            <v>54.824988797836966</v>
          </cell>
          <cell r="J70">
            <v>50.886580742909835</v>
          </cell>
          <cell r="K70">
            <v>54.752876050009547</v>
          </cell>
          <cell r="L70">
            <v>54.249791656420335</v>
          </cell>
          <cell r="M70">
            <v>52.393925347333166</v>
          </cell>
          <cell r="N70">
            <v>51.763067181914217</v>
          </cell>
          <cell r="O70">
            <v>50.492935385243186</v>
          </cell>
          <cell r="P70">
            <v>51.493929175781084</v>
          </cell>
          <cell r="Q70">
            <v>53.953543503087232</v>
          </cell>
          <cell r="R70">
            <v>52.896924452177664</v>
          </cell>
          <cell r="S70">
            <v>54.754594502718156</v>
          </cell>
          <cell r="T70">
            <v>53.957757504160973</v>
          </cell>
          <cell r="U70">
            <v>59.25186727871904</v>
          </cell>
          <cell r="V70">
            <v>55.819425340575755</v>
          </cell>
          <cell r="W70">
            <v>54.368285619742537</v>
          </cell>
          <cell r="X70">
            <v>56.072774408679436</v>
          </cell>
          <cell r="Y70">
            <v>51.525044522186739</v>
          </cell>
        </row>
        <row r="71">
          <cell r="B71">
            <v>37043</v>
          </cell>
          <cell r="C71">
            <v>4.6440801403596632E-2</v>
          </cell>
          <cell r="D71">
            <v>44.508992204784469</v>
          </cell>
          <cell r="E71">
            <v>47.976068156847226</v>
          </cell>
          <cell r="F71">
            <v>49.703724127160541</v>
          </cell>
          <cell r="G71">
            <v>45.861942580019317</v>
          </cell>
          <cell r="H71">
            <v>44.483184171762034</v>
          </cell>
          <cell r="I71">
            <v>44.807616897645744</v>
          </cell>
          <cell r="J71">
            <v>54.824988797836966</v>
          </cell>
          <cell r="K71">
            <v>50.886580742909835</v>
          </cell>
          <cell r="L71">
            <v>54.752876050009547</v>
          </cell>
          <cell r="M71">
            <v>54.249791656420335</v>
          </cell>
          <cell r="N71">
            <v>52.393925347333166</v>
          </cell>
          <cell r="O71">
            <v>51.763067181914217</v>
          </cell>
          <cell r="P71">
            <v>50.492935385243186</v>
          </cell>
          <cell r="Q71">
            <v>51.493929175781084</v>
          </cell>
          <cell r="R71">
            <v>53.953543503087232</v>
          </cell>
          <cell r="S71">
            <v>52.896924452177664</v>
          </cell>
          <cell r="T71">
            <v>54.754594502718156</v>
          </cell>
          <cell r="U71">
            <v>53.957757504160973</v>
          </cell>
          <cell r="V71">
            <v>59.25186727871904</v>
          </cell>
          <cell r="W71">
            <v>55.819425340575755</v>
          </cell>
          <cell r="X71">
            <v>54.368285619742537</v>
          </cell>
          <cell r="Y71">
            <v>56.072774408679436</v>
          </cell>
        </row>
        <row r="72">
          <cell r="B72">
            <v>37073</v>
          </cell>
          <cell r="C72">
            <v>1.5993158785320594E-2</v>
          </cell>
          <cell r="D72">
            <v>48.48993125039371</v>
          </cell>
          <cell r="E72">
            <v>44.508992204784469</v>
          </cell>
          <cell r="F72">
            <v>47.976068156847226</v>
          </cell>
          <cell r="G72">
            <v>49.703724127160541</v>
          </cell>
          <cell r="H72">
            <v>45.861942580019317</v>
          </cell>
          <cell r="I72">
            <v>44.483184171762034</v>
          </cell>
          <cell r="J72">
            <v>44.807616897645744</v>
          </cell>
          <cell r="K72">
            <v>54.824988797836966</v>
          </cell>
          <cell r="L72">
            <v>50.886580742909835</v>
          </cell>
          <cell r="M72">
            <v>54.752876050009547</v>
          </cell>
          <cell r="N72">
            <v>54.249791656420335</v>
          </cell>
          <cell r="O72">
            <v>52.393925347333166</v>
          </cell>
          <cell r="P72">
            <v>51.763067181914217</v>
          </cell>
          <cell r="Q72">
            <v>50.492935385243186</v>
          </cell>
          <cell r="R72">
            <v>51.493929175781084</v>
          </cell>
          <cell r="S72">
            <v>53.953543503087232</v>
          </cell>
          <cell r="T72">
            <v>52.896924452177664</v>
          </cell>
          <cell r="U72">
            <v>54.754594502718156</v>
          </cell>
          <cell r="V72">
            <v>53.957757504160973</v>
          </cell>
          <cell r="W72">
            <v>59.25186727871904</v>
          </cell>
          <cell r="X72">
            <v>55.819425340575755</v>
          </cell>
          <cell r="Y72">
            <v>54.368285619742537</v>
          </cell>
        </row>
        <row r="73">
          <cell r="B73">
            <v>37104</v>
          </cell>
          <cell r="C73">
            <v>-3.4488334001166909E-2</v>
          </cell>
          <cell r="D73">
            <v>52.785112402751693</v>
          </cell>
          <cell r="E73">
            <v>48.48993125039371</v>
          </cell>
          <cell r="F73">
            <v>44.508992204784469</v>
          </cell>
          <cell r="G73">
            <v>47.976068156847226</v>
          </cell>
          <cell r="H73">
            <v>49.703724127160541</v>
          </cell>
          <cell r="I73">
            <v>45.861942580019317</v>
          </cell>
          <cell r="J73">
            <v>44.483184171762034</v>
          </cell>
          <cell r="K73">
            <v>44.807616897645744</v>
          </cell>
          <cell r="L73">
            <v>54.824988797836966</v>
          </cell>
          <cell r="M73">
            <v>50.886580742909835</v>
          </cell>
          <cell r="N73">
            <v>54.752876050009547</v>
          </cell>
          <cell r="O73">
            <v>54.249791656420335</v>
          </cell>
          <cell r="P73">
            <v>52.393925347333166</v>
          </cell>
          <cell r="Q73">
            <v>51.763067181914217</v>
          </cell>
          <cell r="R73">
            <v>50.492935385243186</v>
          </cell>
          <cell r="S73">
            <v>51.493929175781084</v>
          </cell>
          <cell r="T73">
            <v>53.953543503087232</v>
          </cell>
          <cell r="U73">
            <v>52.896924452177664</v>
          </cell>
          <cell r="V73">
            <v>54.754594502718156</v>
          </cell>
          <cell r="W73">
            <v>53.957757504160973</v>
          </cell>
          <cell r="X73">
            <v>59.25186727871904</v>
          </cell>
          <cell r="Y73">
            <v>55.819425340575755</v>
          </cell>
        </row>
        <row r="74">
          <cell r="B74">
            <v>37135</v>
          </cell>
          <cell r="C74">
            <v>-6.6390829686782227E-2</v>
          </cell>
          <cell r="D74">
            <v>45.259037516103476</v>
          </cell>
          <cell r="E74">
            <v>52.785112402751693</v>
          </cell>
          <cell r="F74">
            <v>48.48993125039371</v>
          </cell>
          <cell r="G74">
            <v>44.508992204784469</v>
          </cell>
          <cell r="H74">
            <v>47.976068156847226</v>
          </cell>
          <cell r="I74">
            <v>49.703724127160541</v>
          </cell>
          <cell r="J74">
            <v>45.861942580019317</v>
          </cell>
          <cell r="K74">
            <v>44.483184171762034</v>
          </cell>
          <cell r="L74">
            <v>44.807616897645744</v>
          </cell>
          <cell r="M74">
            <v>54.824988797836966</v>
          </cell>
          <cell r="N74">
            <v>50.886580742909835</v>
          </cell>
          <cell r="O74">
            <v>54.752876050009547</v>
          </cell>
          <cell r="P74">
            <v>54.249791656420335</v>
          </cell>
          <cell r="Q74">
            <v>52.393925347333166</v>
          </cell>
          <cell r="R74">
            <v>51.763067181914217</v>
          </cell>
          <cell r="S74">
            <v>50.492935385243186</v>
          </cell>
          <cell r="T74">
            <v>51.493929175781084</v>
          </cell>
          <cell r="U74">
            <v>53.953543503087232</v>
          </cell>
          <cell r="V74">
            <v>52.896924452177664</v>
          </cell>
          <cell r="W74">
            <v>54.754594502718156</v>
          </cell>
          <cell r="X74">
            <v>53.957757504160973</v>
          </cell>
          <cell r="Y74">
            <v>59.25186727871904</v>
          </cell>
        </row>
        <row r="75">
          <cell r="B75">
            <v>37165</v>
          </cell>
          <cell r="C75">
            <v>-6.3917051173399408E-2</v>
          </cell>
          <cell r="D75">
            <v>40.128661763669086</v>
          </cell>
          <cell r="E75">
            <v>45.259037516103476</v>
          </cell>
          <cell r="F75">
            <v>52.785112402751693</v>
          </cell>
          <cell r="G75">
            <v>48.48993125039371</v>
          </cell>
          <cell r="H75">
            <v>44.508992204784469</v>
          </cell>
          <cell r="I75">
            <v>47.976068156847226</v>
          </cell>
          <cell r="J75">
            <v>49.703724127160541</v>
          </cell>
          <cell r="K75">
            <v>45.861942580019317</v>
          </cell>
          <cell r="L75">
            <v>44.483184171762034</v>
          </cell>
          <cell r="M75">
            <v>44.807616897645744</v>
          </cell>
          <cell r="N75">
            <v>54.824988797836966</v>
          </cell>
          <cell r="O75">
            <v>50.886580742909835</v>
          </cell>
          <cell r="P75">
            <v>54.752876050009547</v>
          </cell>
          <cell r="Q75">
            <v>54.249791656420335</v>
          </cell>
          <cell r="R75">
            <v>52.393925347333166</v>
          </cell>
          <cell r="S75">
            <v>51.763067181914217</v>
          </cell>
          <cell r="T75">
            <v>50.492935385243186</v>
          </cell>
          <cell r="U75">
            <v>51.493929175781084</v>
          </cell>
          <cell r="V75">
            <v>53.953543503087232</v>
          </cell>
          <cell r="W75">
            <v>52.896924452177664</v>
          </cell>
          <cell r="X75">
            <v>54.754594502718156</v>
          </cell>
          <cell r="Y75">
            <v>53.957757504160973</v>
          </cell>
        </row>
        <row r="76">
          <cell r="B76">
            <v>37196</v>
          </cell>
          <cell r="C76">
            <v>-9.9060162083976389E-2</v>
          </cell>
          <cell r="D76">
            <v>45.253136748167456</v>
          </cell>
          <cell r="E76">
            <v>40.128661763669086</v>
          </cell>
          <cell r="F76">
            <v>45.259037516103476</v>
          </cell>
          <cell r="G76">
            <v>52.785112402751693</v>
          </cell>
          <cell r="H76">
            <v>48.48993125039371</v>
          </cell>
          <cell r="I76">
            <v>44.508992204784469</v>
          </cell>
          <cell r="J76">
            <v>47.976068156847226</v>
          </cell>
          <cell r="K76">
            <v>49.703724127160541</v>
          </cell>
          <cell r="L76">
            <v>45.861942580019317</v>
          </cell>
          <cell r="M76">
            <v>44.483184171762034</v>
          </cell>
          <cell r="N76">
            <v>44.807616897645744</v>
          </cell>
          <cell r="O76">
            <v>54.824988797836966</v>
          </cell>
          <cell r="P76">
            <v>50.886580742909835</v>
          </cell>
          <cell r="Q76">
            <v>54.752876050009547</v>
          </cell>
          <cell r="R76">
            <v>54.249791656420335</v>
          </cell>
          <cell r="S76">
            <v>52.393925347333166</v>
          </cell>
          <cell r="T76">
            <v>51.763067181914217</v>
          </cell>
          <cell r="U76">
            <v>50.492935385243186</v>
          </cell>
          <cell r="V76">
            <v>51.493929175781084</v>
          </cell>
          <cell r="W76">
            <v>53.953543503087232</v>
          </cell>
          <cell r="X76">
            <v>52.896924452177664</v>
          </cell>
          <cell r="Y76">
            <v>54.754594502718156</v>
          </cell>
        </row>
        <row r="77">
          <cell r="B77">
            <v>37226</v>
          </cell>
          <cell r="C77">
            <v>-6.3058781806897723E-2</v>
          </cell>
          <cell r="D77">
            <v>46.657185552842066</v>
          </cell>
          <cell r="E77">
            <v>45.253136748167456</v>
          </cell>
          <cell r="F77">
            <v>40.128661763669086</v>
          </cell>
          <cell r="G77">
            <v>45.259037516103476</v>
          </cell>
          <cell r="H77">
            <v>52.785112402751693</v>
          </cell>
          <cell r="I77">
            <v>48.48993125039371</v>
          </cell>
          <cell r="J77">
            <v>44.508992204784469</v>
          </cell>
          <cell r="K77">
            <v>47.976068156847226</v>
          </cell>
          <cell r="L77">
            <v>49.703724127160541</v>
          </cell>
          <cell r="M77">
            <v>45.861942580019317</v>
          </cell>
          <cell r="N77">
            <v>44.483184171762034</v>
          </cell>
          <cell r="O77">
            <v>44.807616897645744</v>
          </cell>
          <cell r="P77">
            <v>54.824988797836966</v>
          </cell>
          <cell r="Q77">
            <v>50.886580742909835</v>
          </cell>
          <cell r="R77">
            <v>54.752876050009547</v>
          </cell>
          <cell r="S77">
            <v>54.249791656420335</v>
          </cell>
          <cell r="T77">
            <v>52.393925347333166</v>
          </cell>
          <cell r="U77">
            <v>51.763067181914217</v>
          </cell>
          <cell r="V77">
            <v>50.492935385243186</v>
          </cell>
          <cell r="W77">
            <v>51.493929175781084</v>
          </cell>
          <cell r="X77">
            <v>53.953543503087232</v>
          </cell>
          <cell r="Y77">
            <v>52.896924452177664</v>
          </cell>
        </row>
        <row r="78">
          <cell r="B78">
            <v>37257</v>
          </cell>
          <cell r="C78">
            <v>-5.1344400280570524E-2</v>
          </cell>
          <cell r="D78">
            <v>45.912769619819564</v>
          </cell>
          <cell r="E78">
            <v>46.657185552842066</v>
          </cell>
          <cell r="F78">
            <v>45.253136748167456</v>
          </cell>
          <cell r="G78">
            <v>40.128661763669086</v>
          </cell>
          <cell r="H78">
            <v>45.259037516103476</v>
          </cell>
          <cell r="I78">
            <v>52.785112402751693</v>
          </cell>
          <cell r="J78">
            <v>48.48993125039371</v>
          </cell>
          <cell r="K78">
            <v>44.508992204784469</v>
          </cell>
          <cell r="L78">
            <v>47.976068156847226</v>
          </cell>
          <cell r="M78">
            <v>49.703724127160541</v>
          </cell>
          <cell r="N78">
            <v>45.861942580019317</v>
          </cell>
          <cell r="O78">
            <v>44.483184171762034</v>
          </cell>
          <cell r="P78">
            <v>44.807616897645744</v>
          </cell>
          <cell r="Q78">
            <v>54.824988797836966</v>
          </cell>
          <cell r="R78">
            <v>50.886580742909835</v>
          </cell>
          <cell r="S78">
            <v>54.752876050009547</v>
          </cell>
          <cell r="T78">
            <v>54.249791656420335</v>
          </cell>
          <cell r="U78">
            <v>52.393925347333166</v>
          </cell>
          <cell r="V78">
            <v>51.763067181914217</v>
          </cell>
          <cell r="W78">
            <v>50.492935385243186</v>
          </cell>
          <cell r="X78">
            <v>51.493929175781084</v>
          </cell>
          <cell r="Y78">
            <v>53.953543503087232</v>
          </cell>
        </row>
        <row r="79">
          <cell r="B79">
            <v>37288</v>
          </cell>
          <cell r="C79">
            <v>-5.1958557260790017E-2</v>
          </cell>
          <cell r="D79">
            <v>46.567017773409461</v>
          </cell>
          <cell r="E79">
            <v>45.912769619819564</v>
          </cell>
          <cell r="F79">
            <v>46.657185552842066</v>
          </cell>
          <cell r="G79">
            <v>45.253136748167456</v>
          </cell>
          <cell r="H79">
            <v>40.128661763669086</v>
          </cell>
          <cell r="I79">
            <v>45.259037516103476</v>
          </cell>
          <cell r="J79">
            <v>52.785112402751693</v>
          </cell>
          <cell r="K79">
            <v>48.48993125039371</v>
          </cell>
          <cell r="L79">
            <v>44.508992204784469</v>
          </cell>
          <cell r="M79">
            <v>47.976068156847226</v>
          </cell>
          <cell r="N79">
            <v>49.703724127160541</v>
          </cell>
          <cell r="O79">
            <v>45.861942580019317</v>
          </cell>
          <cell r="P79">
            <v>44.483184171762034</v>
          </cell>
          <cell r="Q79">
            <v>44.807616897645744</v>
          </cell>
          <cell r="R79">
            <v>54.824988797836966</v>
          </cell>
          <cell r="S79">
            <v>50.886580742909835</v>
          </cell>
          <cell r="T79">
            <v>54.752876050009547</v>
          </cell>
          <cell r="U79">
            <v>54.249791656420335</v>
          </cell>
          <cell r="V79">
            <v>52.393925347333166</v>
          </cell>
          <cell r="W79">
            <v>51.763067181914217</v>
          </cell>
          <cell r="X79">
            <v>50.492935385243186</v>
          </cell>
          <cell r="Y79">
            <v>51.493929175781084</v>
          </cell>
        </row>
        <row r="80">
          <cell r="B80">
            <v>37316</v>
          </cell>
          <cell r="C80">
            <v>-0.10054555179176328</v>
          </cell>
          <cell r="D80">
            <v>49.653263913123986</v>
          </cell>
          <cell r="E80">
            <v>46.567017773409461</v>
          </cell>
          <cell r="F80">
            <v>45.912769619819564</v>
          </cell>
          <cell r="G80">
            <v>46.657185552842066</v>
          </cell>
          <cell r="H80">
            <v>45.253136748167456</v>
          </cell>
          <cell r="I80">
            <v>40.128661763669086</v>
          </cell>
          <cell r="J80">
            <v>45.259037516103476</v>
          </cell>
          <cell r="K80">
            <v>52.785112402751693</v>
          </cell>
          <cell r="L80">
            <v>48.48993125039371</v>
          </cell>
          <cell r="M80">
            <v>44.508992204784469</v>
          </cell>
          <cell r="N80">
            <v>47.976068156847226</v>
          </cell>
          <cell r="O80">
            <v>49.703724127160541</v>
          </cell>
          <cell r="P80">
            <v>45.861942580019317</v>
          </cell>
          <cell r="Q80">
            <v>44.483184171762034</v>
          </cell>
          <cell r="R80">
            <v>44.807616897645744</v>
          </cell>
          <cell r="S80">
            <v>54.824988797836966</v>
          </cell>
          <cell r="T80">
            <v>50.886580742909835</v>
          </cell>
          <cell r="U80">
            <v>54.752876050009547</v>
          </cell>
          <cell r="V80">
            <v>54.249791656420335</v>
          </cell>
          <cell r="W80">
            <v>52.393925347333166</v>
          </cell>
          <cell r="X80">
            <v>51.763067181914217</v>
          </cell>
          <cell r="Y80">
            <v>50.492935385243186</v>
          </cell>
        </row>
        <row r="81">
          <cell r="B81">
            <v>37347</v>
          </cell>
          <cell r="C81">
            <v>-0.10160306905003713</v>
          </cell>
          <cell r="D81">
            <v>46.858236290980678</v>
          </cell>
          <cell r="E81">
            <v>49.653263913123986</v>
          </cell>
          <cell r="F81">
            <v>46.567017773409461</v>
          </cell>
          <cell r="G81">
            <v>45.912769619819564</v>
          </cell>
          <cell r="H81">
            <v>46.657185552842066</v>
          </cell>
          <cell r="I81">
            <v>45.253136748167456</v>
          </cell>
          <cell r="J81">
            <v>40.128661763669086</v>
          </cell>
          <cell r="K81">
            <v>45.259037516103476</v>
          </cell>
          <cell r="L81">
            <v>52.785112402751693</v>
          </cell>
          <cell r="M81">
            <v>48.48993125039371</v>
          </cell>
          <cell r="N81">
            <v>44.508992204784469</v>
          </cell>
          <cell r="O81">
            <v>47.976068156847226</v>
          </cell>
          <cell r="P81">
            <v>49.703724127160541</v>
          </cell>
          <cell r="Q81">
            <v>45.861942580019317</v>
          </cell>
          <cell r="R81">
            <v>44.483184171762034</v>
          </cell>
          <cell r="S81">
            <v>44.807616897645744</v>
          </cell>
          <cell r="T81">
            <v>54.824988797836966</v>
          </cell>
          <cell r="U81">
            <v>50.886580742909835</v>
          </cell>
          <cell r="V81">
            <v>54.752876050009547</v>
          </cell>
          <cell r="W81">
            <v>54.249791656420335</v>
          </cell>
          <cell r="X81">
            <v>52.393925347333166</v>
          </cell>
          <cell r="Y81">
            <v>51.763067181914217</v>
          </cell>
        </row>
        <row r="82">
          <cell r="B82">
            <v>37377</v>
          </cell>
          <cell r="C82">
            <v>-0.14029651082118622</v>
          </cell>
          <cell r="D82">
            <v>51.546898324564943</v>
          </cell>
          <cell r="E82">
            <v>46.858236290980678</v>
          </cell>
          <cell r="F82">
            <v>49.653263913123986</v>
          </cell>
          <cell r="G82">
            <v>46.567017773409461</v>
          </cell>
          <cell r="H82">
            <v>45.912769619819564</v>
          </cell>
          <cell r="I82">
            <v>46.657185552842066</v>
          </cell>
          <cell r="J82">
            <v>45.253136748167456</v>
          </cell>
          <cell r="K82">
            <v>40.128661763669086</v>
          </cell>
          <cell r="L82">
            <v>45.259037516103476</v>
          </cell>
          <cell r="M82">
            <v>52.785112402751693</v>
          </cell>
          <cell r="N82">
            <v>48.48993125039371</v>
          </cell>
          <cell r="O82">
            <v>44.508992204784469</v>
          </cell>
          <cell r="P82">
            <v>47.976068156847226</v>
          </cell>
          <cell r="Q82">
            <v>49.703724127160541</v>
          </cell>
          <cell r="R82">
            <v>45.861942580019317</v>
          </cell>
          <cell r="S82">
            <v>44.483184171762034</v>
          </cell>
          <cell r="T82">
            <v>44.807616897645744</v>
          </cell>
          <cell r="U82">
            <v>54.824988797836966</v>
          </cell>
          <cell r="V82">
            <v>50.886580742909835</v>
          </cell>
          <cell r="W82">
            <v>54.752876050009547</v>
          </cell>
          <cell r="X82">
            <v>54.249791656420335</v>
          </cell>
          <cell r="Y82">
            <v>52.393925347333166</v>
          </cell>
        </row>
        <row r="83">
          <cell r="B83">
            <v>37408</v>
          </cell>
          <cell r="C83">
            <v>-0.17277740870793923</v>
          </cell>
          <cell r="D83">
            <v>52.371512555847985</v>
          </cell>
          <cell r="E83">
            <v>51.546898324564943</v>
          </cell>
          <cell r="F83">
            <v>46.858236290980678</v>
          </cell>
          <cell r="G83">
            <v>49.653263913123986</v>
          </cell>
          <cell r="H83">
            <v>46.567017773409461</v>
          </cell>
          <cell r="I83">
            <v>45.912769619819564</v>
          </cell>
          <cell r="J83">
            <v>46.657185552842066</v>
          </cell>
          <cell r="K83">
            <v>45.253136748167456</v>
          </cell>
          <cell r="L83">
            <v>40.128661763669086</v>
          </cell>
          <cell r="M83">
            <v>45.259037516103476</v>
          </cell>
          <cell r="N83">
            <v>52.785112402751693</v>
          </cell>
          <cell r="O83">
            <v>48.48993125039371</v>
          </cell>
          <cell r="P83">
            <v>44.508992204784469</v>
          </cell>
          <cell r="Q83">
            <v>47.976068156847226</v>
          </cell>
          <cell r="R83">
            <v>49.703724127160541</v>
          </cell>
          <cell r="S83">
            <v>45.861942580019317</v>
          </cell>
          <cell r="T83">
            <v>44.483184171762034</v>
          </cell>
          <cell r="U83">
            <v>44.807616897645744</v>
          </cell>
          <cell r="V83">
            <v>54.824988797836966</v>
          </cell>
          <cell r="W83">
            <v>50.886580742909835</v>
          </cell>
          <cell r="X83">
            <v>54.752876050009547</v>
          </cell>
          <cell r="Y83">
            <v>54.249791656420335</v>
          </cell>
        </row>
        <row r="84">
          <cell r="B84">
            <v>37438</v>
          </cell>
          <cell r="C84">
            <v>-0.17827363896848136</v>
          </cell>
          <cell r="D84">
            <v>49.069934296061298</v>
          </cell>
          <cell r="E84">
            <v>52.371512555847985</v>
          </cell>
          <cell r="F84">
            <v>51.546898324564943</v>
          </cell>
          <cell r="G84">
            <v>46.858236290980678</v>
          </cell>
          <cell r="H84">
            <v>49.653263913123986</v>
          </cell>
          <cell r="I84">
            <v>46.567017773409461</v>
          </cell>
          <cell r="J84">
            <v>45.912769619819564</v>
          </cell>
          <cell r="K84">
            <v>46.657185552842066</v>
          </cell>
          <cell r="L84">
            <v>45.253136748167456</v>
          </cell>
          <cell r="M84">
            <v>40.128661763669086</v>
          </cell>
          <cell r="N84">
            <v>45.259037516103476</v>
          </cell>
          <cell r="O84">
            <v>52.785112402751693</v>
          </cell>
          <cell r="P84">
            <v>48.48993125039371</v>
          </cell>
          <cell r="Q84">
            <v>44.508992204784469</v>
          </cell>
          <cell r="R84">
            <v>47.976068156847226</v>
          </cell>
          <cell r="S84">
            <v>49.703724127160541</v>
          </cell>
          <cell r="T84">
            <v>45.861942580019317</v>
          </cell>
          <cell r="U84">
            <v>44.483184171762034</v>
          </cell>
          <cell r="V84">
            <v>44.807616897645744</v>
          </cell>
          <cell r="W84">
            <v>54.824988797836966</v>
          </cell>
          <cell r="X84">
            <v>50.886580742909835</v>
          </cell>
          <cell r="Y84">
            <v>54.752876050009547</v>
          </cell>
        </row>
        <row r="85">
          <cell r="B85">
            <v>37469</v>
          </cell>
          <cell r="C85">
            <v>-0.17200480541701557</v>
          </cell>
          <cell r="D85">
            <v>50.710983282460141</v>
          </cell>
          <cell r="E85">
            <v>49.069934296061298</v>
          </cell>
          <cell r="F85">
            <v>52.371512555847985</v>
          </cell>
          <cell r="G85">
            <v>51.546898324564943</v>
          </cell>
          <cell r="H85">
            <v>46.858236290980678</v>
          </cell>
          <cell r="I85">
            <v>49.653263913123986</v>
          </cell>
          <cell r="J85">
            <v>46.567017773409461</v>
          </cell>
          <cell r="K85">
            <v>45.912769619819564</v>
          </cell>
          <cell r="L85">
            <v>46.657185552842066</v>
          </cell>
          <cell r="M85">
            <v>45.253136748167456</v>
          </cell>
          <cell r="N85">
            <v>40.128661763669086</v>
          </cell>
          <cell r="O85">
            <v>45.259037516103476</v>
          </cell>
          <cell r="P85">
            <v>52.785112402751693</v>
          </cell>
          <cell r="Q85">
            <v>48.48993125039371</v>
          </cell>
          <cell r="R85">
            <v>44.508992204784469</v>
          </cell>
          <cell r="S85">
            <v>47.976068156847226</v>
          </cell>
          <cell r="T85">
            <v>49.703724127160541</v>
          </cell>
          <cell r="U85">
            <v>45.861942580019317</v>
          </cell>
          <cell r="V85">
            <v>44.483184171762034</v>
          </cell>
          <cell r="W85">
            <v>44.807616897645744</v>
          </cell>
          <cell r="X85">
            <v>54.824988797836966</v>
          </cell>
          <cell r="Y85">
            <v>50.886580742909835</v>
          </cell>
        </row>
        <row r="86">
          <cell r="B86">
            <v>37500</v>
          </cell>
          <cell r="C86">
            <v>-0.16925125776857053</v>
          </cell>
          <cell r="D86">
            <v>49.897810061922449</v>
          </cell>
          <cell r="E86">
            <v>50.710983282460141</v>
          </cell>
          <cell r="F86">
            <v>49.069934296061298</v>
          </cell>
          <cell r="G86">
            <v>52.371512555847985</v>
          </cell>
          <cell r="H86">
            <v>51.546898324564943</v>
          </cell>
          <cell r="I86">
            <v>46.858236290980678</v>
          </cell>
          <cell r="J86">
            <v>49.653263913123986</v>
          </cell>
          <cell r="K86">
            <v>46.567017773409461</v>
          </cell>
          <cell r="L86">
            <v>45.912769619819564</v>
          </cell>
          <cell r="M86">
            <v>46.657185552842066</v>
          </cell>
          <cell r="N86">
            <v>45.253136748167456</v>
          </cell>
          <cell r="O86">
            <v>40.128661763669086</v>
          </cell>
          <cell r="P86">
            <v>45.259037516103476</v>
          </cell>
          <cell r="Q86">
            <v>52.785112402751693</v>
          </cell>
          <cell r="R86">
            <v>48.48993125039371</v>
          </cell>
          <cell r="S86">
            <v>44.508992204784469</v>
          </cell>
          <cell r="T86">
            <v>47.976068156847226</v>
          </cell>
          <cell r="U86">
            <v>49.703724127160541</v>
          </cell>
          <cell r="V86">
            <v>45.861942580019317</v>
          </cell>
          <cell r="W86">
            <v>44.483184171762034</v>
          </cell>
          <cell r="X86">
            <v>44.807616897645744</v>
          </cell>
          <cell r="Y86">
            <v>54.824988797836966</v>
          </cell>
        </row>
        <row r="87">
          <cell r="B87">
            <v>37530</v>
          </cell>
          <cell r="C87">
            <v>-0.14840315345523913</v>
          </cell>
          <cell r="D87">
            <v>49.212890665337206</v>
          </cell>
          <cell r="E87">
            <v>49.897810061922449</v>
          </cell>
          <cell r="F87">
            <v>50.710983282460141</v>
          </cell>
          <cell r="G87">
            <v>49.069934296061298</v>
          </cell>
          <cell r="H87">
            <v>52.371512555847985</v>
          </cell>
          <cell r="I87">
            <v>51.546898324564943</v>
          </cell>
          <cell r="J87">
            <v>46.858236290980678</v>
          </cell>
          <cell r="K87">
            <v>49.653263913123986</v>
          </cell>
          <cell r="L87">
            <v>46.567017773409461</v>
          </cell>
          <cell r="M87">
            <v>45.912769619819564</v>
          </cell>
          <cell r="N87">
            <v>46.657185552842066</v>
          </cell>
          <cell r="O87">
            <v>45.253136748167456</v>
          </cell>
          <cell r="P87">
            <v>40.128661763669086</v>
          </cell>
          <cell r="Q87">
            <v>45.259037516103476</v>
          </cell>
          <cell r="R87">
            <v>52.785112402751693</v>
          </cell>
          <cell r="S87">
            <v>48.48993125039371</v>
          </cell>
          <cell r="T87">
            <v>44.508992204784469</v>
          </cell>
          <cell r="U87">
            <v>47.976068156847226</v>
          </cell>
          <cell r="V87">
            <v>49.703724127160541</v>
          </cell>
          <cell r="W87">
            <v>45.861942580019317</v>
          </cell>
          <cell r="X87">
            <v>44.483184171762034</v>
          </cell>
          <cell r="Y87">
            <v>44.807616897645744</v>
          </cell>
        </row>
        <row r="88">
          <cell r="B88">
            <v>37561</v>
          </cell>
          <cell r="C88">
            <v>-0.12153603293913406</v>
          </cell>
          <cell r="D88">
            <v>49.439833474330655</v>
          </cell>
          <cell r="E88">
            <v>49.212890665337206</v>
          </cell>
          <cell r="F88">
            <v>49.897810061922449</v>
          </cell>
          <cell r="G88">
            <v>50.710983282460141</v>
          </cell>
          <cell r="H88">
            <v>49.069934296061298</v>
          </cell>
          <cell r="I88">
            <v>52.371512555847985</v>
          </cell>
          <cell r="J88">
            <v>51.546898324564943</v>
          </cell>
          <cell r="K88">
            <v>46.858236290980678</v>
          </cell>
          <cell r="L88">
            <v>49.653263913123986</v>
          </cell>
          <cell r="M88">
            <v>46.567017773409461</v>
          </cell>
          <cell r="N88">
            <v>45.912769619819564</v>
          </cell>
          <cell r="O88">
            <v>46.657185552842066</v>
          </cell>
          <cell r="P88">
            <v>45.253136748167456</v>
          </cell>
          <cell r="Q88">
            <v>40.128661763669086</v>
          </cell>
          <cell r="R88">
            <v>45.259037516103476</v>
          </cell>
          <cell r="S88">
            <v>52.785112402751693</v>
          </cell>
          <cell r="T88">
            <v>48.48993125039371</v>
          </cell>
          <cell r="U88">
            <v>44.508992204784469</v>
          </cell>
          <cell r="V88">
            <v>47.976068156847226</v>
          </cell>
          <cell r="W88">
            <v>49.703724127160541</v>
          </cell>
          <cell r="X88">
            <v>45.861942580019317</v>
          </cell>
          <cell r="Y88">
            <v>44.483184171762034</v>
          </cell>
        </row>
        <row r="89">
          <cell r="B89">
            <v>37591</v>
          </cell>
          <cell r="C89">
            <v>-0.15778178156960421</v>
          </cell>
          <cell r="D89">
            <v>48.1191157750347</v>
          </cell>
          <cell r="E89">
            <v>49.439833474330655</v>
          </cell>
          <cell r="F89">
            <v>49.212890665337206</v>
          </cell>
          <cell r="G89">
            <v>49.897810061922449</v>
          </cell>
          <cell r="H89">
            <v>50.710983282460141</v>
          </cell>
          <cell r="I89">
            <v>49.069934296061298</v>
          </cell>
          <cell r="J89">
            <v>52.371512555847985</v>
          </cell>
          <cell r="K89">
            <v>51.546898324564943</v>
          </cell>
          <cell r="L89">
            <v>46.858236290980678</v>
          </cell>
          <cell r="M89">
            <v>49.653263913123986</v>
          </cell>
          <cell r="N89">
            <v>46.567017773409461</v>
          </cell>
          <cell r="O89">
            <v>45.912769619819564</v>
          </cell>
          <cell r="P89">
            <v>46.657185552842066</v>
          </cell>
          <cell r="Q89">
            <v>45.253136748167456</v>
          </cell>
          <cell r="R89">
            <v>40.128661763669086</v>
          </cell>
          <cell r="S89">
            <v>45.259037516103476</v>
          </cell>
          <cell r="T89">
            <v>52.785112402751693</v>
          </cell>
          <cell r="U89">
            <v>48.48993125039371</v>
          </cell>
          <cell r="V89">
            <v>44.508992204784469</v>
          </cell>
          <cell r="W89">
            <v>47.976068156847226</v>
          </cell>
          <cell r="X89">
            <v>49.703724127160541</v>
          </cell>
          <cell r="Y89">
            <v>45.861942580019317</v>
          </cell>
        </row>
        <row r="90">
          <cell r="B90">
            <v>37622</v>
          </cell>
          <cell r="C90">
            <v>-0.139960793384168</v>
          </cell>
          <cell r="D90">
            <v>48.0988062039293</v>
          </cell>
          <cell r="E90">
            <v>48.1191157750347</v>
          </cell>
          <cell r="F90">
            <v>49.439833474330655</v>
          </cell>
          <cell r="G90">
            <v>49.212890665337206</v>
          </cell>
          <cell r="H90">
            <v>49.897810061922449</v>
          </cell>
          <cell r="I90">
            <v>50.710983282460141</v>
          </cell>
          <cell r="J90">
            <v>49.069934296061298</v>
          </cell>
          <cell r="K90">
            <v>52.371512555847985</v>
          </cell>
          <cell r="L90">
            <v>51.546898324564943</v>
          </cell>
          <cell r="M90">
            <v>46.858236290980678</v>
          </cell>
          <cell r="N90">
            <v>49.653263913123986</v>
          </cell>
          <cell r="O90">
            <v>46.567017773409461</v>
          </cell>
          <cell r="P90">
            <v>45.912769619819564</v>
          </cell>
          <cell r="Q90">
            <v>46.657185552842066</v>
          </cell>
          <cell r="R90">
            <v>45.253136748167456</v>
          </cell>
          <cell r="S90">
            <v>40.128661763669086</v>
          </cell>
          <cell r="T90">
            <v>45.259037516103476</v>
          </cell>
          <cell r="U90">
            <v>52.785112402751693</v>
          </cell>
          <cell r="V90">
            <v>48.48993125039371</v>
          </cell>
          <cell r="W90">
            <v>44.508992204784469</v>
          </cell>
          <cell r="X90">
            <v>47.976068156847226</v>
          </cell>
          <cell r="Y90">
            <v>49.703724127160541</v>
          </cell>
        </row>
        <row r="91">
          <cell r="B91">
            <v>37653</v>
          </cell>
          <cell r="C91">
            <v>-0.12086430719840413</v>
          </cell>
          <cell r="D91">
            <v>47.783993569632749</v>
          </cell>
          <cell r="E91">
            <v>48.0988062039293</v>
          </cell>
          <cell r="F91">
            <v>48.1191157750347</v>
          </cell>
          <cell r="G91">
            <v>49.439833474330655</v>
          </cell>
          <cell r="H91">
            <v>49.212890665337206</v>
          </cell>
          <cell r="I91">
            <v>49.897810061922449</v>
          </cell>
          <cell r="J91">
            <v>50.710983282460141</v>
          </cell>
          <cell r="K91">
            <v>49.069934296061298</v>
          </cell>
          <cell r="L91">
            <v>52.371512555847985</v>
          </cell>
          <cell r="M91">
            <v>51.546898324564943</v>
          </cell>
          <cell r="N91">
            <v>46.858236290980678</v>
          </cell>
          <cell r="O91">
            <v>49.653263913123986</v>
          </cell>
          <cell r="P91">
            <v>46.567017773409461</v>
          </cell>
          <cell r="Q91">
            <v>45.912769619819564</v>
          </cell>
          <cell r="R91">
            <v>46.657185552842066</v>
          </cell>
          <cell r="S91">
            <v>45.253136748167456</v>
          </cell>
          <cell r="T91">
            <v>40.128661763669086</v>
          </cell>
          <cell r="U91">
            <v>45.259037516103476</v>
          </cell>
          <cell r="V91">
            <v>52.785112402751693</v>
          </cell>
          <cell r="W91">
            <v>48.48993125039371</v>
          </cell>
          <cell r="X91">
            <v>44.508992204784469</v>
          </cell>
          <cell r="Y91">
            <v>47.976068156847226</v>
          </cell>
        </row>
        <row r="92">
          <cell r="B92">
            <v>37681</v>
          </cell>
          <cell r="C92">
            <v>-8.9588982446125343E-2</v>
          </cell>
          <cell r="D92">
            <v>48.314719904606484</v>
          </cell>
          <cell r="E92">
            <v>47.783993569632749</v>
          </cell>
          <cell r="F92">
            <v>48.0988062039293</v>
          </cell>
          <cell r="G92">
            <v>48.1191157750347</v>
          </cell>
          <cell r="H92">
            <v>49.439833474330655</v>
          </cell>
          <cell r="I92">
            <v>49.212890665337206</v>
          </cell>
          <cell r="J92">
            <v>49.897810061922449</v>
          </cell>
          <cell r="K92">
            <v>50.710983282460141</v>
          </cell>
          <cell r="L92">
            <v>49.069934296061298</v>
          </cell>
          <cell r="M92">
            <v>52.371512555847985</v>
          </cell>
          <cell r="N92">
            <v>51.546898324564943</v>
          </cell>
          <cell r="O92">
            <v>46.858236290980678</v>
          </cell>
          <cell r="P92">
            <v>49.653263913123986</v>
          </cell>
          <cell r="Q92">
            <v>46.567017773409461</v>
          </cell>
          <cell r="R92">
            <v>45.912769619819564</v>
          </cell>
          <cell r="S92">
            <v>46.657185552842066</v>
          </cell>
          <cell r="T92">
            <v>45.253136748167456</v>
          </cell>
          <cell r="U92">
            <v>40.128661763669086</v>
          </cell>
          <cell r="V92">
            <v>45.259037516103476</v>
          </cell>
          <cell r="W92">
            <v>52.785112402751693</v>
          </cell>
          <cell r="X92">
            <v>48.48993125039371</v>
          </cell>
          <cell r="Y92">
            <v>44.508992204784469</v>
          </cell>
        </row>
        <row r="93">
          <cell r="B93">
            <v>37712</v>
          </cell>
          <cell r="C93">
            <v>-9.2869326239010008E-2</v>
          </cell>
          <cell r="D93">
            <v>50.035524336603451</v>
          </cell>
          <cell r="E93">
            <v>48.314719904606484</v>
          </cell>
          <cell r="F93">
            <v>47.783993569632749</v>
          </cell>
          <cell r="G93">
            <v>48.0988062039293</v>
          </cell>
          <cell r="H93">
            <v>48.1191157750347</v>
          </cell>
          <cell r="I93">
            <v>49.439833474330655</v>
          </cell>
          <cell r="J93">
            <v>49.212890665337206</v>
          </cell>
          <cell r="K93">
            <v>49.897810061922449</v>
          </cell>
          <cell r="L93">
            <v>50.710983282460141</v>
          </cell>
          <cell r="M93">
            <v>49.069934296061298</v>
          </cell>
          <cell r="N93">
            <v>52.371512555847985</v>
          </cell>
          <cell r="O93">
            <v>51.546898324564943</v>
          </cell>
          <cell r="P93">
            <v>46.858236290980678</v>
          </cell>
          <cell r="Q93">
            <v>49.653263913123986</v>
          </cell>
          <cell r="R93">
            <v>46.567017773409461</v>
          </cell>
          <cell r="S93">
            <v>45.912769619819564</v>
          </cell>
          <cell r="T93">
            <v>46.657185552842066</v>
          </cell>
          <cell r="U93">
            <v>45.253136748167456</v>
          </cell>
          <cell r="V93">
            <v>40.128661763669086</v>
          </cell>
          <cell r="W93">
            <v>45.259037516103476</v>
          </cell>
          <cell r="X93">
            <v>52.785112402751693</v>
          </cell>
          <cell r="Y93">
            <v>48.48993125039371</v>
          </cell>
        </row>
        <row r="94">
          <cell r="B94">
            <v>37742</v>
          </cell>
          <cell r="C94">
            <v>-3.7506828452714025E-2</v>
          </cell>
          <cell r="D94">
            <v>48.928744493232408</v>
          </cell>
          <cell r="E94">
            <v>50.035524336603451</v>
          </cell>
          <cell r="F94">
            <v>48.314719904606484</v>
          </cell>
          <cell r="G94">
            <v>47.783993569632749</v>
          </cell>
          <cell r="H94">
            <v>48.0988062039293</v>
          </cell>
          <cell r="I94">
            <v>48.1191157750347</v>
          </cell>
          <cell r="J94">
            <v>49.439833474330655</v>
          </cell>
          <cell r="K94">
            <v>49.212890665337206</v>
          </cell>
          <cell r="L94">
            <v>49.897810061922449</v>
          </cell>
          <cell r="M94">
            <v>50.710983282460141</v>
          </cell>
          <cell r="N94">
            <v>49.069934296061298</v>
          </cell>
          <cell r="O94">
            <v>52.371512555847985</v>
          </cell>
          <cell r="P94">
            <v>51.546898324564943</v>
          </cell>
          <cell r="Q94">
            <v>46.858236290980678</v>
          </cell>
          <cell r="R94">
            <v>49.653263913123986</v>
          </cell>
          <cell r="S94">
            <v>46.567017773409461</v>
          </cell>
          <cell r="T94">
            <v>45.912769619819564</v>
          </cell>
          <cell r="U94">
            <v>46.657185552842066</v>
          </cell>
          <cell r="V94">
            <v>45.253136748167456</v>
          </cell>
          <cell r="W94">
            <v>40.128661763669086</v>
          </cell>
          <cell r="X94">
            <v>45.259037516103476</v>
          </cell>
          <cell r="Y94">
            <v>52.785112402751693</v>
          </cell>
        </row>
        <row r="95">
          <cell r="B95">
            <v>37773</v>
          </cell>
          <cell r="C95">
            <v>-1.6342035488476458E-2</v>
          </cell>
          <cell r="D95">
            <v>50.70247084505953</v>
          </cell>
          <cell r="E95">
            <v>48.928744493232408</v>
          </cell>
          <cell r="F95">
            <v>50.035524336603451</v>
          </cell>
          <cell r="G95">
            <v>48.314719904606484</v>
          </cell>
          <cell r="H95">
            <v>47.783993569632749</v>
          </cell>
          <cell r="I95">
            <v>48.0988062039293</v>
          </cell>
          <cell r="J95">
            <v>48.1191157750347</v>
          </cell>
          <cell r="K95">
            <v>49.439833474330655</v>
          </cell>
          <cell r="L95">
            <v>49.212890665337206</v>
          </cell>
          <cell r="M95">
            <v>49.897810061922449</v>
          </cell>
          <cell r="N95">
            <v>50.710983282460141</v>
          </cell>
          <cell r="O95">
            <v>49.069934296061298</v>
          </cell>
          <cell r="P95">
            <v>52.371512555847985</v>
          </cell>
          <cell r="Q95">
            <v>51.546898324564943</v>
          </cell>
          <cell r="R95">
            <v>46.858236290980678</v>
          </cell>
          <cell r="S95">
            <v>49.653263913123986</v>
          </cell>
          <cell r="T95">
            <v>46.567017773409461</v>
          </cell>
          <cell r="U95">
            <v>45.912769619819564</v>
          </cell>
          <cell r="V95">
            <v>46.657185552842066</v>
          </cell>
          <cell r="W95">
            <v>45.253136748167456</v>
          </cell>
          <cell r="X95">
            <v>40.128661763669086</v>
          </cell>
          <cell r="Y95">
            <v>45.259037516103476</v>
          </cell>
        </row>
        <row r="96">
          <cell r="B96">
            <v>37803</v>
          </cell>
          <cell r="C96">
            <v>-2.0568723684325274E-2</v>
          </cell>
          <cell r="D96">
            <v>47.023614665915126</v>
          </cell>
          <cell r="E96">
            <v>50.70247084505953</v>
          </cell>
          <cell r="F96">
            <v>48.928744493232408</v>
          </cell>
          <cell r="G96">
            <v>50.035524336603451</v>
          </cell>
          <cell r="H96">
            <v>48.314719904606484</v>
          </cell>
          <cell r="I96">
            <v>47.783993569632749</v>
          </cell>
          <cell r="J96">
            <v>48.0988062039293</v>
          </cell>
          <cell r="K96">
            <v>48.1191157750347</v>
          </cell>
          <cell r="L96">
            <v>49.439833474330655</v>
          </cell>
          <cell r="M96">
            <v>49.212890665337206</v>
          </cell>
          <cell r="N96">
            <v>49.897810061922449</v>
          </cell>
          <cell r="O96">
            <v>50.710983282460141</v>
          </cell>
          <cell r="P96">
            <v>49.069934296061298</v>
          </cell>
          <cell r="Q96">
            <v>52.371512555847985</v>
          </cell>
          <cell r="R96">
            <v>51.546898324564943</v>
          </cell>
          <cell r="S96">
            <v>46.858236290980678</v>
          </cell>
          <cell r="T96">
            <v>49.653263913123986</v>
          </cell>
          <cell r="U96">
            <v>46.567017773409461</v>
          </cell>
          <cell r="V96">
            <v>45.912769619819564</v>
          </cell>
          <cell r="W96">
            <v>46.657185552842066</v>
          </cell>
          <cell r="X96">
            <v>45.253136748167456</v>
          </cell>
          <cell r="Y96">
            <v>40.128661763669086</v>
          </cell>
        </row>
        <row r="97">
          <cell r="B97">
            <v>37834</v>
          </cell>
          <cell r="C97">
            <v>5.0694242927866728E-3</v>
          </cell>
          <cell r="D97">
            <v>43.965062754595905</v>
          </cell>
          <cell r="E97">
            <v>47.023614665915126</v>
          </cell>
          <cell r="F97">
            <v>50.70247084505953</v>
          </cell>
          <cell r="G97">
            <v>48.928744493232408</v>
          </cell>
          <cell r="H97">
            <v>50.035524336603451</v>
          </cell>
          <cell r="I97">
            <v>48.314719904606484</v>
          </cell>
          <cell r="J97">
            <v>47.783993569632749</v>
          </cell>
          <cell r="K97">
            <v>48.0988062039293</v>
          </cell>
          <cell r="L97">
            <v>48.1191157750347</v>
          </cell>
          <cell r="M97">
            <v>49.439833474330655</v>
          </cell>
          <cell r="N97">
            <v>49.212890665337206</v>
          </cell>
          <cell r="O97">
            <v>49.897810061922449</v>
          </cell>
          <cell r="P97">
            <v>50.710983282460141</v>
          </cell>
          <cell r="Q97">
            <v>49.069934296061298</v>
          </cell>
          <cell r="R97">
            <v>52.371512555847985</v>
          </cell>
          <cell r="S97">
            <v>51.546898324564943</v>
          </cell>
          <cell r="T97">
            <v>46.858236290980678</v>
          </cell>
          <cell r="U97">
            <v>49.653263913123986</v>
          </cell>
          <cell r="V97">
            <v>46.567017773409461</v>
          </cell>
          <cell r="W97">
            <v>45.912769619819564</v>
          </cell>
          <cell r="X97">
            <v>46.657185552842066</v>
          </cell>
          <cell r="Y97">
            <v>45.253136748167456</v>
          </cell>
        </row>
        <row r="98">
          <cell r="B98">
            <v>37865</v>
          </cell>
          <cell r="C98">
            <v>4.0664742973175239E-2</v>
          </cell>
          <cell r="D98">
            <v>53.088279932249435</v>
          </cell>
          <cell r="E98">
            <v>43.965062754595905</v>
          </cell>
          <cell r="F98">
            <v>47.023614665915126</v>
          </cell>
          <cell r="G98">
            <v>50.70247084505953</v>
          </cell>
          <cell r="H98">
            <v>48.928744493232408</v>
          </cell>
          <cell r="I98">
            <v>50.035524336603451</v>
          </cell>
          <cell r="J98">
            <v>48.314719904606484</v>
          </cell>
          <cell r="K98">
            <v>47.783993569632749</v>
          </cell>
          <cell r="L98">
            <v>48.0988062039293</v>
          </cell>
          <cell r="M98">
            <v>48.1191157750347</v>
          </cell>
          <cell r="N98">
            <v>49.439833474330655</v>
          </cell>
          <cell r="O98">
            <v>49.212890665337206</v>
          </cell>
          <cell r="P98">
            <v>49.897810061922449</v>
          </cell>
          <cell r="Q98">
            <v>50.710983282460141</v>
          </cell>
          <cell r="R98">
            <v>49.069934296061298</v>
          </cell>
          <cell r="S98">
            <v>52.371512555847985</v>
          </cell>
          <cell r="T98">
            <v>51.546898324564943</v>
          </cell>
          <cell r="U98">
            <v>46.858236290980678</v>
          </cell>
          <cell r="V98">
            <v>49.653263913123986</v>
          </cell>
          <cell r="W98">
            <v>46.567017773409461</v>
          </cell>
          <cell r="X98">
            <v>45.912769619819564</v>
          </cell>
          <cell r="Y98">
            <v>46.657185552842066</v>
          </cell>
        </row>
        <row r="99">
          <cell r="B99">
            <v>37895</v>
          </cell>
          <cell r="C99">
            <v>1.9901825245436822E-2</v>
          </cell>
          <cell r="D99">
            <v>48.393484693635145</v>
          </cell>
          <cell r="E99">
            <v>53.088279932249435</v>
          </cell>
          <cell r="F99">
            <v>43.965062754595905</v>
          </cell>
          <cell r="G99">
            <v>47.023614665915126</v>
          </cell>
          <cell r="H99">
            <v>50.70247084505953</v>
          </cell>
          <cell r="I99">
            <v>48.928744493232408</v>
          </cell>
          <cell r="J99">
            <v>50.035524336603451</v>
          </cell>
          <cell r="K99">
            <v>48.314719904606484</v>
          </cell>
          <cell r="L99">
            <v>47.783993569632749</v>
          </cell>
          <cell r="M99">
            <v>48.0988062039293</v>
          </cell>
          <cell r="N99">
            <v>48.1191157750347</v>
          </cell>
          <cell r="O99">
            <v>49.439833474330655</v>
          </cell>
          <cell r="P99">
            <v>49.212890665337206</v>
          </cell>
          <cell r="Q99">
            <v>49.897810061922449</v>
          </cell>
          <cell r="R99">
            <v>50.710983282460141</v>
          </cell>
          <cell r="S99">
            <v>49.069934296061298</v>
          </cell>
          <cell r="T99">
            <v>52.371512555847985</v>
          </cell>
          <cell r="U99">
            <v>51.546898324564943</v>
          </cell>
          <cell r="V99">
            <v>46.858236290980678</v>
          </cell>
          <cell r="W99">
            <v>49.653263913123986</v>
          </cell>
          <cell r="X99">
            <v>46.567017773409461</v>
          </cell>
          <cell r="Y99">
            <v>45.912769619819564</v>
          </cell>
        </row>
        <row r="100">
          <cell r="B100">
            <v>37926</v>
          </cell>
          <cell r="C100">
            <v>-1.1538327008167371E-2</v>
          </cell>
          <cell r="D100">
            <v>47.97380838031814</v>
          </cell>
          <cell r="E100">
            <v>48.393484693635145</v>
          </cell>
          <cell r="F100">
            <v>53.088279932249435</v>
          </cell>
          <cell r="G100">
            <v>43.965062754595905</v>
          </cell>
          <cell r="H100">
            <v>47.023614665915126</v>
          </cell>
          <cell r="I100">
            <v>50.70247084505953</v>
          </cell>
          <cell r="J100">
            <v>48.928744493232408</v>
          </cell>
          <cell r="K100">
            <v>50.035524336603451</v>
          </cell>
          <cell r="L100">
            <v>48.314719904606484</v>
          </cell>
          <cell r="M100">
            <v>47.783993569632749</v>
          </cell>
          <cell r="N100">
            <v>48.0988062039293</v>
          </cell>
          <cell r="O100">
            <v>48.1191157750347</v>
          </cell>
          <cell r="P100">
            <v>49.439833474330655</v>
          </cell>
          <cell r="Q100">
            <v>49.212890665337206</v>
          </cell>
          <cell r="R100">
            <v>49.897810061922449</v>
          </cell>
          <cell r="S100">
            <v>50.710983282460141</v>
          </cell>
          <cell r="T100">
            <v>49.069934296061298</v>
          </cell>
          <cell r="U100">
            <v>52.371512555847985</v>
          </cell>
          <cell r="V100">
            <v>51.546898324564943</v>
          </cell>
          <cell r="W100">
            <v>46.858236290980678</v>
          </cell>
          <cell r="X100">
            <v>49.653263913123986</v>
          </cell>
          <cell r="Y100">
            <v>46.567017773409461</v>
          </cell>
        </row>
        <row r="101">
          <cell r="B101">
            <v>37956</v>
          </cell>
          <cell r="C101">
            <v>4.3333078661986768E-2</v>
          </cell>
          <cell r="D101">
            <v>50.26527818440595</v>
          </cell>
          <cell r="E101">
            <v>47.97380838031814</v>
          </cell>
          <cell r="F101">
            <v>48.393484693635145</v>
          </cell>
          <cell r="G101">
            <v>53.088279932249435</v>
          </cell>
          <cell r="H101">
            <v>43.965062754595905</v>
          </cell>
          <cell r="I101">
            <v>47.023614665915126</v>
          </cell>
          <cell r="J101">
            <v>50.70247084505953</v>
          </cell>
          <cell r="K101">
            <v>48.928744493232408</v>
          </cell>
          <cell r="L101">
            <v>50.035524336603451</v>
          </cell>
          <cell r="M101">
            <v>48.314719904606484</v>
          </cell>
          <cell r="N101">
            <v>47.783993569632749</v>
          </cell>
          <cell r="O101">
            <v>48.0988062039293</v>
          </cell>
          <cell r="P101">
            <v>48.1191157750347</v>
          </cell>
          <cell r="Q101">
            <v>49.439833474330655</v>
          </cell>
          <cell r="R101">
            <v>49.212890665337206</v>
          </cell>
          <cell r="S101">
            <v>49.897810061922449</v>
          </cell>
          <cell r="T101">
            <v>50.710983282460141</v>
          </cell>
          <cell r="U101">
            <v>49.069934296061298</v>
          </cell>
          <cell r="V101">
            <v>52.371512555847985</v>
          </cell>
          <cell r="W101">
            <v>51.546898324564943</v>
          </cell>
          <cell r="X101">
            <v>46.858236290980678</v>
          </cell>
          <cell r="Y101">
            <v>49.653263913123986</v>
          </cell>
        </row>
        <row r="102">
          <cell r="B102">
            <v>37987</v>
          </cell>
          <cell r="C102">
            <v>9.3554772748314363E-3</v>
          </cell>
          <cell r="D102">
            <v>52.221712167995975</v>
          </cell>
          <cell r="E102">
            <v>50.26527818440595</v>
          </cell>
          <cell r="F102">
            <v>47.97380838031814</v>
          </cell>
          <cell r="G102">
            <v>48.393484693635145</v>
          </cell>
          <cell r="H102">
            <v>53.088279932249435</v>
          </cell>
          <cell r="I102">
            <v>43.965062754595905</v>
          </cell>
          <cell r="J102">
            <v>47.023614665915126</v>
          </cell>
          <cell r="K102">
            <v>50.70247084505953</v>
          </cell>
          <cell r="L102">
            <v>48.928744493232408</v>
          </cell>
          <cell r="M102">
            <v>50.035524336603451</v>
          </cell>
          <cell r="N102">
            <v>48.314719904606484</v>
          </cell>
          <cell r="O102">
            <v>47.783993569632749</v>
          </cell>
          <cell r="P102">
            <v>48.0988062039293</v>
          </cell>
          <cell r="Q102">
            <v>48.1191157750347</v>
          </cell>
          <cell r="R102">
            <v>49.439833474330655</v>
          </cell>
          <cell r="S102">
            <v>49.212890665337206</v>
          </cell>
          <cell r="T102">
            <v>49.897810061922449</v>
          </cell>
          <cell r="U102">
            <v>50.710983282460141</v>
          </cell>
          <cell r="V102">
            <v>49.069934296061298</v>
          </cell>
          <cell r="W102">
            <v>52.371512555847985</v>
          </cell>
          <cell r="X102">
            <v>51.546898324564943</v>
          </cell>
          <cell r="Y102">
            <v>46.858236290980678</v>
          </cell>
        </row>
        <row r="103">
          <cell r="B103">
            <v>38018</v>
          </cell>
          <cell r="C103">
            <v>1.481080985260097E-2</v>
          </cell>
          <cell r="D103">
            <v>55.23346133637876</v>
          </cell>
          <cell r="E103">
            <v>52.221712167995975</v>
          </cell>
          <cell r="F103">
            <v>50.26527818440595</v>
          </cell>
          <cell r="G103">
            <v>47.97380838031814</v>
          </cell>
          <cell r="H103">
            <v>48.393484693635145</v>
          </cell>
          <cell r="I103">
            <v>53.088279932249435</v>
          </cell>
          <cell r="J103">
            <v>43.965062754595905</v>
          </cell>
          <cell r="K103">
            <v>47.023614665915126</v>
          </cell>
          <cell r="L103">
            <v>50.70247084505953</v>
          </cell>
          <cell r="M103">
            <v>48.928744493232408</v>
          </cell>
          <cell r="N103">
            <v>50.035524336603451</v>
          </cell>
          <cell r="O103">
            <v>48.314719904606484</v>
          </cell>
          <cell r="P103">
            <v>47.783993569632749</v>
          </cell>
          <cell r="Q103">
            <v>48.0988062039293</v>
          </cell>
          <cell r="R103">
            <v>48.1191157750347</v>
          </cell>
          <cell r="S103">
            <v>49.439833474330655</v>
          </cell>
          <cell r="T103">
            <v>49.212890665337206</v>
          </cell>
          <cell r="U103">
            <v>49.897810061922449</v>
          </cell>
          <cell r="V103">
            <v>50.710983282460141</v>
          </cell>
          <cell r="W103">
            <v>49.069934296061298</v>
          </cell>
          <cell r="X103">
            <v>52.371512555847985</v>
          </cell>
          <cell r="Y103">
            <v>51.546898324564943</v>
          </cell>
        </row>
        <row r="104">
          <cell r="B104">
            <v>38047</v>
          </cell>
          <cell r="C104">
            <v>1.568888714713057E-2</v>
          </cell>
          <cell r="D104">
            <v>56.175173887848239</v>
          </cell>
          <cell r="E104">
            <v>55.23346133637876</v>
          </cell>
          <cell r="F104">
            <v>52.221712167995975</v>
          </cell>
          <cell r="G104">
            <v>50.26527818440595</v>
          </cell>
          <cell r="H104">
            <v>47.97380838031814</v>
          </cell>
          <cell r="I104">
            <v>48.393484693635145</v>
          </cell>
          <cell r="J104">
            <v>53.088279932249435</v>
          </cell>
          <cell r="K104">
            <v>43.965062754595905</v>
          </cell>
          <cell r="L104">
            <v>47.023614665915126</v>
          </cell>
          <cell r="M104">
            <v>50.70247084505953</v>
          </cell>
          <cell r="N104">
            <v>48.928744493232408</v>
          </cell>
          <cell r="O104">
            <v>50.035524336603451</v>
          </cell>
          <cell r="P104">
            <v>48.314719904606484</v>
          </cell>
          <cell r="Q104">
            <v>47.783993569632749</v>
          </cell>
          <cell r="R104">
            <v>48.0988062039293</v>
          </cell>
          <cell r="S104">
            <v>48.1191157750347</v>
          </cell>
          <cell r="T104">
            <v>49.439833474330655</v>
          </cell>
          <cell r="U104">
            <v>49.212890665337206</v>
          </cell>
          <cell r="V104">
            <v>49.897810061922449</v>
          </cell>
          <cell r="W104">
            <v>50.710983282460141</v>
          </cell>
          <cell r="X104">
            <v>49.069934296061298</v>
          </cell>
          <cell r="Y104">
            <v>52.371512555847985</v>
          </cell>
        </row>
        <row r="105">
          <cell r="B105">
            <v>38078</v>
          </cell>
          <cell r="C105">
            <v>3.2916174942314136E-2</v>
          </cell>
          <cell r="D105">
            <v>52.271740818084751</v>
          </cell>
          <cell r="E105">
            <v>56.175173887848239</v>
          </cell>
          <cell r="F105">
            <v>55.23346133637876</v>
          </cell>
          <cell r="G105">
            <v>52.221712167995975</v>
          </cell>
          <cell r="H105">
            <v>50.26527818440595</v>
          </cell>
          <cell r="I105">
            <v>47.97380838031814</v>
          </cell>
          <cell r="J105">
            <v>48.393484693635145</v>
          </cell>
          <cell r="K105">
            <v>53.088279932249435</v>
          </cell>
          <cell r="L105">
            <v>43.965062754595905</v>
          </cell>
          <cell r="M105">
            <v>47.023614665915126</v>
          </cell>
          <cell r="N105">
            <v>50.70247084505953</v>
          </cell>
          <cell r="O105">
            <v>48.928744493232408</v>
          </cell>
          <cell r="P105">
            <v>50.035524336603451</v>
          </cell>
          <cell r="Q105">
            <v>48.314719904606484</v>
          </cell>
          <cell r="R105">
            <v>47.783993569632749</v>
          </cell>
          <cell r="S105">
            <v>48.0988062039293</v>
          </cell>
          <cell r="T105">
            <v>48.1191157750347</v>
          </cell>
          <cell r="U105">
            <v>49.439833474330655</v>
          </cell>
          <cell r="V105">
            <v>49.212890665337206</v>
          </cell>
          <cell r="W105">
            <v>49.897810061922449</v>
          </cell>
          <cell r="X105">
            <v>50.710983282460141</v>
          </cell>
          <cell r="Y105">
            <v>49.069934296061298</v>
          </cell>
        </row>
        <row r="106">
          <cell r="B106">
            <v>38108</v>
          </cell>
          <cell r="C106">
            <v>2.1498626237783647E-3</v>
          </cell>
          <cell r="D106">
            <v>51.425007151530522</v>
          </cell>
          <cell r="E106">
            <v>52.271740818084751</v>
          </cell>
          <cell r="F106">
            <v>56.175173887848239</v>
          </cell>
          <cell r="G106">
            <v>55.23346133637876</v>
          </cell>
          <cell r="H106">
            <v>52.221712167995975</v>
          </cell>
          <cell r="I106">
            <v>50.26527818440595</v>
          </cell>
          <cell r="J106">
            <v>47.97380838031814</v>
          </cell>
          <cell r="K106">
            <v>48.393484693635145</v>
          </cell>
          <cell r="L106">
            <v>53.088279932249435</v>
          </cell>
          <cell r="M106">
            <v>43.965062754595905</v>
          </cell>
          <cell r="N106">
            <v>47.023614665915126</v>
          </cell>
          <cell r="O106">
            <v>50.70247084505953</v>
          </cell>
          <cell r="P106">
            <v>48.928744493232408</v>
          </cell>
          <cell r="Q106">
            <v>50.035524336603451</v>
          </cell>
          <cell r="R106">
            <v>48.314719904606484</v>
          </cell>
          <cell r="S106">
            <v>47.783993569632749</v>
          </cell>
          <cell r="T106">
            <v>48.0988062039293</v>
          </cell>
          <cell r="U106">
            <v>48.1191157750347</v>
          </cell>
          <cell r="V106">
            <v>49.439833474330655</v>
          </cell>
          <cell r="W106">
            <v>49.212890665337206</v>
          </cell>
          <cell r="X106">
            <v>49.897810061922449</v>
          </cell>
          <cell r="Y106">
            <v>50.710983282460141</v>
          </cell>
        </row>
        <row r="107">
          <cell r="B107">
            <v>38139</v>
          </cell>
          <cell r="C107">
            <v>-1.654441939023199E-3</v>
          </cell>
          <cell r="D107">
            <v>52.425206640755242</v>
          </cell>
          <cell r="E107">
            <v>51.425007151530522</v>
          </cell>
          <cell r="F107">
            <v>52.271740818084751</v>
          </cell>
          <cell r="G107">
            <v>56.175173887848239</v>
          </cell>
          <cell r="H107">
            <v>55.23346133637876</v>
          </cell>
          <cell r="I107">
            <v>52.221712167995975</v>
          </cell>
          <cell r="J107">
            <v>50.26527818440595</v>
          </cell>
          <cell r="K107">
            <v>47.97380838031814</v>
          </cell>
          <cell r="L107">
            <v>48.393484693635145</v>
          </cell>
          <cell r="M107">
            <v>53.088279932249435</v>
          </cell>
          <cell r="N107">
            <v>43.965062754595905</v>
          </cell>
          <cell r="O107">
            <v>47.023614665915126</v>
          </cell>
          <cell r="P107">
            <v>50.70247084505953</v>
          </cell>
          <cell r="Q107">
            <v>48.928744493232408</v>
          </cell>
          <cell r="R107">
            <v>50.035524336603451</v>
          </cell>
          <cell r="S107">
            <v>48.314719904606484</v>
          </cell>
          <cell r="T107">
            <v>47.783993569632749</v>
          </cell>
          <cell r="U107">
            <v>48.0988062039293</v>
          </cell>
          <cell r="V107">
            <v>48.1191157750347</v>
          </cell>
          <cell r="W107">
            <v>49.439833474330655</v>
          </cell>
          <cell r="X107">
            <v>49.212890665337206</v>
          </cell>
          <cell r="Y107">
            <v>49.897810061922449</v>
          </cell>
        </row>
        <row r="108">
          <cell r="B108">
            <v>38169</v>
          </cell>
          <cell r="C108">
            <v>5.9464102141900232E-2</v>
          </cell>
          <cell r="D108">
            <v>49.038708891026566</v>
          </cell>
          <cell r="E108">
            <v>52.425206640755242</v>
          </cell>
          <cell r="F108">
            <v>51.425007151530522</v>
          </cell>
          <cell r="G108">
            <v>52.271740818084751</v>
          </cell>
          <cell r="H108">
            <v>56.175173887848239</v>
          </cell>
          <cell r="I108">
            <v>55.23346133637876</v>
          </cell>
          <cell r="J108">
            <v>52.221712167995975</v>
          </cell>
          <cell r="K108">
            <v>50.26527818440595</v>
          </cell>
          <cell r="L108">
            <v>47.97380838031814</v>
          </cell>
          <cell r="M108">
            <v>48.393484693635145</v>
          </cell>
          <cell r="N108">
            <v>53.088279932249435</v>
          </cell>
          <cell r="O108">
            <v>43.965062754595905</v>
          </cell>
          <cell r="P108">
            <v>47.023614665915126</v>
          </cell>
          <cell r="Q108">
            <v>50.70247084505953</v>
          </cell>
          <cell r="R108">
            <v>48.928744493232408</v>
          </cell>
          <cell r="S108">
            <v>50.035524336603451</v>
          </cell>
          <cell r="T108">
            <v>48.314719904606484</v>
          </cell>
          <cell r="U108">
            <v>47.783993569632749</v>
          </cell>
          <cell r="V108">
            <v>48.0988062039293</v>
          </cell>
          <cell r="W108">
            <v>48.1191157750347</v>
          </cell>
          <cell r="X108">
            <v>49.439833474330655</v>
          </cell>
          <cell r="Y108">
            <v>49.212890665337206</v>
          </cell>
        </row>
        <row r="109">
          <cell r="B109">
            <v>38200</v>
          </cell>
          <cell r="C109">
            <v>5.6663531573306614E-2</v>
          </cell>
          <cell r="D109">
            <v>53.421400655152581</v>
          </cell>
          <cell r="E109">
            <v>49.038708891026566</v>
          </cell>
          <cell r="F109">
            <v>52.425206640755242</v>
          </cell>
          <cell r="G109">
            <v>51.425007151530522</v>
          </cell>
          <cell r="H109">
            <v>52.271740818084751</v>
          </cell>
          <cell r="I109">
            <v>56.175173887848239</v>
          </cell>
          <cell r="J109">
            <v>55.23346133637876</v>
          </cell>
          <cell r="K109">
            <v>52.221712167995975</v>
          </cell>
          <cell r="L109">
            <v>50.26527818440595</v>
          </cell>
          <cell r="M109">
            <v>47.97380838031814</v>
          </cell>
          <cell r="N109">
            <v>48.393484693635145</v>
          </cell>
          <cell r="O109">
            <v>53.088279932249435</v>
          </cell>
          <cell r="P109">
            <v>43.965062754595905</v>
          </cell>
          <cell r="Q109">
            <v>47.023614665915126</v>
          </cell>
          <cell r="R109">
            <v>50.70247084505953</v>
          </cell>
          <cell r="S109">
            <v>48.928744493232408</v>
          </cell>
          <cell r="T109">
            <v>50.035524336603451</v>
          </cell>
          <cell r="U109">
            <v>48.314719904606484</v>
          </cell>
          <cell r="V109">
            <v>47.783993569632749</v>
          </cell>
          <cell r="W109">
            <v>48.0988062039293</v>
          </cell>
          <cell r="X109">
            <v>48.1191157750347</v>
          </cell>
          <cell r="Y109">
            <v>49.439833474330655</v>
          </cell>
        </row>
        <row r="110">
          <cell r="B110">
            <v>38231</v>
          </cell>
          <cell r="C110">
            <v>5.7633718442447579E-2</v>
          </cell>
          <cell r="D110">
            <v>49.549519914685845</v>
          </cell>
          <cell r="E110">
            <v>53.421400655152581</v>
          </cell>
          <cell r="F110">
            <v>49.038708891026566</v>
          </cell>
          <cell r="G110">
            <v>52.425206640755242</v>
          </cell>
          <cell r="H110">
            <v>51.425007151530522</v>
          </cell>
          <cell r="I110">
            <v>52.271740818084751</v>
          </cell>
          <cell r="J110">
            <v>56.175173887848239</v>
          </cell>
          <cell r="K110">
            <v>55.23346133637876</v>
          </cell>
          <cell r="L110">
            <v>52.221712167995975</v>
          </cell>
          <cell r="M110">
            <v>50.26527818440595</v>
          </cell>
          <cell r="N110">
            <v>47.97380838031814</v>
          </cell>
          <cell r="O110">
            <v>48.393484693635145</v>
          </cell>
          <cell r="P110">
            <v>53.088279932249435</v>
          </cell>
          <cell r="Q110">
            <v>43.965062754595905</v>
          </cell>
          <cell r="R110">
            <v>47.023614665915126</v>
          </cell>
          <cell r="S110">
            <v>50.70247084505953</v>
          </cell>
          <cell r="T110">
            <v>48.928744493232408</v>
          </cell>
          <cell r="U110">
            <v>50.035524336603451</v>
          </cell>
          <cell r="V110">
            <v>48.314719904606484</v>
          </cell>
          <cell r="W110">
            <v>47.783993569632749</v>
          </cell>
          <cell r="X110">
            <v>48.0988062039293</v>
          </cell>
          <cell r="Y110">
            <v>48.1191157750347</v>
          </cell>
        </row>
        <row r="111">
          <cell r="B111">
            <v>38261</v>
          </cell>
          <cell r="C111">
            <v>5.7553802531732368E-2</v>
          </cell>
          <cell r="D111">
            <v>54.416618377842433</v>
          </cell>
          <cell r="E111">
            <v>49.549519914685845</v>
          </cell>
          <cell r="F111">
            <v>53.421400655152581</v>
          </cell>
          <cell r="G111">
            <v>49.038708891026566</v>
          </cell>
          <cell r="H111">
            <v>52.425206640755242</v>
          </cell>
          <cell r="I111">
            <v>51.425007151530522</v>
          </cell>
          <cell r="J111">
            <v>52.271740818084751</v>
          </cell>
          <cell r="K111">
            <v>56.175173887848239</v>
          </cell>
          <cell r="L111">
            <v>55.23346133637876</v>
          </cell>
          <cell r="M111">
            <v>52.221712167995975</v>
          </cell>
          <cell r="N111">
            <v>50.26527818440595</v>
          </cell>
          <cell r="O111">
            <v>47.97380838031814</v>
          </cell>
          <cell r="P111">
            <v>48.393484693635145</v>
          </cell>
          <cell r="Q111">
            <v>53.088279932249435</v>
          </cell>
          <cell r="R111">
            <v>43.965062754595905</v>
          </cell>
          <cell r="S111">
            <v>47.023614665915126</v>
          </cell>
          <cell r="T111">
            <v>50.70247084505953</v>
          </cell>
          <cell r="U111">
            <v>48.928744493232408</v>
          </cell>
          <cell r="V111">
            <v>50.035524336603451</v>
          </cell>
          <cell r="W111">
            <v>48.314719904606484</v>
          </cell>
          <cell r="X111">
            <v>47.783993569632749</v>
          </cell>
          <cell r="Y111">
            <v>48.0988062039293</v>
          </cell>
        </row>
        <row r="112">
          <cell r="B112">
            <v>38292</v>
          </cell>
          <cell r="C112">
            <v>9.3928174913856743E-2</v>
          </cell>
          <cell r="D112">
            <v>50.984787459082042</v>
          </cell>
          <cell r="E112">
            <v>54.416618377842433</v>
          </cell>
          <cell r="F112">
            <v>49.549519914685845</v>
          </cell>
          <cell r="G112">
            <v>53.421400655152581</v>
          </cell>
          <cell r="H112">
            <v>49.038708891026566</v>
          </cell>
          <cell r="I112">
            <v>52.425206640755242</v>
          </cell>
          <cell r="J112">
            <v>51.425007151530522</v>
          </cell>
          <cell r="K112">
            <v>52.271740818084751</v>
          </cell>
          <cell r="L112">
            <v>56.175173887848239</v>
          </cell>
          <cell r="M112">
            <v>55.23346133637876</v>
          </cell>
          <cell r="N112">
            <v>52.221712167995975</v>
          </cell>
          <cell r="O112">
            <v>50.26527818440595</v>
          </cell>
          <cell r="P112">
            <v>47.97380838031814</v>
          </cell>
          <cell r="Q112">
            <v>48.393484693635145</v>
          </cell>
          <cell r="R112">
            <v>53.088279932249435</v>
          </cell>
          <cell r="S112">
            <v>43.965062754595905</v>
          </cell>
          <cell r="T112">
            <v>47.023614665915126</v>
          </cell>
          <cell r="U112">
            <v>50.70247084505953</v>
          </cell>
          <cell r="V112">
            <v>48.928744493232408</v>
          </cell>
          <cell r="W112">
            <v>50.035524336603451</v>
          </cell>
          <cell r="X112">
            <v>48.314719904606484</v>
          </cell>
          <cell r="Y112">
            <v>47.783993569632749</v>
          </cell>
        </row>
        <row r="113">
          <cell r="B113">
            <v>38322</v>
          </cell>
          <cell r="C113">
            <v>6.350608009442138E-2</v>
          </cell>
          <cell r="D113">
            <v>48.427078246162047</v>
          </cell>
          <cell r="E113">
            <v>50.984787459082042</v>
          </cell>
          <cell r="F113">
            <v>54.416618377842433</v>
          </cell>
          <cell r="G113">
            <v>49.549519914685845</v>
          </cell>
          <cell r="H113">
            <v>53.421400655152581</v>
          </cell>
          <cell r="I113">
            <v>49.038708891026566</v>
          </cell>
          <cell r="J113">
            <v>52.425206640755242</v>
          </cell>
          <cell r="K113">
            <v>51.425007151530522</v>
          </cell>
          <cell r="L113">
            <v>52.271740818084751</v>
          </cell>
          <cell r="M113">
            <v>56.175173887848239</v>
          </cell>
          <cell r="N113">
            <v>55.23346133637876</v>
          </cell>
          <cell r="O113">
            <v>52.221712167995975</v>
          </cell>
          <cell r="P113">
            <v>50.26527818440595</v>
          </cell>
          <cell r="Q113">
            <v>47.97380838031814</v>
          </cell>
          <cell r="R113">
            <v>48.393484693635145</v>
          </cell>
          <cell r="S113">
            <v>53.088279932249435</v>
          </cell>
          <cell r="T113">
            <v>43.965062754595905</v>
          </cell>
          <cell r="U113">
            <v>47.023614665915126</v>
          </cell>
          <cell r="V113">
            <v>50.70247084505953</v>
          </cell>
          <cell r="W113">
            <v>48.928744493232408</v>
          </cell>
          <cell r="X113">
            <v>50.035524336603451</v>
          </cell>
          <cell r="Y113">
            <v>48.314719904606484</v>
          </cell>
        </row>
        <row r="114">
          <cell r="B114">
            <v>38353</v>
          </cell>
          <cell r="C114">
            <v>9.5133680729969639E-2</v>
          </cell>
          <cell r="D114">
            <v>57.406026934043332</v>
          </cell>
          <cell r="E114">
            <v>48.427078246162047</v>
          </cell>
          <cell r="F114">
            <v>50.984787459082042</v>
          </cell>
          <cell r="G114">
            <v>54.416618377842433</v>
          </cell>
          <cell r="H114">
            <v>49.549519914685845</v>
          </cell>
          <cell r="I114">
            <v>53.421400655152581</v>
          </cell>
          <cell r="J114">
            <v>49.038708891026566</v>
          </cell>
          <cell r="K114">
            <v>52.425206640755242</v>
          </cell>
          <cell r="L114">
            <v>51.425007151530522</v>
          </cell>
          <cell r="M114">
            <v>52.271740818084751</v>
          </cell>
          <cell r="N114">
            <v>56.175173887848239</v>
          </cell>
          <cell r="O114">
            <v>55.23346133637876</v>
          </cell>
          <cell r="P114">
            <v>52.221712167995975</v>
          </cell>
          <cell r="Q114">
            <v>50.26527818440595</v>
          </cell>
          <cell r="R114">
            <v>47.97380838031814</v>
          </cell>
          <cell r="S114">
            <v>48.393484693635145</v>
          </cell>
          <cell r="T114">
            <v>53.088279932249435</v>
          </cell>
          <cell r="U114">
            <v>43.965062754595905</v>
          </cell>
          <cell r="V114">
            <v>47.023614665915126</v>
          </cell>
          <cell r="W114">
            <v>50.70247084505953</v>
          </cell>
          <cell r="X114">
            <v>48.928744493232408</v>
          </cell>
          <cell r="Y114">
            <v>50.035524336603451</v>
          </cell>
        </row>
        <row r="115">
          <cell r="B115">
            <v>38384</v>
          </cell>
          <cell r="C115">
            <v>0.10015808688664918</v>
          </cell>
          <cell r="D115">
            <v>56.360396900312665</v>
          </cell>
          <cell r="E115">
            <v>57.406026934043332</v>
          </cell>
          <cell r="F115">
            <v>48.427078246162047</v>
          </cell>
          <cell r="G115">
            <v>50.984787459082042</v>
          </cell>
          <cell r="H115">
            <v>54.416618377842433</v>
          </cell>
          <cell r="I115">
            <v>49.549519914685845</v>
          </cell>
          <cell r="J115">
            <v>53.421400655152581</v>
          </cell>
          <cell r="K115">
            <v>49.038708891026566</v>
          </cell>
          <cell r="L115">
            <v>52.425206640755242</v>
          </cell>
          <cell r="M115">
            <v>51.425007151530522</v>
          </cell>
          <cell r="N115">
            <v>52.271740818084751</v>
          </cell>
          <cell r="O115">
            <v>56.175173887848239</v>
          </cell>
          <cell r="P115">
            <v>55.23346133637876</v>
          </cell>
          <cell r="Q115">
            <v>52.221712167995975</v>
          </cell>
          <cell r="R115">
            <v>50.26527818440595</v>
          </cell>
          <cell r="S115">
            <v>47.97380838031814</v>
          </cell>
          <cell r="T115">
            <v>48.393484693635145</v>
          </cell>
          <cell r="U115">
            <v>53.088279932249435</v>
          </cell>
          <cell r="V115">
            <v>43.965062754595905</v>
          </cell>
          <cell r="W115">
            <v>47.023614665915126</v>
          </cell>
          <cell r="X115">
            <v>50.70247084505953</v>
          </cell>
          <cell r="Y115">
            <v>48.928744493232408</v>
          </cell>
        </row>
        <row r="116">
          <cell r="B116">
            <v>38412</v>
          </cell>
          <cell r="C116">
            <v>7.9997942175120906E-2</v>
          </cell>
          <cell r="D116">
            <v>56.409253522109942</v>
          </cell>
          <cell r="E116">
            <v>56.360396900312665</v>
          </cell>
          <cell r="F116">
            <v>57.406026934043332</v>
          </cell>
          <cell r="G116">
            <v>48.427078246162047</v>
          </cell>
          <cell r="H116">
            <v>50.984787459082042</v>
          </cell>
          <cell r="I116">
            <v>54.416618377842433</v>
          </cell>
          <cell r="J116">
            <v>49.549519914685845</v>
          </cell>
          <cell r="K116">
            <v>53.421400655152581</v>
          </cell>
          <cell r="L116">
            <v>49.038708891026566</v>
          </cell>
          <cell r="M116">
            <v>52.425206640755242</v>
          </cell>
          <cell r="N116">
            <v>51.425007151530522</v>
          </cell>
          <cell r="O116">
            <v>52.271740818084751</v>
          </cell>
          <cell r="P116">
            <v>56.175173887848239</v>
          </cell>
          <cell r="Q116">
            <v>55.23346133637876</v>
          </cell>
          <cell r="R116">
            <v>52.221712167995975</v>
          </cell>
          <cell r="S116">
            <v>50.26527818440595</v>
          </cell>
          <cell r="T116">
            <v>47.97380838031814</v>
          </cell>
          <cell r="U116">
            <v>48.393484693635145</v>
          </cell>
          <cell r="V116">
            <v>53.088279932249435</v>
          </cell>
          <cell r="W116">
            <v>43.965062754595905</v>
          </cell>
          <cell r="X116">
            <v>47.023614665915126</v>
          </cell>
          <cell r="Y116">
            <v>50.70247084505953</v>
          </cell>
        </row>
        <row r="117">
          <cell r="B117">
            <v>38443</v>
          </cell>
          <cell r="C117">
            <v>7.5850396688366128E-2</v>
          </cell>
          <cell r="D117">
            <v>55.791827660641445</v>
          </cell>
          <cell r="E117">
            <v>56.409253522109942</v>
          </cell>
          <cell r="F117">
            <v>56.360396900312665</v>
          </cell>
          <cell r="G117">
            <v>57.406026934043332</v>
          </cell>
          <cell r="H117">
            <v>48.427078246162047</v>
          </cell>
          <cell r="I117">
            <v>50.984787459082042</v>
          </cell>
          <cell r="J117">
            <v>54.416618377842433</v>
          </cell>
          <cell r="K117">
            <v>49.549519914685845</v>
          </cell>
          <cell r="L117">
            <v>53.421400655152581</v>
          </cell>
          <cell r="M117">
            <v>49.038708891026566</v>
          </cell>
          <cell r="N117">
            <v>52.425206640755242</v>
          </cell>
          <cell r="O117">
            <v>51.425007151530522</v>
          </cell>
          <cell r="P117">
            <v>52.271740818084751</v>
          </cell>
          <cell r="Q117">
            <v>56.175173887848239</v>
          </cell>
          <cell r="R117">
            <v>55.23346133637876</v>
          </cell>
          <cell r="S117">
            <v>52.221712167995975</v>
          </cell>
          <cell r="T117">
            <v>50.26527818440595</v>
          </cell>
          <cell r="U117">
            <v>47.97380838031814</v>
          </cell>
          <cell r="V117">
            <v>48.393484693635145</v>
          </cell>
          <cell r="W117">
            <v>53.088279932249435</v>
          </cell>
          <cell r="X117">
            <v>43.965062754595905</v>
          </cell>
          <cell r="Y117">
            <v>47.023614665915126</v>
          </cell>
        </row>
        <row r="118">
          <cell r="B118">
            <v>38473</v>
          </cell>
          <cell r="C118">
            <v>9.1486358351246189E-2</v>
          </cell>
          <cell r="D118">
            <v>56.646675803447252</v>
          </cell>
          <cell r="E118">
            <v>55.791827660641445</v>
          </cell>
          <cell r="F118">
            <v>56.409253522109942</v>
          </cell>
          <cell r="G118">
            <v>56.360396900312665</v>
          </cell>
          <cell r="H118">
            <v>57.406026934043332</v>
          </cell>
          <cell r="I118">
            <v>48.427078246162047</v>
          </cell>
          <cell r="J118">
            <v>50.984787459082042</v>
          </cell>
          <cell r="K118">
            <v>54.416618377842433</v>
          </cell>
          <cell r="L118">
            <v>49.549519914685845</v>
          </cell>
          <cell r="M118">
            <v>53.421400655152581</v>
          </cell>
          <cell r="N118">
            <v>49.038708891026566</v>
          </cell>
          <cell r="O118">
            <v>52.425206640755242</v>
          </cell>
          <cell r="P118">
            <v>51.425007151530522</v>
          </cell>
          <cell r="Q118">
            <v>52.271740818084751</v>
          </cell>
          <cell r="R118">
            <v>56.175173887848239</v>
          </cell>
          <cell r="S118">
            <v>55.23346133637876</v>
          </cell>
          <cell r="T118">
            <v>52.221712167995975</v>
          </cell>
          <cell r="U118">
            <v>50.26527818440595</v>
          </cell>
          <cell r="V118">
            <v>47.97380838031814</v>
          </cell>
          <cell r="W118">
            <v>48.393484693635145</v>
          </cell>
          <cell r="X118">
            <v>53.088279932249435</v>
          </cell>
          <cell r="Y118">
            <v>43.965062754595905</v>
          </cell>
        </row>
        <row r="119">
          <cell r="B119">
            <v>38504</v>
          </cell>
          <cell r="C119">
            <v>8.1344785063712788E-2</v>
          </cell>
          <cell r="D119">
            <v>53.001741886482669</v>
          </cell>
          <cell r="E119">
            <v>56.646675803447252</v>
          </cell>
          <cell r="F119">
            <v>55.791827660641445</v>
          </cell>
          <cell r="G119">
            <v>56.409253522109942</v>
          </cell>
          <cell r="H119">
            <v>56.360396900312665</v>
          </cell>
          <cell r="I119">
            <v>57.406026934043332</v>
          </cell>
          <cell r="J119">
            <v>48.427078246162047</v>
          </cell>
          <cell r="K119">
            <v>50.984787459082042</v>
          </cell>
          <cell r="L119">
            <v>54.416618377842433</v>
          </cell>
          <cell r="M119">
            <v>49.549519914685845</v>
          </cell>
          <cell r="N119">
            <v>53.421400655152581</v>
          </cell>
          <cell r="O119">
            <v>49.038708891026566</v>
          </cell>
          <cell r="P119">
            <v>52.425206640755242</v>
          </cell>
          <cell r="Q119">
            <v>51.425007151530522</v>
          </cell>
          <cell r="R119">
            <v>52.271740818084751</v>
          </cell>
          <cell r="S119">
            <v>56.175173887848239</v>
          </cell>
          <cell r="T119">
            <v>55.23346133637876</v>
          </cell>
          <cell r="U119">
            <v>52.221712167995975</v>
          </cell>
          <cell r="V119">
            <v>50.26527818440595</v>
          </cell>
          <cell r="W119">
            <v>47.97380838031814</v>
          </cell>
          <cell r="X119">
            <v>48.393484693635145</v>
          </cell>
          <cell r="Y119">
            <v>53.088279932249435</v>
          </cell>
        </row>
        <row r="120">
          <cell r="B120">
            <v>38534</v>
          </cell>
          <cell r="C120">
            <v>5.5341098589064552E-2</v>
          </cell>
          <cell r="D120">
            <v>58.59334029873181</v>
          </cell>
          <cell r="E120">
            <v>53.001741886482669</v>
          </cell>
          <cell r="F120">
            <v>56.646675803447252</v>
          </cell>
          <cell r="G120">
            <v>55.791827660641445</v>
          </cell>
          <cell r="H120">
            <v>56.409253522109942</v>
          </cell>
          <cell r="I120">
            <v>56.360396900312665</v>
          </cell>
          <cell r="J120">
            <v>57.406026934043332</v>
          </cell>
          <cell r="K120">
            <v>48.427078246162047</v>
          </cell>
          <cell r="L120">
            <v>50.984787459082042</v>
          </cell>
          <cell r="M120">
            <v>54.416618377842433</v>
          </cell>
          <cell r="N120">
            <v>49.549519914685845</v>
          </cell>
          <cell r="O120">
            <v>53.421400655152581</v>
          </cell>
          <cell r="P120">
            <v>49.038708891026566</v>
          </cell>
          <cell r="Q120">
            <v>52.425206640755242</v>
          </cell>
          <cell r="R120">
            <v>51.425007151530522</v>
          </cell>
          <cell r="S120">
            <v>52.271740818084751</v>
          </cell>
          <cell r="T120">
            <v>56.175173887848239</v>
          </cell>
          <cell r="U120">
            <v>55.23346133637876</v>
          </cell>
          <cell r="V120">
            <v>52.221712167995975</v>
          </cell>
          <cell r="W120">
            <v>50.26527818440595</v>
          </cell>
          <cell r="X120">
            <v>47.97380838031814</v>
          </cell>
          <cell r="Y120">
            <v>48.393484693635145</v>
          </cell>
        </row>
        <row r="121">
          <cell r="B121">
            <v>38565</v>
          </cell>
          <cell r="C121">
            <v>5.5574875387086609E-2</v>
          </cell>
          <cell r="D121">
            <v>56.668904746224136</v>
          </cell>
          <cell r="E121">
            <v>58.59334029873181</v>
          </cell>
          <cell r="F121">
            <v>53.001741886482669</v>
          </cell>
          <cell r="G121">
            <v>56.646675803447252</v>
          </cell>
          <cell r="H121">
            <v>55.791827660641445</v>
          </cell>
          <cell r="I121">
            <v>56.409253522109942</v>
          </cell>
          <cell r="J121">
            <v>56.360396900312665</v>
          </cell>
          <cell r="K121">
            <v>57.406026934043332</v>
          </cell>
          <cell r="L121">
            <v>48.427078246162047</v>
          </cell>
          <cell r="M121">
            <v>50.984787459082042</v>
          </cell>
          <cell r="N121">
            <v>54.416618377842433</v>
          </cell>
          <cell r="O121">
            <v>49.549519914685845</v>
          </cell>
          <cell r="P121">
            <v>53.421400655152581</v>
          </cell>
          <cell r="Q121">
            <v>49.038708891026566</v>
          </cell>
          <cell r="R121">
            <v>52.425206640755242</v>
          </cell>
          <cell r="S121">
            <v>51.425007151530522</v>
          </cell>
          <cell r="T121">
            <v>52.271740818084751</v>
          </cell>
          <cell r="U121">
            <v>56.175173887848239</v>
          </cell>
          <cell r="V121">
            <v>55.23346133637876</v>
          </cell>
          <cell r="W121">
            <v>52.221712167995975</v>
          </cell>
          <cell r="X121">
            <v>50.26527818440595</v>
          </cell>
          <cell r="Y121">
            <v>47.97380838031814</v>
          </cell>
        </row>
        <row r="122">
          <cell r="B122">
            <v>38596</v>
          </cell>
          <cell r="C122">
            <v>6.1540889027345669E-2</v>
          </cell>
          <cell r="D122">
            <v>60.912570046042319</v>
          </cell>
          <cell r="E122">
            <v>56.668904746224136</v>
          </cell>
          <cell r="F122">
            <v>58.59334029873181</v>
          </cell>
          <cell r="G122">
            <v>53.001741886482669</v>
          </cell>
          <cell r="H122">
            <v>56.646675803447252</v>
          </cell>
          <cell r="I122">
            <v>55.791827660641445</v>
          </cell>
          <cell r="J122">
            <v>56.409253522109942</v>
          </cell>
          <cell r="K122">
            <v>56.360396900312665</v>
          </cell>
          <cell r="L122">
            <v>57.406026934043332</v>
          </cell>
          <cell r="M122">
            <v>48.427078246162047</v>
          </cell>
          <cell r="N122">
            <v>50.984787459082042</v>
          </cell>
          <cell r="O122">
            <v>54.416618377842433</v>
          </cell>
          <cell r="P122">
            <v>49.549519914685845</v>
          </cell>
          <cell r="Q122">
            <v>53.421400655152581</v>
          </cell>
          <cell r="R122">
            <v>49.038708891026566</v>
          </cell>
          <cell r="S122">
            <v>52.425206640755242</v>
          </cell>
          <cell r="T122">
            <v>51.425007151530522</v>
          </cell>
          <cell r="U122">
            <v>52.271740818084751</v>
          </cell>
          <cell r="V122">
            <v>56.175173887848239</v>
          </cell>
          <cell r="W122">
            <v>55.23346133637876</v>
          </cell>
          <cell r="X122">
            <v>52.221712167995975</v>
          </cell>
          <cell r="Y122">
            <v>50.26527818440595</v>
          </cell>
        </row>
        <row r="123">
          <cell r="B123">
            <v>38626</v>
          </cell>
          <cell r="C123">
            <v>6.9904031021587043E-2</v>
          </cell>
          <cell r="D123">
            <v>58.500462336446674</v>
          </cell>
          <cell r="E123">
            <v>60.912570046042319</v>
          </cell>
          <cell r="F123">
            <v>56.668904746224136</v>
          </cell>
          <cell r="G123">
            <v>58.59334029873181</v>
          </cell>
          <cell r="H123">
            <v>53.001741886482669</v>
          </cell>
          <cell r="I123">
            <v>56.646675803447252</v>
          </cell>
          <cell r="J123">
            <v>55.791827660641445</v>
          </cell>
          <cell r="K123">
            <v>56.409253522109942</v>
          </cell>
          <cell r="L123">
            <v>56.360396900312665</v>
          </cell>
          <cell r="M123">
            <v>57.406026934043332</v>
          </cell>
          <cell r="N123">
            <v>48.427078246162047</v>
          </cell>
          <cell r="O123">
            <v>50.984787459082042</v>
          </cell>
          <cell r="P123">
            <v>54.416618377842433</v>
          </cell>
          <cell r="Q123">
            <v>49.549519914685845</v>
          </cell>
          <cell r="R123">
            <v>53.421400655152581</v>
          </cell>
          <cell r="S123">
            <v>49.038708891026566</v>
          </cell>
          <cell r="T123">
            <v>52.425206640755242</v>
          </cell>
          <cell r="U123">
            <v>51.425007151530522</v>
          </cell>
          <cell r="V123">
            <v>52.271740818084751</v>
          </cell>
          <cell r="W123">
            <v>56.175173887848239</v>
          </cell>
          <cell r="X123">
            <v>55.23346133637876</v>
          </cell>
          <cell r="Y123">
            <v>52.221712167995975</v>
          </cell>
        </row>
        <row r="124">
          <cell r="B124">
            <v>38657</v>
          </cell>
          <cell r="C124">
            <v>8.0307465873067141E-2</v>
          </cell>
          <cell r="D124">
            <v>57.606525503967653</v>
          </cell>
          <cell r="E124">
            <v>58.500462336446674</v>
          </cell>
          <cell r="F124">
            <v>60.912570046042319</v>
          </cell>
          <cell r="G124">
            <v>56.668904746224136</v>
          </cell>
          <cell r="H124">
            <v>58.59334029873181</v>
          </cell>
          <cell r="I124">
            <v>53.001741886482669</v>
          </cell>
          <cell r="J124">
            <v>56.646675803447252</v>
          </cell>
          <cell r="K124">
            <v>55.791827660641445</v>
          </cell>
          <cell r="L124">
            <v>56.409253522109942</v>
          </cell>
          <cell r="M124">
            <v>56.360396900312665</v>
          </cell>
          <cell r="N124">
            <v>57.406026934043332</v>
          </cell>
          <cell r="O124">
            <v>48.427078246162047</v>
          </cell>
          <cell r="P124">
            <v>50.984787459082042</v>
          </cell>
          <cell r="Q124">
            <v>54.416618377842433</v>
          </cell>
          <cell r="R124">
            <v>49.549519914685845</v>
          </cell>
          <cell r="S124">
            <v>53.421400655152581</v>
          </cell>
          <cell r="T124">
            <v>49.038708891026566</v>
          </cell>
          <cell r="U124">
            <v>52.425206640755242</v>
          </cell>
          <cell r="V124">
            <v>51.425007151530522</v>
          </cell>
          <cell r="W124">
            <v>52.271740818084751</v>
          </cell>
          <cell r="X124">
            <v>56.175173887848239</v>
          </cell>
          <cell r="Y124">
            <v>55.23346133637876</v>
          </cell>
        </row>
        <row r="125">
          <cell r="B125">
            <v>38687</v>
          </cell>
          <cell r="C125">
            <v>9.3805438771294547E-2</v>
          </cell>
          <cell r="D125">
            <v>51.382134593719265</v>
          </cell>
          <cell r="E125">
            <v>57.606525503967653</v>
          </cell>
          <cell r="F125">
            <v>58.500462336446674</v>
          </cell>
          <cell r="G125">
            <v>60.912570046042319</v>
          </cell>
          <cell r="H125">
            <v>56.668904746224136</v>
          </cell>
          <cell r="I125">
            <v>58.59334029873181</v>
          </cell>
          <cell r="J125">
            <v>53.001741886482669</v>
          </cell>
          <cell r="K125">
            <v>56.646675803447252</v>
          </cell>
          <cell r="L125">
            <v>55.791827660641445</v>
          </cell>
          <cell r="M125">
            <v>56.409253522109942</v>
          </cell>
          <cell r="N125">
            <v>56.360396900312665</v>
          </cell>
          <cell r="O125">
            <v>57.406026934043332</v>
          </cell>
          <cell r="P125">
            <v>48.427078246162047</v>
          </cell>
          <cell r="Q125">
            <v>50.984787459082042</v>
          </cell>
          <cell r="R125">
            <v>54.416618377842433</v>
          </cell>
          <cell r="S125">
            <v>49.549519914685845</v>
          </cell>
          <cell r="T125">
            <v>53.421400655152581</v>
          </cell>
          <cell r="U125">
            <v>49.038708891026566</v>
          </cell>
          <cell r="V125">
            <v>52.425206640755242</v>
          </cell>
          <cell r="W125">
            <v>51.425007151530522</v>
          </cell>
          <cell r="X125">
            <v>52.271740818084751</v>
          </cell>
          <cell r="Y125">
            <v>56.175173887848239</v>
          </cell>
        </row>
        <row r="126">
          <cell r="B126">
            <v>38718</v>
          </cell>
          <cell r="C126">
            <v>0.11479293716920402</v>
          </cell>
          <cell r="D126">
            <v>53.965301242124099</v>
          </cell>
          <cell r="E126">
            <v>51.382134593719265</v>
          </cell>
          <cell r="F126">
            <v>57.606525503967653</v>
          </cell>
          <cell r="G126">
            <v>58.500462336446674</v>
          </cell>
          <cell r="H126">
            <v>60.912570046042319</v>
          </cell>
          <cell r="I126">
            <v>56.668904746224136</v>
          </cell>
          <cell r="J126">
            <v>58.59334029873181</v>
          </cell>
          <cell r="K126">
            <v>53.001741886482669</v>
          </cell>
          <cell r="L126">
            <v>56.646675803447252</v>
          </cell>
          <cell r="M126">
            <v>55.791827660641445</v>
          </cell>
          <cell r="N126">
            <v>56.409253522109942</v>
          </cell>
          <cell r="O126">
            <v>56.360396900312665</v>
          </cell>
          <cell r="P126">
            <v>57.406026934043332</v>
          </cell>
          <cell r="Q126">
            <v>48.427078246162047</v>
          </cell>
          <cell r="R126">
            <v>50.984787459082042</v>
          </cell>
          <cell r="S126">
            <v>54.416618377842433</v>
          </cell>
          <cell r="T126">
            <v>49.549519914685845</v>
          </cell>
          <cell r="U126">
            <v>53.421400655152581</v>
          </cell>
          <cell r="V126">
            <v>49.038708891026566</v>
          </cell>
          <cell r="W126">
            <v>52.425206640755242</v>
          </cell>
          <cell r="X126">
            <v>51.425007151530522</v>
          </cell>
          <cell r="Y126">
            <v>52.271740818084751</v>
          </cell>
        </row>
        <row r="127">
          <cell r="B127">
            <v>38749</v>
          </cell>
          <cell r="C127">
            <v>0.11963973118770421</v>
          </cell>
          <cell r="D127">
            <v>56.076160397698125</v>
          </cell>
          <cell r="E127">
            <v>53.965301242124099</v>
          </cell>
          <cell r="F127">
            <v>51.382134593719265</v>
          </cell>
          <cell r="G127">
            <v>57.606525503967653</v>
          </cell>
          <cell r="H127">
            <v>58.500462336446674</v>
          </cell>
          <cell r="I127">
            <v>60.912570046042319</v>
          </cell>
          <cell r="J127">
            <v>56.668904746224136</v>
          </cell>
          <cell r="K127">
            <v>58.59334029873181</v>
          </cell>
          <cell r="L127">
            <v>53.001741886482669</v>
          </cell>
          <cell r="M127">
            <v>56.646675803447252</v>
          </cell>
          <cell r="N127">
            <v>55.791827660641445</v>
          </cell>
          <cell r="O127">
            <v>56.409253522109942</v>
          </cell>
          <cell r="P127">
            <v>56.360396900312665</v>
          </cell>
          <cell r="Q127">
            <v>57.406026934043332</v>
          </cell>
          <cell r="R127">
            <v>48.427078246162047</v>
          </cell>
          <cell r="S127">
            <v>50.984787459082042</v>
          </cell>
          <cell r="T127">
            <v>54.416618377842433</v>
          </cell>
          <cell r="U127">
            <v>49.549519914685845</v>
          </cell>
          <cell r="V127">
            <v>53.421400655152581</v>
          </cell>
          <cell r="W127">
            <v>49.038708891026566</v>
          </cell>
          <cell r="X127">
            <v>52.425206640755242</v>
          </cell>
          <cell r="Y127">
            <v>51.425007151530522</v>
          </cell>
        </row>
        <row r="128">
          <cell r="B128">
            <v>38777</v>
          </cell>
          <cell r="C128">
            <v>0.1335326061067974</v>
          </cell>
          <cell r="D128">
            <v>52.11555057239876</v>
          </cell>
          <cell r="E128">
            <v>56.076160397698125</v>
          </cell>
          <cell r="F128">
            <v>53.965301242124099</v>
          </cell>
          <cell r="G128">
            <v>51.382134593719265</v>
          </cell>
          <cell r="H128">
            <v>57.606525503967653</v>
          </cell>
          <cell r="I128">
            <v>58.500462336446674</v>
          </cell>
          <cell r="J128">
            <v>60.912570046042319</v>
          </cell>
          <cell r="K128">
            <v>56.668904746224136</v>
          </cell>
          <cell r="L128">
            <v>58.59334029873181</v>
          </cell>
          <cell r="M128">
            <v>53.001741886482669</v>
          </cell>
          <cell r="N128">
            <v>56.646675803447252</v>
          </cell>
          <cell r="O128">
            <v>55.791827660641445</v>
          </cell>
          <cell r="P128">
            <v>56.409253522109942</v>
          </cell>
          <cell r="Q128">
            <v>56.360396900312665</v>
          </cell>
          <cell r="R128">
            <v>57.406026934043332</v>
          </cell>
          <cell r="S128">
            <v>48.427078246162047</v>
          </cell>
          <cell r="T128">
            <v>50.984787459082042</v>
          </cell>
          <cell r="U128">
            <v>54.416618377842433</v>
          </cell>
          <cell r="V128">
            <v>49.549519914685845</v>
          </cell>
          <cell r="W128">
            <v>53.421400655152581</v>
          </cell>
          <cell r="X128">
            <v>49.038708891026566</v>
          </cell>
          <cell r="Y128">
            <v>52.425206640755242</v>
          </cell>
        </row>
        <row r="129">
          <cell r="B129">
            <v>38808</v>
          </cell>
          <cell r="C129">
            <v>0.14147702281273888</v>
          </cell>
          <cell r="D129">
            <v>54.498954462048914</v>
          </cell>
          <cell r="E129">
            <v>52.11555057239876</v>
          </cell>
          <cell r="F129">
            <v>56.076160397698125</v>
          </cell>
          <cell r="G129">
            <v>53.965301242124099</v>
          </cell>
          <cell r="H129">
            <v>51.382134593719265</v>
          </cell>
          <cell r="I129">
            <v>57.606525503967653</v>
          </cell>
          <cell r="J129">
            <v>58.500462336446674</v>
          </cell>
          <cell r="K129">
            <v>60.912570046042319</v>
          </cell>
          <cell r="L129">
            <v>56.668904746224136</v>
          </cell>
          <cell r="M129">
            <v>58.59334029873181</v>
          </cell>
          <cell r="N129">
            <v>53.001741886482669</v>
          </cell>
          <cell r="O129">
            <v>56.646675803447252</v>
          </cell>
          <cell r="P129">
            <v>55.791827660641445</v>
          </cell>
          <cell r="Q129">
            <v>56.409253522109942</v>
          </cell>
          <cell r="R129">
            <v>56.360396900312665</v>
          </cell>
          <cell r="S129">
            <v>57.406026934043332</v>
          </cell>
          <cell r="T129">
            <v>48.427078246162047</v>
          </cell>
          <cell r="U129">
            <v>50.984787459082042</v>
          </cell>
          <cell r="V129">
            <v>54.416618377842433</v>
          </cell>
          <cell r="W129">
            <v>49.549519914685845</v>
          </cell>
          <cell r="X129">
            <v>53.421400655152581</v>
          </cell>
          <cell r="Y129">
            <v>49.038708891026566</v>
          </cell>
        </row>
        <row r="130">
          <cell r="B130">
            <v>38838</v>
          </cell>
          <cell r="C130">
            <v>0.15416909070897344</v>
          </cell>
          <cell r="D130">
            <v>50.33343153817205</v>
          </cell>
          <cell r="E130">
            <v>54.498954462048914</v>
          </cell>
          <cell r="F130">
            <v>52.11555057239876</v>
          </cell>
          <cell r="G130">
            <v>56.076160397698125</v>
          </cell>
          <cell r="H130">
            <v>53.965301242124099</v>
          </cell>
          <cell r="I130">
            <v>51.382134593719265</v>
          </cell>
          <cell r="J130">
            <v>57.606525503967653</v>
          </cell>
          <cell r="K130">
            <v>58.500462336446674</v>
          </cell>
          <cell r="L130">
            <v>60.912570046042319</v>
          </cell>
          <cell r="M130">
            <v>56.668904746224136</v>
          </cell>
          <cell r="N130">
            <v>58.59334029873181</v>
          </cell>
          <cell r="O130">
            <v>53.001741886482669</v>
          </cell>
          <cell r="P130">
            <v>56.646675803447252</v>
          </cell>
          <cell r="Q130">
            <v>55.791827660641445</v>
          </cell>
          <cell r="R130">
            <v>56.409253522109942</v>
          </cell>
          <cell r="S130">
            <v>56.360396900312665</v>
          </cell>
          <cell r="T130">
            <v>57.406026934043332</v>
          </cell>
          <cell r="U130">
            <v>48.427078246162047</v>
          </cell>
          <cell r="V130">
            <v>50.984787459082042</v>
          </cell>
          <cell r="W130">
            <v>54.416618377842433</v>
          </cell>
          <cell r="X130">
            <v>49.549519914685845</v>
          </cell>
          <cell r="Y130">
            <v>53.421400655152581</v>
          </cell>
        </row>
        <row r="131">
          <cell r="B131">
            <v>38869</v>
          </cell>
          <cell r="C131">
            <v>0.19799131704779627</v>
          </cell>
          <cell r="D131">
            <v>49.919420228376467</v>
          </cell>
          <cell r="E131">
            <v>50.33343153817205</v>
          </cell>
          <cell r="F131">
            <v>54.498954462048914</v>
          </cell>
          <cell r="G131">
            <v>52.11555057239876</v>
          </cell>
          <cell r="H131">
            <v>56.076160397698125</v>
          </cell>
          <cell r="I131">
            <v>53.965301242124099</v>
          </cell>
          <cell r="J131">
            <v>51.382134593719265</v>
          </cell>
          <cell r="K131">
            <v>57.606525503967653</v>
          </cell>
          <cell r="L131">
            <v>58.500462336446674</v>
          </cell>
          <cell r="M131">
            <v>60.912570046042319</v>
          </cell>
          <cell r="N131">
            <v>56.668904746224136</v>
          </cell>
          <cell r="O131">
            <v>58.59334029873181</v>
          </cell>
          <cell r="P131">
            <v>53.001741886482669</v>
          </cell>
          <cell r="Q131">
            <v>56.646675803447252</v>
          </cell>
          <cell r="R131">
            <v>55.791827660641445</v>
          </cell>
          <cell r="S131">
            <v>56.409253522109942</v>
          </cell>
          <cell r="T131">
            <v>56.360396900312665</v>
          </cell>
          <cell r="U131">
            <v>57.406026934043332</v>
          </cell>
          <cell r="V131">
            <v>48.427078246162047</v>
          </cell>
          <cell r="W131">
            <v>50.984787459082042</v>
          </cell>
          <cell r="X131">
            <v>54.416618377842433</v>
          </cell>
          <cell r="Y131">
            <v>49.549519914685845</v>
          </cell>
        </row>
        <row r="132">
          <cell r="B132">
            <v>38899</v>
          </cell>
          <cell r="C132">
            <v>0.20199885370396897</v>
          </cell>
          <cell r="D132">
            <v>50.704129644982935</v>
          </cell>
          <cell r="E132">
            <v>49.919420228376467</v>
          </cell>
          <cell r="F132">
            <v>50.33343153817205</v>
          </cell>
          <cell r="G132">
            <v>54.498954462048914</v>
          </cell>
          <cell r="H132">
            <v>52.11555057239876</v>
          </cell>
          <cell r="I132">
            <v>56.076160397698125</v>
          </cell>
          <cell r="J132">
            <v>53.965301242124099</v>
          </cell>
          <cell r="K132">
            <v>51.382134593719265</v>
          </cell>
          <cell r="L132">
            <v>57.606525503967653</v>
          </cell>
          <cell r="M132">
            <v>58.500462336446674</v>
          </cell>
          <cell r="N132">
            <v>60.912570046042319</v>
          </cell>
          <cell r="O132">
            <v>56.668904746224136</v>
          </cell>
          <cell r="P132">
            <v>58.59334029873181</v>
          </cell>
          <cell r="Q132">
            <v>53.001741886482669</v>
          </cell>
          <cell r="R132">
            <v>56.646675803447252</v>
          </cell>
          <cell r="S132">
            <v>55.791827660641445</v>
          </cell>
          <cell r="T132">
            <v>56.409253522109942</v>
          </cell>
          <cell r="U132">
            <v>56.360396900312665</v>
          </cell>
          <cell r="V132">
            <v>57.406026934043332</v>
          </cell>
          <cell r="W132">
            <v>48.427078246162047</v>
          </cell>
          <cell r="X132">
            <v>50.984787459082042</v>
          </cell>
          <cell r="Y132">
            <v>54.416618377842433</v>
          </cell>
        </row>
        <row r="133">
          <cell r="B133">
            <v>38930</v>
          </cell>
          <cell r="C133">
            <v>0.205838288125755</v>
          </cell>
          <cell r="D133">
            <v>59.8582910023976</v>
          </cell>
          <cell r="E133">
            <v>50.704129644982935</v>
          </cell>
          <cell r="F133">
            <v>49.919420228376467</v>
          </cell>
          <cell r="G133">
            <v>50.33343153817205</v>
          </cell>
          <cell r="H133">
            <v>54.498954462048914</v>
          </cell>
          <cell r="I133">
            <v>52.11555057239876</v>
          </cell>
          <cell r="J133">
            <v>56.076160397698125</v>
          </cell>
          <cell r="K133">
            <v>53.965301242124099</v>
          </cell>
          <cell r="L133">
            <v>51.382134593719265</v>
          </cell>
          <cell r="M133">
            <v>57.606525503967653</v>
          </cell>
          <cell r="N133">
            <v>58.500462336446674</v>
          </cell>
          <cell r="O133">
            <v>60.912570046042319</v>
          </cell>
          <cell r="P133">
            <v>56.668904746224136</v>
          </cell>
          <cell r="Q133">
            <v>58.59334029873181</v>
          </cell>
          <cell r="R133">
            <v>53.001741886482669</v>
          </cell>
          <cell r="S133">
            <v>56.646675803447252</v>
          </cell>
          <cell r="T133">
            <v>55.791827660641445</v>
          </cell>
          <cell r="U133">
            <v>56.409253522109942</v>
          </cell>
          <cell r="V133">
            <v>56.360396900312665</v>
          </cell>
          <cell r="W133">
            <v>57.406026934043332</v>
          </cell>
          <cell r="X133">
            <v>48.427078246162047</v>
          </cell>
          <cell r="Y133">
            <v>50.984787459082042</v>
          </cell>
        </row>
        <row r="134">
          <cell r="B134">
            <v>38961</v>
          </cell>
          <cell r="C134">
            <v>0.17089717204055188</v>
          </cell>
          <cell r="D134">
            <v>52.922163534856672</v>
          </cell>
          <cell r="E134">
            <v>59.8582910023976</v>
          </cell>
          <cell r="F134">
            <v>50.704129644982935</v>
          </cell>
          <cell r="G134">
            <v>49.919420228376467</v>
          </cell>
          <cell r="H134">
            <v>50.33343153817205</v>
          </cell>
          <cell r="I134">
            <v>54.498954462048914</v>
          </cell>
          <cell r="J134">
            <v>52.11555057239876</v>
          </cell>
          <cell r="K134">
            <v>56.076160397698125</v>
          </cell>
          <cell r="L134">
            <v>53.965301242124099</v>
          </cell>
          <cell r="M134">
            <v>51.382134593719265</v>
          </cell>
          <cell r="N134">
            <v>57.606525503967653</v>
          </cell>
          <cell r="O134">
            <v>58.500462336446674</v>
          </cell>
          <cell r="P134">
            <v>60.912570046042319</v>
          </cell>
          <cell r="Q134">
            <v>56.668904746224136</v>
          </cell>
          <cell r="R134">
            <v>58.59334029873181</v>
          </cell>
          <cell r="S134">
            <v>53.001741886482669</v>
          </cell>
          <cell r="T134">
            <v>56.646675803447252</v>
          </cell>
          <cell r="U134">
            <v>55.791827660641445</v>
          </cell>
          <cell r="V134">
            <v>56.409253522109942</v>
          </cell>
          <cell r="W134">
            <v>56.360396900312665</v>
          </cell>
          <cell r="X134">
            <v>57.406026934043332</v>
          </cell>
          <cell r="Y134">
            <v>48.427078246162047</v>
          </cell>
        </row>
        <row r="135">
          <cell r="B135">
            <v>38991</v>
          </cell>
          <cell r="C135">
            <v>0.15368196776003518</v>
          </cell>
          <cell r="D135">
            <v>51.585923174793699</v>
          </cell>
          <cell r="E135">
            <v>52.922163534856672</v>
          </cell>
          <cell r="F135">
            <v>59.8582910023976</v>
          </cell>
          <cell r="G135">
            <v>50.704129644982935</v>
          </cell>
          <cell r="H135">
            <v>49.919420228376467</v>
          </cell>
          <cell r="I135">
            <v>50.33343153817205</v>
          </cell>
          <cell r="J135">
            <v>54.498954462048914</v>
          </cell>
          <cell r="K135">
            <v>52.11555057239876</v>
          </cell>
          <cell r="L135">
            <v>56.076160397698125</v>
          </cell>
          <cell r="M135">
            <v>53.965301242124099</v>
          </cell>
          <cell r="N135">
            <v>51.382134593719265</v>
          </cell>
          <cell r="O135">
            <v>57.606525503967653</v>
          </cell>
          <cell r="P135">
            <v>58.500462336446674</v>
          </cell>
          <cell r="Q135">
            <v>60.912570046042319</v>
          </cell>
          <cell r="R135">
            <v>56.668904746224136</v>
          </cell>
          <cell r="S135">
            <v>58.59334029873181</v>
          </cell>
          <cell r="T135">
            <v>53.001741886482669</v>
          </cell>
          <cell r="U135">
            <v>56.646675803447252</v>
          </cell>
          <cell r="V135">
            <v>55.791827660641445</v>
          </cell>
          <cell r="W135">
            <v>56.409253522109942</v>
          </cell>
          <cell r="X135">
            <v>56.360396900312665</v>
          </cell>
          <cell r="Y135">
            <v>57.406026934043332</v>
          </cell>
        </row>
        <row r="136">
          <cell r="B136">
            <v>39022</v>
          </cell>
          <cell r="C136">
            <v>0.16589999737997485</v>
          </cell>
          <cell r="D136">
            <v>55.650275092389357</v>
          </cell>
          <cell r="E136">
            <v>51.585923174793699</v>
          </cell>
          <cell r="F136">
            <v>52.922163534856672</v>
          </cell>
          <cell r="G136">
            <v>59.8582910023976</v>
          </cell>
          <cell r="H136">
            <v>50.704129644982935</v>
          </cell>
          <cell r="I136">
            <v>49.919420228376467</v>
          </cell>
          <cell r="J136">
            <v>50.33343153817205</v>
          </cell>
          <cell r="K136">
            <v>54.498954462048914</v>
          </cell>
          <cell r="L136">
            <v>52.11555057239876</v>
          </cell>
          <cell r="M136">
            <v>56.076160397698125</v>
          </cell>
          <cell r="N136">
            <v>53.965301242124099</v>
          </cell>
          <cell r="O136">
            <v>51.382134593719265</v>
          </cell>
          <cell r="P136">
            <v>57.606525503967653</v>
          </cell>
          <cell r="Q136">
            <v>58.500462336446674</v>
          </cell>
          <cell r="R136">
            <v>60.912570046042319</v>
          </cell>
          <cell r="S136">
            <v>56.668904746224136</v>
          </cell>
          <cell r="T136">
            <v>58.59334029873181</v>
          </cell>
          <cell r="U136">
            <v>53.001741886482669</v>
          </cell>
          <cell r="V136">
            <v>56.646675803447252</v>
          </cell>
          <cell r="W136">
            <v>55.791827660641445</v>
          </cell>
          <cell r="X136">
            <v>56.409253522109942</v>
          </cell>
          <cell r="Y136">
            <v>56.360396900312665</v>
          </cell>
        </row>
        <row r="137">
          <cell r="B137">
            <v>39052</v>
          </cell>
          <cell r="C137">
            <v>0.1813229946603272</v>
          </cell>
          <cell r="D137">
            <v>57.175912656376987</v>
          </cell>
          <cell r="E137">
            <v>55.650275092389357</v>
          </cell>
          <cell r="F137">
            <v>51.585923174793699</v>
          </cell>
          <cell r="G137">
            <v>52.922163534856672</v>
          </cell>
          <cell r="H137">
            <v>59.8582910023976</v>
          </cell>
          <cell r="I137">
            <v>50.704129644982935</v>
          </cell>
          <cell r="J137">
            <v>49.919420228376467</v>
          </cell>
          <cell r="K137">
            <v>50.33343153817205</v>
          </cell>
          <cell r="L137">
            <v>54.498954462048914</v>
          </cell>
          <cell r="M137">
            <v>52.11555057239876</v>
          </cell>
          <cell r="N137">
            <v>56.076160397698125</v>
          </cell>
          <cell r="O137">
            <v>53.965301242124099</v>
          </cell>
          <cell r="P137">
            <v>51.382134593719265</v>
          </cell>
          <cell r="Q137">
            <v>57.606525503967653</v>
          </cell>
          <cell r="R137">
            <v>58.500462336446674</v>
          </cell>
          <cell r="S137">
            <v>60.912570046042319</v>
          </cell>
          <cell r="T137">
            <v>56.668904746224136</v>
          </cell>
          <cell r="U137">
            <v>58.59334029873181</v>
          </cell>
          <cell r="V137">
            <v>53.001741886482669</v>
          </cell>
          <cell r="W137">
            <v>56.646675803447252</v>
          </cell>
          <cell r="X137">
            <v>55.791827660641445</v>
          </cell>
          <cell r="Y137">
            <v>56.409253522109942</v>
          </cell>
        </row>
        <row r="138">
          <cell r="B138">
            <v>39083</v>
          </cell>
          <cell r="C138">
            <v>0.14137287031935375</v>
          </cell>
          <cell r="D138">
            <v>56.516288381167222</v>
          </cell>
          <cell r="E138">
            <v>57.175912656376987</v>
          </cell>
          <cell r="F138">
            <v>55.650275092389357</v>
          </cell>
          <cell r="G138">
            <v>51.585923174793699</v>
          </cell>
          <cell r="H138">
            <v>52.922163534856672</v>
          </cell>
          <cell r="I138">
            <v>59.8582910023976</v>
          </cell>
          <cell r="J138">
            <v>50.704129644982935</v>
          </cell>
          <cell r="K138">
            <v>49.919420228376467</v>
          </cell>
          <cell r="L138">
            <v>50.33343153817205</v>
          </cell>
          <cell r="M138">
            <v>54.498954462048914</v>
          </cell>
          <cell r="N138">
            <v>52.11555057239876</v>
          </cell>
          <cell r="O138">
            <v>56.076160397698125</v>
          </cell>
          <cell r="P138">
            <v>53.965301242124099</v>
          </cell>
          <cell r="Q138">
            <v>51.382134593719265</v>
          </cell>
          <cell r="R138">
            <v>57.606525503967653</v>
          </cell>
          <cell r="S138">
            <v>58.500462336446674</v>
          </cell>
          <cell r="T138">
            <v>60.912570046042319</v>
          </cell>
          <cell r="U138">
            <v>56.668904746224136</v>
          </cell>
          <cell r="V138">
            <v>58.59334029873181</v>
          </cell>
          <cell r="W138">
            <v>53.001741886482669</v>
          </cell>
          <cell r="X138">
            <v>56.646675803447252</v>
          </cell>
          <cell r="Y138">
            <v>55.791827660641445</v>
          </cell>
        </row>
        <row r="139">
          <cell r="B139">
            <v>39114</v>
          </cell>
          <cell r="C139">
            <v>0.16882398613075811</v>
          </cell>
          <cell r="D139">
            <v>52.863083451450585</v>
          </cell>
          <cell r="E139">
            <v>56.516288381167222</v>
          </cell>
          <cell r="F139">
            <v>57.175912656376987</v>
          </cell>
          <cell r="G139">
            <v>55.650275092389357</v>
          </cell>
          <cell r="H139">
            <v>51.585923174793699</v>
          </cell>
          <cell r="I139">
            <v>52.922163534856672</v>
          </cell>
          <cell r="J139">
            <v>59.8582910023976</v>
          </cell>
          <cell r="K139">
            <v>50.704129644982935</v>
          </cell>
          <cell r="L139">
            <v>49.919420228376467</v>
          </cell>
          <cell r="M139">
            <v>50.33343153817205</v>
          </cell>
          <cell r="N139">
            <v>54.498954462048914</v>
          </cell>
          <cell r="O139">
            <v>52.11555057239876</v>
          </cell>
          <cell r="P139">
            <v>56.076160397698125</v>
          </cell>
          <cell r="Q139">
            <v>53.965301242124099</v>
          </cell>
          <cell r="R139">
            <v>51.382134593719265</v>
          </cell>
          <cell r="S139">
            <v>57.606525503967653</v>
          </cell>
          <cell r="T139">
            <v>58.500462336446674</v>
          </cell>
          <cell r="U139">
            <v>60.912570046042319</v>
          </cell>
          <cell r="V139">
            <v>56.668904746224136</v>
          </cell>
          <cell r="W139">
            <v>58.59334029873181</v>
          </cell>
          <cell r="X139">
            <v>53.001741886482669</v>
          </cell>
          <cell r="Y139">
            <v>56.646675803447252</v>
          </cell>
        </row>
        <row r="140">
          <cell r="B140">
            <v>39142</v>
          </cell>
          <cell r="C140">
            <v>0.17366181646267798</v>
          </cell>
          <cell r="D140">
            <v>53.276446270981971</v>
          </cell>
          <cell r="E140">
            <v>52.863083451450585</v>
          </cell>
          <cell r="F140">
            <v>56.516288381167222</v>
          </cell>
          <cell r="G140">
            <v>57.175912656376987</v>
          </cell>
          <cell r="H140">
            <v>55.650275092389357</v>
          </cell>
          <cell r="I140">
            <v>51.585923174793699</v>
          </cell>
          <cell r="J140">
            <v>52.922163534856672</v>
          </cell>
          <cell r="K140">
            <v>59.8582910023976</v>
          </cell>
          <cell r="L140">
            <v>50.704129644982935</v>
          </cell>
          <cell r="M140">
            <v>49.919420228376467</v>
          </cell>
          <cell r="N140">
            <v>50.33343153817205</v>
          </cell>
          <cell r="O140">
            <v>54.498954462048914</v>
          </cell>
          <cell r="P140">
            <v>52.11555057239876</v>
          </cell>
          <cell r="Q140">
            <v>56.076160397698125</v>
          </cell>
          <cell r="R140">
            <v>53.965301242124099</v>
          </cell>
          <cell r="S140">
            <v>51.382134593719265</v>
          </cell>
          <cell r="T140">
            <v>57.606525503967653</v>
          </cell>
          <cell r="U140">
            <v>58.500462336446674</v>
          </cell>
          <cell r="V140">
            <v>60.912570046042319</v>
          </cell>
          <cell r="W140">
            <v>56.668904746224136</v>
          </cell>
          <cell r="X140">
            <v>58.59334029873181</v>
          </cell>
          <cell r="Y140">
            <v>53.001741886482669</v>
          </cell>
        </row>
        <row r="141">
          <cell r="B141">
            <v>39173</v>
          </cell>
          <cell r="C141">
            <v>0.18327651686095359</v>
          </cell>
          <cell r="D141">
            <v>53.385907027042521</v>
          </cell>
          <cell r="E141">
            <v>53.276446270981971</v>
          </cell>
          <cell r="F141">
            <v>52.863083451450585</v>
          </cell>
          <cell r="G141">
            <v>56.516288381167222</v>
          </cell>
          <cell r="H141">
            <v>57.175912656376987</v>
          </cell>
          <cell r="I141">
            <v>55.650275092389357</v>
          </cell>
          <cell r="J141">
            <v>51.585923174793699</v>
          </cell>
          <cell r="K141">
            <v>52.922163534856672</v>
          </cell>
          <cell r="L141">
            <v>59.8582910023976</v>
          </cell>
          <cell r="M141">
            <v>50.704129644982935</v>
          </cell>
          <cell r="N141">
            <v>49.919420228376467</v>
          </cell>
          <cell r="O141">
            <v>50.33343153817205</v>
          </cell>
          <cell r="P141">
            <v>54.498954462048914</v>
          </cell>
          <cell r="Q141">
            <v>52.11555057239876</v>
          </cell>
          <cell r="R141">
            <v>56.076160397698125</v>
          </cell>
          <cell r="S141">
            <v>53.965301242124099</v>
          </cell>
          <cell r="T141">
            <v>51.382134593719265</v>
          </cell>
          <cell r="U141">
            <v>57.606525503967653</v>
          </cell>
          <cell r="V141">
            <v>58.500462336446674</v>
          </cell>
          <cell r="W141">
            <v>60.912570046042319</v>
          </cell>
          <cell r="X141">
            <v>56.668904746224136</v>
          </cell>
          <cell r="Y141">
            <v>58.59334029873181</v>
          </cell>
        </row>
        <row r="142">
          <cell r="B142">
            <v>39203</v>
          </cell>
          <cell r="C142">
            <v>0.18380810310064843</v>
          </cell>
          <cell r="D142">
            <v>55.390937200006945</v>
          </cell>
          <cell r="E142">
            <v>53.385907027042521</v>
          </cell>
          <cell r="F142">
            <v>53.276446270981971</v>
          </cell>
          <cell r="G142">
            <v>52.863083451450585</v>
          </cell>
          <cell r="H142">
            <v>56.516288381167222</v>
          </cell>
          <cell r="I142">
            <v>57.175912656376987</v>
          </cell>
          <cell r="J142">
            <v>55.650275092389357</v>
          </cell>
          <cell r="K142">
            <v>51.585923174793699</v>
          </cell>
          <cell r="L142">
            <v>52.922163534856672</v>
          </cell>
          <cell r="M142">
            <v>59.8582910023976</v>
          </cell>
          <cell r="N142">
            <v>50.704129644982935</v>
          </cell>
          <cell r="O142">
            <v>49.919420228376467</v>
          </cell>
          <cell r="P142">
            <v>50.33343153817205</v>
          </cell>
          <cell r="Q142">
            <v>54.498954462048914</v>
          </cell>
          <cell r="R142">
            <v>52.11555057239876</v>
          </cell>
          <cell r="S142">
            <v>56.076160397698125</v>
          </cell>
          <cell r="T142">
            <v>53.965301242124099</v>
          </cell>
          <cell r="U142">
            <v>51.382134593719265</v>
          </cell>
          <cell r="V142">
            <v>57.606525503967653</v>
          </cell>
          <cell r="W142">
            <v>58.500462336446674</v>
          </cell>
          <cell r="X142">
            <v>60.912570046042319</v>
          </cell>
          <cell r="Y142">
            <v>56.668904746224136</v>
          </cell>
        </row>
        <row r="143">
          <cell r="B143">
            <v>39234</v>
          </cell>
          <cell r="C143">
            <v>0.18510601344039324</v>
          </cell>
          <cell r="D143">
            <v>58.505397297396122</v>
          </cell>
          <cell r="E143">
            <v>55.390937200006945</v>
          </cell>
          <cell r="F143">
            <v>53.385907027042521</v>
          </cell>
          <cell r="G143">
            <v>53.276446270981971</v>
          </cell>
          <cell r="H143">
            <v>52.863083451450585</v>
          </cell>
          <cell r="I143">
            <v>56.516288381167222</v>
          </cell>
          <cell r="J143">
            <v>57.175912656376987</v>
          </cell>
          <cell r="K143">
            <v>55.650275092389357</v>
          </cell>
          <cell r="L143">
            <v>51.585923174793699</v>
          </cell>
          <cell r="M143">
            <v>52.922163534856672</v>
          </cell>
          <cell r="N143">
            <v>59.8582910023976</v>
          </cell>
          <cell r="O143">
            <v>50.704129644982935</v>
          </cell>
          <cell r="P143">
            <v>49.919420228376467</v>
          </cell>
          <cell r="Q143">
            <v>50.33343153817205</v>
          </cell>
          <cell r="R143">
            <v>54.498954462048914</v>
          </cell>
          <cell r="S143">
            <v>52.11555057239876</v>
          </cell>
          <cell r="T143">
            <v>56.076160397698125</v>
          </cell>
          <cell r="U143">
            <v>53.965301242124099</v>
          </cell>
          <cell r="V143">
            <v>51.382134593719265</v>
          </cell>
          <cell r="W143">
            <v>57.606525503967653</v>
          </cell>
          <cell r="X143">
            <v>58.500462336446674</v>
          </cell>
          <cell r="Y143">
            <v>60.912570046042319</v>
          </cell>
        </row>
        <row r="144">
          <cell r="B144">
            <v>39264</v>
          </cell>
          <cell r="C144">
            <v>0.18971506150764084</v>
          </cell>
          <cell r="D144">
            <v>58.817078652041161</v>
          </cell>
          <cell r="E144">
            <v>58.505397297396122</v>
          </cell>
          <cell r="F144">
            <v>55.390937200006945</v>
          </cell>
          <cell r="G144">
            <v>53.385907027042521</v>
          </cell>
          <cell r="H144">
            <v>53.276446270981971</v>
          </cell>
          <cell r="I144">
            <v>52.863083451450585</v>
          </cell>
          <cell r="J144">
            <v>56.516288381167222</v>
          </cell>
          <cell r="K144">
            <v>57.175912656376987</v>
          </cell>
          <cell r="L144">
            <v>55.650275092389357</v>
          </cell>
          <cell r="M144">
            <v>51.585923174793699</v>
          </cell>
          <cell r="N144">
            <v>52.922163534856672</v>
          </cell>
          <cell r="O144">
            <v>59.8582910023976</v>
          </cell>
          <cell r="P144">
            <v>50.704129644982935</v>
          </cell>
          <cell r="Q144">
            <v>49.919420228376467</v>
          </cell>
          <cell r="R144">
            <v>50.33343153817205</v>
          </cell>
          <cell r="S144">
            <v>54.498954462048914</v>
          </cell>
          <cell r="T144">
            <v>52.11555057239876</v>
          </cell>
          <cell r="U144">
            <v>56.076160397698125</v>
          </cell>
          <cell r="V144">
            <v>53.965301242124099</v>
          </cell>
          <cell r="W144">
            <v>51.382134593719265</v>
          </cell>
          <cell r="X144">
            <v>57.606525503967653</v>
          </cell>
          <cell r="Y144">
            <v>58.500462336446674</v>
          </cell>
        </row>
        <row r="145">
          <cell r="B145">
            <v>39295</v>
          </cell>
          <cell r="C145">
            <v>0.19776877917093549</v>
          </cell>
          <cell r="D145">
            <v>54.381564856697615</v>
          </cell>
          <cell r="E145">
            <v>58.817078652041161</v>
          </cell>
          <cell r="F145">
            <v>58.505397297396122</v>
          </cell>
          <cell r="G145">
            <v>55.390937200006945</v>
          </cell>
          <cell r="H145">
            <v>53.385907027042521</v>
          </cell>
          <cell r="I145">
            <v>53.276446270981971</v>
          </cell>
          <cell r="J145">
            <v>52.863083451450585</v>
          </cell>
          <cell r="K145">
            <v>56.516288381167222</v>
          </cell>
          <cell r="L145">
            <v>57.175912656376987</v>
          </cell>
          <cell r="M145">
            <v>55.650275092389357</v>
          </cell>
          <cell r="N145">
            <v>51.585923174793699</v>
          </cell>
          <cell r="O145">
            <v>52.922163534856672</v>
          </cell>
          <cell r="P145">
            <v>59.8582910023976</v>
          </cell>
          <cell r="Q145">
            <v>50.704129644982935</v>
          </cell>
          <cell r="R145">
            <v>49.919420228376467</v>
          </cell>
          <cell r="S145">
            <v>50.33343153817205</v>
          </cell>
          <cell r="T145">
            <v>54.498954462048914</v>
          </cell>
          <cell r="U145">
            <v>52.11555057239876</v>
          </cell>
          <cell r="V145">
            <v>56.076160397698125</v>
          </cell>
          <cell r="W145">
            <v>53.965301242124099</v>
          </cell>
          <cell r="X145">
            <v>51.382134593719265</v>
          </cell>
          <cell r="Y145">
            <v>57.606525503967653</v>
          </cell>
        </row>
        <row r="146">
          <cell r="B146">
            <v>39326</v>
          </cell>
          <cell r="C146">
            <v>0.21276609595729434</v>
          </cell>
          <cell r="D146">
            <v>52.001209361270682</v>
          </cell>
          <cell r="E146">
            <v>54.381564856697615</v>
          </cell>
          <cell r="F146">
            <v>58.817078652041161</v>
          </cell>
          <cell r="G146">
            <v>58.505397297396122</v>
          </cell>
          <cell r="H146">
            <v>55.390937200006945</v>
          </cell>
          <cell r="I146">
            <v>53.385907027042521</v>
          </cell>
          <cell r="J146">
            <v>53.276446270981971</v>
          </cell>
          <cell r="K146">
            <v>52.863083451450585</v>
          </cell>
          <cell r="L146">
            <v>56.516288381167222</v>
          </cell>
          <cell r="M146">
            <v>57.175912656376987</v>
          </cell>
          <cell r="N146">
            <v>55.650275092389357</v>
          </cell>
          <cell r="O146">
            <v>51.585923174793699</v>
          </cell>
          <cell r="P146">
            <v>52.922163534856672</v>
          </cell>
          <cell r="Q146">
            <v>59.8582910023976</v>
          </cell>
          <cell r="R146">
            <v>50.704129644982935</v>
          </cell>
          <cell r="S146">
            <v>49.919420228376467</v>
          </cell>
          <cell r="T146">
            <v>50.33343153817205</v>
          </cell>
          <cell r="U146">
            <v>54.498954462048914</v>
          </cell>
          <cell r="V146">
            <v>52.11555057239876</v>
          </cell>
          <cell r="W146">
            <v>56.076160397698125</v>
          </cell>
          <cell r="X146">
            <v>53.965301242124099</v>
          </cell>
          <cell r="Y146">
            <v>51.382134593719265</v>
          </cell>
        </row>
        <row r="147">
          <cell r="B147">
            <v>39356</v>
          </cell>
          <cell r="C147">
            <v>0.25832295462835475</v>
          </cell>
          <cell r="D147">
            <v>53.415291444492702</v>
          </cell>
          <cell r="E147">
            <v>52.001209361270682</v>
          </cell>
          <cell r="F147">
            <v>54.381564856697615</v>
          </cell>
          <cell r="G147">
            <v>58.817078652041161</v>
          </cell>
          <cell r="H147">
            <v>58.505397297396122</v>
          </cell>
          <cell r="I147">
            <v>55.390937200006945</v>
          </cell>
          <cell r="J147">
            <v>53.385907027042521</v>
          </cell>
          <cell r="K147">
            <v>53.276446270981971</v>
          </cell>
          <cell r="L147">
            <v>52.863083451450585</v>
          </cell>
          <cell r="M147">
            <v>56.516288381167222</v>
          </cell>
          <cell r="N147">
            <v>57.175912656376987</v>
          </cell>
          <cell r="O147">
            <v>55.650275092389357</v>
          </cell>
          <cell r="P147">
            <v>51.585923174793699</v>
          </cell>
          <cell r="Q147">
            <v>52.922163534856672</v>
          </cell>
          <cell r="R147">
            <v>59.8582910023976</v>
          </cell>
          <cell r="S147">
            <v>50.704129644982935</v>
          </cell>
          <cell r="T147">
            <v>49.919420228376467</v>
          </cell>
          <cell r="U147">
            <v>50.33343153817205</v>
          </cell>
          <cell r="V147">
            <v>54.498954462048914</v>
          </cell>
          <cell r="W147">
            <v>52.11555057239876</v>
          </cell>
          <cell r="X147">
            <v>56.076160397698125</v>
          </cell>
          <cell r="Y147">
            <v>53.965301242124099</v>
          </cell>
        </row>
        <row r="148">
          <cell r="B148">
            <v>39387</v>
          </cell>
          <cell r="C148">
            <v>0.24649675598801912</v>
          </cell>
          <cell r="D148">
            <v>54.829653194987664</v>
          </cell>
          <cell r="E148">
            <v>53.415291444492702</v>
          </cell>
          <cell r="F148">
            <v>52.001209361270682</v>
          </cell>
          <cell r="G148">
            <v>54.381564856697615</v>
          </cell>
          <cell r="H148">
            <v>58.817078652041161</v>
          </cell>
          <cell r="I148">
            <v>58.505397297396122</v>
          </cell>
          <cell r="J148">
            <v>55.390937200006945</v>
          </cell>
          <cell r="K148">
            <v>53.385907027042521</v>
          </cell>
          <cell r="L148">
            <v>53.276446270981971</v>
          </cell>
          <cell r="M148">
            <v>52.863083451450585</v>
          </cell>
          <cell r="N148">
            <v>56.516288381167222</v>
          </cell>
          <cell r="O148">
            <v>57.175912656376987</v>
          </cell>
          <cell r="P148">
            <v>55.650275092389357</v>
          </cell>
          <cell r="Q148">
            <v>51.585923174793699</v>
          </cell>
          <cell r="R148">
            <v>52.922163534856672</v>
          </cell>
          <cell r="S148">
            <v>59.8582910023976</v>
          </cell>
          <cell r="T148">
            <v>50.704129644982935</v>
          </cell>
          <cell r="U148">
            <v>49.919420228376467</v>
          </cell>
          <cell r="V148">
            <v>50.33343153817205</v>
          </cell>
          <cell r="W148">
            <v>54.498954462048914</v>
          </cell>
          <cell r="X148">
            <v>52.11555057239876</v>
          </cell>
          <cell r="Y148">
            <v>56.076160397698125</v>
          </cell>
        </row>
        <row r="149">
          <cell r="B149">
            <v>39417</v>
          </cell>
          <cell r="C149">
            <v>0.20263556317609188</v>
          </cell>
          <cell r="D149">
            <v>54.995734631762161</v>
          </cell>
          <cell r="E149">
            <v>54.829653194987664</v>
          </cell>
          <cell r="F149">
            <v>53.415291444492702</v>
          </cell>
          <cell r="G149">
            <v>52.001209361270682</v>
          </cell>
          <cell r="H149">
            <v>54.381564856697615</v>
          </cell>
          <cell r="I149">
            <v>58.817078652041161</v>
          </cell>
          <cell r="J149">
            <v>58.505397297396122</v>
          </cell>
          <cell r="K149">
            <v>55.390937200006945</v>
          </cell>
          <cell r="L149">
            <v>53.385907027042521</v>
          </cell>
          <cell r="M149">
            <v>53.276446270981971</v>
          </cell>
          <cell r="N149">
            <v>52.863083451450585</v>
          </cell>
          <cell r="O149">
            <v>56.516288381167222</v>
          </cell>
          <cell r="P149">
            <v>57.175912656376987</v>
          </cell>
          <cell r="Q149">
            <v>55.650275092389357</v>
          </cell>
          <cell r="R149">
            <v>51.585923174793699</v>
          </cell>
          <cell r="S149">
            <v>52.922163534856672</v>
          </cell>
          <cell r="T149">
            <v>59.8582910023976</v>
          </cell>
          <cell r="U149">
            <v>50.704129644982935</v>
          </cell>
          <cell r="V149">
            <v>49.919420228376467</v>
          </cell>
          <cell r="W149">
            <v>50.33343153817205</v>
          </cell>
          <cell r="X149">
            <v>54.498954462048914</v>
          </cell>
          <cell r="Y149">
            <v>52.11555057239876</v>
          </cell>
        </row>
        <row r="150">
          <cell r="B150">
            <v>39448</v>
          </cell>
          <cell r="C150">
            <v>0.22152180454898818</v>
          </cell>
          <cell r="D150">
            <v>50.69662828820389</v>
          </cell>
          <cell r="E150">
            <v>54.995734631762161</v>
          </cell>
          <cell r="F150">
            <v>54.829653194987664</v>
          </cell>
          <cell r="G150">
            <v>53.415291444492702</v>
          </cell>
          <cell r="H150">
            <v>52.001209361270682</v>
          </cell>
          <cell r="I150">
            <v>54.381564856697615</v>
          </cell>
          <cell r="J150">
            <v>58.817078652041161</v>
          </cell>
          <cell r="K150">
            <v>58.505397297396122</v>
          </cell>
          <cell r="L150">
            <v>55.390937200006945</v>
          </cell>
          <cell r="M150">
            <v>53.385907027042521</v>
          </cell>
          <cell r="N150">
            <v>53.276446270981971</v>
          </cell>
          <cell r="O150">
            <v>52.863083451450585</v>
          </cell>
          <cell r="P150">
            <v>56.516288381167222</v>
          </cell>
          <cell r="Q150">
            <v>57.175912656376987</v>
          </cell>
          <cell r="R150">
            <v>55.650275092389357</v>
          </cell>
          <cell r="S150">
            <v>51.585923174793699</v>
          </cell>
          <cell r="T150">
            <v>52.922163534856672</v>
          </cell>
          <cell r="U150">
            <v>59.8582910023976</v>
          </cell>
          <cell r="V150">
            <v>50.704129644982935</v>
          </cell>
          <cell r="W150">
            <v>49.919420228376467</v>
          </cell>
          <cell r="X150">
            <v>50.33343153817205</v>
          </cell>
          <cell r="Y150">
            <v>54.498954462048914</v>
          </cell>
        </row>
        <row r="151">
          <cell r="B151">
            <v>39479</v>
          </cell>
          <cell r="C151">
            <v>0.18793868030405059</v>
          </cell>
          <cell r="D151">
            <v>41.84723448828278</v>
          </cell>
          <cell r="E151">
            <v>50.69662828820389</v>
          </cell>
          <cell r="F151">
            <v>54.995734631762161</v>
          </cell>
          <cell r="G151">
            <v>54.829653194987664</v>
          </cell>
          <cell r="H151">
            <v>53.415291444492702</v>
          </cell>
          <cell r="I151">
            <v>52.001209361270682</v>
          </cell>
          <cell r="J151">
            <v>54.381564856697615</v>
          </cell>
          <cell r="K151">
            <v>58.817078652041161</v>
          </cell>
          <cell r="L151">
            <v>58.505397297396122</v>
          </cell>
          <cell r="M151">
            <v>55.390937200006945</v>
          </cell>
          <cell r="N151">
            <v>53.385907027042521</v>
          </cell>
          <cell r="O151">
            <v>53.276446270981971</v>
          </cell>
          <cell r="P151">
            <v>52.863083451450585</v>
          </cell>
          <cell r="Q151">
            <v>56.516288381167222</v>
          </cell>
          <cell r="R151">
            <v>57.175912656376987</v>
          </cell>
          <cell r="S151">
            <v>55.650275092389357</v>
          </cell>
          <cell r="T151">
            <v>51.585923174793699</v>
          </cell>
          <cell r="U151">
            <v>52.922163534856672</v>
          </cell>
          <cell r="V151">
            <v>59.8582910023976</v>
          </cell>
          <cell r="W151">
            <v>50.704129644982935</v>
          </cell>
          <cell r="X151">
            <v>49.919420228376467</v>
          </cell>
          <cell r="Y151">
            <v>50.33343153817205</v>
          </cell>
        </row>
        <row r="152">
          <cell r="B152">
            <v>39508</v>
          </cell>
          <cell r="C152">
            <v>0.18750391621536955</v>
          </cell>
          <cell r="D152">
            <v>39.683774782906411</v>
          </cell>
          <cell r="E152">
            <v>41.84723448828278</v>
          </cell>
          <cell r="F152">
            <v>50.69662828820389</v>
          </cell>
          <cell r="G152">
            <v>54.995734631762161</v>
          </cell>
          <cell r="H152">
            <v>54.829653194987664</v>
          </cell>
          <cell r="I152">
            <v>53.415291444492702</v>
          </cell>
          <cell r="J152">
            <v>52.001209361270682</v>
          </cell>
          <cell r="K152">
            <v>54.381564856697615</v>
          </cell>
          <cell r="L152">
            <v>58.817078652041161</v>
          </cell>
          <cell r="M152">
            <v>58.505397297396122</v>
          </cell>
          <cell r="N152">
            <v>55.390937200006945</v>
          </cell>
          <cell r="O152">
            <v>53.385907027042521</v>
          </cell>
          <cell r="P152">
            <v>53.276446270981971</v>
          </cell>
          <cell r="Q152">
            <v>52.863083451450585</v>
          </cell>
          <cell r="R152">
            <v>56.516288381167222</v>
          </cell>
          <cell r="S152">
            <v>57.175912656376987</v>
          </cell>
          <cell r="T152">
            <v>55.650275092389357</v>
          </cell>
          <cell r="U152">
            <v>51.585923174793699</v>
          </cell>
          <cell r="V152">
            <v>52.922163534856672</v>
          </cell>
          <cell r="W152">
            <v>59.8582910023976</v>
          </cell>
          <cell r="X152">
            <v>50.704129644982935</v>
          </cell>
          <cell r="Y152">
            <v>49.919420228376467</v>
          </cell>
        </row>
        <row r="153">
          <cell r="B153">
            <v>39539</v>
          </cell>
          <cell r="C153">
            <v>0.17406419700930309</v>
          </cell>
          <cell r="D153">
            <v>45.54182462704938</v>
          </cell>
          <cell r="E153">
            <v>39.683774782906411</v>
          </cell>
          <cell r="F153">
            <v>41.84723448828278</v>
          </cell>
          <cell r="G153">
            <v>50.69662828820389</v>
          </cell>
          <cell r="H153">
            <v>54.995734631762161</v>
          </cell>
          <cell r="I153">
            <v>54.829653194987664</v>
          </cell>
          <cell r="J153">
            <v>53.415291444492702</v>
          </cell>
          <cell r="K153">
            <v>52.001209361270682</v>
          </cell>
          <cell r="L153">
            <v>54.381564856697615</v>
          </cell>
          <cell r="M153">
            <v>58.817078652041161</v>
          </cell>
          <cell r="N153">
            <v>58.505397297396122</v>
          </cell>
          <cell r="O153">
            <v>55.390937200006945</v>
          </cell>
          <cell r="P153">
            <v>53.385907027042521</v>
          </cell>
          <cell r="Q153">
            <v>53.276446270981971</v>
          </cell>
          <cell r="R153">
            <v>52.863083451450585</v>
          </cell>
          <cell r="S153">
            <v>56.516288381167222</v>
          </cell>
          <cell r="T153">
            <v>57.175912656376987</v>
          </cell>
          <cell r="U153">
            <v>55.650275092389357</v>
          </cell>
          <cell r="V153">
            <v>51.585923174793699</v>
          </cell>
          <cell r="W153">
            <v>52.922163534856672</v>
          </cell>
          <cell r="X153">
            <v>59.8582910023976</v>
          </cell>
          <cell r="Y153">
            <v>50.704129644982935</v>
          </cell>
        </row>
        <row r="154">
          <cell r="B154">
            <v>39569</v>
          </cell>
          <cell r="C154">
            <v>0.18750521455183633</v>
          </cell>
          <cell r="D154">
            <v>43.379670708863259</v>
          </cell>
          <cell r="E154">
            <v>45.54182462704938</v>
          </cell>
          <cell r="F154">
            <v>39.683774782906411</v>
          </cell>
          <cell r="G154">
            <v>41.84723448828278</v>
          </cell>
          <cell r="H154">
            <v>50.69662828820389</v>
          </cell>
          <cell r="I154">
            <v>54.995734631762161</v>
          </cell>
          <cell r="J154">
            <v>54.829653194987664</v>
          </cell>
          <cell r="K154">
            <v>53.415291444492702</v>
          </cell>
          <cell r="L154">
            <v>52.001209361270682</v>
          </cell>
          <cell r="M154">
            <v>54.381564856697615</v>
          </cell>
          <cell r="N154">
            <v>58.817078652041161</v>
          </cell>
          <cell r="O154">
            <v>58.505397297396122</v>
          </cell>
          <cell r="P154">
            <v>55.390937200006945</v>
          </cell>
          <cell r="Q154">
            <v>53.385907027042521</v>
          </cell>
          <cell r="R154">
            <v>53.276446270981971</v>
          </cell>
          <cell r="S154">
            <v>52.863083451450585</v>
          </cell>
          <cell r="T154">
            <v>56.516288381167222</v>
          </cell>
          <cell r="U154">
            <v>57.175912656376987</v>
          </cell>
          <cell r="V154">
            <v>55.650275092389357</v>
          </cell>
          <cell r="W154">
            <v>51.585923174793699</v>
          </cell>
          <cell r="X154">
            <v>52.922163534856672</v>
          </cell>
          <cell r="Y154">
            <v>59.8582910023976</v>
          </cell>
        </row>
        <row r="155">
          <cell r="B155">
            <v>39600</v>
          </cell>
          <cell r="C155">
            <v>0.19485310696248193</v>
          </cell>
          <cell r="D155">
            <v>46.112892745603553</v>
          </cell>
          <cell r="E155">
            <v>43.379670708863259</v>
          </cell>
          <cell r="F155">
            <v>45.54182462704938</v>
          </cell>
          <cell r="G155">
            <v>39.683774782906411</v>
          </cell>
          <cell r="H155">
            <v>41.84723448828278</v>
          </cell>
          <cell r="I155">
            <v>50.69662828820389</v>
          </cell>
          <cell r="J155">
            <v>54.995734631762161</v>
          </cell>
          <cell r="K155">
            <v>54.829653194987664</v>
          </cell>
          <cell r="L155">
            <v>53.415291444492702</v>
          </cell>
          <cell r="M155">
            <v>52.001209361270682</v>
          </cell>
          <cell r="N155">
            <v>54.381564856697615</v>
          </cell>
          <cell r="O155">
            <v>58.817078652041161</v>
          </cell>
          <cell r="P155">
            <v>58.505397297396122</v>
          </cell>
          <cell r="Q155">
            <v>55.390937200006945</v>
          </cell>
          <cell r="R155">
            <v>53.385907027042521</v>
          </cell>
          <cell r="S155">
            <v>53.276446270981971</v>
          </cell>
          <cell r="T155">
            <v>52.863083451450585</v>
          </cell>
          <cell r="U155">
            <v>56.516288381167222</v>
          </cell>
          <cell r="V155">
            <v>57.175912656376987</v>
          </cell>
          <cell r="W155">
            <v>55.650275092389357</v>
          </cell>
          <cell r="X155">
            <v>51.585923174793699</v>
          </cell>
          <cell r="Y155">
            <v>52.922163534856672</v>
          </cell>
        </row>
        <row r="156">
          <cell r="B156">
            <v>39630</v>
          </cell>
          <cell r="C156">
            <v>0.1607150809378548</v>
          </cell>
          <cell r="D156">
            <v>46.767456909229963</v>
          </cell>
          <cell r="E156">
            <v>46.112892745603553</v>
          </cell>
          <cell r="F156">
            <v>43.379670708863259</v>
          </cell>
          <cell r="G156">
            <v>45.54182462704938</v>
          </cell>
          <cell r="H156">
            <v>39.683774782906411</v>
          </cell>
          <cell r="I156">
            <v>41.84723448828278</v>
          </cell>
          <cell r="J156">
            <v>50.69662828820389</v>
          </cell>
          <cell r="K156">
            <v>54.995734631762161</v>
          </cell>
          <cell r="L156">
            <v>54.829653194987664</v>
          </cell>
          <cell r="M156">
            <v>53.415291444492702</v>
          </cell>
          <cell r="N156">
            <v>52.001209361270682</v>
          </cell>
          <cell r="O156">
            <v>54.381564856697615</v>
          </cell>
          <cell r="P156">
            <v>58.817078652041161</v>
          </cell>
          <cell r="Q156">
            <v>58.505397297396122</v>
          </cell>
          <cell r="R156">
            <v>55.390937200006945</v>
          </cell>
          <cell r="S156">
            <v>53.385907027042521</v>
          </cell>
          <cell r="T156">
            <v>53.276446270981971</v>
          </cell>
          <cell r="U156">
            <v>52.863083451450585</v>
          </cell>
          <cell r="V156">
            <v>56.516288381167222</v>
          </cell>
          <cell r="W156">
            <v>57.175912656376987</v>
          </cell>
          <cell r="X156">
            <v>55.650275092389357</v>
          </cell>
          <cell r="Y156">
            <v>51.585923174793699</v>
          </cell>
        </row>
        <row r="157">
          <cell r="B157">
            <v>39661</v>
          </cell>
          <cell r="C157">
            <v>0.12997881931244226</v>
          </cell>
          <cell r="D157">
            <v>47.561397440332065</v>
          </cell>
          <cell r="E157">
            <v>46.767456909229963</v>
          </cell>
          <cell r="F157">
            <v>46.112892745603553</v>
          </cell>
          <cell r="G157">
            <v>43.379670708863259</v>
          </cell>
          <cell r="H157">
            <v>45.54182462704938</v>
          </cell>
          <cell r="I157">
            <v>39.683774782906411</v>
          </cell>
          <cell r="J157">
            <v>41.84723448828278</v>
          </cell>
          <cell r="K157">
            <v>50.69662828820389</v>
          </cell>
          <cell r="L157">
            <v>54.995734631762161</v>
          </cell>
          <cell r="M157">
            <v>54.829653194987664</v>
          </cell>
          <cell r="N157">
            <v>53.415291444492702</v>
          </cell>
          <cell r="O157">
            <v>52.001209361270682</v>
          </cell>
          <cell r="P157">
            <v>54.381564856697615</v>
          </cell>
          <cell r="Q157">
            <v>58.817078652041161</v>
          </cell>
          <cell r="R157">
            <v>58.505397297396122</v>
          </cell>
          <cell r="S157">
            <v>55.390937200006945</v>
          </cell>
          <cell r="T157">
            <v>53.385907027042521</v>
          </cell>
          <cell r="U157">
            <v>53.276446270981971</v>
          </cell>
          <cell r="V157">
            <v>52.863083451450585</v>
          </cell>
          <cell r="W157">
            <v>56.516288381167222</v>
          </cell>
          <cell r="X157">
            <v>57.175912656376987</v>
          </cell>
          <cell r="Y157">
            <v>55.650275092389357</v>
          </cell>
        </row>
        <row r="158">
          <cell r="B158">
            <v>39692</v>
          </cell>
          <cell r="C158">
            <v>0.12890983558158386</v>
          </cell>
          <cell r="D158">
            <v>41.395712909441237</v>
          </cell>
          <cell r="E158">
            <v>47.561397440332065</v>
          </cell>
          <cell r="F158">
            <v>46.767456909229963</v>
          </cell>
          <cell r="G158">
            <v>46.112892745603553</v>
          </cell>
          <cell r="H158">
            <v>43.379670708863259</v>
          </cell>
          <cell r="I158">
            <v>45.54182462704938</v>
          </cell>
          <cell r="J158">
            <v>39.683774782906411</v>
          </cell>
          <cell r="K158">
            <v>41.84723448828278</v>
          </cell>
          <cell r="L158">
            <v>50.69662828820389</v>
          </cell>
          <cell r="M158">
            <v>54.995734631762161</v>
          </cell>
          <cell r="N158">
            <v>54.829653194987664</v>
          </cell>
          <cell r="O158">
            <v>53.415291444492702</v>
          </cell>
          <cell r="P158">
            <v>52.001209361270682</v>
          </cell>
          <cell r="Q158">
            <v>54.381564856697615</v>
          </cell>
          <cell r="R158">
            <v>58.817078652041161</v>
          </cell>
          <cell r="S158">
            <v>58.505397297396122</v>
          </cell>
          <cell r="T158">
            <v>55.390937200006945</v>
          </cell>
          <cell r="U158">
            <v>53.385907027042521</v>
          </cell>
          <cell r="V158">
            <v>53.276446270981971</v>
          </cell>
          <cell r="W158">
            <v>52.863083451450585</v>
          </cell>
          <cell r="X158">
            <v>56.516288381167222</v>
          </cell>
          <cell r="Y158">
            <v>57.175912656376987</v>
          </cell>
        </row>
        <row r="159">
          <cell r="B159">
            <v>39722</v>
          </cell>
          <cell r="C159">
            <v>9.0896508138796905E-2</v>
          </cell>
          <cell r="D159">
            <v>36.208769419107888</v>
          </cell>
          <cell r="E159">
            <v>41.395712909441237</v>
          </cell>
          <cell r="F159">
            <v>47.561397440332065</v>
          </cell>
          <cell r="G159">
            <v>46.767456909229963</v>
          </cell>
          <cell r="H159">
            <v>46.112892745603553</v>
          </cell>
          <cell r="I159">
            <v>43.379670708863259</v>
          </cell>
          <cell r="J159">
            <v>45.54182462704938</v>
          </cell>
          <cell r="K159">
            <v>39.683774782906411</v>
          </cell>
          <cell r="L159">
            <v>41.84723448828278</v>
          </cell>
          <cell r="M159">
            <v>50.69662828820389</v>
          </cell>
          <cell r="N159">
            <v>54.995734631762161</v>
          </cell>
          <cell r="O159">
            <v>54.829653194987664</v>
          </cell>
          <cell r="P159">
            <v>53.415291444492702</v>
          </cell>
          <cell r="Q159">
            <v>52.001209361270682</v>
          </cell>
          <cell r="R159">
            <v>54.381564856697615</v>
          </cell>
          <cell r="S159">
            <v>58.817078652041161</v>
          </cell>
          <cell r="T159">
            <v>58.505397297396122</v>
          </cell>
          <cell r="U159">
            <v>55.390937200006945</v>
          </cell>
          <cell r="V159">
            <v>53.385907027042521</v>
          </cell>
          <cell r="W159">
            <v>53.276446270981971</v>
          </cell>
          <cell r="X159">
            <v>52.863083451450585</v>
          </cell>
          <cell r="Y159">
            <v>56.516288381167222</v>
          </cell>
        </row>
        <row r="160">
          <cell r="B160">
            <v>39753</v>
          </cell>
          <cell r="C160">
            <v>6.5000000000000002E-2</v>
          </cell>
          <cell r="D160">
            <v>34.748877567636733</v>
          </cell>
          <cell r="E160">
            <v>36.208769419107888</v>
          </cell>
          <cell r="F160">
            <v>41.395712909441237</v>
          </cell>
          <cell r="G160">
            <v>47.561397440332065</v>
          </cell>
          <cell r="H160">
            <v>46.767456909229963</v>
          </cell>
          <cell r="I160">
            <v>46.112892745603553</v>
          </cell>
          <cell r="J160">
            <v>43.379670708863259</v>
          </cell>
          <cell r="K160">
            <v>45.54182462704938</v>
          </cell>
          <cell r="L160">
            <v>39.683774782906411</v>
          </cell>
          <cell r="M160">
            <v>41.84723448828278</v>
          </cell>
          <cell r="N160">
            <v>50.69662828820389</v>
          </cell>
          <cell r="O160">
            <v>54.995734631762161</v>
          </cell>
          <cell r="P160">
            <v>54.829653194987664</v>
          </cell>
          <cell r="Q160">
            <v>53.415291444492702</v>
          </cell>
          <cell r="R160">
            <v>52.001209361270682</v>
          </cell>
          <cell r="S160">
            <v>54.381564856697615</v>
          </cell>
          <cell r="T160">
            <v>58.817078652041161</v>
          </cell>
          <cell r="U160">
            <v>58.505397297396122</v>
          </cell>
          <cell r="V160">
            <v>55.390937200006945</v>
          </cell>
          <cell r="W160">
            <v>53.385907027042521</v>
          </cell>
          <cell r="X160">
            <v>53.276446270981971</v>
          </cell>
          <cell r="Y160">
            <v>52.863083451450585</v>
          </cell>
        </row>
        <row r="161">
          <cell r="B161">
            <v>39783</v>
          </cell>
          <cell r="C161">
            <v>6.0600000000000001E-2</v>
          </cell>
          <cell r="D161">
            <v>34.1</v>
          </cell>
          <cell r="E161">
            <v>34.748877567636733</v>
          </cell>
          <cell r="F161">
            <v>36.208769419107888</v>
          </cell>
          <cell r="G161">
            <v>41.395712909441237</v>
          </cell>
          <cell r="H161">
            <v>47.561397440332065</v>
          </cell>
          <cell r="I161">
            <v>46.767456909229963</v>
          </cell>
          <cell r="J161">
            <v>46.112892745603553</v>
          </cell>
          <cell r="K161">
            <v>43.379670708863259</v>
          </cell>
          <cell r="L161">
            <v>45.54182462704938</v>
          </cell>
          <cell r="M161">
            <v>39.683774782906411</v>
          </cell>
          <cell r="N161">
            <v>41.84723448828278</v>
          </cell>
          <cell r="O161">
            <v>50.69662828820389</v>
          </cell>
          <cell r="P161">
            <v>54.995734631762161</v>
          </cell>
          <cell r="Q161">
            <v>54.829653194987664</v>
          </cell>
          <cell r="R161">
            <v>53.415291444492702</v>
          </cell>
          <cell r="S161">
            <v>52.001209361270682</v>
          </cell>
          <cell r="T161">
            <v>54.381564856697615</v>
          </cell>
          <cell r="U161">
            <v>58.817078652041161</v>
          </cell>
          <cell r="V161">
            <v>58.505397297396122</v>
          </cell>
          <cell r="W161">
            <v>55.390937200006945</v>
          </cell>
          <cell r="X161">
            <v>53.385907027042521</v>
          </cell>
          <cell r="Y161">
            <v>53.276446270981971</v>
          </cell>
        </row>
        <row r="162">
          <cell r="B162">
            <v>39814</v>
          </cell>
          <cell r="C162">
            <v>-8.7506575824058963E-4</v>
          </cell>
          <cell r="D162">
            <v>33.299999999999997</v>
          </cell>
          <cell r="E162">
            <v>34.1</v>
          </cell>
          <cell r="F162">
            <v>34.748877567636733</v>
          </cell>
          <cell r="G162">
            <v>36.208769419107888</v>
          </cell>
          <cell r="H162">
            <v>41.395712909441237</v>
          </cell>
          <cell r="I162">
            <v>47.561397440332065</v>
          </cell>
          <cell r="J162">
            <v>46.767456909229963</v>
          </cell>
          <cell r="K162">
            <v>46.112892745603553</v>
          </cell>
          <cell r="L162">
            <v>43.379670708863259</v>
          </cell>
          <cell r="M162">
            <v>45.54182462704938</v>
          </cell>
          <cell r="N162">
            <v>39.683774782906411</v>
          </cell>
          <cell r="O162">
            <v>41.84723448828278</v>
          </cell>
          <cell r="P162">
            <v>50.69662828820389</v>
          </cell>
          <cell r="Q162">
            <v>54.995734631762161</v>
          </cell>
          <cell r="R162">
            <v>54.829653194987664</v>
          </cell>
          <cell r="S162">
            <v>53.415291444492702</v>
          </cell>
          <cell r="T162">
            <v>52.001209361270682</v>
          </cell>
          <cell r="U162">
            <v>54.381564856697615</v>
          </cell>
          <cell r="V162">
            <v>58.817078652041161</v>
          </cell>
          <cell r="W162">
            <v>58.505397297396122</v>
          </cell>
          <cell r="X162">
            <v>55.390937200006945</v>
          </cell>
          <cell r="Y162">
            <v>53.385907027042521</v>
          </cell>
        </row>
        <row r="163">
          <cell r="B163">
            <v>39845</v>
          </cell>
          <cell r="C163">
            <v>-2.3363173510502211E-3</v>
          </cell>
          <cell r="D163">
            <v>35.299999999999997</v>
          </cell>
          <cell r="E163">
            <v>33.299999999999997</v>
          </cell>
          <cell r="F163">
            <v>34.1</v>
          </cell>
          <cell r="G163">
            <v>34.748877567636733</v>
          </cell>
          <cell r="H163">
            <v>36.208769419107888</v>
          </cell>
          <cell r="I163">
            <v>41.395712909441237</v>
          </cell>
          <cell r="J163">
            <v>47.561397440332065</v>
          </cell>
          <cell r="K163">
            <v>46.767456909229963</v>
          </cell>
          <cell r="L163">
            <v>46.112892745603553</v>
          </cell>
          <cell r="M163">
            <v>43.379670708863259</v>
          </cell>
          <cell r="N163">
            <v>45.54182462704938</v>
          </cell>
          <cell r="O163">
            <v>39.683774782906411</v>
          </cell>
          <cell r="P163">
            <v>41.84723448828278</v>
          </cell>
          <cell r="Q163">
            <v>50.69662828820389</v>
          </cell>
          <cell r="R163">
            <v>54.995734631762161</v>
          </cell>
          <cell r="S163">
            <v>54.829653194987664</v>
          </cell>
          <cell r="T163">
            <v>53.415291444492702</v>
          </cell>
          <cell r="U163">
            <v>52.001209361270682</v>
          </cell>
          <cell r="V163">
            <v>54.381564856697615</v>
          </cell>
          <cell r="W163">
            <v>58.817078652041161</v>
          </cell>
          <cell r="X163">
            <v>58.505397297396122</v>
          </cell>
          <cell r="Y163">
            <v>55.390937200006945</v>
          </cell>
        </row>
        <row r="164">
          <cell r="B164">
            <v>39881</v>
          </cell>
          <cell r="C164">
            <v>1.1595885282396967E-2</v>
          </cell>
          <cell r="D164">
            <v>43.7</v>
          </cell>
          <cell r="E164">
            <v>35.299999999999997</v>
          </cell>
          <cell r="F164">
            <v>33.299999999999997</v>
          </cell>
          <cell r="G164">
            <v>34.1</v>
          </cell>
          <cell r="H164">
            <v>34.748877567636733</v>
          </cell>
          <cell r="I164">
            <v>36.208769419107888</v>
          </cell>
          <cell r="J164">
            <v>41.395712909441237</v>
          </cell>
          <cell r="K164">
            <v>47.561397440332065</v>
          </cell>
          <cell r="L164">
            <v>46.767456909229963</v>
          </cell>
          <cell r="M164">
            <v>46.112892745603553</v>
          </cell>
          <cell r="N164">
            <v>43.379670708863259</v>
          </cell>
          <cell r="O164">
            <v>45.54182462704938</v>
          </cell>
          <cell r="P164">
            <v>39.683774782906411</v>
          </cell>
          <cell r="Q164">
            <v>41.84723448828278</v>
          </cell>
          <cell r="R164">
            <v>50.69662828820389</v>
          </cell>
          <cell r="S164">
            <v>54.995734631762161</v>
          </cell>
          <cell r="T164">
            <v>54.829653194987664</v>
          </cell>
          <cell r="U164">
            <v>53.415291444492702</v>
          </cell>
          <cell r="V164">
            <v>52.001209361270682</v>
          </cell>
          <cell r="W164">
            <v>54.381564856697615</v>
          </cell>
          <cell r="X164">
            <v>58.817078652041161</v>
          </cell>
          <cell r="Y164">
            <v>58.505397297396122</v>
          </cell>
        </row>
        <row r="165">
          <cell r="B165">
            <v>39904</v>
          </cell>
          <cell r="C165">
            <v>1.9900646696052959E-2</v>
          </cell>
          <cell r="D165">
            <v>42.8</v>
          </cell>
          <cell r="F165">
            <v>35.299999999999997</v>
          </cell>
          <cell r="G165">
            <v>33.299999999999997</v>
          </cell>
          <cell r="H165">
            <v>34.1</v>
          </cell>
          <cell r="I165">
            <v>34.748877567636733</v>
          </cell>
          <cell r="J165">
            <v>36.208769419107888</v>
          </cell>
          <cell r="K165">
            <v>41.395712909441237</v>
          </cell>
          <cell r="L165">
            <v>47.561397440332065</v>
          </cell>
          <cell r="M165">
            <v>46.767456909229963</v>
          </cell>
          <cell r="N165">
            <v>46.112892745603553</v>
          </cell>
          <cell r="O165">
            <v>43.379670708863259</v>
          </cell>
          <cell r="P165">
            <v>45.54182462704938</v>
          </cell>
          <cell r="Q165">
            <v>39.683774782906411</v>
          </cell>
          <cell r="R165">
            <v>41.84723448828278</v>
          </cell>
          <cell r="S165">
            <v>50.69662828820389</v>
          </cell>
          <cell r="T165">
            <v>54.995734631762161</v>
          </cell>
          <cell r="U165">
            <v>54.829653194987664</v>
          </cell>
          <cell r="V165">
            <v>53.415291444492702</v>
          </cell>
          <cell r="W165">
            <v>52.001209361270682</v>
          </cell>
          <cell r="X165">
            <v>54.381564856697615</v>
          </cell>
          <cell r="Y165">
            <v>58.817078652041161</v>
          </cell>
        </row>
        <row r="166">
          <cell r="B166">
            <v>39934</v>
          </cell>
          <cell r="D166">
            <v>42.9</v>
          </cell>
          <cell r="G166">
            <v>35.299999999999997</v>
          </cell>
          <cell r="H166">
            <v>33.299999999999997</v>
          </cell>
          <cell r="I166">
            <v>34.1</v>
          </cell>
          <cell r="J166">
            <v>34.748877567636733</v>
          </cell>
          <cell r="K166">
            <v>36.208769419107888</v>
          </cell>
          <cell r="L166">
            <v>41.395712909441237</v>
          </cell>
          <cell r="M166">
            <v>47.561397440332065</v>
          </cell>
          <cell r="N166">
            <v>46.767456909229963</v>
          </cell>
          <cell r="O166">
            <v>46.112892745603553</v>
          </cell>
          <cell r="P166">
            <v>43.379670708863259</v>
          </cell>
          <cell r="Q166">
            <v>45.54182462704938</v>
          </cell>
          <cell r="R166">
            <v>39.683774782906411</v>
          </cell>
          <cell r="S166">
            <v>41.84723448828278</v>
          </cell>
          <cell r="T166">
            <v>50.69662828820389</v>
          </cell>
          <cell r="U166">
            <v>54.995734631762161</v>
          </cell>
          <cell r="V166">
            <v>54.829653194987664</v>
          </cell>
          <cell r="W166">
            <v>53.415291444492702</v>
          </cell>
          <cell r="X166">
            <v>52.001209361270682</v>
          </cell>
          <cell r="Y166">
            <v>54.381564856697615</v>
          </cell>
        </row>
        <row r="167">
          <cell r="B167">
            <v>39965</v>
          </cell>
          <cell r="D167">
            <v>37.700000000000003</v>
          </cell>
          <cell r="H167">
            <v>35.299999999999997</v>
          </cell>
          <cell r="I167">
            <v>33.299999999999997</v>
          </cell>
          <cell r="J167">
            <v>34.1</v>
          </cell>
          <cell r="K167">
            <v>34.748877567636733</v>
          </cell>
          <cell r="L167">
            <v>36.208769419107888</v>
          </cell>
          <cell r="M167">
            <v>41.395712909441237</v>
          </cell>
          <cell r="N167">
            <v>47.561397440332065</v>
          </cell>
          <cell r="O167">
            <v>46.767456909229963</v>
          </cell>
          <cell r="P167">
            <v>46.112892745603553</v>
          </cell>
          <cell r="Q167">
            <v>43.379670708863259</v>
          </cell>
          <cell r="R167">
            <v>45.54182462704938</v>
          </cell>
          <cell r="S167">
            <v>39.683774782906411</v>
          </cell>
          <cell r="T167">
            <v>41.84723448828278</v>
          </cell>
          <cell r="U167">
            <v>50.69662828820389</v>
          </cell>
          <cell r="V167">
            <v>54.995734631762161</v>
          </cell>
          <cell r="W167">
            <v>54.829653194987664</v>
          </cell>
          <cell r="X167">
            <v>53.415291444492702</v>
          </cell>
          <cell r="Y167">
            <v>52.001209361270682</v>
          </cell>
        </row>
        <row r="168">
          <cell r="I168">
            <v>35.299999999999997</v>
          </cell>
          <cell r="J168">
            <v>33.299999999999997</v>
          </cell>
          <cell r="K168">
            <v>34.1</v>
          </cell>
          <cell r="L168">
            <v>34.748877567636733</v>
          </cell>
          <cell r="M168">
            <v>36.208769419107888</v>
          </cell>
          <cell r="N168">
            <v>41.395712909441237</v>
          </cell>
          <cell r="O168">
            <v>47.561397440332065</v>
          </cell>
          <cell r="P168">
            <v>46.767456909229963</v>
          </cell>
          <cell r="Q168">
            <v>46.112892745603553</v>
          </cell>
          <cell r="R168">
            <v>43.379670708863259</v>
          </cell>
          <cell r="S168">
            <v>45.54182462704938</v>
          </cell>
          <cell r="T168">
            <v>39.683774782906411</v>
          </cell>
          <cell r="U168">
            <v>41.84723448828278</v>
          </cell>
          <cell r="V168">
            <v>50.69662828820389</v>
          </cell>
          <cell r="W168">
            <v>54.995734631762161</v>
          </cell>
          <cell r="X168">
            <v>54.829653194987664</v>
          </cell>
          <cell r="Y168">
            <v>53.415291444492702</v>
          </cell>
        </row>
        <row r="169">
          <cell r="J169">
            <v>35.299999999999997</v>
          </cell>
          <cell r="K169">
            <v>33.299999999999997</v>
          </cell>
          <cell r="L169">
            <v>34.1</v>
          </cell>
          <cell r="M169">
            <v>34.748877567636733</v>
          </cell>
          <cell r="N169">
            <v>36.208769419107888</v>
          </cell>
          <cell r="O169">
            <v>41.395712909441237</v>
          </cell>
          <cell r="P169">
            <v>47.561397440332065</v>
          </cell>
          <cell r="Q169">
            <v>46.767456909229963</v>
          </cell>
          <cell r="R169">
            <v>46.112892745603553</v>
          </cell>
          <cell r="S169">
            <v>43.379670708863259</v>
          </cell>
          <cell r="T169">
            <v>45.54182462704938</v>
          </cell>
          <cell r="U169">
            <v>39.683774782906411</v>
          </cell>
          <cell r="V169">
            <v>41.84723448828278</v>
          </cell>
          <cell r="W169">
            <v>50.69662828820389</v>
          </cell>
          <cell r="X169">
            <v>54.995734631762161</v>
          </cell>
          <cell r="Y169">
            <v>54.829653194987664</v>
          </cell>
        </row>
        <row r="170">
          <cell r="K170">
            <v>35.299999999999997</v>
          </cell>
          <cell r="L170">
            <v>33.299999999999997</v>
          </cell>
          <cell r="M170">
            <v>34.1</v>
          </cell>
          <cell r="N170">
            <v>34.748877567636733</v>
          </cell>
          <cell r="O170">
            <v>36.208769419107888</v>
          </cell>
          <cell r="P170">
            <v>41.395712909441237</v>
          </cell>
          <cell r="Q170">
            <v>47.561397440332065</v>
          </cell>
          <cell r="R170">
            <v>46.767456909229963</v>
          </cell>
          <cell r="S170">
            <v>46.112892745603553</v>
          </cell>
          <cell r="T170">
            <v>43.379670708863259</v>
          </cell>
          <cell r="U170">
            <v>45.54182462704938</v>
          </cell>
          <cell r="V170">
            <v>39.683774782906411</v>
          </cell>
          <cell r="W170">
            <v>41.84723448828278</v>
          </cell>
          <cell r="X170">
            <v>50.69662828820389</v>
          </cell>
          <cell r="Y170">
            <v>54.995734631762161</v>
          </cell>
        </row>
        <row r="171">
          <cell r="L171">
            <v>35.299999999999997</v>
          </cell>
          <cell r="M171">
            <v>33.299999999999997</v>
          </cell>
          <cell r="N171">
            <v>34.1</v>
          </cell>
          <cell r="O171">
            <v>34.748877567636733</v>
          </cell>
          <cell r="P171">
            <v>36.208769419107888</v>
          </cell>
          <cell r="Q171">
            <v>41.395712909441237</v>
          </cell>
          <cell r="R171">
            <v>47.561397440332065</v>
          </cell>
          <cell r="S171">
            <v>46.767456909229963</v>
          </cell>
          <cell r="T171">
            <v>46.112892745603553</v>
          </cell>
          <cell r="U171">
            <v>43.379670708863259</v>
          </cell>
          <cell r="V171">
            <v>45.54182462704938</v>
          </cell>
          <cell r="W171">
            <v>39.683774782906411</v>
          </cell>
          <cell r="X171">
            <v>41.84723448828278</v>
          </cell>
          <cell r="Y171">
            <v>50.69662828820389</v>
          </cell>
        </row>
        <row r="172">
          <cell r="M172">
            <v>35.299999999999997</v>
          </cell>
          <cell r="N172">
            <v>33.299999999999997</v>
          </cell>
          <cell r="O172">
            <v>34.1</v>
          </cell>
          <cell r="P172">
            <v>34.748877567636733</v>
          </cell>
          <cell r="Q172">
            <v>36.208769419107888</v>
          </cell>
          <cell r="R172">
            <v>41.395712909441237</v>
          </cell>
          <cell r="S172">
            <v>47.561397440332065</v>
          </cell>
          <cell r="T172">
            <v>46.767456909229963</v>
          </cell>
          <cell r="U172">
            <v>46.112892745603553</v>
          </cell>
          <cell r="V172">
            <v>43.379670708863259</v>
          </cell>
          <cell r="W172">
            <v>45.54182462704938</v>
          </cell>
          <cell r="X172">
            <v>39.683774782906411</v>
          </cell>
          <cell r="Y172">
            <v>41.84723448828278</v>
          </cell>
        </row>
        <row r="173">
          <cell r="N173">
            <v>35.299999999999997</v>
          </cell>
          <cell r="O173">
            <v>33.299999999999997</v>
          </cell>
          <cell r="P173">
            <v>34.1</v>
          </cell>
          <cell r="Q173">
            <v>34.748877567636733</v>
          </cell>
          <cell r="R173">
            <v>36.208769419107888</v>
          </cell>
          <cell r="S173">
            <v>41.395712909441237</v>
          </cell>
          <cell r="T173">
            <v>47.561397440332065</v>
          </cell>
          <cell r="U173">
            <v>46.767456909229963</v>
          </cell>
          <cell r="V173">
            <v>46.112892745603553</v>
          </cell>
          <cell r="W173">
            <v>43.379670708863259</v>
          </cell>
          <cell r="X173">
            <v>45.54182462704938</v>
          </cell>
          <cell r="Y173">
            <v>39.683774782906411</v>
          </cell>
        </row>
        <row r="174">
          <cell r="O174">
            <v>35.299999999999997</v>
          </cell>
          <cell r="P174">
            <v>33.299999999999997</v>
          </cell>
          <cell r="Q174">
            <v>34.1</v>
          </cell>
          <cell r="R174">
            <v>34.748877567636733</v>
          </cell>
          <cell r="S174">
            <v>36.208769419107888</v>
          </cell>
          <cell r="T174">
            <v>41.395712909441237</v>
          </cell>
          <cell r="U174">
            <v>47.561397440332065</v>
          </cell>
          <cell r="V174">
            <v>46.767456909229963</v>
          </cell>
          <cell r="W174">
            <v>46.112892745603553</v>
          </cell>
          <cell r="X174">
            <v>43.379670708863259</v>
          </cell>
          <cell r="Y174">
            <v>45.54182462704938</v>
          </cell>
        </row>
        <row r="175">
          <cell r="P175">
            <v>35.299999999999997</v>
          </cell>
          <cell r="Q175">
            <v>33.299999999999997</v>
          </cell>
          <cell r="R175">
            <v>34.1</v>
          </cell>
          <cell r="S175">
            <v>34.748877567636733</v>
          </cell>
          <cell r="T175">
            <v>36.208769419107888</v>
          </cell>
          <cell r="U175">
            <v>41.395712909441237</v>
          </cell>
          <cell r="V175">
            <v>47.561397440332065</v>
          </cell>
          <cell r="W175">
            <v>46.767456909229963</v>
          </cell>
          <cell r="X175">
            <v>46.112892745603553</v>
          </cell>
          <cell r="Y175">
            <v>43.379670708863259</v>
          </cell>
        </row>
        <row r="176">
          <cell r="Q176">
            <v>35.299999999999997</v>
          </cell>
          <cell r="R176">
            <v>33.299999999999997</v>
          </cell>
          <cell r="S176">
            <v>34.1</v>
          </cell>
          <cell r="T176">
            <v>34.748877567636733</v>
          </cell>
          <cell r="U176">
            <v>36.208769419107888</v>
          </cell>
          <cell r="V176">
            <v>41.395712909441237</v>
          </cell>
          <cell r="W176">
            <v>47.561397440332065</v>
          </cell>
          <cell r="X176">
            <v>46.767456909229963</v>
          </cell>
          <cell r="Y176">
            <v>46.112892745603553</v>
          </cell>
        </row>
        <row r="177">
          <cell r="R177">
            <v>35.299999999999997</v>
          </cell>
          <cell r="S177">
            <v>33.299999999999997</v>
          </cell>
          <cell r="T177">
            <v>34.1</v>
          </cell>
          <cell r="U177">
            <v>34.748877567636733</v>
          </cell>
          <cell r="V177">
            <v>36.208769419107888</v>
          </cell>
          <cell r="W177">
            <v>41.395712909441237</v>
          </cell>
          <cell r="X177">
            <v>47.561397440332065</v>
          </cell>
          <cell r="Y177">
            <v>46.767456909229963</v>
          </cell>
        </row>
        <row r="178">
          <cell r="S178">
            <v>35.299999999999997</v>
          </cell>
          <cell r="T178">
            <v>33.299999999999997</v>
          </cell>
          <cell r="U178">
            <v>34.1</v>
          </cell>
          <cell r="V178">
            <v>34.748877567636733</v>
          </cell>
          <cell r="W178">
            <v>36.208769419107888</v>
          </cell>
          <cell r="X178">
            <v>41.395712909441237</v>
          </cell>
          <cell r="Y178">
            <v>47.561397440332065</v>
          </cell>
        </row>
        <row r="179">
          <cell r="T179">
            <v>35.299999999999997</v>
          </cell>
          <cell r="U179">
            <v>33.299999999999997</v>
          </cell>
          <cell r="V179">
            <v>34.1</v>
          </cell>
          <cell r="W179">
            <v>34.748877567636733</v>
          </cell>
          <cell r="X179">
            <v>36.208769419107888</v>
          </cell>
          <cell r="Y179">
            <v>41.395712909441237</v>
          </cell>
        </row>
        <row r="180">
          <cell r="U180">
            <v>35.299999999999997</v>
          </cell>
          <cell r="V180">
            <v>33.299999999999997</v>
          </cell>
          <cell r="W180">
            <v>34.1</v>
          </cell>
          <cell r="X180">
            <v>34.748877567636733</v>
          </cell>
          <cell r="Y180">
            <v>36.208769419107888</v>
          </cell>
        </row>
        <row r="181">
          <cell r="V181">
            <v>35.299999999999997</v>
          </cell>
          <cell r="W181">
            <v>33.299999999999997</v>
          </cell>
          <cell r="X181">
            <v>34.1</v>
          </cell>
          <cell r="Y181">
            <v>34.748877567636733</v>
          </cell>
        </row>
        <row r="182">
          <cell r="X182">
            <v>33.299999999999997</v>
          </cell>
          <cell r="Y182">
            <v>34.1</v>
          </cell>
        </row>
        <row r="183">
          <cell r="Y183">
            <v>33.299999999999997</v>
          </cell>
        </row>
      </sheetData>
      <sheetData sheetId="45">
        <row r="1">
          <cell r="A1" t="str">
            <v>US CMBS ISSUANCE</v>
          </cell>
        </row>
      </sheetData>
      <sheetData sheetId="46">
        <row r="1">
          <cell r="A1" t="str">
            <v>Series Description</v>
          </cell>
        </row>
      </sheetData>
      <sheetData sheetId="47"/>
      <sheetData sheetId="48">
        <row r="3">
          <cell r="D3" t="str">
            <v>Total Non Res Components</v>
          </cell>
        </row>
      </sheetData>
      <sheetData sheetId="49"/>
      <sheetData sheetId="50">
        <row r="4">
          <cell r="B4" t="str">
            <v>Real GDP</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ow r="1">
          <cell r="A1" t="str">
            <v>U.S. Endo Partners OPCO, LLC</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sheetData sheetId="107"/>
      <sheetData sheetId="108">
        <row r="1">
          <cell r="C1">
            <v>33970</v>
          </cell>
        </row>
      </sheetData>
      <sheetData sheetId="109"/>
      <sheetData sheetId="110">
        <row r="2">
          <cell r="B2" t="str">
            <v>Non-Residential</v>
          </cell>
        </row>
      </sheetData>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ow r="1">
          <cell r="B1" t="str">
            <v>Exisiting Home Sales</v>
          </cell>
        </row>
      </sheetData>
      <sheetData sheetId="125">
        <row r="1">
          <cell r="C1" t="str">
            <v>Exisiting Months Supply</v>
          </cell>
        </row>
      </sheetData>
      <sheetData sheetId="126">
        <row r="1">
          <cell r="A1" t="str">
            <v>Table with row headings in column A and column headings in rows 9-10 and 334-335.</v>
          </cell>
        </row>
      </sheetData>
      <sheetData sheetId="127"/>
      <sheetData sheetId="128"/>
      <sheetData sheetId="129">
        <row r="1">
          <cell r="C1" t="str">
            <v>Median</v>
          </cell>
        </row>
      </sheetData>
      <sheetData sheetId="130">
        <row r="1">
          <cell r="B1" t="str">
            <v>Primary Mortgage Market Survey®</v>
          </cell>
        </row>
      </sheetData>
      <sheetData sheetId="131"/>
      <sheetData sheetId="132">
        <row r="1">
          <cell r="B1" t="str">
            <v xml:space="preserve">  Personal saving as a percentage of disposable personal income</v>
          </cell>
        </row>
      </sheetData>
      <sheetData sheetId="133">
        <row r="3">
          <cell r="A3">
            <v>38718</v>
          </cell>
        </row>
      </sheetData>
      <sheetData sheetId="134">
        <row r="1">
          <cell r="C1" t="str">
            <v>Consumer Confidence Index (1985=100)</v>
          </cell>
        </row>
      </sheetData>
      <sheetData sheetId="135">
        <row r="3">
          <cell r="A3" t="str">
            <v>Net Percentage of Domestic Respondents Tightening Standards for Mortgage Loans</v>
          </cell>
        </row>
      </sheetData>
      <sheetData sheetId="136"/>
      <sheetData sheetId="137">
        <row r="1">
          <cell r="E1" t="str">
            <v>Office of the Chief Economist</v>
          </cell>
        </row>
      </sheetData>
      <sheetData sheetId="138">
        <row r="1">
          <cell r="A1" t="str">
            <v>Table 1</v>
          </cell>
        </row>
      </sheetData>
      <sheetData sheetId="139"/>
      <sheetData sheetId="140">
        <row r="1">
          <cell r="B1" t="str">
            <v>Nonresidential</v>
          </cell>
        </row>
      </sheetData>
      <sheetData sheetId="141">
        <row r="5">
          <cell r="A5" t="str">
            <v xml:space="preserve">    Lodging</v>
          </cell>
        </row>
      </sheetData>
      <sheetData sheetId="142"/>
      <sheetData sheetId="143">
        <row r="1">
          <cell r="G1" t="str">
            <v>http://www.aia.org/press/AIAB079570</v>
          </cell>
        </row>
      </sheetData>
      <sheetData sheetId="144">
        <row r="1">
          <cell r="A1" t="str">
            <v>US CMBS ISSUANCE</v>
          </cell>
        </row>
      </sheetData>
      <sheetData sheetId="145">
        <row r="1">
          <cell r="A1" t="str">
            <v>Series Description</v>
          </cell>
        </row>
      </sheetData>
      <sheetData sheetId="146"/>
      <sheetData sheetId="147">
        <row r="3">
          <cell r="D3" t="str">
            <v>Total Non Res Components</v>
          </cell>
        </row>
      </sheetData>
      <sheetData sheetId="148">
        <row r="4">
          <cell r="B4" t="str">
            <v>Real GDP</v>
          </cell>
        </row>
      </sheetData>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lines"/>
      <sheetName val="AUTO"/>
      <sheetName val="Price Index Graph"/>
      <sheetName val="__FDSCACHE__"/>
      <sheetName val="PE_MCAP"/>
      <sheetName val="CR_NPW"/>
      <sheetName val="To Graphics"/>
    </sheetNames>
    <sheetDataSet>
      <sheetData sheetId="0" refreshError="1"/>
      <sheetData sheetId="1">
        <row r="1">
          <cell r="AI1" t="str">
            <v>Inputs for Comps</v>
          </cell>
        </row>
        <row r="2">
          <cell r="AI2" t="str">
            <v>($ millions, except per share data)</v>
          </cell>
        </row>
        <row r="4">
          <cell r="AI4" t="str">
            <v xml:space="preserve">Notes:  </v>
          </cell>
          <cell r="AK4" t="str">
            <v>Save output page each week as a new date so for each year the file will have one input page and 52 output tabs.  You must copy tab and then past values over outputs.</v>
          </cell>
        </row>
        <row r="5">
          <cell r="AK5" t="str">
            <v>If life companies, use column S instead of column P for calculation of equity b/c want to exclude fas 115 charges</v>
          </cell>
        </row>
        <row r="6">
          <cell r="AK6" t="str">
            <v>If life companies, in output use book value excluding fas 115 charges</v>
          </cell>
        </row>
        <row r="8">
          <cell r="A8" t="str">
            <v>BAS Insurance Group</v>
          </cell>
          <cell r="AI8" t="str">
            <v>Column #s</v>
          </cell>
          <cell r="AM8" t="str">
            <v>a</v>
          </cell>
          <cell r="AS8" t="str">
            <v>b</v>
          </cell>
          <cell r="AU8" t="str">
            <v>c</v>
          </cell>
          <cell r="AW8" t="str">
            <v>d</v>
          </cell>
          <cell r="AY8" t="str">
            <v>e</v>
          </cell>
          <cell r="BA8" t="str">
            <v>f</v>
          </cell>
          <cell r="BC8" t="str">
            <v>g</v>
          </cell>
          <cell r="BE8" t="str">
            <v>h</v>
          </cell>
          <cell r="BI8" t="str">
            <v>i</v>
          </cell>
          <cell r="BK8" t="str">
            <v>j</v>
          </cell>
          <cell r="BM8" t="str">
            <v>k</v>
          </cell>
          <cell r="BO8" t="str">
            <v>l</v>
          </cell>
          <cell r="BQ8" t="str">
            <v>m</v>
          </cell>
          <cell r="BU8" t="str">
            <v>n</v>
          </cell>
          <cell r="BW8" t="str">
            <v>o</v>
          </cell>
          <cell r="CC8" t="str">
            <v>q</v>
          </cell>
          <cell r="CE8" t="str">
            <v>r</v>
          </cell>
          <cell r="CG8" t="str">
            <v>s</v>
          </cell>
          <cell r="CI8" t="str">
            <v>t</v>
          </cell>
          <cell r="CK8" t="str">
            <v>u</v>
          </cell>
          <cell r="CM8" t="str">
            <v>v</v>
          </cell>
          <cell r="CO8" t="str">
            <v>w</v>
          </cell>
          <cell r="CQ8" t="str">
            <v>x</v>
          </cell>
          <cell r="CS8" t="str">
            <v>y</v>
          </cell>
          <cell r="CU8" t="str">
            <v>y</v>
          </cell>
          <cell r="CW8" t="str">
            <v>z</v>
          </cell>
        </row>
        <row r="9">
          <cell r="A9" t="str">
            <v>Summary Market Data for Selected Personal Lines Companies</v>
          </cell>
          <cell r="CH9" t="str">
            <v>Number of Quarters to end of year</v>
          </cell>
          <cell r="CO9">
            <v>3</v>
          </cell>
          <cell r="CQ9">
            <v>2</v>
          </cell>
          <cell r="CS9">
            <v>1</v>
          </cell>
        </row>
        <row r="10">
          <cell r="BM10" t="str">
            <v xml:space="preserve"> Use B/S issued</v>
          </cell>
          <cell r="BU10" t="str">
            <v>Total stockholder's</v>
          </cell>
          <cell r="BW10" t="e">
            <v>#NAME?</v>
          </cell>
          <cell r="BY10">
            <v>11563</v>
          </cell>
          <cell r="CH10" t="str">
            <v>% of EPS and Div. to use in calc.</v>
          </cell>
          <cell r="CO10">
            <v>0.75</v>
          </cell>
          <cell r="CQ10">
            <v>0.5</v>
          </cell>
          <cell r="CS10">
            <v>0.25</v>
          </cell>
        </row>
        <row r="11">
          <cell r="AY11">
            <v>38352</v>
          </cell>
          <cell r="BA11">
            <v>38717</v>
          </cell>
          <cell r="BI11" t="str">
            <v xml:space="preserve">Off front of </v>
          </cell>
          <cell r="BM11" t="str">
            <v xml:space="preserve">less treas. shares </v>
          </cell>
          <cell r="BU11" t="str">
            <v>equity less</v>
          </cell>
          <cell r="BY11" t="str">
            <v>2005y</v>
          </cell>
          <cell r="CE11" t="str">
            <v>FAS 115 Adjustment</v>
          </cell>
        </row>
        <row r="12">
          <cell r="F12" t="str">
            <v>% of</v>
          </cell>
          <cell r="R12" t="str">
            <v>Price/</v>
          </cell>
          <cell r="AD12">
            <v>38990</v>
          </cell>
          <cell r="AW12" t="str">
            <v>Estimated</v>
          </cell>
          <cell r="AY12" t="str">
            <v>Mean Est.</v>
          </cell>
          <cell r="BA12" t="str">
            <v>Mean Est.</v>
          </cell>
          <cell r="BC12" t="str">
            <v>Mean Est.</v>
          </cell>
          <cell r="BE12" t="str">
            <v>Mean Est.</v>
          </cell>
          <cell r="BG12" t="str">
            <v>Mean Est.</v>
          </cell>
          <cell r="BI12" t="str">
            <v>latest filing</v>
          </cell>
          <cell r="BM12" t="str">
            <v>or shares OS</v>
          </cell>
          <cell r="BO12" t="str">
            <v xml:space="preserve">Long and </v>
          </cell>
          <cell r="BQ12" t="str">
            <v xml:space="preserve">TOPrS or </v>
          </cell>
          <cell r="BU12" t="str">
            <v>preferred</v>
          </cell>
          <cell r="BY12">
            <v>1</v>
          </cell>
          <cell r="CE12">
            <v>38990</v>
          </cell>
          <cell r="CG12">
            <v>38990</v>
          </cell>
          <cell r="CI12" t="str">
            <v>Weighted Avg.</v>
          </cell>
          <cell r="CS12">
            <v>38717</v>
          </cell>
          <cell r="CU12" t="str">
            <v>Estimated</v>
          </cell>
          <cell r="CW12" t="str">
            <v>Estimated</v>
          </cell>
          <cell r="CY12" t="str">
            <v>Estimated</v>
          </cell>
          <cell r="DA12" t="str">
            <v>Most</v>
          </cell>
        </row>
        <row r="13">
          <cell r="D13">
            <v>39045</v>
          </cell>
          <cell r="F13" t="str">
            <v>52 wk</v>
          </cell>
          <cell r="H13" t="str">
            <v>Mkt. Cap.</v>
          </cell>
          <cell r="L13" t="str">
            <v>Operating EPS (1)</v>
          </cell>
          <cell r="R13" t="str">
            <v>Operating EPS (a)</v>
          </cell>
          <cell r="X13" t="str">
            <v>ROE (b)</v>
          </cell>
          <cell r="Z13" t="str">
            <v>Book</v>
          </cell>
          <cell r="AD13" t="str">
            <v>Price/</v>
          </cell>
          <cell r="AF13" t="str">
            <v>(D+P)/</v>
          </cell>
          <cell r="AM13">
            <v>39045</v>
          </cell>
          <cell r="AO13">
            <v>38718</v>
          </cell>
          <cell r="AS13" t="str">
            <v xml:space="preserve">LTM </v>
          </cell>
          <cell r="AU13" t="str">
            <v xml:space="preserve">LTM </v>
          </cell>
          <cell r="AW13" t="str">
            <v xml:space="preserve">Growth </v>
          </cell>
          <cell r="AY13" t="str">
            <v>Cal. Yr.</v>
          </cell>
          <cell r="BA13" t="str">
            <v>Cal. Yr.</v>
          </cell>
          <cell r="BC13" t="str">
            <v>Cal. Yr.</v>
          </cell>
          <cell r="BE13" t="str">
            <v>Cal. Yr.</v>
          </cell>
          <cell r="BG13" t="str">
            <v>Cal. Yr.</v>
          </cell>
          <cell r="BI13" t="str">
            <v>MV</v>
          </cell>
          <cell r="BK13">
            <v>39045</v>
          </cell>
          <cell r="BM13" t="str">
            <v>BV</v>
          </cell>
          <cell r="BO13" t="str">
            <v>Short Term</v>
          </cell>
          <cell r="BQ13" t="str">
            <v>straight</v>
          </cell>
          <cell r="BS13" t="str">
            <v>Minority</v>
          </cell>
          <cell r="BU13">
            <v>38990</v>
          </cell>
          <cell r="BW13">
            <v>38717</v>
          </cell>
          <cell r="BY13">
            <v>38717</v>
          </cell>
          <cell r="CA13">
            <v>38717</v>
          </cell>
          <cell r="CC13" t="str">
            <v>Total</v>
          </cell>
          <cell r="CE13" t="str">
            <v>Unreal.</v>
          </cell>
          <cell r="CG13" t="str">
            <v>Tot. Equity</v>
          </cell>
          <cell r="CI13" t="str">
            <v>Fully Diluted</v>
          </cell>
          <cell r="CK13" t="str">
            <v xml:space="preserve">Annual </v>
          </cell>
          <cell r="CM13" t="str">
            <v>12/31/06E</v>
          </cell>
          <cell r="CO13" t="str">
            <v>12/31/07E</v>
          </cell>
          <cell r="CQ13" t="str">
            <v>12/31/08E</v>
          </cell>
          <cell r="CS13" t="str">
            <v>2005A</v>
          </cell>
          <cell r="CU13" t="str">
            <v>2006E</v>
          </cell>
          <cell r="CW13" t="str">
            <v>2007E</v>
          </cell>
          <cell r="CY13" t="str">
            <v>2008E</v>
          </cell>
          <cell r="DA13" t="str">
            <v>Recent</v>
          </cell>
        </row>
        <row r="14">
          <cell r="B14" t="str">
            <v>Company</v>
          </cell>
          <cell r="D14" t="str">
            <v>Price</v>
          </cell>
          <cell r="F14" t="str">
            <v>high</v>
          </cell>
          <cell r="H14" t="str">
            <v>($ mm)</v>
          </cell>
          <cell r="J14" t="str">
            <v>2005E</v>
          </cell>
          <cell r="L14" t="str">
            <v>2006E</v>
          </cell>
          <cell r="N14" t="str">
            <v>2007E</v>
          </cell>
          <cell r="P14" t="str">
            <v>2005A</v>
          </cell>
          <cell r="R14" t="str">
            <v>2006E</v>
          </cell>
          <cell r="T14" t="str">
            <v>2007E</v>
          </cell>
          <cell r="V14" t="str">
            <v>2005A</v>
          </cell>
          <cell r="X14" t="str">
            <v>2006E</v>
          </cell>
          <cell r="Z14" t="str">
            <v>2007E</v>
          </cell>
          <cell r="AB14" t="str">
            <v>2007E</v>
          </cell>
          <cell r="AD14" t="str">
            <v>Book</v>
          </cell>
          <cell r="AF14" t="str">
            <v>Cap.</v>
          </cell>
          <cell r="AH14" t="str">
            <v>ER</v>
          </cell>
          <cell r="AI14" t="str">
            <v>Company</v>
          </cell>
          <cell r="AK14" t="str">
            <v>Ticker</v>
          </cell>
          <cell r="AM14" t="str">
            <v>Price</v>
          </cell>
          <cell r="AO14" t="str">
            <v>Price</v>
          </cell>
          <cell r="AQ14" t="str">
            <v>YTD Change</v>
          </cell>
          <cell r="AS14" t="str">
            <v>High</v>
          </cell>
          <cell r="AU14" t="str">
            <v>Low</v>
          </cell>
          <cell r="AW14" t="str">
            <v>Rate</v>
          </cell>
          <cell r="AY14" t="str">
            <v>2004A</v>
          </cell>
          <cell r="BA14" t="str">
            <v>2005A</v>
          </cell>
          <cell r="BC14" t="str">
            <v>2006E</v>
          </cell>
          <cell r="BE14" t="str">
            <v>2007E</v>
          </cell>
          <cell r="BG14" t="str">
            <v>2008E</v>
          </cell>
          <cell r="BI14" t="str">
            <v>Shares OS</v>
          </cell>
          <cell r="BK14" t="str">
            <v>Mkt. Cap.</v>
          </cell>
          <cell r="BM14" t="str">
            <v>Shares OS</v>
          </cell>
          <cell r="BO14" t="str">
            <v>Debt</v>
          </cell>
          <cell r="BQ14" t="str">
            <v>Preferred</v>
          </cell>
          <cell r="BS14" t="str">
            <v>Interest</v>
          </cell>
          <cell r="BU14" t="str">
            <v>Com. Equity</v>
          </cell>
          <cell r="BW14" t="str">
            <v>Com. Equity</v>
          </cell>
          <cell r="BY14" t="str">
            <v>AOCI</v>
          </cell>
          <cell r="CA14" t="str">
            <v>Adj. Equity</v>
          </cell>
          <cell r="CC14" t="str">
            <v>Cap.</v>
          </cell>
          <cell r="CE14" t="str">
            <v xml:space="preserve">Gains  </v>
          </cell>
          <cell r="CG14" t="str">
            <v>Adjusted</v>
          </cell>
          <cell r="CI14" t="str">
            <v>Shares OS</v>
          </cell>
          <cell r="CK14" t="str">
            <v>Dividend</v>
          </cell>
          <cell r="CM14" t="str">
            <v>Equity</v>
          </cell>
          <cell r="CO14" t="str">
            <v>Equity</v>
          </cell>
          <cell r="CQ14" t="str">
            <v>Equity</v>
          </cell>
          <cell r="CS14" t="str">
            <v>ROE</v>
          </cell>
          <cell r="CU14" t="str">
            <v>ROE</v>
          </cell>
          <cell r="CW14" t="str">
            <v>ROE</v>
          </cell>
          <cell r="CY14" t="str">
            <v>ROE</v>
          </cell>
          <cell r="DA14" t="str">
            <v>Filing</v>
          </cell>
        </row>
        <row r="16">
          <cell r="B16" t="str">
            <v>AIG</v>
          </cell>
          <cell r="D16">
            <v>71.2</v>
          </cell>
          <cell r="F16">
            <v>0.98139214334941427</v>
          </cell>
          <cell r="H16">
            <v>185100.15050800002</v>
          </cell>
          <cell r="J16">
            <v>4.03</v>
          </cell>
          <cell r="L16">
            <v>5.8580959999999997</v>
          </cell>
          <cell r="N16">
            <v>6.2575000000000003</v>
          </cell>
          <cell r="P16">
            <v>17.667493796526053</v>
          </cell>
          <cell r="R16">
            <v>12.154119700325841</v>
          </cell>
          <cell r="T16">
            <v>11.378345984818218</v>
          </cell>
          <cell r="V16">
            <v>0.12623651999999999</v>
          </cell>
          <cell r="X16">
            <v>0.16545051409297579</v>
          </cell>
          <cell r="Z16">
            <v>36.993411777069056</v>
          </cell>
          <cell r="AB16">
            <v>0.15362185679621482</v>
          </cell>
          <cell r="AD16">
            <v>1.9246670306882707</v>
          </cell>
          <cell r="AF16">
            <v>0.12725971614046447</v>
          </cell>
          <cell r="AI16" t="str">
            <v>AIG</v>
          </cell>
          <cell r="AK16" t="str">
            <v>AIG</v>
          </cell>
          <cell r="AM16">
            <v>71.2</v>
          </cell>
          <cell r="AO16">
            <v>68.23</v>
          </cell>
          <cell r="AQ16">
            <v>4.3529239337534831E-2</v>
          </cell>
          <cell r="AS16">
            <v>72.55</v>
          </cell>
          <cell r="AU16">
            <v>57.52</v>
          </cell>
          <cell r="AW16">
            <v>0.1275</v>
          </cell>
          <cell r="AY16">
            <v>3.79</v>
          </cell>
          <cell r="BA16">
            <v>4.03</v>
          </cell>
          <cell r="BC16">
            <v>5.8580959999999997</v>
          </cell>
          <cell r="BE16">
            <v>6.2575000000000003</v>
          </cell>
          <cell r="BG16">
            <v>6.7250000000000005</v>
          </cell>
          <cell r="BI16">
            <v>2599.721215</v>
          </cell>
          <cell r="BK16">
            <v>185100.15050800002</v>
          </cell>
          <cell r="BM16">
            <v>2599.2195739999997</v>
          </cell>
          <cell r="BO16">
            <v>13350</v>
          </cell>
          <cell r="BQ16">
            <v>1588</v>
          </cell>
          <cell r="BS16">
            <v>6290</v>
          </cell>
          <cell r="BU16">
            <v>96154</v>
          </cell>
          <cell r="BW16">
            <v>86317</v>
          </cell>
          <cell r="BY16">
            <v>0</v>
          </cell>
          <cell r="CA16">
            <v>86317</v>
          </cell>
          <cell r="CC16">
            <v>117382</v>
          </cell>
          <cell r="CE16">
            <v>0</v>
          </cell>
          <cell r="CG16">
            <v>96154</v>
          </cell>
          <cell r="CI16">
            <v>2625</v>
          </cell>
          <cell r="CK16">
            <v>0.66</v>
          </cell>
          <cell r="CM16">
            <v>99569.421499524993</v>
          </cell>
          <cell r="CO16">
            <v>114279.54299762499</v>
          </cell>
          <cell r="CQ16">
            <v>130216.85199572498</v>
          </cell>
          <cell r="CS16">
            <v>0.12623651999999999</v>
          </cell>
          <cell r="CU16">
            <v>0.16545051409297579</v>
          </cell>
          <cell r="CW16">
            <v>0.15362185679621482</v>
          </cell>
          <cell r="CY16">
            <v>0.14440396964118957</v>
          </cell>
          <cell r="DA16" t="str">
            <v>10-Q 9/30/06</v>
          </cell>
        </row>
        <row r="17">
          <cell r="B17" t="str">
            <v>Berkshire Hathaway</v>
          </cell>
          <cell r="D17">
            <v>107610</v>
          </cell>
          <cell r="F17">
            <v>0.98906249999999996</v>
          </cell>
          <cell r="H17">
            <v>165980.41789582692</v>
          </cell>
          <cell r="J17">
            <v>5538</v>
          </cell>
          <cell r="L17">
            <v>5667</v>
          </cell>
          <cell r="N17">
            <v>5603.6670000000004</v>
          </cell>
          <cell r="P17">
            <v>19.431202600216686</v>
          </cell>
          <cell r="R17">
            <v>18.988883006881949</v>
          </cell>
          <cell r="T17">
            <v>19.203496567515522</v>
          </cell>
          <cell r="V17">
            <v>9.6152970000000004E-2</v>
          </cell>
          <cell r="X17">
            <v>0.10989826065568609</v>
          </cell>
          <cell r="Z17">
            <v>66291.737068624556</v>
          </cell>
          <cell r="AB17">
            <v>9.7301756444198598E-2</v>
          </cell>
          <cell r="AD17">
            <v>1.6232792314463442</v>
          </cell>
          <cell r="AF17">
            <v>0.22881418544514223</v>
          </cell>
          <cell r="AI17" t="str">
            <v>Berkshire Hathaway</v>
          </cell>
          <cell r="AK17" t="str">
            <v>BRK.A</v>
          </cell>
          <cell r="AM17">
            <v>107610</v>
          </cell>
          <cell r="AO17">
            <v>88620</v>
          </cell>
          <cell r="AQ17">
            <v>0.21428571428571419</v>
          </cell>
          <cell r="AS17">
            <v>108800</v>
          </cell>
          <cell r="AU17">
            <v>85400</v>
          </cell>
          <cell r="AW17" t="str">
            <v xml:space="preserve"> NA </v>
          </cell>
          <cell r="AY17">
            <v>4753</v>
          </cell>
          <cell r="BA17">
            <v>5538</v>
          </cell>
          <cell r="BC17">
            <v>5667</v>
          </cell>
          <cell r="BE17">
            <v>5603.6670000000004</v>
          </cell>
          <cell r="BG17" t="str">
            <v>NA</v>
          </cell>
          <cell r="BI17">
            <v>1.5424255914490002</v>
          </cell>
          <cell r="BK17">
            <v>165980.41789582692</v>
          </cell>
          <cell r="BM17">
            <v>1.5423340000000001</v>
          </cell>
          <cell r="BO17">
            <v>30970</v>
          </cell>
          <cell r="BQ17">
            <v>0</v>
          </cell>
          <cell r="BS17">
            <v>2136</v>
          </cell>
          <cell r="BU17">
            <v>102244</v>
          </cell>
          <cell r="BW17">
            <v>91484</v>
          </cell>
          <cell r="BY17">
            <v>17360</v>
          </cell>
          <cell r="CA17">
            <v>74124</v>
          </cell>
          <cell r="CC17">
            <v>135350</v>
          </cell>
          <cell r="CE17">
            <v>20409</v>
          </cell>
          <cell r="CG17">
            <v>81835</v>
          </cell>
          <cell r="CI17">
            <v>1.5332939999999999</v>
          </cell>
          <cell r="CK17">
            <v>0</v>
          </cell>
          <cell r="CM17">
            <v>84007.294274500004</v>
          </cell>
          <cell r="CO17">
            <v>92599.363263598003</v>
          </cell>
          <cell r="CQ17" t="str">
            <v>NA</v>
          </cell>
          <cell r="CS17">
            <v>9.6152970000000004E-2</v>
          </cell>
          <cell r="CU17">
            <v>0.10989826065568609</v>
          </cell>
          <cell r="CW17">
            <v>9.7301756444198598E-2</v>
          </cell>
          <cell r="CY17" t="str">
            <v>NA</v>
          </cell>
          <cell r="DA17" t="str">
            <v>10-Q 9/30/06</v>
          </cell>
        </row>
        <row r="18">
          <cell r="B18" t="str">
            <v>Allstate</v>
          </cell>
          <cell r="D18">
            <v>64.91</v>
          </cell>
          <cell r="F18">
            <v>0.99861538461538457</v>
          </cell>
          <cell r="H18">
            <v>40564.968083759995</v>
          </cell>
          <cell r="J18">
            <v>2.67</v>
          </cell>
          <cell r="L18">
            <v>7.6769219999999994</v>
          </cell>
          <cell r="N18">
            <v>6.9284619999999997</v>
          </cell>
          <cell r="P18">
            <v>24.310861423220974</v>
          </cell>
          <cell r="R18">
            <v>8.4552116069435126</v>
          </cell>
          <cell r="T18">
            <v>9.3686015742021826</v>
          </cell>
          <cell r="V18">
            <v>8.4029619999999999E-2</v>
          </cell>
          <cell r="X18">
            <v>0.2474470223393436</v>
          </cell>
          <cell r="Z18">
            <v>35.406698564593299</v>
          </cell>
          <cell r="AB18">
            <v>0.19105920917255451</v>
          </cell>
          <cell r="AD18">
            <v>1.8332689189189189</v>
          </cell>
          <cell r="AF18">
            <v>0.19939413610299686</v>
          </cell>
          <cell r="AH18" t="str">
            <v>Q</v>
          </cell>
          <cell r="AI18" t="str">
            <v>Allstate</v>
          </cell>
          <cell r="AK18" t="str">
            <v>ALL</v>
          </cell>
          <cell r="AM18">
            <v>64.91</v>
          </cell>
          <cell r="AO18">
            <v>54.07</v>
          </cell>
          <cell r="AQ18">
            <v>0.20048085814684669</v>
          </cell>
          <cell r="AS18">
            <v>65</v>
          </cell>
          <cell r="AU18">
            <v>50.22</v>
          </cell>
          <cell r="AW18">
            <v>9.2230770000000004E-2</v>
          </cell>
          <cell r="AY18">
            <v>4.79</v>
          </cell>
          <cell r="BA18">
            <v>2.67</v>
          </cell>
          <cell r="BC18">
            <v>7.6769219999999994</v>
          </cell>
          <cell r="BD18" t="str">
            <v xml:space="preserve"> </v>
          </cell>
          <cell r="BE18">
            <v>6.9284619999999997</v>
          </cell>
          <cell r="BG18">
            <v>6.7033329999999998</v>
          </cell>
          <cell r="BH18" t="str">
            <v xml:space="preserve"> </v>
          </cell>
          <cell r="BI18">
            <v>624.94173599999999</v>
          </cell>
          <cell r="BK18">
            <v>40564.968083759995</v>
          </cell>
          <cell r="BM18">
            <v>627</v>
          </cell>
          <cell r="BO18">
            <v>5529</v>
          </cell>
          <cell r="BQ18">
            <v>0</v>
          </cell>
          <cell r="BS18">
            <v>0</v>
          </cell>
          <cell r="BU18">
            <v>22200</v>
          </cell>
          <cell r="BW18">
            <v>20186</v>
          </cell>
          <cell r="BY18">
            <v>2082</v>
          </cell>
          <cell r="CA18">
            <v>18104</v>
          </cell>
          <cell r="CC18">
            <v>27729</v>
          </cell>
          <cell r="CE18">
            <v>1969</v>
          </cell>
          <cell r="CG18">
            <v>20231</v>
          </cell>
          <cell r="CI18">
            <v>633.9</v>
          </cell>
          <cell r="CK18">
            <v>1.4000000000000001</v>
          </cell>
          <cell r="CM18">
            <v>21228.870606350003</v>
          </cell>
          <cell r="CO18">
            <v>24745.904237750001</v>
          </cell>
          <cell r="CQ18">
            <v>28120.228596050001</v>
          </cell>
          <cell r="CS18">
            <v>8.4029619999999999E-2</v>
          </cell>
          <cell r="CU18">
            <v>0.2474470223393436</v>
          </cell>
          <cell r="CW18">
            <v>0.19105920917255451</v>
          </cell>
          <cell r="CY18">
            <v>0.16075481829014143</v>
          </cell>
          <cell r="DA18" t="str">
            <v>10-Q 9/30/06</v>
          </cell>
        </row>
        <row r="19">
          <cell r="B19" t="str">
            <v>St. Paul's Travelers</v>
          </cell>
          <cell r="D19">
            <v>51.13</v>
          </cell>
          <cell r="F19">
            <v>0.96308155961574682</v>
          </cell>
          <cell r="H19">
            <v>35280.636292560004</v>
          </cell>
          <cell r="J19">
            <v>3.04</v>
          </cell>
          <cell r="L19">
            <v>5.6109529999999994</v>
          </cell>
          <cell r="N19">
            <v>5.5633330000000001</v>
          </cell>
          <cell r="P19">
            <v>16.819078947368421</v>
          </cell>
          <cell r="R19">
            <v>9.1125340026908095</v>
          </cell>
          <cell r="T19">
            <v>9.1905338041062805</v>
          </cell>
          <cell r="V19" t="str">
            <v>NA</v>
          </cell>
          <cell r="X19" t="str">
            <v>NA</v>
          </cell>
          <cell r="Z19" t="e">
            <v>#DIV/0!</v>
          </cell>
          <cell r="AB19" t="str">
            <v>NA</v>
          </cell>
          <cell r="AD19" t="str">
            <v xml:space="preserve">NA </v>
          </cell>
          <cell r="AF19" t="e">
            <v>#DIV/0!</v>
          </cell>
          <cell r="AI19" t="str">
            <v>St. Paul's Travelers</v>
          </cell>
          <cell r="AK19" t="str">
            <v>STA</v>
          </cell>
          <cell r="AM19">
            <v>51.13</v>
          </cell>
          <cell r="AO19">
            <v>44.67</v>
          </cell>
          <cell r="AQ19">
            <v>0.14461607342735627</v>
          </cell>
          <cell r="AS19">
            <v>53.09</v>
          </cell>
          <cell r="AU19">
            <v>40.230000000000004</v>
          </cell>
          <cell r="AW19">
            <v>9.8100000000000007E-2</v>
          </cell>
          <cell r="AY19">
            <v>1.53</v>
          </cell>
          <cell r="BA19">
            <v>3.04</v>
          </cell>
          <cell r="BC19">
            <v>5.6109529999999994</v>
          </cell>
          <cell r="BE19">
            <v>5.5633330000000001</v>
          </cell>
          <cell r="BG19">
            <v>5.6711119999999999</v>
          </cell>
          <cell r="BI19">
            <v>690.01831200000004</v>
          </cell>
          <cell r="BK19">
            <v>35280.636292560004</v>
          </cell>
        </row>
        <row r="20">
          <cell r="B20" t="str">
            <v>Progressive</v>
          </cell>
          <cell r="D20">
            <v>22.91</v>
          </cell>
          <cell r="F20">
            <v>0.73370696557245796</v>
          </cell>
          <cell r="H20">
            <v>17450.26399277</v>
          </cell>
          <cell r="J20">
            <v>1.77</v>
          </cell>
          <cell r="L20">
            <v>2.0982609999999999</v>
          </cell>
          <cell r="N20">
            <v>1.9043479999999999</v>
          </cell>
          <cell r="P20">
            <v>12.943502824858758</v>
          </cell>
          <cell r="R20">
            <v>10.918565421556233</v>
          </cell>
          <cell r="T20">
            <v>12.030364198140257</v>
          </cell>
          <cell r="V20">
            <v>0.2475205</v>
          </cell>
          <cell r="X20">
            <v>0.26063522579289544</v>
          </cell>
          <cell r="Z20">
            <v>8.8146251805172646</v>
          </cell>
          <cell r="AB20">
            <v>0.19928804898294147</v>
          </cell>
          <cell r="AD20">
            <v>2.5990895280082214</v>
          </cell>
          <cell r="AF20">
            <v>0.15006013038799926</v>
          </cell>
          <cell r="AH20" t="str">
            <v>Q</v>
          </cell>
          <cell r="AI20" t="str">
            <v>Progressive</v>
          </cell>
          <cell r="AK20" t="str">
            <v>PGR</v>
          </cell>
          <cell r="AM20">
            <v>22.91</v>
          </cell>
          <cell r="AO20">
            <v>29.195</v>
          </cell>
          <cell r="AQ20">
            <v>-0.21527658845692754</v>
          </cell>
          <cell r="AS20">
            <v>31.225000000000001</v>
          </cell>
          <cell r="AU20">
            <v>22.18</v>
          </cell>
          <cell r="AW20">
            <v>9.4636369999999997E-2</v>
          </cell>
          <cell r="AY20">
            <v>1.9075000000000002</v>
          </cell>
          <cell r="BA20">
            <v>1.77</v>
          </cell>
          <cell r="BC20">
            <v>2.0982609999999999</v>
          </cell>
          <cell r="BE20">
            <v>1.9043479999999999</v>
          </cell>
          <cell r="BG20">
            <v>1.744445</v>
          </cell>
          <cell r="BI20">
            <v>761.68764699999997</v>
          </cell>
          <cell r="BK20">
            <v>17450.26399277</v>
          </cell>
          <cell r="BM20">
            <v>761.7</v>
          </cell>
          <cell r="BO20">
            <v>1185.4000000000001</v>
          </cell>
          <cell r="BQ20">
            <v>0</v>
          </cell>
          <cell r="BS20">
            <v>0</v>
          </cell>
          <cell r="BU20">
            <v>6714.1</v>
          </cell>
          <cell r="BW20">
            <v>6107.5</v>
          </cell>
          <cell r="BY20">
            <v>398.7</v>
          </cell>
          <cell r="CA20">
            <v>5708.8</v>
          </cell>
          <cell r="CC20">
            <v>7899.5</v>
          </cell>
          <cell r="CE20">
            <v>528.19999999999993</v>
          </cell>
          <cell r="CG20">
            <v>6185.9000000000005</v>
          </cell>
          <cell r="CI20">
            <v>763.2</v>
          </cell>
          <cell r="CK20">
            <v>3.5000000000000003E-2</v>
          </cell>
          <cell r="CM20">
            <v>6579.583431888751</v>
          </cell>
          <cell r="CO20">
            <v>8006.3227578437509</v>
          </cell>
          <cell r="CQ20">
            <v>9311.0241141987517</v>
          </cell>
          <cell r="CS20">
            <v>0.2475205</v>
          </cell>
          <cell r="CU20">
            <v>0.26063522579289544</v>
          </cell>
          <cell r="CW20">
            <v>0.19928804898294147</v>
          </cell>
          <cell r="CY20">
            <v>0.15376032296833844</v>
          </cell>
          <cell r="DA20" t="str">
            <v>10-Q 9/30/06</v>
          </cell>
        </row>
        <row r="21">
          <cell r="B21" t="str">
            <v>Safeco</v>
          </cell>
          <cell r="D21">
            <v>61.58</v>
          </cell>
          <cell r="F21">
            <v>0.9937066322414071</v>
          </cell>
          <cell r="H21">
            <v>7109.6649559199996</v>
          </cell>
          <cell r="J21">
            <v>5.49</v>
          </cell>
          <cell r="L21">
            <v>6.3525</v>
          </cell>
          <cell r="N21">
            <v>5.9983329999999997</v>
          </cell>
          <cell r="P21">
            <v>11.216757741347905</v>
          </cell>
          <cell r="R21">
            <v>9.6938213301849654</v>
          </cell>
          <cell r="T21">
            <v>10.266185621905286</v>
          </cell>
          <cell r="V21">
            <v>0.17179800000000001</v>
          </cell>
          <cell r="X21">
            <v>0.18941239886376401</v>
          </cell>
          <cell r="Z21">
            <v>37.000866551126514</v>
          </cell>
          <cell r="AB21">
            <v>0.16225868202436447</v>
          </cell>
          <cell r="AD21">
            <v>1.6642853462610367</v>
          </cell>
          <cell r="AF21">
            <v>0.2298993615409588</v>
          </cell>
          <cell r="AH21" t="str">
            <v>Q</v>
          </cell>
          <cell r="AI21" t="str">
            <v>Safeco</v>
          </cell>
          <cell r="AK21" t="str">
            <v>SAFC</v>
          </cell>
          <cell r="AM21">
            <v>61.58</v>
          </cell>
          <cell r="AO21">
            <v>56.5</v>
          </cell>
          <cell r="AQ21">
            <v>8.9911504424778688E-2</v>
          </cell>
          <cell r="AS21">
            <v>61.97</v>
          </cell>
          <cell r="AU21">
            <v>49.09</v>
          </cell>
          <cell r="AW21">
            <v>9.9166669999999998E-2</v>
          </cell>
          <cell r="AY21">
            <v>4.59</v>
          </cell>
          <cell r="BA21">
            <v>5.49</v>
          </cell>
          <cell r="BC21">
            <v>6.3525</v>
          </cell>
          <cell r="BE21">
            <v>5.9983329999999997</v>
          </cell>
          <cell r="BG21">
            <v>5.7055549999999995</v>
          </cell>
          <cell r="BI21">
            <v>115.45412399999999</v>
          </cell>
          <cell r="BK21">
            <v>7109.6649559199996</v>
          </cell>
          <cell r="BM21">
            <v>115.4</v>
          </cell>
          <cell r="BO21">
            <v>1274.7</v>
          </cell>
          <cell r="BQ21">
            <v>0</v>
          </cell>
          <cell r="BS21">
            <v>0</v>
          </cell>
          <cell r="BU21">
            <v>4269.8999999999996</v>
          </cell>
          <cell r="BW21">
            <v>4124.6279999999997</v>
          </cell>
          <cell r="BY21">
            <v>356.76299999999998</v>
          </cell>
          <cell r="CA21">
            <v>3767.8649999999998</v>
          </cell>
          <cell r="CC21">
            <v>5544.5999999999995</v>
          </cell>
          <cell r="CE21">
            <v>413.1</v>
          </cell>
          <cell r="CG21">
            <v>3856.7999999999997</v>
          </cell>
          <cell r="CI21">
            <v>115.9</v>
          </cell>
          <cell r="CK21">
            <v>1.2000000000000002</v>
          </cell>
          <cell r="CM21">
            <v>4006.2274502999999</v>
          </cell>
          <cell r="CO21">
            <v>4562.8892962</v>
          </cell>
          <cell r="CQ21">
            <v>5085.6181718999997</v>
          </cell>
          <cell r="CS21">
            <v>0.17179800000000001</v>
          </cell>
          <cell r="CU21">
            <v>0.18941239886376401</v>
          </cell>
          <cell r="CW21">
            <v>0.16225868202436447</v>
          </cell>
          <cell r="CY21">
            <v>0.13707277041269036</v>
          </cell>
          <cell r="DA21" t="str">
            <v>10-Q 9/30/06</v>
          </cell>
        </row>
        <row r="22">
          <cell r="B22" t="str">
            <v>Erie Indemnity</v>
          </cell>
          <cell r="D22">
            <v>55.400000000000006</v>
          </cell>
          <cell r="F22">
            <v>0.99640287769784175</v>
          </cell>
          <cell r="H22">
            <v>3201.9195073999999</v>
          </cell>
          <cell r="J22">
            <v>3.34</v>
          </cell>
          <cell r="L22">
            <v>3.11</v>
          </cell>
          <cell r="N22">
            <v>3.2</v>
          </cell>
          <cell r="P22">
            <v>16.58682634730539</v>
          </cell>
          <cell r="R22">
            <v>17.813504823151128</v>
          </cell>
          <cell r="T22">
            <v>17.3125</v>
          </cell>
          <cell r="V22" t="str">
            <v>NA</v>
          </cell>
          <cell r="X22" t="str">
            <v>NA</v>
          </cell>
          <cell r="Z22" t="e">
            <v>#DIV/0!</v>
          </cell>
          <cell r="AB22" t="str">
            <v>NA</v>
          </cell>
          <cell r="AD22" t="str">
            <v xml:space="preserve">NA </v>
          </cell>
          <cell r="AF22" t="e">
            <v>#DIV/0!</v>
          </cell>
          <cell r="AI22" t="str">
            <v>Erie Indemnity</v>
          </cell>
          <cell r="AK22" t="str">
            <v>ERIE</v>
          </cell>
          <cell r="AM22">
            <v>55.400000000000006</v>
          </cell>
          <cell r="AO22">
            <v>53.2</v>
          </cell>
          <cell r="AQ22">
            <v>4.1353383458646586E-2</v>
          </cell>
          <cell r="AS22">
            <v>55.6</v>
          </cell>
          <cell r="AU22">
            <v>48.49</v>
          </cell>
          <cell r="AW22" t="str">
            <v xml:space="preserve"> NA </v>
          </cell>
          <cell r="AY22">
            <v>3.21</v>
          </cell>
          <cell r="BA22">
            <v>3.34</v>
          </cell>
          <cell r="BC22">
            <v>3.11</v>
          </cell>
          <cell r="BE22">
            <v>3.2</v>
          </cell>
          <cell r="BG22" t="str">
            <v>NA</v>
          </cell>
          <cell r="BI22">
            <v>57.796380999999997</v>
          </cell>
          <cell r="BK22">
            <v>3201.9195073999999</v>
          </cell>
        </row>
        <row r="23">
          <cell r="B23" t="str">
            <v>Mercury General</v>
          </cell>
          <cell r="D23">
            <v>55.24</v>
          </cell>
          <cell r="F23">
            <v>0.92220367278797988</v>
          </cell>
          <cell r="H23">
            <v>3020.8265228400001</v>
          </cell>
          <cell r="J23">
            <v>4.6399999999999997</v>
          </cell>
          <cell r="L23">
            <v>3.9771429999999999</v>
          </cell>
          <cell r="N23">
            <v>4.444286</v>
          </cell>
          <cell r="P23">
            <v>11.905172413793105</v>
          </cell>
          <cell r="R23">
            <v>13.889367317192267</v>
          </cell>
          <cell r="T23">
            <v>12.42944310964686</v>
          </cell>
          <cell r="V23">
            <v>0.16513000000000003</v>
          </cell>
          <cell r="X23">
            <v>0.13611704034646463</v>
          </cell>
          <cell r="Z23">
            <v>30.984363740196574</v>
          </cell>
          <cell r="AB23">
            <v>0.140846644265858</v>
          </cell>
          <cell r="AD23">
            <v>1.7828347376498215</v>
          </cell>
          <cell r="AF23">
            <v>7.7314615877704787E-2</v>
          </cell>
          <cell r="AH23" t="str">
            <v>Q</v>
          </cell>
          <cell r="AI23" t="str">
            <v>Mercury General</v>
          </cell>
          <cell r="AK23" t="str">
            <v>MCY</v>
          </cell>
          <cell r="AM23">
            <v>55.24</v>
          </cell>
          <cell r="AO23">
            <v>58.22</v>
          </cell>
          <cell r="AQ23">
            <v>-5.1185159738921238E-2</v>
          </cell>
          <cell r="AS23">
            <v>59.900000000000006</v>
          </cell>
          <cell r="AU23">
            <v>48.75</v>
          </cell>
          <cell r="AW23">
            <v>7.4999999999999997E-2</v>
          </cell>
          <cell r="AY23">
            <v>5.24</v>
          </cell>
          <cell r="BA23">
            <v>4.6399999999999997</v>
          </cell>
          <cell r="BC23">
            <v>3.9771429999999999</v>
          </cell>
          <cell r="BE23">
            <v>4.444286</v>
          </cell>
          <cell r="BG23">
            <v>4.2750000000000004</v>
          </cell>
          <cell r="BI23">
            <v>54.685490999999999</v>
          </cell>
          <cell r="BJ23" t="str">
            <v xml:space="preserve"> </v>
          </cell>
          <cell r="BK23">
            <v>3020.8265228400001</v>
          </cell>
          <cell r="BM23">
            <v>54.678741000000002</v>
          </cell>
          <cell r="BO23">
            <v>141.96100000000001</v>
          </cell>
          <cell r="BQ23">
            <v>0</v>
          </cell>
          <cell r="BS23">
            <v>0</v>
          </cell>
          <cell r="BU23">
            <v>1694.1859999999999</v>
          </cell>
          <cell r="BW23">
            <v>1607.837</v>
          </cell>
          <cell r="BY23">
            <v>66.549000000000007</v>
          </cell>
          <cell r="CA23">
            <v>1541.288</v>
          </cell>
          <cell r="CC23">
            <v>1836.1469999999999</v>
          </cell>
          <cell r="CE23">
            <v>63.682000000000002</v>
          </cell>
          <cell r="CG23">
            <v>1630.5039999999999</v>
          </cell>
          <cell r="CI23">
            <v>54.759549</v>
          </cell>
          <cell r="CK23">
            <v>1.92</v>
          </cell>
          <cell r="CM23">
            <v>1658.7016035671268</v>
          </cell>
          <cell r="CO23">
            <v>1797.0725578341408</v>
          </cell>
          <cell r="CQ23">
            <v>1926.1734870891407</v>
          </cell>
          <cell r="CS23">
            <v>0.16513000000000003</v>
          </cell>
          <cell r="CU23">
            <v>0.13611704034646463</v>
          </cell>
          <cell r="CW23">
            <v>0.140846644265858</v>
          </cell>
          <cell r="CY23">
            <v>0.12574891326035029</v>
          </cell>
          <cell r="DA23" t="str">
            <v>10-Q 9/30/06</v>
          </cell>
        </row>
        <row r="24">
          <cell r="B24" t="str">
            <v>Hanover Insurance</v>
          </cell>
          <cell r="D24">
            <v>47.550000000000004</v>
          </cell>
          <cell r="F24">
            <v>0.87359911813338242</v>
          </cell>
          <cell r="H24">
            <v>2420.2950000000001</v>
          </cell>
          <cell r="J24">
            <v>1.43</v>
          </cell>
          <cell r="L24">
            <v>3.738</v>
          </cell>
          <cell r="N24">
            <v>4.2300000000000004</v>
          </cell>
          <cell r="P24">
            <v>33.251748251748253</v>
          </cell>
          <cell r="R24">
            <v>12.720706260032104</v>
          </cell>
          <cell r="T24">
            <v>11.24113475177305</v>
          </cell>
          <cell r="V24">
            <v>3.5657679999999997E-2</v>
          </cell>
          <cell r="X24">
            <v>9.4640883953359914E-2</v>
          </cell>
          <cell r="Z24">
            <v>35.554934823091244</v>
          </cell>
          <cell r="AB24">
            <v>0.10122659205905914</v>
          </cell>
          <cell r="AD24">
            <v>1.3373670978892791</v>
          </cell>
          <cell r="AF24">
            <v>0.21041313427897937</v>
          </cell>
          <cell r="AI24" t="str">
            <v>Hanover Insurance</v>
          </cell>
          <cell r="AK24" t="str">
            <v>THG</v>
          </cell>
          <cell r="AM24">
            <v>47.550000000000004</v>
          </cell>
          <cell r="AO24">
            <v>41.77</v>
          </cell>
          <cell r="AQ24">
            <v>0.13837682547282748</v>
          </cell>
          <cell r="AS24">
            <v>54.43</v>
          </cell>
          <cell r="AU24">
            <v>37.85</v>
          </cell>
          <cell r="AW24">
            <v>0.11666667</v>
          </cell>
          <cell r="AY24">
            <v>3.4000000000000004</v>
          </cell>
          <cell r="BA24">
            <v>1.43</v>
          </cell>
          <cell r="BC24">
            <v>3.738</v>
          </cell>
          <cell r="BE24">
            <v>4.2300000000000004</v>
          </cell>
          <cell r="BG24">
            <v>4.1000000000000005</v>
          </cell>
          <cell r="BI24">
            <v>50.9</v>
          </cell>
          <cell r="BK24">
            <v>2420.2950000000001</v>
          </cell>
          <cell r="BM24">
            <v>53.7</v>
          </cell>
          <cell r="BO24">
            <v>508.8</v>
          </cell>
          <cell r="BQ24">
            <v>0</v>
          </cell>
          <cell r="BS24">
            <v>0</v>
          </cell>
          <cell r="BU24">
            <v>1909.3</v>
          </cell>
          <cell r="BW24">
            <v>1951.3</v>
          </cell>
          <cell r="BY24">
            <v>-59.5</v>
          </cell>
          <cell r="CA24">
            <v>2010.8</v>
          </cell>
          <cell r="CC24">
            <v>2418.1</v>
          </cell>
          <cell r="CE24">
            <v>-87.5</v>
          </cell>
          <cell r="CG24">
            <v>1996.8</v>
          </cell>
          <cell r="CI24">
            <v>51.3</v>
          </cell>
          <cell r="CK24">
            <v>0.25</v>
          </cell>
          <cell r="CM24">
            <v>2041.5585999999998</v>
          </cell>
          <cell r="CO24">
            <v>2245.8326000000002</v>
          </cell>
          <cell r="CQ24">
            <v>2443.4376000000002</v>
          </cell>
          <cell r="CS24">
            <v>3.5657679999999997E-2</v>
          </cell>
          <cell r="CU24">
            <v>9.4640883953359914E-2</v>
          </cell>
          <cell r="CW24">
            <v>0.10122659205905914</v>
          </cell>
          <cell r="CY24">
            <v>8.9706922838440825E-2</v>
          </cell>
          <cell r="DA24" t="str">
            <v>10-Q 9/30/06</v>
          </cell>
        </row>
        <row r="25">
          <cell r="B25" t="str">
            <v>Commerce</v>
          </cell>
          <cell r="D25">
            <v>30.17</v>
          </cell>
          <cell r="F25">
            <v>0.94281250000000005</v>
          </cell>
          <cell r="H25">
            <v>2045.0966205600002</v>
          </cell>
          <cell r="J25">
            <v>3.63</v>
          </cell>
          <cell r="L25">
            <v>3.49</v>
          </cell>
          <cell r="N25">
            <v>3.06</v>
          </cell>
          <cell r="P25">
            <v>8.3112947658402216</v>
          </cell>
          <cell r="R25">
            <v>8.644699140401146</v>
          </cell>
          <cell r="T25">
            <v>9.859477124183007</v>
          </cell>
          <cell r="V25">
            <v>0.20147820000000002</v>
          </cell>
          <cell r="X25">
            <v>0.17171381778226164</v>
          </cell>
          <cell r="Z25">
            <v>21.184210821362978</v>
          </cell>
          <cell r="AB25">
            <v>0.1363557383170248</v>
          </cell>
          <cell r="AD25">
            <v>1.424173893208021</v>
          </cell>
          <cell r="AF25">
            <v>0.17145049329532996</v>
          </cell>
          <cell r="AH25" t="str">
            <v>Q</v>
          </cell>
          <cell r="AI25" t="str">
            <v>Commerce</v>
          </cell>
          <cell r="AK25" t="str">
            <v>CGI</v>
          </cell>
          <cell r="AM25">
            <v>30.17</v>
          </cell>
          <cell r="AO25">
            <v>28.64</v>
          </cell>
          <cell r="AQ25">
            <v>5.3421787709497348E-2</v>
          </cell>
          <cell r="AS25">
            <v>32</v>
          </cell>
          <cell r="AU25">
            <v>25.77</v>
          </cell>
          <cell r="AW25" t="str">
            <v xml:space="preserve"> NA </v>
          </cell>
          <cell r="AY25">
            <v>3.2549999999999999</v>
          </cell>
          <cell r="BA25">
            <v>3.63</v>
          </cell>
          <cell r="BC25">
            <v>3.49</v>
          </cell>
          <cell r="BE25">
            <v>3.06</v>
          </cell>
          <cell r="BG25">
            <v>2.5</v>
          </cell>
          <cell r="BI25">
            <v>67.785768000000004</v>
          </cell>
          <cell r="BK25">
            <v>2045.0966205600002</v>
          </cell>
          <cell r="BM25">
            <v>67.78576799999999</v>
          </cell>
          <cell r="BO25">
            <v>298.53800000000001</v>
          </cell>
          <cell r="BQ25">
            <v>0</v>
          </cell>
          <cell r="BS25">
            <v>6.7229999999999999</v>
          </cell>
          <cell r="BU25">
            <v>1435.9880000000001</v>
          </cell>
          <cell r="BW25">
            <v>1305.069</v>
          </cell>
          <cell r="BY25">
            <v>-6.81</v>
          </cell>
          <cell r="CA25">
            <v>1311.8789999999999</v>
          </cell>
          <cell r="CC25">
            <v>1741.249</v>
          </cell>
          <cell r="CE25">
            <v>18.849</v>
          </cell>
          <cell r="CG25">
            <v>1417.1390000000001</v>
          </cell>
          <cell r="CI25">
            <v>68.18271</v>
          </cell>
          <cell r="CK25">
            <v>1</v>
          </cell>
          <cell r="CM25">
            <v>1459.6819724750003</v>
          </cell>
          <cell r="CO25">
            <v>1600.5352970750002</v>
          </cell>
          <cell r="CQ25">
            <v>1703.2063040750002</v>
          </cell>
          <cell r="CS25">
            <v>0.20147820000000002</v>
          </cell>
          <cell r="CU25">
            <v>0.17171381778226164</v>
          </cell>
          <cell r="CW25">
            <v>0.1363557383170248</v>
          </cell>
          <cell r="CY25">
            <v>0.10319013747362424</v>
          </cell>
          <cell r="DA25" t="str">
            <v>10-Q 9/30/06</v>
          </cell>
        </row>
        <row r="26">
          <cell r="B26" t="str">
            <v>Alfa</v>
          </cell>
          <cell r="D26">
            <v>19.36</v>
          </cell>
          <cell r="F26">
            <v>0.9704260651629073</v>
          </cell>
          <cell r="H26">
            <v>1556.53222912</v>
          </cell>
          <cell r="J26">
            <v>1.24</v>
          </cell>
          <cell r="L26">
            <v>1.22</v>
          </cell>
          <cell r="N26">
            <v>1.3375000000000001</v>
          </cell>
          <cell r="P26">
            <v>15.612903225806452</v>
          </cell>
          <cell r="R26">
            <v>15.868852459016393</v>
          </cell>
          <cell r="T26">
            <v>14.474766355140185</v>
          </cell>
          <cell r="V26">
            <v>0.13683981999999997</v>
          </cell>
          <cell r="X26">
            <v>0.12581520277993591</v>
          </cell>
          <cell r="Z26">
            <v>10.41048125740484</v>
          </cell>
          <cell r="AB26">
            <v>0.12380209365431399</v>
          </cell>
          <cell r="AD26">
            <v>1.859664267319965</v>
          </cell>
          <cell r="AF26">
            <v>0.27588230578983497</v>
          </cell>
          <cell r="AH26" t="str">
            <v>Q</v>
          </cell>
          <cell r="AI26" t="str">
            <v>Alfa</v>
          </cell>
          <cell r="AK26" t="str">
            <v>ALFA</v>
          </cell>
          <cell r="AM26">
            <v>19.36</v>
          </cell>
          <cell r="AO26">
            <v>16.100000000000001</v>
          </cell>
          <cell r="AQ26">
            <v>0.20248447204968922</v>
          </cell>
          <cell r="AS26">
            <v>19.95</v>
          </cell>
          <cell r="AU26">
            <v>15.15</v>
          </cell>
          <cell r="AW26">
            <v>0.08</v>
          </cell>
          <cell r="AY26">
            <v>1.1100000000000001</v>
          </cell>
          <cell r="BA26">
            <v>1.24</v>
          </cell>
          <cell r="BC26">
            <v>1.22</v>
          </cell>
          <cell r="BE26">
            <v>1.3375000000000001</v>
          </cell>
          <cell r="BG26" t="str">
            <v>NA</v>
          </cell>
          <cell r="BI26">
            <v>80.399392000000006</v>
          </cell>
          <cell r="BK26">
            <v>1556.53222912</v>
          </cell>
          <cell r="BM26">
            <v>80.381557999999998</v>
          </cell>
          <cell r="BO26">
            <v>318.81732499999998</v>
          </cell>
          <cell r="BQ26">
            <v>0</v>
          </cell>
          <cell r="BS26">
            <v>0</v>
          </cell>
          <cell r="BU26">
            <v>836.81070299999999</v>
          </cell>
          <cell r="BW26">
            <v>755.99217599999997</v>
          </cell>
          <cell r="BY26">
            <v>21.7</v>
          </cell>
          <cell r="CA26">
            <v>734.29217599999993</v>
          </cell>
          <cell r="CC26">
            <v>1155.6280280000001</v>
          </cell>
          <cell r="CE26">
            <v>11.919649</v>
          </cell>
          <cell r="CG26">
            <v>824.89105399999994</v>
          </cell>
          <cell r="CI26">
            <v>81.218401</v>
          </cell>
          <cell r="CK26">
            <v>0.44</v>
          </cell>
          <cell r="CM26">
            <v>840.81873318499993</v>
          </cell>
          <cell r="CO26">
            <v>914.07261204249994</v>
          </cell>
          <cell r="CQ26" t="str">
            <v>NA</v>
          </cell>
          <cell r="CS26">
            <v>0.13683981999999997</v>
          </cell>
          <cell r="CU26">
            <v>0.12581520277993591</v>
          </cell>
          <cell r="CW26">
            <v>0.12380209365431399</v>
          </cell>
          <cell r="CY26" t="str">
            <v>NA</v>
          </cell>
          <cell r="DA26" t="str">
            <v>10-Q 9/30/06</v>
          </cell>
        </row>
        <row r="27">
          <cell r="B27" t="str">
            <v>21st Century</v>
          </cell>
          <cell r="D27">
            <v>17.32</v>
          </cell>
          <cell r="F27">
            <v>0.9665178571428571</v>
          </cell>
          <cell r="H27">
            <v>1496.0519781999999</v>
          </cell>
          <cell r="J27">
            <v>1.02</v>
          </cell>
          <cell r="L27">
            <v>1.161667</v>
          </cell>
          <cell r="N27">
            <v>0.99</v>
          </cell>
          <cell r="P27">
            <v>16.980392156862745</v>
          </cell>
          <cell r="R27">
            <v>14.909608347314679</v>
          </cell>
          <cell r="T27">
            <v>17.494949494949495</v>
          </cell>
          <cell r="V27">
            <v>0.10898462</v>
          </cell>
          <cell r="X27">
            <v>0.11351890705820447</v>
          </cell>
          <cell r="Z27">
            <v>10.392442664848561</v>
          </cell>
          <cell r="AB27">
            <v>8.9338490185483913E-2</v>
          </cell>
          <cell r="AD27">
            <v>1.6665956751999447</v>
          </cell>
          <cell r="AF27">
            <v>0.11692651867825703</v>
          </cell>
          <cell r="AH27" t="str">
            <v>Q</v>
          </cell>
          <cell r="AI27" t="str">
            <v>21st Century</v>
          </cell>
          <cell r="AK27" t="str">
            <v>TW</v>
          </cell>
          <cell r="AM27">
            <v>17.32</v>
          </cell>
          <cell r="AO27">
            <v>16.18</v>
          </cell>
          <cell r="AQ27">
            <v>7.0457354758961754E-2</v>
          </cell>
          <cell r="AS27">
            <v>17.920000000000002</v>
          </cell>
          <cell r="AU27">
            <v>13.58</v>
          </cell>
          <cell r="AW27">
            <v>0.17</v>
          </cell>
          <cell r="AY27">
            <v>1.03</v>
          </cell>
          <cell r="BA27">
            <v>1.02</v>
          </cell>
          <cell r="BC27">
            <v>1.161667</v>
          </cell>
          <cell r="BE27">
            <v>0.99</v>
          </cell>
          <cell r="BG27">
            <v>1.0649999999999999</v>
          </cell>
          <cell r="BI27">
            <v>86.377134999999996</v>
          </cell>
          <cell r="BK27">
            <v>1496.0519781999999</v>
          </cell>
          <cell r="BM27">
            <v>86.372668000000004</v>
          </cell>
          <cell r="BO27">
            <v>118.85299999999999</v>
          </cell>
          <cell r="BQ27">
            <v>0</v>
          </cell>
          <cell r="BS27">
            <v>0</v>
          </cell>
          <cell r="BU27">
            <v>897.62300000000005</v>
          </cell>
          <cell r="BW27">
            <v>829.97199999999998</v>
          </cell>
          <cell r="BY27">
            <v>-10.382</v>
          </cell>
          <cell r="CA27">
            <v>840.35399999999993</v>
          </cell>
          <cell r="CC27">
            <v>1016.476</v>
          </cell>
          <cell r="CE27">
            <v>-13.246</v>
          </cell>
          <cell r="CG27">
            <v>910.86900000000003</v>
          </cell>
          <cell r="CI27">
            <v>86.454509000000002</v>
          </cell>
          <cell r="CK27">
            <v>0.32</v>
          </cell>
          <cell r="CM27">
            <v>929.06666672662584</v>
          </cell>
          <cell r="CO27">
            <v>987.01594743662577</v>
          </cell>
          <cell r="CQ27">
            <v>1051.4493163216257</v>
          </cell>
          <cell r="CS27">
            <v>0.10898462</v>
          </cell>
          <cell r="CU27">
            <v>0.11351890705820447</v>
          </cell>
          <cell r="CW27">
            <v>8.9338490185483913E-2</v>
          </cell>
          <cell r="CY27">
            <v>9.0336640728668677E-2</v>
          </cell>
          <cell r="DA27" t="str">
            <v>10-Q 9/30/06</v>
          </cell>
        </row>
        <row r="28">
          <cell r="B28" t="str">
            <v>State Auto</v>
          </cell>
          <cell r="D28">
            <v>33.26</v>
          </cell>
          <cell r="F28">
            <v>0.83274912368552834</v>
          </cell>
          <cell r="H28">
            <v>1364.5510353999998</v>
          </cell>
          <cell r="J28">
            <v>3.12</v>
          </cell>
          <cell r="L28">
            <v>2.637143</v>
          </cell>
          <cell r="N28">
            <v>3.0985719999999999</v>
          </cell>
          <cell r="P28">
            <v>10.660256410256409</v>
          </cell>
          <cell r="R28">
            <v>12.612133661314536</v>
          </cell>
          <cell r="T28">
            <v>10.733976812544617</v>
          </cell>
          <cell r="V28">
            <v>0.17711190000000002</v>
          </cell>
          <cell r="X28">
            <v>0.1406004346535204</v>
          </cell>
          <cell r="Z28">
            <v>20.636585365853659</v>
          </cell>
          <cell r="AB28">
            <v>0.14522889022994737</v>
          </cell>
          <cell r="AD28">
            <v>1.6117007445928375</v>
          </cell>
          <cell r="AF28">
            <v>0.1228488492639436</v>
          </cell>
          <cell r="AH28" t="str">
            <v>Q</v>
          </cell>
          <cell r="AI28" t="str">
            <v>State Auto</v>
          </cell>
          <cell r="AK28" t="str">
            <v>STFC</v>
          </cell>
          <cell r="AM28">
            <v>33.26</v>
          </cell>
          <cell r="AO28">
            <v>36.46</v>
          </cell>
          <cell r="AQ28">
            <v>-8.7767416346681393E-2</v>
          </cell>
          <cell r="AS28">
            <v>39.94</v>
          </cell>
          <cell r="AU28">
            <v>28.400000000000002</v>
          </cell>
          <cell r="AW28">
            <v>8.8999999999999996E-2</v>
          </cell>
          <cell r="AY28">
            <v>2.7</v>
          </cell>
          <cell r="BA28">
            <v>3.12</v>
          </cell>
          <cell r="BC28">
            <v>2.637143</v>
          </cell>
          <cell r="BE28">
            <v>3.0985719999999999</v>
          </cell>
          <cell r="BG28">
            <v>3.1</v>
          </cell>
          <cell r="BI28">
            <v>41.026789999999998</v>
          </cell>
          <cell r="BK28">
            <v>1364.5510353999998</v>
          </cell>
          <cell r="BM28">
            <v>41</v>
          </cell>
          <cell r="BO28">
            <v>118.5</v>
          </cell>
          <cell r="BQ28">
            <v>0</v>
          </cell>
          <cell r="BS28">
            <v>0</v>
          </cell>
          <cell r="BU28">
            <v>846.1</v>
          </cell>
          <cell r="BW28">
            <v>763.5</v>
          </cell>
          <cell r="BY28">
            <v>34.299999999999997</v>
          </cell>
          <cell r="CA28">
            <v>729.2</v>
          </cell>
          <cell r="CC28">
            <v>964.6</v>
          </cell>
          <cell r="CE28">
            <v>38.1</v>
          </cell>
          <cell r="CG28">
            <v>808</v>
          </cell>
          <cell r="CI28">
            <v>41.6</v>
          </cell>
          <cell r="CK28">
            <v>0.4</v>
          </cell>
          <cell r="CM28">
            <v>831.32360820000008</v>
          </cell>
          <cell r="CO28">
            <v>943.8134874000001</v>
          </cell>
          <cell r="CQ28">
            <v>1056.3627713999999</v>
          </cell>
          <cell r="CS28">
            <v>0.17711190000000002</v>
          </cell>
          <cell r="CU28">
            <v>0.1406004346535204</v>
          </cell>
          <cell r="CW28">
            <v>0.14522889022994737</v>
          </cell>
          <cell r="CY28">
            <v>0.12894863583409313</v>
          </cell>
          <cell r="DA28" t="str">
            <v>10-Q 9/30/06</v>
          </cell>
        </row>
        <row r="29">
          <cell r="B29" t="str">
            <v>Infinity P&amp;C</v>
          </cell>
          <cell r="D29">
            <v>45.69</v>
          </cell>
          <cell r="F29">
            <v>0.97503201024327779</v>
          </cell>
          <cell r="H29">
            <v>905.63451164999992</v>
          </cell>
          <cell r="J29">
            <v>5.15</v>
          </cell>
          <cell r="L29">
            <v>4.0622220000000002</v>
          </cell>
          <cell r="N29">
            <v>3.7111109999999998</v>
          </cell>
          <cell r="P29">
            <v>8.8718446601941743</v>
          </cell>
          <cell r="R29">
            <v>11.247538908508691</v>
          </cell>
          <cell r="T29">
            <v>12.31167701531967</v>
          </cell>
          <cell r="V29" t="str">
            <v>NA</v>
          </cell>
          <cell r="X29" t="str">
            <v>NA</v>
          </cell>
          <cell r="Z29" t="e">
            <v>#DIV/0!</v>
          </cell>
          <cell r="AB29" t="str">
            <v>NA</v>
          </cell>
          <cell r="AD29" t="str">
            <v xml:space="preserve">NA </v>
          </cell>
          <cell r="AF29" t="e">
            <v>#DIV/0!</v>
          </cell>
          <cell r="AI29" t="str">
            <v>Infinity P&amp;C</v>
          </cell>
          <cell r="AK29" t="str">
            <v>IPCC</v>
          </cell>
          <cell r="AM29">
            <v>45.69</v>
          </cell>
          <cell r="AO29">
            <v>37.21</v>
          </cell>
          <cell r="AQ29">
            <v>0.22789572695511939</v>
          </cell>
          <cell r="AS29">
            <v>46.86</v>
          </cell>
          <cell r="AU29">
            <v>35.65</v>
          </cell>
          <cell r="AW29">
            <v>9.1999999999999998E-2</v>
          </cell>
          <cell r="AY29">
            <v>4.62</v>
          </cell>
          <cell r="BA29">
            <v>5.15</v>
          </cell>
          <cell r="BC29">
            <v>4.0622220000000002</v>
          </cell>
          <cell r="BE29">
            <v>3.7111109999999998</v>
          </cell>
          <cell r="BG29">
            <v>3.7</v>
          </cell>
          <cell r="BI29">
            <v>19.821285</v>
          </cell>
          <cell r="BK29">
            <v>905.63451164999992</v>
          </cell>
        </row>
        <row r="30">
          <cell r="B30" t="str">
            <v>Safety Insurance</v>
          </cell>
          <cell r="D30">
            <v>53.5</v>
          </cell>
          <cell r="F30">
            <v>0.9257657034088943</v>
          </cell>
          <cell r="H30">
            <v>857.05587600000013</v>
          </cell>
          <cell r="J30">
            <v>6.11</v>
          </cell>
          <cell r="L30">
            <v>6.9566669999999995</v>
          </cell>
          <cell r="N30">
            <v>5.0633339999999993</v>
          </cell>
          <cell r="P30">
            <v>8.756137479541735</v>
          </cell>
          <cell r="R30">
            <v>7.6904644134899662</v>
          </cell>
          <cell r="T30">
            <v>10.566160557450882</v>
          </cell>
          <cell r="V30">
            <v>0.27458330000000003</v>
          </cell>
          <cell r="X30">
            <v>0.25166606380336282</v>
          </cell>
          <cell r="Z30">
            <v>29.666837209499761</v>
          </cell>
          <cell r="AB30">
            <v>0.15298556405017422</v>
          </cell>
          <cell r="AD30">
            <v>1.8033604196563464</v>
          </cell>
          <cell r="AF30">
            <v>2.0195985206440838E-4</v>
          </cell>
          <cell r="AH30" t="str">
            <v>Q</v>
          </cell>
          <cell r="AI30" t="str">
            <v>Safety Insurance</v>
          </cell>
          <cell r="AK30" t="str">
            <v>SAFT</v>
          </cell>
          <cell r="AM30">
            <v>53.5</v>
          </cell>
          <cell r="AO30">
            <v>40.369999999999997</v>
          </cell>
          <cell r="AQ30">
            <v>0.32524151597721085</v>
          </cell>
          <cell r="AS30">
            <v>57.79</v>
          </cell>
          <cell r="AU30">
            <v>37.1</v>
          </cell>
          <cell r="AW30">
            <v>8.7999999999999995E-2</v>
          </cell>
          <cell r="AY30">
            <v>2.9000000000000004</v>
          </cell>
          <cell r="BA30">
            <v>6.11</v>
          </cell>
          <cell r="BC30">
            <v>6.9566669999999995</v>
          </cell>
          <cell r="BE30">
            <v>5.0633339999999993</v>
          </cell>
          <cell r="BG30">
            <v>4.25</v>
          </cell>
          <cell r="BI30">
            <v>16.019736000000002</v>
          </cell>
          <cell r="BK30">
            <v>857.05587600000013</v>
          </cell>
          <cell r="BM30">
            <v>16.019435999999999</v>
          </cell>
          <cell r="BO30">
            <v>9.6000000000000002E-2</v>
          </cell>
          <cell r="BQ30">
            <v>0</v>
          </cell>
          <cell r="BS30">
            <v>0</v>
          </cell>
          <cell r="BU30">
            <v>475.24599999999998</v>
          </cell>
          <cell r="BW30">
            <v>387.94900000000001</v>
          </cell>
          <cell r="BY30">
            <v>-0.83299999999999996</v>
          </cell>
          <cell r="CA30">
            <v>388.78200000000004</v>
          </cell>
          <cell r="CC30">
            <v>475.34199999999998</v>
          </cell>
          <cell r="CE30">
            <v>0.52800000000000002</v>
          </cell>
          <cell r="CG30">
            <v>474.71799999999996</v>
          </cell>
          <cell r="CI30">
            <v>16.051606</v>
          </cell>
          <cell r="CK30">
            <v>1</v>
          </cell>
          <cell r="CM30">
            <v>498.62948543930048</v>
          </cell>
          <cell r="CO30">
            <v>563.88439185370453</v>
          </cell>
          <cell r="CQ30">
            <v>616.08398135370453</v>
          </cell>
          <cell r="CS30">
            <v>0.27458330000000003</v>
          </cell>
          <cell r="CU30">
            <v>0.25166606380336282</v>
          </cell>
          <cell r="CW30">
            <v>0.15298556405017422</v>
          </cell>
          <cell r="CY30">
            <v>0.11562907455657498</v>
          </cell>
          <cell r="DA30" t="str">
            <v>10-Q 9/30/06</v>
          </cell>
        </row>
        <row r="31">
          <cell r="B31" t="str">
            <v>First Acceptance</v>
          </cell>
          <cell r="D31">
            <v>10.25</v>
          </cell>
          <cell r="F31">
            <v>0.76492537313432829</v>
          </cell>
          <cell r="H31">
            <v>487.74382075</v>
          </cell>
          <cell r="J31">
            <v>0.56000000000000005</v>
          </cell>
          <cell r="L31" t="str">
            <v>NA</v>
          </cell>
          <cell r="N31" t="e">
            <v>#VALUE!</v>
          </cell>
          <cell r="P31">
            <v>18.303571428571427</v>
          </cell>
          <cell r="R31" t="str">
            <v xml:space="preserve">NA </v>
          </cell>
          <cell r="T31" t="str">
            <v xml:space="preserve">NA </v>
          </cell>
          <cell r="V31" t="str">
            <v>NA</v>
          </cell>
          <cell r="X31" t="str">
            <v>NA</v>
          </cell>
          <cell r="Z31" t="e">
            <v>#DIV/0!</v>
          </cell>
          <cell r="AB31" t="str">
            <v>NA</v>
          </cell>
          <cell r="AD31" t="str">
            <v xml:space="preserve">NA </v>
          </cell>
          <cell r="AF31" t="e">
            <v>#DIV/0!</v>
          </cell>
          <cell r="AI31" t="str">
            <v>First Acceptance</v>
          </cell>
          <cell r="AK31" t="str">
            <v>FAC</v>
          </cell>
          <cell r="AM31">
            <v>10.25</v>
          </cell>
          <cell r="AO31">
            <v>10.290000000000001</v>
          </cell>
          <cell r="AQ31">
            <v>-3.8872691933917736E-3</v>
          </cell>
          <cell r="AS31">
            <v>13.4</v>
          </cell>
          <cell r="AU31">
            <v>9.7000000000000011</v>
          </cell>
          <cell r="AW31" t="str">
            <v xml:space="preserve"> NA </v>
          </cell>
          <cell r="AY31">
            <v>-0.15</v>
          </cell>
          <cell r="BA31">
            <v>0.56000000000000005</v>
          </cell>
          <cell r="BC31" t="str">
            <v>NA</v>
          </cell>
          <cell r="BE31" t="e">
            <v>#VALUE!</v>
          </cell>
          <cell r="BG31" t="str">
            <v>NA</v>
          </cell>
          <cell r="BI31">
            <v>47.584763000000002</v>
          </cell>
          <cell r="BK31">
            <v>487.74382075</v>
          </cell>
        </row>
        <row r="32">
          <cell r="B32" t="str">
            <v>Bristol West</v>
          </cell>
          <cell r="D32">
            <v>15.13</v>
          </cell>
          <cell r="F32">
            <v>0.73840897999023913</v>
          </cell>
          <cell r="H32">
            <v>446.55833393</v>
          </cell>
          <cell r="J32">
            <v>1.78</v>
          </cell>
          <cell r="L32">
            <v>1.391429</v>
          </cell>
          <cell r="N32">
            <v>1.4928569999999999</v>
          </cell>
          <cell r="P32">
            <v>8.5</v>
          </cell>
          <cell r="R32">
            <v>10.873713283250529</v>
          </cell>
          <cell r="T32">
            <v>10.134929199514758</v>
          </cell>
          <cell r="V32" t="str">
            <v>NA</v>
          </cell>
          <cell r="X32" t="str">
            <v>NA</v>
          </cell>
          <cell r="Z32" t="e">
            <v>#DIV/0!</v>
          </cell>
          <cell r="AB32" t="str">
            <v>NA</v>
          </cell>
          <cell r="AD32" t="str">
            <v xml:space="preserve">NA </v>
          </cell>
          <cell r="AF32" t="e">
            <v>#DIV/0!</v>
          </cell>
          <cell r="AI32" t="str">
            <v>Bristol West</v>
          </cell>
          <cell r="AK32" t="str">
            <v>BRW</v>
          </cell>
          <cell r="AM32">
            <v>15.13</v>
          </cell>
          <cell r="AO32">
            <v>19.03</v>
          </cell>
          <cell r="AQ32">
            <v>-0.20493956910141886</v>
          </cell>
          <cell r="AS32">
            <v>20.490000000000002</v>
          </cell>
          <cell r="AU32">
            <v>13.530000000000001</v>
          </cell>
          <cell r="AW32">
            <v>0.12040000000000001</v>
          </cell>
          <cell r="AY32">
            <v>1.8900000000000001</v>
          </cell>
          <cell r="BA32">
            <v>1.78</v>
          </cell>
          <cell r="BC32">
            <v>1.391429</v>
          </cell>
          <cell r="BE32">
            <v>1.4928569999999999</v>
          </cell>
          <cell r="BG32">
            <v>1.625</v>
          </cell>
          <cell r="BI32">
            <v>29.514761</v>
          </cell>
          <cell r="BK32">
            <v>446.55833393</v>
          </cell>
        </row>
        <row r="33">
          <cell r="B33" t="str">
            <v>Direct General</v>
          </cell>
          <cell r="D33">
            <v>16.309999999999999</v>
          </cell>
          <cell r="F33">
            <v>0.86801490154337413</v>
          </cell>
          <cell r="H33">
            <v>331.87057924999993</v>
          </cell>
          <cell r="J33">
            <v>1.83</v>
          </cell>
          <cell r="L33">
            <v>1.488572</v>
          </cell>
          <cell r="N33">
            <v>1.571429</v>
          </cell>
          <cell r="P33">
            <v>8.9125683060109271</v>
          </cell>
          <cell r="R33">
            <v>10.956809613508785</v>
          </cell>
          <cell r="T33">
            <v>10.379088078430524</v>
          </cell>
          <cell r="V33" t="str">
            <v>NA</v>
          </cell>
          <cell r="X33" t="str">
            <v>NA</v>
          </cell>
          <cell r="Z33" t="e">
            <v>#DIV/0!</v>
          </cell>
          <cell r="AB33" t="str">
            <v>NA</v>
          </cell>
          <cell r="AD33" t="str">
            <v xml:space="preserve">NA </v>
          </cell>
          <cell r="AF33" t="e">
            <v>#DIV/0!</v>
          </cell>
          <cell r="AI33" t="str">
            <v>Direct General</v>
          </cell>
          <cell r="AK33" t="str">
            <v>DRCT</v>
          </cell>
          <cell r="AM33">
            <v>16.309999999999999</v>
          </cell>
          <cell r="AO33">
            <v>16.900000000000002</v>
          </cell>
          <cell r="AQ33">
            <v>-3.4911242603550496E-2</v>
          </cell>
          <cell r="AS33">
            <v>18.79</v>
          </cell>
          <cell r="AU33">
            <v>11.51</v>
          </cell>
          <cell r="AW33">
            <v>0.14428569999999999</v>
          </cell>
          <cell r="AY33">
            <v>2.38</v>
          </cell>
          <cell r="BA33">
            <v>1.83</v>
          </cell>
          <cell r="BC33">
            <v>1.488572</v>
          </cell>
          <cell r="BE33">
            <v>1.571429</v>
          </cell>
          <cell r="BG33">
            <v>1.79</v>
          </cell>
          <cell r="BI33">
            <v>20.347674999999999</v>
          </cell>
          <cell r="BK33">
            <v>331.87057924999993</v>
          </cell>
        </row>
        <row r="34">
          <cell r="B34" t="str">
            <v>Affirmative</v>
          </cell>
          <cell r="D34">
            <v>16.3</v>
          </cell>
          <cell r="F34">
            <v>0.95043731778425644</v>
          </cell>
          <cell r="H34">
            <v>247.39766730000002</v>
          </cell>
          <cell r="J34">
            <v>1.1599999999999999</v>
          </cell>
          <cell r="L34">
            <v>1.3275000000000001</v>
          </cell>
          <cell r="N34">
            <v>1.6033329999999999</v>
          </cell>
          <cell r="P34">
            <v>14.051724137931036</v>
          </cell>
          <cell r="R34">
            <v>12.278719397363465</v>
          </cell>
          <cell r="T34">
            <v>10.166322279900683</v>
          </cell>
          <cell r="V34" t="str">
            <v>NA</v>
          </cell>
          <cell r="X34" t="str">
            <v>NA</v>
          </cell>
          <cell r="Z34" t="e">
            <v>#DIV/0!</v>
          </cell>
          <cell r="AB34" t="str">
            <v>NA</v>
          </cell>
          <cell r="AD34" t="str">
            <v xml:space="preserve">NA </v>
          </cell>
          <cell r="AF34" t="e">
            <v>#DIV/0!</v>
          </cell>
          <cell r="AI34" t="str">
            <v>Affirmative</v>
          </cell>
          <cell r="AK34" t="str">
            <v>AFFM</v>
          </cell>
          <cell r="AM34">
            <v>16.3</v>
          </cell>
          <cell r="AO34">
            <v>14.59</v>
          </cell>
          <cell r="AQ34">
            <v>0.11720356408498978</v>
          </cell>
          <cell r="AS34">
            <v>17.150000000000002</v>
          </cell>
          <cell r="AU34">
            <v>11.28</v>
          </cell>
          <cell r="AW34" t="str">
            <v>#Calc</v>
          </cell>
          <cell r="AY34">
            <v>1.72</v>
          </cell>
          <cell r="BA34">
            <v>1.1599999999999999</v>
          </cell>
          <cell r="BC34">
            <v>1.3275000000000001</v>
          </cell>
          <cell r="BE34">
            <v>1.6033329999999999</v>
          </cell>
          <cell r="BG34" t="str">
            <v>NA</v>
          </cell>
          <cell r="BI34">
            <v>15.177771</v>
          </cell>
          <cell r="BK34">
            <v>247.39766730000002</v>
          </cell>
        </row>
        <row r="36">
          <cell r="H36" t="str">
            <v>Mean</v>
          </cell>
          <cell r="P36">
            <v>14.433804893999296</v>
          </cell>
          <cell r="R36">
            <v>12.448091413104919</v>
          </cell>
          <cell r="T36">
            <v>12.678575392955391</v>
          </cell>
          <cell r="V36">
            <v>0.1443247096965404</v>
          </cell>
          <cell r="X36">
            <v>0.19456868434893299</v>
          </cell>
          <cell r="Z36" t="e">
            <v>#DIV/0!</v>
          </cell>
          <cell r="AA36" t="e">
            <v>#DIV/0!</v>
          </cell>
          <cell r="AB36">
            <v>0.16070591068405476</v>
          </cell>
          <cell r="AD36">
            <v>1.9289180110645585</v>
          </cell>
          <cell r="AF36" t="e">
            <v>#DIV/0!</v>
          </cell>
          <cell r="AK36" t="str">
            <v>sp677</v>
          </cell>
          <cell r="AM36">
            <v>300.3408</v>
          </cell>
          <cell r="AO36">
            <v>280.03750000000002</v>
          </cell>
          <cell r="AQ36">
            <v>7.2502075614872874E-2</v>
          </cell>
        </row>
        <row r="37">
          <cell r="H37" t="str">
            <v>Median</v>
          </cell>
          <cell r="P37">
            <v>14.051724137931036</v>
          </cell>
          <cell r="R37">
            <v>10.918565421556233</v>
          </cell>
          <cell r="T37">
            <v>11.378345984818218</v>
          </cell>
          <cell r="V37">
            <v>0.14253157999999999</v>
          </cell>
          <cell r="X37">
            <v>0.18941239886376401</v>
          </cell>
          <cell r="Z37" t="e">
            <v>#DIV/0!</v>
          </cell>
          <cell r="AA37" t="e">
            <v>#DIV/0!</v>
          </cell>
          <cell r="AB37">
            <v>0.16225868202436447</v>
          </cell>
          <cell r="AD37">
            <v>1.8332689189189189</v>
          </cell>
          <cell r="AF37" t="e">
            <v>#DIV/0!</v>
          </cell>
          <cell r="AK37" t="str">
            <v>sp50</v>
          </cell>
          <cell r="AM37">
            <v>1400.95</v>
          </cell>
          <cell r="AO37">
            <v>1248.29</v>
          </cell>
          <cell r="AQ37">
            <v>0.12229529997035948</v>
          </cell>
        </row>
        <row r="40">
          <cell r="A40" t="str">
            <v xml:space="preserve"> </v>
          </cell>
        </row>
        <row r="43">
          <cell r="B43" t="str">
            <v>(a) Source:  First Call as of 11/24/06.</v>
          </cell>
          <cell r="CD43">
            <v>103247</v>
          </cell>
        </row>
        <row r="44">
          <cell r="B44" t="str">
            <v>(b) Fiscal Year ends 6/30/2006.</v>
          </cell>
        </row>
        <row r="45">
          <cell r="B45" t="str">
            <v xml:space="preserve">(b) Vesta stock started trading on the Pink Sheets Electronic Quotation system under symbol VTAI from 01/05/2006. </v>
          </cell>
          <cell r="CD45">
            <v>4050763</v>
          </cell>
        </row>
        <row r="46">
          <cell r="CD46">
            <v>103619</v>
          </cell>
        </row>
        <row r="61">
          <cell r="CD61">
            <v>103365</v>
          </cell>
        </row>
        <row r="62">
          <cell r="B62" t="str">
            <v>White Mountains</v>
          </cell>
          <cell r="D62">
            <v>592</v>
          </cell>
          <cell r="F62">
            <v>0.95483870967741935</v>
          </cell>
          <cell r="H62">
            <v>6381.7913760000001</v>
          </cell>
          <cell r="J62">
            <v>26.96</v>
          </cell>
          <cell r="L62">
            <v>35.050000000000004</v>
          </cell>
          <cell r="N62">
            <v>33</v>
          </cell>
          <cell r="P62">
            <v>21.958456973293767</v>
          </cell>
          <cell r="R62">
            <v>16.890156918687588</v>
          </cell>
          <cell r="T62">
            <v>17.939393939393938</v>
          </cell>
          <cell r="V62">
            <v>7.5183680000000003E-2</v>
          </cell>
          <cell r="X62">
            <v>9.8873207185605175E-2</v>
          </cell>
          <cell r="Z62">
            <v>382.06676720420575</v>
          </cell>
          <cell r="AB62">
            <v>8.5667854368843541E-2</v>
          </cell>
          <cell r="AD62">
            <v>1.5494673989365577</v>
          </cell>
          <cell r="AF62">
            <v>0.28385380442342467</v>
          </cell>
          <cell r="AH62" t="str">
            <v>Q</v>
          </cell>
          <cell r="AI62" t="str">
            <v>White Mountains</v>
          </cell>
          <cell r="AK62" t="str">
            <v>WTM</v>
          </cell>
          <cell r="AM62">
            <v>592</v>
          </cell>
          <cell r="AS62">
            <v>620</v>
          </cell>
          <cell r="AU62">
            <v>447</v>
          </cell>
          <cell r="AW62" t="str">
            <v xml:space="preserve"> NA </v>
          </cell>
          <cell r="AY62">
            <v>22.67</v>
          </cell>
          <cell r="BA62">
            <v>26.96</v>
          </cell>
          <cell r="BC62">
            <v>35.050000000000004</v>
          </cell>
          <cell r="BE62">
            <v>33</v>
          </cell>
          <cell r="BG62" t="str">
            <v>NA</v>
          </cell>
          <cell r="BI62">
            <v>10.780053000000001</v>
          </cell>
          <cell r="BK62">
            <v>6381.7913760000001</v>
          </cell>
          <cell r="BM62">
            <v>10.780053000000001</v>
          </cell>
          <cell r="BO62">
            <v>1632.5</v>
          </cell>
          <cell r="BQ62">
            <v>0</v>
          </cell>
          <cell r="BS62">
            <v>0</v>
          </cell>
          <cell r="BU62">
            <v>4118.7</v>
          </cell>
          <cell r="BW62">
            <v>3833.2</v>
          </cell>
          <cell r="BY62">
            <v>208.1</v>
          </cell>
          <cell r="CA62">
            <v>3625.1</v>
          </cell>
          <cell r="CC62">
            <v>5751.2</v>
          </cell>
          <cell r="CE62">
            <v>173.79999999999998</v>
          </cell>
          <cell r="CG62">
            <v>3944.8999999999996</v>
          </cell>
          <cell r="CI62">
            <v>10.78</v>
          </cell>
          <cell r="CK62">
            <v>8</v>
          </cell>
          <cell r="CM62">
            <v>4017.7996439999997</v>
          </cell>
          <cell r="CO62">
            <v>4287.2992199999999</v>
          </cell>
          <cell r="CQ62" t="str">
            <v>NA</v>
          </cell>
          <cell r="CS62">
            <v>7.5183680000000003E-2</v>
          </cell>
          <cell r="CU62">
            <v>9.8873207185605175E-2</v>
          </cell>
          <cell r="CW62">
            <v>8.5667854368843541E-2</v>
          </cell>
          <cell r="CY62" t="str">
            <v>NA</v>
          </cell>
          <cell r="DA62" t="str">
            <v>10-Q 9/30/06</v>
          </cell>
        </row>
        <row r="63">
          <cell r="B63" t="str">
            <v>Erie Indemnity</v>
          </cell>
          <cell r="D63">
            <v>55.400000000000006</v>
          </cell>
          <cell r="F63">
            <v>0.99640287769784175</v>
          </cell>
          <cell r="H63">
            <v>3201.9195073999999</v>
          </cell>
          <cell r="J63">
            <v>3.34</v>
          </cell>
          <cell r="L63">
            <v>3.11</v>
          </cell>
          <cell r="N63">
            <v>3.2</v>
          </cell>
          <cell r="P63">
            <v>16.58682634730539</v>
          </cell>
          <cell r="R63">
            <v>17.813504823151128</v>
          </cell>
          <cell r="T63">
            <v>17.3125</v>
          </cell>
          <cell r="V63">
            <v>0.18157970000000001</v>
          </cell>
          <cell r="X63">
            <v>0.16475678455854773</v>
          </cell>
          <cell r="Z63">
            <v>20.035977685177212</v>
          </cell>
          <cell r="AB63">
            <v>0.16750468859751896</v>
          </cell>
          <cell r="AD63">
            <v>2.7650260381845704</v>
          </cell>
          <cell r="AF63">
            <v>2.0250570670980472E-2</v>
          </cell>
          <cell r="AH63" t="str">
            <v>Q</v>
          </cell>
          <cell r="AI63" t="str">
            <v>Erie Indemnity</v>
          </cell>
          <cell r="AK63" t="str">
            <v>ERIE</v>
          </cell>
          <cell r="AM63">
            <v>55.400000000000006</v>
          </cell>
          <cell r="AS63">
            <v>55.6</v>
          </cell>
          <cell r="AU63">
            <v>48.49</v>
          </cell>
          <cell r="AW63" t="str">
            <v xml:space="preserve"> NA </v>
          </cell>
          <cell r="AY63">
            <v>3.21</v>
          </cell>
          <cell r="BA63">
            <v>3.34</v>
          </cell>
          <cell r="BC63">
            <v>3.11</v>
          </cell>
          <cell r="BE63">
            <v>3.2</v>
          </cell>
          <cell r="BG63" t="str">
            <v>NA</v>
          </cell>
          <cell r="BI63">
            <v>57.796380999999997</v>
          </cell>
          <cell r="BK63">
            <v>3201.9195073999999</v>
          </cell>
          <cell r="BM63">
            <v>57.796380999999997</v>
          </cell>
          <cell r="BO63">
            <v>23.934999999999999</v>
          </cell>
          <cell r="BQ63">
            <v>0</v>
          </cell>
          <cell r="BS63">
            <v>0</v>
          </cell>
          <cell r="BU63">
            <v>1158.0070000000001</v>
          </cell>
          <cell r="BW63">
            <v>1278.6020000000001</v>
          </cell>
          <cell r="BY63">
            <v>21.681000000000001</v>
          </cell>
          <cell r="CA63">
            <v>1256.921</v>
          </cell>
          <cell r="CC63">
            <v>1181.942</v>
          </cell>
          <cell r="CE63">
            <v>22.931000000000001</v>
          </cell>
          <cell r="CG63">
            <v>1135.076</v>
          </cell>
          <cell r="CI63">
            <v>64.129350000000002</v>
          </cell>
          <cell r="CK63">
            <v>1.44</v>
          </cell>
          <cell r="CM63">
            <v>1164.1298724650001</v>
          </cell>
          <cell r="CO63">
            <v>1286.1170038250002</v>
          </cell>
          <cell r="CQ63" t="str">
            <v>NA</v>
          </cell>
          <cell r="CS63">
            <v>0.18157970000000001</v>
          </cell>
          <cell r="CU63">
            <v>0.16475678455854773</v>
          </cell>
          <cell r="CW63">
            <v>0.16750468859751896</v>
          </cell>
          <cell r="CY63" t="str">
            <v>NA</v>
          </cell>
          <cell r="DA63" t="str">
            <v>10-Q 9/30/06</v>
          </cell>
        </row>
        <row r="67">
          <cell r="B67" t="str">
            <v>Infinity Property &amp; Casualty</v>
          </cell>
          <cell r="D67">
            <v>45.69</v>
          </cell>
          <cell r="F67">
            <v>0.97503201024327779</v>
          </cell>
          <cell r="H67">
            <v>905.63451164999992</v>
          </cell>
          <cell r="J67">
            <v>5.15</v>
          </cell>
          <cell r="L67">
            <v>4.0622220000000002</v>
          </cell>
          <cell r="N67">
            <v>3.7111109999999998</v>
          </cell>
          <cell r="P67">
            <v>8.8718446601941743</v>
          </cell>
          <cell r="R67">
            <v>11.247538908508691</v>
          </cell>
          <cell r="T67">
            <v>12.31167701531967</v>
          </cell>
          <cell r="V67">
            <v>0.1811016</v>
          </cell>
          <cell r="X67">
            <v>0.12625025719435354</v>
          </cell>
          <cell r="Z67">
            <v>32.976978661522104</v>
          </cell>
          <cell r="AB67">
            <v>0.10558158487820543</v>
          </cell>
          <cell r="AD67">
            <v>1.3855120103319709</v>
          </cell>
          <cell r="AF67">
            <v>0.2323768127763956</v>
          </cell>
          <cell r="AH67" t="str">
            <v>Q</v>
          </cell>
          <cell r="AI67" t="str">
            <v>Infinity Property &amp; Casualty</v>
          </cell>
          <cell r="AK67" t="str">
            <v>IPCC</v>
          </cell>
          <cell r="AM67">
            <v>45.69</v>
          </cell>
          <cell r="AS67">
            <v>46.86</v>
          </cell>
          <cell r="AU67">
            <v>35.65</v>
          </cell>
          <cell r="AW67">
            <v>9.1999999999999998E-2</v>
          </cell>
          <cell r="AY67">
            <v>4.62</v>
          </cell>
          <cell r="BA67">
            <v>5.15</v>
          </cell>
          <cell r="BC67">
            <v>4.0622220000000002</v>
          </cell>
          <cell r="BE67">
            <v>3.7111109999999998</v>
          </cell>
          <cell r="BG67">
            <v>3.7</v>
          </cell>
          <cell r="BI67">
            <v>19.821285</v>
          </cell>
          <cell r="BK67">
            <v>905.63451164999992</v>
          </cell>
          <cell r="BM67">
            <v>19.975510999999997</v>
          </cell>
          <cell r="BO67">
            <v>199.41300000000001</v>
          </cell>
          <cell r="BQ67">
            <v>0</v>
          </cell>
          <cell r="BS67">
            <v>0</v>
          </cell>
          <cell r="BU67">
            <v>658.73199999999997</v>
          </cell>
          <cell r="BW67">
            <v>626.59400000000005</v>
          </cell>
          <cell r="BY67">
            <v>-3.6480000000000001</v>
          </cell>
          <cell r="CA67">
            <v>630.24200000000008</v>
          </cell>
          <cell r="CC67">
            <v>858.14499999999998</v>
          </cell>
          <cell r="CE67">
            <v>-3.8140000000000001</v>
          </cell>
          <cell r="CG67">
            <v>662.54599999999994</v>
          </cell>
          <cell r="CI67">
            <v>20.388000000000002</v>
          </cell>
          <cell r="CK67">
            <v>0.30000000000000004</v>
          </cell>
          <cell r="CM67">
            <v>681.76454915900001</v>
          </cell>
          <cell r="CO67">
            <v>751.480294727</v>
          </cell>
          <cell r="CQ67">
            <v>820.969509227</v>
          </cell>
          <cell r="CS67">
            <v>0.1811016</v>
          </cell>
          <cell r="CU67">
            <v>0.12625025719435354</v>
          </cell>
          <cell r="CW67">
            <v>0.10558158487820543</v>
          </cell>
          <cell r="CY67">
            <v>9.5946592139620104E-2</v>
          </cell>
          <cell r="DA67" t="str">
            <v>10-Q 9/30/06</v>
          </cell>
        </row>
        <row r="68">
          <cell r="B68" t="str">
            <v>Midland</v>
          </cell>
          <cell r="D68">
            <v>45.5</v>
          </cell>
          <cell r="F68">
            <v>0.96808510638297873</v>
          </cell>
          <cell r="H68">
            <v>871.12702949999994</v>
          </cell>
          <cell r="J68">
            <v>3.46</v>
          </cell>
          <cell r="L68">
            <v>3.29</v>
          </cell>
          <cell r="N68">
            <v>3.282</v>
          </cell>
          <cell r="P68">
            <v>13.150289017341041</v>
          </cell>
          <cell r="R68">
            <v>13.829787234042554</v>
          </cell>
          <cell r="T68">
            <v>13.863497867154175</v>
          </cell>
          <cell r="V68">
            <v>0.14253157999999999</v>
          </cell>
          <cell r="X68">
            <v>0.1402898402250459</v>
          </cell>
          <cell r="Z68">
            <v>28.499347156212465</v>
          </cell>
          <cell r="AB68">
            <v>0.1228646166267834</v>
          </cell>
          <cell r="AD68">
            <v>1.5965277994124727</v>
          </cell>
          <cell r="AF68">
            <v>0.15288461389191177</v>
          </cell>
          <cell r="AH68" t="str">
            <v>Q</v>
          </cell>
          <cell r="AI68" t="str">
            <v>Midland</v>
          </cell>
          <cell r="AK68" t="str">
            <v>MLAN</v>
          </cell>
          <cell r="AM68">
            <v>45.5</v>
          </cell>
          <cell r="AS68">
            <v>47</v>
          </cell>
          <cell r="AU68">
            <v>31.91</v>
          </cell>
          <cell r="AW68">
            <v>0.08</v>
          </cell>
          <cell r="AY68">
            <v>2.83</v>
          </cell>
          <cell r="BA68">
            <v>3.46</v>
          </cell>
          <cell r="BC68">
            <v>3.29</v>
          </cell>
          <cell r="BE68">
            <v>3.282</v>
          </cell>
          <cell r="BG68">
            <v>3.2</v>
          </cell>
          <cell r="BI68">
            <v>19.145648999999999</v>
          </cell>
          <cell r="BK68">
            <v>871.12702949999994</v>
          </cell>
          <cell r="BM68">
            <v>19.146999999999998</v>
          </cell>
          <cell r="BO68">
            <v>74.481999999999999</v>
          </cell>
          <cell r="BQ68">
            <v>24</v>
          </cell>
          <cell r="BS68">
            <v>0</v>
          </cell>
          <cell r="BU68">
            <v>545.67700000000002</v>
          </cell>
          <cell r="BW68">
            <v>484.37700000000001</v>
          </cell>
          <cell r="BY68">
            <v>57.863</v>
          </cell>
          <cell r="CA68">
            <v>426.51400000000001</v>
          </cell>
          <cell r="CC68">
            <v>644.15899999999999</v>
          </cell>
          <cell r="CE68">
            <v>65.814999999999998</v>
          </cell>
          <cell r="CG68">
            <v>479.86200000000002</v>
          </cell>
          <cell r="CI68">
            <v>19.643999999999998</v>
          </cell>
          <cell r="CK68">
            <v>0.245</v>
          </cell>
          <cell r="CM68">
            <v>494.84651899875001</v>
          </cell>
          <cell r="CO68">
            <v>554.62744299375004</v>
          </cell>
          <cell r="CQ68">
            <v>612.7975589887501</v>
          </cell>
          <cell r="CS68">
            <v>0.14253157999999999</v>
          </cell>
          <cell r="CU68">
            <v>0.1402898402250459</v>
          </cell>
          <cell r="CW68">
            <v>0.1228646166267834</v>
          </cell>
          <cell r="CY68">
            <v>0.10769137185386798</v>
          </cell>
          <cell r="DA68" t="str">
            <v>10-Q 9/30/06</v>
          </cell>
        </row>
        <row r="69">
          <cell r="B69" t="str">
            <v>Horace Mann</v>
          </cell>
          <cell r="D69">
            <v>19.98</v>
          </cell>
          <cell r="F69">
            <v>0.96866621740205461</v>
          </cell>
          <cell r="H69">
            <v>860.14976922000005</v>
          </cell>
          <cell r="J69">
            <v>1.8</v>
          </cell>
          <cell r="L69">
            <v>2.0024999999999999</v>
          </cell>
          <cell r="N69">
            <v>1.8375000000000001</v>
          </cell>
          <cell r="P69">
            <v>11.1</v>
          </cell>
          <cell r="R69">
            <v>9.9775280898876417</v>
          </cell>
          <cell r="T69">
            <v>10.873469387755101</v>
          </cell>
          <cell r="V69">
            <v>0.13359821999999999</v>
          </cell>
          <cell r="X69">
            <v>0.14918668997459955</v>
          </cell>
          <cell r="Z69">
            <v>14.325616622685205</v>
          </cell>
          <cell r="AB69">
            <v>0.1226939761963986</v>
          </cell>
          <cell r="AD69">
            <v>1.3947043625585265</v>
          </cell>
          <cell r="AF69">
            <v>0.27343131153106259</v>
          </cell>
          <cell r="AH69" t="str">
            <v>Q</v>
          </cell>
          <cell r="AI69" t="str">
            <v>Horace Mann</v>
          </cell>
          <cell r="AK69" t="str">
            <v>HMN</v>
          </cell>
          <cell r="AM69">
            <v>19.98</v>
          </cell>
          <cell r="AS69">
            <v>20.626300000000001</v>
          </cell>
          <cell r="AU69">
            <v>16.05</v>
          </cell>
          <cell r="AW69">
            <v>0.1</v>
          </cell>
          <cell r="AY69">
            <v>1.25</v>
          </cell>
          <cell r="BA69">
            <v>1.8</v>
          </cell>
          <cell r="BC69">
            <v>2.0024999999999999</v>
          </cell>
          <cell r="BE69">
            <v>1.8375000000000001</v>
          </cell>
          <cell r="BG69" t="str">
            <v>NA</v>
          </cell>
          <cell r="BI69">
            <v>43.050539000000001</v>
          </cell>
          <cell r="BK69">
            <v>860.14976922000005</v>
          </cell>
          <cell r="BM69">
            <v>43.026838999999995</v>
          </cell>
          <cell r="BO69">
            <v>231.96600000000001</v>
          </cell>
          <cell r="BQ69">
            <v>0</v>
          </cell>
          <cell r="BS69">
            <v>0</v>
          </cell>
          <cell r="BU69">
            <v>616.38599999999997</v>
          </cell>
          <cell r="BW69">
            <v>580.59100000000001</v>
          </cell>
          <cell r="BY69">
            <v>14.145</v>
          </cell>
          <cell r="CA69">
            <v>566.44600000000003</v>
          </cell>
          <cell r="CC69">
            <v>848.35199999999998</v>
          </cell>
          <cell r="CE69">
            <v>-7.2629999999999999</v>
          </cell>
          <cell r="CG69">
            <v>623.649</v>
          </cell>
          <cell r="CI69">
            <v>45.002000000000002</v>
          </cell>
          <cell r="CK69">
            <v>0.42</v>
          </cell>
          <cell r="CM69">
            <v>641.65781965500003</v>
          </cell>
          <cell r="CO69">
            <v>706.26776827500009</v>
          </cell>
          <cell r="CQ69" t="str">
            <v>NA</v>
          </cell>
          <cell r="CS69">
            <v>0.13359821999999999</v>
          </cell>
          <cell r="CU69">
            <v>0.14918668997459955</v>
          </cell>
          <cell r="CW69">
            <v>0.1226939761963986</v>
          </cell>
          <cell r="CY69" t="str">
            <v>NA</v>
          </cell>
          <cell r="DA69" t="str">
            <v>10-Q 9/30/06</v>
          </cell>
        </row>
        <row r="71">
          <cell r="A71" t="str">
            <v>(b)</v>
          </cell>
          <cell r="B71" t="str">
            <v>First Acceptance</v>
          </cell>
          <cell r="D71">
            <v>10.25</v>
          </cell>
          <cell r="F71">
            <v>0.76492537313432829</v>
          </cell>
          <cell r="H71">
            <v>487.74382075</v>
          </cell>
          <cell r="J71">
            <v>0.56000000000000005</v>
          </cell>
          <cell r="L71" t="str">
            <v>NA</v>
          </cell>
          <cell r="N71" t="e">
            <v>#VALUE!</v>
          </cell>
          <cell r="P71">
            <v>18.303571428571427</v>
          </cell>
          <cell r="R71" t="str">
            <v xml:space="preserve">NA </v>
          </cell>
          <cell r="T71" t="str">
            <v xml:space="preserve">NA </v>
          </cell>
          <cell r="V71">
            <v>0.11460220999999998</v>
          </cell>
          <cell r="X71" t="str">
            <v xml:space="preserve">NA </v>
          </cell>
          <cell r="Z71">
            <v>5.440411894504571</v>
          </cell>
          <cell r="AB71" t="str">
            <v xml:space="preserve">NA </v>
          </cell>
          <cell r="AD71">
            <v>1.8840485240379787</v>
          </cell>
          <cell r="AF71">
            <v>8.098475301301053E-2</v>
          </cell>
          <cell r="AH71" t="str">
            <v>Q</v>
          </cell>
          <cell r="AI71" t="str">
            <v>First Acceptance</v>
          </cell>
          <cell r="AK71" t="str">
            <v>FAC</v>
          </cell>
          <cell r="AM71">
            <v>10.25</v>
          </cell>
          <cell r="AS71">
            <v>13.4</v>
          </cell>
          <cell r="AU71">
            <v>9.7000000000000011</v>
          </cell>
          <cell r="AW71" t="str">
            <v xml:space="preserve"> NA </v>
          </cell>
          <cell r="AY71">
            <v>-0.15</v>
          </cell>
          <cell r="BA71">
            <v>0.56000000000000005</v>
          </cell>
          <cell r="BC71" t="str">
            <v>NA</v>
          </cell>
          <cell r="BE71" t="e">
            <v>#VALUE!</v>
          </cell>
          <cell r="BG71" t="str">
            <v>NA</v>
          </cell>
          <cell r="BI71">
            <v>47.584763000000002</v>
          </cell>
          <cell r="BK71">
            <v>487.74382075</v>
          </cell>
          <cell r="BM71">
            <v>47.585000000000001</v>
          </cell>
          <cell r="BO71">
            <v>22.812999999999999</v>
          </cell>
          <cell r="BQ71">
            <v>0</v>
          </cell>
          <cell r="BS71">
            <v>0</v>
          </cell>
          <cell r="BU71">
            <v>258.88200000000001</v>
          </cell>
          <cell r="BW71">
            <v>228.32900000000001</v>
          </cell>
          <cell r="BY71">
            <v>0.65500000000000003</v>
          </cell>
          <cell r="CA71">
            <v>227.67400000000001</v>
          </cell>
          <cell r="CC71">
            <v>281.69499999999999</v>
          </cell>
          <cell r="CE71">
            <v>-0.192</v>
          </cell>
          <cell r="CG71">
            <v>259.07400000000001</v>
          </cell>
          <cell r="CI71">
            <v>49.662999999999997</v>
          </cell>
          <cell r="CK71">
            <v>0</v>
          </cell>
          <cell r="CM71" t="str">
            <v>NA</v>
          </cell>
          <cell r="CO71" t="str">
            <v>NA</v>
          </cell>
          <cell r="CQ71" t="str">
            <v>NA</v>
          </cell>
          <cell r="CS71">
            <v>0.11460220999999998</v>
          </cell>
          <cell r="CU71" t="str">
            <v>NA</v>
          </cell>
          <cell r="CW71" t="str">
            <v>NA</v>
          </cell>
          <cell r="CY71" t="str">
            <v>NA</v>
          </cell>
          <cell r="DA71" t="str">
            <v>10-Q 9/30/06</v>
          </cell>
        </row>
        <row r="72">
          <cell r="B72" t="str">
            <v>Bristol West</v>
          </cell>
          <cell r="D72">
            <v>15.13</v>
          </cell>
          <cell r="F72">
            <v>0.73840897999023913</v>
          </cell>
          <cell r="H72">
            <v>446.55833393</v>
          </cell>
          <cell r="J72">
            <v>1.78</v>
          </cell>
          <cell r="L72">
            <v>1.391429</v>
          </cell>
          <cell r="N72">
            <v>1.4928569999999999</v>
          </cell>
          <cell r="P72">
            <v>8.5</v>
          </cell>
          <cell r="R72">
            <v>10.873713283250529</v>
          </cell>
          <cell r="T72">
            <v>10.134929199514758</v>
          </cell>
          <cell r="V72">
            <v>0.16594520000000001</v>
          </cell>
          <cell r="X72">
            <v>0.12110044225309201</v>
          </cell>
          <cell r="Z72">
            <v>11.777164086856631</v>
          </cell>
          <cell r="AB72">
            <v>0.12044281875727543</v>
          </cell>
          <cell r="AD72">
            <v>1.2846895813301227</v>
          </cell>
          <cell r="AF72">
            <v>0.22322275622066015</v>
          </cell>
          <cell r="AH72" t="str">
            <v>Q</v>
          </cell>
          <cell r="AI72" t="str">
            <v>Bristol West</v>
          </cell>
          <cell r="AK72" t="str">
            <v>BRW</v>
          </cell>
          <cell r="AM72">
            <v>15.13</v>
          </cell>
          <cell r="AS72">
            <v>20.490000000000002</v>
          </cell>
          <cell r="AU72">
            <v>13.530000000000001</v>
          </cell>
          <cell r="AW72">
            <v>0.12040000000000001</v>
          </cell>
          <cell r="AY72">
            <v>1.8900000000000001</v>
          </cell>
          <cell r="BA72">
            <v>1.78</v>
          </cell>
          <cell r="BC72">
            <v>1.391429</v>
          </cell>
          <cell r="BE72">
            <v>1.4928569999999999</v>
          </cell>
          <cell r="BG72">
            <v>1.625</v>
          </cell>
          <cell r="BI72">
            <v>29.514761</v>
          </cell>
          <cell r="BK72">
            <v>446.55833393</v>
          </cell>
          <cell r="BM72">
            <v>29.547266</v>
          </cell>
          <cell r="BO72">
            <v>100</v>
          </cell>
          <cell r="BQ72">
            <v>0</v>
          </cell>
          <cell r="BS72">
            <v>0</v>
          </cell>
          <cell r="BU72">
            <v>347.983</v>
          </cell>
          <cell r="BW72">
            <v>336.95499999999998</v>
          </cell>
          <cell r="BY72">
            <v>-3.39</v>
          </cell>
          <cell r="CA72">
            <v>340.34499999999997</v>
          </cell>
          <cell r="CC72">
            <v>447.983</v>
          </cell>
          <cell r="CE72">
            <v>-1.75</v>
          </cell>
          <cell r="CG72">
            <v>349.733</v>
          </cell>
          <cell r="CI72">
            <v>30.400106000000001</v>
          </cell>
          <cell r="CK72">
            <v>0.28000000000000003</v>
          </cell>
          <cell r="CM72">
            <v>358.24186400286851</v>
          </cell>
          <cell r="CO72">
            <v>395.36074196571047</v>
          </cell>
          <cell r="CQ72">
            <v>436.49678113571048</v>
          </cell>
          <cell r="CS72">
            <v>0.16594520000000001</v>
          </cell>
          <cell r="CU72">
            <v>0.12110044225309201</v>
          </cell>
          <cell r="CW72">
            <v>0.12044281875727543</v>
          </cell>
          <cell r="CY72">
            <v>0.11877075311123221</v>
          </cell>
          <cell r="DA72" t="str">
            <v>10-Q 9/30/06</v>
          </cell>
        </row>
        <row r="73">
          <cell r="B73" t="str">
            <v>Direct General</v>
          </cell>
          <cell r="D73">
            <v>16.309999999999999</v>
          </cell>
          <cell r="F73">
            <v>0.86801490154337413</v>
          </cell>
          <cell r="H73">
            <v>331.87057924999993</v>
          </cell>
          <cell r="J73">
            <v>1.83</v>
          </cell>
          <cell r="L73">
            <v>1.488572</v>
          </cell>
          <cell r="N73">
            <v>1.571429</v>
          </cell>
          <cell r="P73">
            <v>8.9125683060109271</v>
          </cell>
          <cell r="R73">
            <v>10.956809613508785</v>
          </cell>
          <cell r="T73">
            <v>10.379088078430524</v>
          </cell>
          <cell r="V73">
            <v>0.1616658</v>
          </cell>
          <cell r="X73">
            <v>0.11843871709803133</v>
          </cell>
          <cell r="Z73">
            <v>12.79889127518098</v>
          </cell>
          <cell r="AB73">
            <v>0.11227508753089707</v>
          </cell>
          <cell r="AD73">
            <v>1.2743291312762066</v>
          </cell>
          <cell r="AF73">
            <v>0.43052321068157118</v>
          </cell>
          <cell r="AH73" t="str">
            <v>Q</v>
          </cell>
          <cell r="AI73" t="str">
            <v>Direct General</v>
          </cell>
          <cell r="AK73" t="str">
            <v>DRCT</v>
          </cell>
          <cell r="AM73">
            <v>16.309999999999999</v>
          </cell>
          <cell r="AS73">
            <v>18.79</v>
          </cell>
          <cell r="AU73">
            <v>11.51</v>
          </cell>
          <cell r="AW73">
            <v>0.14428569999999999</v>
          </cell>
          <cell r="AY73">
            <v>2.38</v>
          </cell>
          <cell r="BA73">
            <v>1.83</v>
          </cell>
          <cell r="BC73">
            <v>1.488572</v>
          </cell>
          <cell r="BE73">
            <v>1.571429</v>
          </cell>
          <cell r="BG73">
            <v>1.79</v>
          </cell>
          <cell r="BI73">
            <v>20.347674999999999</v>
          </cell>
          <cell r="BK73">
            <v>331.87057924999993</v>
          </cell>
          <cell r="BM73">
            <v>20.3477</v>
          </cell>
          <cell r="BO73">
            <v>196.88299999999998</v>
          </cell>
          <cell r="BQ73">
            <v>0</v>
          </cell>
          <cell r="BS73">
            <v>0</v>
          </cell>
          <cell r="BU73">
            <v>260.428</v>
          </cell>
          <cell r="BW73">
            <v>237.53200000000001</v>
          </cell>
          <cell r="BY73">
            <v>-3.948</v>
          </cell>
          <cell r="CA73">
            <v>241.48000000000002</v>
          </cell>
          <cell r="CC73">
            <v>457.31099999999998</v>
          </cell>
          <cell r="CE73">
            <v>-3.7189999999999999</v>
          </cell>
          <cell r="CG73">
            <v>264.14699999999999</v>
          </cell>
          <cell r="CI73">
            <v>20.384599999999999</v>
          </cell>
          <cell r="CK73">
            <v>0.16</v>
          </cell>
          <cell r="CM73">
            <v>270.91907919780004</v>
          </cell>
          <cell r="CO73">
            <v>299.69640279120006</v>
          </cell>
          <cell r="CQ73">
            <v>332.92920879120004</v>
          </cell>
          <cell r="CS73">
            <v>0.1616658</v>
          </cell>
          <cell r="CU73">
            <v>0.11843871709803133</v>
          </cell>
          <cell r="CW73">
            <v>0.11227508753089707</v>
          </cell>
          <cell r="CY73">
            <v>0.11535553835302587</v>
          </cell>
          <cell r="DA73" t="str">
            <v>10-Q 9/30/06</v>
          </cell>
        </row>
        <row r="74">
          <cell r="B74" t="str">
            <v>Affirmative Insurance</v>
          </cell>
          <cell r="D74">
            <v>16.3</v>
          </cell>
          <cell r="F74">
            <v>0.95043731778425644</v>
          </cell>
          <cell r="H74">
            <v>247.39766730000002</v>
          </cell>
          <cell r="J74">
            <v>1.1599999999999999</v>
          </cell>
          <cell r="L74">
            <v>1.3275000000000001</v>
          </cell>
          <cell r="N74">
            <v>1.6033329999999999</v>
          </cell>
          <cell r="P74">
            <v>14.051724137931036</v>
          </cell>
          <cell r="R74">
            <v>12.278719397363465</v>
          </cell>
          <cell r="T74">
            <v>10.166322279900683</v>
          </cell>
          <cell r="V74">
            <v>9.0335280000000004E-2</v>
          </cell>
          <cell r="X74">
            <v>9.3251454350085417E-2</v>
          </cell>
          <cell r="Z74">
            <v>13.702749602632565</v>
          </cell>
          <cell r="AB74">
            <v>0.10001195105868226</v>
          </cell>
          <cell r="AD74">
            <v>1.1895422796654223</v>
          </cell>
          <cell r="AF74">
            <v>0.21132860252243654</v>
          </cell>
          <cell r="AH74" t="str">
            <v>Q</v>
          </cell>
          <cell r="AI74" t="str">
            <v>Affirmative Insurance</v>
          </cell>
          <cell r="AK74" t="str">
            <v>AFFM</v>
          </cell>
          <cell r="AM74">
            <v>16.3</v>
          </cell>
          <cell r="AS74">
            <v>17.150000000000002</v>
          </cell>
          <cell r="AU74">
            <v>11.28</v>
          </cell>
          <cell r="AW74">
            <v>0.14499999999999999</v>
          </cell>
          <cell r="AY74">
            <v>1.72</v>
          </cell>
          <cell r="BA74">
            <v>1.1599999999999999</v>
          </cell>
          <cell r="BC74">
            <v>1.3275000000000001</v>
          </cell>
          <cell r="BE74">
            <v>1.6033329999999999</v>
          </cell>
          <cell r="BG74" t="str">
            <v>NA</v>
          </cell>
          <cell r="BI74">
            <v>15.177771</v>
          </cell>
          <cell r="BK74">
            <v>247.39766730000002</v>
          </cell>
          <cell r="BM74">
            <v>15.442886000000001</v>
          </cell>
          <cell r="BO74">
            <v>56.701999999999998</v>
          </cell>
          <cell r="BQ74">
            <v>0</v>
          </cell>
          <cell r="BS74">
            <v>0</v>
          </cell>
          <cell r="BU74">
            <v>211.61</v>
          </cell>
          <cell r="BW74">
            <v>199.96199999999999</v>
          </cell>
          <cell r="BY74">
            <v>-0.52900000000000003</v>
          </cell>
          <cell r="CA74">
            <v>200.49099999999999</v>
          </cell>
          <cell r="CC74">
            <v>268.31200000000001</v>
          </cell>
          <cell r="CE74">
            <v>-0.43099999999999999</v>
          </cell>
          <cell r="CG74">
            <v>212.04100000000003</v>
          </cell>
          <cell r="CI74">
            <v>15.186776999999999</v>
          </cell>
          <cell r="CK74">
            <v>0.08</v>
          </cell>
          <cell r="CM74">
            <v>231.89789104750002</v>
          </cell>
          <cell r="CO74">
            <v>255.03313009524103</v>
          </cell>
          <cell r="CQ74" t="str">
            <v>NA</v>
          </cell>
          <cell r="CS74">
            <v>9.0335280000000004E-2</v>
          </cell>
          <cell r="CU74">
            <v>9.3251454350085417E-2</v>
          </cell>
          <cell r="CW74">
            <v>0.10001195105868226</v>
          </cell>
          <cell r="CY74" t="str">
            <v>NA</v>
          </cell>
          <cell r="DA74" t="str">
            <v>10-Q 9/30/06</v>
          </cell>
        </row>
        <row r="75">
          <cell r="B75" t="str">
            <v>National Atlantic</v>
          </cell>
          <cell r="D75">
            <v>12.88</v>
          </cell>
          <cell r="F75">
            <v>1</v>
          </cell>
          <cell r="H75">
            <v>145.01720800000001</v>
          </cell>
          <cell r="J75" t="str">
            <v>NA</v>
          </cell>
          <cell r="L75">
            <v>1.345</v>
          </cell>
          <cell r="N75">
            <v>1.423333</v>
          </cell>
          <cell r="P75" t="str">
            <v xml:space="preserve">NA </v>
          </cell>
          <cell r="R75">
            <v>9.5762081784386623</v>
          </cell>
          <cell r="T75">
            <v>9.0491824471153279</v>
          </cell>
          <cell r="V75">
            <v>0.10487034302042927</v>
          </cell>
          <cell r="X75">
            <v>0.10063209622233941</v>
          </cell>
          <cell r="Z75">
            <v>12.68427820547701</v>
          </cell>
          <cell r="AB75">
            <v>0.10063209622233941</v>
          </cell>
          <cell r="AD75">
            <v>1.015430266614499</v>
          </cell>
          <cell r="AF75">
            <v>0</v>
          </cell>
          <cell r="AI75" t="str">
            <v>National Atlantic Holding Corp.</v>
          </cell>
          <cell r="AK75" t="str">
            <v>NAHC</v>
          </cell>
          <cell r="AM75">
            <v>12.88</v>
          </cell>
          <cell r="AS75">
            <v>12.88</v>
          </cell>
          <cell r="AU75">
            <v>8.02</v>
          </cell>
          <cell r="AW75" t="str">
            <v xml:space="preserve"> NA </v>
          </cell>
          <cell r="AY75" t="str">
            <v>NA</v>
          </cell>
          <cell r="BA75" t="str">
            <v>NA</v>
          </cell>
          <cell r="BC75">
            <v>1.345</v>
          </cell>
          <cell r="BE75">
            <v>1.423333</v>
          </cell>
          <cell r="BG75">
            <v>1.423333</v>
          </cell>
          <cell r="BI75">
            <v>11.2591</v>
          </cell>
          <cell r="BK75">
            <v>145.01720800000001</v>
          </cell>
          <cell r="BM75">
            <v>11.28389</v>
          </cell>
          <cell r="BO75">
            <v>0</v>
          </cell>
          <cell r="BQ75">
            <v>0</v>
          </cell>
          <cell r="BS75">
            <v>0</v>
          </cell>
          <cell r="BU75">
            <v>143.12799999999999</v>
          </cell>
          <cell r="BW75">
            <v>138.209</v>
          </cell>
          <cell r="BY75">
            <v>-1.6020000000000001</v>
          </cell>
          <cell r="CA75">
            <v>139.81100000000001</v>
          </cell>
          <cell r="CC75">
            <v>143.12799999999999</v>
          </cell>
          <cell r="CE75">
            <v>-3.7959999999999998</v>
          </cell>
          <cell r="CG75">
            <v>146.92399999999998</v>
          </cell>
          <cell r="CI75">
            <v>11.4794</v>
          </cell>
          <cell r="CK75">
            <v>0</v>
          </cell>
          <cell r="CM75">
            <v>154.64389649999998</v>
          </cell>
          <cell r="CO75">
            <v>170.08368949999999</v>
          </cell>
          <cell r="CQ75">
            <v>186.42269834019999</v>
          </cell>
          <cell r="CR75">
            <v>0</v>
          </cell>
          <cell r="CS75">
            <v>186.42269834019999</v>
          </cell>
          <cell r="CT75">
            <v>0</v>
          </cell>
          <cell r="CU75">
            <v>0.10487034302042927</v>
          </cell>
          <cell r="CV75">
            <v>0</v>
          </cell>
          <cell r="CW75">
            <v>0.10063209622233941</v>
          </cell>
          <cell r="CX75">
            <v>0</v>
          </cell>
          <cell r="CY75">
            <v>1919.3062752083772</v>
          </cell>
          <cell r="DA75" t="str">
            <v>10-Q 6/30/06</v>
          </cell>
        </row>
      </sheetData>
      <sheetData sheetId="2"/>
      <sheetData sheetId="3" refreshError="1"/>
      <sheetData sheetId="4"/>
      <sheetData sheetId="5"/>
      <sheetData sheetId="6"/>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nder Model&gt;&gt;"/>
      <sheetName val="Trans Summ"/>
      <sheetName val="IS"/>
      <sheetName val="BS"/>
      <sheetName val="CF"/>
      <sheetName val="Allion"/>
      <sheetName val="Biomed"/>
      <sheetName val="Adjustments"/>
      <sheetName val="WC and Tax"/>
      <sheetName val="Supp Sched.&gt;&gt;&gt;"/>
      <sheetName val="Debt Sched"/>
      <sheetName val="Financing Assumptions"/>
      <sheetName val="Depreciation"/>
      <sheetName val="Opening BS"/>
      <sheetName val="Trailing Revenue and GM"/>
      <sheetName val="Biomed 06-07 Pro Forma"/>
      <sheetName val="HIG Output&gt;&gt;&gt;"/>
      <sheetName val="Returns"/>
      <sheetName val="Covenants"/>
      <sheetName val="Monthly WC Summ"/>
      <sheetName val="Summary Model"/>
      <sheetName val="Misc&gt;&gt;&gt;"/>
      <sheetName val="Equity Bridge"/>
      <sheetName val="S&amp;U"/>
      <sheetName val="CIM P&amp;L"/>
      <sheetName val="CIM Adj"/>
      <sheetName val="Forecast"/>
      <sheetName val="BS FCST"/>
      <sheetName val="Credit Stats"/>
      <sheetName val="Valuation&gt;&gt;&gt;"/>
      <sheetName val="Valuation"/>
      <sheetName val="Val. Summary"/>
      <sheetName val="Stock Options"/>
      <sheetName val="Warrants"/>
      <sheetName val="Restr Stock"/>
      <sheetName val="Phantom Stock"/>
      <sheetName val="Biomed Shares and Values"/>
      <sheetName val="Sheet1"/>
      <sheetName val="IS - RSM Format"/>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sheetData sheetId="11"/>
      <sheetData sheetId="12"/>
      <sheetData sheetId="13"/>
      <sheetData sheetId="14"/>
      <sheetData sheetId="15"/>
      <sheetData sheetId="16" refreshError="1"/>
      <sheetData sheetId="17"/>
      <sheetData sheetId="18"/>
      <sheetData sheetId="19"/>
      <sheetData sheetId="20"/>
      <sheetData sheetId="21" refreshError="1"/>
      <sheetData sheetId="22"/>
      <sheetData sheetId="23">
        <row r="1">
          <cell r="A1" t="str">
            <v>Sources and Uses</v>
          </cell>
        </row>
        <row r="3">
          <cell r="G3" t="str">
            <v xml:space="preserve">Cum. Mult. of </v>
          </cell>
        </row>
        <row r="4">
          <cell r="A4" t="str">
            <v>Sources of Funds</v>
          </cell>
          <cell r="D4" t="str">
            <v>$ in mm</v>
          </cell>
          <cell r="F4" t="str">
            <v>Mar. LTM</v>
          </cell>
          <cell r="G4" t="str">
            <v>2009 PF EBITDA</v>
          </cell>
          <cell r="I4" t="str">
            <v>Uses of Funds</v>
          </cell>
          <cell r="L4" t="str">
            <v>$ in mm</v>
          </cell>
        </row>
        <row r="5">
          <cell r="B5" t="str">
            <v>Funded Revolver (1)</v>
          </cell>
          <cell r="D5">
            <v>7</v>
          </cell>
          <cell r="G5">
            <v>0.17657701057812134</v>
          </cell>
          <cell r="J5" t="str">
            <v>Purchase of Equity</v>
          </cell>
          <cell r="L5">
            <v>194.92699699999997</v>
          </cell>
        </row>
        <row r="6">
          <cell r="B6" t="str">
            <v>Senior Term Loan</v>
          </cell>
          <cell r="D6">
            <v>110</v>
          </cell>
          <cell r="G6">
            <v>2.951358605377171</v>
          </cell>
          <cell r="J6" t="str">
            <v>Refinance Existing Net Debt (3)</v>
          </cell>
          <cell r="L6">
            <v>54.457999999999998</v>
          </cell>
        </row>
        <row r="7">
          <cell r="B7" t="str">
            <v>Junior Debt</v>
          </cell>
          <cell r="D7">
            <v>40</v>
          </cell>
          <cell r="G7">
            <v>3.9603700943950071</v>
          </cell>
          <cell r="J7" t="str">
            <v>Transaction Fees (4)</v>
          </cell>
          <cell r="L7">
            <v>15</v>
          </cell>
        </row>
        <row r="8">
          <cell r="B8" t="str">
            <v>HIG Equity</v>
          </cell>
          <cell r="D8">
            <v>58.384996999999977</v>
          </cell>
          <cell r="G8">
            <v>5.433148413376804</v>
          </cell>
        </row>
        <row r="9">
          <cell r="B9" t="str">
            <v>RAM Capital &amp; Associates Equity (2)</v>
          </cell>
          <cell r="D9">
            <v>29</v>
          </cell>
          <cell r="G9">
            <v>6.1646817429147349</v>
          </cell>
        </row>
        <row r="10">
          <cell r="B10" t="str">
            <v>RAM Capital Redeemable Preferred (2)</v>
          </cell>
          <cell r="D10">
            <v>20</v>
          </cell>
          <cell r="G10">
            <v>6.6691874874236525</v>
          </cell>
        </row>
        <row r="11">
          <cell r="A11" t="str">
            <v>Total Sources</v>
          </cell>
          <cell r="D11">
            <v>264.384997</v>
          </cell>
          <cell r="G11">
            <v>6.6691874874236525</v>
          </cell>
          <cell r="I11" t="str">
            <v>Total Uses</v>
          </cell>
          <cell r="L11">
            <v>264.384997</v>
          </cell>
        </row>
        <row r="13">
          <cell r="A13" t="str">
            <v>Pro Forma EBITDA</v>
          </cell>
          <cell r="G13">
            <v>39.642759706270226</v>
          </cell>
        </row>
        <row r="15">
          <cell r="A15" t="str">
            <v>Ownership (5)</v>
          </cell>
        </row>
        <row r="16">
          <cell r="A16" t="str">
            <v>H.I.G.</v>
          </cell>
          <cell r="D16">
            <v>0.66813525209596325</v>
          </cell>
        </row>
        <row r="17">
          <cell r="A17" t="str">
            <v>RAM Capital</v>
          </cell>
          <cell r="D17">
            <v>0.33186474790403675</v>
          </cell>
        </row>
        <row r="19">
          <cell r="A19" t="str">
            <v>(1)</v>
          </cell>
          <cell r="B19" t="str">
            <v>Total revolver capacity of $25mm, $7mm funded at close.</v>
          </cell>
        </row>
        <row r="20">
          <cell r="A20" t="str">
            <v>(2)</v>
          </cell>
          <cell r="B20" t="str">
            <v>RAM Capital is controlled by Ray Mirra (founder of Biomed) and associates.</v>
          </cell>
        </row>
        <row r="21">
          <cell r="A21" t="str">
            <v>(3)</v>
          </cell>
          <cell r="B21" t="str">
            <v xml:space="preserve">$54.5mm of debt is net of an estimated cash balance of $32mm; comprised of $22mm as of 5/30/09 plus additional $10mm </v>
          </cell>
        </row>
        <row r="22">
          <cell r="B22" t="str">
            <v>of FCF generated prior to close less cash portion of earnout payment of $7.5mm.</v>
          </cell>
        </row>
        <row r="23">
          <cell r="A23" t="str">
            <v>(4)</v>
          </cell>
          <cell r="B23" t="str">
            <v>Includes HIG and seller expenses.</v>
          </cell>
          <cell r="N23" t="str">
            <v>Pro Forma Capitalization</v>
          </cell>
        </row>
        <row r="24">
          <cell r="A24" t="str">
            <v>(5)</v>
          </cell>
          <cell r="B24" t="str">
            <v>Up to 10% option pool to be established.</v>
          </cell>
        </row>
        <row r="26">
          <cell r="T26" t="str">
            <v xml:space="preserve">Cum. Mult. of </v>
          </cell>
        </row>
        <row r="27">
          <cell r="R27" t="str">
            <v>$</v>
          </cell>
          <cell r="T27" t="str">
            <v>2009PF EBITDA</v>
          </cell>
        </row>
        <row r="28">
          <cell r="B28" t="str">
            <v>Cash on Balance Sheet (2)</v>
          </cell>
          <cell r="D28">
            <v>24.5</v>
          </cell>
          <cell r="F28" t="e">
            <v>#DIV/0!</v>
          </cell>
          <cell r="O28" t="str">
            <v>Funded Revolver (1)</v>
          </cell>
          <cell r="R28">
            <v>7</v>
          </cell>
          <cell r="T28">
            <v>0.17657701057812134</v>
          </cell>
        </row>
        <row r="29">
          <cell r="O29" t="str">
            <v>Senior Term Loan</v>
          </cell>
          <cell r="R29">
            <v>110</v>
          </cell>
          <cell r="T29">
            <v>2.951358605377171</v>
          </cell>
        </row>
        <row r="30">
          <cell r="O30" t="str">
            <v>Junior Debt</v>
          </cell>
          <cell r="R30">
            <v>40</v>
          </cell>
          <cell r="T30">
            <v>3.9603700943950071</v>
          </cell>
        </row>
        <row r="31">
          <cell r="O31" t="str">
            <v>HIG Equity</v>
          </cell>
          <cell r="R31">
            <v>58.384996999999977</v>
          </cell>
          <cell r="T31">
            <v>5.433148413376804</v>
          </cell>
        </row>
        <row r="32">
          <cell r="O32" t="str">
            <v>RAM Capital &amp; Associates Equity (2)</v>
          </cell>
          <cell r="R32">
            <v>29</v>
          </cell>
          <cell r="T32">
            <v>6.1646817429147349</v>
          </cell>
        </row>
        <row r="33">
          <cell r="O33" t="str">
            <v>RAM Capital Redeemable Preferred (2)</v>
          </cell>
          <cell r="R33">
            <v>20</v>
          </cell>
          <cell r="T33">
            <v>6.6691874874236525</v>
          </cell>
        </row>
        <row r="34">
          <cell r="N34" t="str">
            <v>Total Capitalization</v>
          </cell>
          <cell r="R34">
            <v>264.384997</v>
          </cell>
          <cell r="T34">
            <v>6.6691874874236525</v>
          </cell>
        </row>
      </sheetData>
      <sheetData sheetId="24"/>
      <sheetData sheetId="25"/>
      <sheetData sheetId="26"/>
      <sheetData sheetId="27">
        <row r="1">
          <cell r="A1" t="str">
            <v>Balance Sheet</v>
          </cell>
          <cell r="K1" t="str">
            <v>($ in mm)</v>
          </cell>
        </row>
        <row r="3">
          <cell r="E3" t="str">
            <v>Opening BS</v>
          </cell>
        </row>
        <row r="4">
          <cell r="E4">
            <v>40086</v>
          </cell>
          <cell r="F4">
            <v>2009</v>
          </cell>
          <cell r="G4">
            <v>2010</v>
          </cell>
          <cell r="H4">
            <v>2011</v>
          </cell>
          <cell r="I4">
            <v>2012</v>
          </cell>
          <cell r="J4">
            <v>2013</v>
          </cell>
          <cell r="K4">
            <v>2014</v>
          </cell>
        </row>
        <row r="6">
          <cell r="A6" t="str">
            <v>Assets</v>
          </cell>
        </row>
        <row r="7">
          <cell r="B7" t="str">
            <v>Cash</v>
          </cell>
          <cell r="E7">
            <v>0</v>
          </cell>
          <cell r="F7">
            <v>1.0231815394945442E-15</v>
          </cell>
          <cell r="G7">
            <v>4.8908453082017678</v>
          </cell>
          <cell r="H7">
            <v>15.543996278651729</v>
          </cell>
          <cell r="I7">
            <v>27.294469819098921</v>
          </cell>
          <cell r="J7">
            <v>39.506333143215109</v>
          </cell>
          <cell r="K7">
            <v>52.454693653382861</v>
          </cell>
        </row>
        <row r="8">
          <cell r="B8" t="str">
            <v>Accounts Receivable</v>
          </cell>
          <cell r="E8">
            <v>50.161999999999999</v>
          </cell>
          <cell r="F8">
            <v>53.283999999999999</v>
          </cell>
          <cell r="G8">
            <v>59.549889609033883</v>
          </cell>
          <cell r="H8">
            <v>66.868223433182251</v>
          </cell>
          <cell r="I8">
            <v>74.404585118456026</v>
          </cell>
          <cell r="J8">
            <v>82.268704217934584</v>
          </cell>
          <cell r="K8">
            <v>90.196739840722302</v>
          </cell>
        </row>
        <row r="9">
          <cell r="B9" t="str">
            <v>Inventory</v>
          </cell>
          <cell r="E9">
            <v>14.965</v>
          </cell>
          <cell r="F9">
            <v>15.792999999999999</v>
          </cell>
          <cell r="G9">
            <v>18.848264888890753</v>
          </cell>
          <cell r="H9">
            <v>21.42382492546999</v>
          </cell>
          <cell r="I9">
            <v>23.389947250948286</v>
          </cell>
          <cell r="J9">
            <v>25.35203260374238</v>
          </cell>
          <cell r="K9">
            <v>27.428137336649979</v>
          </cell>
        </row>
        <row r="10">
          <cell r="B10" t="str">
            <v>Other Receivables and Prepaids</v>
          </cell>
          <cell r="E10">
            <v>3.823</v>
          </cell>
          <cell r="F10">
            <v>3.778</v>
          </cell>
          <cell r="G10">
            <v>4.2595336603443172</v>
          </cell>
          <cell r="H10">
            <v>4.6258547595335937</v>
          </cell>
          <cell r="I10">
            <v>5.3200789651327485</v>
          </cell>
          <cell r="J10">
            <v>6.0815006955158672</v>
          </cell>
          <cell r="K10">
            <v>6.8449171033014959</v>
          </cell>
        </row>
        <row r="11">
          <cell r="A11" t="str">
            <v>Total current assets</v>
          </cell>
          <cell r="E11">
            <v>68.949999999999989</v>
          </cell>
          <cell r="F11">
            <v>72.855000000000004</v>
          </cell>
          <cell r="G11">
            <v>87.548533466470715</v>
          </cell>
          <cell r="H11">
            <v>108.46189939683757</v>
          </cell>
          <cell r="I11">
            <v>130.40908115363598</v>
          </cell>
          <cell r="J11">
            <v>153.20857066040793</v>
          </cell>
          <cell r="K11">
            <v>176.92448793405663</v>
          </cell>
        </row>
        <row r="13">
          <cell r="B13" t="str">
            <v>Net PP&amp;E</v>
          </cell>
          <cell r="E13">
            <v>1.3959999999999999</v>
          </cell>
          <cell r="F13">
            <v>1.1590000000000116</v>
          </cell>
          <cell r="G13">
            <v>1.8223888888889002</v>
          </cell>
          <cell r="H13">
            <v>2.2427222222222341</v>
          </cell>
          <cell r="I13">
            <v>2.7047222222222338</v>
          </cell>
          <cell r="J13">
            <v>2.9583888888889005</v>
          </cell>
          <cell r="K13">
            <v>3.0037222222222337</v>
          </cell>
        </row>
        <row r="14">
          <cell r="B14" t="str">
            <v>Goodwill and Intangibles</v>
          </cell>
          <cell r="E14">
            <v>228.23699699999997</v>
          </cell>
          <cell r="F14">
            <v>226.93099699999993</v>
          </cell>
          <cell r="G14">
            <v>221.70699699999994</v>
          </cell>
          <cell r="H14">
            <v>216.48299699999987</v>
          </cell>
          <cell r="I14">
            <v>211.25899699999979</v>
          </cell>
          <cell r="J14">
            <v>206.03499699999975</v>
          </cell>
          <cell r="K14">
            <v>200.81099699999967</v>
          </cell>
        </row>
        <row r="15">
          <cell r="B15" t="str">
            <v>Deferred Financing Costs</v>
          </cell>
          <cell r="E15">
            <v>9.1999999999999993</v>
          </cell>
          <cell r="F15">
            <v>8.8166666666666682</v>
          </cell>
          <cell r="G15">
            <v>7.2833333333333341</v>
          </cell>
          <cell r="H15">
            <v>5.75</v>
          </cell>
          <cell r="I15">
            <v>4.2166666666666668</v>
          </cell>
          <cell r="J15">
            <v>2.683333333333334</v>
          </cell>
          <cell r="K15">
            <v>1.1500000000000006</v>
          </cell>
        </row>
        <row r="16">
          <cell r="B16" t="str">
            <v>Deferred Tax Asset</v>
          </cell>
          <cell r="E16">
            <v>0</v>
          </cell>
          <cell r="F16">
            <v>0</v>
          </cell>
          <cell r="G16">
            <v>0</v>
          </cell>
          <cell r="H16">
            <v>0</v>
          </cell>
          <cell r="I16">
            <v>0</v>
          </cell>
          <cell r="J16">
            <v>0</v>
          </cell>
          <cell r="K16">
            <v>0</v>
          </cell>
        </row>
        <row r="17">
          <cell r="B17" t="str">
            <v>Other Assets</v>
          </cell>
          <cell r="E17">
            <v>0</v>
          </cell>
          <cell r="F17">
            <v>0</v>
          </cell>
          <cell r="G17">
            <v>0</v>
          </cell>
          <cell r="H17">
            <v>0</v>
          </cell>
          <cell r="I17">
            <v>0</v>
          </cell>
          <cell r="J17">
            <v>0</v>
          </cell>
          <cell r="K17">
            <v>0</v>
          </cell>
        </row>
        <row r="18">
          <cell r="A18" t="str">
            <v>Total Assets</v>
          </cell>
          <cell r="E18">
            <v>307.78299699999997</v>
          </cell>
          <cell r="F18">
            <v>309.76166366666661</v>
          </cell>
          <cell r="G18">
            <v>318.3612526886929</v>
          </cell>
          <cell r="H18">
            <v>332.93761861905966</v>
          </cell>
          <cell r="I18">
            <v>348.58946704252463</v>
          </cell>
          <cell r="J18">
            <v>364.88528988262993</v>
          </cell>
          <cell r="K18">
            <v>381.88920715627853</v>
          </cell>
        </row>
        <row r="20">
          <cell r="A20" t="str">
            <v>Liabilities</v>
          </cell>
        </row>
        <row r="21">
          <cell r="B21" t="str">
            <v>Accounts Payable</v>
          </cell>
          <cell r="E21">
            <v>25.86</v>
          </cell>
          <cell r="F21">
            <v>27.245999999999999</v>
          </cell>
          <cell r="G21">
            <v>31.043683490617006</v>
          </cell>
          <cell r="H21">
            <v>34.649658381389344</v>
          </cell>
          <cell r="I21">
            <v>39.178562677899393</v>
          </cell>
          <cell r="J21">
            <v>44.027544645161115</v>
          </cell>
          <cell r="K21">
            <v>48.900298106616106</v>
          </cell>
        </row>
        <row r="22">
          <cell r="B22" t="str">
            <v>Other Payables</v>
          </cell>
          <cell r="E22">
            <v>3.415</v>
          </cell>
          <cell r="F22">
            <v>3.5470000000000002</v>
          </cell>
          <cell r="G22">
            <v>3.9992256124662622</v>
          </cell>
          <cell r="H22">
            <v>4.3921765767655012</v>
          </cell>
          <cell r="I22">
            <v>4.9935072907023068</v>
          </cell>
          <cell r="J22">
            <v>5.6420532345038668</v>
          </cell>
          <cell r="K22">
            <v>6.2933113988907969</v>
          </cell>
        </row>
        <row r="23">
          <cell r="A23" t="str">
            <v>Total Current Liabilities</v>
          </cell>
          <cell r="E23">
            <v>29.274999999999999</v>
          </cell>
          <cell r="F23">
            <v>30.792999999999999</v>
          </cell>
          <cell r="G23">
            <v>35.042909103083268</v>
          </cell>
          <cell r="H23">
            <v>39.041834958154844</v>
          </cell>
          <cell r="I23">
            <v>44.172069968601697</v>
          </cell>
          <cell r="J23">
            <v>49.669597879664984</v>
          </cell>
          <cell r="K23">
            <v>55.193609505506899</v>
          </cell>
        </row>
        <row r="25">
          <cell r="B25" t="str">
            <v>Revolver</v>
          </cell>
          <cell r="E25">
            <v>7</v>
          </cell>
          <cell r="F25">
            <v>4.4666367270242304</v>
          </cell>
          <cell r="G25">
            <v>0</v>
          </cell>
          <cell r="H25">
            <v>0</v>
          </cell>
          <cell r="I25">
            <v>0</v>
          </cell>
          <cell r="J25">
            <v>0</v>
          </cell>
          <cell r="K25">
            <v>0</v>
          </cell>
        </row>
        <row r="26">
          <cell r="B26" t="str">
            <v>Senior Term Loan</v>
          </cell>
          <cell r="E26">
            <v>110</v>
          </cell>
          <cell r="F26">
            <v>110</v>
          </cell>
          <cell r="G26">
            <v>104.99999999999999</v>
          </cell>
          <cell r="H26">
            <v>97.5</v>
          </cell>
          <cell r="I26">
            <v>87.5</v>
          </cell>
          <cell r="J26">
            <v>75</v>
          </cell>
          <cell r="K26">
            <v>60</v>
          </cell>
        </row>
        <row r="27">
          <cell r="B27" t="str">
            <v>Junior Debt</v>
          </cell>
          <cell r="E27">
            <v>40</v>
          </cell>
          <cell r="F27">
            <v>40.300750624999999</v>
          </cell>
          <cell r="G27">
            <v>41.526536519592</v>
          </cell>
          <cell r="H27">
            <v>42.772332615179756</v>
          </cell>
          <cell r="I27">
            <v>44.055502593635154</v>
          </cell>
          <cell r="J27">
            <v>45.377167671444205</v>
          </cell>
          <cell r="K27">
            <v>46.738482701587536</v>
          </cell>
        </row>
        <row r="28">
          <cell r="B28" t="str">
            <v>Deferred Tax Liability</v>
          </cell>
          <cell r="E28">
            <v>14.122999999999999</v>
          </cell>
          <cell r="F28">
            <v>14.049799873959282</v>
          </cell>
          <cell r="G28">
            <v>13.753325597708079</v>
          </cell>
          <cell r="H28">
            <v>13.479266863662172</v>
          </cell>
          <cell r="I28">
            <v>13.186756109994777</v>
          </cell>
          <cell r="J28">
            <v>12.868810842644981</v>
          </cell>
          <cell r="K28">
            <v>12.519301956252514</v>
          </cell>
        </row>
        <row r="29">
          <cell r="A29" t="str">
            <v xml:space="preserve">Total liabilities </v>
          </cell>
          <cell r="E29">
            <v>200.398</v>
          </cell>
          <cell r="F29">
            <v>199.61018722598351</v>
          </cell>
          <cell r="G29">
            <v>195.32277122038332</v>
          </cell>
          <cell r="H29">
            <v>192.79343443699676</v>
          </cell>
          <cell r="I29">
            <v>188.91432867223162</v>
          </cell>
          <cell r="J29">
            <v>182.91557639375418</v>
          </cell>
          <cell r="K29">
            <v>174.45139416334695</v>
          </cell>
        </row>
        <row r="31">
          <cell r="B31" t="str">
            <v>HIG and RAM Capital Equity</v>
          </cell>
          <cell r="E31">
            <v>87.38499699999997</v>
          </cell>
          <cell r="F31">
            <v>87.38499699999997</v>
          </cell>
          <cell r="G31">
            <v>87.38499699999997</v>
          </cell>
          <cell r="H31">
            <v>87.38499699999997</v>
          </cell>
          <cell r="I31">
            <v>87.38499699999997</v>
          </cell>
          <cell r="J31">
            <v>87.38499699999997</v>
          </cell>
          <cell r="K31">
            <v>87.38499699999997</v>
          </cell>
        </row>
        <row r="32">
          <cell r="B32" t="str">
            <v>RAM Capital Redeemable Preferred</v>
          </cell>
          <cell r="E32">
            <v>20</v>
          </cell>
          <cell r="F32">
            <v>20.251043113425922</v>
          </cell>
          <cell r="G32">
            <v>21.287124913193601</v>
          </cell>
          <cell r="H32">
            <v>22.351481158853282</v>
          </cell>
          <cell r="I32">
            <v>22.351481158853282</v>
          </cell>
          <cell r="J32">
            <v>22.351481158853282</v>
          </cell>
          <cell r="K32">
            <v>22.351481158853282</v>
          </cell>
        </row>
        <row r="33">
          <cell r="B33" t="str">
            <v>Retained Earnings</v>
          </cell>
          <cell r="E33">
            <v>0</v>
          </cell>
          <cell r="F33">
            <v>2.5154363272572287</v>
          </cell>
          <cell r="G33">
            <v>14.366359555115945</v>
          </cell>
          <cell r="H33">
            <v>30.407706023209641</v>
          </cell>
          <cell r="I33">
            <v>49.938660211439824</v>
          </cell>
          <cell r="J33">
            <v>72.233235330022524</v>
          </cell>
          <cell r="K33">
            <v>97.701334834078381</v>
          </cell>
        </row>
        <row r="34">
          <cell r="A34" t="str">
            <v>Shareholder Equity</v>
          </cell>
          <cell r="E34">
            <v>107.38499699999997</v>
          </cell>
          <cell r="F34">
            <v>110.15147644068313</v>
          </cell>
          <cell r="G34">
            <v>123.03848146830951</v>
          </cell>
          <cell r="H34">
            <v>140.1441841820629</v>
          </cell>
          <cell r="I34">
            <v>159.6751383702931</v>
          </cell>
          <cell r="J34">
            <v>181.96971348887578</v>
          </cell>
          <cell r="K34">
            <v>207.43781299293164</v>
          </cell>
        </row>
        <row r="36">
          <cell r="A36" t="str">
            <v>Total Liabilities and Shareholder Equity</v>
          </cell>
          <cell r="E36">
            <v>307.78299699999997</v>
          </cell>
          <cell r="F36">
            <v>309.76166366666666</v>
          </cell>
          <cell r="G36">
            <v>318.36125268869284</v>
          </cell>
          <cell r="H36">
            <v>332.93761861905966</v>
          </cell>
          <cell r="I36">
            <v>348.58946704252469</v>
          </cell>
          <cell r="J36">
            <v>364.88528988262999</v>
          </cell>
          <cell r="K36">
            <v>381.88920715627859</v>
          </cell>
        </row>
      </sheetData>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MS"/>
      <sheetName val="__FDSCACHE__"/>
      <sheetName val="BYI"/>
      <sheetName val="Merger Model"/>
      <sheetName val="Assumptions"/>
      <sheetName val="Output--&gt;"/>
      <sheetName val="Summary Accretion Dilution"/>
      <sheetName val="PPR"/>
      <sheetName val="PF Income Statement"/>
      <sheetName val="Contribution Analysis"/>
      <sheetName val="Has-Gets"/>
      <sheetName val="Income Statements"/>
      <sheetName val="Valuation"/>
      <sheetName val="Contribution"/>
      <sheetName val="Fire Power Analysis"/>
      <sheetName val="Graveyard--&gt;"/>
      <sheetName val="PF Earnings Impact"/>
      <sheetName val="Transaction Matrix"/>
      <sheetName val="Synergies"/>
      <sheetName val="Smash Together"/>
      <sheetName val="Accretion Dilution"/>
      <sheetName val="ASGN HistPr"/>
      <sheetName val="ASGN Output"/>
      <sheetName val="CITP Output"/>
      <sheetName val="Charts"/>
      <sheetName val="BS FCST"/>
      <sheetName val="S&amp;U"/>
      <sheetName val="Tour Econ II"/>
      <sheetName val="Personal Savings Rate"/>
      <sheetName val="Unemployment rate"/>
      <sheetName val="ABI Non Res Correl"/>
      <sheetName val="Mortgage Loan tightening stds"/>
      <sheetName val="19500038 CA-BPI"/>
      <sheetName val="Benchmarking"/>
      <sheetName val="U.S. Endo"/>
      <sheetName val="Practice-Level Consol"/>
      <sheetName val="AMA-B"/>
      <sheetName val="RED-B"/>
      <sheetName val="RKY-B"/>
      <sheetName val="HGL-B"/>
      <sheetName val="ATX-B"/>
      <sheetName val="LAKE-B"/>
      <sheetName val="TWE-B"/>
      <sheetName val="AMA-Payroll"/>
      <sheetName val="RED-Payroll"/>
      <sheetName val="RKY-Payroll"/>
      <sheetName val="HGL-Payroll"/>
      <sheetName val="ATX-Payroll"/>
      <sheetName val="LAKE-Payroll"/>
      <sheetName val="TWE-Payroll"/>
      <sheetName val="Endo-Payroll"/>
      <sheetName val="BOD Meeting - FS"/>
      <sheetName val="BOD Meeting - Capex"/>
      <sheetName val="BOD Meeting - Add-backs"/>
      <sheetName val="BOD Meeting - SS"/>
      <sheetName val="BOD Meeting - EBITDA by Month"/>
      <sheetName val="BOD Meeting - Rev by Month"/>
      <sheetName val="BOD Meeting - PF Rev &amp; EBITDA"/>
      <sheetName val="Sheet1"/>
      <sheetName val="DB Charts"/>
      <sheetName val="Allocations"/>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A1" t="str">
            <v>U.S. Endo Partners OPCO, LLC</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vg. in-store emp. turnover"/>
      <sheetName val="Employee Daily Staffing Chart"/>
      <sheetName val="FY2012 Merchandise Gross Margin"/>
      <sheetName val="Merchandise Strategies"/>
      <sheetName val="Historical Financials"/>
      <sheetName val="Working Capital"/>
      <sheetName val="CIP Slide 42"/>
      <sheetName val="Balance Sheet"/>
      <sheetName val="Waterfall Chart (old)"/>
      <sheetName val="Employee Turnover"/>
      <sheetName val="Sales and GM by Category"/>
      <sheetName val="Quarterly Working Capital"/>
      <sheetName val="BS FCST"/>
      <sheetName val="S&amp;U"/>
    </sheetNames>
    <sheetDataSet>
      <sheetData sheetId="0" refreshError="1"/>
      <sheetData sheetId="1" refreshError="1"/>
      <sheetData sheetId="2" refreshError="1">
        <row r="4">
          <cell r="D4" t="str">
            <v>Headphones</v>
          </cell>
          <cell r="E4">
            <v>0.55100000000000005</v>
          </cell>
        </row>
        <row r="5">
          <cell r="D5" t="str">
            <v>Portable Power</v>
          </cell>
          <cell r="E5">
            <v>0.65800000000000003</v>
          </cell>
        </row>
        <row r="6">
          <cell r="D6" t="str">
            <v>Accessories</v>
          </cell>
          <cell r="E6">
            <v>0.34599999999999997</v>
          </cell>
        </row>
        <row r="7">
          <cell r="D7" t="str">
            <v>Electronics</v>
          </cell>
          <cell r="E7">
            <v>0.224</v>
          </cell>
        </row>
        <row r="8">
          <cell r="D8" t="str">
            <v>Software</v>
          </cell>
          <cell r="E8">
            <v>0.36899999999999999</v>
          </cell>
        </row>
        <row r="9">
          <cell r="D9" t="str">
            <v>Gaming Systems</v>
          </cell>
          <cell r="E9">
            <v>0.23100000000000001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LFChart1"/>
      <sheetName val="CIQ_ChartParameters"/>
      <sheetName val="HLFChart1Data"/>
      <sheetName val="FY2012 Merchandise Gross Margin"/>
      <sheetName val="Sheet1"/>
    </sheetNames>
    <sheetDataSet>
      <sheetData sheetId="0" refreshError="1">
        <row r="31">
          <cell r="B31" t="str">
            <v>Current Price (5/22/08)</v>
          </cell>
          <cell r="G31">
            <v>39.06</v>
          </cell>
        </row>
        <row r="32">
          <cell r="B32" t="str">
            <v>2-Year High (4/4/08)</v>
          </cell>
          <cell r="G32">
            <v>50</v>
          </cell>
        </row>
        <row r="33">
          <cell r="B33" t="str">
            <v>2-Year Low (8/10/06)</v>
          </cell>
          <cell r="G33">
            <v>28.281199999999998</v>
          </cell>
        </row>
        <row r="34">
          <cell r="B34" t="str">
            <v>2-Year Average</v>
          </cell>
          <cell r="G34">
            <v>39.087519522862813</v>
          </cell>
        </row>
        <row r="35">
          <cell r="B35" t="str">
            <v>1-Year Average</v>
          </cell>
          <cell r="G35">
            <v>41.810633293650795</v>
          </cell>
        </row>
      </sheetData>
      <sheetData sheetId="1" refreshError="1"/>
      <sheetData sheetId="2"/>
      <sheetData sheetId="3" refreshError="1"/>
      <sheetData sheetId="4"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s"/>
      <sheetName val="Corporate Timeline"/>
      <sheetName val="Financials"/>
      <sheetName val="Valuation and Shareholders"/>
      <sheetName val="ANR"/>
      <sheetName val="CRO Market Segments"/>
      <sheetName val="CRO Market Share"/>
    </sheetNames>
    <sheetDataSet>
      <sheetData sheetId="0"/>
      <sheetData sheetId="1"/>
      <sheetData sheetId="2"/>
      <sheetData sheetId="3" refreshError="1">
        <row r="1">
          <cell r="B1" t="str">
            <v>Ownership - Summary : Omnicare IncMost Recent</v>
          </cell>
        </row>
        <row r="4">
          <cell r="B4" t="str">
            <v>Macro:</v>
          </cell>
          <cell r="C4" t="str">
            <v>Health Care</v>
          </cell>
          <cell r="D4" t="str">
            <v>Free Float:</v>
          </cell>
          <cell r="E4">
            <v>118126486</v>
          </cell>
          <cell r="F4" t="str">
            <v>Filing Status:</v>
          </cell>
          <cell r="G4" t="str">
            <v xml:space="preserve">Current Period - 1.20 % </v>
          </cell>
        </row>
        <row r="5">
          <cell r="B5" t="str">
            <v>Mid:</v>
          </cell>
          <cell r="C5" t="str">
            <v>Health Care</v>
          </cell>
          <cell r="D5" t="str">
            <v>Free Float % O/S:</v>
          </cell>
          <cell r="E5" t="str">
            <v>97%</v>
          </cell>
          <cell r="G5" t="str">
            <v xml:space="preserve">30-Sep-2007 - 49.13 % </v>
          </cell>
        </row>
        <row r="6">
          <cell r="B6" t="str">
            <v>Micro:</v>
          </cell>
          <cell r="C6" t="str">
            <v>Health Care (Special Services)</v>
          </cell>
          <cell r="D6" t="str">
            <v>Shares Outstanding:</v>
          </cell>
          <cell r="E6">
            <v>121717000</v>
          </cell>
          <cell r="G6" t="str">
            <v xml:space="preserve">30-Jun-2007 - 13.89 % </v>
          </cell>
        </row>
        <row r="9">
          <cell r="B9" t="str">
            <v>Investor Type</v>
          </cell>
        </row>
        <row r="11">
          <cell r="B11" t="str">
            <v>Investor Type</v>
          </cell>
          <cell r="C11" t="str">
            <v>Investors</v>
          </cell>
          <cell r="D11" t="str">
            <v>% O/S</v>
          </cell>
          <cell r="E11" t="str">
            <v>Pos</v>
          </cell>
          <cell r="F11" t="str">
            <v>Val ($MM)</v>
          </cell>
        </row>
        <row r="12">
          <cell r="B12" t="str">
            <v>Investment Managers</v>
          </cell>
          <cell r="C12">
            <v>703</v>
          </cell>
          <cell r="D12">
            <v>117.13</v>
          </cell>
          <cell r="E12">
            <v>142572793</v>
          </cell>
          <cell r="F12">
            <v>4617.68</v>
          </cell>
        </row>
        <row r="13">
          <cell r="B13" t="str">
            <v>Brokerage Firms</v>
          </cell>
          <cell r="C13">
            <v>32</v>
          </cell>
          <cell r="D13">
            <v>1.66</v>
          </cell>
          <cell r="E13">
            <v>2019838</v>
          </cell>
          <cell r="F13">
            <v>66.92</v>
          </cell>
        </row>
        <row r="14">
          <cell r="B14" t="str">
            <v>Strategic Entities</v>
          </cell>
          <cell r="C14">
            <v>14</v>
          </cell>
          <cell r="D14">
            <v>2.95</v>
          </cell>
          <cell r="E14">
            <v>3590514</v>
          </cell>
          <cell r="F14">
            <v>96.61</v>
          </cell>
        </row>
        <row r="15">
          <cell r="B15" t="str">
            <v>   Holding Companies</v>
          </cell>
          <cell r="C15">
            <v>0</v>
          </cell>
          <cell r="D15">
            <v>0</v>
          </cell>
          <cell r="E15">
            <v>0</v>
          </cell>
          <cell r="F15">
            <v>0</v>
          </cell>
        </row>
        <row r="16">
          <cell r="B16" t="str">
            <v>   Corporations</v>
          </cell>
          <cell r="C16">
            <v>1</v>
          </cell>
          <cell r="D16">
            <v>0.01</v>
          </cell>
          <cell r="E16">
            <v>11639</v>
          </cell>
          <cell r="F16">
            <v>0.39</v>
          </cell>
        </row>
        <row r="17">
          <cell r="B17" t="str">
            <v>   Individuals</v>
          </cell>
          <cell r="C17">
            <v>13</v>
          </cell>
          <cell r="D17">
            <v>2.94</v>
          </cell>
          <cell r="E17">
            <v>3578875</v>
          </cell>
          <cell r="F17">
            <v>96.22</v>
          </cell>
        </row>
        <row r="18">
          <cell r="B18" t="str">
            <v>   Government Agency</v>
          </cell>
          <cell r="C18">
            <v>0</v>
          </cell>
          <cell r="D18">
            <v>0</v>
          </cell>
          <cell r="E18">
            <v>0</v>
          </cell>
          <cell r="F18">
            <v>0</v>
          </cell>
        </row>
        <row r="19">
          <cell r="B19" t="str">
            <v>Total - All Holders</v>
          </cell>
          <cell r="C19">
            <v>749</v>
          </cell>
          <cell r="D19">
            <v>121.74</v>
          </cell>
          <cell r="E19">
            <v>148183145</v>
          </cell>
          <cell r="F19">
            <v>4781.21</v>
          </cell>
        </row>
        <row r="20">
          <cell r="B20" t="str">
            <v>Insider Filings</v>
          </cell>
        </row>
        <row r="21">
          <cell r="B21" t="str">
            <v>Insider</v>
          </cell>
          <cell r="C21">
            <v>26</v>
          </cell>
          <cell r="D21">
            <v>3.72</v>
          </cell>
          <cell r="E21">
            <v>4528320</v>
          </cell>
          <cell r="F21">
            <v>0</v>
          </cell>
        </row>
        <row r="24">
          <cell r="B24" t="str">
            <v>Investor Style</v>
          </cell>
        </row>
        <row r="26">
          <cell r="B26" t="str">
            <v>Investor Style</v>
          </cell>
          <cell r="C26" t="str">
            <v>Investors</v>
          </cell>
          <cell r="D26" t="str">
            <v>% O/S</v>
          </cell>
          <cell r="E26" t="str">
            <v>Pos</v>
          </cell>
          <cell r="F26" t="str">
            <v>Val ($MM)</v>
          </cell>
        </row>
        <row r="27">
          <cell r="B27" t="str">
            <v>GARP</v>
          </cell>
          <cell r="C27">
            <v>141</v>
          </cell>
          <cell r="D27">
            <v>30.22</v>
          </cell>
          <cell r="E27">
            <v>36787983</v>
          </cell>
          <cell r="F27">
            <v>1229.76</v>
          </cell>
        </row>
        <row r="28">
          <cell r="B28" t="str">
            <v>Deep Value</v>
          </cell>
          <cell r="C28">
            <v>31</v>
          </cell>
          <cell r="D28">
            <v>20.14</v>
          </cell>
          <cell r="E28">
            <v>24509587</v>
          </cell>
          <cell r="F28">
            <v>729.77</v>
          </cell>
        </row>
        <row r="29">
          <cell r="B29" t="str">
            <v>Core Value</v>
          </cell>
          <cell r="C29">
            <v>128</v>
          </cell>
          <cell r="D29">
            <v>16.350000000000001</v>
          </cell>
          <cell r="E29">
            <v>19904441</v>
          </cell>
          <cell r="F29">
            <v>660.39</v>
          </cell>
        </row>
        <row r="30">
          <cell r="B30" t="str">
            <v>Growth</v>
          </cell>
          <cell r="C30">
            <v>48</v>
          </cell>
          <cell r="D30">
            <v>16.23</v>
          </cell>
          <cell r="E30">
            <v>19749890</v>
          </cell>
          <cell r="F30">
            <v>610.58000000000004</v>
          </cell>
        </row>
        <row r="31">
          <cell r="B31" t="str">
            <v>Index</v>
          </cell>
          <cell r="C31">
            <v>44</v>
          </cell>
          <cell r="D31">
            <v>11.98</v>
          </cell>
          <cell r="E31">
            <v>14582457</v>
          </cell>
          <cell r="F31">
            <v>483.33</v>
          </cell>
        </row>
        <row r="32">
          <cell r="B32" t="str">
            <v>Core Growth</v>
          </cell>
          <cell r="C32">
            <v>116</v>
          </cell>
          <cell r="D32">
            <v>10.199999999999999</v>
          </cell>
          <cell r="E32">
            <v>12410463</v>
          </cell>
          <cell r="F32">
            <v>417.32</v>
          </cell>
        </row>
        <row r="33">
          <cell r="B33" t="str">
            <v>Hedge Fund</v>
          </cell>
          <cell r="C33">
            <v>114</v>
          </cell>
          <cell r="D33">
            <v>7.1</v>
          </cell>
          <cell r="E33">
            <v>8642401</v>
          </cell>
          <cell r="F33">
            <v>287.33999999999997</v>
          </cell>
        </row>
        <row r="34">
          <cell r="B34" t="str">
            <v>Income Value</v>
          </cell>
          <cell r="C34">
            <v>16</v>
          </cell>
          <cell r="D34">
            <v>4.05</v>
          </cell>
          <cell r="E34">
            <v>4924716</v>
          </cell>
          <cell r="F34">
            <v>163.16</v>
          </cell>
        </row>
        <row r="35">
          <cell r="B35" t="str">
            <v>Broker-Dealer</v>
          </cell>
          <cell r="C35">
            <v>29</v>
          </cell>
          <cell r="D35">
            <v>1.64</v>
          </cell>
          <cell r="E35">
            <v>2002021</v>
          </cell>
          <cell r="F35">
            <v>66.33</v>
          </cell>
        </row>
        <row r="36">
          <cell r="B36" t="str">
            <v>Yield</v>
          </cell>
          <cell r="C36">
            <v>4</v>
          </cell>
          <cell r="D36">
            <v>0.22</v>
          </cell>
          <cell r="E36">
            <v>266151</v>
          </cell>
          <cell r="F36">
            <v>8.82</v>
          </cell>
        </row>
        <row r="37">
          <cell r="B37" t="str">
            <v>Sector Specific</v>
          </cell>
          <cell r="C37">
            <v>5</v>
          </cell>
          <cell r="D37">
            <v>0.21</v>
          </cell>
          <cell r="E37">
            <v>250000</v>
          </cell>
          <cell r="F37">
            <v>8.2799999999999994</v>
          </cell>
        </row>
        <row r="38">
          <cell r="B38" t="str">
            <v>Specialty</v>
          </cell>
          <cell r="C38">
            <v>12</v>
          </cell>
          <cell r="D38">
            <v>0.06</v>
          </cell>
          <cell r="E38">
            <v>70211</v>
          </cell>
          <cell r="F38">
            <v>2.35</v>
          </cell>
        </row>
        <row r="39">
          <cell r="B39" t="str">
            <v>Momentum</v>
          </cell>
          <cell r="C39">
            <v>6</v>
          </cell>
          <cell r="D39">
            <v>0.05</v>
          </cell>
          <cell r="E39">
            <v>64971</v>
          </cell>
          <cell r="F39">
            <v>2.15</v>
          </cell>
        </row>
        <row r="40">
          <cell r="B40" t="str">
            <v>Aggres. Gr.</v>
          </cell>
          <cell r="C40">
            <v>16</v>
          </cell>
          <cell r="D40">
            <v>0.02</v>
          </cell>
          <cell r="E40">
            <v>19300</v>
          </cell>
          <cell r="F40">
            <v>0.64</v>
          </cell>
        </row>
        <row r="41">
          <cell r="B41" t="str">
            <v>International</v>
          </cell>
          <cell r="C41">
            <v>1</v>
          </cell>
          <cell r="D41">
            <v>0</v>
          </cell>
          <cell r="E41">
            <v>5900</v>
          </cell>
          <cell r="F41">
            <v>0.21</v>
          </cell>
        </row>
        <row r="42">
          <cell r="B42" t="str">
            <v>VC/Private Equity</v>
          </cell>
          <cell r="C42">
            <v>1</v>
          </cell>
          <cell r="D42">
            <v>0</v>
          </cell>
          <cell r="E42">
            <v>0</v>
          </cell>
          <cell r="F42">
            <v>0</v>
          </cell>
        </row>
        <row r="45">
          <cell r="B45" t="str">
            <v>Location:Metro Area</v>
          </cell>
        </row>
        <row r="46">
          <cell r="B46" t="str">
            <v>Location</v>
          </cell>
          <cell r="C46" t="str">
            <v>Investors</v>
          </cell>
          <cell r="D46" t="str">
            <v>% O/S</v>
          </cell>
          <cell r="E46" t="str">
            <v>Pos</v>
          </cell>
          <cell r="F46" t="str">
            <v>Val ($MM)</v>
          </cell>
        </row>
        <row r="47">
          <cell r="B47" t="str">
            <v>Other</v>
          </cell>
          <cell r="C47">
            <v>168</v>
          </cell>
          <cell r="D47">
            <v>4.59</v>
          </cell>
          <cell r="E47">
            <v>5589203</v>
          </cell>
          <cell r="F47">
            <v>189.97</v>
          </cell>
        </row>
        <row r="48">
          <cell r="B48" t="str">
            <v>Albany/Greater New York</v>
          </cell>
          <cell r="C48">
            <v>3</v>
          </cell>
          <cell r="D48">
            <v>0.68</v>
          </cell>
          <cell r="E48">
            <v>822380</v>
          </cell>
          <cell r="F48">
            <v>27.25</v>
          </cell>
        </row>
        <row r="49">
          <cell r="B49" t="str">
            <v>Arlington/Springfield</v>
          </cell>
          <cell r="C49">
            <v>2</v>
          </cell>
          <cell r="D49">
            <v>0.04</v>
          </cell>
          <cell r="E49">
            <v>49289</v>
          </cell>
          <cell r="F49">
            <v>1.63</v>
          </cell>
        </row>
        <row r="50">
          <cell r="B50" t="str">
            <v>Atlanta</v>
          </cell>
          <cell r="C50">
            <v>6</v>
          </cell>
          <cell r="D50">
            <v>0</v>
          </cell>
          <cell r="E50">
            <v>200</v>
          </cell>
          <cell r="F50">
            <v>0.01</v>
          </cell>
        </row>
        <row r="51">
          <cell r="B51" t="str">
            <v>Baltimore/Washington/Bethesda</v>
          </cell>
          <cell r="C51">
            <v>17</v>
          </cell>
          <cell r="D51">
            <v>5.1100000000000003</v>
          </cell>
          <cell r="E51">
            <v>6223597</v>
          </cell>
          <cell r="F51">
            <v>206.19</v>
          </cell>
        </row>
        <row r="52">
          <cell r="B52" t="str">
            <v>Birmingham (MI.)/Monroe</v>
          </cell>
          <cell r="C52">
            <v>7</v>
          </cell>
          <cell r="D52">
            <v>0.09</v>
          </cell>
          <cell r="E52">
            <v>107969</v>
          </cell>
          <cell r="F52">
            <v>3.58</v>
          </cell>
        </row>
        <row r="53">
          <cell r="B53" t="str">
            <v>Birmingham/Northern Alabama</v>
          </cell>
          <cell r="C53">
            <v>1</v>
          </cell>
          <cell r="D53">
            <v>0.03</v>
          </cell>
          <cell r="E53">
            <v>40534</v>
          </cell>
          <cell r="F53">
            <v>1.46</v>
          </cell>
        </row>
        <row r="54">
          <cell r="B54" t="str">
            <v>Bloomington/Greater Illinois</v>
          </cell>
          <cell r="C54">
            <v>1</v>
          </cell>
          <cell r="D54">
            <v>0</v>
          </cell>
          <cell r="E54">
            <v>0</v>
          </cell>
          <cell r="F54">
            <v>0</v>
          </cell>
        </row>
        <row r="55">
          <cell r="B55" t="str">
            <v>Boston/Providence/Cambridge</v>
          </cell>
          <cell r="C55">
            <v>50</v>
          </cell>
          <cell r="D55">
            <v>16.53</v>
          </cell>
          <cell r="E55">
            <v>20115647</v>
          </cell>
          <cell r="F55">
            <v>666.43</v>
          </cell>
        </row>
        <row r="56">
          <cell r="B56" t="str">
            <v>Charlotte &amp; Suburbs</v>
          </cell>
          <cell r="C56">
            <v>3</v>
          </cell>
          <cell r="D56">
            <v>0.27</v>
          </cell>
          <cell r="E56">
            <v>331464</v>
          </cell>
          <cell r="F56">
            <v>10.98</v>
          </cell>
        </row>
        <row r="59">
          <cell r="B59" t="str">
            <v>Location:Global Region</v>
          </cell>
        </row>
        <row r="60">
          <cell r="B60" t="str">
            <v>Location</v>
          </cell>
          <cell r="C60" t="str">
            <v>Investors</v>
          </cell>
          <cell r="D60" t="str">
            <v xml:space="preserve">% O/S </v>
          </cell>
          <cell r="E60" t="str">
            <v>Pos</v>
          </cell>
          <cell r="F60" t="str">
            <v>Val ($MM)</v>
          </cell>
        </row>
        <row r="61">
          <cell r="B61" t="str">
            <v>Africa</v>
          </cell>
          <cell r="C61">
            <v>1</v>
          </cell>
          <cell r="D61">
            <v>0</v>
          </cell>
          <cell r="E61">
            <v>500</v>
          </cell>
          <cell r="F61">
            <v>0.02</v>
          </cell>
        </row>
        <row r="62">
          <cell r="B62" t="str">
            <v>Asia</v>
          </cell>
          <cell r="C62">
            <v>26</v>
          </cell>
          <cell r="D62">
            <v>0.38</v>
          </cell>
          <cell r="E62">
            <v>463829</v>
          </cell>
          <cell r="F62">
            <v>16.14</v>
          </cell>
        </row>
        <row r="63">
          <cell r="B63" t="str">
            <v>Australasia</v>
          </cell>
          <cell r="C63">
            <v>3</v>
          </cell>
          <cell r="D63">
            <v>0.15</v>
          </cell>
          <cell r="E63">
            <v>183720</v>
          </cell>
          <cell r="F63">
            <v>6.09</v>
          </cell>
        </row>
        <row r="64">
          <cell r="B64" t="str">
            <v>N. America</v>
          </cell>
          <cell r="C64">
            <v>578</v>
          </cell>
          <cell r="D64">
            <v>115.31</v>
          </cell>
          <cell r="E64">
            <v>140350767</v>
          </cell>
          <cell r="F64">
            <v>4531</v>
          </cell>
        </row>
        <row r="65">
          <cell r="B65" t="str">
            <v>Latin Am</v>
          </cell>
          <cell r="C65">
            <v>3</v>
          </cell>
          <cell r="D65">
            <v>0.02</v>
          </cell>
          <cell r="E65">
            <v>28270</v>
          </cell>
          <cell r="F65">
            <v>0.83</v>
          </cell>
        </row>
        <row r="66">
          <cell r="B66" t="str">
            <v>Europe</v>
          </cell>
          <cell r="C66">
            <v>133</v>
          </cell>
          <cell r="D66">
            <v>4.03</v>
          </cell>
          <cell r="E66">
            <v>4899584</v>
          </cell>
          <cell r="F66">
            <v>166.44</v>
          </cell>
        </row>
        <row r="69">
          <cell r="B69" t="str">
            <v>Location:Country</v>
          </cell>
        </row>
        <row r="70">
          <cell r="B70" t="str">
            <v>Location</v>
          </cell>
          <cell r="C70" t="str">
            <v>Investors</v>
          </cell>
          <cell r="D70" t="str">
            <v>% O/S</v>
          </cell>
          <cell r="E70" t="str">
            <v>Pos</v>
          </cell>
          <cell r="F70" t="str">
            <v>Val ($MM)</v>
          </cell>
        </row>
        <row r="71">
          <cell r="B71" t="str">
            <v>United States</v>
          </cell>
          <cell r="C71">
            <v>561</v>
          </cell>
          <cell r="D71">
            <v>113.73</v>
          </cell>
          <cell r="E71">
            <v>138433124</v>
          </cell>
          <cell r="F71">
            <v>4467.01</v>
          </cell>
        </row>
        <row r="72">
          <cell r="B72" t="str">
            <v>Canada</v>
          </cell>
          <cell r="C72">
            <v>17</v>
          </cell>
          <cell r="D72">
            <v>1.58</v>
          </cell>
          <cell r="E72">
            <v>1917643</v>
          </cell>
          <cell r="F72">
            <v>64</v>
          </cell>
        </row>
        <row r="73">
          <cell r="B73" t="str">
            <v>United Kingdom</v>
          </cell>
          <cell r="C73">
            <v>41</v>
          </cell>
          <cell r="D73">
            <v>1.0900000000000001</v>
          </cell>
          <cell r="E73">
            <v>1323330</v>
          </cell>
          <cell r="F73">
            <v>43.9</v>
          </cell>
        </row>
        <row r="74">
          <cell r="B74" t="str">
            <v>France</v>
          </cell>
          <cell r="C74">
            <v>12</v>
          </cell>
          <cell r="D74">
            <v>0.69</v>
          </cell>
          <cell r="E74">
            <v>843452</v>
          </cell>
          <cell r="F74">
            <v>28.09</v>
          </cell>
        </row>
        <row r="75">
          <cell r="B75" t="str">
            <v>Netherlands</v>
          </cell>
          <cell r="C75">
            <v>7</v>
          </cell>
          <cell r="D75">
            <v>0.65</v>
          </cell>
          <cell r="E75">
            <v>794126</v>
          </cell>
          <cell r="F75">
            <v>27.23</v>
          </cell>
        </row>
        <row r="76">
          <cell r="B76" t="str">
            <v>Denmark</v>
          </cell>
          <cell r="C76">
            <v>5</v>
          </cell>
          <cell r="D76">
            <v>0.34</v>
          </cell>
          <cell r="E76">
            <v>414628</v>
          </cell>
          <cell r="F76">
            <v>14.71</v>
          </cell>
        </row>
        <row r="77">
          <cell r="B77" t="str">
            <v>Germany</v>
          </cell>
          <cell r="C77">
            <v>14</v>
          </cell>
          <cell r="D77">
            <v>0.3</v>
          </cell>
          <cell r="E77">
            <v>369593</v>
          </cell>
          <cell r="F77">
            <v>12.26</v>
          </cell>
        </row>
        <row r="78">
          <cell r="B78" t="str">
            <v>Norway</v>
          </cell>
          <cell r="C78">
            <v>4</v>
          </cell>
          <cell r="D78">
            <v>0.25</v>
          </cell>
          <cell r="E78">
            <v>303688</v>
          </cell>
          <cell r="F78">
            <v>10.1</v>
          </cell>
        </row>
        <row r="79">
          <cell r="B79" t="str">
            <v>Hong Kong SAR</v>
          </cell>
          <cell r="C79">
            <v>4</v>
          </cell>
          <cell r="D79">
            <v>0.2</v>
          </cell>
          <cell r="E79">
            <v>244654</v>
          </cell>
          <cell r="F79">
            <v>8.8000000000000007</v>
          </cell>
        </row>
        <row r="80">
          <cell r="B80" t="str">
            <v>Sweden</v>
          </cell>
          <cell r="C80">
            <v>6</v>
          </cell>
          <cell r="D80">
            <v>0.19</v>
          </cell>
          <cell r="E80">
            <v>226114</v>
          </cell>
          <cell r="F80">
            <v>7.84</v>
          </cell>
        </row>
        <row r="85">
          <cell r="B85" t="str">
            <v>Rotation</v>
          </cell>
        </row>
        <row r="87">
          <cell r="B87" t="str">
            <v>Rotation</v>
          </cell>
          <cell r="C87" t="str">
            <v>Investors</v>
          </cell>
          <cell r="D87" t="str">
            <v>% O/S</v>
          </cell>
          <cell r="E87" t="str">
            <v>Pos</v>
          </cell>
          <cell r="F87" t="str">
            <v>Val ($MM)</v>
          </cell>
        </row>
        <row r="88">
          <cell r="B88" t="str">
            <v>Buys</v>
          </cell>
          <cell r="C88">
            <v>171</v>
          </cell>
          <cell r="D88">
            <v>70.790000000000006</v>
          </cell>
          <cell r="E88">
            <v>86157406</v>
          </cell>
          <cell r="F88">
            <v>2746.62</v>
          </cell>
        </row>
        <row r="89">
          <cell r="B89" t="str">
            <v>   Buy-Ins</v>
          </cell>
          <cell r="C89">
            <v>53</v>
          </cell>
          <cell r="D89">
            <v>7.64</v>
          </cell>
          <cell r="E89">
            <v>9304257</v>
          </cell>
          <cell r="F89">
            <v>315.64999999999998</v>
          </cell>
        </row>
        <row r="90">
          <cell r="B90" t="str">
            <v>   Position Increase</v>
          </cell>
          <cell r="C90">
            <v>118</v>
          </cell>
          <cell r="D90">
            <v>63.14</v>
          </cell>
          <cell r="E90">
            <v>76853149</v>
          </cell>
          <cell r="F90">
            <v>2430.9699999999998</v>
          </cell>
        </row>
        <row r="91">
          <cell r="B91" t="str">
            <v>Sells</v>
          </cell>
          <cell r="C91">
            <v>493</v>
          </cell>
          <cell r="D91">
            <v>46.73</v>
          </cell>
          <cell r="E91">
            <v>56876646</v>
          </cell>
          <cell r="F91">
            <v>1862.89</v>
          </cell>
        </row>
        <row r="92">
          <cell r="B92" t="str">
            <v>   Sell-Outs</v>
          </cell>
          <cell r="C92">
            <v>358</v>
          </cell>
          <cell r="D92">
            <v>0</v>
          </cell>
          <cell r="E92">
            <v>0</v>
          </cell>
          <cell r="F92">
            <v>0</v>
          </cell>
        </row>
        <row r="93">
          <cell r="B93" t="str">
            <v>   Position Decrease</v>
          </cell>
          <cell r="C93">
            <v>135</v>
          </cell>
          <cell r="D93">
            <v>46.73</v>
          </cell>
          <cell r="E93">
            <v>56876646</v>
          </cell>
          <cell r="F93">
            <v>1862.89</v>
          </cell>
        </row>
        <row r="94">
          <cell r="B94" t="str">
            <v>No Change</v>
          </cell>
          <cell r="C94">
            <v>85</v>
          </cell>
          <cell r="D94">
            <v>4.2300000000000004</v>
          </cell>
          <cell r="E94">
            <v>5149093</v>
          </cell>
          <cell r="F94">
            <v>171.7</v>
          </cell>
        </row>
        <row r="95">
          <cell r="B95" t="str">
            <v>Holds</v>
          </cell>
          <cell r="C95">
            <v>391</v>
          </cell>
          <cell r="D95">
            <v>121.74</v>
          </cell>
          <cell r="E95">
            <v>148183145</v>
          </cell>
          <cell r="F95">
            <v>4781.21</v>
          </cell>
        </row>
        <row r="98">
          <cell r="B98" t="str">
            <v>Turnover</v>
          </cell>
        </row>
        <row r="100">
          <cell r="B100" t="str">
            <v>Turnover</v>
          </cell>
          <cell r="C100" t="str">
            <v>Percentage</v>
          </cell>
        </row>
        <row r="101">
          <cell r="B101" t="str">
            <v>High</v>
          </cell>
          <cell r="C101">
            <v>16.28</v>
          </cell>
        </row>
        <row r="102">
          <cell r="B102" t="str">
            <v>Mod</v>
          </cell>
          <cell r="C102">
            <v>38.520000000000003</v>
          </cell>
        </row>
        <row r="103">
          <cell r="B103" t="str">
            <v>Low</v>
          </cell>
          <cell r="C103">
            <v>66.56</v>
          </cell>
        </row>
        <row r="106">
          <cell r="B106" t="str">
            <v>Concentration</v>
          </cell>
        </row>
        <row r="108">
          <cell r="B108" t="str">
            <v>Concentration</v>
          </cell>
          <cell r="C108" t="str">
            <v>Percentage</v>
          </cell>
        </row>
        <row r="109">
          <cell r="B109" t="str">
            <v>Top 20</v>
          </cell>
          <cell r="C109">
            <v>70.84</v>
          </cell>
        </row>
        <row r="110">
          <cell r="B110" t="str">
            <v>Top 50</v>
          </cell>
          <cell r="C110">
            <v>96.87</v>
          </cell>
        </row>
        <row r="111">
          <cell r="B111" t="str">
            <v>Top 100</v>
          </cell>
          <cell r="C111">
            <v>111.29</v>
          </cell>
        </row>
        <row r="112">
          <cell r="B112" t="str">
            <v>All</v>
          </cell>
          <cell r="C112">
            <v>121.74</v>
          </cell>
        </row>
        <row r="115">
          <cell r="B115" t="str">
            <v>Top Ten Investors</v>
          </cell>
        </row>
        <row r="117">
          <cell r="B117" t="str">
            <v>Investor Name</v>
          </cell>
          <cell r="C117" t="str">
            <v>% O/S</v>
          </cell>
          <cell r="D117" t="str">
            <v>Pos</v>
          </cell>
          <cell r="E117" t="str">
            <v>Pos Chg</v>
          </cell>
          <cell r="F117" t="str">
            <v>% Pos Chg</v>
          </cell>
          <cell r="G117" t="str">
            <v>Filing Date</v>
          </cell>
          <cell r="H117" t="str">
            <v>Filing Type</v>
          </cell>
          <cell r="I117" t="str">
            <v>Equity Assets ($MM)</v>
          </cell>
          <cell r="J117" t="str">
            <v>Investor Type</v>
          </cell>
          <cell r="K117" t="str">
            <v>Country</v>
          </cell>
        </row>
        <row r="118">
          <cell r="B118" t="str">
            <v>Glenview Capital Management, L.L.C.</v>
          </cell>
          <cell r="C118">
            <v>9.9600000000000009</v>
          </cell>
          <cell r="D118">
            <v>12122463</v>
          </cell>
          <cell r="E118">
            <v>9094062</v>
          </cell>
          <cell r="F118">
            <v>300.29000000000002</v>
          </cell>
          <cell r="G118" t="str">
            <v>29-Oct-2007</v>
          </cell>
          <cell r="H118" t="str">
            <v>13D</v>
          </cell>
          <cell r="I118">
            <v>7837.53</v>
          </cell>
          <cell r="J118" t="str">
            <v>Investment Managers</v>
          </cell>
          <cell r="K118" t="str">
            <v>United States</v>
          </cell>
        </row>
        <row r="119">
          <cell r="B119" t="str">
            <v>ValueAct Capital Partners, L.P.</v>
          </cell>
          <cell r="C119">
            <v>8.86</v>
          </cell>
          <cell r="D119">
            <v>10782666</v>
          </cell>
          <cell r="E119">
            <v>2839741</v>
          </cell>
          <cell r="F119">
            <v>35.75</v>
          </cell>
          <cell r="G119" t="str">
            <v>06-Nov-2007</v>
          </cell>
          <cell r="H119" t="str">
            <v>13D</v>
          </cell>
          <cell r="I119">
            <v>5117.58</v>
          </cell>
          <cell r="J119" t="str">
            <v>Investment Managers</v>
          </cell>
          <cell r="K119" t="str">
            <v>United States</v>
          </cell>
        </row>
        <row r="120">
          <cell r="B120" t="str">
            <v>Fidelity Management &amp; Research</v>
          </cell>
          <cell r="C120">
            <v>4.76</v>
          </cell>
          <cell r="D120">
            <v>5789240</v>
          </cell>
          <cell r="E120">
            <v>-6795524</v>
          </cell>
          <cell r="F120">
            <v>-54</v>
          </cell>
          <cell r="G120" t="str">
            <v>30-Sep-2007</v>
          </cell>
          <cell r="H120" t="str">
            <v>13F</v>
          </cell>
          <cell r="I120">
            <v>779984.96</v>
          </cell>
          <cell r="J120" t="str">
            <v>Investment Managers</v>
          </cell>
          <cell r="K120" t="str">
            <v>United States</v>
          </cell>
        </row>
        <row r="121">
          <cell r="B121" t="str">
            <v>Jennison Associates LLC</v>
          </cell>
          <cell r="C121">
            <v>4.5</v>
          </cell>
          <cell r="D121">
            <v>5478183</v>
          </cell>
          <cell r="E121">
            <v>-44271</v>
          </cell>
          <cell r="F121">
            <v>-0.8</v>
          </cell>
          <cell r="G121" t="str">
            <v>30-Sep-2007</v>
          </cell>
          <cell r="H121" t="str">
            <v>13F</v>
          </cell>
          <cell r="I121">
            <v>65054.53</v>
          </cell>
          <cell r="J121" t="str">
            <v>Investment Managers</v>
          </cell>
          <cell r="K121" t="str">
            <v>United States</v>
          </cell>
        </row>
        <row r="122">
          <cell r="B122" t="str">
            <v>Wallace R. Weitz &amp; Company</v>
          </cell>
          <cell r="C122">
            <v>4.21</v>
          </cell>
          <cell r="D122">
            <v>5130035</v>
          </cell>
          <cell r="E122">
            <v>38245</v>
          </cell>
          <cell r="F122">
            <v>0.75</v>
          </cell>
          <cell r="G122" t="str">
            <v>30-Sep-2007</v>
          </cell>
          <cell r="H122" t="str">
            <v>13F</v>
          </cell>
          <cell r="I122">
            <v>5003.49</v>
          </cell>
          <cell r="J122" t="str">
            <v>Investment Managers</v>
          </cell>
          <cell r="K122" t="str">
            <v>United States</v>
          </cell>
        </row>
        <row r="123">
          <cell r="B123" t="str">
            <v>Alex. Brown Investment Management</v>
          </cell>
          <cell r="C123">
            <v>4.1100000000000003</v>
          </cell>
          <cell r="D123">
            <v>4999050</v>
          </cell>
          <cell r="E123">
            <v>-175500</v>
          </cell>
          <cell r="F123">
            <v>-3.39</v>
          </cell>
          <cell r="G123" t="str">
            <v>30-Sep-2007</v>
          </cell>
          <cell r="H123" t="str">
            <v>13F</v>
          </cell>
          <cell r="I123">
            <v>7405.12</v>
          </cell>
          <cell r="J123" t="str">
            <v>Investment Managers</v>
          </cell>
          <cell r="K123" t="str">
            <v>United States</v>
          </cell>
        </row>
        <row r="124">
          <cell r="B124" t="str">
            <v>Snow Capital Management, L.P.</v>
          </cell>
          <cell r="C124">
            <v>3.9</v>
          </cell>
          <cell r="D124">
            <v>4751451</v>
          </cell>
          <cell r="E124">
            <v>4751451</v>
          </cell>
          <cell r="F124">
            <v>100</v>
          </cell>
          <cell r="G124" t="str">
            <v>30-Sep-2007</v>
          </cell>
          <cell r="H124" t="str">
            <v>13F</v>
          </cell>
          <cell r="I124">
            <v>6494.77</v>
          </cell>
          <cell r="J124" t="str">
            <v>Investment Managers</v>
          </cell>
          <cell r="K124" t="str">
            <v>United States</v>
          </cell>
        </row>
        <row r="125">
          <cell r="B125" t="str">
            <v>Barrow, Hanley, Mewhinney &amp; Strauss, Inc.</v>
          </cell>
          <cell r="C125">
            <v>3.17</v>
          </cell>
          <cell r="D125">
            <v>3856830</v>
          </cell>
          <cell r="E125">
            <v>189305</v>
          </cell>
          <cell r="F125">
            <v>5.16</v>
          </cell>
          <cell r="G125" t="str">
            <v>30-Sep-2007</v>
          </cell>
          <cell r="H125" t="str">
            <v>13F</v>
          </cell>
          <cell r="I125">
            <v>63028.7</v>
          </cell>
          <cell r="J125" t="str">
            <v>Investment Managers</v>
          </cell>
          <cell r="K125" t="str">
            <v>United States</v>
          </cell>
        </row>
        <row r="126">
          <cell r="B126" t="str">
            <v>Barclays Global Investors, N.A.</v>
          </cell>
          <cell r="C126">
            <v>2.99</v>
          </cell>
          <cell r="D126">
            <v>3634995</v>
          </cell>
          <cell r="E126">
            <v>-43380</v>
          </cell>
          <cell r="F126">
            <v>-1.18</v>
          </cell>
          <cell r="G126" t="str">
            <v>30-Sep-2007</v>
          </cell>
          <cell r="H126" t="str">
            <v>13F</v>
          </cell>
          <cell r="I126">
            <v>796046.99</v>
          </cell>
          <cell r="J126" t="str">
            <v>Investment Managers</v>
          </cell>
          <cell r="K126" t="str">
            <v>United States</v>
          </cell>
        </row>
        <row r="127">
          <cell r="B127" t="str">
            <v>Argyll Research, LLC</v>
          </cell>
          <cell r="C127">
            <v>2.69</v>
          </cell>
          <cell r="D127">
            <v>3274000</v>
          </cell>
          <cell r="E127">
            <v>300000</v>
          </cell>
          <cell r="F127">
            <v>10.09</v>
          </cell>
          <cell r="G127" t="str">
            <v>30-Jun-2007</v>
          </cell>
          <cell r="H127" t="str">
            <v>13F</v>
          </cell>
          <cell r="I127">
            <v>15210.65</v>
          </cell>
          <cell r="J127" t="str">
            <v>Investment Managers</v>
          </cell>
          <cell r="K127" t="str">
            <v>United States</v>
          </cell>
        </row>
        <row r="128">
          <cell r="B128" t="str">
            <v>Total</v>
          </cell>
          <cell r="C128">
            <v>49.15</v>
          </cell>
          <cell r="D128">
            <v>59818913</v>
          </cell>
        </row>
        <row r="129">
          <cell r="B129" t="str">
            <v xml:space="preserve">
          </v>
          </cell>
          <cell r="C129">
            <v>0</v>
          </cell>
          <cell r="D129">
            <v>0</v>
          </cell>
        </row>
        <row r="134">
          <cell r="A134" t="str">
            <v>x</v>
          </cell>
          <cell r="B134" t="str">
            <v>Investor Name</v>
          </cell>
          <cell r="C134" t="str">
            <v>Position</v>
          </cell>
          <cell r="D134" t="str">
            <v>% O/S</v>
          </cell>
        </row>
        <row r="136">
          <cell r="B136" t="str">
            <v>Top Ten Investors</v>
          </cell>
          <cell r="K136" t="str">
            <v>Sep 10 13D</v>
          </cell>
        </row>
        <row r="137">
          <cell r="B137" t="str">
            <v>Glenview Capital Management, L.L.C.</v>
          </cell>
          <cell r="C137">
            <v>12122463</v>
          </cell>
          <cell r="D137">
            <v>9.9600000000000008E-2</v>
          </cell>
          <cell r="K137">
            <v>6763563</v>
          </cell>
        </row>
        <row r="138">
          <cell r="B138" t="str">
            <v>ValueAct Capital Partners, L.P.</v>
          </cell>
          <cell r="C138">
            <v>10782666</v>
          </cell>
          <cell r="D138">
            <v>8.8599999999999998E-2</v>
          </cell>
          <cell r="K138">
            <v>1479362</v>
          </cell>
        </row>
        <row r="139">
          <cell r="B139" t="str">
            <v>Fidelity Management &amp; Research</v>
          </cell>
          <cell r="C139">
            <v>5789240</v>
          </cell>
          <cell r="D139">
            <v>4.7599999999999996E-2</v>
          </cell>
          <cell r="K139">
            <v>8242925</v>
          </cell>
        </row>
        <row r="140">
          <cell r="B140" t="str">
            <v>Jennison Associates LLC</v>
          </cell>
          <cell r="C140">
            <v>5478183</v>
          </cell>
          <cell r="D140">
            <v>4.4999999999999998E-2</v>
          </cell>
          <cell r="K140">
            <v>6.7722282319025939E-2</v>
          </cell>
        </row>
        <row r="141">
          <cell r="B141" t="str">
            <v>Wallace R. Weitz &amp; Company</v>
          </cell>
          <cell r="C141">
            <v>5130035</v>
          </cell>
          <cell r="D141">
            <v>4.2099999999999999E-2</v>
          </cell>
        </row>
        <row r="142">
          <cell r="B142" t="str">
            <v>Alex. Brown Investment Management</v>
          </cell>
          <cell r="C142">
            <v>4999050</v>
          </cell>
          <cell r="D142">
            <v>4.1100000000000005E-2</v>
          </cell>
        </row>
        <row r="143">
          <cell r="B143" t="str">
            <v>Snow Capital Management, L.P.</v>
          </cell>
          <cell r="C143">
            <v>4751451</v>
          </cell>
          <cell r="D143">
            <v>3.9E-2</v>
          </cell>
        </row>
        <row r="144">
          <cell r="B144" t="str">
            <v>Barrow, Hanley, Mewhinney &amp; Strauss, Inc.</v>
          </cell>
          <cell r="C144">
            <v>3856830</v>
          </cell>
          <cell r="D144">
            <v>3.1699999999999999E-2</v>
          </cell>
        </row>
        <row r="145">
          <cell r="B145" t="str">
            <v>Barclays Global Investors, N.A.</v>
          </cell>
          <cell r="C145">
            <v>3634995</v>
          </cell>
          <cell r="D145">
            <v>2.9900000000000003E-2</v>
          </cell>
        </row>
        <row r="146">
          <cell r="B146" t="str">
            <v>Argyll Research, LLC</v>
          </cell>
          <cell r="C146">
            <v>3274000</v>
          </cell>
          <cell r="D146">
            <v>2.69E-2</v>
          </cell>
        </row>
        <row r="147">
          <cell r="B147" t="str">
            <v>Total Top Ten Investors</v>
          </cell>
          <cell r="C147">
            <v>59818913</v>
          </cell>
          <cell r="D147">
            <v>0.49149999999999994</v>
          </cell>
        </row>
        <row r="149">
          <cell r="B149" t="str">
            <v>Other Shareholders</v>
          </cell>
          <cell r="C149">
            <v>61897673</v>
          </cell>
          <cell r="D149">
            <v>0.50850000000000006</v>
          </cell>
        </row>
        <row r="150">
          <cell r="B150" t="str">
            <v>Total Shares Outstanding</v>
          </cell>
          <cell r="C150">
            <v>121716586</v>
          </cell>
          <cell r="D150">
            <v>1</v>
          </cell>
          <cell r="E150" t="str">
            <v>S/O as of September 30, 2007 10Q</v>
          </cell>
        </row>
        <row r="155">
          <cell r="A155" t="str">
            <v>x</v>
          </cell>
        </row>
        <row r="156">
          <cell r="K156" t="str">
            <v>OCR</v>
          </cell>
          <cell r="P156" t="str">
            <v>Options Outstanding - 9/30/07 10Q</v>
          </cell>
        </row>
        <row r="157">
          <cell r="B157" t="str">
            <v>Omnicare Valuation</v>
          </cell>
          <cell r="H157" t="str">
            <v>Date</v>
          </cell>
          <cell r="K157">
            <v>39423</v>
          </cell>
        </row>
        <row r="158">
          <cell r="H158" t="str">
            <v>Exchange Rate</v>
          </cell>
          <cell r="K158">
            <v>1</v>
          </cell>
          <cell r="Q158" t="str">
            <v>Outstanding</v>
          </cell>
          <cell r="R158" t="str">
            <v>Outstanding</v>
          </cell>
        </row>
        <row r="159">
          <cell r="H159" t="str">
            <v>Share Price</v>
          </cell>
          <cell r="K159">
            <v>25.12</v>
          </cell>
          <cell r="Q159" t="str">
            <v>(in thousands)</v>
          </cell>
          <cell r="R159" t="str">
            <v>(in millions)</v>
          </cell>
          <cell r="S159" t="str">
            <v>WA Price</v>
          </cell>
          <cell r="T159" t="str">
            <v>Dilutive Effect</v>
          </cell>
        </row>
        <row r="160">
          <cell r="B160" t="str">
            <v>($ in millions)</v>
          </cell>
          <cell r="D160" t="str">
            <v>Sep. 30, 2007</v>
          </cell>
          <cell r="H160" t="str">
            <v>LTM EBITDA</v>
          </cell>
          <cell r="K160">
            <v>676.78</v>
          </cell>
          <cell r="P160">
            <v>1</v>
          </cell>
          <cell r="Q160">
            <v>7337</v>
          </cell>
          <cell r="R160">
            <v>7.3369999999999997</v>
          </cell>
          <cell r="S160">
            <v>30.82</v>
          </cell>
          <cell r="T160">
            <v>0</v>
          </cell>
        </row>
        <row r="161">
          <cell r="H161" t="str">
            <v>2008E EBITDA</v>
          </cell>
          <cell r="K161">
            <v>698.3</v>
          </cell>
          <cell r="P161">
            <v>2</v>
          </cell>
          <cell r="Q161">
            <v>0</v>
          </cell>
          <cell r="R161">
            <v>0</v>
          </cell>
          <cell r="T161">
            <v>0</v>
          </cell>
        </row>
        <row r="162">
          <cell r="B162" t="str">
            <v>Shares Outstanding</v>
          </cell>
          <cell r="D162">
            <v>121.71658600000001</v>
          </cell>
          <cell r="H162" t="str">
            <v>2009E EBITDA</v>
          </cell>
          <cell r="K162">
            <v>747.3</v>
          </cell>
          <cell r="P162">
            <v>3</v>
          </cell>
          <cell r="Q162">
            <v>0</v>
          </cell>
          <cell r="R162">
            <v>0</v>
          </cell>
          <cell r="T162">
            <v>0</v>
          </cell>
        </row>
        <row r="163">
          <cell r="B163" t="str">
            <v>Options</v>
          </cell>
          <cell r="D163">
            <v>0</v>
          </cell>
          <cell r="P163">
            <v>4</v>
          </cell>
          <cell r="Q163">
            <v>0</v>
          </cell>
          <cell r="R163">
            <v>0</v>
          </cell>
          <cell r="T163">
            <v>0</v>
          </cell>
        </row>
        <row r="164">
          <cell r="B164" t="str">
            <v>Fully Diluted Shares Outstanding</v>
          </cell>
          <cell r="D164">
            <v>121.71658600000001</v>
          </cell>
          <cell r="H164" t="str">
            <v>2008E EPS</v>
          </cell>
          <cell r="K164">
            <v>2.1</v>
          </cell>
          <cell r="P164">
            <v>5</v>
          </cell>
          <cell r="Q164">
            <v>0</v>
          </cell>
          <cell r="R164">
            <v>0</v>
          </cell>
          <cell r="T164">
            <v>0</v>
          </cell>
        </row>
        <row r="165">
          <cell r="H165" t="str">
            <v>2009E EPS</v>
          </cell>
          <cell r="K165">
            <v>2.2999999999999998</v>
          </cell>
          <cell r="P165">
            <v>6</v>
          </cell>
          <cell r="Q165">
            <v>0</v>
          </cell>
          <cell r="R165">
            <v>0</v>
          </cell>
          <cell r="T165">
            <v>0</v>
          </cell>
        </row>
        <row r="166">
          <cell r="B166" t="str">
            <v>Share Price (as of 12/07/2007)</v>
          </cell>
          <cell r="D166">
            <v>25.12</v>
          </cell>
          <cell r="P166">
            <v>7</v>
          </cell>
          <cell r="Q166">
            <v>0</v>
          </cell>
          <cell r="R166">
            <v>0</v>
          </cell>
          <cell r="T166">
            <v>0</v>
          </cell>
        </row>
        <row r="167">
          <cell r="B167" t="str">
            <v>Equity Value</v>
          </cell>
          <cell r="D167">
            <v>3057.5206403200004</v>
          </cell>
          <cell r="H167" t="str">
            <v>Cash</v>
          </cell>
          <cell r="K167">
            <v>257.02199999999999</v>
          </cell>
          <cell r="L167" t="str">
            <v>doesn’t include restricted cash</v>
          </cell>
          <cell r="P167">
            <v>8</v>
          </cell>
          <cell r="Q167">
            <v>0</v>
          </cell>
          <cell r="R167">
            <v>0</v>
          </cell>
          <cell r="T167">
            <v>0</v>
          </cell>
        </row>
        <row r="168">
          <cell r="B168" t="str">
            <v>Net Debt</v>
          </cell>
          <cell r="D168">
            <v>2558.8120000000004</v>
          </cell>
          <cell r="H168" t="str">
            <v>Debt</v>
          </cell>
          <cell r="K168">
            <v>2815.8340000000003</v>
          </cell>
          <cell r="P168">
            <v>9</v>
          </cell>
          <cell r="Q168">
            <v>0</v>
          </cell>
          <cell r="R168">
            <v>0</v>
          </cell>
          <cell r="T168">
            <v>0</v>
          </cell>
        </row>
        <row r="169">
          <cell r="B169" t="str">
            <v>Enterprise Value</v>
          </cell>
          <cell r="D169">
            <v>5616.3326403200008</v>
          </cell>
          <cell r="H169" t="str">
            <v>Net Debt</v>
          </cell>
          <cell r="K169">
            <v>2558.8120000000004</v>
          </cell>
          <cell r="P169" t="str">
            <v>Total</v>
          </cell>
          <cell r="Q169">
            <v>7337</v>
          </cell>
          <cell r="R169">
            <v>7.3369999999999997</v>
          </cell>
          <cell r="T169">
            <v>0</v>
          </cell>
        </row>
        <row r="171">
          <cell r="B171" t="str">
            <v>EV / 2008E EBITDA</v>
          </cell>
          <cell r="D171">
            <v>8.0428650154947743</v>
          </cell>
        </row>
        <row r="172">
          <cell r="B172" t="str">
            <v>EV / 2009E EBITDA</v>
          </cell>
          <cell r="D172">
            <v>7.5154993179713649</v>
          </cell>
        </row>
        <row r="174">
          <cell r="B174" t="str">
            <v>Price / 2008E EPS</v>
          </cell>
          <cell r="D174">
            <v>11.961904761904762</v>
          </cell>
        </row>
        <row r="175">
          <cell r="B175" t="str">
            <v>Price / 2009E EPS</v>
          </cell>
          <cell r="D175">
            <v>10.921739130434784</v>
          </cell>
        </row>
      </sheetData>
      <sheetData sheetId="4"/>
      <sheetData sheetId="5" refreshError="1"/>
      <sheetData sheetId="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Y08E Sum of the Parts"/>
      <sheetName val="FY08 SOTP data"/>
      <sheetName val="Dollar Store FV LTM "/>
      <sheetName val="High Yield"/>
      <sheetName val="Lag 12-month default rate"/>
      <sheetName val="Avg Bid for Selected Large Inst"/>
      <sheetName val="Ancd M&amp;A Vol"/>
      <sheetName val="US M&amp;A Vol by Year"/>
      <sheetName val="LBO Vol"/>
      <sheetName val="Fund Raising"/>
      <sheetName val="Credit Spreads"/>
      <sheetName val="Lev Levels Remain High"/>
      <sheetName val="Hist HIgh Yield"/>
      <sheetName val="Avg S&amp;P PE and EV"/>
      <sheetName val="Avg LBO"/>
      <sheetName val="Recent Large LBO"/>
      <sheetName val="Vol of in-mkt HY supply"/>
      <sheetName val="Wkly HY Mut Fund Flows"/>
      <sheetName val="Wkly HY New Issue Vol"/>
      <sheetName val="Avg All-In Yield single B"/>
      <sheetName val="Frwd Lev Loan Inst Calen"/>
      <sheetName val="BBB 10 Yr vs US Treas"/>
      <sheetName val="Hist Avg Indus BB Coupon"/>
      <sheetName val="Cross border vol vs % M&amp;A"/>
      <sheetName val="US Dol vs Various Curr"/>
      <sheetName val="Cross Bord M&amp;A"/>
      <sheetName val="Crude Oil"/>
      <sheetName val="Fed Funds Rate"/>
      <sheetName val="Monthly ARM resets"/>
      <sheetName val="Unemploy rate and real GDP grth"/>
      <sheetName val="Cons Conf &amp; S&amp;P 500"/>
      <sheetName val="US Unemploy Rate"/>
      <sheetName val="Initial Jobless Claims"/>
      <sheetName val="Summary Retail Storebase"/>
      <sheetName val="Economic and Int Rate Forecast"/>
      <sheetName val="US Mkt Dynamics"/>
      <sheetName val="Line_DATA"/>
      <sheetName val="Avg Comp Store Sales Growth"/>
      <sheetName val="Large National Discount"/>
      <sheetName val="Multi National"/>
      <sheetName val="Canadian"/>
      <sheetName val="Regional"/>
      <sheetName val="Food Inflation"/>
      <sheetName val="Comp Store Sales ex Food Infl"/>
      <sheetName val="Quarterly comp store sales"/>
      <sheetName val="Comp LTM EBITDA data"/>
      <sheetName val="Comp LTM EBITDA chart"/>
      <sheetName val="1 and 3 yr total shareholder rt"/>
      <sheetName val="10 Yr Hist FV LTM EBITDA"/>
      <sheetName val="data"/>
      <sheetName val="NA Food Retail Trans Strategic"/>
      <sheetName val="NA Food Retail Trans Fin Spon"/>
      <sheetName val="Same Store Sales Growth"/>
      <sheetName val="Fd Cons Price Indx &amp; Comp Sales"/>
      <sheetName val="Line_DATA (2)"/>
      <sheetName val="Sheet1"/>
      <sheetName val="Acquire ABS &amp; Retail"/>
      <sheetName val="Categories"/>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ment Sales to GP Breakdown"/>
      <sheetName val="Model Assumptions Output"/>
      <sheetName val="Sprouts DCF"/>
      <sheetName val="SQ Valuation Summary"/>
      <sheetName val="Sprouts Analysis of EV"/>
      <sheetName val="Projections Summary"/>
      <sheetName val="Consolidated Model"/>
      <sheetName val="Store Model Buildup"/>
      <sheetName val="Transaction Overview"/>
      <sheetName val="Transaction Recom Output"/>
      <sheetName val="Transaction Recommendation"/>
      <sheetName val="Transaction Ownership Return_1"/>
      <sheetName val="Transaction Ownership Return_2"/>
      <sheetName val="Pro Forma New Stores"/>
      <sheetName val="PGI Management Fee Output"/>
      <sheetName val="Management Fee Football"/>
      <sheetName val="Transaction Mgmt Fee"/>
      <sheetName val="SQ Dividend Analysis"/>
      <sheetName val="CIM_EBITDA Bridge"/>
      <sheetName val="CIM_Sales Bridge"/>
      <sheetName val="CIM_GAAP EBITDA Bridge"/>
      <sheetName val="CIM_New Store Model"/>
      <sheetName val="CIM_Merchandise Mix Charts"/>
      <sheetName val="CIM_Sales Bar Chart"/>
      <sheetName val="CIM_Store Bar Chart"/>
      <sheetName val="CIM_Financial Summary"/>
      <sheetName val="Sales_EBITDA_Peer Comparsion"/>
      <sheetName val="CIM_Comp Store Sales"/>
      <sheetName val="CIM_06-08 BS &amp; CF"/>
      <sheetName val="Model Line Item Breakdown"/>
      <sheetName val="2008 - Consolidated"/>
      <sheetName val="2008 - Stores"/>
      <sheetName val="2008 - Warehouse"/>
      <sheetName val="2008 - Corporate HQ"/>
      <sheetName val="2008 - NSD"/>
      <sheetName val="2008 - Regional Admin"/>
      <sheetName val="2008 - Beverage"/>
      <sheetName val="2008 Q1 Dept breakdown"/>
      <sheetName val="2008 Q2 Dept breakdown"/>
      <sheetName val="2008 Q3 Dept breakdown"/>
      <sheetName val="2008 Q4 Dept breakdown"/>
      <sheetName val="2009 - Consolidated"/>
      <sheetName val="2009 - Store Consolidated"/>
      <sheetName val="2009 - Warehouse"/>
      <sheetName val="2009 - Corporate"/>
      <sheetName val="2009 - NSD"/>
      <sheetName val="2009 - Regional Admin"/>
      <sheetName val="2009 Q1 Dept breakdown"/>
      <sheetName val="2009 Q2 Dept breakdown"/>
      <sheetName val="2009 Q3 Dept breakdown"/>
      <sheetName val="2009 Q4 Dept breakdown"/>
      <sheetName val="2007 Dept breakdown"/>
      <sheetName val="2008 Dept breakdown"/>
      <sheetName val="2008 Audit Breakdown - GG"/>
      <sheetName val="Company Financial Detail ---&gt;"/>
      <sheetName val="Historical Balance Sheets"/>
      <sheetName val="Historical Cash Flow Statements"/>
      <sheetName val="Consolidated Buildup"/>
      <sheetName val="Alt. Consol. Buildup"/>
      <sheetName val="Alt. Consol. Buildup w Links"/>
      <sheetName val="Store Contribution Buildup"/>
      <sheetName val="Corporate HQ Buildup"/>
      <sheetName val="Regional Admin Buildup"/>
      <sheetName val="New Store Dev Buildup"/>
      <sheetName val="Beverage Buildup"/>
      <sheetName val="Warehouse Buildup"/>
      <sheetName val="TI New Store Model"/>
      <sheetName val="BTS New Store Model"/>
      <sheetName val="Debt Breakdown----&gt;"/>
      <sheetName val="Debt and Interest Summary"/>
      <sheetName val="El Cajon Note"/>
      <sheetName val="Shopping Center Note"/>
      <sheetName val="$10mm Notes"/>
      <sheetName val="$15mm Notes"/>
      <sheetName val="EBIT Bridge"/>
      <sheetName val="Val Matrix (offer)"/>
      <sheetName val="DCF Output - EBITDA (BP)"/>
      <sheetName val="G DCF - EBITDA (BP)"/>
      <sheetName val="Giant - Detailed Historical"/>
      <sheetName val="Giant Overview"/>
      <sheetName val="Giant Standalone"/>
      <sheetName val="Research Projections"/>
      <sheetName val="DCF Output - Perpetual"/>
      <sheetName val="G DCF - EBITDA"/>
      <sheetName val="EPS Bridge"/>
      <sheetName val="DCF Projections"/>
      <sheetName val="Val Matri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4">
          <cell r="B4" t="str">
            <v>Arizona</v>
          </cell>
          <cell r="C4">
            <v>15</v>
          </cell>
          <cell r="D4">
            <v>0.4838709677419355</v>
          </cell>
        </row>
        <row r="5">
          <cell r="B5" t="str">
            <v>California</v>
          </cell>
          <cell r="C5">
            <v>7</v>
          </cell>
          <cell r="D5">
            <v>0.22580645161290322</v>
          </cell>
        </row>
        <row r="6">
          <cell r="B6" t="str">
            <v>Colorado</v>
          </cell>
          <cell r="C6">
            <v>2</v>
          </cell>
          <cell r="D6">
            <v>6.4516129032258063E-2</v>
          </cell>
        </row>
        <row r="7">
          <cell r="B7" t="str">
            <v>Texas</v>
          </cell>
          <cell r="C7">
            <v>7</v>
          </cell>
          <cell r="D7">
            <v>0.22580645161290322</v>
          </cell>
        </row>
        <row r="8">
          <cell r="C8">
            <v>31</v>
          </cell>
        </row>
        <row r="11">
          <cell r="B11" t="str">
            <v>Projected New Stores</v>
          </cell>
          <cell r="C11" t="str">
            <v>2008A</v>
          </cell>
          <cell r="D11">
            <v>2009</v>
          </cell>
          <cell r="E11">
            <v>2010</v>
          </cell>
          <cell r="F11">
            <v>2011</v>
          </cell>
          <cell r="G11">
            <v>2012</v>
          </cell>
          <cell r="H11">
            <v>2013</v>
          </cell>
          <cell r="I11">
            <v>2014</v>
          </cell>
        </row>
        <row r="12">
          <cell r="B12" t="str">
            <v>PF Growth Case</v>
          </cell>
          <cell r="D12">
            <v>11</v>
          </cell>
          <cell r="E12">
            <v>15</v>
          </cell>
          <cell r="F12">
            <v>20</v>
          </cell>
          <cell r="G12">
            <v>25</v>
          </cell>
          <cell r="H12">
            <v>25</v>
          </cell>
          <cell r="I12">
            <v>25</v>
          </cell>
        </row>
        <row r="13">
          <cell r="B13" t="str">
            <v>PF Base Case</v>
          </cell>
          <cell r="D13">
            <v>11</v>
          </cell>
          <cell r="E13">
            <v>15</v>
          </cell>
          <cell r="F13">
            <v>20</v>
          </cell>
          <cell r="G13">
            <v>25</v>
          </cell>
          <cell r="H13">
            <v>25</v>
          </cell>
          <cell r="I13">
            <v>25</v>
          </cell>
        </row>
        <row r="14">
          <cell r="B14" t="str">
            <v>PF Downside Case</v>
          </cell>
          <cell r="D14">
            <v>11</v>
          </cell>
          <cell r="E14">
            <v>12</v>
          </cell>
          <cell r="F14">
            <v>15</v>
          </cell>
          <cell r="G14">
            <v>15</v>
          </cell>
          <cell r="H14">
            <v>15</v>
          </cell>
          <cell r="I14">
            <v>15</v>
          </cell>
        </row>
        <row r="16">
          <cell r="B16" t="str">
            <v>Status Quo Growth Case</v>
          </cell>
          <cell r="D16">
            <v>11</v>
          </cell>
          <cell r="E16">
            <v>12</v>
          </cell>
          <cell r="F16">
            <v>15</v>
          </cell>
          <cell r="G16">
            <v>15</v>
          </cell>
          <cell r="H16">
            <v>15</v>
          </cell>
          <cell r="I16">
            <v>15</v>
          </cell>
        </row>
        <row r="17">
          <cell r="B17" t="str">
            <v>Status Quo Base Case</v>
          </cell>
          <cell r="D17">
            <v>11</v>
          </cell>
          <cell r="E17">
            <v>12</v>
          </cell>
          <cell r="F17">
            <v>15</v>
          </cell>
          <cell r="G17">
            <v>15</v>
          </cell>
          <cell r="H17">
            <v>15</v>
          </cell>
          <cell r="I17">
            <v>15</v>
          </cell>
        </row>
        <row r="18">
          <cell r="B18" t="str">
            <v>Status Quo Downside Case</v>
          </cell>
          <cell r="D18">
            <v>11</v>
          </cell>
          <cell r="E18">
            <v>10</v>
          </cell>
          <cell r="F18">
            <v>10</v>
          </cell>
          <cell r="G18">
            <v>10</v>
          </cell>
          <cell r="H18">
            <v>10</v>
          </cell>
          <cell r="I18">
            <v>10</v>
          </cell>
        </row>
        <row r="21">
          <cell r="B21" t="str">
            <v>Status Quo</v>
          </cell>
          <cell r="E21">
            <v>2010</v>
          </cell>
          <cell r="F21">
            <v>2011</v>
          </cell>
          <cell r="G21">
            <v>2012</v>
          </cell>
          <cell r="H21">
            <v>2013</v>
          </cell>
          <cell r="I21">
            <v>2014</v>
          </cell>
          <cell r="L21" t="str">
            <v>Arizona</v>
          </cell>
          <cell r="T21" t="str">
            <v>California</v>
          </cell>
        </row>
        <row r="22">
          <cell r="B22" t="str">
            <v>Arizona</v>
          </cell>
          <cell r="E22">
            <v>6</v>
          </cell>
          <cell r="F22">
            <v>7</v>
          </cell>
          <cell r="G22">
            <v>7</v>
          </cell>
          <cell r="H22">
            <v>7</v>
          </cell>
          <cell r="I22">
            <v>7</v>
          </cell>
          <cell r="M22">
            <v>2010</v>
          </cell>
          <cell r="N22">
            <v>2011</v>
          </cell>
          <cell r="O22">
            <v>2012</v>
          </cell>
          <cell r="P22">
            <v>2013</v>
          </cell>
          <cell r="Q22">
            <v>2014</v>
          </cell>
          <cell r="U22">
            <v>2010</v>
          </cell>
          <cell r="V22">
            <v>2011</v>
          </cell>
          <cell r="W22">
            <v>2012</v>
          </cell>
          <cell r="X22">
            <v>2013</v>
          </cell>
          <cell r="Y22">
            <v>2014</v>
          </cell>
        </row>
        <row r="23">
          <cell r="B23" t="str">
            <v>California</v>
          </cell>
          <cell r="E23">
            <v>3</v>
          </cell>
          <cell r="F23">
            <v>4</v>
          </cell>
          <cell r="G23">
            <v>4</v>
          </cell>
          <cell r="H23">
            <v>4</v>
          </cell>
          <cell r="I23">
            <v>4</v>
          </cell>
          <cell r="L23" t="str">
            <v>SQ</v>
          </cell>
          <cell r="M23">
            <v>6</v>
          </cell>
          <cell r="N23">
            <v>7</v>
          </cell>
          <cell r="O23">
            <v>7</v>
          </cell>
          <cell r="P23">
            <v>7</v>
          </cell>
          <cell r="Q23">
            <v>7</v>
          </cell>
          <cell r="T23" t="str">
            <v>SQ</v>
          </cell>
          <cell r="U23">
            <v>3</v>
          </cell>
          <cell r="V23">
            <v>4</v>
          </cell>
          <cell r="W23">
            <v>4</v>
          </cell>
          <cell r="X23">
            <v>4</v>
          </cell>
          <cell r="Y23">
            <v>4</v>
          </cell>
        </row>
        <row r="24">
          <cell r="B24" t="str">
            <v>Colorado</v>
          </cell>
          <cell r="E24">
            <v>1</v>
          </cell>
          <cell r="F24">
            <v>1</v>
          </cell>
          <cell r="G24">
            <v>1</v>
          </cell>
          <cell r="H24">
            <v>1</v>
          </cell>
          <cell r="I24">
            <v>1</v>
          </cell>
          <cell r="L24" t="str">
            <v>PF</v>
          </cell>
          <cell r="M24">
            <v>1</v>
          </cell>
          <cell r="N24">
            <v>2</v>
          </cell>
          <cell r="O24">
            <v>5</v>
          </cell>
          <cell r="P24">
            <v>5</v>
          </cell>
          <cell r="Q24">
            <v>5</v>
          </cell>
          <cell r="T24" t="str">
            <v>PF</v>
          </cell>
          <cell r="U24">
            <v>1</v>
          </cell>
          <cell r="V24">
            <v>1</v>
          </cell>
          <cell r="W24">
            <v>2</v>
          </cell>
          <cell r="X24">
            <v>2</v>
          </cell>
          <cell r="Y24">
            <v>2</v>
          </cell>
        </row>
        <row r="25">
          <cell r="B25" t="str">
            <v>Texas</v>
          </cell>
          <cell r="E25">
            <v>2</v>
          </cell>
          <cell r="F25">
            <v>3</v>
          </cell>
          <cell r="G25">
            <v>3</v>
          </cell>
          <cell r="H25">
            <v>3</v>
          </cell>
          <cell r="I25">
            <v>3</v>
          </cell>
        </row>
        <row r="26">
          <cell r="E26">
            <v>12</v>
          </cell>
          <cell r="F26">
            <v>15</v>
          </cell>
          <cell r="G26">
            <v>15</v>
          </cell>
          <cell r="H26">
            <v>15</v>
          </cell>
          <cell r="I26">
            <v>15</v>
          </cell>
        </row>
        <row r="28">
          <cell r="B28" t="str">
            <v>Pro Forma</v>
          </cell>
          <cell r="E28">
            <v>2010</v>
          </cell>
          <cell r="F28">
            <v>2011</v>
          </cell>
          <cell r="G28">
            <v>2012</v>
          </cell>
          <cell r="H28">
            <v>2013</v>
          </cell>
          <cell r="I28">
            <v>2014</v>
          </cell>
        </row>
        <row r="29">
          <cell r="B29" t="str">
            <v>Arizona</v>
          </cell>
          <cell r="E29">
            <v>7</v>
          </cell>
          <cell r="F29">
            <v>9</v>
          </cell>
          <cell r="G29">
            <v>12</v>
          </cell>
          <cell r="H29">
            <v>12</v>
          </cell>
          <cell r="I29">
            <v>12</v>
          </cell>
        </row>
        <row r="30">
          <cell r="B30" t="str">
            <v>California</v>
          </cell>
          <cell r="E30">
            <v>4</v>
          </cell>
          <cell r="F30">
            <v>5</v>
          </cell>
          <cell r="G30">
            <v>6</v>
          </cell>
          <cell r="H30">
            <v>6</v>
          </cell>
          <cell r="I30">
            <v>6</v>
          </cell>
        </row>
        <row r="31">
          <cell r="B31" t="str">
            <v>Colorado</v>
          </cell>
          <cell r="E31">
            <v>1</v>
          </cell>
          <cell r="F31">
            <v>2</v>
          </cell>
          <cell r="G31">
            <v>2</v>
          </cell>
          <cell r="H31">
            <v>2</v>
          </cell>
          <cell r="I31">
            <v>2</v>
          </cell>
        </row>
        <row r="32">
          <cell r="B32" t="str">
            <v>Texas</v>
          </cell>
          <cell r="E32">
            <v>3</v>
          </cell>
          <cell r="F32">
            <v>4</v>
          </cell>
          <cell r="G32">
            <v>5</v>
          </cell>
          <cell r="H32">
            <v>5</v>
          </cell>
          <cell r="I32">
            <v>5</v>
          </cell>
        </row>
        <row r="33">
          <cell r="E33">
            <v>15</v>
          </cell>
          <cell r="F33">
            <v>20</v>
          </cell>
          <cell r="G33">
            <v>25</v>
          </cell>
          <cell r="H33">
            <v>25</v>
          </cell>
          <cell r="I33">
            <v>25</v>
          </cell>
        </row>
        <row r="36">
          <cell r="B36" t="str">
            <v>Top Bar</v>
          </cell>
          <cell r="E36">
            <v>2010</v>
          </cell>
          <cell r="F36">
            <v>2011</v>
          </cell>
          <cell r="G36">
            <v>2012</v>
          </cell>
          <cell r="H36">
            <v>2013</v>
          </cell>
          <cell r="I36">
            <v>2014</v>
          </cell>
        </row>
        <row r="37">
          <cell r="B37" t="str">
            <v>Arizona</v>
          </cell>
          <cell r="E37">
            <v>1</v>
          </cell>
          <cell r="F37">
            <v>2</v>
          </cell>
          <cell r="G37">
            <v>5</v>
          </cell>
          <cell r="H37">
            <v>5</v>
          </cell>
          <cell r="I37">
            <v>5</v>
          </cell>
        </row>
        <row r="38">
          <cell r="B38" t="str">
            <v>California</v>
          </cell>
          <cell r="E38">
            <v>1</v>
          </cell>
          <cell r="F38">
            <v>1</v>
          </cell>
          <cell r="G38">
            <v>2</v>
          </cell>
          <cell r="H38">
            <v>2</v>
          </cell>
          <cell r="I38">
            <v>2</v>
          </cell>
        </row>
        <row r="39">
          <cell r="B39" t="str">
            <v>Colorado</v>
          </cell>
          <cell r="E39">
            <v>0</v>
          </cell>
          <cell r="F39">
            <v>1</v>
          </cell>
          <cell r="G39">
            <v>1</v>
          </cell>
          <cell r="H39">
            <v>1</v>
          </cell>
          <cell r="I39">
            <v>1</v>
          </cell>
        </row>
        <row r="40">
          <cell r="B40" t="str">
            <v>Texas</v>
          </cell>
          <cell r="E40">
            <v>1</v>
          </cell>
          <cell r="F40">
            <v>1</v>
          </cell>
          <cell r="G40">
            <v>2</v>
          </cell>
          <cell r="H40">
            <v>2</v>
          </cell>
          <cell r="I40">
            <v>2</v>
          </cell>
        </row>
        <row r="41">
          <cell r="E41">
            <v>3</v>
          </cell>
          <cell r="F41">
            <v>5</v>
          </cell>
          <cell r="G41">
            <v>10</v>
          </cell>
          <cell r="H41">
            <v>10</v>
          </cell>
          <cell r="I41">
            <v>10</v>
          </cell>
        </row>
        <row r="42">
          <cell r="E42">
            <v>3</v>
          </cell>
          <cell r="F42">
            <v>5</v>
          </cell>
          <cell r="G42">
            <v>10</v>
          </cell>
          <cell r="H42">
            <v>10</v>
          </cell>
          <cell r="I42">
            <v>10</v>
          </cell>
          <cell r="L42" t="str">
            <v>Colorado</v>
          </cell>
          <cell r="T42" t="str">
            <v>Texas</v>
          </cell>
        </row>
        <row r="43">
          <cell r="M43">
            <v>2010</v>
          </cell>
          <cell r="N43">
            <v>2011</v>
          </cell>
          <cell r="O43">
            <v>2012</v>
          </cell>
          <cell r="P43">
            <v>2013</v>
          </cell>
          <cell r="Q43">
            <v>2014</v>
          </cell>
          <cell r="U43">
            <v>2010</v>
          </cell>
          <cell r="V43">
            <v>2011</v>
          </cell>
          <cell r="W43">
            <v>2012</v>
          </cell>
          <cell r="X43">
            <v>2013</v>
          </cell>
          <cell r="Y43">
            <v>2014</v>
          </cell>
        </row>
        <row r="44">
          <cell r="L44" t="str">
            <v>SQ</v>
          </cell>
          <cell r="M44">
            <v>1</v>
          </cell>
          <cell r="N44">
            <v>1</v>
          </cell>
          <cell r="O44">
            <v>1</v>
          </cell>
          <cell r="P44">
            <v>1</v>
          </cell>
          <cell r="Q44">
            <v>1</v>
          </cell>
          <cell r="T44" t="str">
            <v>SQ</v>
          </cell>
          <cell r="U44">
            <v>2</v>
          </cell>
          <cell r="V44">
            <v>3</v>
          </cell>
          <cell r="W44">
            <v>3</v>
          </cell>
          <cell r="X44">
            <v>3</v>
          </cell>
          <cell r="Y44">
            <v>3</v>
          </cell>
        </row>
        <row r="45">
          <cell r="L45" t="str">
            <v>PF</v>
          </cell>
          <cell r="M45">
            <v>0</v>
          </cell>
          <cell r="N45">
            <v>1</v>
          </cell>
          <cell r="O45">
            <v>1</v>
          </cell>
          <cell r="P45">
            <v>1</v>
          </cell>
          <cell r="Q45">
            <v>1</v>
          </cell>
          <cell r="T45" t="str">
            <v>PF</v>
          </cell>
          <cell r="U45">
            <v>1</v>
          </cell>
          <cell r="V45">
            <v>1</v>
          </cell>
          <cell r="W45">
            <v>2</v>
          </cell>
          <cell r="X45">
            <v>2</v>
          </cell>
          <cell r="Y45">
            <v>2</v>
          </cell>
        </row>
        <row r="65">
          <cell r="L65" t="str">
            <v>Total</v>
          </cell>
        </row>
        <row r="66">
          <cell r="M66">
            <v>2010</v>
          </cell>
          <cell r="N66">
            <v>2011</v>
          </cell>
          <cell r="O66">
            <v>2012</v>
          </cell>
          <cell r="P66">
            <v>2013</v>
          </cell>
          <cell r="Q66">
            <v>2014</v>
          </cell>
        </row>
        <row r="67">
          <cell r="L67" t="str">
            <v>SQ</v>
          </cell>
          <cell r="M67">
            <v>12</v>
          </cell>
          <cell r="N67">
            <v>15</v>
          </cell>
          <cell r="O67">
            <v>15</v>
          </cell>
          <cell r="P67">
            <v>15</v>
          </cell>
          <cell r="Q67">
            <v>15</v>
          </cell>
        </row>
        <row r="68">
          <cell r="L68" t="str">
            <v>PF</v>
          </cell>
          <cell r="M68">
            <v>3</v>
          </cell>
          <cell r="N68">
            <v>5</v>
          </cell>
          <cell r="O68">
            <v>10</v>
          </cell>
          <cell r="P68">
            <v>10</v>
          </cell>
          <cell r="Q68">
            <v>10</v>
          </cell>
        </row>
        <row r="69">
          <cell r="M69">
            <v>15</v>
          </cell>
          <cell r="N69">
            <v>20</v>
          </cell>
          <cell r="O69">
            <v>25</v>
          </cell>
          <cell r="P69">
            <v>25</v>
          </cell>
          <cell r="Q69">
            <v>25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put2"/>
      <sheetName val="mktcapsforpg11"/>
      <sheetName val="Sheet1"/>
      <sheetName val="__FDSCACHE__"/>
      <sheetName val="MA_DanceFloor"/>
      <sheetName val="3Q Progress"/>
      <sheetName val="Summary"/>
      <sheetName val="Output Pages"/>
      <sheetName val="Charts"/>
      <sheetName val="AET"/>
      <sheetName val="CI"/>
      <sheetName val="CVH"/>
      <sheetName val="HNT"/>
      <sheetName val="HUM"/>
      <sheetName val="SIE"/>
      <sheetName val="UNH"/>
      <sheetName val="WLP"/>
      <sheetName val="AGP"/>
      <sheetName val="CNC"/>
      <sheetName val="CRVL"/>
      <sheetName val="HS"/>
      <sheetName val="MGLN"/>
      <sheetName val="MOH"/>
      <sheetName val="UHCO"/>
      <sheetName val="WCG"/>
      <sheetName val="Presentation - Format 1"/>
      <sheetName val="Pro Forma"/>
      <sheetName val="Personal Savings Rate"/>
      <sheetName val="Unemployment rate"/>
      <sheetName val="ABI Non Res Correl"/>
      <sheetName val="Mortgage Loan tightening stds"/>
    </sheetNames>
    <sheetDataSet>
      <sheetData sheetId="0" refreshError="1">
        <row r="2">
          <cell r="A2" t="str">
            <v>COMPANY:</v>
          </cell>
          <cell r="C2" t="str">
            <v>ci</v>
          </cell>
          <cell r="E2" t="str">
            <v>Note:  To use sheet, simply input the correct ticker in the yellow box.  Everything else will link automatically.</v>
          </cell>
        </row>
        <row r="3">
          <cell r="S3" t="str">
            <v>WLP</v>
          </cell>
        </row>
        <row r="4">
          <cell r="A4" t="str">
            <v>Research:</v>
          </cell>
        </row>
        <row r="5">
          <cell r="A5" t="str">
            <v>Source</v>
          </cell>
          <cell r="C5" t="str">
            <v>GS</v>
          </cell>
          <cell r="I5" t="str">
            <v>Revenue</v>
          </cell>
          <cell r="K5" t="str">
            <v>EBITDA</v>
          </cell>
          <cell r="M5" t="str">
            <v>EBIT</v>
          </cell>
          <cell r="O5" t="str">
            <v>EPS</v>
          </cell>
        </row>
        <row r="6">
          <cell r="A6" t="str">
            <v>Date</v>
          </cell>
          <cell r="C6">
            <v>39120</v>
          </cell>
          <cell r="G6" t="str">
            <v>LTM 12/31/06</v>
          </cell>
          <cell r="I6">
            <v>16327</v>
          </cell>
          <cell r="K6">
            <v>1754.8000000000002</v>
          </cell>
          <cell r="M6">
            <v>1546.8000000000002</v>
          </cell>
          <cell r="O6">
            <v>7.8134667802385014</v>
          </cell>
        </row>
        <row r="7">
          <cell r="G7" t="str">
            <v>CY 2007</v>
          </cell>
          <cell r="I7">
            <v>16772.8</v>
          </cell>
          <cell r="K7">
            <v>1914.4999999999982</v>
          </cell>
          <cell r="M7">
            <v>1711.4999999999982</v>
          </cell>
          <cell r="O7">
            <v>10.83</v>
          </cell>
        </row>
        <row r="8">
          <cell r="A8" t="str">
            <v>Today's Date:</v>
          </cell>
          <cell r="C8">
            <v>39206</v>
          </cell>
          <cell r="G8" t="str">
            <v>CY 2008</v>
          </cell>
          <cell r="I8">
            <v>17612.5</v>
          </cell>
          <cell r="K8">
            <v>1999.7000000000007</v>
          </cell>
          <cell r="M8">
            <v>1796.7000000000007</v>
          </cell>
          <cell r="O8">
            <v>12.19</v>
          </cell>
        </row>
        <row r="9">
          <cell r="A9" t="str">
            <v>Fiscal Year End</v>
          </cell>
          <cell r="C9">
            <v>39082</v>
          </cell>
          <cell r="G9" t="str">
            <v>CY 2009</v>
          </cell>
          <cell r="I9">
            <v>18584.3</v>
          </cell>
          <cell r="K9">
            <v>2125</v>
          </cell>
          <cell r="M9">
            <v>1922</v>
          </cell>
          <cell r="O9">
            <v>13.66</v>
          </cell>
        </row>
        <row r="11">
          <cell r="B11" t="str">
            <v>($ and shares in millions, except per share data)</v>
          </cell>
          <cell r="P11" t="str">
            <v>($ and shares in millions, except per share data)</v>
          </cell>
        </row>
        <row r="12">
          <cell r="B12" t="str">
            <v>TRADING STATISTICS</v>
          </cell>
          <cell r="P12" t="str">
            <v>TRADING STATISTICS</v>
          </cell>
        </row>
        <row r="13">
          <cell r="S13" t="str">
            <v>WLP</v>
          </cell>
          <cell r="V13" t="str">
            <v>CI</v>
          </cell>
        </row>
        <row r="15">
          <cell r="B15" t="str">
            <v>Price Per Share (5/4/07)</v>
          </cell>
          <cell r="G15">
            <v>160.9</v>
          </cell>
          <cell r="P15" t="str">
            <v>Current Share Price</v>
          </cell>
          <cell r="R15">
            <v>39206</v>
          </cell>
          <cell r="S15">
            <v>81.430000000000007</v>
          </cell>
          <cell r="V15">
            <v>160.9</v>
          </cell>
        </row>
        <row r="16">
          <cell r="B16" t="str">
            <v>52-week-high</v>
          </cell>
          <cell r="G16">
            <v>162.4</v>
          </cell>
          <cell r="P16" t="str">
            <v>Diluted Shares (a)</v>
          </cell>
          <cell r="S16">
            <v>626.79682144283424</v>
          </cell>
          <cell r="V16">
            <v>100.19417571783717</v>
          </cell>
        </row>
        <row r="17">
          <cell r="B17" t="str">
            <v>52-week-low</v>
          </cell>
          <cell r="G17">
            <v>88.05</v>
          </cell>
          <cell r="P17" t="str">
            <v>Market Value of Equity</v>
          </cell>
          <cell r="S17">
            <v>51040.065170089998</v>
          </cell>
          <cell r="V17">
            <v>16121.242873000001</v>
          </cell>
        </row>
        <row r="18">
          <cell r="B18" t="str">
            <v>Diluted Shares Outstanding (a)</v>
          </cell>
          <cell r="G18">
            <v>100.19417571783717</v>
          </cell>
          <cell r="P18" t="str">
            <v>Total Debt and Preferred</v>
          </cell>
          <cell r="S18">
            <v>7014.2</v>
          </cell>
          <cell r="V18">
            <v>1885</v>
          </cell>
        </row>
        <row r="19">
          <cell r="P19" t="str">
            <v>Minority Interest</v>
          </cell>
          <cell r="S19">
            <v>0</v>
          </cell>
          <cell r="V19">
            <v>0</v>
          </cell>
        </row>
        <row r="20">
          <cell r="B20" t="str">
            <v>Equity Value</v>
          </cell>
          <cell r="G20">
            <v>16121.242873000001</v>
          </cell>
          <cell r="P20" t="str">
            <v>Cash</v>
          </cell>
          <cell r="S20">
            <v>0</v>
          </cell>
          <cell r="V20">
            <v>0</v>
          </cell>
        </row>
        <row r="21">
          <cell r="B21" t="str">
            <v>Plus:  Total Debt and Preferred</v>
          </cell>
          <cell r="G21">
            <v>1885</v>
          </cell>
          <cell r="P21" t="str">
            <v xml:space="preserve">     Net Debt</v>
          </cell>
          <cell r="S21">
            <v>7014.2</v>
          </cell>
          <cell r="V21">
            <v>1885</v>
          </cell>
        </row>
        <row r="22">
          <cell r="B22" t="str">
            <v>Plus:  Minority Interest</v>
          </cell>
          <cell r="G22">
            <v>0</v>
          </cell>
          <cell r="P22" t="str">
            <v>Enterprise Value</v>
          </cell>
          <cell r="S22">
            <v>58054.265170089995</v>
          </cell>
          <cell r="V22">
            <v>18006.242873000003</v>
          </cell>
        </row>
        <row r="23">
          <cell r="B23" t="str">
            <v xml:space="preserve">Less:  Cash &amp; Cash Equivalents </v>
          </cell>
          <cell r="G23">
            <v>0</v>
          </cell>
        </row>
        <row r="24">
          <cell r="B24" t="str">
            <v>Enterprise Value</v>
          </cell>
          <cell r="G24">
            <v>18006.242873000003</v>
          </cell>
          <cell r="P24" t="str">
            <v>KEY TRADING MULTIPLES</v>
          </cell>
        </row>
        <row r="25">
          <cell r="R25" t="str">
            <v>WLP</v>
          </cell>
          <cell r="U25" t="str">
            <v>CI</v>
          </cell>
        </row>
        <row r="26">
          <cell r="R26" t="str">
            <v>Statistic (b)</v>
          </cell>
          <cell r="S26" t="str">
            <v>Multiple</v>
          </cell>
          <cell r="U26" t="str">
            <v>Statistic (b)</v>
          </cell>
          <cell r="V26" t="str">
            <v>Multiple</v>
          </cell>
        </row>
        <row r="27">
          <cell r="B27" t="str">
            <v>Projected 5-Year EPS Growth Rate  (b)</v>
          </cell>
          <cell r="G27">
            <v>0.12200000000000001</v>
          </cell>
          <cell r="P27" t="str">
            <v xml:space="preserve">Revenue (c) </v>
          </cell>
        </row>
        <row r="28">
          <cell r="B28" t="str">
            <v>CY 2008 P/E to Growth</v>
          </cell>
          <cell r="G28">
            <v>1.081913420029855</v>
          </cell>
          <cell r="P28" t="str">
            <v>LTM 12/31/06</v>
          </cell>
          <cell r="R28" t="str">
            <v>LTM 12/31/06</v>
          </cell>
          <cell r="U28">
            <v>16327</v>
          </cell>
          <cell r="V28">
            <v>1.1028506690145161</v>
          </cell>
        </row>
        <row r="29">
          <cell r="P29" t="str">
            <v>CY 2007</v>
          </cell>
          <cell r="R29" t="str">
            <v>CY 2007</v>
          </cell>
          <cell r="U29">
            <v>16772.8</v>
          </cell>
          <cell r="V29">
            <v>1.0735382806090816</v>
          </cell>
        </row>
        <row r="30">
          <cell r="B30" t="str">
            <v>KEY TRADING MULTIPLES</v>
          </cell>
          <cell r="P30" t="str">
            <v>CY 2008</v>
          </cell>
          <cell r="R30" t="str">
            <v>CY 2008</v>
          </cell>
          <cell r="U30">
            <v>17612.5</v>
          </cell>
          <cell r="V30">
            <v>1.0223558763946063</v>
          </cell>
        </row>
        <row r="31">
          <cell r="P31" t="str">
            <v>CY 2009</v>
          </cell>
          <cell r="R31" t="str">
            <v>CY 2009</v>
          </cell>
          <cell r="U31">
            <v>18584.3</v>
          </cell>
          <cell r="V31">
            <v>0.96889540488476855</v>
          </cell>
        </row>
        <row r="32">
          <cell r="C32" t="str">
            <v xml:space="preserve">Financial </v>
          </cell>
          <cell r="P32" t="str">
            <v xml:space="preserve">EBITDA (c) </v>
          </cell>
        </row>
        <row r="33">
          <cell r="C33" t="str">
            <v>Results (c)</v>
          </cell>
          <cell r="E33" t="str">
            <v>Revenue (d)</v>
          </cell>
          <cell r="G33" t="str">
            <v>EBITDA (d)</v>
          </cell>
          <cell r="I33" t="str">
            <v>EBIT  (d)</v>
          </cell>
          <cell r="K33" t="str">
            <v>EPS  (b)</v>
          </cell>
          <cell r="P33" t="str">
            <v>LTM 12/31/06</v>
          </cell>
          <cell r="R33">
            <v>6152.1999999999889</v>
          </cell>
          <cell r="S33">
            <v>9.4363423117080227</v>
          </cell>
          <cell r="U33">
            <v>1754.8000000000002</v>
          </cell>
          <cell r="V33">
            <v>10.261136809323</v>
          </cell>
        </row>
        <row r="34">
          <cell r="C34" t="str">
            <v>LTM 12/31/06</v>
          </cell>
          <cell r="E34">
            <v>16327</v>
          </cell>
          <cell r="G34">
            <v>1754.8000000000002</v>
          </cell>
          <cell r="I34">
            <v>1546.8000000000002</v>
          </cell>
          <cell r="K34">
            <v>7.8134667802385014</v>
          </cell>
          <cell r="P34" t="str">
            <v>CY 2007</v>
          </cell>
          <cell r="R34">
            <v>6471</v>
          </cell>
          <cell r="S34">
            <v>8.9714518884391889</v>
          </cell>
          <cell r="U34">
            <v>1914.4999999999982</v>
          </cell>
          <cell r="V34">
            <v>9.4051934567772371</v>
          </cell>
        </row>
        <row r="35">
          <cell r="C35" t="str">
            <v>CY 2007</v>
          </cell>
          <cell r="E35">
            <v>16772.8</v>
          </cell>
          <cell r="G35">
            <v>1914.4999999999982</v>
          </cell>
          <cell r="I35">
            <v>1711.4999999999982</v>
          </cell>
          <cell r="K35">
            <v>10.83</v>
          </cell>
          <cell r="P35" t="str">
            <v>CY 2008</v>
          </cell>
          <cell r="R35">
            <v>7253</v>
          </cell>
          <cell r="S35">
            <v>8.0041727795519098</v>
          </cell>
          <cell r="U35">
            <v>1999.7000000000007</v>
          </cell>
          <cell r="V35">
            <v>9.0044721073160954</v>
          </cell>
        </row>
        <row r="36">
          <cell r="C36" t="str">
            <v>CY 2008</v>
          </cell>
          <cell r="E36">
            <v>17612.5</v>
          </cell>
          <cell r="G36">
            <v>1999.7000000000007</v>
          </cell>
          <cell r="I36">
            <v>1796.7000000000007</v>
          </cell>
          <cell r="K36">
            <v>12.19</v>
          </cell>
          <cell r="P36" t="str">
            <v>CY 2009</v>
          </cell>
          <cell r="R36">
            <v>7991</v>
          </cell>
          <cell r="S36">
            <v>7.264956222011012</v>
          </cell>
          <cell r="U36">
            <v>2125</v>
          </cell>
          <cell r="V36">
            <v>8.4735260578823546</v>
          </cell>
        </row>
        <row r="37">
          <cell r="C37" t="str">
            <v>CY 2009</v>
          </cell>
          <cell r="E37">
            <v>18584.3</v>
          </cell>
          <cell r="G37">
            <v>2125</v>
          </cell>
          <cell r="I37">
            <v>1922</v>
          </cell>
          <cell r="K37">
            <v>13.66</v>
          </cell>
          <cell r="P37" t="str">
            <v>EPS (d)</v>
          </cell>
        </row>
        <row r="38">
          <cell r="P38" t="str">
            <v>CY 2007</v>
          </cell>
          <cell r="R38">
            <v>5.55</v>
          </cell>
          <cell r="S38">
            <v>14.672072072072075</v>
          </cell>
          <cell r="U38">
            <v>10.83</v>
          </cell>
          <cell r="V38">
            <v>14.856879039704525</v>
          </cell>
        </row>
        <row r="39">
          <cell r="P39" t="str">
            <v>CY 2008</v>
          </cell>
          <cell r="R39">
            <v>6.3900000000000006</v>
          </cell>
          <cell r="S39">
            <v>12.743348982785603</v>
          </cell>
          <cell r="U39">
            <v>12.19</v>
          </cell>
          <cell r="V39">
            <v>13.199343724364233</v>
          </cell>
        </row>
        <row r="40">
          <cell r="C40" t="str">
            <v>Trading</v>
          </cell>
          <cell r="E40" t="str">
            <v>Enterprise Value as a Multiple of:</v>
          </cell>
          <cell r="P40" t="str">
            <v>CY 2009</v>
          </cell>
          <cell r="R40">
            <v>7.3100000000000005</v>
          </cell>
          <cell r="S40">
            <v>11.13953488372093</v>
          </cell>
          <cell r="U40">
            <v>13.66</v>
          </cell>
          <cell r="V40">
            <v>11.77891654465593</v>
          </cell>
        </row>
        <row r="41">
          <cell r="C41" t="str">
            <v>Multiples</v>
          </cell>
          <cell r="E41" t="str">
            <v>Revenue</v>
          </cell>
          <cell r="G41" t="str">
            <v>EBITDA</v>
          </cell>
          <cell r="I41" t="str">
            <v>EBIT</v>
          </cell>
          <cell r="K41" t="str">
            <v>P/E</v>
          </cell>
        </row>
        <row r="42">
          <cell r="C42" t="str">
            <v>LTM 12/31/06</v>
          </cell>
          <cell r="E42">
            <v>1.1028506690145161</v>
          </cell>
          <cell r="G42">
            <v>10.261136809323</v>
          </cell>
          <cell r="I42">
            <v>11.640963843418671</v>
          </cell>
          <cell r="K42">
            <v>20.592651703203202</v>
          </cell>
          <cell r="P42" t="str">
            <v>(a)</v>
          </cell>
          <cell r="Q42" t="str">
            <v>Diluted shares calculated according to the treasury stock method.</v>
          </cell>
        </row>
        <row r="43">
          <cell r="C43" t="str">
            <v>CY 2007</v>
          </cell>
          <cell r="E43">
            <v>1.0735382806090816</v>
          </cell>
          <cell r="G43">
            <v>9.4051934567772371</v>
          </cell>
          <cell r="I43">
            <v>10.520737874963496</v>
          </cell>
          <cell r="K43">
            <v>14.856879039704525</v>
          </cell>
          <cell r="P43" t="str">
            <v>(a)</v>
          </cell>
          <cell r="Q43" t="str">
            <v>Diluted shares calculated according to the treasury stock method.</v>
          </cell>
        </row>
        <row r="44">
          <cell r="C44" t="str">
            <v>CY 2008</v>
          </cell>
          <cell r="E44">
            <v>1.0223558763946063</v>
          </cell>
          <cell r="G44">
            <v>9.0044721073160954</v>
          </cell>
          <cell r="I44">
            <v>10.021841639116156</v>
          </cell>
          <cell r="K44">
            <v>13.199343724364233</v>
          </cell>
          <cell r="P44" t="str">
            <v>(b)</v>
          </cell>
          <cell r="Q44" t="str">
            <v>Excludes nonrecurring items.</v>
          </cell>
        </row>
        <row r="45">
          <cell r="C45" t="str">
            <v>CY 2009</v>
          </cell>
          <cell r="E45">
            <v>0.96889540488476855</v>
          </cell>
          <cell r="G45">
            <v>8.4735260578823546</v>
          </cell>
          <cell r="I45">
            <v>9.3684926498439136</v>
          </cell>
          <cell r="K45">
            <v>11.77891654465593</v>
          </cell>
          <cell r="P45" t="str">
            <v>(c)</v>
          </cell>
          <cell r="Q45" t="str">
            <v>Source of estimates:  Wall Street research.</v>
          </cell>
        </row>
        <row r="46">
          <cell r="P46" t="str">
            <v>(d)</v>
          </cell>
          <cell r="Q46" t="str">
            <v xml:space="preserve">Source:  First Call as of 5/4/07. </v>
          </cell>
        </row>
        <row r="47">
          <cell r="B47" t="str">
            <v>(a)</v>
          </cell>
          <cell r="C47" t="str">
            <v>Diluted shares calculated according to the treasury stock method.</v>
          </cell>
        </row>
        <row r="48">
          <cell r="B48" t="str">
            <v>(b)</v>
          </cell>
          <cell r="C48" t="str">
            <v xml:space="preserve">Source:  First Call as of 5/4/07. </v>
          </cell>
        </row>
        <row r="49">
          <cell r="B49" t="str">
            <v>(c)</v>
          </cell>
          <cell r="C49" t="str">
            <v>Excludes nonrecurring items.</v>
          </cell>
        </row>
        <row r="50">
          <cell r="B50" t="str">
            <v>(d)</v>
          </cell>
          <cell r="C50" t="str">
            <v>Source of estimates:  Wall Street research dated 2/7/07.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gt;&gt;&gt;"/>
      <sheetName val="P&amp;C"/>
      <sheetName val="Reinsurers"/>
      <sheetName val="Mkt Cap"/>
      <sheetName val="Bubble Chart"/>
      <sheetName val=" Mix_Output Exposure"/>
      <sheetName val="Mix Reinsurance"/>
      <sheetName val="Mix Reinsurance GPW"/>
      <sheetName val="Exposure Output"/>
      <sheetName val="__FDSCACHE__"/>
      <sheetName val="European"/>
    </sheetNames>
    <sheetDataSet>
      <sheetData sheetId="0"/>
      <sheetData sheetId="1"/>
      <sheetData sheetId="2"/>
      <sheetData sheetId="3"/>
      <sheetData sheetId="4"/>
      <sheetData sheetId="5">
        <row r="2">
          <cell r="D2" t="str">
            <v>Business Mix Output</v>
          </cell>
        </row>
        <row r="4">
          <cell r="D4" t="str">
            <v>($ in millions)</v>
          </cell>
        </row>
        <row r="5">
          <cell r="F5" t="str">
            <v xml:space="preserve">Market </v>
          </cell>
          <cell r="H5" t="str">
            <v>2011E</v>
          </cell>
          <cell r="L5" t="str">
            <v xml:space="preserve">Price / </v>
          </cell>
          <cell r="O5">
            <v>2009</v>
          </cell>
          <cell r="Q5" t="str">
            <v>2009 Business Mix</v>
          </cell>
          <cell r="U5" t="str">
            <v>2009 Business</v>
          </cell>
        </row>
        <row r="6">
          <cell r="B6" t="str">
            <v>Driver</v>
          </cell>
          <cell r="D6" t="str">
            <v>Name</v>
          </cell>
          <cell r="F6" t="str">
            <v>Cap</v>
          </cell>
          <cell r="H6" t="str">
            <v>P/E</v>
          </cell>
          <cell r="J6" t="str">
            <v>ROAE</v>
          </cell>
          <cell r="L6" t="str">
            <v>Tang. Book</v>
          </cell>
          <cell r="O6" t="str">
            <v>GPW</v>
          </cell>
          <cell r="Q6" t="str">
            <v>Primary</v>
          </cell>
          <cell r="S6" t="str">
            <v>Reinsurance</v>
          </cell>
          <cell r="U6" t="str">
            <v>Cat Exposed</v>
          </cell>
          <cell r="V6" t="str">
            <v>Other Short Tail</v>
          </cell>
          <cell r="W6" t="str">
            <v>Long Tail</v>
          </cell>
        </row>
        <row r="8">
          <cell r="B8" t="str">
            <v>RNR</v>
          </cell>
          <cell r="D8" t="str">
            <v>RenRe</v>
          </cell>
          <cell r="F8">
            <v>3.4715999999999996E-3</v>
          </cell>
          <cell r="H8">
            <v>9.3262411347517737</v>
          </cell>
          <cell r="J8">
            <v>1.1179639007429211E-4</v>
          </cell>
          <cell r="L8">
            <v>1.0552359630521195</v>
          </cell>
          <cell r="O8">
            <v>1728.932</v>
          </cell>
          <cell r="Q8">
            <v>0.249</v>
          </cell>
          <cell r="S8">
            <v>0.751</v>
          </cell>
          <cell r="U8">
            <v>0.63</v>
          </cell>
          <cell r="V8">
            <v>0.31</v>
          </cell>
          <cell r="W8">
            <v>6.0000000000000053E-2</v>
          </cell>
        </row>
        <row r="9">
          <cell r="B9" t="str">
            <v>MRH</v>
          </cell>
          <cell r="D9" t="str">
            <v>Montpelier Re</v>
          </cell>
          <cell r="F9">
            <v>1.2209860000000001E-3</v>
          </cell>
          <cell r="H9">
            <v>8.2478991596638647</v>
          </cell>
          <cell r="J9">
            <v>9.5706840927485532E-5</v>
          </cell>
          <cell r="L9">
            <v>0.78029359740763637</v>
          </cell>
          <cell r="O9">
            <v>634.9</v>
          </cell>
          <cell r="Q9">
            <v>0.18400000000000005</v>
          </cell>
          <cell r="S9">
            <v>0.81599999999999995</v>
          </cell>
          <cell r="U9">
            <v>0.47499999999999998</v>
          </cell>
          <cell r="V9">
            <v>0.34</v>
          </cell>
          <cell r="W9">
            <v>0.18500000000000005</v>
          </cell>
        </row>
        <row r="10">
          <cell r="B10" t="str">
            <v>FSR</v>
          </cell>
          <cell r="D10" t="str">
            <v>Flagstone Re</v>
          </cell>
          <cell r="F10">
            <v>7.7356199999999999E-4</v>
          </cell>
          <cell r="H10">
            <v>7.3116883116883118</v>
          </cell>
          <cell r="J10">
            <v>1.0205699698569482E-4</v>
          </cell>
          <cell r="L10">
            <v>0.71077854558093845</v>
          </cell>
          <cell r="O10">
            <v>988.49099999999999</v>
          </cell>
          <cell r="Q10">
            <v>8.4999999999999964E-2</v>
          </cell>
          <cell r="S10">
            <v>0.91500000000000004</v>
          </cell>
          <cell r="U10">
            <v>0.47399999999999998</v>
          </cell>
          <cell r="V10">
            <v>0.53</v>
          </cell>
          <cell r="W10">
            <v>0</v>
          </cell>
        </row>
        <row r="11">
          <cell r="B11" t="str">
            <v>VR</v>
          </cell>
          <cell r="D11" t="str">
            <v xml:space="preserve">Validus </v>
          </cell>
          <cell r="F11">
            <v>2.9546220000000001E-3</v>
          </cell>
          <cell r="H11">
            <v>6.1217038539553759</v>
          </cell>
          <cell r="J11">
            <v>1.5655714835494401E-4</v>
          </cell>
          <cell r="L11">
            <v>0.8788917150836707</v>
          </cell>
          <cell r="O11">
            <v>1621.241</v>
          </cell>
          <cell r="Q11">
            <v>0.45799999999999996</v>
          </cell>
          <cell r="S11">
            <v>0.54200000000000004</v>
          </cell>
          <cell r="U11">
            <v>0.35299999999999998</v>
          </cell>
          <cell r="V11">
            <v>0.62</v>
          </cell>
          <cell r="W11">
            <v>2.7000000000000024E-2</v>
          </cell>
        </row>
        <row r="12">
          <cell r="B12" t="str">
            <v>PTP</v>
          </cell>
          <cell r="D12" t="str">
            <v>Platinum</v>
          </cell>
          <cell r="F12">
            <v>1.4857679999999999E-3</v>
          </cell>
          <cell r="H12">
            <v>10.11139240506329</v>
          </cell>
          <cell r="J12">
            <v>8.5436621389957799E-5</v>
          </cell>
          <cell r="L12">
            <v>0.79104773222420288</v>
          </cell>
          <cell r="O12">
            <v>924.67399999999998</v>
          </cell>
          <cell r="Q12">
            <v>0</v>
          </cell>
          <cell r="S12">
            <v>1</v>
          </cell>
          <cell r="U12">
            <v>0.251</v>
          </cell>
          <cell r="V12">
            <v>0.38</v>
          </cell>
          <cell r="W12">
            <v>0.36899999999999999</v>
          </cell>
          <cell r="X12" t="str">
            <v>INS</v>
          </cell>
          <cell r="Y12" t="str">
            <v>RE</v>
          </cell>
          <cell r="AB12" t="str">
            <v>CAT</v>
          </cell>
          <cell r="AC12" t="str">
            <v>Other ST</v>
          </cell>
          <cell r="AD12" t="str">
            <v>LT</v>
          </cell>
        </row>
        <row r="13">
          <cell r="B13" t="str">
            <v>RE</v>
          </cell>
          <cell r="D13" t="str">
            <v>Everest Re</v>
          </cell>
          <cell r="F13">
            <v>4.7099519999999999E-3</v>
          </cell>
          <cell r="H13">
            <v>7.8087070601155908</v>
          </cell>
          <cell r="J13">
            <v>1.9595167164183924</v>
          </cell>
          <cell r="L13">
            <v>0.74993503681247287</v>
          </cell>
          <cell r="O13">
            <v>4128.9549999999999</v>
          </cell>
          <cell r="Q13">
            <v>0.22399999999999998</v>
          </cell>
          <cell r="S13">
            <v>0.77600000000000002</v>
          </cell>
          <cell r="U13">
            <v>0.17</v>
          </cell>
          <cell r="V13">
            <v>0.41</v>
          </cell>
          <cell r="W13">
            <v>0.42000000000000004</v>
          </cell>
          <cell r="X13">
            <v>924.88591999999994</v>
          </cell>
          <cell r="Y13">
            <v>3204.0690800000002</v>
          </cell>
          <cell r="AB13">
            <v>701.92235000000005</v>
          </cell>
          <cell r="AC13">
            <v>1692.8715499999998</v>
          </cell>
          <cell r="AD13">
            <v>1734.1611</v>
          </cell>
        </row>
        <row r="14">
          <cell r="B14" t="str">
            <v>ENH</v>
          </cell>
          <cell r="D14" t="str">
            <v>Endurance</v>
          </cell>
          <cell r="F14">
            <v>1.9421240000000002E-3</v>
          </cell>
          <cell r="H14">
            <v>9.1782363977485932</v>
          </cell>
          <cell r="J14">
            <v>1.0098884420575003E-4</v>
          </cell>
          <cell r="L14">
            <v>0.93419949476889552</v>
          </cell>
          <cell r="O14">
            <v>2021.45</v>
          </cell>
          <cell r="Q14">
            <v>0.57000000000000006</v>
          </cell>
          <cell r="S14">
            <v>0.43</v>
          </cell>
          <cell r="U14">
            <v>0.15</v>
          </cell>
          <cell r="V14">
            <v>0.5</v>
          </cell>
          <cell r="W14">
            <v>0.35</v>
          </cell>
        </row>
        <row r="15">
          <cell r="B15" t="str">
            <v>AXS</v>
          </cell>
          <cell r="D15" t="str">
            <v xml:space="preserve">AXIS </v>
          </cell>
          <cell r="F15">
            <v>4.2052680000000007E-3</v>
          </cell>
          <cell r="H15">
            <v>8.9326683291770586</v>
          </cell>
          <cell r="J15">
            <v>1.0390688368525045E-4</v>
          </cell>
          <cell r="L15">
            <v>0.80166919598969555</v>
          </cell>
          <cell r="O15">
            <v>3587.2950000000001</v>
          </cell>
          <cell r="Q15">
            <v>0.495</v>
          </cell>
          <cell r="S15">
            <v>0.505</v>
          </cell>
          <cell r="U15">
            <v>0.13</v>
          </cell>
          <cell r="V15">
            <v>0.45</v>
          </cell>
          <cell r="W15">
            <v>0.41999999999999993</v>
          </cell>
        </row>
        <row r="16">
          <cell r="B16" t="str">
            <v>AHL</v>
          </cell>
          <cell r="D16" t="str">
            <v xml:space="preserve">Aspen </v>
          </cell>
          <cell r="F16">
            <v>2.0396339999999998E-3</v>
          </cell>
          <cell r="H16">
            <v>9.2300319488817895</v>
          </cell>
          <cell r="J16">
            <v>8.4215629228300519E-5</v>
          </cell>
          <cell r="L16">
            <v>0.76927375636881834</v>
          </cell>
          <cell r="O16">
            <v>2067.1</v>
          </cell>
          <cell r="Q16">
            <v>0.43300000000000005</v>
          </cell>
          <cell r="S16">
            <v>0.56699999999999995</v>
          </cell>
          <cell r="U16">
            <v>0.127</v>
          </cell>
          <cell r="V16">
            <v>0.49</v>
          </cell>
          <cell r="W16">
            <v>0.38300000000000001</v>
          </cell>
        </row>
        <row r="17">
          <cell r="B17" t="str">
            <v>TRH</v>
          </cell>
          <cell r="D17" t="str">
            <v>Transatlantic</v>
          </cell>
          <cell r="F17">
            <v>3.1710699999999998E-3</v>
          </cell>
          <cell r="H17">
            <v>9.0892857142857153</v>
          </cell>
          <cell r="J17">
            <v>8.3518216424628553E-5</v>
          </cell>
          <cell r="L17">
            <v>0.73950312363794857</v>
          </cell>
          <cell r="O17">
            <v>4283.7969999999996</v>
          </cell>
          <cell r="Q17">
            <v>0</v>
          </cell>
          <cell r="S17">
            <v>1</v>
          </cell>
          <cell r="U17">
            <v>0.12</v>
          </cell>
          <cell r="V17">
            <v>0.33</v>
          </cell>
          <cell r="W17">
            <v>0.55000000000000004</v>
          </cell>
        </row>
        <row r="18">
          <cell r="B18" t="str">
            <v>AWH</v>
          </cell>
          <cell r="D18" t="str">
            <v xml:space="preserve">Allied World </v>
          </cell>
          <cell r="F18">
            <v>-125.87773416</v>
          </cell>
          <cell r="H18">
            <v>8.4483221476510071</v>
          </cell>
          <cell r="J18">
            <v>5.1637975566290627E-5</v>
          </cell>
          <cell r="L18">
            <v>0.87162695214998898</v>
          </cell>
          <cell r="O18">
            <v>1696.345</v>
          </cell>
          <cell r="Q18">
            <v>0.72599999999999998</v>
          </cell>
          <cell r="S18">
            <v>0.27400000000000002</v>
          </cell>
          <cell r="U18">
            <v>0.11</v>
          </cell>
          <cell r="V18">
            <v>0.16</v>
          </cell>
          <cell r="W18">
            <v>0.73</v>
          </cell>
        </row>
        <row r="19">
          <cell r="B19" t="str">
            <v>ALTE</v>
          </cell>
          <cell r="D19" t="str">
            <v>Alterra</v>
          </cell>
          <cell r="F19">
            <v>2.239708E-3</v>
          </cell>
          <cell r="H19">
            <v>8.82669983416252</v>
          </cell>
          <cell r="J19">
            <v>1.9567792403171282</v>
          </cell>
          <cell r="L19">
            <v>0.82623828144116462</v>
          </cell>
          <cell r="O19">
            <v>1946</v>
          </cell>
          <cell r="Q19">
            <v>0.44999999999999996</v>
          </cell>
          <cell r="S19">
            <v>0.55000000000000004</v>
          </cell>
          <cell r="U19">
            <v>0.105</v>
          </cell>
          <cell r="V19">
            <v>0.37</v>
          </cell>
          <cell r="W19">
            <v>0.52500000000000002</v>
          </cell>
          <cell r="X19">
            <v>875.69999999999993</v>
          </cell>
          <cell r="Y19">
            <v>1070.3000000000002</v>
          </cell>
          <cell r="AB19">
            <v>204.32999999999998</v>
          </cell>
          <cell r="AC19">
            <v>720.02</v>
          </cell>
          <cell r="AD19">
            <v>1021.6500000000001</v>
          </cell>
        </row>
        <row r="20">
          <cell r="B20" t="str">
            <v>PRE</v>
          </cell>
          <cell r="D20" t="str">
            <v>PartnerRe</v>
          </cell>
          <cell r="E20" t="str">
            <v xml:space="preserve"> </v>
          </cell>
          <cell r="F20">
            <v>5.2315639999999993E-3</v>
          </cell>
          <cell r="H20">
            <v>9.5898389095415109</v>
          </cell>
          <cell r="J20">
            <v>8.4927604940396331E-8</v>
          </cell>
          <cell r="L20">
            <v>0.80798552838615012</v>
          </cell>
          <cell r="O20">
            <v>4000.8879999999999</v>
          </cell>
          <cell r="Q20">
            <v>0</v>
          </cell>
          <cell r="S20">
            <v>1</v>
          </cell>
          <cell r="U20">
            <v>0.1</v>
          </cell>
          <cell r="V20">
            <v>0.57999999999999996</v>
          </cell>
          <cell r="W20">
            <v>0.32000000000000006</v>
          </cell>
        </row>
        <row r="21">
          <cell r="B21" t="str">
            <v>ACGL</v>
          </cell>
          <cell r="D21" t="str">
            <v>Arch Capital</v>
          </cell>
          <cell r="F21">
            <v>4.0113660000000006E-3</v>
          </cell>
          <cell r="H21">
            <v>11.251889168765743</v>
          </cell>
          <cell r="J21">
            <v>9.4979729898916508E-5</v>
          </cell>
          <cell r="L21">
            <v>0.99288730829073124</v>
          </cell>
          <cell r="O21">
            <v>3592.931</v>
          </cell>
          <cell r="Q21">
            <v>0.61699999999999999</v>
          </cell>
          <cell r="S21">
            <v>0.38300000000000001</v>
          </cell>
          <cell r="U21">
            <v>8.5999999999999993E-2</v>
          </cell>
          <cell r="V21">
            <v>0.3</v>
          </cell>
          <cell r="W21">
            <v>0.61399999999999999</v>
          </cell>
        </row>
        <row r="22">
          <cell r="B22" t="str">
            <v>AGII</v>
          </cell>
          <cell r="D22" t="str">
            <v>Argo Group</v>
          </cell>
          <cell r="F22">
            <v>1.0773359999999999E-3</v>
          </cell>
          <cell r="H22">
            <v>14.387500000000001</v>
          </cell>
          <cell r="J22">
            <v>4.2506516804956349E-5</v>
          </cell>
          <cell r="L22">
            <v>0.69942529251075325</v>
          </cell>
          <cell r="O22">
            <v>1988.9</v>
          </cell>
          <cell r="Q22">
            <v>0.91800000000000004</v>
          </cell>
          <cell r="S22">
            <v>8.2000000000000003E-2</v>
          </cell>
          <cell r="U22">
            <v>8.2000000000000003E-2</v>
          </cell>
          <cell r="V22">
            <v>0.36</v>
          </cell>
          <cell r="W22">
            <v>0.55800000000000005</v>
          </cell>
        </row>
        <row r="23">
          <cell r="B23" t="str">
            <v>XL</v>
          </cell>
          <cell r="D23" t="str">
            <v>XL</v>
          </cell>
          <cell r="F23">
            <v>7.0443890000000007E-3</v>
          </cell>
          <cell r="H23">
            <v>10.649532710280372</v>
          </cell>
          <cell r="J23">
            <v>7.2828144152709139E-5</v>
          </cell>
          <cell r="L23">
            <v>0.82075624771097189</v>
          </cell>
          <cell r="O23">
            <v>4203.777</v>
          </cell>
          <cell r="Q23">
            <v>0.64</v>
          </cell>
          <cell r="S23">
            <v>0.36</v>
          </cell>
          <cell r="U23">
            <v>0.05</v>
          </cell>
          <cell r="V23">
            <v>0.42</v>
          </cell>
          <cell r="W23">
            <v>0.53</v>
          </cell>
        </row>
        <row r="25">
          <cell r="F25" t="str">
            <v>Median</v>
          </cell>
          <cell r="H25">
            <v>9.1337610560171534</v>
          </cell>
          <cell r="J25">
            <v>9.534328541320102E-5</v>
          </cell>
          <cell r="L25">
            <v>0.80482736218792283</v>
          </cell>
          <cell r="O25">
            <v>0</v>
          </cell>
          <cell r="Q25">
            <v>0.4415</v>
          </cell>
          <cell r="S25">
            <v>0.5585</v>
          </cell>
          <cell r="U25">
            <v>0.1285</v>
          </cell>
          <cell r="V25">
            <v>0.39500000000000002</v>
          </cell>
          <cell r="W25">
            <v>0.40149999999999997</v>
          </cell>
          <cell r="X25">
            <v>1800.58592</v>
          </cell>
          <cell r="Y25">
            <v>4274.3690800000004</v>
          </cell>
          <cell r="Z25">
            <v>6074.9549999999999</v>
          </cell>
          <cell r="AB25">
            <v>906.25234999999998</v>
          </cell>
          <cell r="AC25">
            <v>2412.8915499999998</v>
          </cell>
          <cell r="AD25">
            <v>2755.8110999999999</v>
          </cell>
          <cell r="AE25">
            <v>6074.9549999999999</v>
          </cell>
        </row>
        <row r="27">
          <cell r="D27" t="str">
            <v>Pro Forma Entity</v>
          </cell>
          <cell r="F27">
            <v>1078</v>
          </cell>
          <cell r="H27">
            <v>9.3000000000000007</v>
          </cell>
          <cell r="J27">
            <v>9.2999999999999999E-2</v>
          </cell>
          <cell r="L27">
            <v>1.34</v>
          </cell>
          <cell r="O27">
            <v>6074.9549999999999</v>
          </cell>
          <cell r="Q27">
            <v>0.29639493955099255</v>
          </cell>
          <cell r="S27">
            <v>0.7036050604490075</v>
          </cell>
          <cell r="U27">
            <v>0.14917844658931631</v>
          </cell>
          <cell r="V27">
            <v>0.39718673636265617</v>
          </cell>
          <cell r="W27">
            <v>0.45363481704802749</v>
          </cell>
        </row>
        <row r="28">
          <cell r="D28" t="str">
            <v>Source: Company filings and other public disclosures.</v>
          </cell>
        </row>
        <row r="29">
          <cell r="D29" t="str">
            <v>(a)  First Call consensus estimates as of 3/7/11.</v>
          </cell>
        </row>
      </sheetData>
      <sheetData sheetId="6"/>
      <sheetData sheetId="7"/>
      <sheetData sheetId="8"/>
      <sheetData sheetId="9"/>
      <sheetData sheetId="10"/>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 Summary"/>
      <sheetName val="EBITDA Summary"/>
      <sheetName val="EBITDA &amp; Margin Summary"/>
    </sheetNames>
    <sheetDataSet>
      <sheetData sheetId="0" refreshError="1"/>
      <sheetData sheetId="1">
        <row r="2">
          <cell r="B2" t="str">
            <v>Summary Financial Highlights - EBITDA</v>
          </cell>
        </row>
        <row r="3">
          <cell r="B3" t="str">
            <v xml:space="preserve">Source File:  </v>
          </cell>
        </row>
        <row r="5">
          <cell r="B5" t="str">
            <v>($ in millions)</v>
          </cell>
        </row>
        <row r="6">
          <cell r="D6" t="str">
            <v>Total</v>
          </cell>
        </row>
        <row r="7">
          <cell r="B7" t="str">
            <v>Year</v>
          </cell>
          <cell r="D7" t="str">
            <v>EBITDA</v>
          </cell>
        </row>
        <row r="9">
          <cell r="B9">
            <v>2008</v>
          </cell>
          <cell r="D9">
            <v>10</v>
          </cell>
        </row>
        <row r="10">
          <cell r="B10">
            <v>2009</v>
          </cell>
          <cell r="D10">
            <v>15</v>
          </cell>
        </row>
        <row r="11">
          <cell r="B11">
            <v>2010</v>
          </cell>
          <cell r="D11">
            <v>20</v>
          </cell>
        </row>
        <row r="12">
          <cell r="B12">
            <v>2011</v>
          </cell>
          <cell r="D12">
            <v>25</v>
          </cell>
        </row>
        <row r="13">
          <cell r="B13">
            <v>2012</v>
          </cell>
          <cell r="D13">
            <v>30</v>
          </cell>
        </row>
        <row r="14">
          <cell r="B14">
            <v>2013</v>
          </cell>
          <cell r="D14">
            <v>35</v>
          </cell>
        </row>
      </sheetData>
      <sheetData sheetId="2">
        <row r="2">
          <cell r="B2" t="str">
            <v>Summary Financial Highlights - EBITDA &amp; Margin</v>
          </cell>
        </row>
        <row r="3">
          <cell r="B3" t="str">
            <v xml:space="preserve">Source File:  </v>
          </cell>
        </row>
        <row r="5">
          <cell r="B5" t="str">
            <v>($ in millions)</v>
          </cell>
        </row>
        <row r="6">
          <cell r="D6" t="str">
            <v>Total</v>
          </cell>
          <cell r="F6" t="str">
            <v>EBITDA</v>
          </cell>
        </row>
        <row r="7">
          <cell r="B7" t="str">
            <v>Year</v>
          </cell>
          <cell r="D7" t="str">
            <v>EBITDA</v>
          </cell>
          <cell r="F7" t="str">
            <v>Margin</v>
          </cell>
        </row>
        <row r="9">
          <cell r="B9">
            <v>2008</v>
          </cell>
          <cell r="D9">
            <v>10</v>
          </cell>
          <cell r="F9">
            <v>0.25</v>
          </cell>
        </row>
        <row r="10">
          <cell r="B10">
            <v>2009</v>
          </cell>
          <cell r="D10">
            <v>15</v>
          </cell>
          <cell r="F10">
            <v>0.3</v>
          </cell>
        </row>
        <row r="11">
          <cell r="B11">
            <v>2010</v>
          </cell>
          <cell r="D11">
            <v>20</v>
          </cell>
          <cell r="F11">
            <v>0.3</v>
          </cell>
        </row>
        <row r="12">
          <cell r="B12">
            <v>2011</v>
          </cell>
          <cell r="D12">
            <v>25</v>
          </cell>
          <cell r="F12">
            <v>0.3</v>
          </cell>
        </row>
        <row r="13">
          <cell r="B13">
            <v>2012</v>
          </cell>
          <cell r="D13">
            <v>30</v>
          </cell>
          <cell r="F13">
            <v>0.3</v>
          </cell>
        </row>
        <row r="14">
          <cell r="B14">
            <v>2013</v>
          </cell>
          <cell r="D14">
            <v>35</v>
          </cell>
          <cell r="F14">
            <v>0.25</v>
          </cell>
        </row>
      </sheetData>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yle Fix"/>
      <sheetName val="Q1 -08"/>
      <sheetName val="Q1 -08 (2)"/>
      <sheetName val="S&amp;U and Cap - Sponsor"/>
      <sheetName val="S&amp;U and Cap - HYDUC"/>
      <sheetName val="Segment and Overall Fins"/>
      <sheetName val="20 yr history fins"/>
      <sheetName val="Ortho Market Size"/>
      <sheetName val="Ortho Mkt Segments"/>
      <sheetName val="Hip Knee Vol. Growth"/>
      <sheetName val="US Implant Procedures"/>
      <sheetName val="Hip Osteo Prev"/>
      <sheetName val="Knee Osteo Prev"/>
      <sheetName val="Hospital Length of Stay"/>
      <sheetName val="Primary Joint Reimbursement"/>
      <sheetName val="Joint Rep. Avg Sell Price"/>
      <sheetName val="WW Recon Market"/>
      <sheetName val="Biomet today"/>
      <sheetName val="Competitive Position"/>
      <sheetName val="Regulatory Approvals"/>
      <sheetName val="BMET Distributors"/>
      <sheetName val="Cost Savings"/>
      <sheetName val="Rev and Hist. Cogs, SGA etc"/>
      <sheetName val="EBITDA"/>
      <sheetName val="EBITDA Reconciliation"/>
      <sheetName val="June and July fins"/>
      <sheetName val="Product Segment"/>
      <sheetName val="Worldwide Mkt Shr"/>
      <sheetName val="Worldwide"/>
      <sheetName val="Positioning"/>
      <sheetName val="Growth in Population"/>
      <sheetName val="Adj EBITDA"/>
      <sheetName val="Adj EBITDA - Per OM"/>
      <sheetName val="Adj EBITDA - Mini Roadshow"/>
      <sheetName val="BS FCST"/>
      <sheetName val="S&amp;U"/>
    </sheetNames>
    <sheetDataSet>
      <sheetData sheetId="0" refreshError="1"/>
      <sheetData sheetId="1" refreshError="1">
        <row r="7">
          <cell r="B7" t="str">
            <v>Quarterly Trends</v>
          </cell>
          <cell r="D7">
            <v>2007</v>
          </cell>
          <cell r="I7">
            <v>2008</v>
          </cell>
          <cell r="K7" t="str">
            <v>Variance</v>
          </cell>
        </row>
        <row r="8">
          <cell r="B8" t="str">
            <v>($ in millions)</v>
          </cell>
          <cell r="D8" t="str">
            <v>Q1</v>
          </cell>
          <cell r="E8" t="str">
            <v>Q2</v>
          </cell>
          <cell r="F8" t="str">
            <v>Q3</v>
          </cell>
          <cell r="G8" t="str">
            <v>Q4</v>
          </cell>
          <cell r="I8" t="str">
            <v>Q1</v>
          </cell>
          <cell r="K8" t="str">
            <v>Q1 '08 vs. Q1 '07</v>
          </cell>
        </row>
        <row r="10">
          <cell r="B10" t="str">
            <v>Sales</v>
          </cell>
          <cell r="D10">
            <v>508.2</v>
          </cell>
          <cell r="E10">
            <v>520.29999999999995</v>
          </cell>
          <cell r="F10">
            <v>529.5</v>
          </cell>
          <cell r="G10">
            <v>549.4</v>
          </cell>
          <cell r="I10">
            <v>552.29999999999995</v>
          </cell>
          <cell r="K10">
            <v>44.099999999999966</v>
          </cell>
        </row>
        <row r="11">
          <cell r="B11" t="str">
            <v>% Growth (Y-o-Y) (1)</v>
          </cell>
          <cell r="D11">
            <v>0.05</v>
          </cell>
          <cell r="E11">
            <v>5.7000000000000002E-2</v>
          </cell>
          <cell r="F11">
            <v>0.06</v>
          </cell>
          <cell r="G11">
            <v>4.2000000000000003E-2</v>
          </cell>
          <cell r="I11">
            <v>9.8000000000000004E-2</v>
          </cell>
          <cell r="K11">
            <v>8.6776859504132164E-2</v>
          </cell>
        </row>
        <row r="13">
          <cell r="B13" t="str">
            <v>Gross Profit</v>
          </cell>
          <cell r="D13">
            <v>369.4</v>
          </cell>
          <cell r="E13">
            <v>369</v>
          </cell>
          <cell r="F13">
            <v>376.8</v>
          </cell>
          <cell r="G13">
            <v>380</v>
          </cell>
          <cell r="I13">
            <v>396</v>
          </cell>
          <cell r="K13">
            <v>26.600000000000023</v>
          </cell>
        </row>
        <row r="14">
          <cell r="B14" t="str">
            <v>% of Sales</v>
          </cell>
          <cell r="D14">
            <v>0.72687918142463592</v>
          </cell>
          <cell r="E14">
            <v>0.70920622717662896</v>
          </cell>
          <cell r="F14">
            <v>0.71161473087818694</v>
          </cell>
          <cell r="G14">
            <v>0.69166363305424106</v>
          </cell>
          <cell r="I14">
            <v>0.71700162954915814</v>
          </cell>
          <cell r="K14">
            <v>7.2008662696264283E-2</v>
          </cell>
        </row>
        <row r="16">
          <cell r="B16" t="str">
            <v>Operating Income</v>
          </cell>
          <cell r="D16">
            <v>159.30000000000001</v>
          </cell>
          <cell r="E16">
            <v>158.9</v>
          </cell>
          <cell r="F16">
            <v>157.19999999999999</v>
          </cell>
          <cell r="G16">
            <v>142.1</v>
          </cell>
          <cell r="I16">
            <v>164</v>
          </cell>
          <cell r="K16">
            <v>4.6999999999999886</v>
          </cell>
        </row>
        <row r="17">
          <cell r="B17" t="str">
            <v>% of Sales</v>
          </cell>
          <cell r="D17">
            <v>0.31345926800472257</v>
          </cell>
          <cell r="E17">
            <v>0.30540073034787624</v>
          </cell>
          <cell r="F17">
            <v>0.29688385269121809</v>
          </cell>
          <cell r="G17">
            <v>0.258645795413178</v>
          </cell>
          <cell r="I17">
            <v>0.29694006880318669</v>
          </cell>
          <cell r="K17">
            <v>2.9504080351537905E-2</v>
          </cell>
        </row>
        <row r="19">
          <cell r="B19" t="str">
            <v>Net Income</v>
          </cell>
          <cell r="D19">
            <v>106.8</v>
          </cell>
          <cell r="E19">
            <v>107.7</v>
          </cell>
          <cell r="F19">
            <v>127.9</v>
          </cell>
          <cell r="G19">
            <v>95.8</v>
          </cell>
          <cell r="I19">
            <v>110.18</v>
          </cell>
          <cell r="K19">
            <v>3.3800000000000097</v>
          </cell>
        </row>
        <row r="20">
          <cell r="B20" t="str">
            <v>% of Sales</v>
          </cell>
          <cell r="D20">
            <v>0.21015348288075561</v>
          </cell>
          <cell r="E20">
            <v>0.20699596386699984</v>
          </cell>
          <cell r="F20">
            <v>0.24154863078375827</v>
          </cell>
          <cell r="G20">
            <v>0.17437204222788497</v>
          </cell>
          <cell r="I20">
            <v>0.19949302915082387</v>
          </cell>
          <cell r="K20">
            <v>3.1647940074906455E-2</v>
          </cell>
        </row>
        <row r="22">
          <cell r="B22" t="str">
            <v xml:space="preserve">EBITDA </v>
          </cell>
          <cell r="D22">
            <v>179.8</v>
          </cell>
          <cell r="E22">
            <v>180.5</v>
          </cell>
          <cell r="F22">
            <v>178.2</v>
          </cell>
          <cell r="G22">
            <v>184.5</v>
          </cell>
          <cell r="I22">
            <v>193</v>
          </cell>
          <cell r="K22">
            <v>13.199999999999989</v>
          </cell>
        </row>
        <row r="23">
          <cell r="B23" t="str">
            <v>% of Sales</v>
          </cell>
          <cell r="D23">
            <v>0.35379771743408112</v>
          </cell>
          <cell r="E23">
            <v>0.34691524120699602</v>
          </cell>
          <cell r="F23">
            <v>0.33654390934844192</v>
          </cell>
          <cell r="G23">
            <v>0.33582089552238809</v>
          </cell>
          <cell r="I23">
            <v>0.34944776389643312</v>
          </cell>
          <cell r="K23">
            <v>7.3414905450500487E-2</v>
          </cell>
        </row>
        <row r="26">
          <cell r="B26" t="str">
            <v>(1) Sales growth rates ex-instruments.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Cover"/>
      <sheetName val="Retail"/>
      <sheetName val="2014 Budget"/>
      <sheetName val="P&amp;L Summary_Retail"/>
      <sheetName val="Rev_Retail"/>
      <sheetName val="BS_Retail"/>
      <sheetName val="Wholesale &amp; Consumer Fuels"/>
      <sheetName val="Lubricants"/>
      <sheetName val="Natural Gas &amp; Electricity"/>
      <sheetName val="Consolidated"/>
      <sheetName val="CONSOLIDATED MODEL&gt;"/>
      <sheetName val="Cases"/>
      <sheetName val="Proj"/>
      <sheetName val="FinCases"/>
      <sheetName val="Model"/>
      <sheetName val="LIBOR"/>
      <sheetName val="OUTPUTS&gt;"/>
      <sheetName val="P&amp;L"/>
      <sheetName val="FBF_Private"/>
      <sheetName val="S&amp;Us"/>
      <sheetName val="DCF"/>
      <sheetName val="FBF2"/>
      <sheetName val="Sheet2"/>
      <sheetName val="ATP"/>
      <sheetName val="Debt Paydown"/>
      <sheetName val="From Company-&gt;"/>
      <sheetName val="Not used-&gt;"/>
      <sheetName val="FBF_Public"/>
      <sheetName val="CITP Output"/>
    </sheetNames>
    <sheetDataSet>
      <sheetData sheetId="0"/>
      <sheetData sheetId="1"/>
      <sheetData sheetId="2">
        <row r="1">
          <cell r="G1" t="str">
            <v>Actual</v>
          </cell>
          <cell r="I1" t="str">
            <v>Management Projections and BofAML Extrapolations</v>
          </cell>
          <cell r="J1" t="str">
            <v>Management Projections and BofAML Extrapolations</v>
          </cell>
        </row>
        <row r="2">
          <cell r="F2" t="str">
            <v xml:space="preserve">Fiscal Year Ending December 31, </v>
          </cell>
          <cell r="G2" t="str">
            <v xml:space="preserve">Fiscal Year Ending December 31, </v>
          </cell>
          <cell r="Q2" t="str">
            <v>'14E - '19E</v>
          </cell>
        </row>
        <row r="3">
          <cell r="F3" t="str">
            <v>2011A</v>
          </cell>
          <cell r="G3" t="str">
            <v>2012A</v>
          </cell>
          <cell r="H3" t="str">
            <v>2013A</v>
          </cell>
          <cell r="I3" t="str">
            <v>2014 YTD</v>
          </cell>
          <cell r="J3" t="str">
            <v>2014E</v>
          </cell>
          <cell r="K3" t="str">
            <v>2015E</v>
          </cell>
          <cell r="L3" t="str">
            <v>2016E</v>
          </cell>
          <cell r="M3" t="str">
            <v>2017E</v>
          </cell>
          <cell r="N3" t="str">
            <v>2018E</v>
          </cell>
          <cell r="O3" t="str">
            <v>2019E</v>
          </cell>
          <cell r="Q3" t="str">
            <v>CAGR</v>
          </cell>
        </row>
        <row r="5">
          <cell r="B5" t="str">
            <v>Total Revenue</v>
          </cell>
          <cell r="F5" t="str">
            <v>na</v>
          </cell>
          <cell r="G5">
            <v>351.440471</v>
          </cell>
          <cell r="H5">
            <v>346.74435</v>
          </cell>
          <cell r="I5">
            <v>240.99386999999999</v>
          </cell>
          <cell r="J5">
            <v>361.49080499999997</v>
          </cell>
          <cell r="K5">
            <v>417.37733100000003</v>
          </cell>
          <cell r="L5">
            <v>434.12562088999999</v>
          </cell>
          <cell r="M5">
            <v>462.26797599450003</v>
          </cell>
          <cell r="N5">
            <v>486.518777979525</v>
          </cell>
          <cell r="O5">
            <v>506.15421595883532</v>
          </cell>
          <cell r="Q5">
            <v>6.9638732597976219E-2</v>
          </cell>
        </row>
        <row r="6">
          <cell r="B6" t="str">
            <v>% Growth</v>
          </cell>
          <cell r="F6" t="str">
            <v>na</v>
          </cell>
          <cell r="G6" t="str">
            <v>na</v>
          </cell>
          <cell r="H6">
            <v>-1.3362493473325632E-2</v>
          </cell>
          <cell r="I6">
            <v>-0.30498111937512462</v>
          </cell>
          <cell r="J6">
            <v>4.2528320937312847E-2</v>
          </cell>
          <cell r="K6">
            <v>0.15460013153031671</v>
          </cell>
          <cell r="L6">
            <v>4.0127454574191868E-2</v>
          </cell>
          <cell r="M6">
            <v>6.4825372542641979E-2</v>
          </cell>
          <cell r="N6">
            <v>5.2460484490306714E-2</v>
          </cell>
          <cell r="O6">
            <v>4.035905471286183E-2</v>
          </cell>
        </row>
        <row r="8">
          <cell r="B8" t="str">
            <v>Cost of Sales</v>
          </cell>
          <cell r="G8">
            <v>325.94063399999999</v>
          </cell>
          <cell r="H8">
            <v>320.078169</v>
          </cell>
          <cell r="I8">
            <v>222.608338</v>
          </cell>
          <cell r="J8">
            <v>333.91250700000001</v>
          </cell>
          <cell r="K8">
            <v>386.12429200000003</v>
          </cell>
          <cell r="L8">
            <v>401.27621686370003</v>
          </cell>
          <cell r="M8">
            <v>426.96756333625996</v>
          </cell>
          <cell r="N8">
            <v>449.01671254337299</v>
          </cell>
          <cell r="O8">
            <v>467.0238987899067</v>
          </cell>
          <cell r="Q8">
            <v>6.9402718475010075E-2</v>
          </cell>
        </row>
        <row r="9">
          <cell r="B9" t="str">
            <v>% of Revenue</v>
          </cell>
          <cell r="G9">
            <v>0.92744194506841526</v>
          </cell>
          <cell r="H9">
            <v>0.92309555728882098</v>
          </cell>
          <cell r="I9">
            <v>0.92370954497722291</v>
          </cell>
          <cell r="J9">
            <v>0.92370954497722302</v>
          </cell>
          <cell r="K9">
            <v>0.92512042059131383</v>
          </cell>
          <cell r="L9">
            <v>0.92433203099380434</v>
          </cell>
          <cell r="M9">
            <v>0.9236364738822832</v>
          </cell>
          <cell r="N9">
            <v>0.92291753754727579</v>
          </cell>
          <cell r="O9">
            <v>0.9226909192195466</v>
          </cell>
        </row>
        <row r="11">
          <cell r="B11" t="str">
            <v>Gross Profit</v>
          </cell>
          <cell r="G11">
            <v>25.499837000000014</v>
          </cell>
          <cell r="H11">
            <v>26.666180999999995</v>
          </cell>
          <cell r="I11">
            <v>18.385531999999984</v>
          </cell>
          <cell r="J11">
            <v>27.578297999999961</v>
          </cell>
          <cell r="K11">
            <v>31.253039000000001</v>
          </cell>
          <cell r="L11">
            <v>32.849404026299965</v>
          </cell>
          <cell r="M11">
            <v>35.300412658240077</v>
          </cell>
          <cell r="N11">
            <v>37.502065436152009</v>
          </cell>
          <cell r="O11">
            <v>39.130317168928627</v>
          </cell>
          <cell r="Q11">
            <v>7.2479949484968179E-2</v>
          </cell>
        </row>
        <row r="12">
          <cell r="B12" t="str">
            <v>% Margin</v>
          </cell>
          <cell r="G12">
            <v>7.2558054931584737E-2</v>
          </cell>
          <cell r="H12">
            <v>7.690444271117898E-2</v>
          </cell>
          <cell r="I12">
            <v>7.6290455022777065E-2</v>
          </cell>
          <cell r="J12">
            <v>7.6290455022777037E-2</v>
          </cell>
          <cell r="K12">
            <v>7.4879579408686184E-2</v>
          </cell>
          <cell r="L12">
            <v>7.5667969006195657E-2</v>
          </cell>
          <cell r="M12">
            <v>7.6363526117716782E-2</v>
          </cell>
          <cell r="N12">
            <v>7.7082462452724224E-2</v>
          </cell>
          <cell r="O12">
            <v>7.7309080780453343E-2</v>
          </cell>
        </row>
        <row r="14">
          <cell r="B14" t="str">
            <v>Operating Expenses</v>
          </cell>
          <cell r="G14">
            <v>12.658707</v>
          </cell>
          <cell r="H14">
            <v>14.382603</v>
          </cell>
          <cell r="I14">
            <v>10.629887999999999</v>
          </cell>
          <cell r="J14">
            <v>15.944831999999998</v>
          </cell>
          <cell r="K14">
            <v>15.9407535</v>
          </cell>
          <cell r="L14">
            <v>16.925688213124999</v>
          </cell>
          <cell r="M14">
            <v>17.685613995146749</v>
          </cell>
          <cell r="N14">
            <v>18.444290634370571</v>
          </cell>
          <cell r="O14">
            <v>19.198040176573709</v>
          </cell>
          <cell r="Q14">
            <v>3.7832794114464566E-2</v>
          </cell>
        </row>
        <row r="15">
          <cell r="B15" t="str">
            <v>% of Revenue</v>
          </cell>
          <cell r="G15">
            <v>3.6019491335134247E-2</v>
          </cell>
          <cell r="H15">
            <v>4.1478983002895362E-2</v>
          </cell>
          <cell r="I15">
            <v>4.4108541018076521E-2</v>
          </cell>
          <cell r="J15">
            <v>4.4108541018076514E-2</v>
          </cell>
          <cell r="K15">
            <v>3.8192667200701413E-2</v>
          </cell>
          <cell r="L15">
            <v>3.898799655829039E-2</v>
          </cell>
          <cell r="M15">
            <v>3.825835860054725E-2</v>
          </cell>
          <cell r="N15">
            <v>3.7910747681658433E-2</v>
          </cell>
          <cell r="O15">
            <v>3.7929230995746667E-2</v>
          </cell>
          <cell r="T15" t="str">
            <v>CAGR</v>
          </cell>
          <cell r="U15" t="str">
            <v>12A - '15E</v>
          </cell>
        </row>
        <row r="16">
          <cell r="B16" t="str">
            <v>% Growth</v>
          </cell>
          <cell r="G16" t="str">
            <v>na</v>
          </cell>
          <cell r="H16">
            <v>0.13618262907894141</v>
          </cell>
          <cell r="I16">
            <v>-0.26092043283124766</v>
          </cell>
          <cell r="J16">
            <v>0.10861935075312856</v>
          </cell>
          <cell r="K16">
            <v>-2.5578820774019295E-4</v>
          </cell>
          <cell r="L16">
            <v>6.1787211823142396E-2</v>
          </cell>
          <cell r="M16">
            <v>4.4897777416959883E-2</v>
          </cell>
          <cell r="N16">
            <v>4.2897953072594364E-2</v>
          </cell>
          <cell r="O16">
            <v>4.0866279823119855E-2</v>
          </cell>
          <cell r="U16">
            <v>4.1000000000000002E-2</v>
          </cell>
        </row>
        <row r="18">
          <cell r="B18" t="str">
            <v>Selling &amp; Administrative Expenses</v>
          </cell>
          <cell r="G18">
            <v>7.0927610000000003</v>
          </cell>
          <cell r="H18">
            <v>7.5035869999999996</v>
          </cell>
          <cell r="I18">
            <v>5.3789610000000003</v>
          </cell>
          <cell r="J18">
            <v>8.0684415000000005</v>
          </cell>
          <cell r="K18">
            <v>7.8169769999999996</v>
          </cell>
          <cell r="L18">
            <v>9.3699820799362517</v>
          </cell>
          <cell r="M18">
            <v>9.770103128313373</v>
          </cell>
          <cell r="N18">
            <v>10.078544000877553</v>
          </cell>
          <cell r="O18">
            <v>10.283356115993646</v>
          </cell>
          <cell r="Q18">
            <v>4.9709298477320037E-2</v>
          </cell>
        </row>
        <row r="19">
          <cell r="B19" t="str">
            <v>% of Revenue</v>
          </cell>
          <cell r="G19">
            <v>2.0181969879046743E-2</v>
          </cell>
          <cell r="H19">
            <v>2.1640113241931699E-2</v>
          </cell>
          <cell r="I19">
            <v>2.2319907971103167E-2</v>
          </cell>
          <cell r="J19">
            <v>2.231990797110317E-2</v>
          </cell>
          <cell r="K19">
            <v>1.8728801061790295E-2</v>
          </cell>
          <cell r="L19">
            <v>2.158357311583424E-2</v>
          </cell>
          <cell r="M19">
            <v>2.1135150249797133E-2</v>
          </cell>
          <cell r="N19">
            <v>2.0715632072276779E-2</v>
          </cell>
          <cell r="O19">
            <v>2.0316646175737821E-2</v>
          </cell>
          <cell r="T19" t="str">
            <v>CAGR</v>
          </cell>
          <cell r="U19" t="str">
            <v>12A - '15E</v>
          </cell>
        </row>
        <row r="20">
          <cell r="B20" t="str">
            <v>% Growth</v>
          </cell>
          <cell r="G20" t="str">
            <v>na</v>
          </cell>
          <cell r="H20">
            <v>5.7921872737569879E-2</v>
          </cell>
          <cell r="I20">
            <v>-0.28314804639434443</v>
          </cell>
          <cell r="J20">
            <v>7.5277930408483407E-2</v>
          </cell>
          <cell r="K20">
            <v>-3.1166427865902069E-2</v>
          </cell>
          <cell r="L20">
            <v>0.19867080073745291</v>
          </cell>
          <cell r="M20">
            <v>4.2702434749997353E-2</v>
          </cell>
          <cell r="N20">
            <v>3.1569868660887623E-2</v>
          </cell>
          <cell r="O20">
            <v>2.0321597553997872E-2</v>
          </cell>
          <cell r="U20">
            <v>2.1000000000000001E-2</v>
          </cell>
        </row>
        <row r="21">
          <cell r="B21" t="str">
            <v>Operating Income</v>
          </cell>
          <cell r="F21" t="str">
            <v>na</v>
          </cell>
          <cell r="G21">
            <v>5.7483690000000136</v>
          </cell>
          <cell r="H21">
            <v>4.7799909999999954</v>
          </cell>
          <cell r="I21">
            <v>2.3766829999999839</v>
          </cell>
          <cell r="J21">
            <v>3.5650244999999625</v>
          </cell>
          <cell r="K21">
            <v>7.4953085000000019</v>
          </cell>
          <cell r="L21">
            <v>6.5537337332387136</v>
          </cell>
          <cell r="M21">
            <v>7.8446955347799552</v>
          </cell>
          <cell r="N21">
            <v>8.9792308009038848</v>
          </cell>
          <cell r="O21">
            <v>9.6489208763612719</v>
          </cell>
          <cell r="Q21">
            <v>0.22034673980621255</v>
          </cell>
        </row>
        <row r="23">
          <cell r="B23" t="str">
            <v>Other Expense (Income)</v>
          </cell>
          <cell r="G23">
            <v>-0.24935099999999999</v>
          </cell>
          <cell r="H23">
            <v>-0.57229699999999994</v>
          </cell>
          <cell r="I23">
            <v>-7.3357000000000006E-2</v>
          </cell>
          <cell r="J23">
            <v>-0.1218915</v>
          </cell>
          <cell r="K23">
            <v>-0.1772</v>
          </cell>
          <cell r="L23">
            <v>-0.18431058495054681</v>
          </cell>
          <cell r="M23">
            <v>-0.19625858728351828</v>
          </cell>
          <cell r="N23">
            <v>-0.2065544078577948</v>
          </cell>
          <cell r="O23">
            <v>-0.2148907485057103</v>
          </cell>
        </row>
        <row r="24">
          <cell r="B24" t="str">
            <v>% of Revenue</v>
          </cell>
          <cell r="G24">
            <v>-7.0951134139585193E-4</v>
          </cell>
          <cell r="H24">
            <v>-1.6504868788777666E-3</v>
          </cell>
          <cell r="I24">
            <v>-3.0439363457668034E-4</v>
          </cell>
          <cell r="J24">
            <v>-3.3719114930184739E-4</v>
          </cell>
          <cell r="K24">
            <v>-4.2455587986880863E-4</v>
          </cell>
          <cell r="L24">
            <v>-4.2455587986880863E-4</v>
          </cell>
          <cell r="M24">
            <v>-4.2455587986880863E-4</v>
          </cell>
          <cell r="N24">
            <v>-4.2455587986880863E-4</v>
          </cell>
          <cell r="O24">
            <v>-4.2455587986880863E-4</v>
          </cell>
        </row>
        <row r="25">
          <cell r="B25" t="str">
            <v>EBITDAR</v>
          </cell>
          <cell r="F25" t="str">
            <v>na</v>
          </cell>
          <cell r="G25">
            <v>5.9977200000000135</v>
          </cell>
          <cell r="H25">
            <v>5.3522879999999953</v>
          </cell>
          <cell r="I25">
            <v>2.450039999999984</v>
          </cell>
          <cell r="J25">
            <v>3.6869159999999623</v>
          </cell>
          <cell r="K25">
            <v>7.672508500000002</v>
          </cell>
          <cell r="L25">
            <v>6.7380443181892602</v>
          </cell>
          <cell r="M25">
            <v>8.0409541220634733</v>
          </cell>
          <cell r="N25">
            <v>9.1857852087616791</v>
          </cell>
          <cell r="O25">
            <v>9.8638116248669814</v>
          </cell>
          <cell r="Q25">
            <v>0.21752056431569836</v>
          </cell>
        </row>
        <row r="26">
          <cell r="B26" t="str">
            <v>% Margin</v>
          </cell>
          <cell r="F26" t="str">
            <v>na</v>
          </cell>
          <cell r="G26">
            <v>1.7066105058799599E-2</v>
          </cell>
          <cell r="H26">
            <v>1.5435833345229693E-2</v>
          </cell>
          <cell r="I26">
            <v>1.0166399668174066E-2</v>
          </cell>
          <cell r="J26">
            <v>1.0199197182899196E-2</v>
          </cell>
          <cell r="K26">
            <v>1.8382667026063285E-2</v>
          </cell>
          <cell r="L26">
            <v>1.552095521193983E-2</v>
          </cell>
          <cell r="M26">
            <v>1.7394573147241209E-2</v>
          </cell>
          <cell r="N26">
            <v>1.8880638578657821E-2</v>
          </cell>
          <cell r="O26">
            <v>1.9487759488837665E-2</v>
          </cell>
        </row>
        <row r="28">
          <cell r="B28" t="str">
            <v>Rent Expense</v>
          </cell>
          <cell r="G28">
            <v>-8.8265999999999997E-2</v>
          </cell>
          <cell r="H28">
            <v>-0.133213</v>
          </cell>
          <cell r="I28">
            <v>0.83501800000000004</v>
          </cell>
          <cell r="J28">
            <v>-0.133659</v>
          </cell>
          <cell r="K28">
            <v>-3.7719500000000003E-2</v>
          </cell>
          <cell r="L28">
            <v>-3.9233087522811239E-2</v>
          </cell>
          <cell r="M28">
            <v>-4.1776387037475556E-2</v>
          </cell>
          <cell r="N28">
            <v>-4.3967996541716098E-2</v>
          </cell>
          <cell r="O28">
            <v>-4.5742503319758133E-2</v>
          </cell>
          <cell r="Q28">
            <v>-0.19301707761666415</v>
          </cell>
        </row>
        <row r="29">
          <cell r="B29" t="str">
            <v>% of Revenue</v>
          </cell>
          <cell r="G29">
            <v>-2.5115491038594698E-4</v>
          </cell>
          <cell r="H29">
            <v>-3.8418217917609904E-4</v>
          </cell>
          <cell r="I29">
            <v>3.4648931111816248E-3</v>
          </cell>
          <cell r="J29">
            <v>-3.6974384452185448E-4</v>
          </cell>
          <cell r="K29">
            <v>-9.0372660895663264E-5</v>
          </cell>
          <cell r="L29">
            <v>-9.0372660895663264E-5</v>
          </cell>
          <cell r="M29">
            <v>-9.0372660895663264E-5</v>
          </cell>
          <cell r="N29">
            <v>-9.0372660895663264E-5</v>
          </cell>
          <cell r="O29">
            <v>-9.0372660895663264E-5</v>
          </cell>
        </row>
        <row r="30">
          <cell r="B30" t="str">
            <v>EBITDA</v>
          </cell>
          <cell r="F30" t="str">
            <v>na</v>
          </cell>
          <cell r="G30">
            <v>6.0859860000000134</v>
          </cell>
          <cell r="H30">
            <v>5.4855009999999949</v>
          </cell>
          <cell r="I30">
            <v>1.615021999999984</v>
          </cell>
          <cell r="J30">
            <v>3.8205749999999998</v>
          </cell>
          <cell r="K30">
            <v>7.7102280000000016</v>
          </cell>
          <cell r="L30">
            <v>6.7772774057120717</v>
          </cell>
          <cell r="M30">
            <v>8.0827305091009496</v>
          </cell>
          <cell r="N30">
            <v>9.2297532053033944</v>
          </cell>
          <cell r="O30">
            <v>9.9095541281867394</v>
          </cell>
          <cell r="Q30">
            <v>0.20999918260292363</v>
          </cell>
        </row>
        <row r="31">
          <cell r="B31" t="str">
            <v>% Margin</v>
          </cell>
          <cell r="F31" t="str">
            <v>na</v>
          </cell>
          <cell r="G31">
            <v>1.7317259969185546E-2</v>
          </cell>
          <cell r="H31">
            <v>1.5820015524405789E-2</v>
          </cell>
          <cell r="I31">
            <v>6.7015065569924412E-3</v>
          </cell>
          <cell r="J31">
            <v>1.0568941027421154E-2</v>
          </cell>
          <cell r="K31">
            <v>1.8473039686958948E-2</v>
          </cell>
          <cell r="L31">
            <v>1.5611327872835494E-2</v>
          </cell>
          <cell r="M31">
            <v>1.7484945808136872E-2</v>
          </cell>
          <cell r="N31">
            <v>1.8971011239553484E-2</v>
          </cell>
          <cell r="O31">
            <v>1.9578132149733328E-2</v>
          </cell>
        </row>
        <row r="33">
          <cell r="B33" t="str">
            <v>EBIT</v>
          </cell>
          <cell r="F33" t="str">
            <v>na</v>
          </cell>
          <cell r="G33">
            <v>2.0787280000000132</v>
          </cell>
          <cell r="H33">
            <v>1.7269879999999946</v>
          </cell>
          <cell r="I33">
            <v>-0.33595400000001607</v>
          </cell>
          <cell r="J33">
            <v>0.89411099999999966</v>
          </cell>
          <cell r="K33">
            <v>4.9059130000000017</v>
          </cell>
          <cell r="L33">
            <v>3.6772774057120721</v>
          </cell>
          <cell r="M33">
            <v>4.9827305091009499</v>
          </cell>
          <cell r="N33">
            <v>6.1297532053033947</v>
          </cell>
          <cell r="O33">
            <v>6.8095541281867398</v>
          </cell>
          <cell r="Q33">
            <v>0.50087819341995332</v>
          </cell>
        </row>
        <row r="34">
          <cell r="B34" t="str">
            <v>% Margin</v>
          </cell>
          <cell r="F34" t="str">
            <v>na</v>
          </cell>
          <cell r="G34">
            <v>5.9148793936143265E-3</v>
          </cell>
          <cell r="H34">
            <v>4.9805800728980722E-3</v>
          </cell>
          <cell r="I34">
            <v>-1.39403545824637E-3</v>
          </cell>
          <cell r="J34">
            <v>2.4733990121823422E-3</v>
          </cell>
          <cell r="K34">
            <v>1.1754143398842141E-2</v>
          </cell>
          <cell r="L34">
            <v>8.4705376249696891E-3</v>
          </cell>
          <cell r="M34">
            <v>1.0778878849181267E-2</v>
          </cell>
          <cell r="N34">
            <v>1.2599211957984002E-2</v>
          </cell>
          <cell r="O34">
            <v>1.3453516563695974E-2</v>
          </cell>
        </row>
        <row r="36">
          <cell r="B36" t="str">
            <v>Net Interest Expense</v>
          </cell>
          <cell r="F36">
            <v>-91.296000000000006</v>
          </cell>
          <cell r="G36">
            <v>-1.1352720000000001</v>
          </cell>
          <cell r="H36">
            <v>-1.358657</v>
          </cell>
          <cell r="I36">
            <v>-1.7005604999999999</v>
          </cell>
          <cell r="J36">
            <v>-0.47926200000000002</v>
          </cell>
          <cell r="K36">
            <v>-1.6978344999999999</v>
          </cell>
          <cell r="L36">
            <v>-1.6978344999999999</v>
          </cell>
          <cell r="M36">
            <v>-1.6978344999999999</v>
          </cell>
          <cell r="N36">
            <v>-1.6978344999999999</v>
          </cell>
          <cell r="O36">
            <v>-1.6978344999999999</v>
          </cell>
        </row>
        <row r="38">
          <cell r="B38" t="str">
            <v>Pre-Tax Income</v>
          </cell>
          <cell r="F38" t="e">
            <v>#VALUE!</v>
          </cell>
          <cell r="G38">
            <v>0.94345600000001317</v>
          </cell>
          <cell r="H38">
            <v>0.36833099999999463</v>
          </cell>
          <cell r="I38">
            <v>-2.036514500000016</v>
          </cell>
          <cell r="J38">
            <v>0.41484899999999963</v>
          </cell>
          <cell r="K38">
            <v>3.2080785000000018</v>
          </cell>
          <cell r="L38">
            <v>1.9794429057120722</v>
          </cell>
          <cell r="M38">
            <v>3.28489600910095</v>
          </cell>
          <cell r="N38">
            <v>4.4319187053033948</v>
          </cell>
          <cell r="O38">
            <v>5.1117196281867399</v>
          </cell>
        </row>
        <row r="40">
          <cell r="B40" t="str">
            <v>Income Tax Expense</v>
          </cell>
          <cell r="F40">
            <v>-35.657999999999902</v>
          </cell>
        </row>
        <row r="41">
          <cell r="B41" t="str">
            <v>Effective Tax Rate (%)</v>
          </cell>
          <cell r="F41" t="e">
            <v>#VALUE!</v>
          </cell>
          <cell r="G41">
            <v>0</v>
          </cell>
          <cell r="H41">
            <v>0</v>
          </cell>
          <cell r="I41">
            <v>0</v>
          </cell>
          <cell r="K41">
            <v>0</v>
          </cell>
          <cell r="L41">
            <v>0</v>
          </cell>
          <cell r="M41">
            <v>0</v>
          </cell>
          <cell r="N41">
            <v>0</v>
          </cell>
          <cell r="O41">
            <v>0</v>
          </cell>
        </row>
        <row r="43">
          <cell r="B43" t="str">
            <v>Minority Interest</v>
          </cell>
          <cell r="F43">
            <v>0</v>
          </cell>
          <cell r="G43">
            <v>0</v>
          </cell>
          <cell r="H43">
            <v>0</v>
          </cell>
          <cell r="I43">
            <v>0</v>
          </cell>
          <cell r="K43">
            <v>0</v>
          </cell>
          <cell r="L43">
            <v>0</v>
          </cell>
          <cell r="M43">
            <v>0</v>
          </cell>
          <cell r="N43">
            <v>0</v>
          </cell>
          <cell r="O43">
            <v>0</v>
          </cell>
        </row>
        <row r="45">
          <cell r="B45" t="str">
            <v>Net Income</v>
          </cell>
          <cell r="F45" t="e">
            <v>#VALUE!</v>
          </cell>
          <cell r="G45">
            <v>0.94345600000001317</v>
          </cell>
          <cell r="H45">
            <v>0.36833099999999463</v>
          </cell>
          <cell r="I45">
            <v>-2.036514500000016</v>
          </cell>
          <cell r="K45">
            <v>3.2080785000000018</v>
          </cell>
          <cell r="L45">
            <v>1.9794429057120722</v>
          </cell>
          <cell r="M45">
            <v>3.28489600910095</v>
          </cell>
          <cell r="N45">
            <v>4.4319187053033948</v>
          </cell>
          <cell r="O45">
            <v>5.1117196281867399</v>
          </cell>
          <cell r="Q45" t="e">
            <v>#NUM!</v>
          </cell>
        </row>
        <row r="47">
          <cell r="B47" t="str">
            <v>Select Cash Flow Items:</v>
          </cell>
        </row>
        <row r="49">
          <cell r="B49" t="str">
            <v>Depreciation &amp; Amortization</v>
          </cell>
          <cell r="F49" t="str">
            <v>na</v>
          </cell>
          <cell r="G49">
            <v>4.0072580000000002</v>
          </cell>
          <cell r="H49">
            <v>3.7585130000000002</v>
          </cell>
          <cell r="I49">
            <v>1.950976</v>
          </cell>
          <cell r="J49">
            <v>2.9264640000000002</v>
          </cell>
          <cell r="K49">
            <v>2.8043149999999999</v>
          </cell>
          <cell r="L49">
            <v>3.0999999999999996</v>
          </cell>
          <cell r="M49">
            <v>3.0999999999999996</v>
          </cell>
          <cell r="N49">
            <v>3.0999999999999996</v>
          </cell>
          <cell r="O49">
            <v>3.0999999999999996</v>
          </cell>
        </row>
        <row r="50">
          <cell r="B50" t="str">
            <v>% of Revenue</v>
          </cell>
          <cell r="F50" t="str">
            <v>na</v>
          </cell>
          <cell r="G50">
            <v>1.1402380575571219E-2</v>
          </cell>
          <cell r="H50">
            <v>1.0839435451507718E-2</v>
          </cell>
          <cell r="I50">
            <v>8.0955420152388109E-3</v>
          </cell>
          <cell r="J50">
            <v>8.0955420152388127E-3</v>
          </cell>
          <cell r="K50">
            <v>6.7188962881168067E-3</v>
          </cell>
          <cell r="L50">
            <v>7.1407902478658053E-3</v>
          </cell>
          <cell r="M50">
            <v>6.7060669589556051E-3</v>
          </cell>
          <cell r="N50">
            <v>6.3717992815694822E-3</v>
          </cell>
          <cell r="O50">
            <v>6.124615586037354E-3</v>
          </cell>
        </row>
        <row r="52">
          <cell r="B52" t="str">
            <v>Capital Expenditures</v>
          </cell>
          <cell r="F52" t="str">
            <v>na</v>
          </cell>
          <cell r="G52">
            <v>9.9499999999999993</v>
          </cell>
          <cell r="H52">
            <v>9.7569999999999997</v>
          </cell>
          <cell r="I52" t="str">
            <v>NA</v>
          </cell>
          <cell r="J52">
            <v>9.8535000000000004</v>
          </cell>
          <cell r="K52">
            <v>6</v>
          </cell>
          <cell r="L52">
            <v>6</v>
          </cell>
          <cell r="M52">
            <v>5.5</v>
          </cell>
          <cell r="N52">
            <v>5.5</v>
          </cell>
          <cell r="O52">
            <v>5.5</v>
          </cell>
        </row>
        <row r="53">
          <cell r="B53" t="str">
            <v>% of Revenue</v>
          </cell>
          <cell r="F53" t="str">
            <v>na</v>
          </cell>
          <cell r="G53">
            <v>2.8312049467973766E-2</v>
          </cell>
          <cell r="H53">
            <v>2.8138886761961659E-2</v>
          </cell>
          <cell r="I53" t="str">
            <v>NA</v>
          </cell>
          <cell r="J53">
            <v>2.725795473552917E-2</v>
          </cell>
          <cell r="K53">
            <v>1.4375481259666208E-2</v>
          </cell>
          <cell r="L53">
            <v>1.3820884350708012E-2</v>
          </cell>
          <cell r="M53">
            <v>1.1897860733630914E-2</v>
          </cell>
          <cell r="N53">
            <v>1.1304805176978114E-2</v>
          </cell>
          <cell r="O53">
            <v>1.0866253459098533E-2</v>
          </cell>
        </row>
        <row r="55">
          <cell r="B55" t="str">
            <v>(Increase) / Decrease in NWC</v>
          </cell>
          <cell r="F55" t="str">
            <v>na</v>
          </cell>
          <cell r="G55" t="str">
            <v>NA</v>
          </cell>
          <cell r="H55">
            <v>-0.54276500000000005</v>
          </cell>
          <cell r="I55">
            <v>5.0702309999999997</v>
          </cell>
          <cell r="J55" t="str">
            <v>NA</v>
          </cell>
          <cell r="K55">
            <v>-0.52976899999999993</v>
          </cell>
          <cell r="L55">
            <v>-0.40000000000000036</v>
          </cell>
          <cell r="M55">
            <v>-0.40000000000000036</v>
          </cell>
          <cell r="N55">
            <v>-0.34999999999999964</v>
          </cell>
          <cell r="O55">
            <v>-0.34999999999999964</v>
          </cell>
        </row>
        <row r="56">
          <cell r="B56" t="str">
            <v>% of Revenue</v>
          </cell>
          <cell r="G56" t="str">
            <v>NA</v>
          </cell>
          <cell r="H56">
            <v>-1.5653175026500072E-3</v>
          </cell>
          <cell r="I56">
            <v>2.1038838041814091E-2</v>
          </cell>
          <cell r="J56" t="str">
            <v>NA</v>
          </cell>
          <cell r="K56">
            <v>-1.2692807219086843E-3</v>
          </cell>
          <cell r="L56">
            <v>-9.2139229004720158E-4</v>
          </cell>
          <cell r="M56">
            <v>-8.6529896244588549E-4</v>
          </cell>
          <cell r="N56">
            <v>-7.1939669308042473E-4</v>
          </cell>
          <cell r="O56">
            <v>-6.9148885648808779E-4</v>
          </cell>
        </row>
        <row r="60">
          <cell r="H60" t="str">
            <v>NWC</v>
          </cell>
          <cell r="I60">
            <v>5.0702309999999997</v>
          </cell>
          <cell r="K60">
            <v>5.6</v>
          </cell>
          <cell r="L60">
            <v>6</v>
          </cell>
          <cell r="M60">
            <v>6.4</v>
          </cell>
          <cell r="N60">
            <v>6.75</v>
          </cell>
          <cell r="O60">
            <v>7.1</v>
          </cell>
        </row>
        <row r="66">
          <cell r="H66" t="str">
            <v>Need to add back $244k management fee per annum.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B2" t="str">
            <v>(Dollars in Millions, Except Per Share Amounts)</v>
          </cell>
        </row>
        <row r="4">
          <cell r="G4" t="str">
            <v>Fiscal Year Ending December 31,</v>
          </cell>
          <cell r="M4" t="str">
            <v>Terminal</v>
          </cell>
        </row>
        <row r="5">
          <cell r="F5">
            <v>2014</v>
          </cell>
          <cell r="G5">
            <v>2015</v>
          </cell>
          <cell r="H5">
            <v>2016</v>
          </cell>
          <cell r="I5">
            <v>2017</v>
          </cell>
          <cell r="J5">
            <v>2018</v>
          </cell>
          <cell r="K5">
            <v>2019</v>
          </cell>
          <cell r="M5" t="str">
            <v>Year</v>
          </cell>
        </row>
        <row r="7">
          <cell r="B7" t="str">
            <v>Revenue</v>
          </cell>
          <cell r="F7">
            <v>361.49080499999997</v>
          </cell>
          <cell r="G7">
            <v>417.37733100000003</v>
          </cell>
          <cell r="H7">
            <v>434.12562088999999</v>
          </cell>
          <cell r="I7">
            <v>462.26797599450003</v>
          </cell>
          <cell r="J7">
            <v>486.518777979525</v>
          </cell>
          <cell r="K7">
            <v>506.15421595883532</v>
          </cell>
          <cell r="M7">
            <v>521.33884243760042</v>
          </cell>
          <cell r="T7">
            <v>491.41186015420902</v>
          </cell>
          <cell r="U7">
            <v>506.15421595883532</v>
          </cell>
        </row>
        <row r="8">
          <cell r="B8" t="str">
            <v>% Growth</v>
          </cell>
          <cell r="F8" t="str">
            <v>–</v>
          </cell>
          <cell r="G8">
            <v>0.15460013153031671</v>
          </cell>
          <cell r="H8">
            <v>4.0127454574191868E-2</v>
          </cell>
          <cell r="I8">
            <v>6.4825372542641979E-2</v>
          </cell>
          <cell r="J8">
            <v>5.2460484490306714E-2</v>
          </cell>
          <cell r="K8">
            <v>4.035905471286183E-2</v>
          </cell>
          <cell r="M8">
            <v>0.03</v>
          </cell>
        </row>
        <row r="9">
          <cell r="U9">
            <v>1.7824914339511617E-2</v>
          </cell>
        </row>
        <row r="10">
          <cell r="B10" t="str">
            <v>EBITDA</v>
          </cell>
          <cell r="F10">
            <v>3.8205749999999998</v>
          </cell>
          <cell r="G10">
            <v>7.7102280000000016</v>
          </cell>
          <cell r="H10">
            <v>6.7772774057120717</v>
          </cell>
          <cell r="I10">
            <v>8.0827305091009496</v>
          </cell>
          <cell r="J10">
            <v>9.2297532053033944</v>
          </cell>
          <cell r="K10">
            <v>9.9095541281867394</v>
          </cell>
          <cell r="M10">
            <v>10.206840752032342</v>
          </cell>
        </row>
        <row r="11">
          <cell r="B11" t="str">
            <v>% Margin</v>
          </cell>
          <cell r="F11">
            <v>1.0568941027421154E-2</v>
          </cell>
          <cell r="G11">
            <v>1.8473039686958948E-2</v>
          </cell>
          <cell r="H11">
            <v>1.5611327872835494E-2</v>
          </cell>
          <cell r="I11">
            <v>1.7484945808136872E-2</v>
          </cell>
          <cell r="J11">
            <v>1.8971011239553484E-2</v>
          </cell>
          <cell r="K11">
            <v>1.9578132149733328E-2</v>
          </cell>
          <cell r="M11">
            <v>1.9578132149733328E-2</v>
          </cell>
          <cell r="U11">
            <v>-0.26278122938006565</v>
          </cell>
        </row>
        <row r="13">
          <cell r="B13" t="str">
            <v>EBIT</v>
          </cell>
          <cell r="F13">
            <v>0.89411099999999966</v>
          </cell>
          <cell r="G13">
            <v>4.9059130000000017</v>
          </cell>
          <cell r="H13">
            <v>3.6772774057120721</v>
          </cell>
          <cell r="I13">
            <v>4.9827305091009499</v>
          </cell>
          <cell r="J13">
            <v>6.1297532053033947</v>
          </cell>
          <cell r="K13">
            <v>6.8095541281867398</v>
          </cell>
          <cell r="M13">
            <v>7.0138407520323431</v>
          </cell>
        </row>
        <row r="14">
          <cell r="B14" t="str">
            <v>% Margin</v>
          </cell>
          <cell r="F14">
            <v>2.4733990121823422E-3</v>
          </cell>
          <cell r="G14">
            <v>1.1754143398842141E-2</v>
          </cell>
          <cell r="H14">
            <v>8.4705376249696891E-3</v>
          </cell>
          <cell r="I14">
            <v>1.0778878849181267E-2</v>
          </cell>
          <cell r="J14">
            <v>1.2599211957984002E-2</v>
          </cell>
          <cell r="K14">
            <v>1.3453516563695974E-2</v>
          </cell>
          <cell r="M14">
            <v>1.3453516563695974E-2</v>
          </cell>
        </row>
        <row r="15">
          <cell r="B15" t="str">
            <v>Tax Rate</v>
          </cell>
          <cell r="F15">
            <v>0.35</v>
          </cell>
          <cell r="G15">
            <v>0.35</v>
          </cell>
          <cell r="H15">
            <v>0.35</v>
          </cell>
          <cell r="I15">
            <v>0.35</v>
          </cell>
          <cell r="J15">
            <v>0.35</v>
          </cell>
          <cell r="K15">
            <v>0.35</v>
          </cell>
          <cell r="M15">
            <v>0.35</v>
          </cell>
        </row>
        <row r="17">
          <cell r="B17" t="str">
            <v>Tax-Effected EBIT(1)</v>
          </cell>
          <cell r="F17">
            <v>0.58117214999999978</v>
          </cell>
          <cell r="G17">
            <v>3.1888434500000011</v>
          </cell>
          <cell r="H17">
            <v>2.3902303137128471</v>
          </cell>
          <cell r="I17">
            <v>3.2387748309156175</v>
          </cell>
          <cell r="J17">
            <v>3.9843395834472068</v>
          </cell>
          <cell r="K17">
            <v>4.4262101833213814</v>
          </cell>
          <cell r="M17">
            <v>4.5589964888210233</v>
          </cell>
        </row>
        <row r="18">
          <cell r="B18" t="str">
            <v>Plus: D&amp;A</v>
          </cell>
          <cell r="F18">
            <v>2.9264640000000002</v>
          </cell>
          <cell r="G18">
            <v>2.8043149999999999</v>
          </cell>
          <cell r="H18">
            <v>3.0999999999999996</v>
          </cell>
          <cell r="I18">
            <v>3.0999999999999996</v>
          </cell>
          <cell r="J18">
            <v>3.0999999999999996</v>
          </cell>
          <cell r="K18">
            <v>3.0999999999999996</v>
          </cell>
          <cell r="M18">
            <v>3.1929999999999987</v>
          </cell>
        </row>
        <row r="19">
          <cell r="B19" t="str">
            <v>Less: Capital Expenditures</v>
          </cell>
          <cell r="F19">
            <v>-9.8535000000000004</v>
          </cell>
          <cell r="G19">
            <v>-6</v>
          </cell>
          <cell r="H19">
            <v>-6</v>
          </cell>
          <cell r="I19">
            <v>-5.5</v>
          </cell>
          <cell r="J19">
            <v>-5.5</v>
          </cell>
          <cell r="K19">
            <v>-5.5</v>
          </cell>
          <cell r="M19">
            <v>-3.1929999999999987</v>
          </cell>
        </row>
        <row r="20">
          <cell r="B20" t="str">
            <v>Less: (Inc.) / Dec. in NWC</v>
          </cell>
          <cell r="F20" t="str">
            <v>NA</v>
          </cell>
          <cell r="G20">
            <v>-0.52976899999999993</v>
          </cell>
          <cell r="H20">
            <v>-0.40000000000000036</v>
          </cell>
          <cell r="I20">
            <v>-0.40000000000000036</v>
          </cell>
          <cell r="J20">
            <v>-0.34999999999999964</v>
          </cell>
          <cell r="K20">
            <v>-0.34999999999999964</v>
          </cell>
          <cell r="M20">
            <v>-0.26278122938006565</v>
          </cell>
        </row>
        <row r="21">
          <cell r="B21" t="str">
            <v>Unlevered Free Cash Flow</v>
          </cell>
          <cell r="F21">
            <v>-6.3458638500000006</v>
          </cell>
          <cell r="G21">
            <v>-0.53661054999999891</v>
          </cell>
          <cell r="H21">
            <v>-0.90976968628715404</v>
          </cell>
          <cell r="I21">
            <v>0.43877483091561675</v>
          </cell>
          <cell r="J21">
            <v>1.2343395834472073</v>
          </cell>
          <cell r="K21">
            <v>1.6762101833213814</v>
          </cell>
          <cell r="M21">
            <v>4.2962152594409577</v>
          </cell>
        </row>
        <row r="23">
          <cell r="F23">
            <v>0.5</v>
          </cell>
          <cell r="G23">
            <v>1.5</v>
          </cell>
          <cell r="H23">
            <v>2.5</v>
          </cell>
          <cell r="I23">
            <v>3.5</v>
          </cell>
          <cell r="J23">
            <v>4.5</v>
          </cell>
          <cell r="K23">
            <v>5.5</v>
          </cell>
          <cell r="M23">
            <v>6</v>
          </cell>
          <cell r="AG23" t="str">
            <v>Check</v>
          </cell>
        </row>
        <row r="24">
          <cell r="E24">
            <v>0.1</v>
          </cell>
          <cell r="F24">
            <v>-6.0505437774210034</v>
          </cell>
          <cell r="G24">
            <v>-0.46512553129045475</v>
          </cell>
          <cell r="H24">
            <v>-0.71688542206983474</v>
          </cell>
          <cell r="I24">
            <v>0.31431659382464378</v>
          </cell>
          <cell r="J24">
            <v>0.80383622378382602</v>
          </cell>
          <cell r="K24">
            <v>0.9923587568592761</v>
          </cell>
          <cell r="AG24">
            <v>0</v>
          </cell>
          <cell r="AH24" t="b">
            <v>1</v>
          </cell>
          <cell r="AI24" t="b">
            <v>1</v>
          </cell>
        </row>
        <row r="25">
          <cell r="B25">
            <v>5.0000000000000001E-3</v>
          </cell>
          <cell r="E25">
            <v>0.10500000000000001</v>
          </cell>
          <cell r="F25">
            <v>-6.0368392439069813</v>
          </cell>
          <cell r="G25">
            <v>-0.46197214459106672</v>
          </cell>
          <cell r="H25">
            <v>-0.70880335884842682</v>
          </cell>
          <cell r="I25">
            <v>0.30936682089554218</v>
          </cell>
          <cell r="J25">
            <v>0.78759763850962006</v>
          </cell>
          <cell r="K25">
            <v>0.96791215922363638</v>
          </cell>
          <cell r="AG25" t="b">
            <v>1</v>
          </cell>
          <cell r="AH25" t="b">
            <v>1</v>
          </cell>
          <cell r="AI25" t="b">
            <v>1</v>
          </cell>
        </row>
        <row r="26">
          <cell r="E26">
            <v>0.11000000000000001</v>
          </cell>
          <cell r="F26">
            <v>-6.0232274131842383</v>
          </cell>
          <cell r="G26">
            <v>-0.45885422895283334</v>
          </cell>
          <cell r="H26">
            <v>-0.7008482850683343</v>
          </cell>
          <cell r="I26">
            <v>0.30451681710820261</v>
          </cell>
          <cell r="J26">
            <v>0.77175819868771789</v>
          </cell>
          <cell r="K26">
            <v>0.94417411841007537</v>
          </cell>
          <cell r="Z26">
            <v>5</v>
          </cell>
          <cell r="AG26" t="b">
            <v>1</v>
          </cell>
          <cell r="AH26" t="b">
            <v>1</v>
          </cell>
          <cell r="AI26" t="b">
            <v>1</v>
          </cell>
        </row>
        <row r="28">
          <cell r="E28" t="str">
            <v>Perp Growth Range--&gt;</v>
          </cell>
          <cell r="F28">
            <v>0.02</v>
          </cell>
          <cell r="G28">
            <v>2.5000000000000001E-2</v>
          </cell>
          <cell r="H28">
            <v>3.0000000000000002E-2</v>
          </cell>
        </row>
        <row r="29">
          <cell r="AE29" t="str">
            <v xml:space="preserve"> </v>
          </cell>
        </row>
        <row r="30">
          <cell r="E30" t="str">
            <v>EBITDA Exit Multi. Range--&gt;</v>
          </cell>
          <cell r="F30">
            <v>10</v>
          </cell>
          <cell r="G30">
            <v>11</v>
          </cell>
          <cell r="H30">
            <v>12</v>
          </cell>
          <cell r="R30" t="str">
            <v>PV of</v>
          </cell>
          <cell r="T30" t="str">
            <v>PV of Terminal Value at</v>
          </cell>
          <cell r="X30" t="str">
            <v>Enterprise Value at</v>
          </cell>
          <cell r="AB30" t="str">
            <v>Implied EBITDA Exit Multiple at</v>
          </cell>
          <cell r="AG30" t="str">
            <v>Undiscounted TV at</v>
          </cell>
        </row>
        <row r="31">
          <cell r="P31" t="str">
            <v>Discount</v>
          </cell>
          <cell r="R31" t="str">
            <v>Cash Flows</v>
          </cell>
          <cell r="T31" t="str">
            <v>Perpetuity Growth Rate of</v>
          </cell>
          <cell r="X31" t="str">
            <v>Perpetuity Growth Rate of</v>
          </cell>
          <cell r="AB31" t="str">
            <v>Perpetuity Growth Rate of</v>
          </cell>
          <cell r="AG31" t="str">
            <v>Perpetuity Growth Rate of</v>
          </cell>
        </row>
        <row r="32">
          <cell r="G32">
            <v>9.4793689627442473E-3</v>
          </cell>
          <cell r="H32">
            <v>2.3883035380157319E-2</v>
          </cell>
          <cell r="I32">
            <v>1.4213451522258677E-2</v>
          </cell>
          <cell r="J32">
            <v>1.4432512385203881E-2</v>
          </cell>
          <cell r="K32">
            <v>1.7824914339511617E-2</v>
          </cell>
          <cell r="P32" t="str">
            <v>Rate</v>
          </cell>
          <cell r="R32" t="str">
            <v>('15E – '19E)</v>
          </cell>
          <cell r="T32">
            <v>0.02</v>
          </cell>
          <cell r="U32">
            <v>2.5000000000000001E-2</v>
          </cell>
          <cell r="V32">
            <v>3.0000000000000002E-2</v>
          </cell>
          <cell r="X32">
            <v>0.02</v>
          </cell>
          <cell r="Y32">
            <v>2.5000000000000001E-2</v>
          </cell>
          <cell r="Z32">
            <v>3.0000000000000002E-2</v>
          </cell>
          <cell r="AB32">
            <v>0.02</v>
          </cell>
          <cell r="AC32">
            <v>2.5000000000000001E-2</v>
          </cell>
          <cell r="AD32">
            <v>3.0000000000000002E-2</v>
          </cell>
          <cell r="AG32">
            <v>0.02</v>
          </cell>
          <cell r="AH32">
            <v>2.5000000000000001E-2</v>
          </cell>
          <cell r="AI32">
            <v>3.0000000000000002E-2</v>
          </cell>
        </row>
        <row r="34">
          <cell r="F34" t="e">
            <v>#VALUE!</v>
          </cell>
          <cell r="G34">
            <v>-1.2692807219086843E-3</v>
          </cell>
          <cell r="H34">
            <v>-9.2139229004720158E-4</v>
          </cell>
          <cell r="I34">
            <v>-8.6529896244588549E-4</v>
          </cell>
          <cell r="J34">
            <v>-7.1939669308042473E-4</v>
          </cell>
          <cell r="K34">
            <v>-6.9148885648808779E-4</v>
          </cell>
          <cell r="M34">
            <v>-0.03</v>
          </cell>
          <cell r="P34">
            <v>0.1</v>
          </cell>
          <cell r="R34">
            <v>-5.1220431563135476</v>
          </cell>
          <cell r="T34">
            <v>12.65257414995577</v>
          </cell>
          <cell r="U34">
            <v>13.562236343743436</v>
          </cell>
          <cell r="V34">
            <v>14.601850279500775</v>
          </cell>
          <cell r="X34">
            <v>10</v>
          </cell>
          <cell r="Y34">
            <v>10</v>
          </cell>
          <cell r="Z34">
            <v>10</v>
          </cell>
          <cell r="AB34">
            <v>2.1960572774887925</v>
          </cell>
          <cell r="AC34">
            <v>2.3539437484193586</v>
          </cell>
          <cell r="AD34">
            <v>2.5343854294828638</v>
          </cell>
          <cell r="AG34">
            <v>21.371679837347614</v>
          </cell>
          <cell r="AH34">
            <v>22.908205838725539</v>
          </cell>
          <cell r="AI34">
            <v>24.664235554586039</v>
          </cell>
        </row>
        <row r="35">
          <cell r="P35">
            <v>0.10500000000000001</v>
          </cell>
          <cell r="R35">
            <v>-5.1427381287176761</v>
          </cell>
          <cell r="S35" t="str">
            <v>+</v>
          </cell>
          <cell r="T35">
            <v>11.614945910683637</v>
          </cell>
          <cell r="U35">
            <v>12.401374540052837</v>
          </cell>
          <cell r="V35">
            <v>13.292660320004604</v>
          </cell>
          <cell r="W35" t="str">
            <v>=</v>
          </cell>
          <cell r="X35">
            <v>5</v>
          </cell>
          <cell r="Y35">
            <v>5</v>
          </cell>
          <cell r="Z35">
            <v>10</v>
          </cell>
          <cell r="AB35">
            <v>2.0715695604459849</v>
          </cell>
          <cell r="AC35">
            <v>2.2118320827678475</v>
          </cell>
          <cell r="AD35">
            <v>2.3707962747326263</v>
          </cell>
          <cell r="AG35">
            <v>20.114522199856577</v>
          </cell>
          <cell r="AH35">
            <v>21.476442973805192</v>
          </cell>
          <cell r="AI35">
            <v>23.0199531842803</v>
          </cell>
        </row>
        <row r="36">
          <cell r="P36">
            <v>0.11000000000000001</v>
          </cell>
          <cell r="R36">
            <v>-5.1624807929994088</v>
          </cell>
          <cell r="T36">
            <v>10.70064000864752</v>
          </cell>
          <cell r="U36">
            <v>11.385629074945022</v>
          </cell>
          <cell r="V36">
            <v>12.156241774529718</v>
          </cell>
          <cell r="X36">
            <v>5</v>
          </cell>
          <cell r="Y36">
            <v>5</v>
          </cell>
          <cell r="Z36">
            <v>5</v>
          </cell>
          <cell r="AB36">
            <v>1.9609037973503516</v>
          </cell>
          <cell r="AC36">
            <v>2.0864287809177613</v>
          </cell>
          <cell r="AD36">
            <v>2.2276443874310976</v>
          </cell>
          <cell r="AG36">
            <v>18.997048744308987</v>
          </cell>
          <cell r="AH36">
            <v>20.213122798875474</v>
          </cell>
          <cell r="AI36">
            <v>21.58120611026278</v>
          </cell>
        </row>
        <row r="38">
          <cell r="G38">
            <v>5</v>
          </cell>
          <cell r="H38">
            <v>10</v>
          </cell>
          <cell r="T38" t="str">
            <v>Equity Value at</v>
          </cell>
          <cell r="X38" t="str">
            <v>Implied Exit Multiple at</v>
          </cell>
        </row>
        <row r="39">
          <cell r="P39" t="str">
            <v>Discount</v>
          </cell>
          <cell r="R39" t="str">
            <v>Net Cash</v>
          </cell>
          <cell r="T39" t="str">
            <v>Perpetuity Growth Rate of</v>
          </cell>
          <cell r="X39" t="str">
            <v>Perpetuity Growth Rate of</v>
          </cell>
        </row>
        <row r="40">
          <cell r="P40" t="str">
            <v>Rate</v>
          </cell>
          <cell r="R40" t="str">
            <v>2014E</v>
          </cell>
          <cell r="T40">
            <v>0.02</v>
          </cell>
          <cell r="U40">
            <v>2.5000000000000001E-2</v>
          </cell>
          <cell r="V40">
            <v>3.0000000000000002E-2</v>
          </cell>
          <cell r="X40">
            <v>0.02</v>
          </cell>
          <cell r="Y40">
            <v>2.5000000000000001E-2</v>
          </cell>
          <cell r="Z40">
            <v>3.0000000000000002E-2</v>
          </cell>
        </row>
        <row r="42">
          <cell r="P42">
            <v>0.1</v>
          </cell>
          <cell r="R42">
            <v>0</v>
          </cell>
          <cell r="T42">
            <v>10</v>
          </cell>
          <cell r="U42">
            <v>10</v>
          </cell>
          <cell r="V42">
            <v>10</v>
          </cell>
          <cell r="X42">
            <v>5.628610826990057</v>
          </cell>
          <cell r="Y42">
            <v>6.0332821936363992</v>
          </cell>
          <cell r="Z42">
            <v>6.4957637555179364</v>
          </cell>
        </row>
        <row r="43">
          <cell r="P43">
            <v>0.10500000000000001</v>
          </cell>
          <cell r="R43">
            <v>0</v>
          </cell>
          <cell r="S43" t="str">
            <v>+</v>
          </cell>
          <cell r="T43">
            <v>5</v>
          </cell>
          <cell r="U43">
            <v>5</v>
          </cell>
          <cell r="V43">
            <v>10</v>
          </cell>
          <cell r="X43">
            <v>5.3095422311218883</v>
          </cell>
          <cell r="Y43">
            <v>5.6690424863540976</v>
          </cell>
          <cell r="Z43">
            <v>6.0764761089506045</v>
          </cell>
        </row>
        <row r="44">
          <cell r="P44">
            <v>0.11000000000000001</v>
          </cell>
          <cell r="R44">
            <v>0</v>
          </cell>
          <cell r="T44">
            <v>5</v>
          </cell>
          <cell r="U44">
            <v>5</v>
          </cell>
          <cell r="V44">
            <v>5</v>
          </cell>
          <cell r="X44">
            <v>5.0259000334787194</v>
          </cell>
          <cell r="Y44">
            <v>5.3476271982515762</v>
          </cell>
          <cell r="Z44">
            <v>5.7095702586210439</v>
          </cell>
        </row>
        <row r="46">
          <cell r="AE46" t="str">
            <v xml:space="preserve"> </v>
          </cell>
        </row>
        <row r="47">
          <cell r="R47" t="str">
            <v>PV of</v>
          </cell>
          <cell r="T47" t="str">
            <v>PV of Terminal Value at</v>
          </cell>
          <cell r="X47" t="str">
            <v>Enterprise Value at an</v>
          </cell>
          <cell r="AB47" t="str">
            <v>Implied Perpetuity Growth Rate</v>
          </cell>
        </row>
        <row r="48">
          <cell r="P48" t="str">
            <v>Discount</v>
          </cell>
          <cell r="R48" t="str">
            <v>Cash Flows</v>
          </cell>
          <cell r="T48" t="str">
            <v xml:space="preserve"> an EBITDA Exit Multiple of</v>
          </cell>
          <cell r="X48" t="str">
            <v xml:space="preserve"> EBITDA Exit Multiple of</v>
          </cell>
          <cell r="AB48" t="str">
            <v xml:space="preserve"> at an EBITDA Exit Multiple of</v>
          </cell>
        </row>
        <row r="49">
          <cell r="P49" t="str">
            <v>Rate</v>
          </cell>
          <cell r="R49" t="str">
            <v>('15E - '19E)</v>
          </cell>
          <cell r="T49">
            <v>10</v>
          </cell>
          <cell r="U49">
            <v>11</v>
          </cell>
          <cell r="V49">
            <v>12</v>
          </cell>
          <cell r="X49">
            <v>10</v>
          </cell>
          <cell r="Y49">
            <v>11</v>
          </cell>
          <cell r="Z49">
            <v>12</v>
          </cell>
          <cell r="AB49">
            <v>10</v>
          </cell>
          <cell r="AC49">
            <v>11</v>
          </cell>
          <cell r="AD49">
            <v>12</v>
          </cell>
          <cell r="AG49" t="str">
            <v>Check</v>
          </cell>
        </row>
        <row r="51">
          <cell r="P51">
            <v>0.1</v>
          </cell>
          <cell r="R51">
            <v>-5.1220431563135476</v>
          </cell>
          <cell r="T51">
            <v>58.667062839288633</v>
          </cell>
          <cell r="U51">
            <v>64.533769123217496</v>
          </cell>
          <cell r="V51">
            <v>70.400475407146359</v>
          </cell>
          <cell r="X51">
            <v>55</v>
          </cell>
          <cell r="Y51">
            <v>60</v>
          </cell>
          <cell r="Z51">
            <v>65</v>
          </cell>
          <cell r="AB51">
            <v>5.3492552267856874E-2</v>
          </cell>
          <cell r="AC51">
            <v>5.7557369962673563E-2</v>
          </cell>
          <cell r="AD51">
            <v>6.0968756661168431E-2</v>
          </cell>
          <cell r="AG51">
            <v>97.318408114501821</v>
          </cell>
          <cell r="AH51">
            <v>107.05024892595202</v>
          </cell>
          <cell r="AI51">
            <v>116.78208973740226</v>
          </cell>
          <cell r="AJ51" t="b">
            <v>1</v>
          </cell>
          <cell r="AK51" t="b">
            <v>1</v>
          </cell>
          <cell r="AL51" t="b">
            <v>1</v>
          </cell>
        </row>
        <row r="52">
          <cell r="P52">
            <v>0.10500000000000001</v>
          </cell>
          <cell r="R52">
            <v>-5.1427381287176761</v>
          </cell>
          <cell r="S52" t="str">
            <v>+</v>
          </cell>
          <cell r="T52">
            <v>57.221809225327469</v>
          </cell>
          <cell r="U52">
            <v>62.94399014786022</v>
          </cell>
          <cell r="V52">
            <v>68.666171070392963</v>
          </cell>
          <cell r="W52" t="str">
            <v>=</v>
          </cell>
          <cell r="X52">
            <v>50</v>
          </cell>
          <cell r="Y52">
            <v>60</v>
          </cell>
          <cell r="Z52">
            <v>65</v>
          </cell>
          <cell r="AB52">
            <v>5.8179589830689313E-2</v>
          </cell>
          <cell r="AC52">
            <v>6.2271402481888893E-2</v>
          </cell>
          <cell r="AD52">
            <v>6.5705497601031643E-2</v>
          </cell>
          <cell r="AG52">
            <v>97.097981086023267</v>
          </cell>
          <cell r="AH52">
            <v>106.80777919462558</v>
          </cell>
          <cell r="AI52">
            <v>116.51757730322791</v>
          </cell>
          <cell r="AJ52" t="b">
            <v>1</v>
          </cell>
          <cell r="AK52" t="b">
            <v>1</v>
          </cell>
          <cell r="AL52" t="b">
            <v>1</v>
          </cell>
        </row>
        <row r="53">
          <cell r="P53">
            <v>0.11000000000000001</v>
          </cell>
          <cell r="R53">
            <v>-5.1624807929994088</v>
          </cell>
          <cell r="T53">
            <v>55.818444643249954</v>
          </cell>
          <cell r="U53">
            <v>61.400289107574949</v>
          </cell>
          <cell r="V53">
            <v>66.982133571899936</v>
          </cell>
          <cell r="X53">
            <v>50</v>
          </cell>
          <cell r="Y53">
            <v>55</v>
          </cell>
          <cell r="Z53">
            <v>60</v>
          </cell>
          <cell r="AB53">
            <v>6.286595833320377E-2</v>
          </cell>
          <cell r="AC53">
            <v>6.6984820494302669E-2</v>
          </cell>
          <cell r="AD53">
            <v>7.0441670389361E-2</v>
          </cell>
          <cell r="AG53">
            <v>96.879045111639456</v>
          </cell>
          <cell r="AH53">
            <v>106.56694962280339</v>
          </cell>
          <cell r="AI53">
            <v>116.25485413396737</v>
          </cell>
          <cell r="AJ53" t="b">
            <v>1</v>
          </cell>
          <cell r="AK53" t="b">
            <v>1</v>
          </cell>
          <cell r="AL53" t="b">
            <v>1</v>
          </cell>
        </row>
        <row r="55">
          <cell r="T55" t="str">
            <v>Equity Value at</v>
          </cell>
          <cell r="X55" t="str">
            <v xml:space="preserve">Implied Perpetuity </v>
          </cell>
        </row>
        <row r="56">
          <cell r="P56" t="str">
            <v>Discount</v>
          </cell>
          <cell r="R56" t="str">
            <v>Net Cash</v>
          </cell>
          <cell r="T56" t="str">
            <v>Perpetuity Growth Rate of</v>
          </cell>
          <cell r="X56" t="str">
            <v>Growth Rate</v>
          </cell>
        </row>
        <row r="57">
          <cell r="P57" t="str">
            <v>Rate</v>
          </cell>
          <cell r="R57" t="str">
            <v>2014E</v>
          </cell>
          <cell r="T57">
            <v>10</v>
          </cell>
          <cell r="U57">
            <v>11</v>
          </cell>
          <cell r="V57">
            <v>12</v>
          </cell>
          <cell r="X57">
            <v>10</v>
          </cell>
          <cell r="Y57">
            <v>11</v>
          </cell>
          <cell r="Z57">
            <v>12</v>
          </cell>
        </row>
        <row r="59">
          <cell r="P59">
            <v>0.1</v>
          </cell>
          <cell r="R59">
            <v>0</v>
          </cell>
          <cell r="T59">
            <v>55</v>
          </cell>
          <cell r="U59">
            <v>60</v>
          </cell>
          <cell r="V59">
            <v>65</v>
          </cell>
          <cell r="X59">
            <v>4.9057191132889442E-2</v>
          </cell>
          <cell r="Y59">
            <v>5.3492552267856881E-2</v>
          </cell>
          <cell r="Z59">
            <v>5.7217437473524327E-2</v>
          </cell>
        </row>
        <row r="60">
          <cell r="P60">
            <v>0.10500000000000001</v>
          </cell>
          <cell r="R60">
            <v>0</v>
          </cell>
          <cell r="T60">
            <v>50</v>
          </cell>
          <cell r="U60">
            <v>60</v>
          </cell>
          <cell r="V60">
            <v>65</v>
          </cell>
          <cell r="X60">
            <v>5.349260308173432E-2</v>
          </cell>
          <cell r="Y60">
            <v>5.7975826514578131E-2</v>
          </cell>
          <cell r="Z60">
            <v>6.1741097825342935E-2</v>
          </cell>
        </row>
        <row r="61">
          <cell r="P61">
            <v>0.11000000000000001</v>
          </cell>
          <cell r="R61">
            <v>0</v>
          </cell>
          <cell r="T61">
            <v>50</v>
          </cell>
          <cell r="U61">
            <v>55</v>
          </cell>
          <cell r="V61">
            <v>60</v>
          </cell>
          <cell r="X61">
            <v>5.7924455548970903E-2</v>
          </cell>
          <cell r="Y61">
            <v>6.245582043877549E-2</v>
          </cell>
          <cell r="Z61">
            <v>6.6261716723999622E-2</v>
          </cell>
        </row>
        <row r="64">
          <cell r="R64" t="str">
            <v>PV of</v>
          </cell>
          <cell r="T64" t="str">
            <v>PV of Terminal Value at</v>
          </cell>
          <cell r="X64" t="str">
            <v>Enterprise Value at an</v>
          </cell>
        </row>
        <row r="65">
          <cell r="P65" t="str">
            <v>Discount</v>
          </cell>
          <cell r="R65" t="str">
            <v>Cash Flows</v>
          </cell>
          <cell r="T65" t="str">
            <v xml:space="preserve"> an EBITDA Exit Multiple of</v>
          </cell>
          <cell r="X65" t="str">
            <v xml:space="preserve"> EBITDA Exit Multiple of</v>
          </cell>
          <cell r="AB65" t="str">
            <v>% of Value in Terminal Value</v>
          </cell>
        </row>
        <row r="66">
          <cell r="P66" t="str">
            <v>Rate</v>
          </cell>
          <cell r="R66" t="str">
            <v>('15E - '19E)</v>
          </cell>
          <cell r="T66">
            <v>10</v>
          </cell>
          <cell r="U66">
            <v>11</v>
          </cell>
          <cell r="V66">
            <v>12</v>
          </cell>
          <cell r="X66">
            <v>10</v>
          </cell>
          <cell r="Y66">
            <v>11</v>
          </cell>
          <cell r="Z66">
            <v>12</v>
          </cell>
          <cell r="AB66">
            <v>10</v>
          </cell>
          <cell r="AC66">
            <v>11</v>
          </cell>
          <cell r="AD66">
            <v>12</v>
          </cell>
        </row>
        <row r="68">
          <cell r="P68">
            <v>0.1</v>
          </cell>
          <cell r="R68">
            <v>-5.1220431563135476</v>
          </cell>
          <cell r="T68">
            <v>57.614955127327462</v>
          </cell>
          <cell r="U68">
            <v>63.376450640060206</v>
          </cell>
          <cell r="V68">
            <v>69.137946152792964</v>
          </cell>
          <cell r="X68">
            <v>50</v>
          </cell>
          <cell r="Y68">
            <v>60</v>
          </cell>
          <cell r="Z68">
            <v>65</v>
          </cell>
          <cell r="AB68">
            <v>1.1522991025465492</v>
          </cell>
          <cell r="AC68">
            <v>1.0562741773343367</v>
          </cell>
          <cell r="AD68">
            <v>1.0636607100429687</v>
          </cell>
        </row>
        <row r="69">
          <cell r="P69">
            <v>0.10500000000000001</v>
          </cell>
          <cell r="R69">
            <v>-5.1427381287176761</v>
          </cell>
          <cell r="S69" t="str">
            <v>+</v>
          </cell>
          <cell r="T69">
            <v>56.068336455875865</v>
          </cell>
          <cell r="U69">
            <v>61.675170101463443</v>
          </cell>
          <cell r="V69">
            <v>67.282003747051036</v>
          </cell>
          <cell r="W69" t="str">
            <v>=</v>
          </cell>
          <cell r="X69">
            <v>50</v>
          </cell>
          <cell r="Y69">
            <v>55</v>
          </cell>
          <cell r="Z69">
            <v>60</v>
          </cell>
          <cell r="AB69">
            <v>1.1213667291175173</v>
          </cell>
          <cell r="AC69">
            <v>1.1213667291175171</v>
          </cell>
          <cell r="AD69">
            <v>1.1213667291175173</v>
          </cell>
        </row>
        <row r="70">
          <cell r="P70">
            <v>0.11000000000000001</v>
          </cell>
          <cell r="R70">
            <v>-5.1624807929994088</v>
          </cell>
          <cell r="T70">
            <v>54.569938734917208</v>
          </cell>
          <cell r="U70">
            <v>60.026932608408927</v>
          </cell>
          <cell r="V70">
            <v>65.483926481900653</v>
          </cell>
          <cell r="X70">
            <v>50</v>
          </cell>
          <cell r="Y70">
            <v>55</v>
          </cell>
          <cell r="Z70">
            <v>60</v>
          </cell>
          <cell r="AB70">
            <v>1.0913987746983442</v>
          </cell>
          <cell r="AC70">
            <v>1.0913987746983442</v>
          </cell>
          <cell r="AD70">
            <v>1.0913987746983442</v>
          </cell>
        </row>
        <row r="82">
          <cell r="A82" t="str">
            <v>x</v>
          </cell>
        </row>
        <row r="102">
          <cell r="A102" t="str">
            <v>x</v>
          </cell>
        </row>
        <row r="121">
          <cell r="A121" t="str">
            <v>x</v>
          </cell>
        </row>
      </sheetData>
      <sheetData sheetId="22">
        <row r="5">
          <cell r="K5" t="str">
            <v>Wholesale and Consumer Fuels</v>
          </cell>
          <cell r="Q5" t="str">
            <v>Retail - Gasoline and C-Stores</v>
          </cell>
          <cell r="Z5" t="str">
            <v>Lubricants</v>
          </cell>
          <cell r="AF5" t="str">
            <v>Natural Gas &amp; Electricity</v>
          </cell>
        </row>
        <row r="7">
          <cell r="K7" t="str">
            <v>Public Comparables</v>
          </cell>
          <cell r="N7" t="str">
            <v>Precedent Transactions</v>
          </cell>
          <cell r="Q7" t="str">
            <v>Public Comparables</v>
          </cell>
          <cell r="T7" t="str">
            <v>Precedent Transactions</v>
          </cell>
          <cell r="W7" t="str">
            <v>DCF</v>
          </cell>
          <cell r="Z7" t="str">
            <v>Public Comparables</v>
          </cell>
          <cell r="AC7" t="str">
            <v>Precedent Transactions</v>
          </cell>
          <cell r="AF7" t="str">
            <v>Precedent Transactions</v>
          </cell>
        </row>
        <row r="11">
          <cell r="B11" t="str">
            <v>Share Circ:</v>
          </cell>
        </row>
        <row r="12">
          <cell r="B12">
            <v>1</v>
          </cell>
        </row>
        <row r="18">
          <cell r="G18">
            <v>1027</v>
          </cell>
        </row>
        <row r="19">
          <cell r="G19">
            <v>342.33333333333331</v>
          </cell>
        </row>
        <row r="24">
          <cell r="O24" t="str">
            <v xml:space="preserve"> </v>
          </cell>
        </row>
        <row r="25">
          <cell r="K25" t="str">
            <v>Selected Companies Trading Multiples</v>
          </cell>
          <cell r="Q25" t="str">
            <v>Precedent</v>
          </cell>
          <cell r="T25" t="str">
            <v>Leveraged Buyout</v>
          </cell>
          <cell r="W25" t="str">
            <v xml:space="preserve">Discounted Cash </v>
          </cell>
        </row>
        <row r="26">
          <cell r="K26" t="str">
            <v>EV / '15E EBITDA</v>
          </cell>
          <cell r="N26" t="str">
            <v>EV / LTM EBITDA</v>
          </cell>
          <cell r="Q26" t="str">
            <v>EV / '15E EBITDA</v>
          </cell>
          <cell r="T26" t="str">
            <v>EV / LTM EBITDA</v>
          </cell>
          <cell r="W26" t="str">
            <v>Discount Rate</v>
          </cell>
          <cell r="Z26" t="str">
            <v>EV / '15E EBITDA</v>
          </cell>
          <cell r="AC26" t="str">
            <v>EV / LTM EBITDA</v>
          </cell>
          <cell r="AF26" t="str">
            <v>EV / LTM EBITDA</v>
          </cell>
        </row>
        <row r="28">
          <cell r="F28">
            <v>1128</v>
          </cell>
        </row>
        <row r="29">
          <cell r="F29">
            <v>376</v>
          </cell>
          <cell r="K29">
            <v>8</v>
          </cell>
          <cell r="L29" t="str">
            <v>-</v>
          </cell>
          <cell r="M29">
            <v>10</v>
          </cell>
          <cell r="N29">
            <v>9</v>
          </cell>
          <cell r="O29" t="str">
            <v>-</v>
          </cell>
          <cell r="P29">
            <v>11</v>
          </cell>
          <cell r="Q29">
            <v>7.5</v>
          </cell>
          <cell r="R29" t="str">
            <v>-</v>
          </cell>
          <cell r="S29">
            <v>9.5</v>
          </cell>
          <cell r="T29">
            <v>8.5</v>
          </cell>
          <cell r="U29" t="str">
            <v>-</v>
          </cell>
          <cell r="V29">
            <v>10.5</v>
          </cell>
          <cell r="W29">
            <v>0.1</v>
          </cell>
          <cell r="X29" t="str">
            <v>-</v>
          </cell>
          <cell r="Y29">
            <v>0.11</v>
          </cell>
          <cell r="Z29">
            <v>8</v>
          </cell>
          <cell r="AA29" t="str">
            <v>-</v>
          </cell>
          <cell r="AB29">
            <v>10</v>
          </cell>
          <cell r="AC29">
            <v>9</v>
          </cell>
          <cell r="AD29" t="str">
            <v>-</v>
          </cell>
          <cell r="AE29">
            <v>11</v>
          </cell>
          <cell r="AF29">
            <v>6</v>
          </cell>
          <cell r="AG29" t="str">
            <v>-</v>
          </cell>
          <cell r="AH29">
            <v>8</v>
          </cell>
        </row>
        <row r="31">
          <cell r="K31" t="str">
            <v>2015E EBITDA</v>
          </cell>
          <cell r="N31" t="str">
            <v>LTM ('14E) EBITDA</v>
          </cell>
          <cell r="Q31" t="str">
            <v>2015E EBITDA</v>
          </cell>
          <cell r="T31" t="str">
            <v>LTM ('14E) EBITDA</v>
          </cell>
          <cell r="W31" t="str">
            <v>LTM Terminal Multiple</v>
          </cell>
          <cell r="Z31" t="str">
            <v>2015E EBITDA</v>
          </cell>
          <cell r="AC31" t="str">
            <v>LTM ('14E) EBITDA</v>
          </cell>
          <cell r="AF31" t="str">
            <v>LTM ('14E) EBITDA</v>
          </cell>
        </row>
        <row r="32">
          <cell r="K32">
            <v>16</v>
          </cell>
          <cell r="N32">
            <v>16</v>
          </cell>
          <cell r="Q32">
            <v>7.7</v>
          </cell>
          <cell r="T32">
            <v>6.5</v>
          </cell>
          <cell r="W32">
            <v>10</v>
          </cell>
          <cell r="X32" t="str">
            <v>-</v>
          </cell>
          <cell r="Y32">
            <v>12</v>
          </cell>
          <cell r="Z32">
            <v>6.3</v>
          </cell>
          <cell r="AC32">
            <v>5.8025760000000002</v>
          </cell>
          <cell r="AF32">
            <v>1.640309</v>
          </cell>
        </row>
        <row r="40">
          <cell r="E40">
            <v>5</v>
          </cell>
          <cell r="I40" t="str">
            <v>Enterprise Value</v>
          </cell>
          <cell r="K40">
            <v>128</v>
          </cell>
          <cell r="M40">
            <v>160</v>
          </cell>
          <cell r="N40">
            <v>57.75</v>
          </cell>
          <cell r="P40">
            <v>73.150000000000006</v>
          </cell>
          <cell r="Q40">
            <v>55.25</v>
          </cell>
          <cell r="S40">
            <v>68.25</v>
          </cell>
        </row>
        <row r="41">
          <cell r="N41">
            <v>144</v>
          </cell>
          <cell r="P41">
            <v>176</v>
          </cell>
        </row>
        <row r="42">
          <cell r="A42" t="str">
            <v>Chart Data</v>
          </cell>
          <cell r="S42">
            <v>1</v>
          </cell>
          <cell r="T42">
            <v>1.1000000000000001</v>
          </cell>
        </row>
        <row r="43">
          <cell r="B43" t="str">
            <v>Low</v>
          </cell>
          <cell r="C43" t="str">
            <v>Middle</v>
          </cell>
          <cell r="D43" t="str">
            <v>High</v>
          </cell>
          <cell r="E43" t="str">
            <v>Syn.</v>
          </cell>
        </row>
        <row r="44">
          <cell r="A44" t="str">
            <v>2014 Rev</v>
          </cell>
          <cell r="B44">
            <v>130</v>
          </cell>
          <cell r="C44">
            <v>30</v>
          </cell>
          <cell r="D44">
            <v>160</v>
          </cell>
        </row>
        <row r="45">
          <cell r="A45" t="str">
            <v>2015 Rev</v>
          </cell>
          <cell r="B45">
            <v>145</v>
          </cell>
          <cell r="C45">
            <v>30</v>
          </cell>
          <cell r="D45">
            <v>175</v>
          </cell>
        </row>
        <row r="46">
          <cell r="A46" t="str">
            <v>2015 EV</v>
          </cell>
          <cell r="B46">
            <v>60</v>
          </cell>
          <cell r="C46">
            <v>15</v>
          </cell>
          <cell r="D46">
            <v>75</v>
          </cell>
        </row>
        <row r="47">
          <cell r="A47" t="str">
            <v>Acq Comps</v>
          </cell>
          <cell r="B47">
            <v>55</v>
          </cell>
          <cell r="C47">
            <v>15</v>
          </cell>
          <cell r="D47">
            <v>70</v>
          </cell>
        </row>
        <row r="48">
          <cell r="A48" t="str">
            <v>LBO</v>
          </cell>
          <cell r="B48">
            <v>50</v>
          </cell>
          <cell r="C48">
            <v>15</v>
          </cell>
          <cell r="D48">
            <v>65</v>
          </cell>
        </row>
        <row r="49">
          <cell r="A49" t="str">
            <v>DCF</v>
          </cell>
          <cell r="B49">
            <v>50</v>
          </cell>
          <cell r="C49">
            <v>15</v>
          </cell>
          <cell r="D49">
            <v>65</v>
          </cell>
        </row>
        <row r="50">
          <cell r="A50" t="str">
            <v>Acq Comps</v>
          </cell>
          <cell r="B50">
            <v>10</v>
          </cell>
          <cell r="C50">
            <v>5</v>
          </cell>
          <cell r="D50">
            <v>15</v>
          </cell>
        </row>
      </sheetData>
      <sheetData sheetId="23"/>
      <sheetData sheetId="24"/>
      <sheetData sheetId="25"/>
      <sheetData sheetId="26"/>
      <sheetData sheetId="27"/>
      <sheetData sheetId="28"/>
      <sheetData sheetId="29"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Sheet1"/>
      <sheetName val="Summary"/>
      <sheetName val="X"/>
      <sheetName val="%"/>
      <sheetName val="3Q Progress"/>
      <sheetName val="Output Pages"/>
      <sheetName val="AET"/>
      <sheetName val="CI"/>
      <sheetName val="CVH"/>
      <sheetName val="WLP"/>
      <sheetName val="SIE"/>
      <sheetName val="CNC"/>
      <sheetName val="CRVL"/>
      <sheetName val="HNT"/>
      <sheetName val="HUM"/>
      <sheetName val="HS"/>
      <sheetName val="MGLN"/>
      <sheetName val="MOH"/>
      <sheetName val="WCG"/>
      <sheetName val="UHCO"/>
      <sheetName val="&lt;&lt; Done With 10-Q"/>
      <sheetName val="AGP"/>
      <sheetName val="UNH"/>
      <sheetName val="&lt;&lt; Done With 8-K"/>
      <sheetName val="PE"/>
      <sheetName val="Output v.2"/>
      <sheetName val="NTM PE"/>
      <sheetName val="Graphs"/>
      <sheetName val="PEGS"/>
      <sheetName val="charts"/>
      <sheetName val="MA_DanceFloor"/>
      <sheetName val="FY2012 Merchandise Gross Margin"/>
    </sheetNames>
    <sheetDataSet>
      <sheetData sheetId="0" refreshError="1"/>
      <sheetData sheetId="1" refreshError="1"/>
      <sheetData sheetId="2" refreshError="1">
        <row r="1">
          <cell r="A1" t="str">
            <v>Comparable Company Analysis</v>
          </cell>
          <cell r="AX1" t="str">
            <v>Comparable Company Analysis</v>
          </cell>
          <cell r="BT1" t="str">
            <v>Comparable Company Analysis</v>
          </cell>
          <cell r="CQ1" t="str">
            <v>Comparable Company Analysis</v>
          </cell>
        </row>
        <row r="2">
          <cell r="A2" t="str">
            <v>Managed Care Sector - Trading Levels</v>
          </cell>
          <cell r="AX2" t="str">
            <v>Managed Care Sector - Leverage</v>
          </cell>
          <cell r="BT2" t="str">
            <v>Managed Care Sector - Membership</v>
          </cell>
          <cell r="CQ2" t="str">
            <v>Managed Care Sector - Margins</v>
          </cell>
        </row>
        <row r="3">
          <cell r="A3" t="str">
            <v xml:space="preserve">    </v>
          </cell>
          <cell r="AX3" t="str">
            <v xml:space="preserve">    </v>
          </cell>
          <cell r="BT3" t="str">
            <v xml:space="preserve">    </v>
          </cell>
          <cell r="CQ3" t="str">
            <v xml:space="preserve">    </v>
          </cell>
        </row>
        <row r="5">
          <cell r="A5" t="str">
            <v>$ in millions, except per share data</v>
          </cell>
          <cell r="AX5" t="str">
            <v>$ in millions, except per share data</v>
          </cell>
          <cell r="BT5" t="str">
            <v>(members in thousands)</v>
          </cell>
          <cell r="CQ5" t="str">
            <v>$ in millions, except per share data</v>
          </cell>
        </row>
        <row r="6">
          <cell r="A6" t="str">
            <v>TRADING STATISTICS</v>
          </cell>
          <cell r="AX6" t="str">
            <v>LEVERAGE STATISTICS</v>
          </cell>
          <cell r="BT6" t="str">
            <v>OPERATING (MEMBERSHIP) STATISTICS</v>
          </cell>
          <cell r="CQ6" t="str">
            <v>OPERATING STATISTICS</v>
          </cell>
        </row>
        <row r="7">
          <cell r="AN7" t="str">
            <v xml:space="preserve">Aggregate Value as </v>
          </cell>
        </row>
        <row r="8">
          <cell r="E8" t="str">
            <v>Stock</v>
          </cell>
          <cell r="M8" t="str">
            <v>Diluted</v>
          </cell>
          <cell r="AA8" t="str">
            <v>Secular</v>
          </cell>
          <cell r="AN8" t="str">
            <v xml:space="preserve">a Multiple of </v>
          </cell>
          <cell r="CF8" t="str">
            <v>Total</v>
          </cell>
          <cell r="CN8" t="str">
            <v>Agg. Value/</v>
          </cell>
          <cell r="DG8" t="str">
            <v>LQA</v>
          </cell>
          <cell r="DI8" t="str">
            <v>EBITDA Margins</v>
          </cell>
          <cell r="DQ8" t="str">
            <v>EBIT Margins</v>
          </cell>
        </row>
        <row r="9">
          <cell r="E9" t="str">
            <v>Price</v>
          </cell>
          <cell r="G9" t="str">
            <v>52 Week</v>
          </cell>
          <cell r="K9" t="str">
            <v>Diluted</v>
          </cell>
          <cell r="M9" t="str">
            <v>Equity</v>
          </cell>
          <cell r="O9" t="str">
            <v>Aggregate</v>
          </cell>
          <cell r="Q9" t="str">
            <v>EPS</v>
          </cell>
          <cell r="W9" t="str">
            <v>Price / Earnings</v>
          </cell>
          <cell r="AA9" t="str">
            <v>Growth</v>
          </cell>
          <cell r="AC9" t="str">
            <v>PEG</v>
          </cell>
          <cell r="AN9" t="str">
            <v>EBITDA(b)</v>
          </cell>
          <cell r="AT9" t="str">
            <v>EBIT</v>
          </cell>
          <cell r="AZ9" t="str">
            <v>Ratings</v>
          </cell>
          <cell r="BD9" t="str">
            <v>LTM</v>
          </cell>
          <cell r="BF9" t="str">
            <v>Debt /</v>
          </cell>
          <cell r="BH9" t="str">
            <v>Debt / LTM</v>
          </cell>
          <cell r="BJ9" t="str">
            <v>Total</v>
          </cell>
          <cell r="BL9" t="str">
            <v>Book</v>
          </cell>
          <cell r="BN9" t="str">
            <v>Market</v>
          </cell>
          <cell r="BP9" t="str">
            <v>LTM</v>
          </cell>
          <cell r="BV9" t="str">
            <v>Commercial Membership</v>
          </cell>
          <cell r="BZ9" t="str">
            <v>Government Membership</v>
          </cell>
          <cell r="CF9" t="str">
            <v>Medical</v>
          </cell>
          <cell r="CH9" t="str">
            <v>% of Members</v>
          </cell>
          <cell r="CL9" t="str">
            <v>%</v>
          </cell>
          <cell r="CN9" t="str">
            <v>Medical</v>
          </cell>
          <cell r="CS9" t="str">
            <v>Revenue (a)</v>
          </cell>
          <cell r="CW9" t="str">
            <v>EBITDA (a)</v>
          </cell>
          <cell r="DA9" t="str">
            <v>EBIT (a)</v>
          </cell>
          <cell r="DE9" t="str">
            <v>LQA</v>
          </cell>
          <cell r="DG9" t="str">
            <v>SG&amp;A</v>
          </cell>
          <cell r="DI9" t="str">
            <v>Excl. Int. Income</v>
          </cell>
          <cell r="DM9" t="str">
            <v>Incl. Int. Income</v>
          </cell>
          <cell r="DQ9" t="str">
            <v>Excl. Int. Income</v>
          </cell>
          <cell r="DU9" t="str">
            <v>Incl. Int. Income</v>
          </cell>
        </row>
        <row r="10">
          <cell r="A10" t="str">
            <v>Company Name</v>
          </cell>
          <cell r="C10" t="str">
            <v>Ticker</v>
          </cell>
          <cell r="E10">
            <v>39133</v>
          </cell>
          <cell r="G10" t="str">
            <v>High</v>
          </cell>
          <cell r="I10" t="str">
            <v>Low</v>
          </cell>
          <cell r="K10" t="str">
            <v>Shares</v>
          </cell>
          <cell r="M10" t="str">
            <v>Value</v>
          </cell>
          <cell r="O10" t="str">
            <v>Value (a)</v>
          </cell>
          <cell r="Q10">
            <v>2006</v>
          </cell>
          <cell r="S10">
            <v>2007</v>
          </cell>
          <cell r="U10">
            <v>2008</v>
          </cell>
          <cell r="W10">
            <v>2007</v>
          </cell>
          <cell r="Y10">
            <v>2008</v>
          </cell>
          <cell r="AA10" t="str">
            <v>Rate</v>
          </cell>
          <cell r="AC10">
            <v>2007</v>
          </cell>
          <cell r="AE10">
            <v>2008</v>
          </cell>
          <cell r="AH10" t="str">
            <v>2006 - 07</v>
          </cell>
          <cell r="AJ10" t="str">
            <v>LTM</v>
          </cell>
          <cell r="AL10" t="str">
            <v>LQA</v>
          </cell>
          <cell r="AN10" t="str">
            <v>LTM</v>
          </cell>
          <cell r="AP10">
            <v>2007</v>
          </cell>
          <cell r="AR10">
            <v>2008</v>
          </cell>
          <cell r="AT10" t="str">
            <v>LTM</v>
          </cell>
          <cell r="AV10" t="str">
            <v>LQA</v>
          </cell>
          <cell r="AX10" t="str">
            <v>Company Name</v>
          </cell>
          <cell r="AZ10" t="str">
            <v>Moody's</v>
          </cell>
          <cell r="BB10" t="str">
            <v>S&amp;P</v>
          </cell>
          <cell r="BD10" t="str">
            <v>Revenue</v>
          </cell>
          <cell r="BF10" t="str">
            <v>Book Cap</v>
          </cell>
          <cell r="BH10" t="str">
            <v>EBITDA (a)</v>
          </cell>
          <cell r="BJ10" t="str">
            <v>Debt</v>
          </cell>
          <cell r="BL10" t="str">
            <v>Equity</v>
          </cell>
          <cell r="BN10" t="str">
            <v>Equity</v>
          </cell>
          <cell r="BP10" t="str">
            <v>EBITDA (a)</v>
          </cell>
          <cell r="BT10" t="str">
            <v>Company Name</v>
          </cell>
          <cell r="BV10" t="str">
            <v>Risk</v>
          </cell>
          <cell r="BX10" t="str">
            <v>ASO</v>
          </cell>
          <cell r="BZ10" t="str">
            <v>Medicare</v>
          </cell>
          <cell r="CB10" t="str">
            <v>Medicaid</v>
          </cell>
          <cell r="CD10" t="str">
            <v>TRICARE</v>
          </cell>
          <cell r="CF10" t="str">
            <v>Members</v>
          </cell>
          <cell r="CH10" t="str">
            <v>Medicare</v>
          </cell>
          <cell r="CJ10" t="str">
            <v>Gov't</v>
          </cell>
          <cell r="CL10" t="str">
            <v>Risk</v>
          </cell>
          <cell r="CN10" t="str">
            <v xml:space="preserve">Members </v>
          </cell>
          <cell r="CQ10" t="str">
            <v>Company Name</v>
          </cell>
          <cell r="CS10" t="str">
            <v>LTM</v>
          </cell>
          <cell r="CU10" t="str">
            <v>LQA</v>
          </cell>
          <cell r="CW10" t="str">
            <v xml:space="preserve">LTM </v>
          </cell>
          <cell r="CY10" t="str">
            <v>LQA</v>
          </cell>
          <cell r="DA10" t="str">
            <v>LTM</v>
          </cell>
          <cell r="DC10" t="str">
            <v>LQA</v>
          </cell>
          <cell r="DE10" t="str">
            <v>MLR</v>
          </cell>
          <cell r="DG10" t="str">
            <v>Ratio (b)</v>
          </cell>
          <cell r="DI10" t="str">
            <v xml:space="preserve">LTM </v>
          </cell>
          <cell r="DK10" t="str">
            <v>LQA</v>
          </cell>
          <cell r="DM10" t="str">
            <v>LTM</v>
          </cell>
          <cell r="DQ10" t="str">
            <v xml:space="preserve">LTM </v>
          </cell>
          <cell r="DU10" t="str">
            <v>LTM</v>
          </cell>
        </row>
        <row r="12">
          <cell r="A12" t="str">
            <v>Commercial / Multiline</v>
          </cell>
          <cell r="AX12" t="str">
            <v>Commercial / Multiline</v>
          </cell>
          <cell r="BT12" t="str">
            <v>Commercial / Multiline</v>
          </cell>
          <cell r="CQ12" t="str">
            <v>Commercial / Multiline</v>
          </cell>
        </row>
        <row r="13">
          <cell r="A13" t="str">
            <v>Aetna</v>
          </cell>
          <cell r="C13" t="str">
            <v>AET</v>
          </cell>
          <cell r="E13" t="str">
            <v>#Calc</v>
          </cell>
          <cell r="G13" t="str">
            <v>#Calc</v>
          </cell>
          <cell r="I13" t="str">
            <v>#Calc</v>
          </cell>
          <cell r="K13" t="e">
            <v>#VALUE!</v>
          </cell>
          <cell r="M13" t="e">
            <v>#VALUE!</v>
          </cell>
          <cell r="O13" t="e">
            <v>#VALUE!</v>
          </cell>
          <cell r="Q13">
            <v>2.82</v>
          </cell>
          <cell r="S13">
            <v>3.29</v>
          </cell>
          <cell r="U13">
            <v>3.67</v>
          </cell>
          <cell r="W13" t="str">
            <v>NM</v>
          </cell>
          <cell r="Y13" t="str">
            <v>NM</v>
          </cell>
          <cell r="AA13">
            <v>0.153</v>
          </cell>
          <cell r="AC13" t="e">
            <v>#VALUE!</v>
          </cell>
          <cell r="AE13" t="e">
            <v>#VALUE!</v>
          </cell>
          <cell r="AH13">
            <v>0.1165644171779141</v>
          </cell>
          <cell r="AJ13" t="e">
            <v>#VALUE!</v>
          </cell>
          <cell r="AL13" t="str">
            <v>NM</v>
          </cell>
          <cell r="AN13" t="e">
            <v>#VALUE!</v>
          </cell>
          <cell r="AP13" t="e">
            <v>#VALUE!</v>
          </cell>
          <cell r="AR13" t="e">
            <v>#VALUE!</v>
          </cell>
          <cell r="AT13" t="str">
            <v>NM</v>
          </cell>
          <cell r="AV13" t="str">
            <v>NM</v>
          </cell>
          <cell r="AX13" t="str">
            <v>Aetna</v>
          </cell>
          <cell r="AZ13" t="str">
            <v>Baa1</v>
          </cell>
          <cell r="BB13" t="str">
            <v>A-</v>
          </cell>
          <cell r="BD13">
            <v>24621.300000000003</v>
          </cell>
          <cell r="BF13">
            <v>0.20204901766223457</v>
          </cell>
          <cell r="BH13">
            <v>0.86691242104282984</v>
          </cell>
          <cell r="BJ13">
            <v>2443.5</v>
          </cell>
          <cell r="BL13">
            <v>9650.1</v>
          </cell>
          <cell r="BN13" t="e">
            <v>#VALUE!</v>
          </cell>
          <cell r="BP13">
            <v>2818.6238202247177</v>
          </cell>
          <cell r="BT13" t="str">
            <v>Aetna</v>
          </cell>
          <cell r="BV13">
            <v>5085</v>
          </cell>
          <cell r="BX13">
            <v>10037</v>
          </cell>
          <cell r="BZ13">
            <v>142</v>
          </cell>
          <cell r="CB13">
            <v>119</v>
          </cell>
          <cell r="CD13">
            <v>0</v>
          </cell>
          <cell r="CF13">
            <v>15383</v>
          </cell>
          <cell r="CH13">
            <v>9.2309692517714356E-3</v>
          </cell>
          <cell r="CJ13">
            <v>1.6966781512058767E-2</v>
          </cell>
          <cell r="CL13">
            <v>0.34752649028147953</v>
          </cell>
          <cell r="CN13" t="e">
            <v>#VALUE!</v>
          </cell>
          <cell r="CQ13" t="str">
            <v>Aetna</v>
          </cell>
          <cell r="CS13">
            <v>24621.300000000003</v>
          </cell>
          <cell r="CU13">
            <v>25198.000000000004</v>
          </cell>
          <cell r="CW13">
            <v>2818.6238202247177</v>
          </cell>
          <cell r="CY13">
            <v>3492.4000000000042</v>
          </cell>
          <cell r="DA13">
            <v>2417.6111218120195</v>
          </cell>
          <cell r="DC13">
            <v>3162.8000000000043</v>
          </cell>
          <cell r="DE13">
            <v>0.78700000000000003</v>
          </cell>
          <cell r="DG13">
            <v>0.17897996902942201</v>
          </cell>
          <cell r="DI13">
            <v>7.1855287656539965E-2</v>
          </cell>
          <cell r="DK13">
            <v>9.6458364553674181E-2</v>
          </cell>
          <cell r="DM13">
            <v>0.1144790819422499</v>
          </cell>
          <cell r="DQ13">
            <v>5.4784089031868898E-2</v>
          </cell>
          <cell r="DU13">
            <v>9.8191855093436142E-2</v>
          </cell>
        </row>
        <row r="14">
          <cell r="A14" t="str">
            <v>Cigna</v>
          </cell>
          <cell r="C14" t="str">
            <v>CI</v>
          </cell>
          <cell r="E14" t="str">
            <v>#Calc</v>
          </cell>
          <cell r="G14" t="str">
            <v>#Calc</v>
          </cell>
          <cell r="I14" t="str">
            <v>#Calc</v>
          </cell>
          <cell r="K14" t="e">
            <v>#VALUE!</v>
          </cell>
          <cell r="M14" t="e">
            <v>#VALUE!</v>
          </cell>
          <cell r="O14" t="e">
            <v>#VALUE!</v>
          </cell>
          <cell r="Q14">
            <v>9.51</v>
          </cell>
          <cell r="S14">
            <v>10.620000000000001</v>
          </cell>
          <cell r="U14">
            <v>12.02</v>
          </cell>
          <cell r="W14" t="str">
            <v>NM</v>
          </cell>
          <cell r="Y14" t="str">
            <v>NM</v>
          </cell>
          <cell r="AA14">
            <v>0.12</v>
          </cell>
          <cell r="AC14" t="e">
            <v>#VALUE!</v>
          </cell>
          <cell r="AE14" t="e">
            <v>#VALUE!</v>
          </cell>
          <cell r="AH14">
            <v>0.11879259980525814</v>
          </cell>
          <cell r="AJ14" t="e">
            <v>#VALUE!</v>
          </cell>
          <cell r="AL14" t="str">
            <v>NM</v>
          </cell>
          <cell r="AN14" t="e">
            <v>#VALUE!</v>
          </cell>
          <cell r="AP14" t="e">
            <v>#VALUE!</v>
          </cell>
          <cell r="AR14" t="e">
            <v>#VALUE!</v>
          </cell>
          <cell r="AT14" t="str">
            <v>NM</v>
          </cell>
          <cell r="AV14" t="str">
            <v>NM</v>
          </cell>
          <cell r="AX14" t="str">
            <v>Cigna</v>
          </cell>
          <cell r="AZ14" t="str">
            <v>Baa3</v>
          </cell>
          <cell r="BB14" t="str">
            <v>BBB</v>
          </cell>
          <cell r="BD14">
            <v>16237</v>
          </cell>
          <cell r="BF14">
            <v>0.25836236933797907</v>
          </cell>
          <cell r="BH14">
            <v>0.87030516431924887</v>
          </cell>
          <cell r="BJ14">
            <v>1483</v>
          </cell>
          <cell r="BL14">
            <v>4257</v>
          </cell>
          <cell r="BN14" t="e">
            <v>#VALUE!</v>
          </cell>
          <cell r="BP14">
            <v>1704</v>
          </cell>
          <cell r="BT14" t="str">
            <v>Cigna (b)</v>
          </cell>
          <cell r="BV14">
            <v>1142</v>
          </cell>
          <cell r="BX14">
            <v>8179</v>
          </cell>
          <cell r="BZ14">
            <v>32</v>
          </cell>
          <cell r="CB14">
            <v>0</v>
          </cell>
          <cell r="CD14">
            <v>0</v>
          </cell>
          <cell r="CF14">
            <v>9353</v>
          </cell>
          <cell r="CH14">
            <v>3.4213621297979257E-3</v>
          </cell>
          <cell r="CJ14">
            <v>3.4213621297979257E-3</v>
          </cell>
          <cell r="CL14">
            <v>0.12552122313696146</v>
          </cell>
          <cell r="CN14" t="e">
            <v>#VALUE!</v>
          </cell>
          <cell r="CQ14" t="str">
            <v>Cigna</v>
          </cell>
          <cell r="CS14">
            <v>16237</v>
          </cell>
          <cell r="CU14">
            <v>16656</v>
          </cell>
          <cell r="CW14">
            <v>1704</v>
          </cell>
          <cell r="CY14">
            <v>2138.666666666667</v>
          </cell>
          <cell r="DA14">
            <v>1454</v>
          </cell>
          <cell r="DC14">
            <v>1892</v>
          </cell>
          <cell r="DE14">
            <v>0.80389999999999995</v>
          </cell>
          <cell r="DG14">
            <v>0.34045170928904117</v>
          </cell>
          <cell r="DI14">
            <v>9.8112693329699529E-3</v>
          </cell>
          <cell r="DK14">
            <v>4.3149661657439164E-2</v>
          </cell>
          <cell r="DM14">
            <v>0.1049454948574244</v>
          </cell>
          <cell r="DQ14" t="str">
            <v>NM</v>
          </cell>
          <cell r="DU14">
            <v>8.9548561926464251E-2</v>
          </cell>
        </row>
        <row r="15">
          <cell r="A15" t="str">
            <v>Coventry</v>
          </cell>
          <cell r="C15" t="str">
            <v>CVH</v>
          </cell>
          <cell r="E15" t="str">
            <v>#Calc</v>
          </cell>
          <cell r="G15" t="str">
            <v>#Calc</v>
          </cell>
          <cell r="I15" t="str">
            <v>#Calc</v>
          </cell>
          <cell r="K15" t="e">
            <v>#VALUE!</v>
          </cell>
          <cell r="M15" t="e">
            <v>#VALUE!</v>
          </cell>
          <cell r="O15" t="e">
            <v>#VALUE!</v>
          </cell>
          <cell r="Q15">
            <v>3.47</v>
          </cell>
          <cell r="S15">
            <v>3.93</v>
          </cell>
          <cell r="U15">
            <v>4.4000000000000004</v>
          </cell>
          <cell r="W15" t="str">
            <v>NM</v>
          </cell>
          <cell r="Y15" t="str">
            <v>NM</v>
          </cell>
          <cell r="AA15">
            <v>0.14550000000000002</v>
          </cell>
          <cell r="AC15" t="e">
            <v>#VALUE!</v>
          </cell>
          <cell r="AE15" t="e">
            <v>#VALUE!</v>
          </cell>
          <cell r="AH15">
            <v>0.11764705882352944</v>
          </cell>
          <cell r="AJ15" t="e">
            <v>#VALUE!</v>
          </cell>
          <cell r="AL15" t="str">
            <v>NM</v>
          </cell>
          <cell r="AN15" t="e">
            <v>#VALUE!</v>
          </cell>
          <cell r="AP15" t="e">
            <v>#VALUE!</v>
          </cell>
          <cell r="AR15" t="e">
            <v>#VALUE!</v>
          </cell>
          <cell r="AT15" t="str">
            <v>NM</v>
          </cell>
          <cell r="AV15" t="str">
            <v>NM</v>
          </cell>
          <cell r="AX15" t="str">
            <v>Coventry</v>
          </cell>
          <cell r="AZ15" t="str">
            <v>Ba1</v>
          </cell>
          <cell r="BB15" t="str">
            <v>BBB-</v>
          </cell>
          <cell r="BD15">
            <v>7604.6729999999998</v>
          </cell>
          <cell r="BF15">
            <v>0.2150730428211701</v>
          </cell>
          <cell r="BH15">
            <v>0.65980511640622919</v>
          </cell>
          <cell r="BJ15">
            <v>760.5</v>
          </cell>
          <cell r="BL15">
            <v>2775.5079999999998</v>
          </cell>
          <cell r="BN15" t="e">
            <v>#VALUE!</v>
          </cell>
          <cell r="BP15">
            <v>1152.6130687531299</v>
          </cell>
          <cell r="BT15" t="str">
            <v>Coventry</v>
          </cell>
          <cell r="BV15">
            <v>0</v>
          </cell>
          <cell r="BX15">
            <v>0</v>
          </cell>
          <cell r="BZ15">
            <v>0</v>
          </cell>
          <cell r="CB15">
            <v>0</v>
          </cell>
          <cell r="CD15">
            <v>0</v>
          </cell>
          <cell r="CF15">
            <v>0</v>
          </cell>
          <cell r="CH15" t="str">
            <v>NM</v>
          </cell>
          <cell r="CJ15" t="str">
            <v>NM</v>
          </cell>
          <cell r="CL15" t="str">
            <v>NM</v>
          </cell>
          <cell r="CN15" t="e">
            <v>#VALUE!</v>
          </cell>
          <cell r="CQ15" t="str">
            <v>Coventry</v>
          </cell>
          <cell r="CS15">
            <v>7604.6729999999998</v>
          </cell>
          <cell r="CU15">
            <v>7746.848</v>
          </cell>
          <cell r="CW15">
            <v>1152.6130687531299</v>
          </cell>
          <cell r="CY15">
            <v>1120.8679999999999</v>
          </cell>
          <cell r="DA15">
            <v>992.45673786019483</v>
          </cell>
          <cell r="DC15">
            <v>1007.4279999999999</v>
          </cell>
          <cell r="DE15">
            <v>0.80100000000000005</v>
          </cell>
          <cell r="DG15">
            <v>0.16900262736651553</v>
          </cell>
          <cell r="DI15">
            <v>0.14854449160160565</v>
          </cell>
          <cell r="DK15">
            <v>0.13233263633392278</v>
          </cell>
          <cell r="DM15">
            <v>0.15156642090371669</v>
          </cell>
          <cell r="DQ15">
            <v>0.12740922757790143</v>
          </cell>
          <cell r="DU15">
            <v>0.13050616875442178</v>
          </cell>
        </row>
        <row r="16">
          <cell r="A16" t="str">
            <v>Health Net</v>
          </cell>
          <cell r="C16" t="str">
            <v>HNT</v>
          </cell>
          <cell r="E16" t="str">
            <v>#Calc</v>
          </cell>
          <cell r="G16" t="str">
            <v>#Calc</v>
          </cell>
          <cell r="I16" t="str">
            <v>#Calc</v>
          </cell>
          <cell r="K16" t="e">
            <v>#VALUE!</v>
          </cell>
          <cell r="M16" t="e">
            <v>#VALUE!</v>
          </cell>
          <cell r="O16" t="e">
            <v>#VALUE!</v>
          </cell>
          <cell r="Q16">
            <v>3.0500000000000003</v>
          </cell>
          <cell r="S16">
            <v>3.63</v>
          </cell>
          <cell r="U16">
            <v>4.13</v>
          </cell>
          <cell r="W16" t="str">
            <v>NM</v>
          </cell>
          <cell r="Y16" t="str">
            <v>NM</v>
          </cell>
          <cell r="AA16">
            <v>0.15</v>
          </cell>
          <cell r="AC16" t="e">
            <v>#VALUE!</v>
          </cell>
          <cell r="AE16" t="e">
            <v>#VALUE!</v>
          </cell>
          <cell r="AH16">
            <v>0.13850415512465397</v>
          </cell>
          <cell r="AJ16" t="e">
            <v>#VALUE!</v>
          </cell>
          <cell r="AL16" t="str">
            <v>NM</v>
          </cell>
          <cell r="AN16" t="e">
            <v>#VALUE!</v>
          </cell>
          <cell r="AP16" t="e">
            <v>#VALUE!</v>
          </cell>
          <cell r="AR16" t="e">
            <v>#VALUE!</v>
          </cell>
          <cell r="AT16" t="str">
            <v>NM</v>
          </cell>
          <cell r="AV16" t="str">
            <v>NM</v>
          </cell>
          <cell r="AX16" t="str">
            <v>Health Net</v>
          </cell>
          <cell r="AZ16" t="str">
            <v>Baa1</v>
          </cell>
          <cell r="BB16" t="str">
            <v>BB</v>
          </cell>
          <cell r="BD16">
            <v>12650.334999999999</v>
          </cell>
          <cell r="BF16">
            <v>0.20740975497856007</v>
          </cell>
          <cell r="BH16">
            <v>0.77914856711947655</v>
          </cell>
          <cell r="BJ16">
            <v>500</v>
          </cell>
          <cell r="BL16">
            <v>1910.6869999999999</v>
          </cell>
          <cell r="BN16" t="e">
            <v>#VALUE!</v>
          </cell>
          <cell r="BP16">
            <v>641.72613683742907</v>
          </cell>
          <cell r="BT16" t="str">
            <v>Health Net (c)</v>
          </cell>
          <cell r="BV16">
            <v>2231</v>
          </cell>
          <cell r="BX16">
            <v>110</v>
          </cell>
          <cell r="BZ16">
            <v>294</v>
          </cell>
          <cell r="CB16">
            <v>847</v>
          </cell>
          <cell r="CD16">
            <v>0</v>
          </cell>
          <cell r="CF16">
            <v>3482</v>
          </cell>
          <cell r="CH16">
            <v>8.4434233199310746E-2</v>
          </cell>
          <cell r="CJ16">
            <v>0.32768523836875357</v>
          </cell>
          <cell r="CL16">
            <v>0.96840896036760482</v>
          </cell>
          <cell r="CN16" t="e">
            <v>#VALUE!</v>
          </cell>
          <cell r="CQ16" t="str">
            <v>Health Net</v>
          </cell>
          <cell r="CS16">
            <v>12650.334999999999</v>
          </cell>
          <cell r="CU16">
            <v>12989.699999999999</v>
          </cell>
          <cell r="CW16">
            <v>641.72613683742907</v>
          </cell>
          <cell r="CY16">
            <v>761.51199999999812</v>
          </cell>
          <cell r="DA16">
            <v>581.21380350409572</v>
          </cell>
          <cell r="DC16">
            <v>712.23599999999817</v>
          </cell>
          <cell r="DE16">
            <v>0.83319614771703743</v>
          </cell>
          <cell r="DG16">
            <v>0.10929688537866181</v>
          </cell>
          <cell r="DI16">
            <v>4.2414557243045645E-2</v>
          </cell>
          <cell r="DK16">
            <v>4.8901337708879777E-2</v>
          </cell>
          <cell r="DM16">
            <v>5.0727995490825274E-2</v>
          </cell>
          <cell r="DQ16">
            <v>3.7589208181589423E-2</v>
          </cell>
          <cell r="DU16">
            <v>4.5944538504640059E-2</v>
          </cell>
        </row>
        <row r="17">
          <cell r="A17" t="str">
            <v>Sierra Health</v>
          </cell>
          <cell r="C17" t="str">
            <v>SIE</v>
          </cell>
          <cell r="E17" t="str">
            <v>#Calc</v>
          </cell>
          <cell r="G17" t="str">
            <v>#Calc</v>
          </cell>
          <cell r="I17" t="str">
            <v>#Calc</v>
          </cell>
          <cell r="K17" t="e">
            <v>#VALUE!</v>
          </cell>
          <cell r="M17" t="e">
            <v>#VALUE!</v>
          </cell>
          <cell r="O17" t="e">
            <v>#VALUE!</v>
          </cell>
          <cell r="Q17">
            <v>2.25</v>
          </cell>
          <cell r="S17">
            <v>2.39</v>
          </cell>
          <cell r="U17">
            <v>2.7</v>
          </cell>
          <cell r="W17" t="str">
            <v>NM</v>
          </cell>
          <cell r="Y17" t="str">
            <v>NM</v>
          </cell>
          <cell r="AA17">
            <v>0.15</v>
          </cell>
          <cell r="AC17" t="e">
            <v>#VALUE!</v>
          </cell>
          <cell r="AE17" t="e">
            <v>#VALUE!</v>
          </cell>
          <cell r="AH17">
            <v>0.10256410256410264</v>
          </cell>
          <cell r="AJ17" t="e">
            <v>#VALUE!</v>
          </cell>
          <cell r="AL17" t="str">
            <v>NM</v>
          </cell>
          <cell r="AN17" t="e">
            <v>#VALUE!</v>
          </cell>
          <cell r="AP17" t="e">
            <v>#VALUE!</v>
          </cell>
          <cell r="AR17" t="e">
            <v>#VALUE!</v>
          </cell>
          <cell r="AT17" t="str">
            <v>NM</v>
          </cell>
          <cell r="AV17" t="str">
            <v>NM</v>
          </cell>
          <cell r="AX17" t="str">
            <v>Sierra Health</v>
          </cell>
          <cell r="AZ17" t="str">
            <v>NR</v>
          </cell>
          <cell r="BB17" t="str">
            <v>BB+</v>
          </cell>
          <cell r="BD17">
            <v>1646.39</v>
          </cell>
          <cell r="BF17">
            <v>9.7719296186305903E-4</v>
          </cell>
          <cell r="BH17">
            <v>1.4459748805623674E-3</v>
          </cell>
          <cell r="BJ17">
            <v>0.33299999999999841</v>
          </cell>
          <cell r="BL17">
            <v>340.43900000000002</v>
          </cell>
          <cell r="BN17" t="e">
            <v>#VALUE!</v>
          </cell>
          <cell r="BP17">
            <v>230.2944570312925</v>
          </cell>
          <cell r="BT17" t="str">
            <v>Sierra Health</v>
          </cell>
          <cell r="BV17">
            <v>304.90000000000003</v>
          </cell>
          <cell r="BX17">
            <v>221.1</v>
          </cell>
          <cell r="BZ17">
            <v>242</v>
          </cell>
          <cell r="CB17">
            <v>57</v>
          </cell>
          <cell r="CD17">
            <v>0</v>
          </cell>
          <cell r="CF17">
            <v>825</v>
          </cell>
          <cell r="CH17">
            <v>0.29333333333333333</v>
          </cell>
          <cell r="CJ17">
            <v>0.36242424242424243</v>
          </cell>
          <cell r="CL17">
            <v>0.73199999999999998</v>
          </cell>
          <cell r="CN17" t="e">
            <v>#VALUE!</v>
          </cell>
          <cell r="CQ17" t="str">
            <v>Sierra Health</v>
          </cell>
          <cell r="CS17">
            <v>1646.39</v>
          </cell>
          <cell r="CU17">
            <v>1719.9880000000001</v>
          </cell>
          <cell r="CW17">
            <v>230.2944570312925</v>
          </cell>
          <cell r="CY17">
            <v>267.14419949039478</v>
          </cell>
          <cell r="DA17">
            <v>181.82726988645649</v>
          </cell>
          <cell r="DC17">
            <v>220.048</v>
          </cell>
          <cell r="DE17">
            <v>0.75278199615346153</v>
          </cell>
          <cell r="DG17">
            <v>9.433099109468035E-2</v>
          </cell>
          <cell r="DI17">
            <v>0.11735267112528851</v>
          </cell>
          <cell r="DK17">
            <v>0.13297841074529787</v>
          </cell>
          <cell r="DM17">
            <v>0.13987843526217511</v>
          </cell>
          <cell r="DQ17">
            <v>8.7143245296733673E-2</v>
          </cell>
          <cell r="DU17">
            <v>0.11043997466363163</v>
          </cell>
        </row>
        <row r="18">
          <cell r="A18" t="str">
            <v>UnitedHealth</v>
          </cell>
          <cell r="C18" t="str">
            <v>UNH</v>
          </cell>
          <cell r="E18" t="str">
            <v>#Calc</v>
          </cell>
          <cell r="G18" t="str">
            <v>#Calc</v>
          </cell>
          <cell r="I18" t="str">
            <v>#Calc</v>
          </cell>
          <cell r="K18">
            <v>1398</v>
          </cell>
          <cell r="M18" t="e">
            <v>#VALUE!</v>
          </cell>
          <cell r="O18" t="e">
            <v>#VALUE!</v>
          </cell>
          <cell r="Q18">
            <v>2.98</v>
          </cell>
          <cell r="S18">
            <v>3.42</v>
          </cell>
          <cell r="U18">
            <v>3.92</v>
          </cell>
          <cell r="W18" t="str">
            <v>NM</v>
          </cell>
          <cell r="Y18" t="str">
            <v>NM</v>
          </cell>
          <cell r="AA18">
            <v>0.161</v>
          </cell>
          <cell r="AC18" t="e">
            <v>#VALUE!</v>
          </cell>
          <cell r="AE18" t="e">
            <v>#VALUE!</v>
          </cell>
          <cell r="AH18">
            <v>0.14868804664723023</v>
          </cell>
          <cell r="AJ18" t="e">
            <v>#VALUE!</v>
          </cell>
          <cell r="AL18" t="str">
            <v>NM</v>
          </cell>
          <cell r="AN18" t="e">
            <v>#VALUE!</v>
          </cell>
          <cell r="AP18" t="e">
            <v>#VALUE!</v>
          </cell>
          <cell r="AR18" t="e">
            <v>#VALUE!</v>
          </cell>
          <cell r="AT18" t="str">
            <v>NM</v>
          </cell>
          <cell r="AV18" t="str">
            <v>NM</v>
          </cell>
          <cell r="AX18" t="str">
            <v>UnitedHealth</v>
          </cell>
          <cell r="AZ18" t="str">
            <v>A2</v>
          </cell>
          <cell r="BB18" t="str">
            <v>A</v>
          </cell>
          <cell r="BD18">
            <v>53935.478999999999</v>
          </cell>
          <cell r="BF18">
            <v>0.27257549899829336</v>
          </cell>
          <cell r="BH18">
            <v>1.0992154531110627</v>
          </cell>
          <cell r="BJ18">
            <v>7347</v>
          </cell>
          <cell r="BL18">
            <v>19607</v>
          </cell>
          <cell r="BN18" t="e">
            <v>#VALUE!</v>
          </cell>
          <cell r="BP18">
            <v>6683.8579999999984</v>
          </cell>
          <cell r="BT18" t="str">
            <v>UnitedHealth</v>
          </cell>
          <cell r="BV18">
            <v>15265</v>
          </cell>
          <cell r="BX18">
            <v>41075</v>
          </cell>
          <cell r="BZ18">
            <v>0</v>
          </cell>
          <cell r="CB18">
            <v>0</v>
          </cell>
          <cell r="CD18">
            <v>0</v>
          </cell>
          <cell r="CF18">
            <v>56340</v>
          </cell>
          <cell r="CH18">
            <v>0</v>
          </cell>
          <cell r="CJ18">
            <v>0</v>
          </cell>
          <cell r="CL18">
            <v>0.27094426695065676</v>
          </cell>
          <cell r="CN18" t="e">
            <v>#VALUE!</v>
          </cell>
          <cell r="CQ18" t="str">
            <v>UnitedHealth</v>
          </cell>
          <cell r="CS18">
            <v>53935.478999999999</v>
          </cell>
          <cell r="CU18">
            <v>72032</v>
          </cell>
          <cell r="CW18">
            <v>6683.8579999999984</v>
          </cell>
          <cell r="CY18">
            <v>8237.3333333333339</v>
          </cell>
          <cell r="DA18">
            <v>5789.2147460317437</v>
          </cell>
          <cell r="DC18">
            <v>7212.0000000000009</v>
          </cell>
          <cell r="DE18">
            <v>0.81100000000000005</v>
          </cell>
          <cell r="DG18">
            <v>0.13989015726630302</v>
          </cell>
          <cell r="DI18">
            <v>0.11377332806179401</v>
          </cell>
          <cell r="DK18">
            <v>0.10315094940861123</v>
          </cell>
          <cell r="DM18">
            <v>0.12392321573708465</v>
          </cell>
          <cell r="DQ18">
            <v>9.6993867447389831E-2</v>
          </cell>
          <cell r="DU18">
            <v>0.10733592902793621</v>
          </cell>
        </row>
        <row r="19">
          <cell r="A19" t="str">
            <v>WellPoint</v>
          </cell>
          <cell r="C19" t="str">
            <v>WLP</v>
          </cell>
          <cell r="E19" t="str">
            <v>#Calc</v>
          </cell>
          <cell r="G19" t="str">
            <v>#Calc</v>
          </cell>
          <cell r="I19" t="str">
            <v>#Calc</v>
          </cell>
          <cell r="K19" t="e">
            <v>#VALUE!</v>
          </cell>
          <cell r="M19" t="e">
            <v>#VALUE!</v>
          </cell>
          <cell r="O19" t="e">
            <v>#VALUE!</v>
          </cell>
          <cell r="Q19">
            <v>4.79</v>
          </cell>
          <cell r="S19">
            <v>5.55</v>
          </cell>
          <cell r="U19">
            <v>6.37</v>
          </cell>
          <cell r="W19" t="str">
            <v>NM</v>
          </cell>
          <cell r="Y19" t="str">
            <v>NM</v>
          </cell>
          <cell r="AA19">
            <v>0.15</v>
          </cell>
          <cell r="AC19" t="e">
            <v>#VALUE!</v>
          </cell>
          <cell r="AE19" t="e">
            <v>#VALUE!</v>
          </cell>
          <cell r="AH19">
            <v>0.15162454873646203</v>
          </cell>
          <cell r="AJ19" t="e">
            <v>#VALUE!</v>
          </cell>
          <cell r="AL19" t="str">
            <v>NM</v>
          </cell>
          <cell r="AN19" t="e">
            <v>#VALUE!</v>
          </cell>
          <cell r="AP19" t="e">
            <v>#VALUE!</v>
          </cell>
          <cell r="AR19" t="e">
            <v>#VALUE!</v>
          </cell>
          <cell r="AT19" t="e">
            <v>#REF!</v>
          </cell>
          <cell r="AV19" t="str">
            <v>NM</v>
          </cell>
          <cell r="AX19" t="str">
            <v>WellPoint</v>
          </cell>
          <cell r="AZ19" t="str">
            <v>Baa1</v>
          </cell>
          <cell r="BB19" t="str">
            <v>BBB+</v>
          </cell>
          <cell r="BD19">
            <v>55101.766666666685</v>
          </cell>
          <cell r="BF19">
            <v>0.23322884609887856</v>
          </cell>
          <cell r="BH19">
            <v>1.2318198231121222</v>
          </cell>
          <cell r="BJ19">
            <v>7343.7</v>
          </cell>
          <cell r="BL19">
            <v>24143.4</v>
          </cell>
          <cell r="BN19" t="e">
            <v>#VALUE!</v>
          </cell>
          <cell r="BP19">
            <v>5961.6673333333465</v>
          </cell>
          <cell r="BT19" t="str">
            <v>WellPoint (a)</v>
          </cell>
          <cell r="BV19">
            <v>17253</v>
          </cell>
          <cell r="BX19">
            <v>16937</v>
          </cell>
          <cell r="BZ19">
            <v>1231</v>
          </cell>
          <cell r="CB19">
            <v>2024</v>
          </cell>
          <cell r="CD19">
            <v>0</v>
          </cell>
          <cell r="CF19">
            <v>37445</v>
          </cell>
          <cell r="CH19">
            <v>3.2874883161970889E-2</v>
          </cell>
          <cell r="CJ19">
            <v>8.692749365736413E-2</v>
          </cell>
          <cell r="CL19">
            <v>0.54768326879423146</v>
          </cell>
          <cell r="CN19" t="e">
            <v>#VALUE!</v>
          </cell>
          <cell r="CQ19" t="str">
            <v>WellPoint</v>
          </cell>
          <cell r="CS19">
            <v>55101.766666666685</v>
          </cell>
          <cell r="CU19">
            <v>57703.6</v>
          </cell>
          <cell r="CW19">
            <v>5961.6673333333465</v>
          </cell>
          <cell r="CY19">
            <v>6625.0666666666684</v>
          </cell>
          <cell r="DA19">
            <v>4925.2000000000235</v>
          </cell>
          <cell r="DC19">
            <v>5740.0000000000018</v>
          </cell>
          <cell r="DE19">
            <v>0.81339574971738127</v>
          </cell>
          <cell r="DG19">
            <v>0.14345964011153109</v>
          </cell>
          <cell r="DI19">
            <v>9.4804080311875247E-2</v>
          </cell>
          <cell r="DK19">
            <v>7.3583431878254127E-2</v>
          </cell>
          <cell r="DM19">
            <v>0.10819376027265934</v>
          </cell>
          <cell r="DQ19">
            <v>7.5711607692737923E-2</v>
          </cell>
          <cell r="DU19">
            <v>8.938370397077447E-2</v>
          </cell>
        </row>
        <row r="21">
          <cell r="O21" t="str">
            <v>Mean</v>
          </cell>
          <cell r="W21" t="e">
            <v>#DIV/0!</v>
          </cell>
          <cell r="Y21" t="e">
            <v>#DIV/0!</v>
          </cell>
          <cell r="AA21">
            <v>0.14707142857142858</v>
          </cell>
          <cell r="AC21" t="e">
            <v>#VALUE!</v>
          </cell>
          <cell r="AE21" t="e">
            <v>#VALUE!</v>
          </cell>
          <cell r="AH21">
            <v>0.13429223264926496</v>
          </cell>
          <cell r="AJ21" t="e">
            <v>#VALUE!</v>
          </cell>
          <cell r="AL21" t="e">
            <v>#DIV/0!</v>
          </cell>
          <cell r="AN21" t="e">
            <v>#VALUE!</v>
          </cell>
          <cell r="AP21" t="e">
            <v>#VALUE!</v>
          </cell>
          <cell r="AR21" t="e">
            <v>#VALUE!</v>
          </cell>
          <cell r="AT21" t="e">
            <v>#REF!</v>
          </cell>
          <cell r="AV21" t="e">
            <v>#DIV/0!</v>
          </cell>
          <cell r="AZ21" t="str">
            <v>Mean</v>
          </cell>
          <cell r="BF21">
            <v>0.19852510326556841</v>
          </cell>
          <cell r="BH21">
            <v>0.78695035999879015</v>
          </cell>
          <cell r="DA21" t="str">
            <v>Mean</v>
          </cell>
          <cell r="DC21" t="str">
            <v>Mean</v>
          </cell>
          <cell r="DE21">
            <v>0.80032484194112574</v>
          </cell>
          <cell r="DG21">
            <v>0.16791599707659355</v>
          </cell>
          <cell r="DI21">
            <v>8.550795504758843E-2</v>
          </cell>
          <cell r="DK21">
            <v>9.0079256040868444E-2</v>
          </cell>
          <cell r="DM21">
            <v>0.11338777206659077</v>
          </cell>
          <cell r="DQ21">
            <v>7.9938540871370187E-2</v>
          </cell>
          <cell r="DU21">
            <v>9.5907247420186373E-2</v>
          </cell>
        </row>
        <row r="22">
          <cell r="O22" t="str">
            <v>Median</v>
          </cell>
          <cell r="W22" t="e">
            <v>#NUM!</v>
          </cell>
          <cell r="Y22" t="e">
            <v>#NUM!</v>
          </cell>
          <cell r="AA22">
            <v>0.15</v>
          </cell>
          <cell r="AC22" t="e">
            <v>#VALUE!</v>
          </cell>
          <cell r="AD22" t="e">
            <v>#NUM!</v>
          </cell>
          <cell r="AE22" t="e">
            <v>#VALUE!</v>
          </cell>
          <cell r="AF22" t="e">
            <v>#NUM!</v>
          </cell>
          <cell r="AG22" t="e">
            <v>#NUM!</v>
          </cell>
          <cell r="AH22">
            <v>0.11879259980525814</v>
          </cell>
          <cell r="AI22" t="e">
            <v>#NUM!</v>
          </cell>
          <cell r="AJ22" t="e">
            <v>#VALUE!</v>
          </cell>
          <cell r="AK22" t="e">
            <v>#NUM!</v>
          </cell>
          <cell r="AL22" t="e">
            <v>#NUM!</v>
          </cell>
          <cell r="AM22" t="e">
            <v>#NUM!</v>
          </cell>
          <cell r="AN22" t="e">
            <v>#VALUE!</v>
          </cell>
          <cell r="AP22" t="e">
            <v>#VALUE!</v>
          </cell>
          <cell r="AR22" t="e">
            <v>#VALUE!</v>
          </cell>
          <cell r="AT22" t="e">
            <v>#REF!</v>
          </cell>
          <cell r="AV22" t="e">
            <v>#NUM!</v>
          </cell>
          <cell r="AZ22" t="str">
            <v>Median</v>
          </cell>
          <cell r="BF22">
            <v>0.2150730428211701</v>
          </cell>
          <cell r="BH22">
            <v>0.86691242104282984</v>
          </cell>
          <cell r="DA22" t="str">
            <v>Median</v>
          </cell>
          <cell r="DC22" t="str">
            <v>Median</v>
          </cell>
          <cell r="DE22">
            <v>0.80389999999999995</v>
          </cell>
          <cell r="DG22">
            <v>0.14345964011153109</v>
          </cell>
          <cell r="DI22">
            <v>9.4804080311875247E-2</v>
          </cell>
          <cell r="DK22">
            <v>9.6458364553674181E-2</v>
          </cell>
          <cell r="DM22">
            <v>0.1144790819422499</v>
          </cell>
          <cell r="DQ22">
            <v>8.1427426494735805E-2</v>
          </cell>
          <cell r="DU22">
            <v>9.8191855093436142E-2</v>
          </cell>
        </row>
        <row r="23">
          <cell r="A23" t="str">
            <v>Medicaid</v>
          </cell>
          <cell r="AX23" t="str">
            <v>Medicaid</v>
          </cell>
          <cell r="BT23" t="str">
            <v>Medicaid</v>
          </cell>
          <cell r="CQ23" t="str">
            <v>Medicaid</v>
          </cell>
        </row>
        <row r="24">
          <cell r="A24" t="str">
            <v>Amerigroup</v>
          </cell>
          <cell r="C24" t="str">
            <v>AGP</v>
          </cell>
          <cell r="E24">
            <v>29.51</v>
          </cell>
          <cell r="G24">
            <v>37.15</v>
          </cell>
          <cell r="I24">
            <v>17.41</v>
          </cell>
          <cell r="K24">
            <v>54.129446231108105</v>
          </cell>
          <cell r="M24">
            <v>1597.3599582800002</v>
          </cell>
          <cell r="O24">
            <v>1599.2769582800001</v>
          </cell>
          <cell r="Q24">
            <v>1.3</v>
          </cell>
          <cell r="S24">
            <v>1.83</v>
          </cell>
          <cell r="U24">
            <v>2.29</v>
          </cell>
          <cell r="W24">
            <v>16.125683060109289</v>
          </cell>
          <cell r="Y24">
            <v>12.886462882096071</v>
          </cell>
          <cell r="AA24">
            <v>0.14950000000000002</v>
          </cell>
          <cell r="AC24">
            <v>107.86410073651696</v>
          </cell>
          <cell r="AE24">
            <v>86.197076134421863</v>
          </cell>
          <cell r="AH24">
            <v>0.25136612021857929</v>
          </cell>
          <cell r="AJ24">
            <v>13.995965224255453</v>
          </cell>
          <cell r="AL24" t="str">
            <v>NM</v>
          </cell>
          <cell r="AN24">
            <v>11.45542123591286</v>
          </cell>
          <cell r="AP24">
            <v>7.479931899204594</v>
          </cell>
          <cell r="AR24">
            <v>5.7680444626440623</v>
          </cell>
          <cell r="AT24" t="str">
            <v>NM</v>
          </cell>
          <cell r="AV24" t="str">
            <v>NM</v>
          </cell>
          <cell r="AX24" t="str">
            <v>Amerigroup</v>
          </cell>
          <cell r="AZ24" t="str">
            <v>NR</v>
          </cell>
          <cell r="BB24" t="str">
            <v>NR</v>
          </cell>
          <cell r="BD24">
            <v>2523.9929999999999</v>
          </cell>
          <cell r="BF24">
            <v>0</v>
          </cell>
          <cell r="BH24">
            <v>0</v>
          </cell>
          <cell r="BJ24">
            <v>0</v>
          </cell>
          <cell r="BL24">
            <v>1297.2239999999999</v>
          </cell>
          <cell r="BN24">
            <v>1597.3599582800002</v>
          </cell>
          <cell r="BP24">
            <v>139.60874291259154</v>
          </cell>
          <cell r="BT24" t="str">
            <v>Amerigroup</v>
          </cell>
          <cell r="BV24">
            <v>290</v>
          </cell>
          <cell r="BX24">
            <v>0</v>
          </cell>
          <cell r="BZ24">
            <v>0</v>
          </cell>
          <cell r="CB24">
            <v>844</v>
          </cell>
          <cell r="CD24">
            <v>0</v>
          </cell>
          <cell r="CF24">
            <v>1134</v>
          </cell>
          <cell r="CH24">
            <v>0</v>
          </cell>
          <cell r="CJ24">
            <v>0.74426807760141089</v>
          </cell>
          <cell r="CL24">
            <v>1</v>
          </cell>
          <cell r="CN24">
            <v>1410.2971413403882</v>
          </cell>
          <cell r="CQ24" t="str">
            <v>Amerigroup</v>
          </cell>
          <cell r="CS24">
            <v>2523.9929999999999</v>
          </cell>
          <cell r="CU24">
            <v>2569.768</v>
          </cell>
          <cell r="CW24">
            <v>139.60874291259154</v>
          </cell>
          <cell r="CY24">
            <v>123.93199999999985</v>
          </cell>
          <cell r="DA24">
            <v>113.23174291259154</v>
          </cell>
          <cell r="DC24">
            <v>98.215999999999838</v>
          </cell>
          <cell r="DE24">
            <v>0.81699999999999995</v>
          </cell>
          <cell r="DG24">
            <v>0.13186282249660528</v>
          </cell>
          <cell r="DI24">
            <v>4.490075334635095E-2</v>
          </cell>
          <cell r="DK24">
            <v>3.4548583699118895E-2</v>
          </cell>
          <cell r="DM24">
            <v>5.5312650594748693E-2</v>
          </cell>
          <cell r="DQ24">
            <v>3.4335068409411793E-2</v>
          </cell>
          <cell r="DU24">
            <v>4.4862146175758628E-2</v>
          </cell>
        </row>
        <row r="25">
          <cell r="A25" t="str">
            <v>Centene</v>
          </cell>
          <cell r="C25" t="str">
            <v>CNC</v>
          </cell>
          <cell r="E25" t="str">
            <v>#Calc</v>
          </cell>
          <cell r="G25" t="str">
            <v>#Calc</v>
          </cell>
          <cell r="I25" t="str">
            <v>#Calc</v>
          </cell>
          <cell r="K25" t="e">
            <v>#VALUE!</v>
          </cell>
          <cell r="M25" t="e">
            <v>#VALUE!</v>
          </cell>
          <cell r="O25" t="e">
            <v>#VALUE!</v>
          </cell>
          <cell r="Q25">
            <v>1.03</v>
          </cell>
          <cell r="S25">
            <v>1.51</v>
          </cell>
          <cell r="U25">
            <v>1.82</v>
          </cell>
          <cell r="W25" t="str">
            <v>NM</v>
          </cell>
          <cell r="Y25" t="str">
            <v>NM</v>
          </cell>
          <cell r="AA25">
            <v>0.14499999999999999</v>
          </cell>
          <cell r="AC25" t="e">
            <v>#VALUE!</v>
          </cell>
          <cell r="AE25" t="e">
            <v>#VALUE!</v>
          </cell>
          <cell r="AH25">
            <v>0.18831168831168843</v>
          </cell>
          <cell r="AJ25" t="e">
            <v>#VALUE!</v>
          </cell>
          <cell r="AL25" t="str">
            <v>NM</v>
          </cell>
          <cell r="AN25" t="e">
            <v>#VALUE!</v>
          </cell>
          <cell r="AP25" t="e">
            <v>#VALUE!</v>
          </cell>
          <cell r="AR25" t="e">
            <v>#VALUE!</v>
          </cell>
          <cell r="AT25" t="str">
            <v>NM</v>
          </cell>
          <cell r="AV25" t="str">
            <v>NM</v>
          </cell>
          <cell r="AX25" t="str">
            <v>Centene</v>
          </cell>
          <cell r="AZ25" t="str">
            <v>NR</v>
          </cell>
          <cell r="BB25" t="str">
            <v>NR</v>
          </cell>
          <cell r="BD25">
            <v>2020.0879999999997</v>
          </cell>
          <cell r="BF25">
            <v>0.35648531868076389</v>
          </cell>
          <cell r="BH25">
            <v>1.6714696607221893</v>
          </cell>
          <cell r="BJ25">
            <v>169.46100000000001</v>
          </cell>
          <cell r="BL25">
            <v>305.90499999999997</v>
          </cell>
          <cell r="BN25" t="e">
            <v>#VALUE!</v>
          </cell>
          <cell r="BP25">
            <v>101.38443070918873</v>
          </cell>
          <cell r="BT25" t="str">
            <v>Centene</v>
          </cell>
          <cell r="BV25">
            <v>229.4</v>
          </cell>
          <cell r="BX25">
            <v>18</v>
          </cell>
          <cell r="BZ25">
            <v>0</v>
          </cell>
          <cell r="CB25">
            <v>922.3</v>
          </cell>
          <cell r="CD25">
            <v>0</v>
          </cell>
          <cell r="CF25">
            <v>1169.7</v>
          </cell>
          <cell r="CH25">
            <v>0</v>
          </cell>
          <cell r="CJ25">
            <v>0.78849277592545086</v>
          </cell>
          <cell r="CL25">
            <v>0.98461143883046931</v>
          </cell>
          <cell r="CN25" t="e">
            <v>#VALUE!</v>
          </cell>
          <cell r="CQ25" t="str">
            <v>Centene</v>
          </cell>
          <cell r="CS25">
            <v>2020.0879999999997</v>
          </cell>
          <cell r="CU25">
            <v>2543.4959999999996</v>
          </cell>
          <cell r="CW25">
            <v>101.38443070918873</v>
          </cell>
          <cell r="CY25">
            <v>131.67733333333268</v>
          </cell>
          <cell r="DA25">
            <v>61.272418618014086</v>
          </cell>
          <cell r="DC25">
            <v>100.63999999999935</v>
          </cell>
          <cell r="DE25">
            <v>0.81261853763481462</v>
          </cell>
          <cell r="DG25">
            <v>0.1366048368657482</v>
          </cell>
          <cell r="DI25">
            <v>4.29632871629472E-2</v>
          </cell>
          <cell r="DK25">
            <v>4.4822777277006655E-2</v>
          </cell>
          <cell r="DM25">
            <v>5.0188125818869646E-2</v>
          </cell>
          <cell r="DQ25">
            <v>2.2955679520247567E-2</v>
          </cell>
          <cell r="DU25">
            <v>3.0331559129114224E-2</v>
          </cell>
        </row>
        <row r="26">
          <cell r="A26" t="str">
            <v>Molina</v>
          </cell>
          <cell r="C26" t="str">
            <v>MOH</v>
          </cell>
          <cell r="E26" t="str">
            <v>#Calc</v>
          </cell>
          <cell r="G26" t="str">
            <v>#Calc</v>
          </cell>
          <cell r="I26" t="str">
            <v>#Calc</v>
          </cell>
          <cell r="K26" t="e">
            <v>#VALUE!</v>
          </cell>
          <cell r="M26" t="e">
            <v>#VALUE!</v>
          </cell>
          <cell r="O26" t="e">
            <v>#VALUE!</v>
          </cell>
          <cell r="Q26">
            <v>1.62</v>
          </cell>
          <cell r="S26">
            <v>1.81</v>
          </cell>
          <cell r="U26">
            <v>2.15</v>
          </cell>
          <cell r="W26" t="str">
            <v>NM</v>
          </cell>
          <cell r="Y26" t="str">
            <v>NM</v>
          </cell>
          <cell r="AA26">
            <v>0.14000000000000001</v>
          </cell>
          <cell r="AC26" t="e">
            <v>#VALUE!</v>
          </cell>
          <cell r="AE26" t="e">
            <v>#VALUE!</v>
          </cell>
          <cell r="AH26">
            <v>0.16826923076923084</v>
          </cell>
          <cell r="AJ26" t="e">
            <v>#VALUE!</v>
          </cell>
          <cell r="AL26" t="str">
            <v>NM</v>
          </cell>
          <cell r="AN26" t="e">
            <v>#VALUE!</v>
          </cell>
          <cell r="AP26" t="e">
            <v>#VALUE!</v>
          </cell>
          <cell r="AR26" t="e">
            <v>#VALUE!</v>
          </cell>
          <cell r="AT26" t="str">
            <v>NM</v>
          </cell>
          <cell r="AV26" t="str">
            <v>NM</v>
          </cell>
          <cell r="AX26" t="str">
            <v>Molina</v>
          </cell>
          <cell r="AZ26" t="str">
            <v>NR</v>
          </cell>
          <cell r="BB26" t="str">
            <v>NR</v>
          </cell>
          <cell r="BD26">
            <v>1878.6959999999999</v>
          </cell>
          <cell r="BF26">
            <v>3.5579591546289049E-2</v>
          </cell>
          <cell r="BH26">
            <v>0.15588055235253925</v>
          </cell>
          <cell r="BJ26">
            <v>15</v>
          </cell>
          <cell r="BL26">
            <v>406.59</v>
          </cell>
          <cell r="BN26" t="e">
            <v>#VALUE!</v>
          </cell>
          <cell r="BP26">
            <v>96.227526613300796</v>
          </cell>
          <cell r="BT26" t="str">
            <v>Molina</v>
          </cell>
          <cell r="BV26">
            <v>0</v>
          </cell>
          <cell r="BX26">
            <v>0</v>
          </cell>
          <cell r="BZ26">
            <v>0</v>
          </cell>
          <cell r="CB26">
            <v>1008</v>
          </cell>
          <cell r="CD26">
            <v>0</v>
          </cell>
          <cell r="CF26">
            <v>1008</v>
          </cell>
          <cell r="CH26">
            <v>0</v>
          </cell>
          <cell r="CJ26">
            <v>1</v>
          </cell>
          <cell r="CL26">
            <v>1</v>
          </cell>
          <cell r="CN26" t="e">
            <v>#VALUE!</v>
          </cell>
          <cell r="CQ26" t="str">
            <v>Molina</v>
          </cell>
          <cell r="CS26">
            <v>1878.6959999999999</v>
          </cell>
          <cell r="CU26">
            <v>2069.86</v>
          </cell>
          <cell r="CW26">
            <v>96.227526613300796</v>
          </cell>
          <cell r="CY26">
            <v>109.80089395851221</v>
          </cell>
          <cell r="DA26">
            <v>72.122228745917255</v>
          </cell>
          <cell r="DC26">
            <v>81.832000000000122</v>
          </cell>
          <cell r="DE26">
            <v>0.84099999999999997</v>
          </cell>
          <cell r="DG26">
            <v>0.11549909488824397</v>
          </cell>
          <cell r="DI26">
            <v>4.2217091240202127E-2</v>
          </cell>
          <cell r="DK26">
            <v>4.3089406908350357E-2</v>
          </cell>
          <cell r="DM26">
            <v>5.1220381910272235E-2</v>
          </cell>
          <cell r="DQ26">
            <v>2.9264468148879046E-2</v>
          </cell>
          <cell r="DU26">
            <v>3.8389515252024414E-2</v>
          </cell>
        </row>
        <row r="28">
          <cell r="O28" t="str">
            <v>Mean</v>
          </cell>
          <cell r="W28">
            <v>16.125683060109289</v>
          </cell>
          <cell r="Y28">
            <v>12.886462882096071</v>
          </cell>
          <cell r="AA28">
            <v>0.14483333333333334</v>
          </cell>
          <cell r="AC28" t="e">
            <v>#VALUE!</v>
          </cell>
          <cell r="AD28" t="e">
            <v>#DIV/0!</v>
          </cell>
          <cell r="AE28" t="e">
            <v>#VALUE!</v>
          </cell>
          <cell r="AF28" t="e">
            <v>#DIV/0!</v>
          </cell>
          <cell r="AG28" t="e">
            <v>#DIV/0!</v>
          </cell>
          <cell r="AH28">
            <v>0.20264901309983285</v>
          </cell>
          <cell r="AI28" t="e">
            <v>#DIV/0!</v>
          </cell>
          <cell r="AJ28" t="e">
            <v>#VALUE!</v>
          </cell>
          <cell r="AK28" t="e">
            <v>#DIV/0!</v>
          </cell>
          <cell r="AL28" t="e">
            <v>#DIV/0!</v>
          </cell>
          <cell r="AM28" t="e">
            <v>#DIV/0!</v>
          </cell>
          <cell r="AN28" t="e">
            <v>#VALUE!</v>
          </cell>
          <cell r="AP28" t="e">
            <v>#VALUE!</v>
          </cell>
          <cell r="AR28" t="e">
            <v>#VALUE!</v>
          </cell>
          <cell r="AT28" t="e">
            <v>#DIV/0!</v>
          </cell>
          <cell r="AV28" t="e">
            <v>#DIV/0!</v>
          </cell>
          <cell r="AZ28" t="str">
            <v>Mean</v>
          </cell>
          <cell r="BF28">
            <v>0.13068830340901763</v>
          </cell>
          <cell r="BH28">
            <v>0.60911673769157615</v>
          </cell>
          <cell r="DA28" t="str">
            <v>Mean</v>
          </cell>
          <cell r="DC28" t="str">
            <v>Mean</v>
          </cell>
          <cell r="DE28">
            <v>0.82353951254493829</v>
          </cell>
          <cell r="DG28">
            <v>0.12798891808353249</v>
          </cell>
          <cell r="DI28">
            <v>4.336037724983343E-2</v>
          </cell>
          <cell r="DK28">
            <v>4.0820255961491969E-2</v>
          </cell>
          <cell r="DM28">
            <v>5.2240386107963527E-2</v>
          </cell>
          <cell r="DQ28">
            <v>2.8851738692846133E-2</v>
          </cell>
          <cell r="DU28">
            <v>3.7861073518965754E-2</v>
          </cell>
        </row>
        <row r="29">
          <cell r="O29" t="str">
            <v>Median</v>
          </cell>
          <cell r="W29">
            <v>16.125683060109289</v>
          </cell>
          <cell r="Y29">
            <v>12.886462882096071</v>
          </cell>
          <cell r="AA29">
            <v>0.14499999999999999</v>
          </cell>
          <cell r="AC29" t="e">
            <v>#VALUE!</v>
          </cell>
          <cell r="AD29" t="e">
            <v>#NUM!</v>
          </cell>
          <cell r="AE29" t="e">
            <v>#VALUE!</v>
          </cell>
          <cell r="AF29" t="e">
            <v>#NUM!</v>
          </cell>
          <cell r="AG29" t="e">
            <v>#NUM!</v>
          </cell>
          <cell r="AH29">
            <v>0.18831168831168843</v>
          </cell>
          <cell r="AI29" t="e">
            <v>#NUM!</v>
          </cell>
          <cell r="AJ29" t="e">
            <v>#VALUE!</v>
          </cell>
          <cell r="AK29" t="e">
            <v>#NUM!</v>
          </cell>
          <cell r="AL29" t="e">
            <v>#NUM!</v>
          </cell>
          <cell r="AM29" t="e">
            <v>#NUM!</v>
          </cell>
          <cell r="AN29" t="e">
            <v>#VALUE!</v>
          </cell>
          <cell r="AP29" t="e">
            <v>#VALUE!</v>
          </cell>
          <cell r="AR29" t="e">
            <v>#VALUE!</v>
          </cell>
          <cell r="AT29" t="e">
            <v>#NUM!</v>
          </cell>
          <cell r="AV29" t="e">
            <v>#NUM!</v>
          </cell>
          <cell r="AZ29" t="str">
            <v>Median</v>
          </cell>
          <cell r="BF29">
            <v>3.5579591546289049E-2</v>
          </cell>
          <cell r="BH29">
            <v>0.15588055235253925</v>
          </cell>
          <cell r="DA29" t="str">
            <v>Median</v>
          </cell>
          <cell r="DC29" t="str">
            <v>Median</v>
          </cell>
          <cell r="DE29">
            <v>0.81699999999999995</v>
          </cell>
          <cell r="DG29">
            <v>0.13186282249660528</v>
          </cell>
          <cell r="DI29">
            <v>4.29632871629472E-2</v>
          </cell>
          <cell r="DK29">
            <v>4.3089406908350357E-2</v>
          </cell>
          <cell r="DM29">
            <v>5.1220381910272235E-2</v>
          </cell>
          <cell r="DQ29">
            <v>2.9264468148879046E-2</v>
          </cell>
          <cell r="DU29">
            <v>3.8389515252024414E-2</v>
          </cell>
        </row>
        <row r="30">
          <cell r="A30" t="str">
            <v>Medicare</v>
          </cell>
          <cell r="AX30" t="str">
            <v>Medicare</v>
          </cell>
          <cell r="BT30" t="str">
            <v>Medicare</v>
          </cell>
          <cell r="CQ30" t="str">
            <v>Medicare</v>
          </cell>
        </row>
        <row r="31">
          <cell r="A31" t="str">
            <v>HealthSpring</v>
          </cell>
          <cell r="C31" t="str">
            <v>HS</v>
          </cell>
          <cell r="E31" t="str">
            <v>#Calc</v>
          </cell>
          <cell r="G31" t="str">
            <v>#Calc</v>
          </cell>
          <cell r="I31" t="str">
            <v>#Calc</v>
          </cell>
          <cell r="K31" t="e">
            <v>#VALUE!</v>
          </cell>
          <cell r="M31" t="e">
            <v>#VALUE!</v>
          </cell>
          <cell r="O31" t="e">
            <v>#VALUE!</v>
          </cell>
          <cell r="Q31">
            <v>1.47</v>
          </cell>
          <cell r="S31">
            <v>1.62</v>
          </cell>
          <cell r="U31">
            <v>1.84</v>
          </cell>
          <cell r="W31" t="str">
            <v>NM</v>
          </cell>
          <cell r="Y31" t="str">
            <v>NM</v>
          </cell>
          <cell r="AA31">
            <v>0.15</v>
          </cell>
          <cell r="AC31" t="e">
            <v>#VALUE!</v>
          </cell>
          <cell r="AE31" t="e">
            <v>#VALUE!</v>
          </cell>
          <cell r="AH31">
            <v>0.14388489208633093</v>
          </cell>
          <cell r="AJ31" t="e">
            <v>#VALUE!</v>
          </cell>
          <cell r="AL31" t="str">
            <v>NM</v>
          </cell>
          <cell r="AN31" t="e">
            <v>#VALUE!</v>
          </cell>
          <cell r="AP31" t="e">
            <v>#VALUE!</v>
          </cell>
          <cell r="AR31" t="e">
            <v>#VALUE!</v>
          </cell>
          <cell r="AT31" t="str">
            <v>NM</v>
          </cell>
          <cell r="AV31" t="str">
            <v>NM</v>
          </cell>
          <cell r="AX31" t="str">
            <v>HealthSpring</v>
          </cell>
          <cell r="AZ31" t="str">
            <v>NR</v>
          </cell>
          <cell r="BB31" t="str">
            <v>NR</v>
          </cell>
          <cell r="BD31">
            <v>1219.347</v>
          </cell>
          <cell r="BF31">
            <v>0</v>
          </cell>
          <cell r="BH31">
            <v>0</v>
          </cell>
          <cell r="BJ31">
            <v>0</v>
          </cell>
          <cell r="BL31">
            <v>553.26400000000001</v>
          </cell>
          <cell r="BN31" t="e">
            <v>#VALUE!</v>
          </cell>
          <cell r="BP31">
            <v>136.09870315656264</v>
          </cell>
          <cell r="BT31" t="str">
            <v>HealthSpring</v>
          </cell>
          <cell r="BV31">
            <v>36.011000000000003</v>
          </cell>
          <cell r="BX31">
            <v>0</v>
          </cell>
          <cell r="BZ31">
            <v>111.494</v>
          </cell>
          <cell r="CB31">
            <v>0</v>
          </cell>
          <cell r="CD31">
            <v>0</v>
          </cell>
          <cell r="CF31">
            <v>147.505</v>
          </cell>
          <cell r="CH31">
            <v>0.75586590285075084</v>
          </cell>
          <cell r="CJ31">
            <v>0.75586590285075084</v>
          </cell>
          <cell r="CL31">
            <v>1</v>
          </cell>
          <cell r="CN31" t="str">
            <v>NM</v>
          </cell>
          <cell r="CQ31" t="str">
            <v>HealthSpring</v>
          </cell>
          <cell r="CS31">
            <v>1219.347</v>
          </cell>
          <cell r="CU31">
            <v>1375.444</v>
          </cell>
          <cell r="CW31">
            <v>136.09870315656264</v>
          </cell>
          <cell r="CY31">
            <v>208.73199999999989</v>
          </cell>
          <cell r="DA31">
            <v>122.32000000000005</v>
          </cell>
          <cell r="DC31">
            <v>188.16799999999989</v>
          </cell>
          <cell r="DE31">
            <v>0.76800000000000002</v>
          </cell>
          <cell r="DG31">
            <v>0.10248036270469753</v>
          </cell>
          <cell r="DI31">
            <v>0.11161605609934058</v>
          </cell>
          <cell r="DK31" t="str">
            <v>NA</v>
          </cell>
          <cell r="DM31">
            <v>0.11161605609934058</v>
          </cell>
          <cell r="DQ31">
            <v>0.10031598880384342</v>
          </cell>
          <cell r="DU31">
            <v>0.10031598880384342</v>
          </cell>
        </row>
        <row r="32">
          <cell r="A32" t="str">
            <v>Humana</v>
          </cell>
          <cell r="C32" t="str">
            <v>HUM</v>
          </cell>
          <cell r="E32" t="str">
            <v>#Calc</v>
          </cell>
          <cell r="G32" t="str">
            <v>#Calc</v>
          </cell>
          <cell r="I32" t="str">
            <v>#Calc</v>
          </cell>
          <cell r="K32" t="e">
            <v>#VALUE!</v>
          </cell>
          <cell r="M32" t="e">
            <v>#VALUE!</v>
          </cell>
          <cell r="O32" t="e">
            <v>#VALUE!</v>
          </cell>
          <cell r="Q32">
            <v>2.79</v>
          </cell>
          <cell r="S32">
            <v>4.07</v>
          </cell>
          <cell r="U32">
            <v>4.72</v>
          </cell>
          <cell r="W32" t="str">
            <v>NM</v>
          </cell>
          <cell r="Y32" t="str">
            <v>NM</v>
          </cell>
          <cell r="AA32">
            <v>0.155</v>
          </cell>
          <cell r="AC32" t="e">
            <v>#VALUE!</v>
          </cell>
          <cell r="AE32" t="e">
            <v>#VALUE!</v>
          </cell>
          <cell r="AH32">
            <v>0.1841432225063937</v>
          </cell>
          <cell r="AJ32" t="e">
            <v>#VALUE!</v>
          </cell>
          <cell r="AL32" t="str">
            <v>NM</v>
          </cell>
          <cell r="AN32" t="e">
            <v>#VALUE!</v>
          </cell>
          <cell r="AP32" t="e">
            <v>#VALUE!</v>
          </cell>
          <cell r="AR32" t="e">
            <v>#VALUE!</v>
          </cell>
          <cell r="AT32" t="str">
            <v>NM</v>
          </cell>
          <cell r="AV32" t="str">
            <v>NM</v>
          </cell>
          <cell r="AX32" t="str">
            <v>Humana</v>
          </cell>
          <cell r="AZ32" t="str">
            <v>Baa3</v>
          </cell>
          <cell r="BB32" t="str">
            <v>BBB</v>
          </cell>
          <cell r="BD32">
            <v>19372.398000000001</v>
          </cell>
          <cell r="BF32">
            <v>0.30198672683935784</v>
          </cell>
          <cell r="BH32">
            <v>1.398156530081524</v>
          </cell>
          <cell r="BJ32">
            <v>1251.3879999999999</v>
          </cell>
          <cell r="BL32">
            <v>2892.4630000000002</v>
          </cell>
          <cell r="BN32" t="e">
            <v>#VALUE!</v>
          </cell>
          <cell r="BP32">
            <v>895.02711111110978</v>
          </cell>
          <cell r="BT32" t="str">
            <v>Humana</v>
          </cell>
          <cell r="BV32">
            <v>1779.9</v>
          </cell>
          <cell r="BX32">
            <v>1512</v>
          </cell>
          <cell r="BZ32">
            <v>3521</v>
          </cell>
          <cell r="CB32">
            <v>412.6</v>
          </cell>
          <cell r="CD32">
            <v>2862.7</v>
          </cell>
          <cell r="CF32">
            <v>10088.200000000001</v>
          </cell>
          <cell r="CH32">
            <v>0.3490216292301897</v>
          </cell>
          <cell r="CJ32">
            <v>0.67368807121191088</v>
          </cell>
          <cell r="CL32">
            <v>0.85012192462480918</v>
          </cell>
          <cell r="CN32" t="e">
            <v>#VALUE!</v>
          </cell>
          <cell r="CQ32" t="str">
            <v>Humana</v>
          </cell>
          <cell r="CS32">
            <v>19372.398000000001</v>
          </cell>
          <cell r="CU32">
            <v>22599.136000000002</v>
          </cell>
          <cell r="CW32">
            <v>895.02711111110978</v>
          </cell>
          <cell r="CY32">
            <v>1253.6400000000008</v>
          </cell>
          <cell r="DA32">
            <v>709.07933333333199</v>
          </cell>
          <cell r="DC32">
            <v>1065.5320000000008</v>
          </cell>
          <cell r="DE32">
            <v>0.85099999999999998</v>
          </cell>
          <cell r="DG32">
            <v>0.12893002178150129</v>
          </cell>
          <cell r="DI32">
            <v>3.5400065814658412E-2</v>
          </cell>
          <cell r="DK32">
            <v>4.4911773286250484E-2</v>
          </cell>
          <cell r="DM32">
            <v>4.6201152335973571E-2</v>
          </cell>
          <cell r="DQ32">
            <v>2.5692774918949123E-2</v>
          </cell>
          <cell r="DU32">
            <v>3.6602558616302017E-2</v>
          </cell>
        </row>
        <row r="33">
          <cell r="A33" t="str">
            <v>Universal American</v>
          </cell>
          <cell r="C33" t="str">
            <v>UHCO</v>
          </cell>
          <cell r="E33" t="str">
            <v>#Calc</v>
          </cell>
          <cell r="G33" t="str">
            <v>#Calc</v>
          </cell>
          <cell r="I33" t="str">
            <v>#Calc</v>
          </cell>
          <cell r="K33" t="e">
            <v>#VALUE!</v>
          </cell>
          <cell r="M33" t="e">
            <v>#VALUE!</v>
          </cell>
          <cell r="O33" t="e">
            <v>#VALUE!</v>
          </cell>
          <cell r="Q33">
            <v>1.0900000000000001</v>
          </cell>
          <cell r="S33">
            <v>1.36</v>
          </cell>
          <cell r="U33">
            <v>1.61</v>
          </cell>
          <cell r="W33" t="str">
            <v>NM</v>
          </cell>
          <cell r="Y33" t="str">
            <v>NM</v>
          </cell>
          <cell r="AA33">
            <v>0.155</v>
          </cell>
          <cell r="AC33" t="e">
            <v>#VALUE!</v>
          </cell>
          <cell r="AE33" t="e">
            <v>#VALUE!</v>
          </cell>
          <cell r="AH33">
            <v>0.14388489208633093</v>
          </cell>
          <cell r="AJ33" t="e">
            <v>#VALUE!</v>
          </cell>
          <cell r="AL33" t="str">
            <v>NM</v>
          </cell>
          <cell r="AN33" t="e">
            <v>#VALUE!</v>
          </cell>
          <cell r="AP33" t="e">
            <v>#VALUE!</v>
          </cell>
          <cell r="AR33" t="e">
            <v>#VALUE!</v>
          </cell>
          <cell r="AT33" t="str">
            <v>NM</v>
          </cell>
          <cell r="AV33" t="str">
            <v>NM</v>
          </cell>
          <cell r="AX33" t="str">
            <v>Universal American</v>
          </cell>
          <cell r="AZ33" t="str">
            <v>NR</v>
          </cell>
          <cell r="BB33" t="str">
            <v>BBB-</v>
          </cell>
          <cell r="BD33">
            <v>1299.377</v>
          </cell>
          <cell r="BF33">
            <v>0.21995120543146024</v>
          </cell>
          <cell r="BH33">
            <v>1.5402063906998822</v>
          </cell>
          <cell r="BJ33">
            <v>166.875</v>
          </cell>
          <cell r="BL33">
            <v>591.81600000000003</v>
          </cell>
          <cell r="BN33" t="e">
            <v>#VALUE!</v>
          </cell>
          <cell r="BP33">
            <v>108.34586910405602</v>
          </cell>
          <cell r="BT33" t="str">
            <v>Universal American</v>
          </cell>
          <cell r="BV33">
            <v>0</v>
          </cell>
          <cell r="BX33">
            <v>0</v>
          </cell>
          <cell r="BZ33">
            <v>0</v>
          </cell>
          <cell r="CB33">
            <v>0</v>
          </cell>
          <cell r="CD33">
            <v>0</v>
          </cell>
          <cell r="CF33">
            <v>0</v>
          </cell>
          <cell r="CH33" t="str">
            <v>NM</v>
          </cell>
          <cell r="CJ33" t="str">
            <v>NM</v>
          </cell>
          <cell r="CL33" t="str">
            <v>NM</v>
          </cell>
          <cell r="CN33" t="str">
            <v>NM</v>
          </cell>
          <cell r="CQ33" t="str">
            <v>Universal American</v>
          </cell>
          <cell r="CS33">
            <v>1299.377</v>
          </cell>
          <cell r="CU33">
            <v>1312.4919999999997</v>
          </cell>
          <cell r="CW33">
            <v>108.34586910405602</v>
          </cell>
          <cell r="CY33">
            <v>142.27866666666637</v>
          </cell>
          <cell r="DA33">
            <v>95.549792821912646</v>
          </cell>
          <cell r="DC33">
            <v>129.6399999999997</v>
          </cell>
          <cell r="DE33">
            <v>0.75700000000000001</v>
          </cell>
          <cell r="DG33">
            <v>0.21081155822592967</v>
          </cell>
          <cell r="DI33">
            <v>2.519360090624018E-2</v>
          </cell>
          <cell r="DK33">
            <v>5.1909177034350593E-2</v>
          </cell>
          <cell r="DM33">
            <v>8.3382935902402477E-2</v>
          </cell>
          <cell r="DQ33">
            <v>1.4720577389430833E-2</v>
          </cell>
          <cell r="DU33">
            <v>7.3535080905628353E-2</v>
          </cell>
        </row>
        <row r="34">
          <cell r="A34" t="str">
            <v>WellCare Health Plans</v>
          </cell>
          <cell r="C34" t="str">
            <v>WCG</v>
          </cell>
          <cell r="E34" t="str">
            <v>#Calc</v>
          </cell>
          <cell r="G34" t="str">
            <v>#Calc</v>
          </cell>
          <cell r="I34" t="str">
            <v>#Calc</v>
          </cell>
          <cell r="K34" t="e">
            <v>#VALUE!</v>
          </cell>
          <cell r="M34" t="e">
            <v>#VALUE!</v>
          </cell>
          <cell r="O34" t="e">
            <v>#VALUE!</v>
          </cell>
          <cell r="Q34">
            <v>3.43</v>
          </cell>
          <cell r="S34">
            <v>4.1100000000000003</v>
          </cell>
          <cell r="U34">
            <v>4.79</v>
          </cell>
          <cell r="W34" t="str">
            <v>NM</v>
          </cell>
          <cell r="Y34" t="str">
            <v>NM</v>
          </cell>
          <cell r="AA34">
            <v>0.19</v>
          </cell>
          <cell r="AC34" t="e">
            <v>#VALUE!</v>
          </cell>
          <cell r="AE34" t="e">
            <v>#VALUE!</v>
          </cell>
          <cell r="AH34">
            <v>0.14572864321608048</v>
          </cell>
          <cell r="AJ34" t="e">
            <v>#VALUE!</v>
          </cell>
          <cell r="AL34" t="str">
            <v>NM</v>
          </cell>
          <cell r="AN34" t="e">
            <v>#VALUE!</v>
          </cell>
          <cell r="AP34" t="e">
            <v>#VALUE!</v>
          </cell>
          <cell r="AR34" t="e">
            <v>#VALUE!</v>
          </cell>
          <cell r="AT34" t="str">
            <v>NM</v>
          </cell>
          <cell r="AV34" t="str">
            <v>NM</v>
          </cell>
          <cell r="AX34" t="str">
            <v>WellCare Health Plans</v>
          </cell>
          <cell r="AZ34" t="str">
            <v>Ba3</v>
          </cell>
          <cell r="BB34" t="str">
            <v>B+</v>
          </cell>
          <cell r="BD34">
            <v>3103.2830000000004</v>
          </cell>
          <cell r="BF34">
            <v>0.23861068830741697</v>
          </cell>
          <cell r="BH34">
            <v>0.78425220460182121</v>
          </cell>
          <cell r="BJ34">
            <v>155.98099999999999</v>
          </cell>
          <cell r="BL34">
            <v>497.72399999999999</v>
          </cell>
          <cell r="BN34" t="e">
            <v>#VALUE!</v>
          </cell>
          <cell r="BP34">
            <v>198.89137586702012</v>
          </cell>
          <cell r="BT34" t="str">
            <v>WellCare Health Plans</v>
          </cell>
          <cell r="BV34">
            <v>0</v>
          </cell>
          <cell r="BX34">
            <v>0</v>
          </cell>
          <cell r="BZ34">
            <v>998</v>
          </cell>
          <cell r="CB34">
            <v>1167</v>
          </cell>
          <cell r="CD34">
            <v>0</v>
          </cell>
          <cell r="CF34">
            <v>2165</v>
          </cell>
          <cell r="CH34">
            <v>0.46096997690531177</v>
          </cell>
          <cell r="CJ34">
            <v>1</v>
          </cell>
          <cell r="CL34">
            <v>1</v>
          </cell>
          <cell r="CN34" t="e">
            <v>#VALUE!</v>
          </cell>
          <cell r="CQ34" t="str">
            <v>WellCare Health Plans</v>
          </cell>
          <cell r="CS34">
            <v>3103.2830000000004</v>
          </cell>
          <cell r="CU34">
            <v>4034.2440000000001</v>
          </cell>
          <cell r="CW34">
            <v>198.89137586702012</v>
          </cell>
          <cell r="CY34">
            <v>346.6840000000002</v>
          </cell>
          <cell r="DA34">
            <v>177.43737586702011</v>
          </cell>
          <cell r="DC34">
            <v>297.39200000000017</v>
          </cell>
          <cell r="DE34">
            <v>0.83699999999999997</v>
          </cell>
          <cell r="DG34">
            <v>0.11799980368068962</v>
          </cell>
          <cell r="DI34">
            <v>6.4090634295041762E-2</v>
          </cell>
          <cell r="DK34">
            <v>8.5935307829670238E-2</v>
          </cell>
          <cell r="DM34">
            <v>6.4090634295041762E-2</v>
          </cell>
          <cell r="DQ34">
            <v>5.7177310566590311E-2</v>
          </cell>
          <cell r="DU34">
            <v>5.7177310566590311E-2</v>
          </cell>
        </row>
        <row r="36">
          <cell r="O36" t="str">
            <v>Mean</v>
          </cell>
          <cell r="W36" t="e">
            <v>#DIV/0!</v>
          </cell>
          <cell r="Y36" t="e">
            <v>#DIV/0!</v>
          </cell>
          <cell r="AA36">
            <v>0.16249999999999998</v>
          </cell>
          <cell r="AC36" t="e">
            <v>#VALUE!</v>
          </cell>
          <cell r="AD36" t="e">
            <v>#DIV/0!</v>
          </cell>
          <cell r="AE36" t="e">
            <v>#VALUE!</v>
          </cell>
          <cell r="AF36" t="e">
            <v>#DIV/0!</v>
          </cell>
          <cell r="AG36" t="e">
            <v>#DIV/0!</v>
          </cell>
          <cell r="AH36">
            <v>0.15441041247378401</v>
          </cell>
          <cell r="AI36" t="e">
            <v>#DIV/0!</v>
          </cell>
          <cell r="AJ36" t="e">
            <v>#VALUE!</v>
          </cell>
          <cell r="AK36" t="e">
            <v>#DIV/0!</v>
          </cell>
          <cell r="AL36" t="e">
            <v>#DIV/0!</v>
          </cell>
          <cell r="AM36" t="e">
            <v>#DIV/0!</v>
          </cell>
          <cell r="AN36" t="e">
            <v>#VALUE!</v>
          </cell>
          <cell r="AP36" t="e">
            <v>#VALUE!</v>
          </cell>
          <cell r="AR36" t="e">
            <v>#VALUE!</v>
          </cell>
          <cell r="AT36" t="e">
            <v>#DIV/0!</v>
          </cell>
          <cell r="AV36" t="e">
            <v>#DIV/0!</v>
          </cell>
          <cell r="AZ36" t="str">
            <v>Mean</v>
          </cell>
          <cell r="BF36">
            <v>0.19013715514455876</v>
          </cell>
          <cell r="BH36">
            <v>0.9306537813458069</v>
          </cell>
          <cell r="DA36" t="str">
            <v>Mean</v>
          </cell>
          <cell r="DC36" t="str">
            <v>Mean</v>
          </cell>
          <cell r="DE36">
            <v>0.80325000000000002</v>
          </cell>
          <cell r="DG36">
            <v>0.14005543659820452</v>
          </cell>
          <cell r="DI36">
            <v>5.9075089278820228E-2</v>
          </cell>
          <cell r="DK36">
            <v>6.0918752716757098E-2</v>
          </cell>
          <cell r="DM36">
            <v>7.6322694658189597E-2</v>
          </cell>
          <cell r="DQ36">
            <v>4.9476662919703422E-2</v>
          </cell>
          <cell r="DU36">
            <v>6.6907734723091028E-2</v>
          </cell>
        </row>
        <row r="37">
          <cell r="O37" t="str">
            <v>Median</v>
          </cell>
          <cell r="W37" t="e">
            <v>#NUM!</v>
          </cell>
          <cell r="Y37" t="e">
            <v>#NUM!</v>
          </cell>
          <cell r="AA37">
            <v>0.155</v>
          </cell>
          <cell r="AC37" t="e">
            <v>#VALUE!</v>
          </cell>
          <cell r="AD37" t="e">
            <v>#NUM!</v>
          </cell>
          <cell r="AE37" t="e">
            <v>#VALUE!</v>
          </cell>
          <cell r="AF37" t="e">
            <v>#NUM!</v>
          </cell>
          <cell r="AG37" t="e">
            <v>#NUM!</v>
          </cell>
          <cell r="AH37">
            <v>0.1448067676512057</v>
          </cell>
          <cell r="AI37" t="e">
            <v>#NUM!</v>
          </cell>
          <cell r="AJ37" t="e">
            <v>#VALUE!</v>
          </cell>
          <cell r="AK37" t="e">
            <v>#NUM!</v>
          </cell>
          <cell r="AL37" t="e">
            <v>#NUM!</v>
          </cell>
          <cell r="AM37" t="e">
            <v>#NUM!</v>
          </cell>
          <cell r="AN37" t="e">
            <v>#VALUE!</v>
          </cell>
          <cell r="AP37" t="e">
            <v>#VALUE!</v>
          </cell>
          <cell r="AR37" t="e">
            <v>#VALUE!</v>
          </cell>
          <cell r="AT37" t="e">
            <v>#NUM!</v>
          </cell>
          <cell r="AV37" t="e">
            <v>#NUM!</v>
          </cell>
          <cell r="AZ37" t="str">
            <v>Median</v>
          </cell>
          <cell r="BF37">
            <v>0.22928094686943862</v>
          </cell>
          <cell r="BH37">
            <v>1.0912043673416725</v>
          </cell>
          <cell r="DA37" t="str">
            <v>Median</v>
          </cell>
          <cell r="DC37" t="str">
            <v>Median</v>
          </cell>
          <cell r="DE37">
            <v>0.80249999999999999</v>
          </cell>
          <cell r="DG37">
            <v>0.12346491273109544</v>
          </cell>
          <cell r="DI37">
            <v>4.974535005485009E-2</v>
          </cell>
          <cell r="DK37">
            <v>5.1909177034350593E-2</v>
          </cell>
          <cell r="DM37">
            <v>7.3736785098722113E-2</v>
          </cell>
          <cell r="DQ37">
            <v>4.1435042742769712E-2</v>
          </cell>
          <cell r="DU37">
            <v>6.5356195736109332E-2</v>
          </cell>
        </row>
        <row r="38">
          <cell r="A38" t="str">
            <v>Payor Services / Specialty Benefits</v>
          </cell>
          <cell r="AX38" t="str">
            <v>Payor Services / Specialty Benefits</v>
          </cell>
          <cell r="BT38" t="str">
            <v>Payor Services / Specialty Benefits</v>
          </cell>
          <cell r="CQ38" t="str">
            <v>Payor Services / Specialty Benefits</v>
          </cell>
        </row>
        <row r="39">
          <cell r="A39" t="str">
            <v>CorVel</v>
          </cell>
          <cell r="C39" t="str">
            <v>CRVL</v>
          </cell>
          <cell r="E39" t="str">
            <v>#Calc</v>
          </cell>
          <cell r="G39" t="str">
            <v>#Calc</v>
          </cell>
          <cell r="I39" t="str">
            <v>#Calc</v>
          </cell>
          <cell r="K39" t="e">
            <v>#VALUE!</v>
          </cell>
          <cell r="M39" t="e">
            <v>#VALUE!</v>
          </cell>
          <cell r="O39" t="e">
            <v>#VALUE!</v>
          </cell>
          <cell r="Q39" t="e">
            <v>#VALUE!</v>
          </cell>
          <cell r="S39" t="e">
            <v>#VALUE!</v>
          </cell>
          <cell r="U39" t="e">
            <v>#VALUE!</v>
          </cell>
          <cell r="W39" t="str">
            <v>NM</v>
          </cell>
          <cell r="Y39" t="str">
            <v>NM</v>
          </cell>
          <cell r="AA39" t="str">
            <v>NA</v>
          </cell>
          <cell r="AC39" t="str">
            <v xml:space="preserve">NA  </v>
          </cell>
          <cell r="AE39" t="str">
            <v xml:space="preserve">NA  </v>
          </cell>
          <cell r="AH39" t="str">
            <v>NA</v>
          </cell>
          <cell r="AJ39" t="e">
            <v>#VALUE!</v>
          </cell>
          <cell r="AL39" t="str">
            <v>NM</v>
          </cell>
          <cell r="AN39" t="e">
            <v>#VALUE!</v>
          </cell>
          <cell r="AP39" t="e">
            <v>#VALUE!</v>
          </cell>
          <cell r="AR39" t="str">
            <v>NM</v>
          </cell>
          <cell r="AT39" t="str">
            <v>NM</v>
          </cell>
          <cell r="AV39" t="str">
            <v>NM</v>
          </cell>
          <cell r="AX39" t="str">
            <v>CorVel</v>
          </cell>
          <cell r="AZ39" t="str">
            <v>NR</v>
          </cell>
          <cell r="BB39" t="str">
            <v>NR</v>
          </cell>
          <cell r="BD39">
            <v>266.58500000000004</v>
          </cell>
          <cell r="BF39">
            <v>0</v>
          </cell>
          <cell r="BH39">
            <v>0</v>
          </cell>
          <cell r="BJ39">
            <v>0</v>
          </cell>
          <cell r="BL39">
            <v>68.036000000000001</v>
          </cell>
          <cell r="BN39" t="e">
            <v>#VALUE!</v>
          </cell>
          <cell r="BP39">
            <v>33.602728340967971</v>
          </cell>
          <cell r="BT39" t="str">
            <v>CorVel</v>
          </cell>
          <cell r="BV39">
            <v>0</v>
          </cell>
          <cell r="BX39">
            <v>0</v>
          </cell>
          <cell r="BZ39">
            <v>0</v>
          </cell>
          <cell r="CB39">
            <v>0</v>
          </cell>
          <cell r="CD39">
            <v>0</v>
          </cell>
          <cell r="CF39">
            <v>0</v>
          </cell>
          <cell r="CH39" t="str">
            <v>NM</v>
          </cell>
          <cell r="CJ39" t="str">
            <v>NM</v>
          </cell>
          <cell r="CL39" t="str">
            <v>NM</v>
          </cell>
          <cell r="CN39" t="str">
            <v>NM</v>
          </cell>
          <cell r="CQ39" t="str">
            <v>CorVel</v>
          </cell>
          <cell r="CS39">
            <v>266.58500000000004</v>
          </cell>
          <cell r="CU39">
            <v>269.31599999999997</v>
          </cell>
          <cell r="CW39">
            <v>33.602728340967971</v>
          </cell>
          <cell r="CY39">
            <v>43.059999999999974</v>
          </cell>
          <cell r="DA39">
            <v>21.457295359490178</v>
          </cell>
          <cell r="DC39">
            <v>31.627999999999972</v>
          </cell>
          <cell r="DE39">
            <v>0.75647937738567339</v>
          </cell>
          <cell r="DG39">
            <v>8.3634095263556571E-2</v>
          </cell>
          <cell r="DI39">
            <v>0.12604883373396089</v>
          </cell>
          <cell r="DK39">
            <v>0.15988652735077002</v>
          </cell>
          <cell r="DM39">
            <v>0.12604883373396089</v>
          </cell>
          <cell r="DQ39">
            <v>8.0489507509763025E-2</v>
          </cell>
          <cell r="DU39">
            <v>8.0489507509763025E-2</v>
          </cell>
        </row>
        <row r="40">
          <cell r="A40" t="str">
            <v>Magellan</v>
          </cell>
          <cell r="C40" t="str">
            <v>MGLN</v>
          </cell>
          <cell r="E40" t="str">
            <v>#Calc</v>
          </cell>
          <cell r="G40" t="str">
            <v>#Calc</v>
          </cell>
          <cell r="I40" t="str">
            <v>#Calc</v>
          </cell>
          <cell r="K40" t="e">
            <v>#VALUE!</v>
          </cell>
          <cell r="M40" t="e">
            <v>#VALUE!</v>
          </cell>
          <cell r="O40" t="e">
            <v>#VALUE!</v>
          </cell>
          <cell r="Q40">
            <v>2.12</v>
          </cell>
          <cell r="S40">
            <v>1.95</v>
          </cell>
          <cell r="U40">
            <v>2.08</v>
          </cell>
          <cell r="W40" t="str">
            <v>NM</v>
          </cell>
          <cell r="Y40" t="str">
            <v>NM</v>
          </cell>
          <cell r="AA40">
            <v>0.11</v>
          </cell>
          <cell r="AC40" t="e">
            <v>#VALUE!</v>
          </cell>
          <cell r="AE40" t="e">
            <v>#VALUE!</v>
          </cell>
          <cell r="AH40">
            <v>6.6666666666666652E-2</v>
          </cell>
          <cell r="AJ40" t="e">
            <v>#VALUE!</v>
          </cell>
          <cell r="AL40" t="str">
            <v>NM</v>
          </cell>
          <cell r="AN40" t="e">
            <v>#VALUE!</v>
          </cell>
          <cell r="AP40" t="e">
            <v>#VALUE!</v>
          </cell>
          <cell r="AR40" t="e">
            <v>#VALUE!</v>
          </cell>
          <cell r="AT40" t="str">
            <v>NM</v>
          </cell>
          <cell r="AV40" t="str">
            <v>NM</v>
          </cell>
          <cell r="AX40" t="str">
            <v>Magellan</v>
          </cell>
          <cell r="AZ40" t="str">
            <v>Ba2</v>
          </cell>
          <cell r="BB40" t="str">
            <v>BB</v>
          </cell>
          <cell r="BD40">
            <v>1684.4889999999998</v>
          </cell>
          <cell r="BF40">
            <v>5.723414735313942E-2</v>
          </cell>
          <cell r="BH40">
            <v>0.2062912886255969</v>
          </cell>
          <cell r="BJ40">
            <v>44.155000000000001</v>
          </cell>
          <cell r="BL40">
            <v>727.32500000000005</v>
          </cell>
          <cell r="BN40" t="e">
            <v>#VALUE!</v>
          </cell>
          <cell r="BP40">
            <v>214.04199999999994</v>
          </cell>
          <cell r="BT40" t="str">
            <v>Magellan</v>
          </cell>
          <cell r="BV40">
            <v>0</v>
          </cell>
          <cell r="BX40">
            <v>0</v>
          </cell>
          <cell r="BZ40">
            <v>0</v>
          </cell>
          <cell r="CB40">
            <v>0</v>
          </cell>
          <cell r="CD40">
            <v>0</v>
          </cell>
          <cell r="CF40">
            <v>0</v>
          </cell>
          <cell r="CH40" t="str">
            <v>NM</v>
          </cell>
          <cell r="CJ40" t="str">
            <v>NM</v>
          </cell>
          <cell r="CL40" t="str">
            <v>NM</v>
          </cell>
          <cell r="CN40" t="str">
            <v>NM</v>
          </cell>
          <cell r="CQ40" t="str">
            <v>Magellan</v>
          </cell>
          <cell r="CS40">
            <v>1684.4889999999998</v>
          </cell>
          <cell r="CU40">
            <v>1735.068</v>
          </cell>
          <cell r="CW40">
            <v>214.04199999999994</v>
          </cell>
          <cell r="CY40">
            <v>235.7120000000001</v>
          </cell>
          <cell r="DA40">
            <v>152.24914351081526</v>
          </cell>
          <cell r="DC40">
            <v>147.57200000000012</v>
          </cell>
          <cell r="DE40">
            <v>0.66191526787422728</v>
          </cell>
          <cell r="DG40">
            <v>0.20424832416347877</v>
          </cell>
          <cell r="DI40">
            <v>0.11708992437502064</v>
          </cell>
          <cell r="DK40">
            <v>0.12724017257798262</v>
          </cell>
          <cell r="DM40">
            <v>0.12706642786031846</v>
          </cell>
          <cell r="DQ40">
            <v>7.9987236827662886E-2</v>
          </cell>
          <cell r="DU40">
            <v>9.0382984697920429E-2</v>
          </cell>
        </row>
        <row r="42">
          <cell r="O42" t="str">
            <v>Mean</v>
          </cell>
          <cell r="W42" t="e">
            <v>#DIV/0!</v>
          </cell>
          <cell r="Y42" t="e">
            <v>#DIV/0!</v>
          </cell>
          <cell r="AA42">
            <v>0.11</v>
          </cell>
          <cell r="AC42" t="e">
            <v>#VALUE!</v>
          </cell>
          <cell r="AD42" t="e">
            <v>#DIV/0!</v>
          </cell>
          <cell r="AE42" t="e">
            <v>#VALUE!</v>
          </cell>
          <cell r="AF42" t="e">
            <v>#DIV/0!</v>
          </cell>
          <cell r="AG42" t="e">
            <v>#DIV/0!</v>
          </cell>
          <cell r="AH42">
            <v>6.6666666666666652E-2</v>
          </cell>
          <cell r="AI42" t="e">
            <v>#DIV/0!</v>
          </cell>
          <cell r="AJ42" t="e">
            <v>#VALUE!</v>
          </cell>
          <cell r="AK42" t="e">
            <v>#DIV/0!</v>
          </cell>
          <cell r="AL42" t="e">
            <v>#DIV/0!</v>
          </cell>
          <cell r="AM42" t="e">
            <v>#DIV/0!</v>
          </cell>
          <cell r="AN42" t="e">
            <v>#VALUE!</v>
          </cell>
          <cell r="AP42" t="e">
            <v>#VALUE!</v>
          </cell>
          <cell r="AR42" t="e">
            <v>#VALUE!</v>
          </cell>
          <cell r="AT42" t="e">
            <v>#DIV/0!</v>
          </cell>
          <cell r="AV42" t="e">
            <v>#DIV/0!</v>
          </cell>
          <cell r="AZ42" t="str">
            <v>Mean</v>
          </cell>
          <cell r="BF42">
            <v>2.861707367656971E-2</v>
          </cell>
          <cell r="BH42">
            <v>0.10314564431279845</v>
          </cell>
          <cell r="DA42" t="str">
            <v>Mean</v>
          </cell>
          <cell r="DC42" t="str">
            <v>Mean</v>
          </cell>
          <cell r="DE42" t="str">
            <v>NA</v>
          </cell>
          <cell r="DG42">
            <v>0.14394120971351768</v>
          </cell>
          <cell r="DI42">
            <v>0.12156937905449076</v>
          </cell>
          <cell r="DK42">
            <v>0.14356334996437631</v>
          </cell>
          <cell r="DM42">
            <v>0.12655763079713966</v>
          </cell>
          <cell r="DQ42">
            <v>8.0238372168712963E-2</v>
          </cell>
          <cell r="DU42">
            <v>8.5436246103841734E-2</v>
          </cell>
        </row>
        <row r="43">
          <cell r="O43" t="str">
            <v>Median</v>
          </cell>
          <cell r="W43" t="e">
            <v>#NUM!</v>
          </cell>
          <cell r="Y43" t="e">
            <v>#NUM!</v>
          </cell>
          <cell r="AA43">
            <v>0.11</v>
          </cell>
          <cell r="AC43" t="e">
            <v>#VALUE!</v>
          </cell>
          <cell r="AD43" t="e">
            <v>#NUM!</v>
          </cell>
          <cell r="AE43" t="e">
            <v>#VALUE!</v>
          </cell>
          <cell r="AF43" t="e">
            <v>#NUM!</v>
          </cell>
          <cell r="AG43" t="e">
            <v>#NUM!</v>
          </cell>
          <cell r="AH43">
            <v>6.6666666666666652E-2</v>
          </cell>
          <cell r="AI43" t="e">
            <v>#NUM!</v>
          </cell>
          <cell r="AJ43" t="e">
            <v>#VALUE!</v>
          </cell>
          <cell r="AK43" t="e">
            <v>#NUM!</v>
          </cell>
          <cell r="AL43" t="e">
            <v>#NUM!</v>
          </cell>
          <cell r="AM43" t="e">
            <v>#NUM!</v>
          </cell>
          <cell r="AN43" t="e">
            <v>#VALUE!</v>
          </cell>
          <cell r="AP43" t="e">
            <v>#VALUE!</v>
          </cell>
          <cell r="AR43" t="e">
            <v>#VALUE!</v>
          </cell>
          <cell r="AT43" t="e">
            <v>#NUM!</v>
          </cell>
          <cell r="AV43" t="e">
            <v>#NUM!</v>
          </cell>
          <cell r="AZ43" t="str">
            <v>Median</v>
          </cell>
          <cell r="BF43">
            <v>2.861707367656971E-2</v>
          </cell>
          <cell r="BH43">
            <v>0.10314564431279845</v>
          </cell>
          <cell r="DA43" t="str">
            <v>Median</v>
          </cell>
          <cell r="DC43" t="str">
            <v>Median</v>
          </cell>
          <cell r="DE43" t="str">
            <v>NA</v>
          </cell>
          <cell r="DG43">
            <v>0.14394120971351768</v>
          </cell>
          <cell r="DI43">
            <v>0.12156937905449076</v>
          </cell>
          <cell r="DK43">
            <v>0.14356334996437631</v>
          </cell>
          <cell r="DM43">
            <v>0.12655763079713966</v>
          </cell>
          <cell r="DQ43">
            <v>8.0238372168712963E-2</v>
          </cell>
          <cell r="DU43">
            <v>8.5436246103841734E-2</v>
          </cell>
        </row>
        <row r="45">
          <cell r="E45" t="str">
            <v>Total Managed Care Mean</v>
          </cell>
          <cell r="W45">
            <v>16.125683060109289</v>
          </cell>
          <cell r="Y45">
            <v>12.886462882096071</v>
          </cell>
          <cell r="AA45">
            <v>0.14826666666666666</v>
          </cell>
          <cell r="AC45" t="e">
            <v>#VALUE!</v>
          </cell>
          <cell r="AD45" t="e">
            <v>#DIV/0!</v>
          </cell>
          <cell r="AE45" t="e">
            <v>#VALUE!</v>
          </cell>
          <cell r="AF45" t="e">
            <v>#DIV/0!</v>
          </cell>
          <cell r="AG45" t="e">
            <v>#DIV/0!</v>
          </cell>
          <cell r="AH45">
            <v>0.14577601898269676</v>
          </cell>
          <cell r="AI45" t="e">
            <v>#DIV/0!</v>
          </cell>
          <cell r="AJ45" t="e">
            <v>#VALUE!</v>
          </cell>
          <cell r="AK45" t="e">
            <v>#DIV/0!</v>
          </cell>
          <cell r="AL45" t="e">
            <v>#DIV/0!</v>
          </cell>
          <cell r="AM45" t="e">
            <v>#DIV/0!</v>
          </cell>
          <cell r="AN45" t="e">
            <v>#VALUE!</v>
          </cell>
          <cell r="AP45" t="e">
            <v>#VALUE!</v>
          </cell>
          <cell r="AR45" t="e">
            <v>#VALUE!</v>
          </cell>
          <cell r="AT45" t="e">
            <v>#REF!</v>
          </cell>
          <cell r="AV45" t="e">
            <v>#DIV/0!</v>
          </cell>
          <cell r="AX45" t="str">
            <v>Total Managed Care Mean</v>
          </cell>
          <cell r="BF45">
            <v>0.16247021256358787</v>
          </cell>
          <cell r="BH45">
            <v>0.70405682169219275</v>
          </cell>
          <cell r="CQ45" t="str">
            <v>Total Managed Care Mean</v>
          </cell>
          <cell r="DE45">
            <v>0.79401794228016209</v>
          </cell>
          <cell r="DG45">
            <v>0.15046768122541287</v>
          </cell>
          <cell r="DI45">
            <v>7.5504745769180093E-2</v>
          </cell>
          <cell r="DK45">
            <v>8.152656788330527E-2</v>
          </cell>
          <cell r="DM45">
            <v>9.4302600188566482E-2</v>
          </cell>
          <cell r="DQ45">
            <v>6.1637990488199942E-2</v>
          </cell>
          <cell r="DU45">
            <v>7.646483647489058E-2</v>
          </cell>
        </row>
        <row r="46">
          <cell r="E46" t="str">
            <v>Total Managed Care Median</v>
          </cell>
          <cell r="W46">
            <v>16.125683060109289</v>
          </cell>
          <cell r="Y46">
            <v>12.886462882096071</v>
          </cell>
          <cell r="AA46">
            <v>0.15</v>
          </cell>
          <cell r="AC46" t="e">
            <v>#VALUE!</v>
          </cell>
          <cell r="AD46" t="e">
            <v>#NUM!</v>
          </cell>
          <cell r="AE46" t="e">
            <v>#VALUE!</v>
          </cell>
          <cell r="AF46" t="e">
            <v>#NUM!</v>
          </cell>
          <cell r="AG46" t="e">
            <v>#NUM!</v>
          </cell>
          <cell r="AH46">
            <v>0.14388489208633093</v>
          </cell>
          <cell r="AI46" t="e">
            <v>#NUM!</v>
          </cell>
          <cell r="AJ46" t="e">
            <v>#VALUE!</v>
          </cell>
          <cell r="AK46" t="e">
            <v>#NUM!</v>
          </cell>
          <cell r="AL46" t="e">
            <v>#NUM!</v>
          </cell>
          <cell r="AM46" t="e">
            <v>#NUM!</v>
          </cell>
          <cell r="AN46" t="e">
            <v>#VALUE!</v>
          </cell>
          <cell r="AP46" t="e">
            <v>#VALUE!</v>
          </cell>
          <cell r="AR46" t="e">
            <v>#VALUE!</v>
          </cell>
          <cell r="AT46" t="e">
            <v>#REF!</v>
          </cell>
          <cell r="AV46" t="e">
            <v>#DIV/0!</v>
          </cell>
          <cell r="AX46" t="str">
            <v>Total Managed Care Median</v>
          </cell>
          <cell r="BF46">
            <v>0.2112413988998651</v>
          </cell>
          <cell r="BH46">
            <v>0.78170038586064883</v>
          </cell>
          <cell r="CQ46" t="str">
            <v>Total Managed Care Median</v>
          </cell>
          <cell r="DE46">
            <v>0.80745</v>
          </cell>
          <cell r="DG46">
            <v>0.13423382968117675</v>
          </cell>
          <cell r="DI46">
            <v>6.7972960975790864E-2</v>
          </cell>
          <cell r="DK46">
            <v>7.3583431878254127E-2</v>
          </cell>
          <cell r="DM46">
            <v>0.10656962756504187</v>
          </cell>
          <cell r="DQ46">
            <v>5.7177310566590311E-2</v>
          </cell>
          <cell r="DU46">
            <v>8.4936605740268747E-2</v>
          </cell>
        </row>
        <row r="48">
          <cell r="A48" t="str">
            <v>(a)  Aggregate Value = Diluted Equity Value + Debt + Preferred + Minority Interest.</v>
          </cell>
          <cell r="AX48" t="str">
            <v>Note:  LTM = Latest Twelve Months.</v>
          </cell>
          <cell r="BT48" t="str">
            <v>(a) Includes Blue Card and national accounts.  Assumes all self-funded members are commercial.</v>
          </cell>
          <cell r="CQ48" t="str">
            <v>Note:  LTM = Latest Twelve Months; LQA = Latest Quarter Annualized; NTM = Next Twelve Months.</v>
          </cell>
        </row>
        <row r="49">
          <cell r="A49" t="str">
            <v>(b)  EBITDA includes interest income and has been adjusted to addback stock-based compensation.</v>
          </cell>
          <cell r="AX49" t="str">
            <v>(a)  EBITDA includes interest income and has been adjusted to addback stock-based compensation</v>
          </cell>
          <cell r="BT49" t="str">
            <v>(b) Experience-rated members included in risk.  All Medicare / Medicaid members listed as Medicare.</v>
          </cell>
          <cell r="CQ49" t="str">
            <v xml:space="preserve">(a)  Includes interest income.  </v>
          </cell>
        </row>
        <row r="50">
          <cell r="BT50" t="str">
            <v>(c) Includes ASO members.</v>
          </cell>
          <cell r="CQ50" t="str">
            <v>(b)  SG&amp;A excludes depreciation and amortization; revenue used for ratio calculation excludes interest income.</v>
          </cell>
        </row>
        <row r="52">
          <cell r="A52" t="str">
            <v>(c)  Pro forma for acquisition of Pacificare.</v>
          </cell>
        </row>
        <row r="53">
          <cell r="A53" t="str">
            <v>(d)  Pro forma for acquisition of Wellchoice.</v>
          </cell>
        </row>
        <row r="65">
          <cell r="BT65" t="str">
            <v>Note:  LTM = Latest Twelve Months; LQA = Latest Quarter Annualized; NTM = Next Twelve Months</v>
          </cell>
        </row>
        <row r="66">
          <cell r="BT66" t="str">
            <v>(1)  Aggregate Value = Fully Diluted Market Value + Debt Outstanding + Preferred + Minority Interest.</v>
          </cell>
        </row>
        <row r="67">
          <cell r="BT67" t="str">
            <v>(2)  Includes all members without adjustment.</v>
          </cell>
          <cell r="CQ67" t="str">
            <v>Note:  LTM = Latest Twelve Months; LQA = Latest Quarter Annualized; NTM = Next Twelve Months</v>
          </cell>
        </row>
        <row r="68">
          <cell r="BT68" t="str">
            <v>(3)  Adjusted members equals total medical members adjusting Medicare members by a factor of 4.5 and ASO members by a factor of 0.2.</v>
          </cell>
          <cell r="CQ68" t="str">
            <v>(1)  Aggregate Value = Fully Diluted Market Value + Debt Outstanding + Preferred + Minority Interest.</v>
          </cell>
        </row>
        <row r="69">
          <cell r="CQ69" t="str">
            <v>(2)  Includes all members without adjustment.</v>
          </cell>
        </row>
        <row r="70">
          <cell r="CQ70" t="str">
            <v>(3)  Adjusted members equals total medical members adjusting Medicare members by a factor of 4.5 and ASO members by a factor of 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S"/>
      <sheetName val="Price Performance"/>
      <sheetName val="EPS Growth"/>
      <sheetName val="Regression"/>
      <sheetName val="Liquidity"/>
      <sheetName val="__FDSCACHE__"/>
      <sheetName val="Summary Comments"/>
    </sheetNames>
    <sheetDataSet>
      <sheetData sheetId="0" refreshError="1">
        <row r="1">
          <cell r="A1" t="str">
            <v>Lauren Hubbell x5454</v>
          </cell>
          <cell r="AE1" t="str">
            <v>Inputs for Comps</v>
          </cell>
        </row>
        <row r="2">
          <cell r="AE2" t="str">
            <v>($ millions, except per share data)</v>
          </cell>
        </row>
        <row r="4">
          <cell r="A4" t="str">
            <v>BAS Insurance Group</v>
          </cell>
        </row>
        <row r="5">
          <cell r="A5" t="str">
            <v>Summary Market Data for Selected Specialty P&amp;C Companies</v>
          </cell>
          <cell r="BP5" t="str">
            <v>Number of Quarters to end of year</v>
          </cell>
          <cell r="BW5">
            <v>1</v>
          </cell>
          <cell r="BY5">
            <v>4</v>
          </cell>
        </row>
        <row r="7">
          <cell r="BP7" t="str">
            <v>% of EPS and Div. to use in calc.</v>
          </cell>
          <cell r="BW7">
            <v>0.25</v>
          </cell>
          <cell r="BY7">
            <v>1</v>
          </cell>
        </row>
        <row r="8">
          <cell r="A8" t="str">
            <v xml:space="preserve"> </v>
          </cell>
          <cell r="B8" t="str">
            <v xml:space="preserve"> </v>
          </cell>
          <cell r="F8" t="str">
            <v>% of</v>
          </cell>
          <cell r="N8" t="str">
            <v>Price /</v>
          </cell>
          <cell r="R8" t="str">
            <v>LT</v>
          </cell>
          <cell r="Z8">
            <v>38717</v>
          </cell>
          <cell r="AC8" t="str">
            <v xml:space="preserve"> </v>
          </cell>
          <cell r="AO8" t="str">
            <v>Estimated</v>
          </cell>
          <cell r="AQ8" t="str">
            <v>Mean Est.</v>
          </cell>
          <cell r="AS8" t="str">
            <v>Mean Est.</v>
          </cell>
          <cell r="AU8" t="str">
            <v>Mean Est.</v>
          </cell>
          <cell r="AW8" t="str">
            <v>latest filing</v>
          </cell>
          <cell r="BA8" t="str">
            <v>treas. shares</v>
          </cell>
          <cell r="BC8" t="str">
            <v xml:space="preserve">Long and </v>
          </cell>
          <cell r="BE8" t="str">
            <v xml:space="preserve">TOPrS or </v>
          </cell>
          <cell r="BM8">
            <v>38717</v>
          </cell>
          <cell r="BO8">
            <v>38717</v>
          </cell>
          <cell r="BQ8" t="str">
            <v>Most Recent</v>
          </cell>
          <cell r="CC8" t="str">
            <v>Estimated</v>
          </cell>
          <cell r="CE8" t="str">
            <v>Estimated</v>
          </cell>
        </row>
        <row r="9">
          <cell r="D9">
            <v>38814</v>
          </cell>
          <cell r="F9" t="str">
            <v>52 wk</v>
          </cell>
          <cell r="H9" t="str">
            <v>Mkt. Cap.</v>
          </cell>
          <cell r="J9" t="str">
            <v>Operating EPS(1)</v>
          </cell>
          <cell r="N9" t="str">
            <v>Operating EPS (a)</v>
          </cell>
          <cell r="R9" t="str">
            <v>Growth</v>
          </cell>
          <cell r="T9" t="str">
            <v>ROAE</v>
          </cell>
          <cell r="X9" t="str">
            <v>BV /</v>
          </cell>
          <cell r="Z9" t="str">
            <v>Price /</v>
          </cell>
          <cell r="AB9" t="str">
            <v>(D+P) /</v>
          </cell>
          <cell r="AI9">
            <v>38814</v>
          </cell>
          <cell r="AK9" t="str">
            <v xml:space="preserve">LTM </v>
          </cell>
          <cell r="AM9" t="str">
            <v xml:space="preserve">LTM </v>
          </cell>
          <cell r="AO9" t="str">
            <v xml:space="preserve">Growth </v>
          </cell>
          <cell r="AQ9" t="str">
            <v>Cal. Yr.</v>
          </cell>
          <cell r="AS9" t="str">
            <v>Cal. Yr.</v>
          </cell>
          <cell r="AU9" t="str">
            <v>Cal. Yr.</v>
          </cell>
          <cell r="AW9" t="str">
            <v>MV</v>
          </cell>
          <cell r="AY9">
            <v>38814</v>
          </cell>
          <cell r="BA9" t="str">
            <v>BV</v>
          </cell>
          <cell r="BC9" t="str">
            <v>Short Term</v>
          </cell>
          <cell r="BE9" t="str">
            <v>straight</v>
          </cell>
          <cell r="BG9" t="str">
            <v>Minority</v>
          </cell>
          <cell r="BI9">
            <v>38717</v>
          </cell>
          <cell r="BK9" t="str">
            <v>Total</v>
          </cell>
          <cell r="BM9" t="str">
            <v>Unreal.</v>
          </cell>
          <cell r="BO9" t="str">
            <v>Tot. Equity</v>
          </cell>
          <cell r="BQ9" t="str">
            <v>WA FD</v>
          </cell>
          <cell r="BS9" t="str">
            <v xml:space="preserve">Annual </v>
          </cell>
          <cell r="BU9" t="str">
            <v>12/31/04A</v>
          </cell>
          <cell r="BW9" t="str">
            <v>12/31/05A</v>
          </cell>
          <cell r="BY9" t="str">
            <v>12/31/06E</v>
          </cell>
          <cell r="CA9" t="str">
            <v>12/31/07E</v>
          </cell>
          <cell r="CC9" t="str">
            <v>2006E</v>
          </cell>
          <cell r="CE9" t="str">
            <v>2007E</v>
          </cell>
          <cell r="CG9" t="str">
            <v>Most Recent</v>
          </cell>
        </row>
        <row r="10">
          <cell r="B10" t="str">
            <v>Company</v>
          </cell>
          <cell r="D10" t="str">
            <v>Price</v>
          </cell>
          <cell r="F10" t="str">
            <v>High</v>
          </cell>
          <cell r="H10" t="str">
            <v>($ mm)</v>
          </cell>
          <cell r="J10" t="str">
            <v>2006E</v>
          </cell>
          <cell r="L10" t="str">
            <v>2007E</v>
          </cell>
          <cell r="N10" t="str">
            <v>2006E</v>
          </cell>
          <cell r="P10" t="str">
            <v>2007E</v>
          </cell>
          <cell r="R10" t="str">
            <v>Rate</v>
          </cell>
          <cell r="T10" t="str">
            <v>2006E</v>
          </cell>
          <cell r="V10" t="str">
            <v>2007E</v>
          </cell>
          <cell r="X10" t="str">
            <v>Share</v>
          </cell>
          <cell r="Z10" t="str">
            <v>Book</v>
          </cell>
          <cell r="AB10" t="str">
            <v>Cap.</v>
          </cell>
          <cell r="AE10" t="str">
            <v>Company</v>
          </cell>
          <cell r="AG10" t="str">
            <v>Ticker</v>
          </cell>
          <cell r="AI10" t="str">
            <v>Price</v>
          </cell>
          <cell r="AK10" t="str">
            <v>High</v>
          </cell>
          <cell r="AM10" t="str">
            <v>Low</v>
          </cell>
          <cell r="AO10" t="str">
            <v>Rate</v>
          </cell>
          <cell r="AQ10" t="str">
            <v>2005E</v>
          </cell>
          <cell r="AS10" t="str">
            <v>2006E</v>
          </cell>
          <cell r="AU10" t="str">
            <v>2007E</v>
          </cell>
          <cell r="AW10" t="str">
            <v>Shares OS</v>
          </cell>
          <cell r="AY10" t="str">
            <v>Mkt. Cap.</v>
          </cell>
          <cell r="BA10" t="str">
            <v>Shares OS</v>
          </cell>
          <cell r="BC10" t="str">
            <v>Debt</v>
          </cell>
          <cell r="BE10" t="str">
            <v>Preferred</v>
          </cell>
          <cell r="BG10" t="str">
            <v>Interest</v>
          </cell>
          <cell r="BI10" t="str">
            <v>Com. Equity</v>
          </cell>
          <cell r="BK10" t="str">
            <v>Cap.</v>
          </cell>
          <cell r="BM10" t="str">
            <v xml:space="preserve">Gains  </v>
          </cell>
          <cell r="BO10" t="str">
            <v>Adjusted</v>
          </cell>
          <cell r="BQ10" t="str">
            <v>Shares OS</v>
          </cell>
          <cell r="BS10" t="str">
            <v>Dividend</v>
          </cell>
          <cell r="BU10" t="str">
            <v>Equity</v>
          </cell>
          <cell r="BW10" t="str">
            <v>Equity</v>
          </cell>
          <cell r="BY10" t="str">
            <v>Equity</v>
          </cell>
          <cell r="CA10" t="str">
            <v>Equity</v>
          </cell>
          <cell r="CC10" t="str">
            <v>ROAE</v>
          </cell>
          <cell r="CE10" t="str">
            <v>ROAE</v>
          </cell>
          <cell r="CG10" t="str">
            <v>Fincl. Report</v>
          </cell>
        </row>
        <row r="11">
          <cell r="A11" t="str">
            <v xml:space="preserve"> </v>
          </cell>
          <cell r="AB11" t="str">
            <v xml:space="preserve"> </v>
          </cell>
          <cell r="AH11" t="str">
            <v xml:space="preserve"> </v>
          </cell>
        </row>
        <row r="12">
          <cell r="B12" t="str">
            <v>Specialty</v>
          </cell>
        </row>
        <row r="13">
          <cell r="B13" t="str">
            <v>W.R. Berkley Corp.</v>
          </cell>
          <cell r="D13">
            <v>39.840000000000003</v>
          </cell>
          <cell r="F13">
            <v>0.98516320474777463</v>
          </cell>
          <cell r="H13">
            <v>7649.9012051999998</v>
          </cell>
          <cell r="J13">
            <v>3.1604000000000001</v>
          </cell>
          <cell r="L13">
            <v>3.3975919999999999</v>
          </cell>
          <cell r="N13">
            <v>12.605999240602456</v>
          </cell>
          <cell r="P13">
            <v>11.725951791739563</v>
          </cell>
          <cell r="R13">
            <v>0.12300000000000001</v>
          </cell>
          <cell r="T13">
            <v>0.22082643245724301</v>
          </cell>
          <cell r="V13">
            <v>0.1948450789699189</v>
          </cell>
          <cell r="X13">
            <v>13.473135887221636</v>
          </cell>
          <cell r="Z13">
            <v>2.956995337498642</v>
          </cell>
          <cell r="AB13">
            <v>0.35399652019159578</v>
          </cell>
          <cell r="AE13" t="str">
            <v>W.R. Berkley Corp.</v>
          </cell>
          <cell r="AG13" t="str">
            <v>BER</v>
          </cell>
          <cell r="AI13">
            <v>39.840000000000003</v>
          </cell>
          <cell r="AK13">
            <v>40.44</v>
          </cell>
          <cell r="AM13">
            <v>20.973330000000001</v>
          </cell>
          <cell r="AO13">
            <v>0.12300000000000001</v>
          </cell>
          <cell r="AQ13">
            <v>2.5134589999999997</v>
          </cell>
          <cell r="AS13">
            <v>3.1604000000000001</v>
          </cell>
          <cell r="AU13">
            <v>3.3975919999999999</v>
          </cell>
          <cell r="AW13">
            <v>192.01559249999997</v>
          </cell>
          <cell r="AY13">
            <v>7649.9012051999998</v>
          </cell>
          <cell r="BA13">
            <v>190.53300000000002</v>
          </cell>
          <cell r="BC13">
            <v>956.07100000000003</v>
          </cell>
          <cell r="BE13">
            <v>450.63400000000001</v>
          </cell>
          <cell r="BG13">
            <v>0</v>
          </cell>
          <cell r="BI13">
            <v>2567.0770000000002</v>
          </cell>
          <cell r="BK13">
            <v>3973.7820000000002</v>
          </cell>
          <cell r="BM13">
            <v>24.902999999999999</v>
          </cell>
          <cell r="BO13">
            <v>2542.1740000000004</v>
          </cell>
          <cell r="BQ13">
            <v>200.4255</v>
          </cell>
          <cell r="BS13">
            <v>0.16</v>
          </cell>
          <cell r="BU13">
            <v>2109.7020000000002</v>
          </cell>
          <cell r="BW13">
            <v>2567.0770000000002</v>
          </cell>
          <cell r="BY13">
            <v>3169.7792554000002</v>
          </cell>
          <cell r="CA13">
            <v>3820.0208359960002</v>
          </cell>
          <cell r="CC13">
            <v>0.22082643245724301</v>
          </cell>
          <cell r="CE13">
            <v>0.1948450789699189</v>
          </cell>
          <cell r="CG13" t="str">
            <v>10K</v>
          </cell>
        </row>
        <row r="14">
          <cell r="B14" t="str">
            <v>Markel Corp.</v>
          </cell>
          <cell r="D14">
            <v>341.70000000000005</v>
          </cell>
          <cell r="F14">
            <v>0.9619932432432432</v>
          </cell>
          <cell r="H14">
            <v>3304.0127946000002</v>
          </cell>
          <cell r="J14">
            <v>25.876670000000001</v>
          </cell>
          <cell r="L14">
            <v>27.908570000000001</v>
          </cell>
          <cell r="N14">
            <v>13.204944840275045</v>
          </cell>
          <cell r="P14">
            <v>12.243550995267762</v>
          </cell>
          <cell r="R14">
            <v>0.13300000000000001</v>
          </cell>
          <cell r="T14">
            <v>0.14327026871479456</v>
          </cell>
          <cell r="V14">
            <v>0.13449459878475076</v>
          </cell>
          <cell r="X14">
            <v>176.37536302898917</v>
          </cell>
          <cell r="Z14">
            <v>1.937345409992653</v>
          </cell>
          <cell r="AB14">
            <v>0.33233228177898255</v>
          </cell>
          <cell r="AE14" t="str">
            <v>Markel Corp.</v>
          </cell>
          <cell r="AG14" t="str">
            <v>MKL</v>
          </cell>
          <cell r="AI14">
            <v>341.70000000000005</v>
          </cell>
          <cell r="AK14">
            <v>355.20000000000005</v>
          </cell>
          <cell r="AM14">
            <v>307.41000000000003</v>
          </cell>
          <cell r="AO14">
            <v>0.13300000000000001</v>
          </cell>
          <cell r="AQ14">
            <v>5.523333</v>
          </cell>
          <cell r="AS14">
            <v>25.876670000000001</v>
          </cell>
          <cell r="AU14">
            <v>27.908570000000001</v>
          </cell>
          <cell r="AW14">
            <v>9.6693379999999998</v>
          </cell>
          <cell r="AY14">
            <v>3304.0127946000002</v>
          </cell>
          <cell r="BA14">
            <v>9.6693379999999998</v>
          </cell>
          <cell r="BC14">
            <v>707.83600000000001</v>
          </cell>
          <cell r="BE14">
            <v>141.04499999999999</v>
          </cell>
          <cell r="BG14">
            <v>0</v>
          </cell>
          <cell r="BI14">
            <v>1705.433</v>
          </cell>
          <cell r="BK14">
            <v>2554.3139999999999</v>
          </cell>
          <cell r="BM14">
            <v>292.87299999999999</v>
          </cell>
          <cell r="BO14">
            <v>1412.56</v>
          </cell>
          <cell r="BQ14">
            <v>10.170999999999999</v>
          </cell>
          <cell r="BS14">
            <v>0</v>
          </cell>
          <cell r="BU14">
            <v>1656.5029999999999</v>
          </cell>
          <cell r="BW14">
            <v>1705.433</v>
          </cell>
          <cell r="BY14">
            <v>1968.62461057</v>
          </cell>
          <cell r="CA14">
            <v>2252.4826760400001</v>
          </cell>
          <cell r="CC14">
            <v>0.14327026871479456</v>
          </cell>
          <cell r="CE14">
            <v>0.13449459878475076</v>
          </cell>
          <cell r="CG14" t="str">
            <v>10K</v>
          </cell>
        </row>
        <row r="15">
          <cell r="B15" t="str">
            <v>RLI Corp.</v>
          </cell>
          <cell r="D15">
            <v>56.36</v>
          </cell>
          <cell r="F15">
            <v>0.98017391304347823</v>
          </cell>
          <cell r="H15">
            <v>1442.8339788399999</v>
          </cell>
          <cell r="J15">
            <v>3.6350000000000002</v>
          </cell>
          <cell r="L15">
            <v>3.927</v>
          </cell>
          <cell r="N15">
            <v>15.50481430536451</v>
          </cell>
          <cell r="P15">
            <v>14.351922587216704</v>
          </cell>
          <cell r="R15">
            <v>0.12300000000000001</v>
          </cell>
          <cell r="T15">
            <v>0.13134210895114848</v>
          </cell>
          <cell r="V15">
            <v>0.12750441445651475</v>
          </cell>
          <cell r="X15">
            <v>27.11959330452985</v>
          </cell>
          <cell r="Z15">
            <v>2.0782022564691651</v>
          </cell>
          <cell r="AB15">
            <v>0.12611278771056106</v>
          </cell>
          <cell r="AE15" t="str">
            <v>RLI Corp.</v>
          </cell>
          <cell r="AG15" t="str">
            <v>RLI</v>
          </cell>
          <cell r="AI15">
            <v>56.36</v>
          </cell>
          <cell r="AK15">
            <v>57.5</v>
          </cell>
          <cell r="AM15">
            <v>41</v>
          </cell>
          <cell r="AO15">
            <v>0.12300000000000001</v>
          </cell>
          <cell r="AQ15">
            <v>3.71</v>
          </cell>
          <cell r="AS15">
            <v>3.6350000000000002</v>
          </cell>
          <cell r="AU15">
            <v>3.927</v>
          </cell>
          <cell r="AW15">
            <v>25.600318999999999</v>
          </cell>
          <cell r="AY15">
            <v>1442.8339788399999</v>
          </cell>
          <cell r="BA15">
            <v>25.551304999999999</v>
          </cell>
          <cell r="BC15">
            <v>100</v>
          </cell>
          <cell r="BE15">
            <v>0</v>
          </cell>
          <cell r="BG15">
            <v>0</v>
          </cell>
          <cell r="BI15">
            <v>692.94100000000003</v>
          </cell>
          <cell r="BK15">
            <v>792.94100000000003</v>
          </cell>
          <cell r="BM15">
            <v>82.784999999999997</v>
          </cell>
          <cell r="BO15">
            <v>610.15600000000006</v>
          </cell>
          <cell r="BQ15">
            <v>26.460999999999999</v>
          </cell>
          <cell r="BS15">
            <v>0.68</v>
          </cell>
          <cell r="BU15">
            <v>623.66099999999994</v>
          </cell>
          <cell r="BW15">
            <v>692.94100000000003</v>
          </cell>
          <cell r="BY15">
            <v>771.71851808000008</v>
          </cell>
          <cell r="CA15">
            <v>858.22264816000006</v>
          </cell>
          <cell r="CC15">
            <v>0.13134210895114848</v>
          </cell>
          <cell r="CE15">
            <v>0.12750441445651475</v>
          </cell>
          <cell r="CG15" t="str">
            <v>10K</v>
          </cell>
        </row>
        <row r="16">
          <cell r="B16" t="str">
            <v>Argonaut</v>
          </cell>
          <cell r="D16">
            <v>34.04</v>
          </cell>
          <cell r="F16">
            <v>0.91999999999999993</v>
          </cell>
          <cell r="H16">
            <v>1026.34004</v>
          </cell>
          <cell r="J16">
            <v>2.5383329999999997</v>
          </cell>
          <cell r="L16">
            <v>2.93</v>
          </cell>
          <cell r="N16">
            <v>13.41037602237374</v>
          </cell>
          <cell r="P16">
            <v>11.617747440273037</v>
          </cell>
          <cell r="R16">
            <v>0.14300000000000002</v>
          </cell>
          <cell r="T16">
            <v>0.11126312882451685</v>
          </cell>
          <cell r="V16">
            <v>0.11468630283288804</v>
          </cell>
          <cell r="X16">
            <v>23.750456037942357</v>
          </cell>
          <cell r="Z16">
            <v>1.4332356374807989</v>
          </cell>
          <cell r="AB16">
            <v>0.16887186629526463</v>
          </cell>
          <cell r="AE16" t="str">
            <v>Argonaut</v>
          </cell>
          <cell r="AG16" t="str">
            <v>AGII</v>
          </cell>
          <cell r="AI16">
            <v>34.04</v>
          </cell>
          <cell r="AK16">
            <v>37</v>
          </cell>
          <cell r="AM16">
            <v>18.5</v>
          </cell>
          <cell r="AO16">
            <v>0.14300000000000002</v>
          </cell>
          <cell r="AQ16" t="e">
            <v>#N/A</v>
          </cell>
          <cell r="AS16">
            <v>2.5383329999999997</v>
          </cell>
          <cell r="AU16">
            <v>2.93</v>
          </cell>
          <cell r="AW16">
            <v>30.151</v>
          </cell>
          <cell r="AY16">
            <v>1026.34004</v>
          </cell>
          <cell r="BA16">
            <v>30.151</v>
          </cell>
          <cell r="BC16">
            <v>144.30000000000001</v>
          </cell>
          <cell r="BE16">
            <v>1.2</v>
          </cell>
          <cell r="BG16">
            <v>0</v>
          </cell>
          <cell r="BI16">
            <v>716.1</v>
          </cell>
          <cell r="BK16">
            <v>861.6</v>
          </cell>
          <cell r="BO16">
            <v>716.1</v>
          </cell>
          <cell r="BQ16">
            <v>33.238</v>
          </cell>
          <cell r="BS16">
            <v>0</v>
          </cell>
          <cell r="BW16">
            <v>716.1</v>
          </cell>
          <cell r="BY16">
            <v>800.46911225400004</v>
          </cell>
          <cell r="CA16">
            <v>897.85645225400003</v>
          </cell>
          <cell r="CC16">
            <v>0.11126312882451685</v>
          </cell>
          <cell r="CE16">
            <v>0.11468630283288804</v>
          </cell>
          <cell r="CG16" t="str">
            <v>10K</v>
          </cell>
        </row>
        <row r="17">
          <cell r="B17" t="str">
            <v>United America Indemnity</v>
          </cell>
          <cell r="D17">
            <v>22.41</v>
          </cell>
          <cell r="F17">
            <v>0.95321139940450861</v>
          </cell>
          <cell r="H17">
            <v>825.63132654000003</v>
          </cell>
          <cell r="J17">
            <v>2.2000000000000002</v>
          </cell>
          <cell r="L17">
            <v>2.3000000000000003</v>
          </cell>
          <cell r="N17">
            <v>10.186363636363636</v>
          </cell>
          <cell r="P17">
            <v>9.7434782608695638</v>
          </cell>
          <cell r="R17">
            <v>0.12</v>
          </cell>
          <cell r="T17">
            <v>0.11834848209576107</v>
          </cell>
          <cell r="V17">
            <v>0.11036908136706182</v>
          </cell>
          <cell r="X17">
            <v>17.505435921127045</v>
          </cell>
          <cell r="Z17">
            <v>1.2801737757900511</v>
          </cell>
          <cell r="AB17">
            <v>0.19831116333312873</v>
          </cell>
          <cell r="AE17" t="str">
            <v>United America Indemnity</v>
          </cell>
          <cell r="AG17" t="str">
            <v>INDM</v>
          </cell>
          <cell r="AI17">
            <v>22.41</v>
          </cell>
          <cell r="AK17">
            <v>23.51</v>
          </cell>
          <cell r="AM17">
            <v>15.85</v>
          </cell>
          <cell r="AO17">
            <v>0.12</v>
          </cell>
          <cell r="AQ17" t="e">
            <v>#N/A</v>
          </cell>
          <cell r="AS17">
            <v>2.2000000000000002</v>
          </cell>
          <cell r="AU17">
            <v>2.3000000000000003</v>
          </cell>
          <cell r="AW17">
            <v>36.842094000000003</v>
          </cell>
          <cell r="AY17">
            <v>825.63132654000003</v>
          </cell>
          <cell r="BA17">
            <v>36.555902000000003</v>
          </cell>
          <cell r="BC17">
            <v>96.454999999999998</v>
          </cell>
          <cell r="BE17">
            <v>61.856999999999999</v>
          </cell>
          <cell r="BG17">
            <v>6.2E-2</v>
          </cell>
          <cell r="BI17">
            <v>639.92700000000002</v>
          </cell>
          <cell r="BK17">
            <v>798.30100000000004</v>
          </cell>
          <cell r="BM17">
            <v>9.4710000000000001</v>
          </cell>
          <cell r="BO17">
            <v>630.45600000000002</v>
          </cell>
          <cell r="BQ17">
            <v>36.589902000000002</v>
          </cell>
          <cell r="BS17">
            <v>0</v>
          </cell>
          <cell r="BU17">
            <v>573.60111795902424</v>
          </cell>
          <cell r="BW17">
            <v>639.92700000000002</v>
          </cell>
          <cell r="BY17">
            <v>720.42478440000002</v>
          </cell>
          <cell r="CA17">
            <v>804.58155900000008</v>
          </cell>
          <cell r="CC17">
            <v>0.11834848209576107</v>
          </cell>
          <cell r="CE17">
            <v>0.11036908136706182</v>
          </cell>
          <cell r="CG17" t="str">
            <v>10K</v>
          </cell>
        </row>
        <row r="18">
          <cell r="B18" t="str">
            <v>Tower Group</v>
          </cell>
          <cell r="D18">
            <v>26.54</v>
          </cell>
          <cell r="F18">
            <v>0.97933579335793353</v>
          </cell>
          <cell r="H18">
            <v>521.03747332</v>
          </cell>
          <cell r="J18">
            <v>1.6850000000000001</v>
          </cell>
          <cell r="L18">
            <v>2.14</v>
          </cell>
          <cell r="N18">
            <v>15.750741839762611</v>
          </cell>
          <cell r="P18">
            <v>12.401869158878503</v>
          </cell>
          <cell r="R18">
            <v>0.2</v>
          </cell>
          <cell r="T18">
            <v>0.21160085961490607</v>
          </cell>
          <cell r="V18">
            <v>0.21884927103051399</v>
          </cell>
          <cell r="X18">
            <v>7.2940581444549073</v>
          </cell>
          <cell r="Z18">
            <v>3.638578069216003</v>
          </cell>
          <cell r="AB18">
            <v>0.24669177312637844</v>
          </cell>
          <cell r="AE18" t="str">
            <v>Tower Group</v>
          </cell>
          <cell r="AG18" t="str">
            <v>TWGP</v>
          </cell>
          <cell r="AI18">
            <v>26.54</v>
          </cell>
          <cell r="AK18">
            <v>27.1</v>
          </cell>
          <cell r="AM18">
            <v>10.050000000000001</v>
          </cell>
          <cell r="AO18">
            <v>0.2</v>
          </cell>
          <cell r="AQ18">
            <v>1.02</v>
          </cell>
          <cell r="AS18">
            <v>1.6850000000000001</v>
          </cell>
          <cell r="AU18">
            <v>2.14</v>
          </cell>
          <cell r="AW18">
            <v>19.632158</v>
          </cell>
          <cell r="AY18">
            <v>521.03747332</v>
          </cell>
          <cell r="BA18">
            <v>19.854791000000002</v>
          </cell>
          <cell r="BC18">
            <v>47.426000000000002</v>
          </cell>
          <cell r="BE18">
            <v>0</v>
          </cell>
          <cell r="BG18">
            <v>0</v>
          </cell>
          <cell r="BI18">
            <v>144.822</v>
          </cell>
          <cell r="BK18">
            <v>192.24799999999999</v>
          </cell>
          <cell r="BO18">
            <v>144.822</v>
          </cell>
          <cell r="BQ18">
            <v>20.200583999999999</v>
          </cell>
          <cell r="BS18">
            <v>9.9999959999999999E-2</v>
          </cell>
          <cell r="BW18">
            <v>144.822</v>
          </cell>
          <cell r="BY18">
            <v>176.89676902528632</v>
          </cell>
          <cell r="CA18">
            <v>218.16280377057262</v>
          </cell>
          <cell r="CC18">
            <v>0.21160085961490607</v>
          </cell>
          <cell r="CE18">
            <v>0.21884927103051399</v>
          </cell>
          <cell r="CG18" t="str">
            <v>10K</v>
          </cell>
        </row>
        <row r="19">
          <cell r="B19" t="str">
            <v>James River Group, Inc</v>
          </cell>
          <cell r="D19">
            <v>26.59</v>
          </cell>
          <cell r="F19">
            <v>0.97757352941176456</v>
          </cell>
          <cell r="H19">
            <v>401.17151971999999</v>
          </cell>
          <cell r="J19">
            <v>1.95</v>
          </cell>
          <cell r="L19">
            <v>2.283334</v>
          </cell>
          <cell r="N19">
            <v>13.635897435897435</v>
          </cell>
          <cell r="P19">
            <v>11.645252074378956</v>
          </cell>
          <cell r="R19">
            <v>0.125</v>
          </cell>
          <cell r="T19">
            <v>0.1322537977996604</v>
          </cell>
          <cell r="V19">
            <v>0.13542066855139392</v>
          </cell>
          <cell r="X19">
            <v>11.689076342332704</v>
          </cell>
          <cell r="Z19">
            <v>2.274773405637081</v>
          </cell>
          <cell r="AB19">
            <v>0.17621448212648944</v>
          </cell>
          <cell r="AE19" t="str">
            <v>James River Group, Inc</v>
          </cell>
          <cell r="AG19" t="str">
            <v>JRVR</v>
          </cell>
          <cell r="AI19">
            <v>26.59</v>
          </cell>
          <cell r="AK19">
            <v>27.200000000000003</v>
          </cell>
          <cell r="AM19">
            <v>15.35</v>
          </cell>
          <cell r="AO19">
            <v>0.125</v>
          </cell>
          <cell r="AQ19">
            <v>0.45</v>
          </cell>
          <cell r="AS19">
            <v>1.95</v>
          </cell>
          <cell r="AU19">
            <v>2.283334</v>
          </cell>
          <cell r="AW19">
            <v>15.087308</v>
          </cell>
          <cell r="AY19">
            <v>401.17151971999999</v>
          </cell>
          <cell r="BA19">
            <v>15.070053</v>
          </cell>
          <cell r="BC19">
            <v>37.680999999999997</v>
          </cell>
          <cell r="BE19">
            <v>0</v>
          </cell>
          <cell r="BG19">
            <v>0</v>
          </cell>
          <cell r="BI19">
            <v>176.155</v>
          </cell>
          <cell r="BK19">
            <v>213.83600000000001</v>
          </cell>
          <cell r="BM19">
            <v>-3.331</v>
          </cell>
          <cell r="BO19">
            <v>179.48599999999999</v>
          </cell>
          <cell r="BQ19">
            <v>12.793243</v>
          </cell>
          <cell r="BS19">
            <v>0</v>
          </cell>
          <cell r="BU19">
            <v>80.694999999999993</v>
          </cell>
          <cell r="BW19">
            <v>176.155</v>
          </cell>
          <cell r="BY19">
            <v>201.10182385000002</v>
          </cell>
          <cell r="CA19">
            <v>230.31307056216201</v>
          </cell>
          <cell r="CC19">
            <v>0.1322537977996604</v>
          </cell>
          <cell r="CE19">
            <v>0.13542066855139392</v>
          </cell>
          <cell r="CG19" t="str">
            <v>10K</v>
          </cell>
        </row>
        <row r="20">
          <cell r="B20" t="str">
            <v>ProCentury</v>
          </cell>
          <cell r="D20">
            <v>13.9</v>
          </cell>
          <cell r="F20">
            <v>1</v>
          </cell>
          <cell r="H20">
            <v>183.63316410000002</v>
          </cell>
          <cell r="J20">
            <v>1.3825000000000001</v>
          </cell>
          <cell r="L20">
            <v>1.6</v>
          </cell>
          <cell r="N20">
            <v>10.054249547920433</v>
          </cell>
          <cell r="P20">
            <v>8.6875</v>
          </cell>
          <cell r="R20">
            <v>0.14000000000000001</v>
          </cell>
          <cell r="T20">
            <v>0.1401805790718314</v>
          </cell>
          <cell r="V20">
            <v>0.14244020722478673</v>
          </cell>
          <cell r="X20">
            <v>9.1743869265497242</v>
          </cell>
          <cell r="Z20">
            <v>1.5150876141679661</v>
          </cell>
          <cell r="AB20">
            <v>0.17099512321908578</v>
          </cell>
          <cell r="AE20" t="str">
            <v>ProCentury</v>
          </cell>
          <cell r="AG20" t="str">
            <v>PROS</v>
          </cell>
          <cell r="AI20">
            <v>13.9</v>
          </cell>
          <cell r="AK20">
            <v>13.9</v>
          </cell>
          <cell r="AM20">
            <v>9.75</v>
          </cell>
          <cell r="AO20">
            <v>0.14000000000000001</v>
          </cell>
          <cell r="AQ20">
            <v>0.73</v>
          </cell>
          <cell r="AS20">
            <v>1.3825000000000001</v>
          </cell>
          <cell r="AU20">
            <v>1.6</v>
          </cell>
          <cell r="AW20">
            <v>13.211019</v>
          </cell>
          <cell r="AY20">
            <v>183.63316410000002</v>
          </cell>
          <cell r="BA20">
            <v>13.211019</v>
          </cell>
          <cell r="BC20">
            <v>25</v>
          </cell>
          <cell r="BE20">
            <v>0</v>
          </cell>
          <cell r="BG20">
            <v>0</v>
          </cell>
          <cell r="BI20">
            <v>121.203</v>
          </cell>
          <cell r="BK20">
            <v>146.203</v>
          </cell>
          <cell r="BO20">
            <v>121.203</v>
          </cell>
          <cell r="BQ20">
            <v>13.129424999999999</v>
          </cell>
          <cell r="BS20">
            <v>0.11999995000000001</v>
          </cell>
          <cell r="BW20">
            <v>121.203</v>
          </cell>
          <cell r="BY20">
            <v>137.76910844305095</v>
          </cell>
          <cell r="CA20">
            <v>157.19086682360191</v>
          </cell>
          <cell r="CC20">
            <v>0.1401805790718314</v>
          </cell>
          <cell r="CE20">
            <v>0.14244020722478673</v>
          </cell>
          <cell r="CG20" t="str">
            <v>10K</v>
          </cell>
        </row>
        <row r="22">
          <cell r="D22" t="str">
            <v>Mean</v>
          </cell>
          <cell r="F22">
            <v>0.96968138540108795</v>
          </cell>
          <cell r="N22">
            <v>13.044173358569983</v>
          </cell>
          <cell r="P22">
            <v>11.552159038578012</v>
          </cell>
          <cell r="R22">
            <v>0.13837500000000003</v>
          </cell>
          <cell r="T22">
            <v>0.1511357071912327</v>
          </cell>
          <cell r="V22">
            <v>0.14732620290222861</v>
          </cell>
          <cell r="Z22">
            <v>2.139298938281545</v>
          </cell>
          <cell r="AB22">
            <v>0.22169074972268582</v>
          </cell>
        </row>
        <row r="23">
          <cell r="D23" t="str">
            <v>Median</v>
          </cell>
          <cell r="F23">
            <v>0.97845466138484904</v>
          </cell>
          <cell r="N23">
            <v>13.307660431324393</v>
          </cell>
          <cell r="P23">
            <v>11.68560193305926</v>
          </cell>
          <cell r="R23">
            <v>0.129</v>
          </cell>
          <cell r="T23">
            <v>0.1362171884357459</v>
          </cell>
          <cell r="V23">
            <v>0.13495763366807234</v>
          </cell>
          <cell r="Z23">
            <v>2.007773833230909</v>
          </cell>
          <cell r="AB23">
            <v>0.1872628227298091</v>
          </cell>
        </row>
        <row r="24">
          <cell r="B24" t="str">
            <v>Regional</v>
          </cell>
        </row>
        <row r="25">
          <cell r="B25" t="str">
            <v>Cincinnati Financial</v>
          </cell>
          <cell r="D25">
            <v>41.83</v>
          </cell>
          <cell r="F25">
            <v>0.90934782608695652</v>
          </cell>
          <cell r="H25">
            <v>7306.5021521999988</v>
          </cell>
          <cell r="J25">
            <v>2.9250000000000003</v>
          </cell>
          <cell r="L25">
            <v>3.0562500000000004</v>
          </cell>
          <cell r="N25">
            <v>14.3008547008547</v>
          </cell>
          <cell r="P25">
            <v>13.686707566462166</v>
          </cell>
          <cell r="R25">
            <v>0.10300000000000001</v>
          </cell>
          <cell r="T25">
            <v>8.315133072582899E-2</v>
          </cell>
          <cell r="V25">
            <v>8.2947890603305763E-2</v>
          </cell>
          <cell r="X25">
            <v>34.842579211907349</v>
          </cell>
          <cell r="Z25">
            <v>1.2005425816956949</v>
          </cell>
          <cell r="AB25">
            <v>0.11502108477533808</v>
          </cell>
          <cell r="AE25" t="str">
            <v>Cincinnati Financial</v>
          </cell>
          <cell r="AG25" t="str">
            <v>CINF</v>
          </cell>
          <cell r="AI25">
            <v>41.83</v>
          </cell>
          <cell r="AK25">
            <v>46</v>
          </cell>
          <cell r="AM25">
            <v>38.380000000000003</v>
          </cell>
          <cell r="AO25">
            <v>0.10300000000000001</v>
          </cell>
          <cell r="AQ25">
            <v>2.9983339999999998</v>
          </cell>
          <cell r="AS25">
            <v>2.9250000000000003</v>
          </cell>
          <cell r="AU25">
            <v>3.0562500000000004</v>
          </cell>
          <cell r="AW25">
            <v>174.67133999999999</v>
          </cell>
          <cell r="AY25">
            <v>7306.5021521999988</v>
          </cell>
          <cell r="BA25">
            <v>174.67133999999999</v>
          </cell>
          <cell r="BC25">
            <v>791</v>
          </cell>
          <cell r="BE25">
            <v>0</v>
          </cell>
          <cell r="BG25">
            <v>0</v>
          </cell>
          <cell r="BI25">
            <v>6086</v>
          </cell>
          <cell r="BK25">
            <v>6877</v>
          </cell>
          <cell r="BO25">
            <v>6086</v>
          </cell>
          <cell r="BQ25">
            <v>177.04550800000001</v>
          </cell>
          <cell r="BS25">
            <v>1.34</v>
          </cell>
          <cell r="BW25">
            <v>6086</v>
          </cell>
          <cell r="BY25">
            <v>6369.7985153</v>
          </cell>
          <cell r="CA25">
            <v>6676.8342535250003</v>
          </cell>
          <cell r="CC25">
            <v>8.315133072582899E-2</v>
          </cell>
          <cell r="CE25">
            <v>8.2947890603305763E-2</v>
          </cell>
          <cell r="CG25" t="str">
            <v>10K</v>
          </cell>
        </row>
        <row r="26">
          <cell r="B26" t="str">
            <v>Safeco</v>
          </cell>
          <cell r="D26">
            <v>49.84</v>
          </cell>
          <cell r="F26">
            <v>0.84675501189262659</v>
          </cell>
          <cell r="H26">
            <v>6160.2240000000002</v>
          </cell>
          <cell r="J26">
            <v>5.2208329999999998</v>
          </cell>
          <cell r="L26">
            <v>5.2025000000000006</v>
          </cell>
          <cell r="N26">
            <v>9.5463693245886247</v>
          </cell>
          <cell r="P26">
            <v>9.5800096107640549</v>
          </cell>
          <cell r="R26">
            <v>9.7000000000000017E-2</v>
          </cell>
          <cell r="T26">
            <v>0.14846714916627171</v>
          </cell>
          <cell r="V26">
            <v>0.13208946044121808</v>
          </cell>
          <cell r="X26">
            <v>33.370550161812304</v>
          </cell>
          <cell r="Z26">
            <v>1.4935324637540608</v>
          </cell>
          <cell r="AB26">
            <v>0.24062891229103761</v>
          </cell>
          <cell r="AE26" t="str">
            <v>Safeco</v>
          </cell>
          <cell r="AG26" t="str">
            <v>SAFC</v>
          </cell>
          <cell r="AI26">
            <v>49.84</v>
          </cell>
          <cell r="AK26">
            <v>58.86</v>
          </cell>
          <cell r="AM26">
            <v>47.7</v>
          </cell>
          <cell r="AO26">
            <v>9.7000000000000017E-2</v>
          </cell>
          <cell r="AQ26">
            <v>4.9666670000000002</v>
          </cell>
          <cell r="AS26">
            <v>5.2208329999999998</v>
          </cell>
          <cell r="AU26">
            <v>5.2025000000000006</v>
          </cell>
          <cell r="AW26">
            <v>123.6</v>
          </cell>
          <cell r="AY26">
            <v>6160.2240000000002</v>
          </cell>
          <cell r="BA26">
            <v>123.6</v>
          </cell>
          <cell r="BC26">
            <v>1307</v>
          </cell>
          <cell r="BE26">
            <v>0</v>
          </cell>
          <cell r="BG26">
            <v>0</v>
          </cell>
          <cell r="BI26">
            <v>4124.6000000000004</v>
          </cell>
          <cell r="BK26">
            <v>5431.6</v>
          </cell>
          <cell r="BO26">
            <v>4124.6000000000004</v>
          </cell>
          <cell r="BQ26">
            <v>124.8</v>
          </cell>
          <cell r="BS26">
            <v>1</v>
          </cell>
          <cell r="BW26">
            <v>4124.6000000000004</v>
          </cell>
          <cell r="BY26">
            <v>4652.5599584000001</v>
          </cell>
          <cell r="CA26">
            <v>5178.2319583999997</v>
          </cell>
          <cell r="CC26">
            <v>0.14846714916627171</v>
          </cell>
          <cell r="CE26">
            <v>0.13208946044121808</v>
          </cell>
          <cell r="CG26" t="str">
            <v>10K</v>
          </cell>
        </row>
        <row r="27">
          <cell r="B27" t="str">
            <v>Ohio Casualty</v>
          </cell>
          <cell r="D27">
            <v>31.64</v>
          </cell>
          <cell r="F27">
            <v>0.98108527131782952</v>
          </cell>
          <cell r="H27">
            <v>2002.2151430399999</v>
          </cell>
          <cell r="J27">
            <v>2.6357139999999997</v>
          </cell>
          <cell r="L27">
            <v>2.72</v>
          </cell>
          <cell r="N27">
            <v>12.004337344643616</v>
          </cell>
          <cell r="P27">
            <v>11.632352941176469</v>
          </cell>
          <cell r="R27">
            <v>0.1</v>
          </cell>
          <cell r="T27">
            <v>0.11371217477079347</v>
          </cell>
          <cell r="V27">
            <v>0.1066469106255641</v>
          </cell>
          <cell r="X27">
            <v>22.540793199414118</v>
          </cell>
          <cell r="Z27">
            <v>1.4036773116228398</v>
          </cell>
          <cell r="AB27">
            <v>0.12318663296467684</v>
          </cell>
          <cell r="AE27" t="str">
            <v>Ohio Casualty</v>
          </cell>
          <cell r="AG27" t="str">
            <v>OCAS</v>
          </cell>
          <cell r="AI27">
            <v>31.64</v>
          </cell>
          <cell r="AK27">
            <v>32.25</v>
          </cell>
          <cell r="AM27">
            <v>22.62</v>
          </cell>
          <cell r="AO27">
            <v>0.1</v>
          </cell>
          <cell r="AQ27">
            <v>2.13</v>
          </cell>
          <cell r="AS27">
            <v>2.6357139999999997</v>
          </cell>
          <cell r="AU27">
            <v>2.72</v>
          </cell>
          <cell r="AW27">
            <v>63.281135999999996</v>
          </cell>
          <cell r="AY27">
            <v>2002.2151430399999</v>
          </cell>
          <cell r="BA27">
            <v>63.281136000000004</v>
          </cell>
          <cell r="BC27">
            <v>200.40100000000001</v>
          </cell>
          <cell r="BE27">
            <v>0</v>
          </cell>
          <cell r="BG27">
            <v>0</v>
          </cell>
          <cell r="BI27">
            <v>1426.4069999999999</v>
          </cell>
          <cell r="BK27">
            <v>1626.808</v>
          </cell>
          <cell r="BO27">
            <v>1426.4069999999999</v>
          </cell>
          <cell r="BQ27">
            <v>64.727999999999994</v>
          </cell>
          <cell r="BS27">
            <v>0.36</v>
          </cell>
          <cell r="BW27">
            <v>1426.4069999999999</v>
          </cell>
          <cell r="BY27">
            <v>1574.230286832</v>
          </cell>
          <cell r="CA27">
            <v>1727.5092378720001</v>
          </cell>
          <cell r="CC27">
            <v>0.11371217477079347</v>
          </cell>
          <cell r="CE27">
            <v>0.1066469106255641</v>
          </cell>
          <cell r="CG27" t="str">
            <v>10K</v>
          </cell>
        </row>
        <row r="28">
          <cell r="B28" t="str">
            <v>Commerce Group</v>
          </cell>
          <cell r="D28">
            <v>54.6</v>
          </cell>
          <cell r="F28">
            <v>0.84861672365557972</v>
          </cell>
          <cell r="H28">
            <v>1847.9205654</v>
          </cell>
          <cell r="J28">
            <v>5.4750000000000005</v>
          </cell>
          <cell r="L28">
            <v>5.2</v>
          </cell>
          <cell r="N28">
            <v>9.9726027397260264</v>
          </cell>
          <cell r="P28">
            <v>10.5</v>
          </cell>
          <cell r="R28" t="str">
            <v>NA</v>
          </cell>
          <cell r="T28">
            <v>0.13553753527237808</v>
          </cell>
          <cell r="V28">
            <v>0.11836374345709366</v>
          </cell>
          <cell r="X28">
            <v>38.779935412980912</v>
          </cell>
          <cell r="Z28">
            <v>1.4079445831599708</v>
          </cell>
          <cell r="AB28">
            <v>0.18609042836820694</v>
          </cell>
          <cell r="AE28" t="str">
            <v>Commerce Group</v>
          </cell>
          <cell r="AG28" t="str">
            <v>CGI</v>
          </cell>
          <cell r="AI28">
            <v>54.6</v>
          </cell>
          <cell r="AK28">
            <v>64.34</v>
          </cell>
          <cell r="AM28">
            <v>51.54</v>
          </cell>
          <cell r="AO28" t="e">
            <v>#N/A</v>
          </cell>
          <cell r="AQ28">
            <v>6.78</v>
          </cell>
          <cell r="AS28">
            <v>5.4750000000000005</v>
          </cell>
          <cell r="AU28">
            <v>5.2</v>
          </cell>
          <cell r="AW28">
            <v>33.844698999999999</v>
          </cell>
          <cell r="AY28">
            <v>1847.9205654</v>
          </cell>
          <cell r="BA28">
            <v>33.653202</v>
          </cell>
          <cell r="BC28">
            <v>298.38799999999998</v>
          </cell>
          <cell r="BE28">
            <v>0</v>
          </cell>
          <cell r="BG28">
            <v>0</v>
          </cell>
          <cell r="BI28">
            <v>1305.069</v>
          </cell>
          <cell r="BK28">
            <v>1603.4569999999999</v>
          </cell>
          <cell r="BM28">
            <v>-6.81</v>
          </cell>
          <cell r="BO28">
            <v>1311.8789999999999</v>
          </cell>
          <cell r="BQ28">
            <v>33.847664999999999</v>
          </cell>
          <cell r="BS28">
            <v>1.8</v>
          </cell>
          <cell r="BW28">
            <v>1305.069</v>
          </cell>
          <cell r="BY28">
            <v>1429.464507675</v>
          </cell>
          <cell r="CA28">
            <v>1544.551907475</v>
          </cell>
          <cell r="CC28">
            <v>0.13553753527237808</v>
          </cell>
          <cell r="CE28">
            <v>0.11836374345709366</v>
          </cell>
          <cell r="CG28" t="str">
            <v>10K</v>
          </cell>
        </row>
        <row r="29">
          <cell r="B29" t="str">
            <v>Selective</v>
          </cell>
          <cell r="D29">
            <v>51.32</v>
          </cell>
          <cell r="F29">
            <v>0.86572199730094468</v>
          </cell>
          <cell r="H29">
            <v>1448.03295716</v>
          </cell>
          <cell r="J29">
            <v>4.4874999999999998</v>
          </cell>
          <cell r="L29">
            <v>4.7025000000000006</v>
          </cell>
          <cell r="N29">
            <v>11.436211699164346</v>
          </cell>
          <cell r="P29">
            <v>10.913343965975544</v>
          </cell>
          <cell r="R29">
            <v>0.1</v>
          </cell>
          <cell r="T29">
            <v>0.1423303102570517</v>
          </cell>
          <cell r="V29">
            <v>0.13302310076957696</v>
          </cell>
          <cell r="X29">
            <v>33.788630844397154</v>
          </cell>
          <cell r="Z29">
            <v>1.5188540854566739</v>
          </cell>
          <cell r="AB29">
            <v>0.20065532425806495</v>
          </cell>
          <cell r="AE29" t="str">
            <v>Selective</v>
          </cell>
          <cell r="AG29" t="str">
            <v>SIGI</v>
          </cell>
          <cell r="AI29">
            <v>51.32</v>
          </cell>
          <cell r="AK29">
            <v>59.28</v>
          </cell>
          <cell r="AM29">
            <v>41.900000000000006</v>
          </cell>
          <cell r="AO29">
            <v>0.1</v>
          </cell>
          <cell r="AQ29">
            <v>4.2549999999999999</v>
          </cell>
          <cell r="AS29">
            <v>4.4874999999999998</v>
          </cell>
          <cell r="AU29">
            <v>4.7025000000000006</v>
          </cell>
          <cell r="AW29">
            <v>28.215762999999999</v>
          </cell>
          <cell r="AY29">
            <v>1448.03295716</v>
          </cell>
          <cell r="BA29">
            <v>28.215762999999999</v>
          </cell>
          <cell r="BC29">
            <v>239.32</v>
          </cell>
          <cell r="BE29">
            <v>0</v>
          </cell>
          <cell r="BG29">
            <v>0</v>
          </cell>
          <cell r="BI29">
            <v>953.37199999999996</v>
          </cell>
          <cell r="BK29">
            <v>1192.692</v>
          </cell>
          <cell r="BO29">
            <v>953.37199999999996</v>
          </cell>
          <cell r="BQ29">
            <v>32.131</v>
          </cell>
          <cell r="BS29">
            <v>0.88</v>
          </cell>
          <cell r="BW29">
            <v>953.37199999999996</v>
          </cell>
          <cell r="BY29">
            <v>1072.72999106</v>
          </cell>
          <cell r="CA29">
            <v>1198.9961471199999</v>
          </cell>
          <cell r="CC29">
            <v>0.1423303102570517</v>
          </cell>
          <cell r="CE29">
            <v>0.13302310076957696</v>
          </cell>
          <cell r="CG29" t="str">
            <v>10K</v>
          </cell>
        </row>
        <row r="30">
          <cell r="B30" t="str">
            <v>State Auto Financial</v>
          </cell>
          <cell r="D30">
            <v>33.47</v>
          </cell>
          <cell r="F30">
            <v>0.83800701051577364</v>
          </cell>
          <cell r="H30">
            <v>1362.2278285499999</v>
          </cell>
          <cell r="J30">
            <v>3.1883339999999998</v>
          </cell>
          <cell r="L30">
            <v>3.2600000000000002</v>
          </cell>
          <cell r="N30">
            <v>10.497645478798646</v>
          </cell>
          <cell r="P30">
            <v>10.26687116564417</v>
          </cell>
          <cell r="R30">
            <v>0.1</v>
          </cell>
          <cell r="T30">
            <v>0.15947601460090505</v>
          </cell>
          <cell r="V30">
            <v>0.14260572515126033</v>
          </cell>
          <cell r="X30">
            <v>18.851851851851851</v>
          </cell>
          <cell r="Z30">
            <v>1.7754223968565814</v>
          </cell>
          <cell r="AB30">
            <v>0.13454998866470189</v>
          </cell>
          <cell r="AE30" t="str">
            <v>State Auto Financial</v>
          </cell>
          <cell r="AG30" t="str">
            <v>STFC</v>
          </cell>
          <cell r="AI30">
            <v>33.47</v>
          </cell>
          <cell r="AK30">
            <v>39.94</v>
          </cell>
          <cell r="AM30">
            <v>25.05</v>
          </cell>
          <cell r="AO30">
            <v>0.1</v>
          </cell>
          <cell r="AQ30">
            <v>3.1150000000000002</v>
          </cell>
          <cell r="AS30">
            <v>3.1883339999999998</v>
          </cell>
          <cell r="AU30">
            <v>3.2600000000000002</v>
          </cell>
          <cell r="AW30">
            <v>40.699964999999999</v>
          </cell>
          <cell r="AY30">
            <v>1362.2278285499999</v>
          </cell>
          <cell r="BA30">
            <v>40.5</v>
          </cell>
          <cell r="BC30">
            <v>118.7</v>
          </cell>
          <cell r="BE30">
            <v>0</v>
          </cell>
          <cell r="BG30">
            <v>0</v>
          </cell>
          <cell r="BI30">
            <v>763.5</v>
          </cell>
          <cell r="BK30">
            <v>882.2</v>
          </cell>
          <cell r="BM30">
            <v>34.299999999999997</v>
          </cell>
          <cell r="BO30">
            <v>729.2</v>
          </cell>
          <cell r="BQ30">
            <v>41.1</v>
          </cell>
          <cell r="BS30">
            <v>0.36</v>
          </cell>
          <cell r="BW30">
            <v>763.5</v>
          </cell>
          <cell r="BY30">
            <v>879.88853999999992</v>
          </cell>
          <cell r="CA30">
            <v>999.22255259999986</v>
          </cell>
          <cell r="CC30">
            <v>0.15947601460090505</v>
          </cell>
          <cell r="CE30">
            <v>0.14260572515126033</v>
          </cell>
          <cell r="CG30" t="str">
            <v>10K</v>
          </cell>
        </row>
        <row r="31">
          <cell r="B31" t="str">
            <v>Alfa</v>
          </cell>
          <cell r="D31">
            <v>16.61</v>
          </cell>
          <cell r="F31">
            <v>0.9227777777777777</v>
          </cell>
          <cell r="H31">
            <v>1333.6260521099998</v>
          </cell>
          <cell r="J31">
            <v>1.2450000000000001</v>
          </cell>
          <cell r="L31">
            <v>1.345</v>
          </cell>
          <cell r="N31">
            <v>13.341365461847388</v>
          </cell>
          <cell r="P31">
            <v>12.349442379182156</v>
          </cell>
          <cell r="R31">
            <v>0.08</v>
          </cell>
          <cell r="T31">
            <v>0.12717084871026976</v>
          </cell>
          <cell r="V31">
            <v>0.12585298507955187</v>
          </cell>
          <cell r="X31">
            <v>9.415705417191619</v>
          </cell>
          <cell r="Z31">
            <v>1.7640738812487393</v>
          </cell>
          <cell r="AB31">
            <v>0.28725051621934145</v>
          </cell>
          <cell r="AE31" t="str">
            <v>Alfa</v>
          </cell>
          <cell r="AG31" t="str">
            <v>ALFA</v>
          </cell>
          <cell r="AI31">
            <v>16.61</v>
          </cell>
          <cell r="AK31">
            <v>18</v>
          </cell>
          <cell r="AM31">
            <v>12.8</v>
          </cell>
          <cell r="AO31">
            <v>0.08</v>
          </cell>
          <cell r="AQ31">
            <v>1.2150000000000001</v>
          </cell>
          <cell r="AS31">
            <v>1.2450000000000001</v>
          </cell>
          <cell r="AU31">
            <v>1.345</v>
          </cell>
          <cell r="AW31">
            <v>80.290550999999994</v>
          </cell>
          <cell r="AY31">
            <v>1333.6260521099998</v>
          </cell>
          <cell r="BA31">
            <v>80.290550999999994</v>
          </cell>
          <cell r="BC31">
            <v>304.67807799999997</v>
          </cell>
          <cell r="BE31">
            <v>0</v>
          </cell>
          <cell r="BG31">
            <v>0</v>
          </cell>
          <cell r="BI31">
            <v>755.99217599999997</v>
          </cell>
          <cell r="BK31">
            <v>1060.6702539999999</v>
          </cell>
          <cell r="BM31">
            <v>21.699859</v>
          </cell>
          <cell r="BO31">
            <v>734.29231700000003</v>
          </cell>
          <cell r="BQ31">
            <v>80.712923000000004</v>
          </cell>
          <cell r="BS31">
            <v>0.4</v>
          </cell>
          <cell r="BW31">
            <v>755.99217599999997</v>
          </cell>
          <cell r="BY31">
            <v>824.363544735</v>
          </cell>
          <cell r="CA31">
            <v>900.80620577000002</v>
          </cell>
          <cell r="CC31">
            <v>0.12717084871026976</v>
          </cell>
          <cell r="CE31">
            <v>0.12585298507955187</v>
          </cell>
          <cell r="CG31" t="str">
            <v>10K</v>
          </cell>
        </row>
        <row r="32">
          <cell r="B32" t="str">
            <v>Harleysville Group</v>
          </cell>
          <cell r="D32">
            <v>29.22</v>
          </cell>
          <cell r="F32">
            <v>0.95960591133004924</v>
          </cell>
          <cell r="H32">
            <v>891.50106041999993</v>
          </cell>
          <cell r="J32">
            <v>2.402857</v>
          </cell>
          <cell r="L32">
            <v>2.652857</v>
          </cell>
          <cell r="N32">
            <v>12.160523909662539</v>
          </cell>
          <cell r="P32">
            <v>11.01454017310394</v>
          </cell>
          <cell r="R32">
            <v>0.1</v>
          </cell>
          <cell r="T32">
            <v>0.11558487986381774</v>
          </cell>
          <cell r="V32">
            <v>0.11726056624369599</v>
          </cell>
          <cell r="X32">
            <v>20.07116378369286</v>
          </cell>
          <cell r="Z32">
            <v>1.4558199173154203</v>
          </cell>
          <cell r="AB32">
            <v>0.16169020157378461</v>
          </cell>
          <cell r="AE32" t="str">
            <v>Harleysville Group</v>
          </cell>
          <cell r="AG32" t="str">
            <v>HGIC</v>
          </cell>
          <cell r="AI32">
            <v>29.22</v>
          </cell>
          <cell r="AK32">
            <v>30.45</v>
          </cell>
          <cell r="AM32">
            <v>18.440000000000001</v>
          </cell>
          <cell r="AO32">
            <v>0.1</v>
          </cell>
          <cell r="AQ32">
            <v>1.9000000000000001</v>
          </cell>
          <cell r="AS32">
            <v>2.402857</v>
          </cell>
          <cell r="AU32">
            <v>2.652857</v>
          </cell>
          <cell r="AW32">
            <v>30.509961000000001</v>
          </cell>
          <cell r="AY32">
            <v>891.50106041999993</v>
          </cell>
          <cell r="BA32">
            <v>30.610233000000001</v>
          </cell>
          <cell r="BC32">
            <v>118.5</v>
          </cell>
          <cell r="BE32">
            <v>0</v>
          </cell>
          <cell r="BG32">
            <v>0</v>
          </cell>
          <cell r="BI32">
            <v>614.38300000000004</v>
          </cell>
          <cell r="BK32">
            <v>732.88300000000004</v>
          </cell>
          <cell r="BO32">
            <v>614.38300000000004</v>
          </cell>
          <cell r="BQ32">
            <v>30.821299</v>
          </cell>
          <cell r="BS32">
            <v>0.70000000000000007</v>
          </cell>
          <cell r="BW32">
            <v>614.38300000000004</v>
          </cell>
          <cell r="BY32">
            <v>667.08520135124297</v>
          </cell>
          <cell r="CA32">
            <v>727.49272745248595</v>
          </cell>
          <cell r="CC32">
            <v>0.11558487986381774</v>
          </cell>
          <cell r="CE32">
            <v>0.11726056624369599</v>
          </cell>
          <cell r="CG32" t="str">
            <v>10K</v>
          </cell>
        </row>
        <row r="33">
          <cell r="B33" t="str">
            <v>Safety Insurance Group</v>
          </cell>
          <cell r="D33">
            <v>43.42</v>
          </cell>
          <cell r="F33">
            <v>0.93557422969187676</v>
          </cell>
          <cell r="H33">
            <v>688.80654336000009</v>
          </cell>
          <cell r="J33">
            <v>4.2750000000000004</v>
          </cell>
          <cell r="L33">
            <v>4.05</v>
          </cell>
          <cell r="N33">
            <v>10.156725146198831</v>
          </cell>
          <cell r="P33">
            <v>10.720987654320988</v>
          </cell>
          <cell r="R33">
            <v>0.15</v>
          </cell>
          <cell r="T33">
            <v>0.16381410922435466</v>
          </cell>
          <cell r="V33">
            <v>0.13708732935713502</v>
          </cell>
          <cell r="X33">
            <v>24.454973232152078</v>
          </cell>
          <cell r="Z33">
            <v>1.7755079749142286</v>
          </cell>
          <cell r="AB33">
            <v>7.0063185659714441E-4</v>
          </cell>
          <cell r="AE33" t="str">
            <v>Safety Insurance Group</v>
          </cell>
          <cell r="AG33" t="str">
            <v>SAFT</v>
          </cell>
          <cell r="AI33">
            <v>43.42</v>
          </cell>
          <cell r="AK33">
            <v>46.410000000000004</v>
          </cell>
          <cell r="AM33">
            <v>26.200000000000003</v>
          </cell>
          <cell r="AO33">
            <v>0.15</v>
          </cell>
          <cell r="AQ33" t="e">
            <v>#N/A</v>
          </cell>
          <cell r="AS33">
            <v>4.2750000000000004</v>
          </cell>
          <cell r="AU33">
            <v>4.05</v>
          </cell>
          <cell r="AW33">
            <v>15.863808000000001</v>
          </cell>
          <cell r="AY33">
            <v>688.80654336000009</v>
          </cell>
          <cell r="BA33">
            <v>15.863808000000001</v>
          </cell>
          <cell r="BC33">
            <v>0.27200000000000002</v>
          </cell>
          <cell r="BE33">
            <v>0</v>
          </cell>
          <cell r="BG33">
            <v>0</v>
          </cell>
          <cell r="BI33">
            <v>387.94900000000001</v>
          </cell>
          <cell r="BK33">
            <v>388.221</v>
          </cell>
          <cell r="BM33">
            <v>-0.83299999999999996</v>
          </cell>
          <cell r="BO33">
            <v>388.78200000000004</v>
          </cell>
          <cell r="BQ33">
            <v>15.953737</v>
          </cell>
          <cell r="BS33">
            <v>0.72</v>
          </cell>
          <cell r="BW33">
            <v>387.94900000000001</v>
          </cell>
          <cell r="BY33">
            <v>444.72928391500005</v>
          </cell>
          <cell r="CA33">
            <v>497.91997700500008</v>
          </cell>
          <cell r="CC33">
            <v>0.16381410922435466</v>
          </cell>
          <cell r="CE33">
            <v>0.13708732935713502</v>
          </cell>
          <cell r="CG33" t="str">
            <v>10K</v>
          </cell>
        </row>
        <row r="35">
          <cell r="D35" t="str">
            <v>Mean</v>
          </cell>
          <cell r="F35">
            <v>0.90083241772993494</v>
          </cell>
          <cell r="N35">
            <v>11.490737311720526</v>
          </cell>
          <cell r="P35">
            <v>11.184917272958833</v>
          </cell>
          <cell r="R35">
            <v>0.10375</v>
          </cell>
          <cell r="T35">
            <v>0.13213826139907459</v>
          </cell>
          <cell r="V35">
            <v>0.12176419019204464</v>
          </cell>
          <cell r="Z35">
            <v>1.5328194662249122</v>
          </cell>
          <cell r="AB35">
            <v>0.16108596899686106</v>
          </cell>
        </row>
        <row r="36">
          <cell r="D36" t="str">
            <v>Median</v>
          </cell>
          <cell r="F36">
            <v>0.90934782608695652</v>
          </cell>
          <cell r="N36">
            <v>11.436211699164346</v>
          </cell>
          <cell r="P36">
            <v>10.913343965975544</v>
          </cell>
          <cell r="R36">
            <v>0.1</v>
          </cell>
          <cell r="T36">
            <v>0.13553753527237808</v>
          </cell>
          <cell r="V36">
            <v>0.12585298507955187</v>
          </cell>
          <cell r="Z36">
            <v>1.4935324637540608</v>
          </cell>
          <cell r="AB36">
            <v>0.16169020157378461</v>
          </cell>
        </row>
        <row r="38">
          <cell r="D38" t="str">
            <v>Total Mean</v>
          </cell>
          <cell r="F38">
            <v>0.93323193192812448</v>
          </cell>
          <cell r="N38">
            <v>12.221766039649683</v>
          </cell>
          <cell r="P38">
            <v>11.357736927367856</v>
          </cell>
          <cell r="R38">
            <v>0.12106249999999999</v>
          </cell>
          <cell r="T38">
            <v>0.14107823588950194</v>
          </cell>
          <cell r="V38">
            <v>0.13379337264389593</v>
          </cell>
          <cell r="Z38">
            <v>1.8182215707221512</v>
          </cell>
          <cell r="AB38">
            <v>0.18960586580901384</v>
          </cell>
        </row>
        <row r="39">
          <cell r="D39" t="str">
            <v>Total Median</v>
          </cell>
          <cell r="F39">
            <v>0.95321139940450861</v>
          </cell>
          <cell r="N39">
            <v>12.160523909662539</v>
          </cell>
          <cell r="P39">
            <v>11.617747440273037</v>
          </cell>
          <cell r="R39">
            <v>0.1215</v>
          </cell>
          <cell r="T39">
            <v>0.13553753527237808</v>
          </cell>
          <cell r="V39">
            <v>0.13208946044121808</v>
          </cell>
          <cell r="Z39">
            <v>1.5188540854566739</v>
          </cell>
          <cell r="AB39">
            <v>0.17621448212648944</v>
          </cell>
        </row>
        <row r="41">
          <cell r="B41" t="str">
            <v>The Republic Group</v>
          </cell>
          <cell r="D41">
            <v>17.27</v>
          </cell>
          <cell r="F41">
            <v>0.94994499449944991</v>
          </cell>
          <cell r="H41">
            <v>243.25687858999999</v>
          </cell>
          <cell r="J41">
            <v>1.8025</v>
          </cell>
          <cell r="L41">
            <v>2.0100000000000002</v>
          </cell>
          <cell r="N41">
            <v>9.5811373092926484</v>
          </cell>
          <cell r="P41">
            <v>8.592039800995023</v>
          </cell>
          <cell r="R41">
            <v>6.3E-2</v>
          </cell>
          <cell r="T41">
            <v>0.14607072712281163</v>
          </cell>
          <cell r="V41">
            <v>0.14601018922378636</v>
          </cell>
          <cell r="X41">
            <v>11.733052443820077</v>
          </cell>
          <cell r="Z41">
            <v>1.4719102367173251</v>
          </cell>
          <cell r="AB41">
            <v>0.23824606735849665</v>
          </cell>
          <cell r="AE41" t="str">
            <v>The Republic Group</v>
          </cell>
          <cell r="AG41" t="str">
            <v>RUTX</v>
          </cell>
          <cell r="AI41">
            <v>17.27</v>
          </cell>
          <cell r="AK41">
            <v>18.18</v>
          </cell>
          <cell r="AM41">
            <v>11.76</v>
          </cell>
          <cell r="AO41">
            <v>6.3E-2</v>
          </cell>
          <cell r="AQ41">
            <v>1.413333</v>
          </cell>
          <cell r="AS41">
            <v>1.8025</v>
          </cell>
          <cell r="AU41">
            <v>2.0100000000000002</v>
          </cell>
          <cell r="AW41">
            <v>14.085516999999999</v>
          </cell>
          <cell r="AY41">
            <v>243.25687858999999</v>
          </cell>
          <cell r="BA41">
            <v>14.020222</v>
          </cell>
          <cell r="BC41">
            <v>51.448999999999998</v>
          </cell>
          <cell r="BE41">
            <v>0</v>
          </cell>
          <cell r="BG41">
            <v>0</v>
          </cell>
          <cell r="BI41">
            <v>164.5</v>
          </cell>
          <cell r="BK41">
            <v>215.94900000000001</v>
          </cell>
          <cell r="BM41">
            <v>-5.532</v>
          </cell>
          <cell r="BO41">
            <v>170.03200000000001</v>
          </cell>
          <cell r="BQ41">
            <v>14.085516999999999</v>
          </cell>
          <cell r="BS41">
            <v>0.48</v>
          </cell>
          <cell r="BU41">
            <v>169.41200000000001</v>
          </cell>
          <cell r="BW41">
            <v>164.5</v>
          </cell>
          <cell r="BY41">
            <v>183.12809623249998</v>
          </cell>
          <cell r="CA41">
            <v>204.67893724249998</v>
          </cell>
          <cell r="CC41">
            <v>0.14607072712281163</v>
          </cell>
          <cell r="CE41">
            <v>0.14601018922378636</v>
          </cell>
          <cell r="CG41" t="str">
            <v>10K</v>
          </cell>
        </row>
        <row r="42">
          <cell r="AC42" t="str">
            <v xml:space="preserve"> </v>
          </cell>
        </row>
        <row r="44">
          <cell r="A44" t="str">
            <v xml:space="preserve"> </v>
          </cell>
          <cell r="B44" t="str">
            <v>(a) Source:  First Call as of 4/7/06.</v>
          </cell>
          <cell r="E44" t="str">
            <v xml:space="preserve"> </v>
          </cell>
        </row>
        <row r="47">
          <cell r="B47" t="str">
            <v>HCC Insurance Holdings</v>
          </cell>
          <cell r="D47">
            <v>33.36</v>
          </cell>
          <cell r="F47">
            <v>0.95532646048109959</v>
          </cell>
          <cell r="H47">
            <v>3706.2959999999998</v>
          </cell>
          <cell r="J47">
            <v>2.6312500000000001</v>
          </cell>
          <cell r="L47">
            <v>2.8812500000000001</v>
          </cell>
          <cell r="N47">
            <v>12.678384798099762</v>
          </cell>
          <cell r="P47">
            <v>11.578308026030369</v>
          </cell>
          <cell r="T47">
            <v>0.16360807358700896</v>
          </cell>
          <cell r="V47">
            <v>0.1553619278799083</v>
          </cell>
          <cell r="X47">
            <v>15.285651110529498</v>
          </cell>
          <cell r="Z47">
            <v>2.1824389264661428</v>
          </cell>
          <cell r="AB47">
            <v>0.15452125283104012</v>
          </cell>
          <cell r="AE47" t="str">
            <v>HCC Insurance Holdings</v>
          </cell>
          <cell r="AG47" t="str">
            <v>HCC</v>
          </cell>
          <cell r="AI47">
            <v>33.36</v>
          </cell>
          <cell r="AK47">
            <v>34.92</v>
          </cell>
          <cell r="AM47">
            <v>23.053340000000002</v>
          </cell>
          <cell r="AO47">
            <v>0.15600000000000003</v>
          </cell>
          <cell r="AQ47">
            <v>1.6666669999999999</v>
          </cell>
          <cell r="AS47">
            <v>2.6312500000000001</v>
          </cell>
          <cell r="AU47">
            <v>2.8812500000000001</v>
          </cell>
          <cell r="AW47">
            <v>111.1</v>
          </cell>
          <cell r="AY47">
            <v>3706.2959999999998</v>
          </cell>
          <cell r="BA47">
            <v>110.803</v>
          </cell>
          <cell r="BC47">
            <v>309.54300000000001</v>
          </cell>
          <cell r="BE47">
            <v>0</v>
          </cell>
          <cell r="BG47">
            <v>0</v>
          </cell>
          <cell r="BI47">
            <v>1693.6959999999999</v>
          </cell>
          <cell r="BK47">
            <v>2003.239</v>
          </cell>
          <cell r="BM47">
            <v>18.312000000000001</v>
          </cell>
          <cell r="BO47">
            <v>1675.384</v>
          </cell>
          <cell r="BQ47">
            <v>113.566</v>
          </cell>
          <cell r="BS47">
            <v>0.30000000000000004</v>
          </cell>
          <cell r="BU47">
            <v>1323.665</v>
          </cell>
          <cell r="BW47">
            <v>1693.6959999999999</v>
          </cell>
          <cell r="BY47">
            <v>1959.1865375</v>
          </cell>
          <cell r="CA47">
            <v>2253.0685750000002</v>
          </cell>
          <cell r="CC47">
            <v>0.16360807358700896</v>
          </cell>
          <cell r="CE47">
            <v>0.1553619278799083</v>
          </cell>
          <cell r="CG47" t="str">
            <v>10K</v>
          </cell>
        </row>
        <row r="48">
          <cell r="B48" t="str">
            <v>Philadelphia Consolidated</v>
          </cell>
          <cell r="D48">
            <v>33.24</v>
          </cell>
          <cell r="F48">
            <v>0.90301548492257544</v>
          </cell>
          <cell r="H48">
            <v>2319.4158004800001</v>
          </cell>
          <cell r="J48">
            <v>2.7314849999999997</v>
          </cell>
          <cell r="L48">
            <v>2.933643</v>
          </cell>
          <cell r="N48">
            <v>12.169204663397386</v>
          </cell>
          <cell r="P48">
            <v>11.330622028651749</v>
          </cell>
          <cell r="T48">
            <v>0.21786428447721612</v>
          </cell>
          <cell r="V48">
            <v>0.19086666755852774</v>
          </cell>
          <cell r="X48">
            <v>11.787829691258699</v>
          </cell>
          <cell r="Z48">
            <v>2.8198575030863591</v>
          </cell>
          <cell r="AB48">
            <v>0</v>
          </cell>
          <cell r="AE48" t="str">
            <v>Philadelphia Consolidated</v>
          </cell>
          <cell r="AG48" t="str">
            <v>PHLY</v>
          </cell>
          <cell r="AI48">
            <v>33.24</v>
          </cell>
          <cell r="AK48">
            <v>36.81</v>
          </cell>
          <cell r="AM48">
            <v>24.453330000000001</v>
          </cell>
          <cell r="AO48">
            <v>0.14200000000000002</v>
          </cell>
          <cell r="AQ48">
            <v>2.2031130000000001</v>
          </cell>
          <cell r="AS48">
            <v>2.7314849999999997</v>
          </cell>
          <cell r="AU48">
            <v>2.933643</v>
          </cell>
          <cell r="AW48">
            <v>69.777851999999996</v>
          </cell>
          <cell r="AY48">
            <v>2319.4158004800001</v>
          </cell>
          <cell r="BA48">
            <v>69.266015999999993</v>
          </cell>
          <cell r="BC48">
            <v>0</v>
          </cell>
          <cell r="BE48">
            <v>0</v>
          </cell>
          <cell r="BG48">
            <v>0</v>
          </cell>
          <cell r="BI48">
            <v>816.49599999999998</v>
          </cell>
          <cell r="BK48">
            <v>816.49599999999998</v>
          </cell>
          <cell r="BM48">
            <v>-2.702</v>
          </cell>
          <cell r="BO48">
            <v>819.19799999999998</v>
          </cell>
          <cell r="BQ48">
            <v>73.085379000000003</v>
          </cell>
          <cell r="BS48">
            <v>0</v>
          </cell>
          <cell r="BU48">
            <v>644.15700000000004</v>
          </cell>
          <cell r="BW48">
            <v>816.49599999999998</v>
          </cell>
          <cell r="BY48">
            <v>1016.127616457815</v>
          </cell>
          <cell r="CA48">
            <v>1230.5340269635119</v>
          </cell>
          <cell r="CC48">
            <v>0.21786428447721612</v>
          </cell>
          <cell r="CE48">
            <v>0.19086666755852774</v>
          </cell>
          <cell r="CG48" t="str">
            <v>10K</v>
          </cell>
        </row>
        <row r="49">
          <cell r="B49" t="str">
            <v>ProAssurance Corp.</v>
          </cell>
          <cell r="D49">
            <v>49.870000000000005</v>
          </cell>
          <cell r="F49">
            <v>0.9338951310861423</v>
          </cell>
          <cell r="H49">
            <v>1553.1832965400001</v>
          </cell>
          <cell r="J49">
            <v>3.285714</v>
          </cell>
          <cell r="L49">
            <v>3.75</v>
          </cell>
          <cell r="N49">
            <v>15.177827406767602</v>
          </cell>
          <cell r="P49">
            <v>13.298666666666668</v>
          </cell>
          <cell r="T49">
            <v>0.13200472473719035</v>
          </cell>
          <cell r="V49">
            <v>0.13200163607667545</v>
          </cell>
          <cell r="X49">
            <v>24.496642672820709</v>
          </cell>
          <cell r="Z49">
            <v>2.0357891759319049</v>
          </cell>
          <cell r="AB49">
            <v>0.17938701214005146</v>
          </cell>
          <cell r="AE49" t="str">
            <v>ProAssurance Corp.</v>
          </cell>
          <cell r="AG49" t="str">
            <v>PRA</v>
          </cell>
          <cell r="AI49">
            <v>49.870000000000005</v>
          </cell>
          <cell r="AK49">
            <v>53.400000000000006</v>
          </cell>
          <cell r="AM49">
            <v>36.06</v>
          </cell>
          <cell r="AO49">
            <v>0.11</v>
          </cell>
          <cell r="AQ49">
            <v>3.2149999999999999</v>
          </cell>
          <cell r="AS49">
            <v>3.285714</v>
          </cell>
          <cell r="AU49">
            <v>3.75</v>
          </cell>
          <cell r="AW49">
            <v>31.144642000000001</v>
          </cell>
          <cell r="AY49">
            <v>1553.1832965400001</v>
          </cell>
          <cell r="BA49">
            <v>31.230647000000001</v>
          </cell>
          <cell r="BC49">
            <v>105.381</v>
          </cell>
          <cell r="BE49">
            <v>61.859000000000002</v>
          </cell>
          <cell r="BG49">
            <v>0</v>
          </cell>
          <cell r="BI49">
            <v>765.04600000000005</v>
          </cell>
          <cell r="BK49">
            <v>932.28600000000006</v>
          </cell>
          <cell r="BM49">
            <v>-8.8339999999999996</v>
          </cell>
          <cell r="BO49">
            <v>773.88</v>
          </cell>
          <cell r="BQ49">
            <v>32.908000000000001</v>
          </cell>
          <cell r="BS49">
            <v>0</v>
          </cell>
          <cell r="BU49">
            <v>611.01900000000001</v>
          </cell>
          <cell r="BW49">
            <v>765.04600000000005</v>
          </cell>
          <cell r="BY49">
            <v>873.17227631200001</v>
          </cell>
          <cell r="CA49">
            <v>996.57727631199998</v>
          </cell>
          <cell r="CC49">
            <v>0.13200472473719035</v>
          </cell>
          <cell r="CE49">
            <v>0.13200163607667545</v>
          </cell>
          <cell r="CG49" t="str">
            <v>10K</v>
          </cell>
        </row>
        <row r="50">
          <cell r="B50" t="str">
            <v>American Physicians Capital</v>
          </cell>
          <cell r="D50">
            <v>46.85</v>
          </cell>
          <cell r="F50">
            <v>0.91754798276537408</v>
          </cell>
          <cell r="H50">
            <v>387.76423830000005</v>
          </cell>
          <cell r="J50">
            <v>3.733333</v>
          </cell>
          <cell r="L50">
            <v>4.016667</v>
          </cell>
          <cell r="N50">
            <v>12.549108263313238</v>
          </cell>
          <cell r="P50">
            <v>11.663899446979299</v>
          </cell>
          <cell r="T50">
            <v>0.11743258981847672</v>
          </cell>
          <cell r="V50">
            <v>0.11261803504423538</v>
          </cell>
          <cell r="X50">
            <v>31.345125294942033</v>
          </cell>
          <cell r="Z50">
            <v>1.4946502704699633</v>
          </cell>
          <cell r="AB50">
            <v>0.10491856666474433</v>
          </cell>
          <cell r="AE50" t="str">
            <v>American Physicians Capital</v>
          </cell>
          <cell r="AG50" t="str">
            <v>ACAP</v>
          </cell>
          <cell r="AI50">
            <v>46.85</v>
          </cell>
          <cell r="AK50">
            <v>51.06</v>
          </cell>
          <cell r="AM50">
            <v>29.166</v>
          </cell>
          <cell r="AO50" t="e">
            <v>#N/A</v>
          </cell>
          <cell r="AQ50">
            <v>7.9</v>
          </cell>
          <cell r="AS50">
            <v>3.733333</v>
          </cell>
          <cell r="AU50">
            <v>4.016667</v>
          </cell>
          <cell r="AW50">
            <v>8.2767180000000007</v>
          </cell>
          <cell r="AY50">
            <v>387.76423830000005</v>
          </cell>
          <cell r="BA50">
            <v>8.3334170000000007</v>
          </cell>
          <cell r="BC50">
            <v>30.928000000000001</v>
          </cell>
          <cell r="BE50">
            <v>0</v>
          </cell>
          <cell r="BG50">
            <v>2.641</v>
          </cell>
          <cell r="BI50">
            <v>261.21199999999999</v>
          </cell>
          <cell r="BK50">
            <v>294.78100000000001</v>
          </cell>
          <cell r="BM50">
            <v>7.1040000000000001</v>
          </cell>
          <cell r="BO50">
            <v>254.10799999999998</v>
          </cell>
          <cell r="BQ50">
            <v>8.7289999999999992</v>
          </cell>
          <cell r="BS50">
            <v>0</v>
          </cell>
          <cell r="BU50">
            <v>202.124</v>
          </cell>
          <cell r="BW50">
            <v>261.21199999999999</v>
          </cell>
          <cell r="BY50">
            <v>293.80026375699998</v>
          </cell>
          <cell r="CA50">
            <v>328.86174999999997</v>
          </cell>
          <cell r="CC50">
            <v>0.11743258981847672</v>
          </cell>
          <cell r="CE50">
            <v>0.11261803504423538</v>
          </cell>
          <cell r="CG50" t="str">
            <v>10K</v>
          </cell>
        </row>
        <row r="51">
          <cell r="B51" t="str">
            <v>FPIC Insurance Group</v>
          </cell>
          <cell r="D51">
            <v>35.270000000000003</v>
          </cell>
          <cell r="F51">
            <v>0.88529116465863456</v>
          </cell>
          <cell r="H51">
            <v>366.32145035000002</v>
          </cell>
          <cell r="J51">
            <v>3.3375000000000004</v>
          </cell>
          <cell r="L51">
            <v>3.6333329999999999</v>
          </cell>
          <cell r="N51">
            <v>10.567790262172284</v>
          </cell>
          <cell r="P51">
            <v>9.7073403401229683</v>
          </cell>
          <cell r="T51">
            <v>0.13399286668513935</v>
          </cell>
          <cell r="V51">
            <v>0.1279637333822658</v>
          </cell>
          <cell r="X51">
            <v>24.001103941156472</v>
          </cell>
          <cell r="Z51">
            <v>1.4695157392123084</v>
          </cell>
          <cell r="AB51">
            <v>0.15585113938434692</v>
          </cell>
          <cell r="AE51" t="str">
            <v>FPIC Insurance Group</v>
          </cell>
          <cell r="AG51" t="str">
            <v>FPIC</v>
          </cell>
          <cell r="AI51">
            <v>35.270000000000003</v>
          </cell>
          <cell r="AK51">
            <v>39.840000000000003</v>
          </cell>
          <cell r="AM51">
            <v>24.13</v>
          </cell>
          <cell r="AO51">
            <v>0.1</v>
          </cell>
          <cell r="AQ51">
            <v>2.9925000000000002</v>
          </cell>
          <cell r="AS51">
            <v>3.3375000000000004</v>
          </cell>
          <cell r="AU51">
            <v>3.6333329999999999</v>
          </cell>
          <cell r="AW51">
            <v>10.386205</v>
          </cell>
          <cell r="AY51">
            <v>366.32145035000002</v>
          </cell>
          <cell r="BA51">
            <v>10.399105</v>
          </cell>
          <cell r="BC51">
            <v>46.082999999999998</v>
          </cell>
          <cell r="BE51">
            <v>0</v>
          </cell>
          <cell r="BG51">
            <v>1.2999999999999999E-2</v>
          </cell>
          <cell r="BI51">
            <v>249.59</v>
          </cell>
          <cell r="BK51">
            <v>295.68599999999998</v>
          </cell>
          <cell r="BM51">
            <v>-4.2309999999999999</v>
          </cell>
          <cell r="BO51">
            <v>253.821</v>
          </cell>
          <cell r="BQ51">
            <v>10.74</v>
          </cell>
          <cell r="BS51">
            <v>0</v>
          </cell>
          <cell r="BU51">
            <v>217.12</v>
          </cell>
          <cell r="BW51">
            <v>249.59</v>
          </cell>
          <cell r="BY51">
            <v>285.43475000000001</v>
          </cell>
          <cell r="CA51">
            <v>324.45674642</v>
          </cell>
          <cell r="CC51">
            <v>0.13399286668513935</v>
          </cell>
          <cell r="CE51">
            <v>0.1279637333822658</v>
          </cell>
          <cell r="CG51" t="str">
            <v>10K</v>
          </cell>
        </row>
        <row r="52">
          <cell r="B52" t="str">
            <v>EMC Insurance</v>
          </cell>
          <cell r="D52">
            <v>25.66</v>
          </cell>
          <cell r="F52">
            <v>0.8539101497504159</v>
          </cell>
          <cell r="H52">
            <v>350.63040283999999</v>
          </cell>
          <cell r="J52">
            <v>2.3933329999999997</v>
          </cell>
          <cell r="L52">
            <v>2.2850000000000001</v>
          </cell>
          <cell r="N52">
            <v>10.721449961204732</v>
          </cell>
          <cell r="P52">
            <v>11.229759299781181</v>
          </cell>
          <cell r="T52">
            <v>0.11893737240280737</v>
          </cell>
          <cell r="V52">
            <v>0.10472496210436415</v>
          </cell>
          <cell r="X52">
            <v>19.195838581864816</v>
          </cell>
          <cell r="Z52">
            <v>1.3367480608136688</v>
          </cell>
          <cell r="AB52">
            <v>0.12085275192273957</v>
          </cell>
          <cell r="AE52" t="str">
            <v>EMC Insurance</v>
          </cell>
          <cell r="AG52" t="str">
            <v>EMCI</v>
          </cell>
          <cell r="AI52">
            <v>25.66</v>
          </cell>
          <cell r="AK52">
            <v>30.05</v>
          </cell>
          <cell r="AM52">
            <v>15.84</v>
          </cell>
          <cell r="AO52">
            <v>0.08</v>
          </cell>
          <cell r="AQ52">
            <v>2.4900000000000002</v>
          </cell>
          <cell r="AS52">
            <v>2.3933329999999997</v>
          </cell>
          <cell r="AU52">
            <v>2.2850000000000001</v>
          </cell>
          <cell r="AW52">
            <v>13.664474</v>
          </cell>
          <cell r="AY52">
            <v>350.63040283999999</v>
          </cell>
          <cell r="BA52">
            <v>13.642704999999999</v>
          </cell>
          <cell r="BC52">
            <v>36</v>
          </cell>
          <cell r="BE52">
            <v>0</v>
          </cell>
          <cell r="BG52">
            <v>0</v>
          </cell>
          <cell r="BI52">
            <v>261.88316300000002</v>
          </cell>
          <cell r="BK52">
            <v>297.88316300000002</v>
          </cell>
          <cell r="BM52">
            <v>25.470039</v>
          </cell>
          <cell r="BO52">
            <v>236.41312400000004</v>
          </cell>
          <cell r="BQ52">
            <v>13.606203000000001</v>
          </cell>
          <cell r="BS52">
            <v>0.64</v>
          </cell>
          <cell r="BU52">
            <v>261.88316300000002</v>
          </cell>
          <cell r="BW52">
            <v>261.88316300000002</v>
          </cell>
          <cell r="BY52">
            <v>285.70207428459901</v>
          </cell>
          <cell r="CA52">
            <v>308.04698477959897</v>
          </cell>
          <cell r="CC52">
            <v>0.11893737240280737</v>
          </cell>
          <cell r="CE52">
            <v>0.10472496210436415</v>
          </cell>
          <cell r="CG52" t="str">
            <v>10K</v>
          </cell>
        </row>
        <row r="53">
          <cell r="B53" t="str">
            <v>PMA Capital Corp.</v>
          </cell>
          <cell r="D53">
            <v>10.040000000000001</v>
          </cell>
          <cell r="F53">
            <v>0.9626078619367211</v>
          </cell>
          <cell r="H53">
            <v>321.76749220000005</v>
          </cell>
          <cell r="J53">
            <v>0.26666669999999998</v>
          </cell>
          <cell r="L53">
            <v>0.32666669999999998</v>
          </cell>
          <cell r="N53">
            <v>37.649995293750592</v>
          </cell>
          <cell r="P53">
            <v>30.734690741358094</v>
          </cell>
          <cell r="T53">
            <v>2.0584143411883537E-2</v>
          </cell>
          <cell r="V53">
            <v>2.4651069087997E-2</v>
          </cell>
          <cell r="X53">
            <v>12.701103886051973</v>
          </cell>
          <cell r="Z53">
            <v>0.79048247223815493</v>
          </cell>
          <cell r="AB53">
            <v>0.32566350821043688</v>
          </cell>
          <cell r="AE53" t="str">
            <v>PMA Capital Corp.</v>
          </cell>
          <cell r="AG53" t="str">
            <v>PMACA</v>
          </cell>
          <cell r="AI53">
            <v>10.040000000000001</v>
          </cell>
          <cell r="AK53">
            <v>10.43</v>
          </cell>
          <cell r="AM53">
            <v>5.91</v>
          </cell>
          <cell r="AO53">
            <v>0.09</v>
          </cell>
          <cell r="AQ53">
            <v>-0.67</v>
          </cell>
          <cell r="AS53">
            <v>0.26666669999999998</v>
          </cell>
          <cell r="AU53">
            <v>0.32666669999999998</v>
          </cell>
          <cell r="AW53">
            <v>32.048555</v>
          </cell>
          <cell r="AY53">
            <v>321.76749220000005</v>
          </cell>
          <cell r="BA53">
            <v>31.983283</v>
          </cell>
          <cell r="BC53">
            <v>152.36500000000001</v>
          </cell>
          <cell r="BE53">
            <v>43.816000000000003</v>
          </cell>
          <cell r="BG53">
            <v>0</v>
          </cell>
          <cell r="BI53">
            <v>406.22300000000001</v>
          </cell>
          <cell r="BK53">
            <v>602.404</v>
          </cell>
          <cell r="BM53">
            <v>-22.684000000000001</v>
          </cell>
          <cell r="BO53">
            <v>428.90700000000004</v>
          </cell>
          <cell r="BQ53">
            <v>31.682648</v>
          </cell>
          <cell r="BS53">
            <v>0</v>
          </cell>
          <cell r="BU53">
            <v>445.45100000000002</v>
          </cell>
          <cell r="BW53">
            <v>406.22300000000001</v>
          </cell>
          <cell r="BY53">
            <v>414.67170718942162</v>
          </cell>
          <cell r="CA53">
            <v>425.0213732588432</v>
          </cell>
          <cell r="CC53">
            <v>2.0584143411883537E-2</v>
          </cell>
          <cell r="CE53">
            <v>2.4651069087997E-2</v>
          </cell>
          <cell r="CG53" t="str">
            <v>10K</v>
          </cell>
        </row>
        <row r="54">
          <cell r="B54" t="str">
            <v>NYMAGIC Inc.</v>
          </cell>
          <cell r="D54">
            <v>27.310000000000002</v>
          </cell>
          <cell r="F54">
            <v>0.91063687895965328</v>
          </cell>
          <cell r="H54">
            <v>239.46535903000003</v>
          </cell>
          <cell r="J54">
            <v>2.766667</v>
          </cell>
          <cell r="L54">
            <v>3</v>
          </cell>
          <cell r="N54">
            <v>9.8710831480622723</v>
          </cell>
          <cell r="P54">
            <v>9.1033333333333335</v>
          </cell>
          <cell r="T54">
            <v>9.8470677741988893E-2</v>
          </cell>
          <cell r="V54">
            <v>9.7580910724804806E-2</v>
          </cell>
          <cell r="X54">
            <v>27.397255879179358</v>
          </cell>
          <cell r="Z54">
            <v>0.99681515989907343</v>
          </cell>
          <cell r="AB54">
            <v>0.29473822185244231</v>
          </cell>
          <cell r="AE54" t="str">
            <v>NYMAGIC Inc.</v>
          </cell>
          <cell r="AG54" t="str">
            <v>NYM</v>
          </cell>
          <cell r="AI54">
            <v>27.310000000000002</v>
          </cell>
          <cell r="AK54">
            <v>29.990000000000002</v>
          </cell>
          <cell r="AM54">
            <v>20.240000000000002</v>
          </cell>
          <cell r="AO54">
            <v>7.4999999999999997E-2</v>
          </cell>
          <cell r="AQ54">
            <v>0.9</v>
          </cell>
          <cell r="AS54">
            <v>2.766667</v>
          </cell>
          <cell r="AU54">
            <v>3</v>
          </cell>
          <cell r="AW54">
            <v>8.7684130000000007</v>
          </cell>
          <cell r="AY54">
            <v>239.46535903000003</v>
          </cell>
          <cell r="BA54">
            <v>8.7338719999999999</v>
          </cell>
          <cell r="BC54">
            <v>100</v>
          </cell>
          <cell r="BE54">
            <v>0</v>
          </cell>
          <cell r="BG54">
            <v>0</v>
          </cell>
          <cell r="BI54">
            <v>239.28412599999999</v>
          </cell>
          <cell r="BK54">
            <v>339.28412600000001</v>
          </cell>
          <cell r="BM54">
            <v>-0.56915300000000002</v>
          </cell>
          <cell r="BO54">
            <v>239.85327899999999</v>
          </cell>
          <cell r="BQ54">
            <v>8.9181899999999992</v>
          </cell>
          <cell r="BS54">
            <v>0.24</v>
          </cell>
          <cell r="BU54">
            <v>258.117592</v>
          </cell>
          <cell r="BW54">
            <v>239.28399999999999</v>
          </cell>
          <cell r="BY54">
            <v>261.85324285272998</v>
          </cell>
          <cell r="CA54">
            <v>286.50339373272999</v>
          </cell>
          <cell r="CC54">
            <v>9.8470677741988893E-2</v>
          </cell>
          <cell r="CE54">
            <v>9.7580910724804806E-2</v>
          </cell>
          <cell r="CG54" t="str">
            <v>10K</v>
          </cell>
        </row>
        <row r="55">
          <cell r="B55" t="str">
            <v>SCPIE Holdings</v>
          </cell>
          <cell r="D55">
            <v>25.51</v>
          </cell>
          <cell r="F55">
            <v>0.98684719535783361</v>
          </cell>
          <cell r="H55">
            <v>255.53152716000002</v>
          </cell>
          <cell r="J55" t="str">
            <v xml:space="preserve">NA </v>
          </cell>
          <cell r="L55" t="str">
            <v xml:space="preserve">NA </v>
          </cell>
          <cell r="N55" t="str">
            <v xml:space="preserve">NA </v>
          </cell>
          <cell r="P55" t="str">
            <v xml:space="preserve">NA </v>
          </cell>
          <cell r="T55" t="str">
            <v xml:space="preserve">NA </v>
          </cell>
          <cell r="V55" t="str">
            <v xml:space="preserve">NA </v>
          </cell>
          <cell r="X55">
            <v>20.047775981210719</v>
          </cell>
          <cell r="Z55">
            <v>1.2724603479163283</v>
          </cell>
          <cell r="AB55">
            <v>0</v>
          </cell>
          <cell r="AE55" t="str">
            <v>SCPIE Holdings</v>
          </cell>
          <cell r="AG55" t="str">
            <v>SKP</v>
          </cell>
          <cell r="AI55">
            <v>25.51</v>
          </cell>
          <cell r="AK55">
            <v>25.85</v>
          </cell>
          <cell r="AM55">
            <v>10.78</v>
          </cell>
          <cell r="AO55" t="e">
            <v>#N/A</v>
          </cell>
          <cell r="AQ55" t="e">
            <v>#N/A</v>
          </cell>
          <cell r="AS55" t="e">
            <v>#N/A</v>
          </cell>
          <cell r="AU55" t="e">
            <v>#N/A</v>
          </cell>
          <cell r="AW55">
            <v>10.016916</v>
          </cell>
          <cell r="AY55">
            <v>255.53152716000002</v>
          </cell>
          <cell r="BA55">
            <v>9.5169160000000002</v>
          </cell>
          <cell r="BC55">
            <v>0</v>
          </cell>
          <cell r="BE55">
            <v>0</v>
          </cell>
          <cell r="BG55">
            <v>0</v>
          </cell>
          <cell r="BI55">
            <v>190.79300000000001</v>
          </cell>
          <cell r="BK55">
            <v>190.79300000000001</v>
          </cell>
          <cell r="BM55">
            <v>-6.2679999999999998</v>
          </cell>
          <cell r="BO55">
            <v>197.06100000000001</v>
          </cell>
          <cell r="BQ55">
            <v>9.549353</v>
          </cell>
          <cell r="BS55">
            <v>0</v>
          </cell>
          <cell r="BU55">
            <v>194.52199999999999</v>
          </cell>
          <cell r="BW55">
            <v>190.79300000000001</v>
          </cell>
          <cell r="BY55" t="str">
            <v xml:space="preserve">NA </v>
          </cell>
          <cell r="CA55" t="str">
            <v xml:space="preserve">NA </v>
          </cell>
          <cell r="CC55" t="str">
            <v xml:space="preserve">NA </v>
          </cell>
          <cell r="CE55" t="str">
            <v xml:space="preserve">NA </v>
          </cell>
          <cell r="CG55" t="str">
            <v>10K</v>
          </cell>
        </row>
        <row r="56">
          <cell r="B56" t="str">
            <v>Meadowbrook Insurance</v>
          </cell>
          <cell r="D56">
            <v>6.82</v>
          </cell>
          <cell r="F56">
            <v>0.96600566572237956</v>
          </cell>
          <cell r="H56">
            <v>196.19312922</v>
          </cell>
          <cell r="J56">
            <v>0.65666669999999994</v>
          </cell>
          <cell r="L56">
            <v>0.75333329999999998</v>
          </cell>
          <cell r="N56">
            <v>10.385786274833185</v>
          </cell>
          <cell r="P56">
            <v>9.0530977457122894</v>
          </cell>
          <cell r="T56">
            <v>0.10407305251838235</v>
          </cell>
          <cell r="V56">
            <v>0.1073939635997461</v>
          </cell>
          <cell r="X56">
            <v>6.1859983372633573</v>
          </cell>
          <cell r="Z56">
            <v>1.1024897887407323</v>
          </cell>
          <cell r="AB56">
            <v>0.26188643126157429</v>
          </cell>
          <cell r="AE56" t="str">
            <v>Meadowbrook Insurance</v>
          </cell>
          <cell r="AG56" t="str">
            <v>MIG</v>
          </cell>
          <cell r="AI56">
            <v>6.82</v>
          </cell>
          <cell r="AK56">
            <v>7.0600000000000005</v>
          </cell>
          <cell r="AM56">
            <v>5.01</v>
          </cell>
          <cell r="AO56">
            <v>0.13500000000000001</v>
          </cell>
          <cell r="AQ56" t="e">
            <v>#N/A</v>
          </cell>
          <cell r="AS56">
            <v>0.65666669999999994</v>
          </cell>
          <cell r="AU56">
            <v>0.75333329999999998</v>
          </cell>
          <cell r="AW56">
            <v>28.767320999999999</v>
          </cell>
          <cell r="AY56">
            <v>196.19312922</v>
          </cell>
          <cell r="BA56">
            <v>28.672008999999999</v>
          </cell>
          <cell r="BC56">
            <v>7</v>
          </cell>
          <cell r="BE56">
            <v>55.93</v>
          </cell>
          <cell r="BG56">
            <v>0</v>
          </cell>
          <cell r="BI56">
            <v>177.36500000000001</v>
          </cell>
          <cell r="BK56">
            <v>240.29500000000002</v>
          </cell>
          <cell r="BM56">
            <v>-1.1299999999999999</v>
          </cell>
          <cell r="BO56">
            <v>178.495</v>
          </cell>
          <cell r="BQ56">
            <v>29.653067</v>
          </cell>
          <cell r="BS56">
            <v>0</v>
          </cell>
          <cell r="BU56">
            <v>167.51</v>
          </cell>
          <cell r="BW56">
            <v>177.36500000000001</v>
          </cell>
          <cell r="BY56">
            <v>196.8371816517689</v>
          </cell>
          <cell r="CA56">
            <v>219.17582447000001</v>
          </cell>
          <cell r="CC56">
            <v>0.10407305251838235</v>
          </cell>
          <cell r="CE56">
            <v>0.1073939635997461</v>
          </cell>
          <cell r="CG56" t="str">
            <v>10K</v>
          </cell>
        </row>
        <row r="57">
          <cell r="B57" t="str">
            <v xml:space="preserve">Specialty Underwriters' Alliance </v>
          </cell>
          <cell r="D57">
            <v>6.75</v>
          </cell>
          <cell r="F57">
            <v>0.65533980582524265</v>
          </cell>
          <cell r="H57">
            <v>101.62432799999999</v>
          </cell>
          <cell r="J57">
            <v>0.27500000000000002</v>
          </cell>
          <cell r="L57">
            <v>0.92500000000000004</v>
          </cell>
          <cell r="N57">
            <v>24.545454545454543</v>
          </cell>
          <cell r="P57">
            <v>7.2972972972972974</v>
          </cell>
          <cell r="T57">
            <v>3.9509809379768883E-2</v>
          </cell>
          <cell r="V57">
            <v>0.12234969391201508</v>
          </cell>
          <cell r="X57">
            <v>6.7641180962753102</v>
          </cell>
          <cell r="Z57">
            <v>0.99791279571492342</v>
          </cell>
          <cell r="AB57">
            <v>0</v>
          </cell>
          <cell r="AE57" t="str">
            <v xml:space="preserve">Specialty Underwriters' Alliance </v>
          </cell>
          <cell r="AG57" t="str">
            <v>SUAI</v>
          </cell>
          <cell r="AI57">
            <v>6.75</v>
          </cell>
          <cell r="AK57">
            <v>10.3</v>
          </cell>
          <cell r="AM57">
            <v>5.39</v>
          </cell>
          <cell r="AO57">
            <v>0.17</v>
          </cell>
          <cell r="AQ57">
            <v>-1.01</v>
          </cell>
          <cell r="AS57">
            <v>0.27500000000000002</v>
          </cell>
          <cell r="AU57">
            <v>0.92500000000000004</v>
          </cell>
          <cell r="AW57">
            <v>15.055456</v>
          </cell>
          <cell r="AY57">
            <v>101.62432799999999</v>
          </cell>
          <cell r="BA57">
            <v>14.904382</v>
          </cell>
          <cell r="BC57">
            <v>0</v>
          </cell>
          <cell r="BE57">
            <v>0</v>
          </cell>
          <cell r="BG57">
            <v>0</v>
          </cell>
          <cell r="BI57">
            <v>100.815</v>
          </cell>
          <cell r="BK57">
            <v>100.815</v>
          </cell>
          <cell r="BM57">
            <v>-1.631</v>
          </cell>
          <cell r="BO57">
            <v>102.446</v>
          </cell>
          <cell r="BQ57">
            <v>14.773999999999999</v>
          </cell>
          <cell r="BS57">
            <v>0</v>
          </cell>
          <cell r="BU57">
            <v>118.93</v>
          </cell>
          <cell r="BW57">
            <v>100.8</v>
          </cell>
          <cell r="BY57">
            <v>104.86284999999999</v>
          </cell>
          <cell r="CA57">
            <v>118.52879999999999</v>
          </cell>
          <cell r="CC57">
            <v>3.9509809379768883E-2</v>
          </cell>
          <cell r="CE57">
            <v>0.12234969391201508</v>
          </cell>
          <cell r="CG57" t="str">
            <v>10K</v>
          </cell>
        </row>
        <row r="58">
          <cell r="B58" t="str">
            <v xml:space="preserve">Atlantic American Corp. </v>
          </cell>
          <cell r="D58">
            <v>3.09</v>
          </cell>
          <cell r="F58">
            <v>0.97169811320754707</v>
          </cell>
          <cell r="H58">
            <v>66.109731150000002</v>
          </cell>
          <cell r="J58" t="str">
            <v xml:space="preserve">NA </v>
          </cell>
          <cell r="L58" t="str">
            <v xml:space="preserve">NA </v>
          </cell>
          <cell r="N58" t="str">
            <v xml:space="preserve">NA </v>
          </cell>
          <cell r="P58" t="str">
            <v xml:space="preserve">NA </v>
          </cell>
          <cell r="T58" t="str">
            <v xml:space="preserve">NA </v>
          </cell>
          <cell r="V58" t="str">
            <v xml:space="preserve">NA </v>
          </cell>
          <cell r="X58">
            <v>3.7762497066416336</v>
          </cell>
          <cell r="Z58">
            <v>0.81827215890022742</v>
          </cell>
          <cell r="AB58">
            <v>0.39023502929339626</v>
          </cell>
          <cell r="AE58" t="str">
            <v xml:space="preserve">Atlantic American Corp. </v>
          </cell>
          <cell r="AG58" t="str">
            <v>AAME</v>
          </cell>
          <cell r="AI58">
            <v>3.09</v>
          </cell>
          <cell r="AK58">
            <v>3.18</v>
          </cell>
          <cell r="AM58">
            <v>2.5</v>
          </cell>
          <cell r="AO58" t="e">
            <v>#N/A</v>
          </cell>
          <cell r="AQ58" t="e">
            <v>#N/A</v>
          </cell>
          <cell r="AS58" t="e">
            <v>#N/A</v>
          </cell>
          <cell r="AU58" t="e">
            <v>#N/A</v>
          </cell>
          <cell r="AW58">
            <v>21.394735000000001</v>
          </cell>
          <cell r="AY58">
            <v>66.109731150000002</v>
          </cell>
          <cell r="BA58">
            <v>21.305</v>
          </cell>
          <cell r="BC58">
            <v>10.25</v>
          </cell>
          <cell r="BE58">
            <v>41.238</v>
          </cell>
          <cell r="BG58">
            <v>0</v>
          </cell>
          <cell r="BI58">
            <v>80.453000000000003</v>
          </cell>
          <cell r="BK58">
            <v>131.941</v>
          </cell>
          <cell r="BM58">
            <v>7.0880000000000001</v>
          </cell>
          <cell r="BO58">
            <v>73.365000000000009</v>
          </cell>
          <cell r="BQ58">
            <v>21.305</v>
          </cell>
          <cell r="BS58">
            <v>0</v>
          </cell>
          <cell r="BU58">
            <v>88.96</v>
          </cell>
          <cell r="BW58">
            <v>80.453000000000003</v>
          </cell>
          <cell r="BY58" t="str">
            <v xml:space="preserve">NA </v>
          </cell>
          <cell r="CA58" t="str">
            <v xml:space="preserve">NA </v>
          </cell>
          <cell r="CC58" t="str">
            <v xml:space="preserve">NA </v>
          </cell>
          <cell r="CE58" t="str">
            <v xml:space="preserve">NA </v>
          </cell>
          <cell r="CG58" t="str">
            <v>10K</v>
          </cell>
        </row>
        <row r="59">
          <cell r="B59" t="str">
            <v>RTW Inc.</v>
          </cell>
          <cell r="D59">
            <v>11.200000000000001</v>
          </cell>
          <cell r="F59">
            <v>0.92715231788079477</v>
          </cell>
          <cell r="H59">
            <v>61.084800000000001</v>
          </cell>
          <cell r="J59" t="str">
            <v xml:space="preserve">NA </v>
          </cell>
          <cell r="L59" t="str">
            <v xml:space="preserve">NA </v>
          </cell>
          <cell r="N59" t="str">
            <v xml:space="preserve">NA </v>
          </cell>
          <cell r="P59" t="str">
            <v xml:space="preserve">NA </v>
          </cell>
          <cell r="T59" t="str">
            <v xml:space="preserve">NA </v>
          </cell>
          <cell r="V59" t="str">
            <v xml:space="preserve">NA </v>
          </cell>
          <cell r="X59">
            <v>9.3008458992276584</v>
          </cell>
          <cell r="Z59">
            <v>1.2041915457313457</v>
          </cell>
          <cell r="AB59">
            <v>0</v>
          </cell>
          <cell r="AE59" t="str">
            <v>RTW Inc.</v>
          </cell>
          <cell r="AG59" t="str">
            <v>RTWI</v>
          </cell>
          <cell r="AI59">
            <v>11.200000000000001</v>
          </cell>
          <cell r="AK59">
            <v>12.08</v>
          </cell>
          <cell r="AM59">
            <v>8.44</v>
          </cell>
          <cell r="AO59" t="e">
            <v>#N/A</v>
          </cell>
          <cell r="AQ59" t="e">
            <v>#N/A</v>
          </cell>
          <cell r="AS59" t="e">
            <v>#N/A</v>
          </cell>
          <cell r="AU59" t="e">
            <v>#N/A</v>
          </cell>
          <cell r="AW59">
            <v>5.4539999999999997</v>
          </cell>
          <cell r="AY59">
            <v>61.084800000000001</v>
          </cell>
          <cell r="BA59">
            <v>5.4379999999999997</v>
          </cell>
          <cell r="BC59">
            <v>0</v>
          </cell>
          <cell r="BE59">
            <v>0</v>
          </cell>
          <cell r="BG59">
            <v>0</v>
          </cell>
          <cell r="BI59">
            <v>50.578000000000003</v>
          </cell>
          <cell r="BK59">
            <v>50.578000000000003</v>
          </cell>
          <cell r="BM59">
            <v>-1.151</v>
          </cell>
          <cell r="BO59">
            <v>51.729000000000006</v>
          </cell>
          <cell r="BQ59">
            <v>5.6630000000000003</v>
          </cell>
          <cell r="BS59">
            <v>0</v>
          </cell>
          <cell r="BU59">
            <v>45.530999999999999</v>
          </cell>
          <cell r="BW59">
            <v>50.578000000000003</v>
          </cell>
          <cell r="BY59" t="str">
            <v xml:space="preserve">NA </v>
          </cell>
          <cell r="CA59" t="str">
            <v xml:space="preserve">NA </v>
          </cell>
          <cell r="CC59" t="str">
            <v xml:space="preserve">NA </v>
          </cell>
          <cell r="CE59" t="str">
            <v xml:space="preserve">NA </v>
          </cell>
          <cell r="CG59" t="str">
            <v>10K</v>
          </cell>
        </row>
      </sheetData>
      <sheetData sheetId="1" refreshError="1"/>
      <sheetData sheetId="2" refreshError="1"/>
      <sheetData sheetId="3"/>
      <sheetData sheetId="4" refreshError="1"/>
      <sheetData sheetId="5" refreshError="1"/>
      <sheetData sheetId="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1 (2)"/>
      <sheetName val="Table 1"/>
      <sheetName val="Chart 1"/>
    </sheetNames>
    <sheetDataSet>
      <sheetData sheetId="0" refreshError="1">
        <row r="2">
          <cell r="B2" t="str">
            <v>LTM Multiples</v>
          </cell>
          <cell r="C2" t="str">
            <v>Forward Multiples</v>
          </cell>
        </row>
        <row r="4">
          <cell r="B4">
            <v>0.44834171140114254</v>
          </cell>
          <cell r="C4">
            <v>0.49845186342827408</v>
          </cell>
        </row>
        <row r="5">
          <cell r="B5">
            <v>4.9516166727427073</v>
          </cell>
          <cell r="C5">
            <v>4.4238750953986319</v>
          </cell>
        </row>
        <row r="6">
          <cell r="B6">
            <v>2.4</v>
          </cell>
          <cell r="C6">
            <v>2.2000000000000002</v>
          </cell>
        </row>
        <row r="7">
          <cell r="B7">
            <v>3.7</v>
          </cell>
          <cell r="C7">
            <v>3</v>
          </cell>
        </row>
        <row r="8">
          <cell r="B8">
            <v>2.8</v>
          </cell>
          <cell r="C8">
            <v>2.5</v>
          </cell>
        </row>
        <row r="9">
          <cell r="B9">
            <v>2.2000000000000002</v>
          </cell>
          <cell r="C9">
            <v>2</v>
          </cell>
        </row>
        <row r="10">
          <cell r="B10">
            <v>1.4</v>
          </cell>
          <cell r="C10">
            <v>1.3</v>
          </cell>
        </row>
        <row r="11">
          <cell r="B11">
            <v>2.8</v>
          </cell>
          <cell r="C11">
            <v>2.9</v>
          </cell>
        </row>
        <row r="12">
          <cell r="B12">
            <v>4.7</v>
          </cell>
          <cell r="C12">
            <v>4</v>
          </cell>
        </row>
        <row r="13">
          <cell r="B13">
            <v>3.3</v>
          </cell>
          <cell r="C13">
            <v>3.3</v>
          </cell>
        </row>
        <row r="14">
          <cell r="B14">
            <v>3.2</v>
          </cell>
          <cell r="C14">
            <v>3.1</v>
          </cell>
        </row>
        <row r="21">
          <cell r="B21" t="str">
            <v>One-Day Premium</v>
          </cell>
          <cell r="C21" t="str">
            <v>Ten-Day Premium</v>
          </cell>
        </row>
        <row r="23">
          <cell r="B23">
            <v>0.42002989536621804</v>
          </cell>
          <cell r="C23">
            <v>0.42771265404268122</v>
          </cell>
        </row>
        <row r="24">
          <cell r="B24">
            <v>0.24358151476251599</v>
          </cell>
          <cell r="C24">
            <v>0.2737492604036551</v>
          </cell>
        </row>
        <row r="25">
          <cell r="B25">
            <v>0.11599999999999999</v>
          </cell>
          <cell r="C25">
            <v>0.106</v>
          </cell>
        </row>
        <row r="26">
          <cell r="B26">
            <v>0.214</v>
          </cell>
          <cell r="C26">
            <v>0.20100000000000001</v>
          </cell>
        </row>
        <row r="27">
          <cell r="B27">
            <v>0.27100000000000002</v>
          </cell>
          <cell r="C27">
            <v>0.188</v>
          </cell>
        </row>
        <row r="28">
          <cell r="B28">
            <v>0.34399999999999997</v>
          </cell>
          <cell r="C28">
            <v>0.36799999999999999</v>
          </cell>
        </row>
        <row r="29">
          <cell r="B29">
            <v>0.16899999999999998</v>
          </cell>
          <cell r="C29">
            <v>0.19500000000000001</v>
          </cell>
        </row>
        <row r="30">
          <cell r="B30">
            <v>0.22800000000000001</v>
          </cell>
          <cell r="C30">
            <v>0.26700000000000002</v>
          </cell>
        </row>
        <row r="31">
          <cell r="B31">
            <v>-7.6999999999999999E-2</v>
          </cell>
          <cell r="C31">
            <v>-9.5000000000000001E-2</v>
          </cell>
        </row>
        <row r="32">
          <cell r="B32">
            <v>0.94599999999999995</v>
          </cell>
          <cell r="C32">
            <v>0.92400000000000004</v>
          </cell>
        </row>
        <row r="33">
          <cell r="B33">
            <v>0.47600000000000003</v>
          </cell>
          <cell r="C33">
            <v>0.502</v>
          </cell>
        </row>
      </sheetData>
      <sheetData sheetId="1" refreshError="1">
        <row r="3">
          <cell r="G3" t="str">
            <v>Deal</v>
          </cell>
          <cell r="H3" t="str">
            <v>Implied</v>
          </cell>
          <cell r="L3" t="str">
            <v>Revenue</v>
          </cell>
          <cell r="O3" t="str">
            <v>Offer Price</v>
          </cell>
        </row>
        <row r="4">
          <cell r="B4" t="str">
            <v xml:space="preserve">Date </v>
          </cell>
          <cell r="G4" t="str">
            <v>Equity</v>
          </cell>
          <cell r="H4" t="str">
            <v>Firm</v>
          </cell>
          <cell r="I4" t="str">
            <v>TEV / Rev. ²</v>
          </cell>
          <cell r="L4" t="str">
            <v>Growth</v>
          </cell>
          <cell r="N4" t="str">
            <v>P/E ²</v>
          </cell>
          <cell r="O4" t="str">
            <v>as of % of</v>
          </cell>
          <cell r="P4" t="str">
            <v>Premium ³</v>
          </cell>
        </row>
        <row r="5">
          <cell r="B5" t="str">
            <v>Annc'd</v>
          </cell>
          <cell r="C5" t="str">
            <v>Acquiror</v>
          </cell>
          <cell r="D5" t="str">
            <v>Target</v>
          </cell>
          <cell r="E5" t="str">
            <v>Custom Target Description</v>
          </cell>
          <cell r="F5" t="str">
            <v>Consideration</v>
          </cell>
          <cell r="G5" t="str">
            <v>Value ¹</v>
          </cell>
          <cell r="H5" t="str">
            <v>Value</v>
          </cell>
          <cell r="I5" t="str">
            <v>LTM</v>
          </cell>
          <cell r="J5" t="str">
            <v>FWD</v>
          </cell>
          <cell r="L5" t="str">
            <v>LTM To NTM</v>
          </cell>
          <cell r="N5" t="str">
            <v>FWD</v>
          </cell>
          <cell r="O5" t="str">
            <v>52 Wk High</v>
          </cell>
          <cell r="P5" t="str">
            <v>1-day</v>
          </cell>
          <cell r="Q5" t="str">
            <v>10-day</v>
          </cell>
          <cell r="R5" t="str">
            <v>30-day</v>
          </cell>
        </row>
        <row r="6">
          <cell r="B6" t="str">
            <v>Osprey Transactions:</v>
          </cell>
        </row>
        <row r="7">
          <cell r="B7">
            <v>39922</v>
          </cell>
          <cell r="C7" t="str">
            <v>Osprey</v>
          </cell>
          <cell r="D7" t="str">
            <v>Sun Microsystems</v>
          </cell>
          <cell r="E7" t="str">
            <v>Network Computing Infrastructure Solutions</v>
          </cell>
          <cell r="F7" t="str">
            <v>Cash</v>
          </cell>
          <cell r="G7">
            <v>7383.8989305000005</v>
          </cell>
          <cell r="H7">
            <v>5650.8989305000005</v>
          </cell>
          <cell r="I7">
            <v>0.44834171140114254</v>
          </cell>
          <cell r="J7">
            <v>0.49845186342827408</v>
          </cell>
          <cell r="L7">
            <v>-4</v>
          </cell>
          <cell r="N7" t="str">
            <v>nm</v>
          </cell>
          <cell r="O7">
            <v>58.032987171655456</v>
          </cell>
          <cell r="P7">
            <v>42.002989536621804</v>
          </cell>
          <cell r="Q7">
            <v>42.771265404268121</v>
          </cell>
          <cell r="R7">
            <v>43.591293833131871</v>
          </cell>
        </row>
        <row r="8">
          <cell r="B8" t="str">
            <v>10/29/08</v>
          </cell>
          <cell r="C8" t="str">
            <v>Osprey</v>
          </cell>
          <cell r="D8" t="str">
            <v>RuleBurst / Haley</v>
          </cell>
          <cell r="E8" t="str">
            <v>Middleware</v>
          </cell>
          <cell r="F8" t="str">
            <v>Cash</v>
          </cell>
          <cell r="G8">
            <v>99.81</v>
          </cell>
          <cell r="H8" t="str">
            <v xml:space="preserve">na </v>
          </cell>
          <cell r="I8" t="str">
            <v xml:space="preserve">na  </v>
          </cell>
          <cell r="J8" t="str">
            <v xml:space="preserve">na  </v>
          </cell>
          <cell r="L8" t="str">
            <v xml:space="preserve">na   </v>
          </cell>
          <cell r="M8" t="str">
            <v xml:space="preserve">na </v>
          </cell>
          <cell r="N8" t="str">
            <v>na</v>
          </cell>
          <cell r="O8" t="str">
            <v xml:space="preserve">na   </v>
          </cell>
          <cell r="P8" t="str">
            <v xml:space="preserve">na   </v>
          </cell>
          <cell r="Q8" t="str">
            <v xml:space="preserve">na   </v>
          </cell>
          <cell r="R8" t="str">
            <v xml:space="preserve">na   </v>
          </cell>
        </row>
        <row r="9">
          <cell r="B9" t="str">
            <v>01/16/08</v>
          </cell>
          <cell r="C9" t="str">
            <v>Osprey (Unsolicited)</v>
          </cell>
          <cell r="D9" t="str">
            <v>BEA</v>
          </cell>
          <cell r="E9" t="str">
            <v>Middleware</v>
          </cell>
          <cell r="F9" t="str">
            <v>Cash</v>
          </cell>
          <cell r="G9">
            <v>8575.4308300000012</v>
          </cell>
          <cell r="H9">
            <v>7361.6378300000015</v>
          </cell>
          <cell r="I9">
            <v>4.9516166727427073</v>
          </cell>
          <cell r="J9">
            <v>4.4238750953986319</v>
          </cell>
          <cell r="L9">
            <v>11.9293959699041</v>
          </cell>
          <cell r="N9">
            <v>25.162337662337663</v>
          </cell>
          <cell r="O9">
            <v>102.29672650475183</v>
          </cell>
          <cell r="P9">
            <v>24.358151476251599</v>
          </cell>
          <cell r="Q9">
            <v>27.374926040365509</v>
          </cell>
          <cell r="R9">
            <v>23.738663941755011</v>
          </cell>
        </row>
        <row r="10">
          <cell r="B10" t="str">
            <v>05/15/07</v>
          </cell>
          <cell r="C10" t="str">
            <v>Osprey</v>
          </cell>
          <cell r="D10" t="str">
            <v>Agile</v>
          </cell>
          <cell r="E10" t="str">
            <v>Product Lifestyle Management</v>
          </cell>
          <cell r="F10" t="str">
            <v>Cash</v>
          </cell>
          <cell r="G10">
            <v>496</v>
          </cell>
          <cell r="H10">
            <v>311</v>
          </cell>
          <cell r="I10">
            <v>2.4</v>
          </cell>
          <cell r="J10">
            <v>2.2000000000000002</v>
          </cell>
          <cell r="L10">
            <v>10</v>
          </cell>
          <cell r="N10" t="str">
            <v>nm</v>
          </cell>
          <cell r="O10">
            <v>106.4</v>
          </cell>
          <cell r="P10">
            <v>11.6</v>
          </cell>
          <cell r="Q10">
            <v>10.6</v>
          </cell>
          <cell r="R10">
            <v>14.4</v>
          </cell>
        </row>
        <row r="11">
          <cell r="B11" t="str">
            <v>03/01/07</v>
          </cell>
          <cell r="C11" t="str">
            <v>Osprey</v>
          </cell>
          <cell r="D11" t="str">
            <v>Hyperion Solutions Corp</v>
          </cell>
          <cell r="E11" t="str">
            <v>Business Performance Management</v>
          </cell>
          <cell r="F11" t="str">
            <v>Cash</v>
          </cell>
          <cell r="G11">
            <v>3292</v>
          </cell>
          <cell r="H11">
            <v>2806</v>
          </cell>
          <cell r="I11">
            <v>3.7</v>
          </cell>
          <cell r="J11">
            <v>3</v>
          </cell>
          <cell r="L11">
            <v>22.3</v>
          </cell>
          <cell r="N11">
            <v>26.1</v>
          </cell>
          <cell r="O11">
            <v>115.6</v>
          </cell>
          <cell r="P11">
            <v>21.4</v>
          </cell>
          <cell r="Q11">
            <v>20.100000000000001</v>
          </cell>
          <cell r="R11">
            <v>26.7</v>
          </cell>
        </row>
        <row r="12">
          <cell r="B12" t="str">
            <v>11/02/06</v>
          </cell>
          <cell r="C12" t="str">
            <v>Osprey</v>
          </cell>
          <cell r="D12" t="str">
            <v>Stellent</v>
          </cell>
          <cell r="E12" t="str">
            <v>Enterprise Content Management</v>
          </cell>
          <cell r="F12" t="str">
            <v>Cash</v>
          </cell>
          <cell r="G12">
            <v>440</v>
          </cell>
          <cell r="H12">
            <v>370</v>
          </cell>
          <cell r="I12">
            <v>2.8</v>
          </cell>
          <cell r="J12">
            <v>2.5</v>
          </cell>
          <cell r="L12">
            <v>11.2</v>
          </cell>
          <cell r="N12">
            <v>21.4</v>
          </cell>
          <cell r="O12">
            <v>102.3</v>
          </cell>
          <cell r="P12">
            <v>27.1</v>
          </cell>
          <cell r="Q12">
            <v>18.8</v>
          </cell>
          <cell r="R12">
            <v>20.2</v>
          </cell>
        </row>
        <row r="13">
          <cell r="B13" t="str">
            <v>10/23/06</v>
          </cell>
          <cell r="C13" t="str">
            <v>Osprey</v>
          </cell>
          <cell r="D13" t="str">
            <v>MetaSolv Software, Inc.</v>
          </cell>
          <cell r="E13" t="str">
            <v xml:space="preserve"> Communication (OSS) Application Suite</v>
          </cell>
          <cell r="F13" t="str">
            <v>Cash</v>
          </cell>
          <cell r="G13">
            <v>217</v>
          </cell>
          <cell r="H13">
            <v>202</v>
          </cell>
          <cell r="I13">
            <v>2.2000000000000002</v>
          </cell>
          <cell r="J13">
            <v>2</v>
          </cell>
          <cell r="L13">
            <v>8.4</v>
          </cell>
          <cell r="N13">
            <v>27.3</v>
          </cell>
          <cell r="O13">
            <v>117.1</v>
          </cell>
          <cell r="P13">
            <v>34.4</v>
          </cell>
          <cell r="Q13">
            <v>36.799999999999997</v>
          </cell>
          <cell r="R13">
            <v>33.1</v>
          </cell>
        </row>
        <row r="14">
          <cell r="B14" t="str">
            <v>04/12/06</v>
          </cell>
          <cell r="C14" t="str">
            <v>Osprey</v>
          </cell>
          <cell r="D14" t="str">
            <v>Portal Software</v>
          </cell>
          <cell r="E14" t="str">
            <v>Billing &amp; Revenue Management</v>
          </cell>
          <cell r="F14" t="str">
            <v>Cash</v>
          </cell>
          <cell r="G14">
            <v>217</v>
          </cell>
          <cell r="H14">
            <v>148</v>
          </cell>
          <cell r="I14">
            <v>1.4</v>
          </cell>
          <cell r="J14">
            <v>1.3</v>
          </cell>
          <cell r="L14">
            <v>12.6</v>
          </cell>
          <cell r="N14" t="str">
            <v>nm</v>
          </cell>
          <cell r="O14">
            <v>110</v>
          </cell>
          <cell r="P14">
            <v>16.899999999999999</v>
          </cell>
          <cell r="Q14">
            <v>19.5</v>
          </cell>
          <cell r="R14">
            <v>32</v>
          </cell>
        </row>
        <row r="15">
          <cell r="B15" t="str">
            <v>09/12/05</v>
          </cell>
          <cell r="C15" t="str">
            <v>Osprey</v>
          </cell>
          <cell r="D15" t="str">
            <v>Siebel Systems</v>
          </cell>
          <cell r="E15" t="str">
            <v xml:space="preserve"> CRM</v>
          </cell>
          <cell r="F15" t="str">
            <v>Cash/Stock</v>
          </cell>
          <cell r="G15">
            <v>5946</v>
          </cell>
          <cell r="H15">
            <v>3705</v>
          </cell>
          <cell r="I15">
            <v>2.8</v>
          </cell>
          <cell r="J15">
            <v>2.9</v>
          </cell>
          <cell r="L15">
            <v>-1.9</v>
          </cell>
          <cell r="N15" t="str">
            <v>nm</v>
          </cell>
          <cell r="O15">
            <v>101.3</v>
          </cell>
          <cell r="P15">
            <v>22.8</v>
          </cell>
          <cell r="Q15">
            <v>26.7</v>
          </cell>
          <cell r="R15">
            <v>27.2</v>
          </cell>
        </row>
        <row r="16">
          <cell r="B16" t="str">
            <v>08/02/05</v>
          </cell>
          <cell r="C16" t="str">
            <v>Osprey</v>
          </cell>
          <cell r="D16" t="str">
            <v>i-flex</v>
          </cell>
          <cell r="E16" t="str">
            <v>Banking and Financial Services</v>
          </cell>
          <cell r="F16" t="str">
            <v>Cash</v>
          </cell>
          <cell r="G16">
            <v>1385</v>
          </cell>
          <cell r="H16">
            <v>1235</v>
          </cell>
          <cell r="I16">
            <v>4.7</v>
          </cell>
          <cell r="J16">
            <v>4</v>
          </cell>
          <cell r="L16">
            <v>16.7</v>
          </cell>
          <cell r="N16">
            <v>24</v>
          </cell>
          <cell r="O16">
            <v>87</v>
          </cell>
          <cell r="P16">
            <v>-7.7</v>
          </cell>
          <cell r="Q16">
            <v>-9.5</v>
          </cell>
          <cell r="R16">
            <v>-3.8</v>
          </cell>
        </row>
        <row r="17">
          <cell r="B17" t="str">
            <v>03/22/05</v>
          </cell>
          <cell r="C17" t="str">
            <v>Osprey (Unsolicited)</v>
          </cell>
          <cell r="D17" t="str">
            <v>Retek 4</v>
          </cell>
          <cell r="E17" t="str">
            <v>ERP/CRM/SCM Suite Vendor for Retail</v>
          </cell>
          <cell r="F17" t="str">
            <v>Cash</v>
          </cell>
          <cell r="G17">
            <v>682</v>
          </cell>
          <cell r="H17">
            <v>579</v>
          </cell>
          <cell r="I17">
            <v>3.3</v>
          </cell>
          <cell r="J17">
            <v>3.3</v>
          </cell>
          <cell r="L17">
            <v>0.6</v>
          </cell>
          <cell r="N17">
            <v>55.6</v>
          </cell>
          <cell r="O17">
            <v>100.2</v>
          </cell>
          <cell r="P17">
            <v>94.6</v>
          </cell>
          <cell r="Q17">
            <v>92.4</v>
          </cell>
          <cell r="R17">
            <v>96.5</v>
          </cell>
        </row>
        <row r="18">
          <cell r="B18" t="str">
            <v>12/13/04</v>
          </cell>
          <cell r="C18" t="str">
            <v>Osprey (Unsolicited)</v>
          </cell>
          <cell r="D18" t="str">
            <v>Peoplesoft 5</v>
          </cell>
          <cell r="E18" t="str">
            <v>ERP /SCM/CRM Suite</v>
          </cell>
          <cell r="F18" t="str">
            <v>Cash</v>
          </cell>
          <cell r="G18">
            <v>10322</v>
          </cell>
          <cell r="H18">
            <v>8672</v>
          </cell>
          <cell r="I18">
            <v>3.2</v>
          </cell>
          <cell r="J18">
            <v>3.1</v>
          </cell>
          <cell r="L18">
            <v>5.9</v>
          </cell>
          <cell r="N18">
            <v>33.5</v>
          </cell>
          <cell r="O18">
            <v>110.6</v>
          </cell>
          <cell r="P18">
            <v>47.6</v>
          </cell>
          <cell r="Q18">
            <v>50.2</v>
          </cell>
          <cell r="R18">
            <v>54.8</v>
          </cell>
        </row>
        <row r="20">
          <cell r="B20" t="str">
            <v>Osprey Transactions:</v>
          </cell>
        </row>
        <row r="21">
          <cell r="B21" t="str">
            <v>High</v>
          </cell>
          <cell r="G21">
            <v>10322</v>
          </cell>
          <cell r="H21">
            <v>8672</v>
          </cell>
          <cell r="I21">
            <v>4.9516166727427073</v>
          </cell>
          <cell r="J21">
            <v>4.4238750953986319</v>
          </cell>
          <cell r="L21">
            <v>22.3</v>
          </cell>
          <cell r="N21">
            <v>55.6</v>
          </cell>
          <cell r="O21">
            <v>117.1</v>
          </cell>
          <cell r="P21">
            <v>94.6</v>
          </cell>
          <cell r="Q21">
            <v>92.4</v>
          </cell>
          <cell r="R21">
            <v>96.5</v>
          </cell>
        </row>
        <row r="22">
          <cell r="B22" t="str">
            <v>Mean</v>
          </cell>
          <cell r="G22">
            <v>3254.678313375</v>
          </cell>
          <cell r="H22">
            <v>2821.8669782272732</v>
          </cell>
          <cell r="I22">
            <v>2.8999962167403499</v>
          </cell>
          <cell r="J22">
            <v>2.6565751780751734</v>
          </cell>
          <cell r="L22">
            <v>8.5208541790821908</v>
          </cell>
          <cell r="N22">
            <v>30.43747680890538</v>
          </cell>
          <cell r="O22">
            <v>100.98451942512793</v>
          </cell>
          <cell r="P22">
            <v>30.460103728443041</v>
          </cell>
          <cell r="Q22">
            <v>30.522381040421237</v>
          </cell>
          <cell r="R22">
            <v>33.493632524989714</v>
          </cell>
        </row>
        <row r="23">
          <cell r="B23" t="str">
            <v>Median</v>
          </cell>
          <cell r="G23">
            <v>1033.5</v>
          </cell>
          <cell r="H23">
            <v>1235</v>
          </cell>
          <cell r="I23">
            <v>2.8</v>
          </cell>
          <cell r="J23">
            <v>2.9</v>
          </cell>
          <cell r="L23">
            <v>10</v>
          </cell>
          <cell r="N23">
            <v>26.1</v>
          </cell>
          <cell r="O23">
            <v>102.3</v>
          </cell>
          <cell r="P23">
            <v>24.358151476251599</v>
          </cell>
          <cell r="Q23">
            <v>26.7</v>
          </cell>
          <cell r="R23">
            <v>27.2</v>
          </cell>
        </row>
        <row r="24">
          <cell r="B24" t="str">
            <v>Low</v>
          </cell>
          <cell r="G24">
            <v>99.81</v>
          </cell>
          <cell r="H24">
            <v>148</v>
          </cell>
          <cell r="I24">
            <v>0.44834171140114254</v>
          </cell>
          <cell r="J24">
            <v>0.49845186342827408</v>
          </cell>
          <cell r="L24">
            <v>-4</v>
          </cell>
          <cell r="N24">
            <v>21.4</v>
          </cell>
          <cell r="O24">
            <v>58.032987171655456</v>
          </cell>
          <cell r="P24">
            <v>-7.7</v>
          </cell>
          <cell r="Q24">
            <v>-9.5</v>
          </cell>
          <cell r="R24">
            <v>-3.8</v>
          </cell>
        </row>
        <row r="26">
          <cell r="B26" t="str">
            <v>Osprey Friendly Transactions:</v>
          </cell>
        </row>
        <row r="27">
          <cell r="B27" t="str">
            <v>Mean</v>
          </cell>
          <cell r="G27">
            <v>2164.0787700555557</v>
          </cell>
          <cell r="H27">
            <v>1803.4873663124999</v>
          </cell>
          <cell r="I27">
            <v>2.5560427139251423</v>
          </cell>
          <cell r="J27">
            <v>2.2998064829285343</v>
          </cell>
          <cell r="L27">
            <v>9.4124999999999996</v>
          </cell>
          <cell r="N27">
            <v>24.7</v>
          </cell>
          <cell r="O27">
            <v>99.716623396456924</v>
          </cell>
          <cell r="P27">
            <v>21.062873692077726</v>
          </cell>
          <cell r="Q27">
            <v>20.721408175533515</v>
          </cell>
          <cell r="R27">
            <v>24.17391172914148</v>
          </cell>
        </row>
        <row r="28">
          <cell r="B28" t="str">
            <v>Median</v>
          </cell>
          <cell r="G28">
            <v>496</v>
          </cell>
          <cell r="H28">
            <v>802.5</v>
          </cell>
          <cell r="I28">
            <v>2.5999999999999996</v>
          </cell>
          <cell r="J28">
            <v>2.35</v>
          </cell>
          <cell r="L28">
            <v>10.6</v>
          </cell>
          <cell r="N28">
            <v>25.05</v>
          </cell>
          <cell r="O28">
            <v>104.35</v>
          </cell>
          <cell r="P28">
            <v>22.1</v>
          </cell>
          <cell r="Q28">
            <v>19.8</v>
          </cell>
          <cell r="R28">
            <v>26.95</v>
          </cell>
        </row>
      </sheetData>
      <sheetData sheetId="2"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BA_CACHE%%"/>
      <sheetName val="Comp Lists"/>
      <sheetName val="Indexed Stock "/>
      <sheetName val="Price"/>
      <sheetName val="HUM-indexed"/>
      <sheetName val="UNHO-indexed"/>
      <sheetName val="HS-indexed"/>
      <sheetName val="Consolidated NTM PE"/>
      <sheetName val="WLP NTM PE"/>
      <sheetName val="AET NTM PE"/>
      <sheetName val="UNH NTM PE"/>
      <sheetName val="WCG NTM PE"/>
      <sheetName val="HUM NTM PE"/>
      <sheetName val="PHS NTM PE"/>
      <sheetName val="CVH NTM PE"/>
      <sheetName val="HNT NTM PE"/>
      <sheetName val="CI NTM PE"/>
      <sheetName val="Enrollment"/>
      <sheetName val="Segmented Enrollment"/>
      <sheetName val="Total Enrollment"/>
      <sheetName val="Commercial Enrollment"/>
      <sheetName val="Medicare Enrollment"/>
      <sheetName val="Medicare Advantage"/>
      <sheetName val="Medicare PDP"/>
      <sheetName val="as % of Rev"/>
      <sheetName val="WCG"/>
      <sheetName val="__FDSCACHE__"/>
      <sheetName val="WCG Growth"/>
      <sheetName val="HUM"/>
      <sheetName val="Data"/>
      <sheetName val="HUM Growth"/>
      <sheetName val="UHCO split"/>
      <sheetName val="Charts v.2"/>
      <sheetName val="FY2012 Merchandise Gross Margin"/>
    </sheetNames>
    <sheetDataSet>
      <sheetData sheetId="0" refreshError="1"/>
      <sheetData sheetId="1" refreshError="1"/>
      <sheetData sheetId="2" refreshError="1"/>
      <sheetData sheetId="3" refreshError="1"/>
      <sheetData sheetId="4" refreshError="1">
        <row r="2">
          <cell r="A2" t="str">
            <v>Starting Period</v>
          </cell>
          <cell r="B2">
            <v>39008</v>
          </cell>
          <cell r="C2">
            <v>39008</v>
          </cell>
        </row>
        <row r="3">
          <cell r="A3" t="str">
            <v>Ending Period</v>
          </cell>
          <cell r="B3">
            <v>39379</v>
          </cell>
          <cell r="C3">
            <v>39379</v>
          </cell>
          <cell r="E3">
            <v>74.2</v>
          </cell>
        </row>
        <row r="6">
          <cell r="A6" t="str">
            <v>Ticker/Index</v>
          </cell>
          <cell r="B6" t="str">
            <v>HUM</v>
          </cell>
          <cell r="C6" t="str">
            <v>SPX</v>
          </cell>
          <cell r="D6" t="str">
            <v>//sliu/medicare index.set</v>
          </cell>
          <cell r="E6" t="str">
            <v>//PHILSMITH/diagnostic.set</v>
          </cell>
          <cell r="U6" t="str">
            <v>min</v>
          </cell>
          <cell r="V6">
            <v>108.626</v>
          </cell>
          <cell r="X6">
            <v>87.693600000000004</v>
          </cell>
        </row>
        <row r="7">
          <cell r="A7">
            <v>39007</v>
          </cell>
          <cell r="B7">
            <v>100</v>
          </cell>
          <cell r="U7" t="str">
            <v>max</v>
          </cell>
          <cell r="V7">
            <v>15329.153600000001</v>
          </cell>
          <cell r="X7">
            <v>138.12610000000001</v>
          </cell>
        </row>
        <row r="8">
          <cell r="A8">
            <v>39008</v>
          </cell>
          <cell r="B8">
            <v>99.498433000000006</v>
          </cell>
        </row>
        <row r="9">
          <cell r="A9">
            <v>39009</v>
          </cell>
          <cell r="B9">
            <v>101.065831</v>
          </cell>
          <cell r="C9" t="str">
            <v>SPX</v>
          </cell>
          <cell r="D9" t="str">
            <v>Tools</v>
          </cell>
          <cell r="E9" t="str">
            <v>diagnostic</v>
          </cell>
          <cell r="U9" t="str">
            <v>Date</v>
          </cell>
          <cell r="V9">
            <v>101.065831</v>
          </cell>
          <cell r="W9" t="str">
            <v>SPX</v>
          </cell>
          <cell r="X9" t="str">
            <v>//sliu/medicare index.set</v>
          </cell>
          <cell r="Y9" t="str">
            <v>//PHILSMITH/diagnostic.set</v>
          </cell>
        </row>
        <row r="10">
          <cell r="A10">
            <v>39010</v>
          </cell>
          <cell r="B10">
            <v>100.752351</v>
          </cell>
          <cell r="C10">
            <v>1</v>
          </cell>
          <cell r="D10">
            <v>1</v>
          </cell>
          <cell r="E10">
            <v>1</v>
          </cell>
          <cell r="U10">
            <v>39010</v>
          </cell>
          <cell r="V10">
            <v>10075.2351</v>
          </cell>
          <cell r="W10">
            <v>100</v>
          </cell>
          <cell r="X10">
            <v>100</v>
          </cell>
          <cell r="Y10">
            <v>100</v>
          </cell>
        </row>
        <row r="11">
          <cell r="A11">
            <v>39013</v>
          </cell>
          <cell r="B11">
            <v>101.44200600000001</v>
          </cell>
          <cell r="C11">
            <v>0.99839</v>
          </cell>
          <cell r="D11">
            <v>0.99726800000000004</v>
          </cell>
          <cell r="E11">
            <v>1.0066079999999999</v>
          </cell>
          <cell r="U11">
            <v>39013</v>
          </cell>
          <cell r="V11">
            <v>10144.2006</v>
          </cell>
          <cell r="W11">
            <v>99.838999999999999</v>
          </cell>
          <cell r="X11">
            <v>99.726799999999997</v>
          </cell>
          <cell r="Y11">
            <v>100.66079999999999</v>
          </cell>
        </row>
        <row r="12">
          <cell r="A12">
            <v>39014</v>
          </cell>
          <cell r="B12">
            <v>101.44200600000001</v>
          </cell>
          <cell r="C12">
            <v>0.99570599999999998</v>
          </cell>
          <cell r="D12">
            <v>1.017261</v>
          </cell>
          <cell r="E12">
            <v>0.99193500000000001</v>
          </cell>
          <cell r="U12">
            <v>39014</v>
          </cell>
          <cell r="V12">
            <v>10144.2006</v>
          </cell>
          <cell r="W12">
            <v>99.570599999999999</v>
          </cell>
          <cell r="X12">
            <v>101.7261</v>
          </cell>
          <cell r="Y12">
            <v>99.1935</v>
          </cell>
        </row>
        <row r="13">
          <cell r="A13">
            <v>39015</v>
          </cell>
          <cell r="B13">
            <v>116.30094</v>
          </cell>
          <cell r="C13">
            <v>0.99409599999999998</v>
          </cell>
          <cell r="D13">
            <v>1.0172939999999999</v>
          </cell>
          <cell r="E13">
            <v>0.99414899999999995</v>
          </cell>
          <cell r="U13">
            <v>39015</v>
          </cell>
          <cell r="V13">
            <v>11630.093999999999</v>
          </cell>
          <cell r="W13">
            <v>99.409599999999998</v>
          </cell>
          <cell r="X13">
            <v>101.7294</v>
          </cell>
          <cell r="Y13">
            <v>99.414899999999989</v>
          </cell>
        </row>
        <row r="14">
          <cell r="A14">
            <v>39016</v>
          </cell>
          <cell r="B14">
            <v>118.49529800000001</v>
          </cell>
          <cell r="C14">
            <v>1.0026839999999999</v>
          </cell>
          <cell r="D14">
            <v>1.0161119999999999</v>
          </cell>
          <cell r="E14">
            <v>0.99446400000000001</v>
          </cell>
          <cell r="U14">
            <v>39016</v>
          </cell>
          <cell r="V14">
            <v>11849.5298</v>
          </cell>
          <cell r="W14">
            <v>100.26839999999999</v>
          </cell>
          <cell r="X14">
            <v>101.6112</v>
          </cell>
          <cell r="Y14">
            <v>99.446399999999997</v>
          </cell>
        </row>
        <row r="15">
          <cell r="A15">
            <v>39017</v>
          </cell>
          <cell r="B15">
            <v>117.617555</v>
          </cell>
          <cell r="C15">
            <v>1.004831</v>
          </cell>
          <cell r="D15">
            <v>1.007431</v>
          </cell>
          <cell r="E15">
            <v>0.99737299999999995</v>
          </cell>
          <cell r="U15">
            <v>39017</v>
          </cell>
          <cell r="V15">
            <v>11761.755499999999</v>
          </cell>
          <cell r="W15">
            <v>100.48310000000001</v>
          </cell>
          <cell r="X15">
            <v>100.7431</v>
          </cell>
          <cell r="Y15">
            <v>99.737299999999991</v>
          </cell>
        </row>
        <row r="16">
          <cell r="A16">
            <v>39020</v>
          </cell>
          <cell r="B16">
            <v>117.17868300000001</v>
          </cell>
          <cell r="C16">
            <v>1.0059039999999999</v>
          </cell>
          <cell r="D16">
            <v>1.0188269999999999</v>
          </cell>
          <cell r="E16">
            <v>1.003533</v>
          </cell>
          <cell r="U16">
            <v>39020</v>
          </cell>
          <cell r="V16">
            <v>11717.8683</v>
          </cell>
          <cell r="W16">
            <v>100.59039999999999</v>
          </cell>
          <cell r="X16">
            <v>101.8827</v>
          </cell>
          <cell r="Y16">
            <v>100.3533</v>
          </cell>
        </row>
        <row r="17">
          <cell r="A17">
            <v>39021</v>
          </cell>
          <cell r="B17">
            <v>116.55172399999999</v>
          </cell>
          <cell r="C17">
            <v>0.99946299999999999</v>
          </cell>
          <cell r="D17">
            <v>1.041415</v>
          </cell>
          <cell r="E17">
            <v>1.0082279999999999</v>
          </cell>
          <cell r="U17">
            <v>39021</v>
          </cell>
          <cell r="V17">
            <v>11655.172399999999</v>
          </cell>
          <cell r="W17">
            <v>99.946299999999994</v>
          </cell>
          <cell r="X17">
            <v>104.14149999999999</v>
          </cell>
          <cell r="Y17">
            <v>100.82279999999999</v>
          </cell>
        </row>
        <row r="18">
          <cell r="A18">
            <v>39022</v>
          </cell>
          <cell r="B18">
            <v>115.736677</v>
          </cell>
          <cell r="C18">
            <v>0.99194800000000005</v>
          </cell>
          <cell r="D18">
            <v>0.98916800000000005</v>
          </cell>
          <cell r="E18">
            <v>1.0034190000000001</v>
          </cell>
          <cell r="U18">
            <v>39022</v>
          </cell>
          <cell r="V18">
            <v>11573.6677</v>
          </cell>
          <cell r="W18">
            <v>99.194800000000001</v>
          </cell>
          <cell r="X18">
            <v>98.916800000000009</v>
          </cell>
          <cell r="Y18">
            <v>100.34190000000001</v>
          </cell>
        </row>
        <row r="19">
          <cell r="A19">
            <v>39023</v>
          </cell>
          <cell r="B19">
            <v>117.742947</v>
          </cell>
          <cell r="C19">
            <v>1.000537</v>
          </cell>
          <cell r="D19">
            <v>0.97067199999999998</v>
          </cell>
          <cell r="E19">
            <v>1.007476</v>
          </cell>
          <cell r="U19">
            <v>39023</v>
          </cell>
          <cell r="V19">
            <v>11774.2947</v>
          </cell>
          <cell r="W19">
            <v>100.05370000000001</v>
          </cell>
          <cell r="X19">
            <v>97.0672</v>
          </cell>
          <cell r="Y19">
            <v>100.74760000000001</v>
          </cell>
        </row>
        <row r="20">
          <cell r="A20">
            <v>39024</v>
          </cell>
          <cell r="B20">
            <v>116.61442</v>
          </cell>
          <cell r="C20">
            <v>1.0182500000000001</v>
          </cell>
          <cell r="D20">
            <v>0.94792100000000001</v>
          </cell>
          <cell r="E20">
            <v>0.99168900000000004</v>
          </cell>
          <cell r="U20">
            <v>39024</v>
          </cell>
          <cell r="V20">
            <v>11661.441999999999</v>
          </cell>
          <cell r="W20">
            <v>101.82500000000002</v>
          </cell>
          <cell r="X20">
            <v>94.792100000000005</v>
          </cell>
          <cell r="Y20">
            <v>99.168900000000008</v>
          </cell>
        </row>
        <row r="21">
          <cell r="A21">
            <v>39027</v>
          </cell>
          <cell r="B21">
            <v>116.86520400000001</v>
          </cell>
          <cell r="C21">
            <v>1.0059039999999999</v>
          </cell>
          <cell r="D21">
            <v>0.97403399999999996</v>
          </cell>
          <cell r="E21">
            <v>0.99762200000000001</v>
          </cell>
          <cell r="U21">
            <v>39027</v>
          </cell>
          <cell r="V21">
            <v>11686.520400000001</v>
          </cell>
          <cell r="W21">
            <v>100.59039999999999</v>
          </cell>
          <cell r="X21">
            <v>97.403399999999991</v>
          </cell>
          <cell r="Y21">
            <v>99.762200000000007</v>
          </cell>
        </row>
        <row r="22">
          <cell r="A22">
            <v>39028</v>
          </cell>
          <cell r="B22">
            <v>116.739812</v>
          </cell>
          <cell r="C22">
            <v>1.005368</v>
          </cell>
          <cell r="D22">
            <v>0.94230599999999998</v>
          </cell>
          <cell r="E22">
            <v>1.0089939999999999</v>
          </cell>
          <cell r="U22">
            <v>39028</v>
          </cell>
          <cell r="V22">
            <v>11673.9812</v>
          </cell>
          <cell r="W22">
            <v>100.5368</v>
          </cell>
          <cell r="X22">
            <v>94.230599999999995</v>
          </cell>
          <cell r="Y22">
            <v>100.8994</v>
          </cell>
        </row>
        <row r="23">
          <cell r="A23">
            <v>39029</v>
          </cell>
          <cell r="B23">
            <v>116.050157</v>
          </cell>
          <cell r="C23">
            <v>1.020934</v>
          </cell>
          <cell r="D23">
            <v>0.97420600000000002</v>
          </cell>
          <cell r="E23">
            <v>1.0370619999999999</v>
          </cell>
          <cell r="U23">
            <v>39029</v>
          </cell>
          <cell r="V23">
            <v>11605.0157</v>
          </cell>
          <cell r="W23">
            <v>102.0934</v>
          </cell>
          <cell r="X23">
            <v>97.420600000000007</v>
          </cell>
          <cell r="Y23">
            <v>103.7062</v>
          </cell>
        </row>
        <row r="24">
          <cell r="A24">
            <v>39030</v>
          </cell>
          <cell r="B24">
            <v>114.60814999999999</v>
          </cell>
          <cell r="C24">
            <v>1.020397</v>
          </cell>
          <cell r="D24">
            <v>0.97753999999999996</v>
          </cell>
          <cell r="E24">
            <v>1.0607599999999999</v>
          </cell>
          <cell r="U24">
            <v>39030</v>
          </cell>
          <cell r="V24">
            <v>11460.814999999999</v>
          </cell>
          <cell r="W24">
            <v>102.0397</v>
          </cell>
          <cell r="X24">
            <v>97.753999999999991</v>
          </cell>
          <cell r="Y24">
            <v>106.07599999999999</v>
          </cell>
        </row>
        <row r="25">
          <cell r="A25">
            <v>39031</v>
          </cell>
          <cell r="B25">
            <v>115.611285</v>
          </cell>
          <cell r="C25">
            <v>1.0236179999999999</v>
          </cell>
          <cell r="D25">
            <v>0.92403800000000003</v>
          </cell>
          <cell r="E25">
            <v>1.0563709999999999</v>
          </cell>
          <cell r="U25">
            <v>39031</v>
          </cell>
          <cell r="V25">
            <v>11561.128499999999</v>
          </cell>
          <cell r="W25">
            <v>102.36179999999999</v>
          </cell>
          <cell r="X25">
            <v>92.403800000000004</v>
          </cell>
          <cell r="Y25">
            <v>105.63709999999999</v>
          </cell>
        </row>
        <row r="26">
          <cell r="A26">
            <v>39034</v>
          </cell>
          <cell r="B26">
            <v>116.112853</v>
          </cell>
          <cell r="C26">
            <v>1.026302</v>
          </cell>
          <cell r="D26">
            <v>0.88715699999999997</v>
          </cell>
          <cell r="E26">
            <v>1.0438149999999999</v>
          </cell>
          <cell r="U26">
            <v>39034</v>
          </cell>
          <cell r="V26">
            <v>11611.2853</v>
          </cell>
          <cell r="W26">
            <v>102.6302</v>
          </cell>
          <cell r="X26">
            <v>88.715699999999998</v>
          </cell>
          <cell r="Y26">
            <v>104.38149999999999</v>
          </cell>
        </row>
        <row r="27">
          <cell r="A27">
            <v>39035</v>
          </cell>
          <cell r="B27">
            <v>116.175549</v>
          </cell>
          <cell r="C27">
            <v>1.0348900000000001</v>
          </cell>
          <cell r="D27">
            <v>0.87693600000000005</v>
          </cell>
          <cell r="E27">
            <v>1.065939</v>
          </cell>
          <cell r="U27">
            <v>39035</v>
          </cell>
          <cell r="V27">
            <v>11617.554900000001</v>
          </cell>
          <cell r="W27">
            <v>103.489</v>
          </cell>
          <cell r="X27">
            <v>87.693600000000004</v>
          </cell>
          <cell r="Y27">
            <v>106.59389999999999</v>
          </cell>
        </row>
        <row r="28">
          <cell r="A28">
            <v>39036</v>
          </cell>
          <cell r="B28">
            <v>115.485893</v>
          </cell>
          <cell r="C28">
            <v>1.056897</v>
          </cell>
          <cell r="D28">
            <v>0.91213299999999997</v>
          </cell>
          <cell r="E28">
            <v>1.0625899999999999</v>
          </cell>
          <cell r="U28">
            <v>39036</v>
          </cell>
          <cell r="V28">
            <v>11548.5893</v>
          </cell>
          <cell r="W28">
            <v>105.6897</v>
          </cell>
          <cell r="X28">
            <v>91.213300000000004</v>
          </cell>
          <cell r="Y28">
            <v>106.25899999999999</v>
          </cell>
        </row>
        <row r="29">
          <cell r="A29">
            <v>39037</v>
          </cell>
          <cell r="B29">
            <v>114.482759</v>
          </cell>
          <cell r="C29">
            <v>1.0676330000000001</v>
          </cell>
          <cell r="D29">
            <v>0.92173099999999997</v>
          </cell>
          <cell r="E29">
            <v>1.0592299999999999</v>
          </cell>
          <cell r="U29">
            <v>39037</v>
          </cell>
          <cell r="V29">
            <v>11448.275900000001</v>
          </cell>
          <cell r="W29">
            <v>106.7633</v>
          </cell>
          <cell r="X29">
            <v>92.173099999999991</v>
          </cell>
          <cell r="Y29">
            <v>105.92299999999999</v>
          </cell>
        </row>
        <row r="30">
          <cell r="A30">
            <v>39038</v>
          </cell>
          <cell r="B30">
            <v>114.23197500000001</v>
          </cell>
          <cell r="C30">
            <v>1.1025229999999999</v>
          </cell>
          <cell r="D30">
            <v>0.92933399999999999</v>
          </cell>
          <cell r="E30">
            <v>1.0646009999999999</v>
          </cell>
          <cell r="U30">
            <v>39038</v>
          </cell>
          <cell r="V30">
            <v>11423.1975</v>
          </cell>
          <cell r="W30">
            <v>110.25229999999999</v>
          </cell>
          <cell r="X30">
            <v>92.933400000000006</v>
          </cell>
          <cell r="Y30">
            <v>106.4601</v>
          </cell>
        </row>
        <row r="31">
          <cell r="A31">
            <v>39041</v>
          </cell>
          <cell r="B31">
            <v>116.175549</v>
          </cell>
          <cell r="C31">
            <v>1.0928610000000001</v>
          </cell>
          <cell r="D31">
            <v>0.94100899999999998</v>
          </cell>
          <cell r="E31">
            <v>1.062389</v>
          </cell>
          <cell r="U31">
            <v>39041</v>
          </cell>
          <cell r="V31">
            <v>11617.554900000001</v>
          </cell>
          <cell r="W31">
            <v>109.2861</v>
          </cell>
          <cell r="X31">
            <v>94.100899999999996</v>
          </cell>
          <cell r="Y31">
            <v>106.2389</v>
          </cell>
        </row>
        <row r="32">
          <cell r="A32">
            <v>39042</v>
          </cell>
          <cell r="B32">
            <v>114.482759</v>
          </cell>
          <cell r="C32">
            <v>1.084273</v>
          </cell>
          <cell r="D32">
            <v>0.92506500000000003</v>
          </cell>
          <cell r="E32">
            <v>1.0641240000000001</v>
          </cell>
          <cell r="U32">
            <v>39042</v>
          </cell>
          <cell r="V32">
            <v>11448.275900000001</v>
          </cell>
          <cell r="W32">
            <v>108.4273</v>
          </cell>
          <cell r="X32">
            <v>92.506500000000003</v>
          </cell>
          <cell r="Y32">
            <v>106.41240000000001</v>
          </cell>
        </row>
        <row r="33">
          <cell r="A33">
            <v>39043</v>
          </cell>
          <cell r="B33">
            <v>114.357367</v>
          </cell>
          <cell r="C33">
            <v>1.070854</v>
          </cell>
          <cell r="D33">
            <v>0.92055600000000004</v>
          </cell>
          <cell r="E33">
            <v>1.068416</v>
          </cell>
          <cell r="U33">
            <v>39043</v>
          </cell>
          <cell r="V33">
            <v>11435.736699999999</v>
          </cell>
          <cell r="W33">
            <v>107.08539999999999</v>
          </cell>
          <cell r="X33">
            <v>92.055599999999998</v>
          </cell>
          <cell r="Y33">
            <v>106.8416</v>
          </cell>
        </row>
        <row r="34">
          <cell r="A34">
            <v>39044</v>
          </cell>
          <cell r="B34">
            <v>114.357367</v>
          </cell>
          <cell r="C34">
            <v>1.059582</v>
          </cell>
          <cell r="D34">
            <v>0.91778099999999996</v>
          </cell>
          <cell r="E34">
            <v>1.07809</v>
          </cell>
          <cell r="U34">
            <v>39044</v>
          </cell>
          <cell r="V34">
            <v>11435.736699999999</v>
          </cell>
          <cell r="W34">
            <v>105.95820000000001</v>
          </cell>
          <cell r="X34">
            <v>91.778099999999995</v>
          </cell>
          <cell r="Y34">
            <v>107.809</v>
          </cell>
        </row>
        <row r="35">
          <cell r="A35">
            <v>39045</v>
          </cell>
          <cell r="B35">
            <v>114.043887</v>
          </cell>
          <cell r="C35">
            <v>1.054751</v>
          </cell>
          <cell r="D35">
            <v>0.91833200000000004</v>
          </cell>
          <cell r="E35">
            <v>1.082109</v>
          </cell>
          <cell r="U35">
            <v>39045</v>
          </cell>
          <cell r="V35">
            <v>11404.3887</v>
          </cell>
          <cell r="W35">
            <v>105.4751</v>
          </cell>
          <cell r="X35">
            <v>91.833200000000005</v>
          </cell>
          <cell r="Y35">
            <v>108.2109</v>
          </cell>
        </row>
        <row r="36">
          <cell r="A36">
            <v>39048</v>
          </cell>
          <cell r="B36">
            <v>114.420063</v>
          </cell>
          <cell r="C36">
            <v>1.0348900000000001</v>
          </cell>
          <cell r="D36">
            <v>0.91833200000000004</v>
          </cell>
          <cell r="E36">
            <v>1.0821670000000001</v>
          </cell>
          <cell r="U36">
            <v>39048</v>
          </cell>
          <cell r="V36">
            <v>11442.006299999999</v>
          </cell>
          <cell r="W36">
            <v>103.489</v>
          </cell>
          <cell r="X36">
            <v>91.833200000000005</v>
          </cell>
          <cell r="Y36">
            <v>108.2167</v>
          </cell>
        </row>
        <row r="37">
          <cell r="A37">
            <v>39049</v>
          </cell>
          <cell r="B37">
            <v>114.357367</v>
          </cell>
          <cell r="C37">
            <v>1.0155670000000001</v>
          </cell>
          <cell r="D37">
            <v>0.91796299999999997</v>
          </cell>
          <cell r="E37">
            <v>1.0786979999999999</v>
          </cell>
          <cell r="U37">
            <v>39049</v>
          </cell>
          <cell r="V37">
            <v>11435.736699999999</v>
          </cell>
          <cell r="W37">
            <v>101.55670000000001</v>
          </cell>
          <cell r="X37">
            <v>91.796300000000002</v>
          </cell>
          <cell r="Y37">
            <v>107.8698</v>
          </cell>
        </row>
        <row r="38">
          <cell r="A38">
            <v>39050</v>
          </cell>
          <cell r="B38">
            <v>117.55485899999999</v>
          </cell>
          <cell r="C38">
            <v>0.99839</v>
          </cell>
          <cell r="D38">
            <v>0.90920999999999996</v>
          </cell>
          <cell r="E38">
            <v>1.049533</v>
          </cell>
          <cell r="U38">
            <v>39050</v>
          </cell>
          <cell r="V38">
            <v>11755.4859</v>
          </cell>
          <cell r="W38">
            <v>99.838999999999999</v>
          </cell>
          <cell r="X38">
            <v>90.920999999999992</v>
          </cell>
          <cell r="Y38">
            <v>104.9533</v>
          </cell>
        </row>
        <row r="39">
          <cell r="A39">
            <v>39051</v>
          </cell>
          <cell r="B39">
            <v>117.55485899999999</v>
          </cell>
          <cell r="C39">
            <v>1.0080519999999999</v>
          </cell>
          <cell r="D39">
            <v>0.91679600000000006</v>
          </cell>
          <cell r="E39">
            <v>1.0465720000000001</v>
          </cell>
          <cell r="U39">
            <v>39051</v>
          </cell>
          <cell r="V39">
            <v>11755.4859</v>
          </cell>
          <cell r="W39">
            <v>100.8052</v>
          </cell>
          <cell r="X39">
            <v>91.679600000000008</v>
          </cell>
          <cell r="Y39">
            <v>104.6572</v>
          </cell>
        </row>
        <row r="40">
          <cell r="A40">
            <v>39052</v>
          </cell>
          <cell r="B40">
            <v>116.677116</v>
          </cell>
          <cell r="C40">
            <v>1.022545</v>
          </cell>
          <cell r="D40">
            <v>0.90965099999999999</v>
          </cell>
          <cell r="E40">
            <v>1.0705530000000001</v>
          </cell>
          <cell r="U40">
            <v>39052</v>
          </cell>
          <cell r="V40">
            <v>11667.711600000001</v>
          </cell>
          <cell r="W40">
            <v>102.25450000000001</v>
          </cell>
          <cell r="X40">
            <v>90.965099999999993</v>
          </cell>
          <cell r="Y40">
            <v>107.0553</v>
          </cell>
        </row>
        <row r="41">
          <cell r="A41">
            <v>39055</v>
          </cell>
          <cell r="B41">
            <v>116.990596</v>
          </cell>
          <cell r="C41">
            <v>1.01664</v>
          </cell>
          <cell r="D41">
            <v>0.93733699999999998</v>
          </cell>
          <cell r="E41">
            <v>1.0661369999999999</v>
          </cell>
          <cell r="U41">
            <v>39055</v>
          </cell>
          <cell r="V41">
            <v>11699.059600000001</v>
          </cell>
          <cell r="W41">
            <v>101.664</v>
          </cell>
          <cell r="X41">
            <v>93.733699999999999</v>
          </cell>
          <cell r="Y41">
            <v>106.61369999999999</v>
          </cell>
        </row>
        <row r="42">
          <cell r="A42">
            <v>39056</v>
          </cell>
          <cell r="B42">
            <v>117.55485899999999</v>
          </cell>
          <cell r="C42">
            <v>1.021471</v>
          </cell>
          <cell r="D42">
            <v>0.93091999999999997</v>
          </cell>
          <cell r="E42">
            <v>1.0724210000000001</v>
          </cell>
          <cell r="U42">
            <v>39056</v>
          </cell>
          <cell r="V42">
            <v>11755.4859</v>
          </cell>
          <cell r="W42">
            <v>102.14709999999999</v>
          </cell>
          <cell r="X42">
            <v>93.091999999999999</v>
          </cell>
          <cell r="Y42">
            <v>107.24210000000001</v>
          </cell>
        </row>
        <row r="43">
          <cell r="A43">
            <v>39057</v>
          </cell>
          <cell r="B43">
            <v>117.17868300000001</v>
          </cell>
          <cell r="C43">
            <v>1.020934</v>
          </cell>
          <cell r="D43">
            <v>0.942577</v>
          </cell>
          <cell r="E43">
            <v>1.08568</v>
          </cell>
          <cell r="U43">
            <v>39057</v>
          </cell>
          <cell r="V43">
            <v>11717.8683</v>
          </cell>
          <cell r="W43">
            <v>102.0934</v>
          </cell>
          <cell r="X43">
            <v>94.2577</v>
          </cell>
          <cell r="Y43">
            <v>108.568</v>
          </cell>
        </row>
        <row r="44">
          <cell r="A44">
            <v>39058</v>
          </cell>
          <cell r="B44">
            <v>117.24137899999999</v>
          </cell>
          <cell r="C44">
            <v>1.037574</v>
          </cell>
          <cell r="D44">
            <v>0.95294199999999996</v>
          </cell>
          <cell r="E44">
            <v>1.0956090000000001</v>
          </cell>
          <cell r="U44">
            <v>39058</v>
          </cell>
          <cell r="V44">
            <v>11724.1379</v>
          </cell>
          <cell r="W44">
            <v>103.7574</v>
          </cell>
          <cell r="X44">
            <v>95.294199999999989</v>
          </cell>
          <cell r="Y44">
            <v>109.5609</v>
          </cell>
        </row>
        <row r="45">
          <cell r="A45">
            <v>39059</v>
          </cell>
          <cell r="B45">
            <v>117.742947</v>
          </cell>
          <cell r="C45">
            <v>1.0402579999999999</v>
          </cell>
          <cell r="D45">
            <v>0.96344600000000002</v>
          </cell>
          <cell r="E45">
            <v>1.091289</v>
          </cell>
          <cell r="U45">
            <v>39059</v>
          </cell>
          <cell r="V45">
            <v>11774.2947</v>
          </cell>
          <cell r="W45">
            <v>104.02579999999999</v>
          </cell>
          <cell r="X45">
            <v>96.3446</v>
          </cell>
          <cell r="Y45">
            <v>109.1289</v>
          </cell>
        </row>
        <row r="46">
          <cell r="A46">
            <v>39062</v>
          </cell>
          <cell r="B46">
            <v>117.617555</v>
          </cell>
          <cell r="C46">
            <v>1.0365</v>
          </cell>
          <cell r="D46">
            <v>0.96789899999999995</v>
          </cell>
          <cell r="E46">
            <v>1.0971649999999999</v>
          </cell>
          <cell r="U46">
            <v>39062</v>
          </cell>
          <cell r="V46">
            <v>11761.755499999999</v>
          </cell>
          <cell r="W46">
            <v>103.64999999999999</v>
          </cell>
          <cell r="X46">
            <v>96.789899999999989</v>
          </cell>
          <cell r="Y46">
            <v>109.7165</v>
          </cell>
        </row>
        <row r="47">
          <cell r="A47">
            <v>39063</v>
          </cell>
          <cell r="B47">
            <v>116.86520400000001</v>
          </cell>
          <cell r="C47">
            <v>1.046699</v>
          </cell>
          <cell r="D47">
            <v>0.97832799999999998</v>
          </cell>
          <cell r="E47">
            <v>1.0909310000000001</v>
          </cell>
          <cell r="U47">
            <v>39063</v>
          </cell>
          <cell r="V47">
            <v>11686.520400000001</v>
          </cell>
          <cell r="W47">
            <v>104.6699</v>
          </cell>
          <cell r="X47">
            <v>97.832799999999992</v>
          </cell>
          <cell r="Y47">
            <v>109.09310000000001</v>
          </cell>
        </row>
        <row r="48">
          <cell r="A48">
            <v>39064</v>
          </cell>
          <cell r="B48">
            <v>117.49216300000001</v>
          </cell>
          <cell r="C48">
            <v>1.0552870000000001</v>
          </cell>
          <cell r="D48">
            <v>0.970001</v>
          </cell>
          <cell r="E48">
            <v>1.0774649999999999</v>
          </cell>
          <cell r="U48">
            <v>39064</v>
          </cell>
          <cell r="V48">
            <v>11749.2163</v>
          </cell>
          <cell r="W48">
            <v>105.52870000000001</v>
          </cell>
          <cell r="X48">
            <v>97.000100000000003</v>
          </cell>
          <cell r="Y48">
            <v>107.74649999999998</v>
          </cell>
        </row>
        <row r="49">
          <cell r="A49">
            <v>39065</v>
          </cell>
          <cell r="B49">
            <v>117.17868300000001</v>
          </cell>
          <cell r="C49">
            <v>1.0483089999999999</v>
          </cell>
          <cell r="D49">
            <v>0.97369300000000003</v>
          </cell>
          <cell r="E49">
            <v>1.064489</v>
          </cell>
          <cell r="U49">
            <v>39065</v>
          </cell>
          <cell r="V49">
            <v>11717.8683</v>
          </cell>
          <cell r="W49">
            <v>104.8309</v>
          </cell>
          <cell r="X49">
            <v>97.36930000000001</v>
          </cell>
          <cell r="Y49">
            <v>106.44890000000001</v>
          </cell>
        </row>
        <row r="50">
          <cell r="A50">
            <v>39066</v>
          </cell>
          <cell r="B50">
            <v>116.86520400000001</v>
          </cell>
          <cell r="C50">
            <v>1.046162</v>
          </cell>
          <cell r="D50">
            <v>0.96337899999999999</v>
          </cell>
          <cell r="E50">
            <v>1.0781689999999999</v>
          </cell>
          <cell r="U50">
            <v>39066</v>
          </cell>
          <cell r="V50">
            <v>11686.520400000001</v>
          </cell>
          <cell r="W50">
            <v>104.61620000000001</v>
          </cell>
          <cell r="X50">
            <v>96.337900000000005</v>
          </cell>
          <cell r="Y50">
            <v>107.81689999999999</v>
          </cell>
        </row>
        <row r="51">
          <cell r="A51">
            <v>39069</v>
          </cell>
          <cell r="B51">
            <v>116.23824500000001</v>
          </cell>
          <cell r="C51">
            <v>1.054214</v>
          </cell>
          <cell r="D51">
            <v>0.97360599999999997</v>
          </cell>
          <cell r="E51">
            <v>1.087742</v>
          </cell>
          <cell r="U51">
            <v>39069</v>
          </cell>
          <cell r="V51">
            <v>11623.824500000001</v>
          </cell>
          <cell r="W51">
            <v>105.42140000000001</v>
          </cell>
          <cell r="X51">
            <v>97.360599999999991</v>
          </cell>
          <cell r="Y51">
            <v>108.77419999999999</v>
          </cell>
        </row>
        <row r="52">
          <cell r="A52">
            <v>39070</v>
          </cell>
          <cell r="B52">
            <v>116.426332</v>
          </cell>
          <cell r="C52">
            <v>1.0660229999999999</v>
          </cell>
          <cell r="D52">
            <v>0.96950999999999998</v>
          </cell>
          <cell r="E52">
            <v>1.0880939999999999</v>
          </cell>
          <cell r="U52">
            <v>39070</v>
          </cell>
          <cell r="V52">
            <v>11642.6332</v>
          </cell>
          <cell r="W52">
            <v>106.6023</v>
          </cell>
          <cell r="X52">
            <v>96.950999999999993</v>
          </cell>
          <cell r="Y52">
            <v>108.80939999999998</v>
          </cell>
        </row>
        <row r="53">
          <cell r="A53">
            <v>39071</v>
          </cell>
          <cell r="B53">
            <v>117.053292</v>
          </cell>
          <cell r="C53">
            <v>1.04992</v>
          </cell>
          <cell r="D53">
            <v>0.96811400000000003</v>
          </cell>
          <cell r="E53">
            <v>1.0785119999999999</v>
          </cell>
          <cell r="U53">
            <v>39071</v>
          </cell>
          <cell r="V53">
            <v>11705.3292</v>
          </cell>
          <cell r="W53">
            <v>104.99199999999999</v>
          </cell>
          <cell r="X53">
            <v>96.811400000000006</v>
          </cell>
          <cell r="Y53">
            <v>107.85119999999999</v>
          </cell>
        </row>
        <row r="54">
          <cell r="A54">
            <v>39072</v>
          </cell>
          <cell r="B54">
            <v>118.30721</v>
          </cell>
          <cell r="C54">
            <v>1.046699</v>
          </cell>
          <cell r="D54">
            <v>0.97481700000000004</v>
          </cell>
          <cell r="E54">
            <v>1.069142</v>
          </cell>
          <cell r="U54">
            <v>39072</v>
          </cell>
          <cell r="V54">
            <v>11830.721</v>
          </cell>
          <cell r="W54">
            <v>104.6699</v>
          </cell>
          <cell r="X54">
            <v>97.481700000000004</v>
          </cell>
          <cell r="Y54">
            <v>106.91420000000001</v>
          </cell>
        </row>
        <row r="55">
          <cell r="A55">
            <v>39073</v>
          </cell>
          <cell r="B55">
            <v>117.24137899999999</v>
          </cell>
          <cell r="C55">
            <v>1.0456259999999999</v>
          </cell>
          <cell r="D55">
            <v>0.97364099999999998</v>
          </cell>
          <cell r="E55">
            <v>1.0730949999999999</v>
          </cell>
          <cell r="U55">
            <v>39073</v>
          </cell>
          <cell r="V55">
            <v>11724.1379</v>
          </cell>
          <cell r="W55">
            <v>104.56259999999999</v>
          </cell>
          <cell r="X55">
            <v>97.364099999999993</v>
          </cell>
          <cell r="Y55">
            <v>107.30949999999999</v>
          </cell>
        </row>
        <row r="56">
          <cell r="A56">
            <v>39076</v>
          </cell>
          <cell r="B56">
            <v>117.24137899999999</v>
          </cell>
          <cell r="C56">
            <v>1.054751</v>
          </cell>
          <cell r="D56">
            <v>0.97864300000000004</v>
          </cell>
          <cell r="E56">
            <v>1.0797349999999999</v>
          </cell>
          <cell r="U56">
            <v>39076</v>
          </cell>
          <cell r="V56">
            <v>11724.1379</v>
          </cell>
          <cell r="W56">
            <v>105.4751</v>
          </cell>
          <cell r="X56">
            <v>97.8643</v>
          </cell>
          <cell r="Y56">
            <v>107.97349999999999</v>
          </cell>
        </row>
        <row r="57">
          <cell r="A57">
            <v>39077</v>
          </cell>
          <cell r="B57">
            <v>118.432602</v>
          </cell>
          <cell r="C57">
            <v>1.062802</v>
          </cell>
          <cell r="D57">
            <v>0.97094100000000005</v>
          </cell>
          <cell r="E57">
            <v>1.074803</v>
          </cell>
          <cell r="U57">
            <v>39077</v>
          </cell>
          <cell r="V57">
            <v>11843.260200000001</v>
          </cell>
          <cell r="W57">
            <v>106.28020000000001</v>
          </cell>
          <cell r="X57">
            <v>97.094100000000012</v>
          </cell>
          <cell r="Y57">
            <v>107.4803</v>
          </cell>
        </row>
        <row r="58">
          <cell r="A58">
            <v>39078</v>
          </cell>
          <cell r="B58">
            <v>120.062696</v>
          </cell>
          <cell r="C58">
            <v>1.062802</v>
          </cell>
          <cell r="D58">
            <v>0.97094100000000005</v>
          </cell>
          <cell r="E58">
            <v>1.074803</v>
          </cell>
          <cell r="U58">
            <v>39078</v>
          </cell>
          <cell r="V58">
            <v>12006.2696</v>
          </cell>
          <cell r="W58">
            <v>106.28020000000001</v>
          </cell>
          <cell r="X58">
            <v>97.094100000000012</v>
          </cell>
          <cell r="Y58">
            <v>107.4803</v>
          </cell>
        </row>
        <row r="59">
          <cell r="A59">
            <v>39079</v>
          </cell>
          <cell r="B59">
            <v>119.623824</v>
          </cell>
          <cell r="C59">
            <v>1.062802</v>
          </cell>
          <cell r="D59">
            <v>0.96978500000000001</v>
          </cell>
          <cell r="E59">
            <v>1.07443</v>
          </cell>
          <cell r="U59">
            <v>39079</v>
          </cell>
          <cell r="V59">
            <v>11962.3824</v>
          </cell>
          <cell r="W59">
            <v>106.28020000000001</v>
          </cell>
          <cell r="X59">
            <v>96.978499999999997</v>
          </cell>
          <cell r="Y59">
            <v>107.443</v>
          </cell>
        </row>
        <row r="60">
          <cell r="A60">
            <v>39080</v>
          </cell>
          <cell r="B60">
            <v>116.86520400000001</v>
          </cell>
          <cell r="C60">
            <v>1.070854</v>
          </cell>
          <cell r="D60">
            <v>0.97986200000000001</v>
          </cell>
          <cell r="E60">
            <v>1.0811230000000001</v>
          </cell>
          <cell r="U60">
            <v>39080</v>
          </cell>
          <cell r="V60">
            <v>11686.520400000001</v>
          </cell>
          <cell r="W60">
            <v>107.08539999999999</v>
          </cell>
          <cell r="X60">
            <v>97.986199999999997</v>
          </cell>
          <cell r="Y60">
            <v>108.1123</v>
          </cell>
        </row>
        <row r="61">
          <cell r="A61">
            <v>39083</v>
          </cell>
          <cell r="B61">
            <v>116.86520400000001</v>
          </cell>
          <cell r="C61">
            <v>1.083199</v>
          </cell>
          <cell r="D61">
            <v>0.97479000000000005</v>
          </cell>
          <cell r="E61">
            <v>1.0771550000000001</v>
          </cell>
          <cell r="U61">
            <v>39083</v>
          </cell>
          <cell r="V61">
            <v>11686.520400000001</v>
          </cell>
          <cell r="W61">
            <v>108.3199</v>
          </cell>
          <cell r="X61">
            <v>97.478999999999999</v>
          </cell>
          <cell r="Y61">
            <v>107.71550000000001</v>
          </cell>
        </row>
        <row r="62">
          <cell r="A62">
            <v>39084</v>
          </cell>
          <cell r="B62">
            <v>116.86520400000001</v>
          </cell>
          <cell r="C62">
            <v>1.0735380000000001</v>
          </cell>
          <cell r="D62">
            <v>0.97004299999999999</v>
          </cell>
          <cell r="E62">
            <v>1.0756570000000001</v>
          </cell>
          <cell r="U62">
            <v>39084</v>
          </cell>
          <cell r="V62">
            <v>11686.520400000001</v>
          </cell>
          <cell r="W62">
            <v>107.35380000000001</v>
          </cell>
          <cell r="X62">
            <v>97.004300000000001</v>
          </cell>
          <cell r="Y62">
            <v>107.56570000000001</v>
          </cell>
        </row>
        <row r="63">
          <cell r="A63">
            <v>39085</v>
          </cell>
          <cell r="B63">
            <v>120.43887100000001</v>
          </cell>
          <cell r="C63">
            <v>1.0735380000000001</v>
          </cell>
          <cell r="D63">
            <v>0.97004299999999999</v>
          </cell>
          <cell r="E63">
            <v>1.0756570000000001</v>
          </cell>
          <cell r="U63">
            <v>39085</v>
          </cell>
          <cell r="V63">
            <v>12043.8871</v>
          </cell>
          <cell r="W63">
            <v>107.35380000000001</v>
          </cell>
          <cell r="X63">
            <v>97.004300000000001</v>
          </cell>
          <cell r="Y63">
            <v>107.56570000000001</v>
          </cell>
        </row>
        <row r="64">
          <cell r="A64">
            <v>39086</v>
          </cell>
          <cell r="B64">
            <v>118.18181800000001</v>
          </cell>
          <cell r="C64">
            <v>1.1068169999999999</v>
          </cell>
          <cell r="D64">
            <v>0.97004299999999999</v>
          </cell>
          <cell r="E64">
            <v>1.0758369999999999</v>
          </cell>
          <cell r="U64">
            <v>39086</v>
          </cell>
          <cell r="V64">
            <v>11818.1818</v>
          </cell>
          <cell r="W64">
            <v>110.68169999999999</v>
          </cell>
          <cell r="X64">
            <v>97.004300000000001</v>
          </cell>
          <cell r="Y64">
            <v>107.58369999999999</v>
          </cell>
        </row>
        <row r="65">
          <cell r="A65">
            <v>39087</v>
          </cell>
          <cell r="B65">
            <v>117.24137899999999</v>
          </cell>
          <cell r="C65">
            <v>1.095008</v>
          </cell>
          <cell r="D65">
            <v>0.97986099999999998</v>
          </cell>
          <cell r="E65">
            <v>1.0679510000000001</v>
          </cell>
          <cell r="U65">
            <v>39087</v>
          </cell>
          <cell r="V65">
            <v>11724.1379</v>
          </cell>
          <cell r="W65">
            <v>109.5008</v>
          </cell>
          <cell r="X65">
            <v>97.986099999999993</v>
          </cell>
          <cell r="Y65">
            <v>106.79510000000001</v>
          </cell>
        </row>
        <row r="66">
          <cell r="A66">
            <v>39090</v>
          </cell>
          <cell r="B66">
            <v>116.802508</v>
          </cell>
          <cell r="C66">
            <v>1.086957</v>
          </cell>
          <cell r="D66">
            <v>0.972723</v>
          </cell>
          <cell r="E66">
            <v>1.071191</v>
          </cell>
          <cell r="U66">
            <v>39090</v>
          </cell>
          <cell r="V66">
            <v>11680.2508</v>
          </cell>
          <cell r="W66">
            <v>108.69569999999999</v>
          </cell>
          <cell r="X66">
            <v>97.272300000000001</v>
          </cell>
          <cell r="Y66">
            <v>107.1191</v>
          </cell>
        </row>
        <row r="67">
          <cell r="A67">
            <v>39091</v>
          </cell>
          <cell r="B67">
            <v>118.18181800000001</v>
          </cell>
          <cell r="C67">
            <v>1.062802</v>
          </cell>
          <cell r="D67">
            <v>0.94836799999999999</v>
          </cell>
          <cell r="E67">
            <v>1.0616289999999999</v>
          </cell>
          <cell r="U67">
            <v>39091</v>
          </cell>
          <cell r="V67">
            <v>11818.1818</v>
          </cell>
          <cell r="W67">
            <v>106.28020000000001</v>
          </cell>
          <cell r="X67">
            <v>94.836799999999997</v>
          </cell>
          <cell r="Y67">
            <v>106.16289999999999</v>
          </cell>
        </row>
        <row r="68">
          <cell r="A68">
            <v>39092</v>
          </cell>
          <cell r="B68">
            <v>117.49216300000001</v>
          </cell>
          <cell r="C68">
            <v>1.05314</v>
          </cell>
          <cell r="D68">
            <v>0.95572699999999999</v>
          </cell>
          <cell r="E68">
            <v>1.0653680000000001</v>
          </cell>
          <cell r="U68">
            <v>39092</v>
          </cell>
          <cell r="V68">
            <v>11749.2163</v>
          </cell>
          <cell r="W68">
            <v>105.31399999999999</v>
          </cell>
          <cell r="X68">
            <v>95.572699999999998</v>
          </cell>
          <cell r="Y68">
            <v>106.53680000000001</v>
          </cell>
        </row>
        <row r="69">
          <cell r="A69">
            <v>39093</v>
          </cell>
          <cell r="B69">
            <v>116.363636</v>
          </cell>
          <cell r="C69">
            <v>1.04992</v>
          </cell>
          <cell r="D69">
            <v>0.94631399999999999</v>
          </cell>
          <cell r="E69">
            <v>1.0629930000000001</v>
          </cell>
          <cell r="U69">
            <v>39093</v>
          </cell>
          <cell r="V69">
            <v>11636.363600000001</v>
          </cell>
          <cell r="W69">
            <v>104.99199999999999</v>
          </cell>
          <cell r="X69">
            <v>94.631399999999999</v>
          </cell>
          <cell r="Y69">
            <v>106.2993</v>
          </cell>
        </row>
        <row r="70">
          <cell r="A70">
            <v>39094</v>
          </cell>
          <cell r="B70">
            <v>117.24137899999999</v>
          </cell>
          <cell r="C70">
            <v>1.04992</v>
          </cell>
          <cell r="D70">
            <v>0.95300200000000002</v>
          </cell>
          <cell r="E70">
            <v>1.074981</v>
          </cell>
          <cell r="U70">
            <v>39094</v>
          </cell>
          <cell r="V70">
            <v>11724.1379</v>
          </cell>
          <cell r="W70">
            <v>104.99199999999999</v>
          </cell>
          <cell r="X70">
            <v>95.300200000000004</v>
          </cell>
          <cell r="Y70">
            <v>107.49809999999999</v>
          </cell>
        </row>
        <row r="71">
          <cell r="A71">
            <v>39097</v>
          </cell>
          <cell r="B71">
            <v>117.24137899999999</v>
          </cell>
          <cell r="C71">
            <v>1.0488459999999999</v>
          </cell>
          <cell r="D71">
            <v>0.98177000000000003</v>
          </cell>
          <cell r="E71">
            <v>1.0823579999999999</v>
          </cell>
          <cell r="U71">
            <v>39097</v>
          </cell>
          <cell r="V71">
            <v>11724.1379</v>
          </cell>
          <cell r="W71">
            <v>104.88459999999999</v>
          </cell>
          <cell r="X71">
            <v>98.177000000000007</v>
          </cell>
          <cell r="Y71">
            <v>108.2358</v>
          </cell>
        </row>
        <row r="72">
          <cell r="A72">
            <v>39098</v>
          </cell>
          <cell r="B72">
            <v>115.54858900000001</v>
          </cell>
          <cell r="C72">
            <v>1.0456259999999999</v>
          </cell>
          <cell r="D72">
            <v>0.98633300000000002</v>
          </cell>
          <cell r="E72">
            <v>1.0895950000000001</v>
          </cell>
          <cell r="U72">
            <v>39098</v>
          </cell>
          <cell r="V72">
            <v>11554.858900000001</v>
          </cell>
          <cell r="W72">
            <v>104.56259999999999</v>
          </cell>
          <cell r="X72">
            <v>98.633300000000006</v>
          </cell>
          <cell r="Y72">
            <v>108.95950000000001</v>
          </cell>
        </row>
        <row r="73">
          <cell r="A73">
            <v>39099</v>
          </cell>
          <cell r="B73">
            <v>116.489028</v>
          </cell>
          <cell r="C73">
            <v>1.0724640000000001</v>
          </cell>
          <cell r="D73">
            <v>0.98633300000000002</v>
          </cell>
          <cell r="E73">
            <v>1.0898000000000001</v>
          </cell>
          <cell r="U73">
            <v>39099</v>
          </cell>
          <cell r="V73">
            <v>11648.9028</v>
          </cell>
          <cell r="W73">
            <v>107.24640000000001</v>
          </cell>
          <cell r="X73">
            <v>98.633300000000006</v>
          </cell>
          <cell r="Y73">
            <v>108.98</v>
          </cell>
        </row>
        <row r="74">
          <cell r="A74">
            <v>39100</v>
          </cell>
          <cell r="B74">
            <v>116.30094</v>
          </cell>
          <cell r="C74">
            <v>1.0456259999999999</v>
          </cell>
          <cell r="D74">
            <v>0.99060899999999996</v>
          </cell>
          <cell r="E74">
            <v>1.0929739999999999</v>
          </cell>
          <cell r="U74">
            <v>39100</v>
          </cell>
          <cell r="V74">
            <v>11630.093999999999</v>
          </cell>
          <cell r="W74">
            <v>104.56259999999999</v>
          </cell>
          <cell r="X74">
            <v>99.06089999999999</v>
          </cell>
          <cell r="Y74">
            <v>109.29739999999998</v>
          </cell>
        </row>
        <row r="75">
          <cell r="A75">
            <v>39101</v>
          </cell>
          <cell r="B75">
            <v>117.24137899999999</v>
          </cell>
          <cell r="C75">
            <v>1.0182500000000001</v>
          </cell>
          <cell r="D75">
            <v>0.99948099999999995</v>
          </cell>
          <cell r="E75">
            <v>1.0889610000000001</v>
          </cell>
          <cell r="U75">
            <v>39101</v>
          </cell>
          <cell r="V75">
            <v>11724.1379</v>
          </cell>
          <cell r="W75">
            <v>101.82500000000002</v>
          </cell>
          <cell r="X75">
            <v>99.948099999999997</v>
          </cell>
          <cell r="Y75">
            <v>108.8961</v>
          </cell>
        </row>
        <row r="76">
          <cell r="A76">
            <v>39104</v>
          </cell>
          <cell r="B76">
            <v>118.432602</v>
          </cell>
          <cell r="C76">
            <v>1.0069779999999999</v>
          </cell>
          <cell r="D76">
            <v>0.98113099999999998</v>
          </cell>
          <cell r="E76">
            <v>1.0737019999999999</v>
          </cell>
          <cell r="U76">
            <v>39104</v>
          </cell>
          <cell r="V76">
            <v>11843.260200000001</v>
          </cell>
          <cell r="W76">
            <v>100.69779999999999</v>
          </cell>
          <cell r="X76">
            <v>98.113100000000003</v>
          </cell>
          <cell r="Y76">
            <v>107.3702</v>
          </cell>
        </row>
        <row r="77">
          <cell r="A77">
            <v>39105</v>
          </cell>
          <cell r="B77">
            <v>118.49529800000001</v>
          </cell>
          <cell r="C77">
            <v>1.0112719999999999</v>
          </cell>
          <cell r="D77">
            <v>0.98311700000000002</v>
          </cell>
          <cell r="E77">
            <v>1.080068</v>
          </cell>
          <cell r="U77">
            <v>39105</v>
          </cell>
          <cell r="V77">
            <v>11849.5298</v>
          </cell>
          <cell r="W77">
            <v>101.12719999999999</v>
          </cell>
          <cell r="X77">
            <v>98.311700000000002</v>
          </cell>
          <cell r="Y77">
            <v>108.0068</v>
          </cell>
        </row>
        <row r="78">
          <cell r="A78">
            <v>39106</v>
          </cell>
          <cell r="B78">
            <v>116.802508</v>
          </cell>
          <cell r="C78">
            <v>1.009125</v>
          </cell>
          <cell r="D78">
            <v>0.97736500000000004</v>
          </cell>
          <cell r="E78">
            <v>1.0654319999999999</v>
          </cell>
          <cell r="U78">
            <v>39106</v>
          </cell>
          <cell r="V78">
            <v>11680.2508</v>
          </cell>
          <cell r="W78">
            <v>100.91250000000001</v>
          </cell>
          <cell r="X78">
            <v>97.736500000000007</v>
          </cell>
          <cell r="Y78">
            <v>106.5432</v>
          </cell>
        </row>
        <row r="79">
          <cell r="A79">
            <v>39107</v>
          </cell>
          <cell r="B79">
            <v>115.987461</v>
          </cell>
          <cell r="C79">
            <v>0.99355899999999997</v>
          </cell>
          <cell r="D79">
            <v>0.983761</v>
          </cell>
          <cell r="E79">
            <v>1.076597</v>
          </cell>
          <cell r="U79">
            <v>39107</v>
          </cell>
          <cell r="V79">
            <v>11598.7461</v>
          </cell>
          <cell r="W79">
            <v>99.355899999999991</v>
          </cell>
          <cell r="X79">
            <v>98.376099999999994</v>
          </cell>
          <cell r="Y79">
            <v>107.6597</v>
          </cell>
        </row>
        <row r="80">
          <cell r="A80">
            <v>39108</v>
          </cell>
          <cell r="B80">
            <v>116.363636</v>
          </cell>
          <cell r="C80">
            <v>1.0144930000000001</v>
          </cell>
          <cell r="D80">
            <v>0.982595</v>
          </cell>
          <cell r="E80">
            <v>1.0869949999999999</v>
          </cell>
          <cell r="U80">
            <v>39108</v>
          </cell>
          <cell r="V80">
            <v>11636.363600000001</v>
          </cell>
          <cell r="W80">
            <v>101.44930000000001</v>
          </cell>
          <cell r="X80">
            <v>98.259500000000003</v>
          </cell>
          <cell r="Y80">
            <v>108.6995</v>
          </cell>
        </row>
        <row r="81">
          <cell r="A81">
            <v>39111</v>
          </cell>
          <cell r="B81">
            <v>116.55172399999999</v>
          </cell>
          <cell r="C81">
            <v>1.004831</v>
          </cell>
          <cell r="D81">
            <v>0.97641199999999995</v>
          </cell>
          <cell r="E81">
            <v>1.0747819999999999</v>
          </cell>
          <cell r="U81">
            <v>39111</v>
          </cell>
          <cell r="V81">
            <v>11655.172399999999</v>
          </cell>
          <cell r="W81">
            <v>100.48310000000001</v>
          </cell>
          <cell r="X81">
            <v>97.641199999999998</v>
          </cell>
          <cell r="Y81">
            <v>107.47819999999999</v>
          </cell>
        </row>
        <row r="82">
          <cell r="A82">
            <v>39112</v>
          </cell>
          <cell r="B82">
            <v>117.617555</v>
          </cell>
          <cell r="C82">
            <v>0.99409599999999998</v>
          </cell>
          <cell r="D82">
            <v>0.97654399999999997</v>
          </cell>
          <cell r="E82">
            <v>1.0806690000000001</v>
          </cell>
          <cell r="U82">
            <v>39112</v>
          </cell>
          <cell r="V82">
            <v>11761.755499999999</v>
          </cell>
          <cell r="W82">
            <v>99.409599999999998</v>
          </cell>
          <cell r="X82">
            <v>97.654399999999995</v>
          </cell>
          <cell r="Y82">
            <v>108.0669</v>
          </cell>
        </row>
        <row r="83">
          <cell r="A83">
            <v>39113</v>
          </cell>
          <cell r="B83">
            <v>118.18181800000001</v>
          </cell>
          <cell r="C83">
            <v>0.99141199999999996</v>
          </cell>
          <cell r="D83">
            <v>0.98421899999999996</v>
          </cell>
          <cell r="E83">
            <v>1.0801799999999999</v>
          </cell>
          <cell r="U83">
            <v>39113</v>
          </cell>
          <cell r="V83">
            <v>11818.1818</v>
          </cell>
          <cell r="W83">
            <v>99.141199999999998</v>
          </cell>
          <cell r="X83">
            <v>98.421899999999994</v>
          </cell>
          <cell r="Y83">
            <v>108.01799999999999</v>
          </cell>
        </row>
        <row r="84">
          <cell r="A84">
            <v>39114</v>
          </cell>
          <cell r="B84">
            <v>117.617555</v>
          </cell>
          <cell r="C84">
            <v>0.99087499999999995</v>
          </cell>
          <cell r="D84">
            <v>1.007949</v>
          </cell>
          <cell r="E84">
            <v>1.086416</v>
          </cell>
          <cell r="U84">
            <v>39114</v>
          </cell>
          <cell r="V84">
            <v>11761.755499999999</v>
          </cell>
          <cell r="W84">
            <v>99.087499999999991</v>
          </cell>
          <cell r="X84">
            <v>100.7949</v>
          </cell>
          <cell r="Y84">
            <v>108.64160000000001</v>
          </cell>
        </row>
        <row r="85">
          <cell r="A85">
            <v>39115</v>
          </cell>
          <cell r="B85">
            <v>118.62069</v>
          </cell>
          <cell r="C85">
            <v>0.98658100000000004</v>
          </cell>
          <cell r="D85">
            <v>1.007409</v>
          </cell>
          <cell r="E85">
            <v>1.0904149999999999</v>
          </cell>
          <cell r="U85">
            <v>39115</v>
          </cell>
          <cell r="V85">
            <v>11862.069</v>
          </cell>
          <cell r="W85">
            <v>98.658100000000005</v>
          </cell>
          <cell r="X85">
            <v>100.7409</v>
          </cell>
          <cell r="Y85">
            <v>109.04149999999998</v>
          </cell>
        </row>
        <row r="86">
          <cell r="A86">
            <v>39118</v>
          </cell>
          <cell r="B86">
            <v>117.053292</v>
          </cell>
          <cell r="C86">
            <v>0.98497100000000004</v>
          </cell>
          <cell r="D86">
            <v>1.029177</v>
          </cell>
          <cell r="E86">
            <v>1.100884</v>
          </cell>
          <cell r="U86">
            <v>39118</v>
          </cell>
          <cell r="V86">
            <v>11705.3292</v>
          </cell>
          <cell r="W86">
            <v>98.497100000000003</v>
          </cell>
          <cell r="X86">
            <v>102.9177</v>
          </cell>
          <cell r="Y86">
            <v>110.08839999999999</v>
          </cell>
        </row>
        <row r="87">
          <cell r="A87">
            <v>39119</v>
          </cell>
          <cell r="B87">
            <v>116.739812</v>
          </cell>
          <cell r="C87">
            <v>1.0236179999999999</v>
          </cell>
          <cell r="D87">
            <v>1.02599</v>
          </cell>
          <cell r="E87">
            <v>1.0753349999999999</v>
          </cell>
          <cell r="U87">
            <v>39119</v>
          </cell>
          <cell r="V87">
            <v>11673.9812</v>
          </cell>
          <cell r="W87">
            <v>102.36179999999999</v>
          </cell>
          <cell r="X87">
            <v>102.59899999999999</v>
          </cell>
          <cell r="Y87">
            <v>107.53349999999999</v>
          </cell>
        </row>
        <row r="88">
          <cell r="A88">
            <v>39120</v>
          </cell>
          <cell r="B88">
            <v>116.55172399999999</v>
          </cell>
          <cell r="C88">
            <v>1.0456259999999999</v>
          </cell>
          <cell r="D88">
            <v>1.028276</v>
          </cell>
          <cell r="E88">
            <v>1.0705880000000001</v>
          </cell>
          <cell r="U88">
            <v>39120</v>
          </cell>
          <cell r="V88">
            <v>11655.172399999999</v>
          </cell>
          <cell r="W88">
            <v>104.56259999999999</v>
          </cell>
          <cell r="X88">
            <v>102.82759999999999</v>
          </cell>
          <cell r="Y88">
            <v>107.05880000000001</v>
          </cell>
        </row>
        <row r="89">
          <cell r="A89">
            <v>39121</v>
          </cell>
          <cell r="B89">
            <v>115.987461</v>
          </cell>
          <cell r="C89">
            <v>1.058508</v>
          </cell>
          <cell r="D89">
            <v>1.0536030000000001</v>
          </cell>
          <cell r="E89">
            <v>1.0694109999999999</v>
          </cell>
          <cell r="U89">
            <v>39121</v>
          </cell>
          <cell r="V89">
            <v>11598.7461</v>
          </cell>
          <cell r="W89">
            <v>105.85080000000001</v>
          </cell>
          <cell r="X89">
            <v>105.36030000000001</v>
          </cell>
          <cell r="Y89">
            <v>106.94109999999999</v>
          </cell>
        </row>
        <row r="90">
          <cell r="A90">
            <v>39122</v>
          </cell>
          <cell r="B90">
            <v>115.86206900000001</v>
          </cell>
          <cell r="C90">
            <v>1.0660229999999999</v>
          </cell>
          <cell r="D90">
            <v>1.059869</v>
          </cell>
          <cell r="E90">
            <v>1.083191</v>
          </cell>
          <cell r="U90">
            <v>39122</v>
          </cell>
          <cell r="V90">
            <v>11586.206900000001</v>
          </cell>
          <cell r="W90">
            <v>106.6023</v>
          </cell>
          <cell r="X90">
            <v>105.98689999999999</v>
          </cell>
          <cell r="Y90">
            <v>108.31910000000001</v>
          </cell>
        </row>
        <row r="91">
          <cell r="A91">
            <v>39125</v>
          </cell>
          <cell r="B91">
            <v>115.799373</v>
          </cell>
          <cell r="C91">
            <v>1.063339</v>
          </cell>
          <cell r="D91">
            <v>1.0423469999999999</v>
          </cell>
          <cell r="E91">
            <v>1.0894379999999999</v>
          </cell>
          <cell r="U91">
            <v>39125</v>
          </cell>
          <cell r="V91">
            <v>11579.9373</v>
          </cell>
          <cell r="W91">
            <v>106.3339</v>
          </cell>
          <cell r="X91">
            <v>104.23469999999999</v>
          </cell>
          <cell r="Y91">
            <v>108.9438</v>
          </cell>
        </row>
        <row r="92">
          <cell r="A92">
            <v>39126</v>
          </cell>
          <cell r="B92">
            <v>117.429467</v>
          </cell>
          <cell r="C92">
            <v>1.0724640000000001</v>
          </cell>
          <cell r="D92">
            <v>1.040281</v>
          </cell>
          <cell r="E92">
            <v>1.0823480000000001</v>
          </cell>
          <cell r="U92">
            <v>39126</v>
          </cell>
          <cell r="V92">
            <v>11742.9467</v>
          </cell>
          <cell r="W92">
            <v>107.24640000000001</v>
          </cell>
          <cell r="X92">
            <v>104.02809999999999</v>
          </cell>
          <cell r="Y92">
            <v>108.23480000000001</v>
          </cell>
        </row>
        <row r="93">
          <cell r="A93">
            <v>39127</v>
          </cell>
          <cell r="B93">
            <v>115.54858900000001</v>
          </cell>
          <cell r="C93">
            <v>1.067096</v>
          </cell>
          <cell r="D93">
            <v>1.041866</v>
          </cell>
          <cell r="E93">
            <v>1.085588</v>
          </cell>
          <cell r="U93">
            <v>39127</v>
          </cell>
          <cell r="V93">
            <v>11554.858900000001</v>
          </cell>
          <cell r="W93">
            <v>106.70960000000001</v>
          </cell>
          <cell r="X93">
            <v>104.1866</v>
          </cell>
          <cell r="Y93">
            <v>108.55880000000001</v>
          </cell>
        </row>
        <row r="94">
          <cell r="A94">
            <v>39128</v>
          </cell>
          <cell r="B94">
            <v>115.485893</v>
          </cell>
          <cell r="C94">
            <v>1.0617289999999999</v>
          </cell>
          <cell r="D94">
            <v>1.0490170000000001</v>
          </cell>
          <cell r="E94">
            <v>1.0845359999999999</v>
          </cell>
          <cell r="U94">
            <v>39128</v>
          </cell>
          <cell r="V94">
            <v>11548.5893</v>
          </cell>
          <cell r="W94">
            <v>106.1729</v>
          </cell>
          <cell r="X94">
            <v>104.90170000000001</v>
          </cell>
          <cell r="Y94">
            <v>108.45359999999999</v>
          </cell>
        </row>
        <row r="95">
          <cell r="A95">
            <v>39129</v>
          </cell>
          <cell r="B95">
            <v>117.805643</v>
          </cell>
          <cell r="C95">
            <v>1.062802</v>
          </cell>
          <cell r="D95">
            <v>1.0717319999999999</v>
          </cell>
          <cell r="E95">
            <v>1.059188</v>
          </cell>
          <cell r="U95">
            <v>39129</v>
          </cell>
          <cell r="V95">
            <v>11780.5643</v>
          </cell>
          <cell r="W95">
            <v>106.28020000000001</v>
          </cell>
          <cell r="X95">
            <v>107.17319999999999</v>
          </cell>
          <cell r="Y95">
            <v>105.9188</v>
          </cell>
        </row>
        <row r="96">
          <cell r="A96">
            <v>39132</v>
          </cell>
          <cell r="B96">
            <v>117.805643</v>
          </cell>
          <cell r="C96">
            <v>1.0713900000000001</v>
          </cell>
          <cell r="D96">
            <v>1.08901</v>
          </cell>
          <cell r="E96">
            <v>1.057007</v>
          </cell>
          <cell r="U96">
            <v>39132</v>
          </cell>
          <cell r="V96">
            <v>11780.5643</v>
          </cell>
          <cell r="W96">
            <v>107.13900000000001</v>
          </cell>
          <cell r="X96">
            <v>108.90100000000001</v>
          </cell>
          <cell r="Y96">
            <v>105.7007</v>
          </cell>
        </row>
        <row r="97">
          <cell r="A97">
            <v>39133</v>
          </cell>
          <cell r="B97">
            <v>120.31348</v>
          </cell>
          <cell r="C97">
            <v>1.0681700000000001</v>
          </cell>
          <cell r="D97">
            <v>1.0831109999999999</v>
          </cell>
          <cell r="E97">
            <v>1.0513710000000001</v>
          </cell>
          <cell r="U97">
            <v>39133</v>
          </cell>
          <cell r="V97">
            <v>12031.348</v>
          </cell>
          <cell r="W97">
            <v>106.81700000000001</v>
          </cell>
          <cell r="X97">
            <v>108.3111</v>
          </cell>
          <cell r="Y97">
            <v>105.1371</v>
          </cell>
        </row>
        <row r="98">
          <cell r="A98">
            <v>39134</v>
          </cell>
          <cell r="B98">
            <v>121.12852700000001</v>
          </cell>
          <cell r="C98">
            <v>1.0692429999999999</v>
          </cell>
          <cell r="D98">
            <v>1.0831109999999999</v>
          </cell>
          <cell r="E98">
            <v>1.0512980000000001</v>
          </cell>
          <cell r="U98">
            <v>39134</v>
          </cell>
          <cell r="V98">
            <v>12112.852700000001</v>
          </cell>
          <cell r="W98">
            <v>106.92429999999999</v>
          </cell>
          <cell r="X98">
            <v>108.3111</v>
          </cell>
          <cell r="Y98">
            <v>105.1298</v>
          </cell>
        </row>
        <row r="99">
          <cell r="A99">
            <v>39135</v>
          </cell>
          <cell r="B99">
            <v>122.257053</v>
          </cell>
          <cell r="C99">
            <v>1.0649489999999999</v>
          </cell>
          <cell r="D99">
            <v>1.1071960000000001</v>
          </cell>
          <cell r="E99">
            <v>1.0712170000000001</v>
          </cell>
          <cell r="U99">
            <v>39135</v>
          </cell>
          <cell r="V99">
            <v>12225.7053</v>
          </cell>
          <cell r="W99">
            <v>106.49489999999999</v>
          </cell>
          <cell r="X99">
            <v>110.71960000000001</v>
          </cell>
          <cell r="Y99">
            <v>107.1217</v>
          </cell>
        </row>
        <row r="100">
          <cell r="A100">
            <v>39136</v>
          </cell>
          <cell r="B100">
            <v>121.19122299999999</v>
          </cell>
          <cell r="C100">
            <v>1.0601179999999999</v>
          </cell>
          <cell r="D100">
            <v>1.0973459999999999</v>
          </cell>
          <cell r="E100">
            <v>1.067196</v>
          </cell>
          <cell r="U100">
            <v>39136</v>
          </cell>
          <cell r="V100">
            <v>12119.122299999999</v>
          </cell>
          <cell r="W100">
            <v>106.01179999999999</v>
          </cell>
          <cell r="X100">
            <v>109.7346</v>
          </cell>
          <cell r="Y100">
            <v>106.7196</v>
          </cell>
        </row>
        <row r="101">
          <cell r="A101">
            <v>39139</v>
          </cell>
          <cell r="B101">
            <v>121.567398</v>
          </cell>
          <cell r="C101">
            <v>1.063339</v>
          </cell>
          <cell r="D101">
            <v>1.1018619999999999</v>
          </cell>
          <cell r="E101">
            <v>1.0689249999999999</v>
          </cell>
          <cell r="U101">
            <v>39139</v>
          </cell>
          <cell r="V101">
            <v>12156.739799999999</v>
          </cell>
          <cell r="W101">
            <v>106.3339</v>
          </cell>
          <cell r="X101">
            <v>110.18619999999999</v>
          </cell>
          <cell r="Y101">
            <v>106.89249999999998</v>
          </cell>
        </row>
        <row r="102">
          <cell r="A102">
            <v>39140</v>
          </cell>
          <cell r="B102">
            <v>118.62069</v>
          </cell>
          <cell r="C102">
            <v>1.0601179999999999</v>
          </cell>
          <cell r="D102">
            <v>1.0806899999999999</v>
          </cell>
          <cell r="E102">
            <v>1.0698799999999999</v>
          </cell>
          <cell r="U102">
            <v>39140</v>
          </cell>
          <cell r="V102">
            <v>11862.069</v>
          </cell>
          <cell r="W102">
            <v>106.01179999999999</v>
          </cell>
          <cell r="X102">
            <v>108.06899999999999</v>
          </cell>
          <cell r="Y102">
            <v>106.988</v>
          </cell>
        </row>
        <row r="103">
          <cell r="A103">
            <v>39141</v>
          </cell>
          <cell r="B103">
            <v>120.31348</v>
          </cell>
          <cell r="C103">
            <v>1.0644119999999999</v>
          </cell>
          <cell r="D103">
            <v>1.085458</v>
          </cell>
          <cell r="E103">
            <v>1.0571520000000001</v>
          </cell>
          <cell r="U103">
            <v>39141</v>
          </cell>
          <cell r="V103">
            <v>12031.348</v>
          </cell>
          <cell r="W103">
            <v>106.44119999999999</v>
          </cell>
          <cell r="X103">
            <v>108.5458</v>
          </cell>
          <cell r="Y103">
            <v>105.71520000000001</v>
          </cell>
        </row>
        <row r="104">
          <cell r="A104">
            <v>39142</v>
          </cell>
          <cell r="B104">
            <v>121.12852700000001</v>
          </cell>
          <cell r="C104">
            <v>1.04992</v>
          </cell>
          <cell r="D104">
            <v>1.0587299999999999</v>
          </cell>
          <cell r="E104">
            <v>1.022775</v>
          </cell>
          <cell r="U104">
            <v>39142</v>
          </cell>
          <cell r="V104">
            <v>12112.852700000001</v>
          </cell>
          <cell r="W104">
            <v>104.99199999999999</v>
          </cell>
          <cell r="X104">
            <v>105.87299999999999</v>
          </cell>
          <cell r="Y104">
            <v>102.2775</v>
          </cell>
        </row>
        <row r="105">
          <cell r="A105">
            <v>39143</v>
          </cell>
          <cell r="B105">
            <v>120.752351</v>
          </cell>
          <cell r="C105">
            <v>1.0407949999999999</v>
          </cell>
          <cell r="D105">
            <v>1.0750280000000001</v>
          </cell>
          <cell r="E105">
            <v>1.025901</v>
          </cell>
          <cell r="U105">
            <v>39143</v>
          </cell>
          <cell r="V105">
            <v>12075.2351</v>
          </cell>
          <cell r="W105">
            <v>104.0795</v>
          </cell>
          <cell r="X105">
            <v>107.50280000000001</v>
          </cell>
          <cell r="Y105">
            <v>102.59009999999999</v>
          </cell>
        </row>
        <row r="106">
          <cell r="A106">
            <v>39146</v>
          </cell>
          <cell r="B106">
            <v>119.122257</v>
          </cell>
          <cell r="C106">
            <v>1.017714</v>
          </cell>
          <cell r="D106">
            <v>1.0886940000000001</v>
          </cell>
          <cell r="E106">
            <v>1.006969</v>
          </cell>
          <cell r="U106">
            <v>39146</v>
          </cell>
          <cell r="V106">
            <v>11912.225700000001</v>
          </cell>
          <cell r="W106">
            <v>101.7714</v>
          </cell>
          <cell r="X106">
            <v>108.8694</v>
          </cell>
          <cell r="Y106">
            <v>100.6969</v>
          </cell>
        </row>
        <row r="107">
          <cell r="A107">
            <v>39147</v>
          </cell>
          <cell r="B107">
            <v>119.059561</v>
          </cell>
          <cell r="C107">
            <v>1.0348900000000001</v>
          </cell>
          <cell r="D107">
            <v>1.0804260000000001</v>
          </cell>
          <cell r="E107">
            <v>0.98785599999999996</v>
          </cell>
          <cell r="U107">
            <v>39147</v>
          </cell>
          <cell r="V107">
            <v>11905.956099999999</v>
          </cell>
          <cell r="W107">
            <v>103.489</v>
          </cell>
          <cell r="X107">
            <v>108.04260000000001</v>
          </cell>
          <cell r="Y107">
            <v>98.785600000000002</v>
          </cell>
        </row>
        <row r="108">
          <cell r="A108">
            <v>39148</v>
          </cell>
          <cell r="B108">
            <v>117.49216300000001</v>
          </cell>
          <cell r="C108">
            <v>1.025228</v>
          </cell>
          <cell r="D108">
            <v>1.0532079999999999</v>
          </cell>
          <cell r="E108">
            <v>0.98277800000000004</v>
          </cell>
          <cell r="U108">
            <v>39148</v>
          </cell>
          <cell r="V108">
            <v>11749.2163</v>
          </cell>
          <cell r="W108">
            <v>102.5228</v>
          </cell>
          <cell r="X108">
            <v>105.32079999999999</v>
          </cell>
          <cell r="Y108">
            <v>98.277799999999999</v>
          </cell>
        </row>
        <row r="109">
          <cell r="A109">
            <v>39149</v>
          </cell>
          <cell r="B109">
            <v>118.996865</v>
          </cell>
          <cell r="C109">
            <v>1.0359640000000001</v>
          </cell>
          <cell r="D109">
            <v>1.0777049999999999</v>
          </cell>
          <cell r="E109">
            <v>0.99976900000000002</v>
          </cell>
          <cell r="U109">
            <v>39149</v>
          </cell>
          <cell r="V109">
            <v>11899.6865</v>
          </cell>
          <cell r="W109">
            <v>103.59640000000002</v>
          </cell>
          <cell r="X109">
            <v>107.7705</v>
          </cell>
          <cell r="Y109">
            <v>99.976900000000001</v>
          </cell>
        </row>
        <row r="110">
          <cell r="A110">
            <v>39150</v>
          </cell>
          <cell r="B110">
            <v>119.937304</v>
          </cell>
          <cell r="C110">
            <v>1.042405</v>
          </cell>
          <cell r="D110">
            <v>1.0869059999999999</v>
          </cell>
          <cell r="E110">
            <v>1.006775</v>
          </cell>
          <cell r="U110">
            <v>39150</v>
          </cell>
          <cell r="V110">
            <v>11993.7304</v>
          </cell>
          <cell r="W110">
            <v>104.2405</v>
          </cell>
          <cell r="X110">
            <v>108.69059999999999</v>
          </cell>
          <cell r="Y110">
            <v>100.67749999999999</v>
          </cell>
        </row>
        <row r="111">
          <cell r="A111">
            <v>39153</v>
          </cell>
          <cell r="B111">
            <v>120.062696</v>
          </cell>
          <cell r="C111">
            <v>1.0644119999999999</v>
          </cell>
          <cell r="D111">
            <v>1.102068</v>
          </cell>
          <cell r="E111">
            <v>1.0124679999999999</v>
          </cell>
          <cell r="U111">
            <v>39153</v>
          </cell>
          <cell r="V111">
            <v>12006.2696</v>
          </cell>
          <cell r="W111">
            <v>106.44119999999999</v>
          </cell>
          <cell r="X111">
            <v>110.2068</v>
          </cell>
          <cell r="Y111">
            <v>101.24679999999999</v>
          </cell>
        </row>
        <row r="112">
          <cell r="A112">
            <v>39154</v>
          </cell>
          <cell r="B112">
            <v>118.746082</v>
          </cell>
          <cell r="C112">
            <v>1.057434</v>
          </cell>
          <cell r="D112">
            <v>1.0742480000000001</v>
          </cell>
          <cell r="E112">
            <v>1.020259</v>
          </cell>
          <cell r="U112">
            <v>39154</v>
          </cell>
          <cell r="V112">
            <v>11874.608200000001</v>
          </cell>
          <cell r="W112">
            <v>105.74339999999999</v>
          </cell>
          <cell r="X112">
            <v>107.4248</v>
          </cell>
          <cell r="Y112">
            <v>102.02590000000001</v>
          </cell>
        </row>
        <row r="113">
          <cell r="A113">
            <v>39155</v>
          </cell>
          <cell r="B113">
            <v>118.80877700000001</v>
          </cell>
          <cell r="C113">
            <v>1.078368</v>
          </cell>
          <cell r="D113">
            <v>1.0994820000000001</v>
          </cell>
          <cell r="E113">
            <v>1.0230680000000001</v>
          </cell>
          <cell r="U113">
            <v>39155</v>
          </cell>
          <cell r="V113">
            <v>11880.877700000001</v>
          </cell>
          <cell r="W113">
            <v>107.8368</v>
          </cell>
          <cell r="X113">
            <v>109.94820000000001</v>
          </cell>
          <cell r="Y113">
            <v>102.30680000000001</v>
          </cell>
        </row>
        <row r="114">
          <cell r="A114">
            <v>39156</v>
          </cell>
          <cell r="B114">
            <v>119.68652</v>
          </cell>
          <cell r="C114">
            <v>1.070317</v>
          </cell>
          <cell r="D114">
            <v>1.0751470000000001</v>
          </cell>
          <cell r="E114">
            <v>1.001064</v>
          </cell>
          <cell r="U114">
            <v>39156</v>
          </cell>
          <cell r="V114">
            <v>11968.652</v>
          </cell>
          <cell r="W114">
            <v>107.0317</v>
          </cell>
          <cell r="X114">
            <v>107.5147</v>
          </cell>
          <cell r="Y114">
            <v>100.10639999999999</v>
          </cell>
        </row>
        <row r="115">
          <cell r="A115">
            <v>39157</v>
          </cell>
          <cell r="B115">
            <v>119.247649</v>
          </cell>
          <cell r="C115">
            <v>1.0365</v>
          </cell>
          <cell r="D115">
            <v>1.0758859999999999</v>
          </cell>
          <cell r="E115">
            <v>1.0016750000000001</v>
          </cell>
          <cell r="U115">
            <v>39157</v>
          </cell>
          <cell r="V115">
            <v>11924.7649</v>
          </cell>
          <cell r="W115">
            <v>103.64999999999999</v>
          </cell>
          <cell r="X115">
            <v>107.58859999999999</v>
          </cell>
          <cell r="Y115">
            <v>100.1675</v>
          </cell>
        </row>
        <row r="116">
          <cell r="A116">
            <v>39160</v>
          </cell>
          <cell r="B116">
            <v>119.56112899999999</v>
          </cell>
          <cell r="C116">
            <v>1.0552870000000001</v>
          </cell>
          <cell r="D116">
            <v>1.0823990000000001</v>
          </cell>
          <cell r="E116">
            <v>1.0077689999999999</v>
          </cell>
          <cell r="U116">
            <v>39160</v>
          </cell>
          <cell r="V116">
            <v>11956.1129</v>
          </cell>
          <cell r="W116">
            <v>105.52870000000001</v>
          </cell>
          <cell r="X116">
            <v>108.23990000000001</v>
          </cell>
          <cell r="Y116">
            <v>100.7769</v>
          </cell>
        </row>
        <row r="117">
          <cell r="A117">
            <v>39161</v>
          </cell>
          <cell r="B117">
            <v>119.435737</v>
          </cell>
          <cell r="C117">
            <v>1.083736</v>
          </cell>
          <cell r="D117">
            <v>1.077094</v>
          </cell>
          <cell r="E117">
            <v>1.0152890000000001</v>
          </cell>
          <cell r="U117">
            <v>39161</v>
          </cell>
          <cell r="V117">
            <v>11943.573700000001</v>
          </cell>
          <cell r="W117">
            <v>108.37360000000001</v>
          </cell>
          <cell r="X117">
            <v>107.7094</v>
          </cell>
          <cell r="Y117">
            <v>101.52890000000001</v>
          </cell>
        </row>
        <row r="118">
          <cell r="A118">
            <v>39162</v>
          </cell>
          <cell r="B118">
            <v>120.43887100000001</v>
          </cell>
          <cell r="C118">
            <v>1.083736</v>
          </cell>
          <cell r="D118">
            <v>1.101483</v>
          </cell>
          <cell r="E118">
            <v>1.0258860000000001</v>
          </cell>
          <cell r="U118">
            <v>39162</v>
          </cell>
          <cell r="V118">
            <v>12043.8871</v>
          </cell>
          <cell r="W118">
            <v>108.37360000000001</v>
          </cell>
          <cell r="X118">
            <v>110.14830000000001</v>
          </cell>
          <cell r="Y118">
            <v>102.58860000000001</v>
          </cell>
        </row>
        <row r="119">
          <cell r="A119">
            <v>39163</v>
          </cell>
          <cell r="B119">
            <v>120.18808799999999</v>
          </cell>
          <cell r="C119">
            <v>1.079979</v>
          </cell>
          <cell r="D119">
            <v>1.092565</v>
          </cell>
          <cell r="E119">
            <v>1.033004</v>
          </cell>
          <cell r="U119">
            <v>39163</v>
          </cell>
          <cell r="V119">
            <v>12018.808799999999</v>
          </cell>
          <cell r="W119">
            <v>107.9979</v>
          </cell>
          <cell r="X119">
            <v>109.2565</v>
          </cell>
          <cell r="Y119">
            <v>103.3004</v>
          </cell>
        </row>
        <row r="120">
          <cell r="A120">
            <v>39164</v>
          </cell>
          <cell r="B120">
            <v>120.50156699999999</v>
          </cell>
          <cell r="C120">
            <v>1.10467</v>
          </cell>
          <cell r="D120">
            <v>1.0895109999999999</v>
          </cell>
          <cell r="E120">
            <v>1.042319</v>
          </cell>
          <cell r="U120">
            <v>39164</v>
          </cell>
          <cell r="V120">
            <v>12050.1567</v>
          </cell>
          <cell r="W120">
            <v>110.467</v>
          </cell>
          <cell r="X120">
            <v>108.9511</v>
          </cell>
          <cell r="Y120">
            <v>104.2319</v>
          </cell>
        </row>
        <row r="121">
          <cell r="A121">
            <v>39167</v>
          </cell>
          <cell r="B121">
            <v>121.065831</v>
          </cell>
          <cell r="C121">
            <v>1.1062799999999999</v>
          </cell>
          <cell r="D121">
            <v>1.116984</v>
          </cell>
          <cell r="E121">
            <v>1.035207</v>
          </cell>
          <cell r="U121">
            <v>39167</v>
          </cell>
          <cell r="V121">
            <v>12106.5831</v>
          </cell>
          <cell r="W121">
            <v>110.62799999999999</v>
          </cell>
          <cell r="X121">
            <v>111.69839999999999</v>
          </cell>
          <cell r="Y121">
            <v>103.52070000000001</v>
          </cell>
        </row>
        <row r="122">
          <cell r="A122">
            <v>39168</v>
          </cell>
          <cell r="B122">
            <v>120.31348</v>
          </cell>
          <cell r="C122">
            <v>1.0982289999999999</v>
          </cell>
          <cell r="D122">
            <v>1.116495</v>
          </cell>
          <cell r="E122">
            <v>1.0349079999999999</v>
          </cell>
          <cell r="U122">
            <v>39168</v>
          </cell>
          <cell r="V122">
            <v>12031.348</v>
          </cell>
          <cell r="W122">
            <v>109.82289999999999</v>
          </cell>
          <cell r="X122">
            <v>111.6495</v>
          </cell>
          <cell r="Y122">
            <v>103.49079999999999</v>
          </cell>
        </row>
        <row r="123">
          <cell r="A123">
            <v>39169</v>
          </cell>
          <cell r="B123">
            <v>119.81191200000001</v>
          </cell>
          <cell r="C123">
            <v>1.095008</v>
          </cell>
          <cell r="D123">
            <v>1.1190500000000001</v>
          </cell>
          <cell r="E123">
            <v>1.0485469999999999</v>
          </cell>
          <cell r="U123">
            <v>39169</v>
          </cell>
          <cell r="V123">
            <v>11981.191200000001</v>
          </cell>
          <cell r="W123">
            <v>109.5008</v>
          </cell>
          <cell r="X123">
            <v>111.90500000000002</v>
          </cell>
          <cell r="Y123">
            <v>104.85469999999999</v>
          </cell>
        </row>
        <row r="124">
          <cell r="A124">
            <v>39170</v>
          </cell>
          <cell r="B124">
            <v>120.062696</v>
          </cell>
          <cell r="C124">
            <v>1.090714</v>
          </cell>
          <cell r="D124">
            <v>1.104155</v>
          </cell>
          <cell r="E124">
            <v>1.0558730000000001</v>
          </cell>
          <cell r="U124">
            <v>39170</v>
          </cell>
          <cell r="V124">
            <v>12006.2696</v>
          </cell>
          <cell r="W124">
            <v>109.0714</v>
          </cell>
          <cell r="X124">
            <v>110.41549999999999</v>
          </cell>
          <cell r="Y124">
            <v>105.5873</v>
          </cell>
        </row>
        <row r="125">
          <cell r="A125">
            <v>39171</v>
          </cell>
          <cell r="B125">
            <v>121.50470199999999</v>
          </cell>
          <cell r="C125">
            <v>1.090714</v>
          </cell>
          <cell r="D125">
            <v>1.0917829999999999</v>
          </cell>
          <cell r="E125">
            <v>1.061418</v>
          </cell>
          <cell r="U125">
            <v>39171</v>
          </cell>
          <cell r="V125">
            <v>12150.4702</v>
          </cell>
          <cell r="W125">
            <v>109.0714</v>
          </cell>
          <cell r="X125">
            <v>109.17829999999999</v>
          </cell>
          <cell r="Y125">
            <v>106.1418</v>
          </cell>
        </row>
        <row r="126">
          <cell r="A126">
            <v>39174</v>
          </cell>
          <cell r="B126">
            <v>121.44200600000001</v>
          </cell>
          <cell r="C126">
            <v>1.112185</v>
          </cell>
          <cell r="D126">
            <v>1.0682050000000001</v>
          </cell>
          <cell r="E126">
            <v>1.0570539999999999</v>
          </cell>
          <cell r="U126">
            <v>39174</v>
          </cell>
          <cell r="V126">
            <v>12144.2006</v>
          </cell>
          <cell r="W126">
            <v>111.21849999999999</v>
          </cell>
          <cell r="X126">
            <v>106.82050000000001</v>
          </cell>
          <cell r="Y126">
            <v>105.7054</v>
          </cell>
        </row>
        <row r="127">
          <cell r="A127">
            <v>39175</v>
          </cell>
          <cell r="B127">
            <v>121.630094</v>
          </cell>
          <cell r="C127">
            <v>1.1073539999999999</v>
          </cell>
          <cell r="D127">
            <v>1.078856</v>
          </cell>
          <cell r="E127">
            <v>1.070209</v>
          </cell>
          <cell r="U127">
            <v>39175</v>
          </cell>
          <cell r="V127">
            <v>12163.009400000001</v>
          </cell>
          <cell r="W127">
            <v>110.7354</v>
          </cell>
          <cell r="X127">
            <v>107.88560000000001</v>
          </cell>
          <cell r="Y127">
            <v>107.0209</v>
          </cell>
        </row>
        <row r="128">
          <cell r="A128">
            <v>39176</v>
          </cell>
          <cell r="B128">
            <v>119.81191200000001</v>
          </cell>
          <cell r="C128">
            <v>1.1180890000000001</v>
          </cell>
          <cell r="D128">
            <v>1.0968709999999999</v>
          </cell>
          <cell r="E128">
            <v>1.0658719999999999</v>
          </cell>
          <cell r="U128">
            <v>39176</v>
          </cell>
          <cell r="V128">
            <v>11981.191200000001</v>
          </cell>
          <cell r="W128">
            <v>111.80890000000001</v>
          </cell>
          <cell r="X128">
            <v>109.68709999999999</v>
          </cell>
          <cell r="Y128">
            <v>106.5872</v>
          </cell>
        </row>
        <row r="129">
          <cell r="A129">
            <v>39177</v>
          </cell>
          <cell r="B129">
            <v>121.12852700000001</v>
          </cell>
          <cell r="C129">
            <v>1.1095010000000001</v>
          </cell>
          <cell r="D129">
            <v>1.127121</v>
          </cell>
          <cell r="E129">
            <v>1.068352</v>
          </cell>
          <cell r="U129">
            <v>39177</v>
          </cell>
          <cell r="V129">
            <v>12112.852700000001</v>
          </cell>
          <cell r="W129">
            <v>110.95010000000001</v>
          </cell>
          <cell r="X129">
            <v>112.71210000000001</v>
          </cell>
          <cell r="Y129">
            <v>106.8352</v>
          </cell>
        </row>
        <row r="130">
          <cell r="A130">
            <v>39178</v>
          </cell>
          <cell r="B130">
            <v>121.12852700000001</v>
          </cell>
          <cell r="C130">
            <v>1.1057440000000001</v>
          </cell>
          <cell r="D130">
            <v>1.1310309999999999</v>
          </cell>
          <cell r="E130">
            <v>1.073458</v>
          </cell>
          <cell r="U130">
            <v>39178</v>
          </cell>
          <cell r="V130">
            <v>12112.852700000001</v>
          </cell>
          <cell r="W130">
            <v>110.57440000000001</v>
          </cell>
          <cell r="X130">
            <v>113.10309999999998</v>
          </cell>
          <cell r="Y130">
            <v>107.3458</v>
          </cell>
        </row>
        <row r="131">
          <cell r="A131">
            <v>39181</v>
          </cell>
          <cell r="B131">
            <v>119.18495299999999</v>
          </cell>
          <cell r="C131">
            <v>1.107891</v>
          </cell>
          <cell r="D131">
            <v>1.1449879999999999</v>
          </cell>
          <cell r="E131">
            <v>1.087761</v>
          </cell>
          <cell r="U131">
            <v>39181</v>
          </cell>
          <cell r="V131">
            <v>11918.495299999999</v>
          </cell>
          <cell r="W131">
            <v>110.78909999999999</v>
          </cell>
          <cell r="X131">
            <v>114.49879999999999</v>
          </cell>
          <cell r="Y131">
            <v>108.7761</v>
          </cell>
        </row>
        <row r="132">
          <cell r="A132">
            <v>39182</v>
          </cell>
          <cell r="B132">
            <v>117.55485899999999</v>
          </cell>
          <cell r="C132">
            <v>1.107891</v>
          </cell>
          <cell r="D132">
            <v>1.1449879999999999</v>
          </cell>
          <cell r="E132">
            <v>1.087761</v>
          </cell>
          <cell r="U132">
            <v>39182</v>
          </cell>
          <cell r="V132">
            <v>11755.4859</v>
          </cell>
          <cell r="W132">
            <v>110.78909999999999</v>
          </cell>
          <cell r="X132">
            <v>114.49879999999999</v>
          </cell>
          <cell r="Y132">
            <v>108.7761</v>
          </cell>
        </row>
        <row r="133">
          <cell r="A133">
            <v>39183</v>
          </cell>
          <cell r="B133">
            <v>114.670846</v>
          </cell>
          <cell r="C133">
            <v>1.107891</v>
          </cell>
          <cell r="D133">
            <v>1.151187</v>
          </cell>
          <cell r="E133">
            <v>1.088376</v>
          </cell>
          <cell r="U133">
            <v>39183</v>
          </cell>
          <cell r="V133">
            <v>11467.0846</v>
          </cell>
          <cell r="W133">
            <v>110.78909999999999</v>
          </cell>
          <cell r="X133">
            <v>115.11869999999999</v>
          </cell>
          <cell r="Y133">
            <v>108.83759999999999</v>
          </cell>
        </row>
        <row r="134">
          <cell r="A134">
            <v>39184</v>
          </cell>
          <cell r="B134">
            <v>115.736677</v>
          </cell>
          <cell r="C134">
            <v>1.1052070000000001</v>
          </cell>
          <cell r="D134">
            <v>1.151559</v>
          </cell>
          <cell r="E134">
            <v>1.0906180000000001</v>
          </cell>
          <cell r="U134">
            <v>39184</v>
          </cell>
          <cell r="V134">
            <v>11573.6677</v>
          </cell>
          <cell r="W134">
            <v>110.52070000000001</v>
          </cell>
          <cell r="X134">
            <v>115.1559</v>
          </cell>
          <cell r="Y134">
            <v>109.06180000000001</v>
          </cell>
        </row>
        <row r="135">
          <cell r="A135">
            <v>39185</v>
          </cell>
          <cell r="B135">
            <v>119.122257</v>
          </cell>
          <cell r="C135">
            <v>1.133656</v>
          </cell>
          <cell r="D135">
            <v>1.139319</v>
          </cell>
          <cell r="E135">
            <v>1.091801</v>
          </cell>
          <cell r="U135">
            <v>39185</v>
          </cell>
          <cell r="V135">
            <v>11912.225700000001</v>
          </cell>
          <cell r="W135">
            <v>113.3656</v>
          </cell>
          <cell r="X135">
            <v>113.9319</v>
          </cell>
          <cell r="Y135">
            <v>109.1801</v>
          </cell>
        </row>
        <row r="136">
          <cell r="A136">
            <v>39188</v>
          </cell>
          <cell r="B136">
            <v>119.435737</v>
          </cell>
          <cell r="C136">
            <v>1.1196999999999999</v>
          </cell>
          <cell r="D136">
            <v>1.1345160000000001</v>
          </cell>
          <cell r="E136">
            <v>1.1007450000000001</v>
          </cell>
          <cell r="U136">
            <v>39188</v>
          </cell>
          <cell r="V136">
            <v>11943.573700000001</v>
          </cell>
          <cell r="W136">
            <v>111.97</v>
          </cell>
          <cell r="X136">
            <v>113.45160000000001</v>
          </cell>
          <cell r="Y136">
            <v>110.07450000000001</v>
          </cell>
        </row>
        <row r="137">
          <cell r="A137">
            <v>39189</v>
          </cell>
          <cell r="B137">
            <v>119.749216</v>
          </cell>
          <cell r="C137">
            <v>1.117016</v>
          </cell>
          <cell r="D137">
            <v>1.142504</v>
          </cell>
          <cell r="E137">
            <v>1.133899</v>
          </cell>
          <cell r="U137">
            <v>39189</v>
          </cell>
          <cell r="V137">
            <v>11974.9216</v>
          </cell>
          <cell r="W137">
            <v>111.7016</v>
          </cell>
          <cell r="X137">
            <v>114.2504</v>
          </cell>
          <cell r="Y137">
            <v>113.3899</v>
          </cell>
        </row>
        <row r="138">
          <cell r="A138">
            <v>39190</v>
          </cell>
          <cell r="B138">
            <v>118.55799399999999</v>
          </cell>
          <cell r="C138">
            <v>1.138487</v>
          </cell>
          <cell r="D138">
            <v>1.153645</v>
          </cell>
          <cell r="E138">
            <v>1.1395759999999999</v>
          </cell>
          <cell r="U138">
            <v>39190</v>
          </cell>
          <cell r="V138">
            <v>11855.7994</v>
          </cell>
          <cell r="W138">
            <v>113.84870000000001</v>
          </cell>
          <cell r="X138">
            <v>115.36450000000001</v>
          </cell>
          <cell r="Y138">
            <v>113.95759999999999</v>
          </cell>
        </row>
        <row r="139">
          <cell r="A139">
            <v>39191</v>
          </cell>
          <cell r="B139">
            <v>117.366771</v>
          </cell>
          <cell r="C139">
            <v>1.1261410000000001</v>
          </cell>
          <cell r="D139">
            <v>1.152825</v>
          </cell>
          <cell r="E139">
            <v>1.134382</v>
          </cell>
          <cell r="U139">
            <v>39191</v>
          </cell>
          <cell r="V139">
            <v>11736.677100000001</v>
          </cell>
          <cell r="W139">
            <v>112.61410000000001</v>
          </cell>
          <cell r="X139">
            <v>115.2825</v>
          </cell>
          <cell r="Y139">
            <v>113.43819999999999</v>
          </cell>
        </row>
        <row r="140">
          <cell r="A140">
            <v>39192</v>
          </cell>
          <cell r="B140">
            <v>118.119122</v>
          </cell>
          <cell r="C140">
            <v>1.095008</v>
          </cell>
          <cell r="D140">
            <v>1.153124</v>
          </cell>
          <cell r="E140">
            <v>1.1395420000000001</v>
          </cell>
          <cell r="U140">
            <v>39192</v>
          </cell>
          <cell r="V140">
            <v>11811.912200000001</v>
          </cell>
          <cell r="W140">
            <v>109.5008</v>
          </cell>
          <cell r="X140">
            <v>115.3124</v>
          </cell>
          <cell r="Y140">
            <v>113.9542</v>
          </cell>
        </row>
        <row r="141">
          <cell r="A141">
            <v>39195</v>
          </cell>
          <cell r="B141">
            <v>117.24137899999999</v>
          </cell>
          <cell r="C141">
            <v>1.0762210000000001</v>
          </cell>
          <cell r="D141">
            <v>1.1438820000000001</v>
          </cell>
          <cell r="E141">
            <v>1.128725</v>
          </cell>
          <cell r="U141">
            <v>39195</v>
          </cell>
          <cell r="V141">
            <v>11724.1379</v>
          </cell>
          <cell r="W141">
            <v>107.6221</v>
          </cell>
          <cell r="X141">
            <v>114.38820000000001</v>
          </cell>
          <cell r="Y141">
            <v>112.8725</v>
          </cell>
        </row>
        <row r="142">
          <cell r="A142">
            <v>39196</v>
          </cell>
          <cell r="B142">
            <v>117.429467</v>
          </cell>
          <cell r="C142">
            <v>1.107891</v>
          </cell>
          <cell r="D142">
            <v>1.1532739999999999</v>
          </cell>
          <cell r="E142">
            <v>1.146579</v>
          </cell>
          <cell r="U142">
            <v>39196</v>
          </cell>
          <cell r="V142">
            <v>11742.9467</v>
          </cell>
          <cell r="W142">
            <v>110.78909999999999</v>
          </cell>
          <cell r="X142">
            <v>115.3274</v>
          </cell>
          <cell r="Y142">
            <v>114.6579</v>
          </cell>
        </row>
        <row r="143">
          <cell r="A143">
            <v>39197</v>
          </cell>
          <cell r="B143">
            <v>117.680251</v>
          </cell>
          <cell r="C143">
            <v>1.1030599999999999</v>
          </cell>
          <cell r="D143">
            <v>1.158088</v>
          </cell>
          <cell r="E143">
            <v>1.1567719999999999</v>
          </cell>
          <cell r="U143">
            <v>39197</v>
          </cell>
          <cell r="V143">
            <v>11768.025099999999</v>
          </cell>
          <cell r="W143">
            <v>110.306</v>
          </cell>
          <cell r="X143">
            <v>115.80880000000001</v>
          </cell>
          <cell r="Y143">
            <v>115.67719999999998</v>
          </cell>
        </row>
        <row r="144">
          <cell r="A144">
            <v>39198</v>
          </cell>
          <cell r="B144">
            <v>118.056426</v>
          </cell>
          <cell r="C144">
            <v>1.0923240000000001</v>
          </cell>
          <cell r="D144">
            <v>1.1666000000000001</v>
          </cell>
          <cell r="E144">
            <v>1.1550609999999999</v>
          </cell>
          <cell r="U144">
            <v>39198</v>
          </cell>
          <cell r="V144">
            <v>11805.642600000001</v>
          </cell>
          <cell r="W144">
            <v>109.23240000000001</v>
          </cell>
          <cell r="X144">
            <v>116.66000000000001</v>
          </cell>
          <cell r="Y144">
            <v>115.50609999999999</v>
          </cell>
        </row>
        <row r="145">
          <cell r="A145">
            <v>39199</v>
          </cell>
          <cell r="B145">
            <v>117.680251</v>
          </cell>
          <cell r="C145">
            <v>1.084273</v>
          </cell>
          <cell r="D145">
            <v>1.168776</v>
          </cell>
          <cell r="E145">
            <v>1.151489</v>
          </cell>
          <cell r="U145">
            <v>39199</v>
          </cell>
          <cell r="V145">
            <v>11768.025099999999</v>
          </cell>
          <cell r="W145">
            <v>108.4273</v>
          </cell>
          <cell r="X145">
            <v>116.8776</v>
          </cell>
          <cell r="Y145">
            <v>115.1489</v>
          </cell>
        </row>
        <row r="146">
          <cell r="A146">
            <v>39202</v>
          </cell>
          <cell r="B146">
            <v>116.363636</v>
          </cell>
          <cell r="C146">
            <v>1.095545</v>
          </cell>
          <cell r="D146">
            <v>1.166342</v>
          </cell>
          <cell r="E146">
            <v>1.1585220000000001</v>
          </cell>
          <cell r="U146">
            <v>39202</v>
          </cell>
          <cell r="V146">
            <v>11636.363600000001</v>
          </cell>
          <cell r="W146">
            <v>109.5545</v>
          </cell>
          <cell r="X146">
            <v>116.63419999999999</v>
          </cell>
          <cell r="Y146">
            <v>115.85220000000001</v>
          </cell>
        </row>
        <row r="147">
          <cell r="A147">
            <v>39203</v>
          </cell>
          <cell r="B147">
            <v>116.86520400000001</v>
          </cell>
          <cell r="C147">
            <v>1.1057440000000001</v>
          </cell>
          <cell r="D147">
            <v>1.14835</v>
          </cell>
          <cell r="E147">
            <v>1.1586620000000001</v>
          </cell>
          <cell r="U147">
            <v>39203</v>
          </cell>
          <cell r="V147">
            <v>11686.520400000001</v>
          </cell>
          <cell r="W147">
            <v>110.57440000000001</v>
          </cell>
          <cell r="X147">
            <v>114.83499999999999</v>
          </cell>
          <cell r="Y147">
            <v>115.86620000000001</v>
          </cell>
        </row>
        <row r="148">
          <cell r="A148">
            <v>39204</v>
          </cell>
          <cell r="B148">
            <v>116.739812</v>
          </cell>
          <cell r="C148">
            <v>1.095008</v>
          </cell>
          <cell r="D148">
            <v>1.1050199999999999</v>
          </cell>
          <cell r="E148">
            <v>1.144274</v>
          </cell>
          <cell r="U148">
            <v>39204</v>
          </cell>
          <cell r="V148">
            <v>11673.9812</v>
          </cell>
          <cell r="W148">
            <v>109.5008</v>
          </cell>
          <cell r="X148">
            <v>110.502</v>
          </cell>
          <cell r="Y148">
            <v>114.42740000000001</v>
          </cell>
        </row>
        <row r="149">
          <cell r="A149">
            <v>39205</v>
          </cell>
          <cell r="B149">
            <v>117.617555</v>
          </cell>
          <cell r="C149">
            <v>1.0821259999999999</v>
          </cell>
          <cell r="D149">
            <v>1.0988610000000001</v>
          </cell>
          <cell r="E149">
            <v>1.1563859999999999</v>
          </cell>
          <cell r="U149">
            <v>39205</v>
          </cell>
          <cell r="V149">
            <v>11761.755499999999</v>
          </cell>
          <cell r="W149">
            <v>108.21259999999999</v>
          </cell>
          <cell r="X149">
            <v>109.88610000000001</v>
          </cell>
          <cell r="Y149">
            <v>115.6386</v>
          </cell>
        </row>
        <row r="150">
          <cell r="A150">
            <v>39206</v>
          </cell>
          <cell r="B150">
            <v>117.742947</v>
          </cell>
          <cell r="C150">
            <v>1.112722</v>
          </cell>
          <cell r="D150">
            <v>1.1155520000000001</v>
          </cell>
          <cell r="E150">
            <v>1.181314</v>
          </cell>
          <cell r="U150">
            <v>39206</v>
          </cell>
          <cell r="V150">
            <v>11774.2947</v>
          </cell>
          <cell r="W150">
            <v>111.2722</v>
          </cell>
          <cell r="X150">
            <v>111.55520000000001</v>
          </cell>
          <cell r="Y150">
            <v>118.1314</v>
          </cell>
        </row>
        <row r="151">
          <cell r="A151">
            <v>39209</v>
          </cell>
          <cell r="B151">
            <v>116.050157</v>
          </cell>
          <cell r="C151">
            <v>1.1052070000000001</v>
          </cell>
          <cell r="D151">
            <v>1.1012919999999999</v>
          </cell>
          <cell r="E151">
            <v>1.175834</v>
          </cell>
          <cell r="U151">
            <v>39209</v>
          </cell>
          <cell r="V151">
            <v>11605.0157</v>
          </cell>
          <cell r="W151">
            <v>110.52070000000001</v>
          </cell>
          <cell r="X151">
            <v>110.1292</v>
          </cell>
          <cell r="Y151">
            <v>117.58340000000001</v>
          </cell>
        </row>
        <row r="152">
          <cell r="A152">
            <v>39210</v>
          </cell>
          <cell r="B152">
            <v>131.59874600000001</v>
          </cell>
          <cell r="C152">
            <v>1.1148690000000001</v>
          </cell>
          <cell r="D152">
            <v>1.12008</v>
          </cell>
          <cell r="E152">
            <v>1.1757709999999999</v>
          </cell>
          <cell r="U152">
            <v>39210</v>
          </cell>
          <cell r="V152">
            <v>13159.874600000001</v>
          </cell>
          <cell r="W152">
            <v>111.48690000000001</v>
          </cell>
          <cell r="X152">
            <v>112.008</v>
          </cell>
          <cell r="Y152">
            <v>117.57709999999999</v>
          </cell>
        </row>
        <row r="153">
          <cell r="A153">
            <v>39211</v>
          </cell>
          <cell r="B153">
            <v>137.93103400000001</v>
          </cell>
          <cell r="C153">
            <v>1.1148690000000001</v>
          </cell>
          <cell r="D153">
            <v>1.1182810000000001</v>
          </cell>
          <cell r="E153">
            <v>1.1874819999999999</v>
          </cell>
          <cell r="U153">
            <v>39211</v>
          </cell>
          <cell r="V153">
            <v>13793.103400000002</v>
          </cell>
          <cell r="W153">
            <v>111.48690000000001</v>
          </cell>
          <cell r="X153">
            <v>111.82810000000001</v>
          </cell>
          <cell r="Y153">
            <v>118.7482</v>
          </cell>
        </row>
        <row r="154">
          <cell r="A154">
            <v>39212</v>
          </cell>
          <cell r="B154">
            <v>135.23510999999999</v>
          </cell>
          <cell r="C154">
            <v>1.0971550000000001</v>
          </cell>
          <cell r="D154">
            <v>1.159232</v>
          </cell>
          <cell r="E154">
            <v>1.17072</v>
          </cell>
          <cell r="U154">
            <v>39212</v>
          </cell>
          <cell r="V154">
            <v>13523.510999999999</v>
          </cell>
          <cell r="W154">
            <v>109.71550000000001</v>
          </cell>
          <cell r="X154">
            <v>115.92320000000001</v>
          </cell>
          <cell r="Y154">
            <v>117.072</v>
          </cell>
        </row>
        <row r="155">
          <cell r="A155">
            <v>39213</v>
          </cell>
          <cell r="B155">
            <v>136.67711600000001</v>
          </cell>
          <cell r="C155">
            <v>1.0928610000000001</v>
          </cell>
          <cell r="D155">
            <v>1.1734309999999999</v>
          </cell>
          <cell r="E155">
            <v>1.1640470000000001</v>
          </cell>
          <cell r="U155">
            <v>39213</v>
          </cell>
          <cell r="V155">
            <v>13667.711600000001</v>
          </cell>
          <cell r="W155">
            <v>109.2861</v>
          </cell>
          <cell r="X155">
            <v>117.34309999999999</v>
          </cell>
          <cell r="Y155">
            <v>116.40470000000001</v>
          </cell>
        </row>
        <row r="156">
          <cell r="A156">
            <v>39216</v>
          </cell>
          <cell r="B156">
            <v>134.23197500000001</v>
          </cell>
          <cell r="C156">
            <v>1.087494</v>
          </cell>
          <cell r="D156">
            <v>1.1656059999999999</v>
          </cell>
          <cell r="E156">
            <v>1.1334489999999999</v>
          </cell>
          <cell r="U156">
            <v>39216</v>
          </cell>
          <cell r="V156">
            <v>13423.1975</v>
          </cell>
          <cell r="W156">
            <v>108.74939999999999</v>
          </cell>
          <cell r="X156">
            <v>116.56059999999999</v>
          </cell>
          <cell r="Y156">
            <v>113.3449</v>
          </cell>
        </row>
        <row r="157">
          <cell r="A157">
            <v>39217</v>
          </cell>
          <cell r="B157">
            <v>131.84952999999999</v>
          </cell>
          <cell r="C157">
            <v>1.0880300000000001</v>
          </cell>
          <cell r="D157">
            <v>1.1707380000000001</v>
          </cell>
          <cell r="E157">
            <v>1.1434869999999999</v>
          </cell>
          <cell r="U157">
            <v>39217</v>
          </cell>
          <cell r="V157">
            <v>13184.953</v>
          </cell>
          <cell r="W157">
            <v>108.80300000000001</v>
          </cell>
          <cell r="X157">
            <v>117.07380000000001</v>
          </cell>
          <cell r="Y157">
            <v>114.34869999999999</v>
          </cell>
        </row>
        <row r="158">
          <cell r="A158">
            <v>39218</v>
          </cell>
          <cell r="B158">
            <v>131.66144199999999</v>
          </cell>
          <cell r="C158">
            <v>1.090714</v>
          </cell>
          <cell r="D158">
            <v>1.183093</v>
          </cell>
          <cell r="E158">
            <v>1.12747</v>
          </cell>
          <cell r="U158">
            <v>39218</v>
          </cell>
          <cell r="V158">
            <v>13166.144199999999</v>
          </cell>
          <cell r="W158">
            <v>109.0714</v>
          </cell>
          <cell r="X158">
            <v>118.30929999999999</v>
          </cell>
          <cell r="Y158">
            <v>112.747</v>
          </cell>
        </row>
        <row r="159">
          <cell r="A159">
            <v>39219</v>
          </cell>
          <cell r="B159">
            <v>130.532915</v>
          </cell>
          <cell r="C159">
            <v>1.096619</v>
          </cell>
          <cell r="D159">
            <v>1.1738519999999999</v>
          </cell>
          <cell r="E159">
            <v>1.121758</v>
          </cell>
          <cell r="U159">
            <v>39219</v>
          </cell>
          <cell r="V159">
            <v>13053.291499999999</v>
          </cell>
          <cell r="W159">
            <v>109.6619</v>
          </cell>
          <cell r="X159">
            <v>117.38519999999998</v>
          </cell>
          <cell r="Y159">
            <v>112.17580000000001</v>
          </cell>
        </row>
        <row r="160">
          <cell r="A160">
            <v>39220</v>
          </cell>
          <cell r="B160">
            <v>130.59561099999999</v>
          </cell>
          <cell r="C160">
            <v>1.090714</v>
          </cell>
          <cell r="D160">
            <v>1.1785639999999999</v>
          </cell>
          <cell r="E160">
            <v>1.1263650000000001</v>
          </cell>
          <cell r="U160">
            <v>39220</v>
          </cell>
          <cell r="V160">
            <v>13059.561099999999</v>
          </cell>
          <cell r="W160">
            <v>109.0714</v>
          </cell>
          <cell r="X160">
            <v>117.85639999999999</v>
          </cell>
          <cell r="Y160">
            <v>112.63650000000001</v>
          </cell>
        </row>
        <row r="161">
          <cell r="A161">
            <v>39223</v>
          </cell>
          <cell r="B161">
            <v>131.912226</v>
          </cell>
          <cell r="C161">
            <v>1.096619</v>
          </cell>
          <cell r="D161">
            <v>1.169708</v>
          </cell>
          <cell r="E161">
            <v>1.12012</v>
          </cell>
          <cell r="U161">
            <v>39223</v>
          </cell>
          <cell r="V161">
            <v>13191.222600000001</v>
          </cell>
          <cell r="W161">
            <v>109.6619</v>
          </cell>
          <cell r="X161">
            <v>116.9708</v>
          </cell>
          <cell r="Y161">
            <v>112.012</v>
          </cell>
        </row>
        <row r="162">
          <cell r="A162">
            <v>39224</v>
          </cell>
          <cell r="B162">
            <v>131.09717900000001</v>
          </cell>
          <cell r="C162">
            <v>1.0891040000000001</v>
          </cell>
          <cell r="D162">
            <v>1.1683760000000001</v>
          </cell>
          <cell r="E162">
            <v>1.135022</v>
          </cell>
          <cell r="U162">
            <v>39224</v>
          </cell>
          <cell r="V162">
            <v>13109.717900000001</v>
          </cell>
          <cell r="W162">
            <v>108.91040000000001</v>
          </cell>
          <cell r="X162">
            <v>116.83760000000001</v>
          </cell>
          <cell r="Y162">
            <v>113.5022</v>
          </cell>
        </row>
        <row r="163">
          <cell r="A163">
            <v>39225</v>
          </cell>
          <cell r="B163">
            <v>128.15047000000001</v>
          </cell>
          <cell r="C163">
            <v>1.0891040000000001</v>
          </cell>
          <cell r="D163">
            <v>1.1609100000000001</v>
          </cell>
          <cell r="E163">
            <v>1.15899</v>
          </cell>
          <cell r="U163">
            <v>39225</v>
          </cell>
          <cell r="V163">
            <v>12815.047</v>
          </cell>
          <cell r="W163">
            <v>108.91040000000001</v>
          </cell>
          <cell r="X163">
            <v>116.09100000000001</v>
          </cell>
          <cell r="Y163">
            <v>115.899</v>
          </cell>
        </row>
        <row r="164">
          <cell r="A164">
            <v>39226</v>
          </cell>
          <cell r="B164">
            <v>128.652038</v>
          </cell>
          <cell r="C164">
            <v>1.080516</v>
          </cell>
          <cell r="D164">
            <v>1.1601729999999999</v>
          </cell>
          <cell r="E164">
            <v>1.182706</v>
          </cell>
          <cell r="U164">
            <v>39226</v>
          </cell>
          <cell r="V164">
            <v>12865.203800000001</v>
          </cell>
          <cell r="W164">
            <v>108.05160000000001</v>
          </cell>
          <cell r="X164">
            <v>116.01729999999999</v>
          </cell>
          <cell r="Y164">
            <v>118.2706</v>
          </cell>
        </row>
        <row r="165">
          <cell r="A165">
            <v>39227</v>
          </cell>
          <cell r="B165">
            <v>129.278997</v>
          </cell>
          <cell r="C165">
            <v>1.0928610000000001</v>
          </cell>
          <cell r="D165">
            <v>1.155681</v>
          </cell>
          <cell r="E165">
            <v>1.171783</v>
          </cell>
          <cell r="U165">
            <v>39227</v>
          </cell>
          <cell r="V165">
            <v>12927.8997</v>
          </cell>
          <cell r="W165">
            <v>109.2861</v>
          </cell>
          <cell r="X165">
            <v>115.5681</v>
          </cell>
          <cell r="Y165">
            <v>117.17830000000001</v>
          </cell>
        </row>
        <row r="166">
          <cell r="A166">
            <v>39230</v>
          </cell>
          <cell r="B166">
            <v>129.278997</v>
          </cell>
          <cell r="C166">
            <v>1.095008</v>
          </cell>
          <cell r="D166">
            <v>1.1566069999999999</v>
          </cell>
          <cell r="E166">
            <v>1.1564650000000001</v>
          </cell>
          <cell r="U166">
            <v>39230</v>
          </cell>
          <cell r="V166">
            <v>12927.8997</v>
          </cell>
          <cell r="W166">
            <v>109.5008</v>
          </cell>
          <cell r="X166">
            <v>115.66069999999999</v>
          </cell>
          <cell r="Y166">
            <v>115.6465</v>
          </cell>
        </row>
        <row r="167">
          <cell r="A167">
            <v>39231</v>
          </cell>
          <cell r="B167">
            <v>129.21630099999999</v>
          </cell>
          <cell r="C167">
            <v>1.079979</v>
          </cell>
          <cell r="D167">
            <v>1.160536</v>
          </cell>
          <cell r="E167">
            <v>1.1638360000000001</v>
          </cell>
          <cell r="U167">
            <v>39231</v>
          </cell>
          <cell r="V167">
            <v>12921.630099999998</v>
          </cell>
          <cell r="W167">
            <v>107.9979</v>
          </cell>
          <cell r="X167">
            <v>116.0536</v>
          </cell>
          <cell r="Y167">
            <v>116.38360000000002</v>
          </cell>
        </row>
        <row r="168">
          <cell r="A168">
            <v>39232</v>
          </cell>
          <cell r="B168">
            <v>130.65830700000001</v>
          </cell>
          <cell r="C168">
            <v>1.079979</v>
          </cell>
          <cell r="D168">
            <v>1.160536</v>
          </cell>
          <cell r="E168">
            <v>1.1638360000000001</v>
          </cell>
          <cell r="U168">
            <v>39232</v>
          </cell>
          <cell r="V168">
            <v>13065.8307</v>
          </cell>
          <cell r="W168">
            <v>107.9979</v>
          </cell>
          <cell r="X168">
            <v>116.0536</v>
          </cell>
          <cell r="Y168">
            <v>116.38360000000002</v>
          </cell>
        </row>
        <row r="169">
          <cell r="A169">
            <v>39233</v>
          </cell>
          <cell r="B169">
            <v>133.10344799999999</v>
          </cell>
          <cell r="C169">
            <v>1.090177</v>
          </cell>
          <cell r="D169">
            <v>1.1597489999999999</v>
          </cell>
          <cell r="E169">
            <v>1.1780109999999999</v>
          </cell>
          <cell r="U169">
            <v>39233</v>
          </cell>
          <cell r="V169">
            <v>13310.344799999999</v>
          </cell>
          <cell r="W169">
            <v>109.01769999999999</v>
          </cell>
          <cell r="X169">
            <v>115.97489999999999</v>
          </cell>
          <cell r="Y169">
            <v>117.80109999999999</v>
          </cell>
        </row>
        <row r="170">
          <cell r="A170">
            <v>39234</v>
          </cell>
          <cell r="B170">
            <v>134.23197500000001</v>
          </cell>
          <cell r="C170">
            <v>1.0896410000000001</v>
          </cell>
          <cell r="D170">
            <v>1.155168</v>
          </cell>
          <cell r="E170">
            <v>1.1846460000000001</v>
          </cell>
          <cell r="U170">
            <v>39234</v>
          </cell>
          <cell r="V170">
            <v>13423.1975</v>
          </cell>
          <cell r="W170">
            <v>108.9641</v>
          </cell>
          <cell r="X170">
            <v>115.5168</v>
          </cell>
          <cell r="Y170">
            <v>118.4646</v>
          </cell>
        </row>
        <row r="171">
          <cell r="A171">
            <v>39237</v>
          </cell>
          <cell r="B171">
            <v>136.05015700000001</v>
          </cell>
          <cell r="C171">
            <v>1.0982289999999999</v>
          </cell>
          <cell r="D171">
            <v>1.157492</v>
          </cell>
          <cell r="E171">
            <v>1.1875990000000001</v>
          </cell>
          <cell r="U171">
            <v>39237</v>
          </cell>
          <cell r="V171">
            <v>13605.015700000002</v>
          </cell>
          <cell r="W171">
            <v>109.82289999999999</v>
          </cell>
          <cell r="X171">
            <v>115.7492</v>
          </cell>
          <cell r="Y171">
            <v>118.7599</v>
          </cell>
        </row>
        <row r="172">
          <cell r="A172">
            <v>39238</v>
          </cell>
          <cell r="B172">
            <v>133.66771199999999</v>
          </cell>
          <cell r="C172">
            <v>1.1567369999999999</v>
          </cell>
          <cell r="D172">
            <v>1.1627000000000001</v>
          </cell>
          <cell r="E172">
            <v>1.1897489999999999</v>
          </cell>
          <cell r="U172">
            <v>39238</v>
          </cell>
          <cell r="V172">
            <v>13366.771199999999</v>
          </cell>
          <cell r="W172">
            <v>115.6737</v>
          </cell>
          <cell r="X172">
            <v>116.27000000000001</v>
          </cell>
          <cell r="Y172">
            <v>118.97489999999999</v>
          </cell>
        </row>
        <row r="173">
          <cell r="A173">
            <v>39239</v>
          </cell>
          <cell r="B173">
            <v>133.166144</v>
          </cell>
          <cell r="C173">
            <v>1.1352660000000001</v>
          </cell>
          <cell r="D173">
            <v>1.1705190000000001</v>
          </cell>
          <cell r="E173">
            <v>1.246383</v>
          </cell>
          <cell r="U173">
            <v>39239</v>
          </cell>
          <cell r="V173">
            <v>13316.6144</v>
          </cell>
          <cell r="W173">
            <v>113.52660000000002</v>
          </cell>
          <cell r="X173">
            <v>117.0519</v>
          </cell>
          <cell r="Y173">
            <v>124.6383</v>
          </cell>
        </row>
        <row r="174">
          <cell r="A174">
            <v>39240</v>
          </cell>
          <cell r="B174">
            <v>132.225705</v>
          </cell>
          <cell r="C174">
            <v>1.1272139999999999</v>
          </cell>
          <cell r="D174">
            <v>1.164396</v>
          </cell>
          <cell r="E174">
            <v>1.2482880000000001</v>
          </cell>
          <cell r="U174">
            <v>39240</v>
          </cell>
          <cell r="V174">
            <v>13222.5705</v>
          </cell>
          <cell r="W174">
            <v>112.72139999999999</v>
          </cell>
          <cell r="X174">
            <v>116.4396</v>
          </cell>
          <cell r="Y174">
            <v>124.8288</v>
          </cell>
        </row>
        <row r="175">
          <cell r="A175">
            <v>39241</v>
          </cell>
          <cell r="B175">
            <v>131.786834</v>
          </cell>
          <cell r="C175">
            <v>1.1229199999999999</v>
          </cell>
          <cell r="D175">
            <v>1.151335</v>
          </cell>
          <cell r="E175">
            <v>1.233347</v>
          </cell>
          <cell r="U175">
            <v>39241</v>
          </cell>
          <cell r="V175">
            <v>13178.6834</v>
          </cell>
          <cell r="W175">
            <v>112.29199999999999</v>
          </cell>
          <cell r="X175">
            <v>115.1335</v>
          </cell>
          <cell r="Y175">
            <v>123.3347</v>
          </cell>
        </row>
        <row r="176">
          <cell r="A176">
            <v>39244</v>
          </cell>
          <cell r="B176">
            <v>131.84952999999999</v>
          </cell>
          <cell r="C176">
            <v>1.096082</v>
          </cell>
          <cell r="D176">
            <v>1.143443</v>
          </cell>
          <cell r="E176">
            <v>1.2101170000000001</v>
          </cell>
          <cell r="U176">
            <v>39244</v>
          </cell>
          <cell r="V176">
            <v>13184.953</v>
          </cell>
          <cell r="W176">
            <v>109.6082</v>
          </cell>
          <cell r="X176">
            <v>114.3443</v>
          </cell>
          <cell r="Y176">
            <v>121.0117</v>
          </cell>
        </row>
        <row r="177">
          <cell r="A177">
            <v>39245</v>
          </cell>
          <cell r="B177">
            <v>130.78369900000001</v>
          </cell>
          <cell r="C177">
            <v>1.086957</v>
          </cell>
          <cell r="D177">
            <v>1.152892</v>
          </cell>
          <cell r="E177">
            <v>1.2259610000000001</v>
          </cell>
          <cell r="U177">
            <v>39245</v>
          </cell>
          <cell r="V177">
            <v>13078.369900000002</v>
          </cell>
          <cell r="W177">
            <v>108.69569999999999</v>
          </cell>
          <cell r="X177">
            <v>115.28920000000001</v>
          </cell>
          <cell r="Y177">
            <v>122.59610000000001</v>
          </cell>
        </row>
        <row r="178">
          <cell r="A178">
            <v>39246</v>
          </cell>
          <cell r="B178">
            <v>131.347962</v>
          </cell>
          <cell r="C178">
            <v>1.0896410000000001</v>
          </cell>
          <cell r="D178">
            <v>1.1478029999999999</v>
          </cell>
          <cell r="E178">
            <v>1.2290449999999999</v>
          </cell>
          <cell r="U178">
            <v>39246</v>
          </cell>
          <cell r="V178">
            <v>13134.796199999999</v>
          </cell>
          <cell r="W178">
            <v>108.9641</v>
          </cell>
          <cell r="X178">
            <v>114.7803</v>
          </cell>
          <cell r="Y178">
            <v>122.9045</v>
          </cell>
        </row>
        <row r="179">
          <cell r="A179">
            <v>39247</v>
          </cell>
          <cell r="B179">
            <v>132.60188099999999</v>
          </cell>
          <cell r="C179">
            <v>1.087494</v>
          </cell>
          <cell r="D179">
            <v>1.1494629999999999</v>
          </cell>
          <cell r="E179">
            <v>1.2257469999999999</v>
          </cell>
          <cell r="U179">
            <v>39247</v>
          </cell>
          <cell r="V179">
            <v>13260.188099999999</v>
          </cell>
          <cell r="W179">
            <v>108.74939999999999</v>
          </cell>
          <cell r="X179">
            <v>114.94629999999999</v>
          </cell>
          <cell r="Y179">
            <v>122.57469999999999</v>
          </cell>
        </row>
        <row r="180">
          <cell r="A180">
            <v>39248</v>
          </cell>
          <cell r="B180">
            <v>133.479624</v>
          </cell>
          <cell r="C180">
            <v>1.083199</v>
          </cell>
          <cell r="D180">
            <v>1.1250960000000001</v>
          </cell>
          <cell r="E180">
            <v>1.2501139999999999</v>
          </cell>
          <cell r="U180">
            <v>39248</v>
          </cell>
          <cell r="V180">
            <v>13347.9624</v>
          </cell>
          <cell r="W180">
            <v>108.3199</v>
          </cell>
          <cell r="X180">
            <v>112.50960000000001</v>
          </cell>
          <cell r="Y180">
            <v>125.01139999999999</v>
          </cell>
        </row>
        <row r="181">
          <cell r="A181">
            <v>39251</v>
          </cell>
          <cell r="B181">
            <v>133.479624</v>
          </cell>
          <cell r="C181">
            <v>1.111111</v>
          </cell>
          <cell r="D181">
            <v>1.1183620000000001</v>
          </cell>
          <cell r="E181">
            <v>1.2634829999999999</v>
          </cell>
          <cell r="U181">
            <v>39251</v>
          </cell>
          <cell r="V181">
            <v>13347.9624</v>
          </cell>
          <cell r="W181">
            <v>111.11109999999999</v>
          </cell>
          <cell r="X181">
            <v>111.83620000000001</v>
          </cell>
          <cell r="Y181">
            <v>126.34829999999999</v>
          </cell>
        </row>
        <row r="182">
          <cell r="A182">
            <v>39252</v>
          </cell>
          <cell r="B182">
            <v>131.786834</v>
          </cell>
          <cell r="C182">
            <v>1.1239939999999999</v>
          </cell>
          <cell r="D182">
            <v>1.1088929999999999</v>
          </cell>
          <cell r="E182">
            <v>1.2724679999999999</v>
          </cell>
          <cell r="U182">
            <v>39252</v>
          </cell>
          <cell r="V182">
            <v>13178.6834</v>
          </cell>
          <cell r="W182">
            <v>112.3994</v>
          </cell>
          <cell r="X182">
            <v>110.88929999999999</v>
          </cell>
          <cell r="Y182">
            <v>127.24679999999999</v>
          </cell>
        </row>
        <row r="183">
          <cell r="A183">
            <v>39253</v>
          </cell>
          <cell r="B183">
            <v>128.840125</v>
          </cell>
          <cell r="C183">
            <v>1.116479</v>
          </cell>
          <cell r="D183">
            <v>1.131005</v>
          </cell>
          <cell r="E183">
            <v>1.2689429999999999</v>
          </cell>
          <cell r="U183">
            <v>39253</v>
          </cell>
          <cell r="V183">
            <v>12884.012500000001</v>
          </cell>
          <cell r="W183">
            <v>111.64789999999999</v>
          </cell>
          <cell r="X183">
            <v>113.10050000000001</v>
          </cell>
          <cell r="Y183">
            <v>126.89429999999999</v>
          </cell>
        </row>
        <row r="184">
          <cell r="A184">
            <v>39254</v>
          </cell>
          <cell r="B184">
            <v>126.833856</v>
          </cell>
          <cell r="C184">
            <v>1.100376</v>
          </cell>
          <cell r="D184">
            <v>1.1318649999999999</v>
          </cell>
          <cell r="E184">
            <v>1.282735</v>
          </cell>
          <cell r="U184">
            <v>39254</v>
          </cell>
          <cell r="V184">
            <v>12683.3856</v>
          </cell>
          <cell r="W184">
            <v>110.0376</v>
          </cell>
          <cell r="X184">
            <v>113.1865</v>
          </cell>
          <cell r="Y184">
            <v>128.27349999999998</v>
          </cell>
        </row>
        <row r="185">
          <cell r="A185">
            <v>39255</v>
          </cell>
          <cell r="B185">
            <v>127.33542300000001</v>
          </cell>
          <cell r="C185">
            <v>1.0896410000000001</v>
          </cell>
          <cell r="D185">
            <v>1.1193960000000001</v>
          </cell>
          <cell r="E185">
            <v>1.2805820000000001</v>
          </cell>
          <cell r="U185">
            <v>39255</v>
          </cell>
          <cell r="V185">
            <v>12733.542300000001</v>
          </cell>
          <cell r="W185">
            <v>108.9641</v>
          </cell>
          <cell r="X185">
            <v>111.93960000000001</v>
          </cell>
          <cell r="Y185">
            <v>128.0582</v>
          </cell>
        </row>
        <row r="186">
          <cell r="A186">
            <v>39258</v>
          </cell>
          <cell r="B186">
            <v>126.77115999999999</v>
          </cell>
          <cell r="C186">
            <v>1.0724640000000001</v>
          </cell>
          <cell r="D186">
            <v>1.121251</v>
          </cell>
          <cell r="E186">
            <v>1.281493</v>
          </cell>
          <cell r="U186">
            <v>39258</v>
          </cell>
          <cell r="V186">
            <v>12677.116</v>
          </cell>
          <cell r="W186">
            <v>107.24640000000001</v>
          </cell>
          <cell r="X186">
            <v>112.1251</v>
          </cell>
          <cell r="Y186">
            <v>128.14930000000001</v>
          </cell>
        </row>
        <row r="187">
          <cell r="A187">
            <v>39259</v>
          </cell>
          <cell r="B187">
            <v>126.833856</v>
          </cell>
          <cell r="C187">
            <v>1.0939350000000001</v>
          </cell>
          <cell r="D187">
            <v>1.1207199999999999</v>
          </cell>
          <cell r="E187">
            <v>1.2643279999999999</v>
          </cell>
          <cell r="U187">
            <v>39259</v>
          </cell>
          <cell r="V187">
            <v>12683.3856</v>
          </cell>
          <cell r="W187">
            <v>109.39350000000002</v>
          </cell>
          <cell r="X187">
            <v>112.07199999999999</v>
          </cell>
          <cell r="Y187">
            <v>126.43279999999999</v>
          </cell>
        </row>
        <row r="188">
          <cell r="A188">
            <v>39260</v>
          </cell>
          <cell r="B188">
            <v>132.225705</v>
          </cell>
          <cell r="C188">
            <v>1.0928610000000001</v>
          </cell>
          <cell r="D188">
            <v>1.127365</v>
          </cell>
          <cell r="E188">
            <v>1.249433</v>
          </cell>
          <cell r="U188">
            <v>39260</v>
          </cell>
          <cell r="V188">
            <v>13222.5705</v>
          </cell>
          <cell r="W188">
            <v>109.2861</v>
          </cell>
          <cell r="X188">
            <v>112.73649999999999</v>
          </cell>
          <cell r="Y188">
            <v>124.94330000000001</v>
          </cell>
        </row>
        <row r="189">
          <cell r="A189">
            <v>39261</v>
          </cell>
          <cell r="B189">
            <v>137.42946699999999</v>
          </cell>
          <cell r="C189">
            <v>1.079979</v>
          </cell>
          <cell r="D189">
            <v>1.125572</v>
          </cell>
          <cell r="E189">
            <v>1.4589160000000001</v>
          </cell>
          <cell r="U189">
            <v>39261</v>
          </cell>
          <cell r="V189">
            <v>13742.946699999999</v>
          </cell>
          <cell r="W189">
            <v>107.9979</v>
          </cell>
          <cell r="X189">
            <v>112.55719999999999</v>
          </cell>
          <cell r="Y189">
            <v>145.89160000000001</v>
          </cell>
        </row>
        <row r="190">
          <cell r="A190">
            <v>39262</v>
          </cell>
          <cell r="B190">
            <v>133.41692800000001</v>
          </cell>
          <cell r="C190">
            <v>1.062802</v>
          </cell>
          <cell r="D190">
            <v>1.136433</v>
          </cell>
          <cell r="E190">
            <v>1.478335</v>
          </cell>
          <cell r="U190">
            <v>39262</v>
          </cell>
          <cell r="V190">
            <v>13341.692800000001</v>
          </cell>
          <cell r="W190">
            <v>106.28020000000001</v>
          </cell>
          <cell r="X190">
            <v>113.6433</v>
          </cell>
          <cell r="Y190">
            <v>147.83349999999999</v>
          </cell>
        </row>
        <row r="191">
          <cell r="A191">
            <v>39265</v>
          </cell>
          <cell r="B191">
            <v>136.67711600000001</v>
          </cell>
          <cell r="C191">
            <v>1.074611</v>
          </cell>
          <cell r="D191">
            <v>1.1423540000000001</v>
          </cell>
          <cell r="E191">
            <v>1.483813</v>
          </cell>
          <cell r="U191">
            <v>39265</v>
          </cell>
          <cell r="V191">
            <v>13667.711600000001</v>
          </cell>
          <cell r="W191">
            <v>107.4611</v>
          </cell>
          <cell r="X191">
            <v>114.23540000000001</v>
          </cell>
          <cell r="Y191">
            <v>148.38130000000001</v>
          </cell>
        </row>
        <row r="192">
          <cell r="A192">
            <v>39266</v>
          </cell>
          <cell r="B192">
            <v>136.36363600000001</v>
          </cell>
          <cell r="C192">
            <v>1.0778319999999999</v>
          </cell>
          <cell r="D192">
            <v>1.124071</v>
          </cell>
          <cell r="E192">
            <v>1.491795</v>
          </cell>
          <cell r="U192">
            <v>39266</v>
          </cell>
          <cell r="V192">
            <v>13636.363600000001</v>
          </cell>
          <cell r="W192">
            <v>107.78319999999999</v>
          </cell>
          <cell r="X192">
            <v>112.4071</v>
          </cell>
          <cell r="Y192">
            <v>149.17949999999999</v>
          </cell>
        </row>
        <row r="193">
          <cell r="A193">
            <v>39267</v>
          </cell>
          <cell r="B193">
            <v>136.36363600000001</v>
          </cell>
          <cell r="C193">
            <v>1.0735380000000001</v>
          </cell>
          <cell r="D193">
            <v>1.152461</v>
          </cell>
          <cell r="E193">
            <v>1.4938419999999999</v>
          </cell>
          <cell r="U193">
            <v>39267</v>
          </cell>
          <cell r="V193">
            <v>13636.363600000001</v>
          </cell>
          <cell r="W193">
            <v>107.35380000000001</v>
          </cell>
          <cell r="X193">
            <v>115.2461</v>
          </cell>
          <cell r="Y193">
            <v>149.38419999999999</v>
          </cell>
        </row>
        <row r="194">
          <cell r="A194">
            <v>39268</v>
          </cell>
          <cell r="B194">
            <v>137.053292</v>
          </cell>
          <cell r="C194">
            <v>1.096082</v>
          </cell>
          <cell r="D194">
            <v>1.1562589999999999</v>
          </cell>
          <cell r="E194">
            <v>1.494783</v>
          </cell>
          <cell r="U194">
            <v>39268</v>
          </cell>
          <cell r="V194">
            <v>13705.3292</v>
          </cell>
          <cell r="W194">
            <v>109.6082</v>
          </cell>
          <cell r="X194">
            <v>115.62589999999999</v>
          </cell>
          <cell r="Y194">
            <v>149.47829999999999</v>
          </cell>
        </row>
        <row r="195">
          <cell r="A195">
            <v>39269</v>
          </cell>
          <cell r="B195">
            <v>135.92476500000001</v>
          </cell>
          <cell r="C195">
            <v>1.0864199999999999</v>
          </cell>
          <cell r="D195">
            <v>1.1562589999999999</v>
          </cell>
          <cell r="E195">
            <v>1.494855</v>
          </cell>
          <cell r="U195">
            <v>39269</v>
          </cell>
          <cell r="V195">
            <v>13592.476500000001</v>
          </cell>
          <cell r="W195">
            <v>108.642</v>
          </cell>
          <cell r="X195">
            <v>115.62589999999999</v>
          </cell>
          <cell r="Y195">
            <v>149.4855</v>
          </cell>
        </row>
        <row r="196">
          <cell r="A196">
            <v>39272</v>
          </cell>
          <cell r="B196">
            <v>136.36363600000001</v>
          </cell>
          <cell r="C196">
            <v>1.0864199999999999</v>
          </cell>
          <cell r="D196">
            <v>1.1515089999999999</v>
          </cell>
          <cell r="E196">
            <v>1.5108079999999999</v>
          </cell>
          <cell r="U196">
            <v>39272</v>
          </cell>
          <cell r="V196">
            <v>13636.363600000001</v>
          </cell>
          <cell r="W196">
            <v>108.642</v>
          </cell>
          <cell r="X196">
            <v>115.15089999999999</v>
          </cell>
          <cell r="Y196">
            <v>151.08079999999998</v>
          </cell>
        </row>
        <row r="197">
          <cell r="A197">
            <v>39273</v>
          </cell>
          <cell r="B197">
            <v>132.78996900000001</v>
          </cell>
          <cell r="C197">
            <v>1.0939350000000001</v>
          </cell>
          <cell r="D197">
            <v>1.162301</v>
          </cell>
          <cell r="E197">
            <v>1.51973</v>
          </cell>
          <cell r="U197">
            <v>39273</v>
          </cell>
          <cell r="V197">
            <v>13278.996900000002</v>
          </cell>
          <cell r="W197">
            <v>109.39350000000002</v>
          </cell>
          <cell r="X197">
            <v>116.23010000000001</v>
          </cell>
          <cell r="Y197">
            <v>151.97300000000001</v>
          </cell>
        </row>
        <row r="198">
          <cell r="A198">
            <v>39274</v>
          </cell>
          <cell r="B198">
            <v>135.61128500000001</v>
          </cell>
          <cell r="C198">
            <v>1.0864199999999999</v>
          </cell>
          <cell r="D198">
            <v>1.1542380000000001</v>
          </cell>
          <cell r="E198">
            <v>1.519822</v>
          </cell>
          <cell r="U198">
            <v>39274</v>
          </cell>
          <cell r="V198">
            <v>13561.128500000001</v>
          </cell>
          <cell r="W198">
            <v>108.642</v>
          </cell>
          <cell r="X198">
            <v>115.42380000000001</v>
          </cell>
          <cell r="Y198">
            <v>151.98220000000001</v>
          </cell>
        </row>
        <row r="199">
          <cell r="A199">
            <v>39275</v>
          </cell>
          <cell r="B199">
            <v>138.87147300000001</v>
          </cell>
          <cell r="C199">
            <v>1.084273</v>
          </cell>
          <cell r="D199">
            <v>1.136161</v>
          </cell>
          <cell r="E199">
            <v>1.511036</v>
          </cell>
          <cell r="U199">
            <v>39275</v>
          </cell>
          <cell r="V199">
            <v>13887.147300000001</v>
          </cell>
          <cell r="W199">
            <v>108.4273</v>
          </cell>
          <cell r="X199">
            <v>113.6161</v>
          </cell>
          <cell r="Y199">
            <v>151.1036</v>
          </cell>
        </row>
        <row r="200">
          <cell r="A200">
            <v>39276</v>
          </cell>
          <cell r="B200">
            <v>135.799373</v>
          </cell>
          <cell r="C200">
            <v>1.0713900000000001</v>
          </cell>
          <cell r="D200">
            <v>1.143081</v>
          </cell>
          <cell r="E200">
            <v>1.523514</v>
          </cell>
          <cell r="U200">
            <v>39276</v>
          </cell>
          <cell r="V200">
            <v>13579.9373</v>
          </cell>
          <cell r="W200">
            <v>107.13900000000001</v>
          </cell>
          <cell r="X200">
            <v>114.3081</v>
          </cell>
          <cell r="Y200">
            <v>152.35140000000001</v>
          </cell>
        </row>
        <row r="201">
          <cell r="A201">
            <v>39279</v>
          </cell>
          <cell r="B201">
            <v>133.22883999999999</v>
          </cell>
          <cell r="C201">
            <v>1.084273</v>
          </cell>
          <cell r="D201">
            <v>1.154641</v>
          </cell>
          <cell r="E201">
            <v>1.548559</v>
          </cell>
          <cell r="U201">
            <v>39279</v>
          </cell>
          <cell r="V201">
            <v>13322.883999999998</v>
          </cell>
          <cell r="W201">
            <v>108.4273</v>
          </cell>
          <cell r="X201">
            <v>115.4641</v>
          </cell>
          <cell r="Y201">
            <v>154.85589999999999</v>
          </cell>
        </row>
        <row r="202">
          <cell r="A202">
            <v>39280</v>
          </cell>
          <cell r="B202">
            <v>131.912226</v>
          </cell>
          <cell r="C202">
            <v>1.0885670000000001</v>
          </cell>
          <cell r="D202">
            <v>1.142353</v>
          </cell>
          <cell r="E202">
            <v>1.571018</v>
          </cell>
          <cell r="U202">
            <v>39280</v>
          </cell>
          <cell r="V202">
            <v>13191.222600000001</v>
          </cell>
          <cell r="W202">
            <v>108.8567</v>
          </cell>
          <cell r="X202">
            <v>114.2353</v>
          </cell>
          <cell r="Y202">
            <v>157.1018</v>
          </cell>
        </row>
        <row r="203">
          <cell r="A203">
            <v>39281</v>
          </cell>
          <cell r="B203">
            <v>132.47648899999999</v>
          </cell>
          <cell r="C203">
            <v>1.084273</v>
          </cell>
          <cell r="D203">
            <v>1.1681950000000001</v>
          </cell>
          <cell r="E203">
            <v>1.5896239999999999</v>
          </cell>
          <cell r="U203">
            <v>39281</v>
          </cell>
          <cell r="V203">
            <v>13247.648899999998</v>
          </cell>
          <cell r="W203">
            <v>108.4273</v>
          </cell>
          <cell r="X203">
            <v>116.81950000000001</v>
          </cell>
          <cell r="Y203">
            <v>158.9624</v>
          </cell>
        </row>
        <row r="204">
          <cell r="A204">
            <v>39282</v>
          </cell>
          <cell r="B204">
            <v>134.106583</v>
          </cell>
          <cell r="C204">
            <v>1.0654859999999999</v>
          </cell>
          <cell r="D204">
            <v>1.161602</v>
          </cell>
          <cell r="E204">
            <v>1.5911679999999999</v>
          </cell>
          <cell r="U204">
            <v>39282</v>
          </cell>
          <cell r="V204">
            <v>13410.658299999999</v>
          </cell>
          <cell r="W204">
            <v>106.54859999999999</v>
          </cell>
          <cell r="X204">
            <v>116.1602</v>
          </cell>
          <cell r="Y204">
            <v>159.11679999999998</v>
          </cell>
        </row>
        <row r="205">
          <cell r="A205">
            <v>39283</v>
          </cell>
          <cell r="B205">
            <v>132.60188099999999</v>
          </cell>
          <cell r="C205">
            <v>1.0477730000000001</v>
          </cell>
          <cell r="D205">
            <v>1.240656</v>
          </cell>
          <cell r="E205">
            <v>1.5993710000000001</v>
          </cell>
          <cell r="U205">
            <v>39283</v>
          </cell>
          <cell r="V205">
            <v>13260.188099999999</v>
          </cell>
          <cell r="W205">
            <v>104.77730000000001</v>
          </cell>
          <cell r="X205">
            <v>124.0656</v>
          </cell>
          <cell r="Y205">
            <v>159.93710000000002</v>
          </cell>
        </row>
        <row r="206">
          <cell r="A206">
            <v>39286</v>
          </cell>
          <cell r="B206">
            <v>135.42319699999999</v>
          </cell>
          <cell r="C206">
            <v>1.054751</v>
          </cell>
          <cell r="D206">
            <v>1.236076</v>
          </cell>
          <cell r="E206">
            <v>1.5795319999999999</v>
          </cell>
          <cell r="U206">
            <v>39286</v>
          </cell>
          <cell r="V206">
            <v>13542.319699999998</v>
          </cell>
          <cell r="W206">
            <v>105.4751</v>
          </cell>
          <cell r="X206">
            <v>123.60759999999999</v>
          </cell>
          <cell r="Y206">
            <v>157.95319999999998</v>
          </cell>
        </row>
        <row r="207">
          <cell r="A207">
            <v>39287</v>
          </cell>
          <cell r="B207">
            <v>128.213166</v>
          </cell>
          <cell r="C207">
            <v>1.0472360000000001</v>
          </cell>
          <cell r="D207">
            <v>1.2271209999999999</v>
          </cell>
          <cell r="E207">
            <v>1.5678030000000001</v>
          </cell>
          <cell r="U207">
            <v>39287</v>
          </cell>
          <cell r="V207">
            <v>12821.3166</v>
          </cell>
          <cell r="W207">
            <v>104.7236</v>
          </cell>
          <cell r="X207">
            <v>122.71209999999999</v>
          </cell>
          <cell r="Y207">
            <v>156.78030000000001</v>
          </cell>
        </row>
        <row r="208">
          <cell r="A208">
            <v>39288</v>
          </cell>
          <cell r="B208">
            <v>127.33542300000001</v>
          </cell>
          <cell r="C208">
            <v>1.038111</v>
          </cell>
          <cell r="D208">
            <v>1.2268950000000001</v>
          </cell>
          <cell r="E208">
            <v>1.5656019999999999</v>
          </cell>
          <cell r="U208">
            <v>39288</v>
          </cell>
          <cell r="V208">
            <v>12733.542300000001</v>
          </cell>
          <cell r="W208">
            <v>103.8111</v>
          </cell>
          <cell r="X208">
            <v>122.68950000000001</v>
          </cell>
          <cell r="Y208">
            <v>156.56019999999998</v>
          </cell>
        </row>
        <row r="209">
          <cell r="A209">
            <v>39289</v>
          </cell>
          <cell r="B209">
            <v>123.13479599999999</v>
          </cell>
          <cell r="C209">
            <v>1.0359640000000001</v>
          </cell>
          <cell r="D209">
            <v>1.2041500000000001</v>
          </cell>
          <cell r="E209">
            <v>1.549506</v>
          </cell>
          <cell r="U209">
            <v>39289</v>
          </cell>
          <cell r="V209">
            <v>12313.479599999999</v>
          </cell>
          <cell r="W209">
            <v>103.59640000000002</v>
          </cell>
          <cell r="X209">
            <v>120.41500000000001</v>
          </cell>
          <cell r="Y209">
            <v>154.95060000000001</v>
          </cell>
        </row>
        <row r="210">
          <cell r="A210">
            <v>39290</v>
          </cell>
          <cell r="B210">
            <v>123.573668</v>
          </cell>
          <cell r="C210">
            <v>1.0445519999999999</v>
          </cell>
          <cell r="D210">
            <v>1.1971590000000001</v>
          </cell>
          <cell r="E210">
            <v>1.57666</v>
          </cell>
          <cell r="U210">
            <v>39290</v>
          </cell>
          <cell r="V210">
            <v>12357.3668</v>
          </cell>
          <cell r="W210">
            <v>104.45519999999999</v>
          </cell>
          <cell r="X210">
            <v>119.7159</v>
          </cell>
          <cell r="Y210">
            <v>157.666</v>
          </cell>
        </row>
        <row r="211">
          <cell r="A211">
            <v>39293</v>
          </cell>
          <cell r="B211">
            <v>125.203762</v>
          </cell>
          <cell r="C211">
            <v>1.0198609999999999</v>
          </cell>
          <cell r="D211">
            <v>1.1857009999999999</v>
          </cell>
          <cell r="E211">
            <v>1.562651</v>
          </cell>
          <cell r="U211">
            <v>39293</v>
          </cell>
          <cell r="V211">
            <v>12520.376200000001</v>
          </cell>
          <cell r="W211">
            <v>101.98609999999999</v>
          </cell>
          <cell r="X211">
            <v>118.5701</v>
          </cell>
          <cell r="Y211">
            <v>156.26509999999999</v>
          </cell>
        </row>
        <row r="212">
          <cell r="A212">
            <v>39294</v>
          </cell>
          <cell r="B212">
            <v>124.827586</v>
          </cell>
          <cell r="C212">
            <v>1.0193239999999999</v>
          </cell>
          <cell r="D212">
            <v>1.1875690000000001</v>
          </cell>
          <cell r="E212">
            <v>1.5697030000000001</v>
          </cell>
          <cell r="U212">
            <v>39294</v>
          </cell>
          <cell r="V212">
            <v>12482.758599999999</v>
          </cell>
          <cell r="W212">
            <v>101.93239999999999</v>
          </cell>
          <cell r="X212">
            <v>118.75690000000002</v>
          </cell>
          <cell r="Y212">
            <v>156.97030000000001</v>
          </cell>
        </row>
        <row r="213">
          <cell r="A213">
            <v>39295</v>
          </cell>
          <cell r="B213">
            <v>122.068966</v>
          </cell>
          <cell r="C213">
            <v>1.0187870000000001</v>
          </cell>
          <cell r="D213">
            <v>1.1979150000000001</v>
          </cell>
          <cell r="E213">
            <v>1.566587</v>
          </cell>
          <cell r="U213">
            <v>39295</v>
          </cell>
          <cell r="V213">
            <v>12206.8966</v>
          </cell>
          <cell r="W213">
            <v>101.87870000000001</v>
          </cell>
          <cell r="X213">
            <v>119.79150000000001</v>
          </cell>
          <cell r="Y213">
            <v>156.65869999999998</v>
          </cell>
        </row>
        <row r="214">
          <cell r="A214">
            <v>39296</v>
          </cell>
          <cell r="B214">
            <v>121.943574</v>
          </cell>
          <cell r="C214">
            <v>1.0236179999999999</v>
          </cell>
          <cell r="D214">
            <v>1.1881889999999999</v>
          </cell>
          <cell r="E214">
            <v>1.569671</v>
          </cell>
          <cell r="U214">
            <v>39296</v>
          </cell>
          <cell r="V214">
            <v>12194.357399999999</v>
          </cell>
          <cell r="W214">
            <v>102.36179999999999</v>
          </cell>
          <cell r="X214">
            <v>118.8189</v>
          </cell>
          <cell r="Y214">
            <v>156.96710000000002</v>
          </cell>
        </row>
        <row r="215">
          <cell r="A215">
            <v>39297</v>
          </cell>
          <cell r="B215">
            <v>120</v>
          </cell>
          <cell r="C215">
            <v>1.0144930000000001</v>
          </cell>
          <cell r="D215">
            <v>1.2033240000000001</v>
          </cell>
          <cell r="E215">
            <v>1.5554209999999999</v>
          </cell>
          <cell r="U215">
            <v>39297</v>
          </cell>
          <cell r="V215">
            <v>12000</v>
          </cell>
          <cell r="W215">
            <v>101.44930000000001</v>
          </cell>
          <cell r="X215">
            <v>120.33240000000001</v>
          </cell>
          <cell r="Y215">
            <v>155.5421</v>
          </cell>
        </row>
        <row r="216">
          <cell r="A216">
            <v>39300</v>
          </cell>
          <cell r="B216">
            <v>124.012539</v>
          </cell>
          <cell r="C216">
            <v>1.022008</v>
          </cell>
          <cell r="D216">
            <v>1.252143</v>
          </cell>
          <cell r="E216">
            <v>1.599472</v>
          </cell>
          <cell r="U216">
            <v>39300</v>
          </cell>
          <cell r="V216">
            <v>12401.2539</v>
          </cell>
          <cell r="W216">
            <v>102.2008</v>
          </cell>
          <cell r="X216">
            <v>125.21429999999999</v>
          </cell>
          <cell r="Y216">
            <v>159.94720000000001</v>
          </cell>
        </row>
        <row r="217">
          <cell r="A217">
            <v>39301</v>
          </cell>
          <cell r="B217">
            <v>125.956113</v>
          </cell>
          <cell r="C217">
            <v>1.0150300000000001</v>
          </cell>
          <cell r="D217">
            <v>1.208869</v>
          </cell>
          <cell r="E217">
            <v>1.5920380000000001</v>
          </cell>
          <cell r="U217">
            <v>39301</v>
          </cell>
          <cell r="V217">
            <v>12595.6113</v>
          </cell>
          <cell r="W217">
            <v>101.50300000000001</v>
          </cell>
          <cell r="X217">
            <v>120.8869</v>
          </cell>
          <cell r="Y217">
            <v>159.2038</v>
          </cell>
        </row>
        <row r="218">
          <cell r="A218">
            <v>39302</v>
          </cell>
          <cell r="B218">
            <v>122.82131699999999</v>
          </cell>
          <cell r="C218">
            <v>1.000537</v>
          </cell>
          <cell r="D218">
            <v>1.2233229999999999</v>
          </cell>
          <cell r="E218">
            <v>1.5826309999999999</v>
          </cell>
          <cell r="U218">
            <v>39302</v>
          </cell>
          <cell r="V218">
            <v>12282.1317</v>
          </cell>
          <cell r="W218">
            <v>100.05370000000001</v>
          </cell>
          <cell r="X218">
            <v>122.33229999999999</v>
          </cell>
          <cell r="Y218">
            <v>158.26309999999998</v>
          </cell>
        </row>
        <row r="219">
          <cell r="A219">
            <v>39303</v>
          </cell>
          <cell r="B219">
            <v>120.689655</v>
          </cell>
          <cell r="C219">
            <v>1.033817</v>
          </cell>
          <cell r="D219">
            <v>1.217509</v>
          </cell>
          <cell r="E219">
            <v>1.629192</v>
          </cell>
          <cell r="U219">
            <v>39303</v>
          </cell>
          <cell r="V219">
            <v>12068.9655</v>
          </cell>
          <cell r="W219">
            <v>103.3817</v>
          </cell>
          <cell r="X219">
            <v>121.7509</v>
          </cell>
          <cell r="Y219">
            <v>162.91919999999999</v>
          </cell>
        </row>
        <row r="220">
          <cell r="A220">
            <v>39304</v>
          </cell>
          <cell r="B220">
            <v>125.517241</v>
          </cell>
          <cell r="C220">
            <v>1.029522</v>
          </cell>
          <cell r="D220">
            <v>1.170275</v>
          </cell>
          <cell r="E220">
            <v>1.6843349999999999</v>
          </cell>
          <cell r="U220">
            <v>39304</v>
          </cell>
          <cell r="V220">
            <v>12551.724099999999</v>
          </cell>
          <cell r="W220">
            <v>102.9522</v>
          </cell>
          <cell r="X220">
            <v>117.02749999999999</v>
          </cell>
          <cell r="Y220">
            <v>168.43349999999998</v>
          </cell>
        </row>
        <row r="221">
          <cell r="A221">
            <v>39307</v>
          </cell>
          <cell r="B221">
            <v>125.454545</v>
          </cell>
          <cell r="C221">
            <v>1.009125</v>
          </cell>
          <cell r="D221">
            <v>1.1038159999999999</v>
          </cell>
          <cell r="E221">
            <v>1.6556770000000001</v>
          </cell>
          <cell r="U221">
            <v>39307</v>
          </cell>
          <cell r="V221">
            <v>12545.4545</v>
          </cell>
          <cell r="W221">
            <v>100.91250000000001</v>
          </cell>
          <cell r="X221">
            <v>110.38159999999999</v>
          </cell>
          <cell r="Y221">
            <v>165.5677</v>
          </cell>
        </row>
        <row r="222">
          <cell r="A222">
            <v>39308</v>
          </cell>
          <cell r="B222">
            <v>124.45141099999999</v>
          </cell>
          <cell r="C222">
            <v>0.99570599999999998</v>
          </cell>
          <cell r="D222">
            <v>1.1533089999999999</v>
          </cell>
          <cell r="E222">
            <v>1.620357</v>
          </cell>
          <cell r="U222">
            <v>39308</v>
          </cell>
          <cell r="V222">
            <v>12445.141099999999</v>
          </cell>
          <cell r="W222">
            <v>99.570599999999999</v>
          </cell>
          <cell r="X222">
            <v>115.33089999999999</v>
          </cell>
          <cell r="Y222">
            <v>162.03569999999999</v>
          </cell>
        </row>
        <row r="223">
          <cell r="A223">
            <v>39309</v>
          </cell>
          <cell r="B223">
            <v>125.517241</v>
          </cell>
          <cell r="C223">
            <v>1.0354270000000001</v>
          </cell>
          <cell r="D223">
            <v>1.1641509999999999</v>
          </cell>
          <cell r="E223">
            <v>1.629065</v>
          </cell>
          <cell r="U223">
            <v>39309</v>
          </cell>
          <cell r="V223">
            <v>12551.724099999999</v>
          </cell>
          <cell r="W223">
            <v>103.54270000000001</v>
          </cell>
          <cell r="X223">
            <v>116.4151</v>
          </cell>
          <cell r="Y223">
            <v>162.90649999999999</v>
          </cell>
        </row>
        <row r="224">
          <cell r="A224">
            <v>39310</v>
          </cell>
          <cell r="B224">
            <v>126.959248</v>
          </cell>
          <cell r="C224">
            <v>1.0305960000000001</v>
          </cell>
          <cell r="D224">
            <v>1.149953</v>
          </cell>
          <cell r="E224">
            <v>1.621129</v>
          </cell>
          <cell r="U224">
            <v>39310</v>
          </cell>
          <cell r="V224">
            <v>12695.924800000001</v>
          </cell>
          <cell r="W224">
            <v>103.0596</v>
          </cell>
          <cell r="X224">
            <v>114.9953</v>
          </cell>
          <cell r="Y224">
            <v>162.1129</v>
          </cell>
        </row>
        <row r="225">
          <cell r="A225">
            <v>39311</v>
          </cell>
          <cell r="B225">
            <v>128.087774</v>
          </cell>
          <cell r="C225">
            <v>1.017177</v>
          </cell>
          <cell r="D225">
            <v>1.144382</v>
          </cell>
          <cell r="E225">
            <v>1.6057330000000001</v>
          </cell>
          <cell r="U225">
            <v>39311</v>
          </cell>
          <cell r="V225">
            <v>12808.777399999999</v>
          </cell>
          <cell r="W225">
            <v>101.71769999999999</v>
          </cell>
          <cell r="X225">
            <v>114.43819999999999</v>
          </cell>
          <cell r="Y225">
            <v>160.57330000000002</v>
          </cell>
        </row>
        <row r="226">
          <cell r="A226">
            <v>39314</v>
          </cell>
          <cell r="B226">
            <v>129.34169299999999</v>
          </cell>
          <cell r="C226">
            <v>0.99678</v>
          </cell>
          <cell r="D226">
            <v>1.138879</v>
          </cell>
          <cell r="E226">
            <v>1.614093</v>
          </cell>
          <cell r="U226">
            <v>39314</v>
          </cell>
          <cell r="V226">
            <v>12934.1693</v>
          </cell>
          <cell r="W226">
            <v>99.677999999999997</v>
          </cell>
          <cell r="X226">
            <v>113.8879</v>
          </cell>
          <cell r="Y226">
            <v>161.4093</v>
          </cell>
        </row>
        <row r="227">
          <cell r="A227">
            <v>39315</v>
          </cell>
          <cell r="B227">
            <v>128.27586199999999</v>
          </cell>
          <cell r="C227">
            <v>1.0144930000000001</v>
          </cell>
          <cell r="D227">
            <v>1.1368279999999999</v>
          </cell>
          <cell r="E227">
            <v>1.647688</v>
          </cell>
          <cell r="U227">
            <v>39315</v>
          </cell>
          <cell r="V227">
            <v>12827.5862</v>
          </cell>
          <cell r="W227">
            <v>101.44930000000001</v>
          </cell>
          <cell r="X227">
            <v>113.6828</v>
          </cell>
          <cell r="Y227">
            <v>164.7688</v>
          </cell>
        </row>
        <row r="228">
          <cell r="A228">
            <v>39316</v>
          </cell>
          <cell r="B228">
            <v>130.34482800000001</v>
          </cell>
          <cell r="C228">
            <v>0.99839</v>
          </cell>
          <cell r="D228">
            <v>1.166811</v>
          </cell>
          <cell r="E228">
            <v>1.684839</v>
          </cell>
          <cell r="U228">
            <v>39316</v>
          </cell>
          <cell r="V228">
            <v>13034.482800000002</v>
          </cell>
          <cell r="W228">
            <v>99.838999999999999</v>
          </cell>
          <cell r="X228">
            <v>116.6811</v>
          </cell>
          <cell r="Y228">
            <v>168.48390000000001</v>
          </cell>
        </row>
        <row r="229">
          <cell r="A229">
            <v>39317</v>
          </cell>
          <cell r="B229">
            <v>128.71473399999999</v>
          </cell>
          <cell r="C229">
            <v>1.001611</v>
          </cell>
          <cell r="D229">
            <v>1.1673640000000001</v>
          </cell>
          <cell r="E229">
            <v>1.68354</v>
          </cell>
          <cell r="U229">
            <v>39317</v>
          </cell>
          <cell r="V229">
            <v>12871.473399999999</v>
          </cell>
          <cell r="W229">
            <v>100.1611</v>
          </cell>
          <cell r="X229">
            <v>116.7364</v>
          </cell>
          <cell r="Y229">
            <v>168.35400000000001</v>
          </cell>
        </row>
        <row r="230">
          <cell r="A230">
            <v>39318</v>
          </cell>
          <cell r="B230">
            <v>130.59561099999999</v>
          </cell>
          <cell r="C230">
            <v>1.0144930000000001</v>
          </cell>
          <cell r="D230">
            <v>1.187784</v>
          </cell>
          <cell r="E230">
            <v>1.687276</v>
          </cell>
          <cell r="U230">
            <v>39318</v>
          </cell>
          <cell r="V230">
            <v>13059.561099999999</v>
          </cell>
          <cell r="W230">
            <v>101.44930000000001</v>
          </cell>
          <cell r="X230">
            <v>118.77839999999999</v>
          </cell>
          <cell r="Y230">
            <v>168.7276</v>
          </cell>
        </row>
        <row r="231">
          <cell r="A231">
            <v>39321</v>
          </cell>
          <cell r="B231">
            <v>130.34482800000001</v>
          </cell>
          <cell r="C231">
            <v>1.0026839999999999</v>
          </cell>
          <cell r="D231">
            <v>1.1883330000000001</v>
          </cell>
          <cell r="E231">
            <v>1.655907</v>
          </cell>
          <cell r="U231">
            <v>39321</v>
          </cell>
          <cell r="V231">
            <v>13034.482800000002</v>
          </cell>
          <cell r="W231">
            <v>100.26839999999999</v>
          </cell>
          <cell r="X231">
            <v>118.83330000000001</v>
          </cell>
          <cell r="Y231">
            <v>165.5907</v>
          </cell>
        </row>
        <row r="232">
          <cell r="A232">
            <v>39322</v>
          </cell>
          <cell r="B232">
            <v>124.45141099999999</v>
          </cell>
          <cell r="C232">
            <v>1.0101990000000001</v>
          </cell>
          <cell r="D232">
            <v>1.216831</v>
          </cell>
          <cell r="E232">
            <v>1.672647</v>
          </cell>
          <cell r="U232">
            <v>39322</v>
          </cell>
          <cell r="V232">
            <v>12445.141099999999</v>
          </cell>
          <cell r="W232">
            <v>101.01990000000001</v>
          </cell>
          <cell r="X232">
            <v>121.6831</v>
          </cell>
          <cell r="Y232">
            <v>167.2647</v>
          </cell>
        </row>
        <row r="233">
          <cell r="A233">
            <v>39323</v>
          </cell>
          <cell r="B233">
            <v>128.526646</v>
          </cell>
          <cell r="C233">
            <v>1.0101990000000001</v>
          </cell>
          <cell r="D233">
            <v>1.193039</v>
          </cell>
          <cell r="E233">
            <v>1.6599680000000001</v>
          </cell>
          <cell r="U233">
            <v>39323</v>
          </cell>
          <cell r="V233">
            <v>12852.6646</v>
          </cell>
          <cell r="W233">
            <v>101.01990000000001</v>
          </cell>
          <cell r="X233">
            <v>119.3039</v>
          </cell>
          <cell r="Y233">
            <v>165.99680000000001</v>
          </cell>
        </row>
        <row r="234">
          <cell r="A234">
            <v>39324</v>
          </cell>
          <cell r="B234">
            <v>127.39811899999999</v>
          </cell>
          <cell r="C234">
            <v>0.99946299999999999</v>
          </cell>
          <cell r="D234">
            <v>1.1656439999999999</v>
          </cell>
          <cell r="E234">
            <v>1.649159</v>
          </cell>
          <cell r="U234">
            <v>39324</v>
          </cell>
          <cell r="V234">
            <v>12739.811899999999</v>
          </cell>
          <cell r="W234">
            <v>99.946299999999994</v>
          </cell>
          <cell r="X234">
            <v>116.56439999999999</v>
          </cell>
          <cell r="Y234">
            <v>164.91589999999999</v>
          </cell>
        </row>
        <row r="235">
          <cell r="A235">
            <v>39325</v>
          </cell>
          <cell r="B235">
            <v>130.15674000000001</v>
          </cell>
          <cell r="C235">
            <v>1.005368</v>
          </cell>
          <cell r="D235">
            <v>1.1781710000000001</v>
          </cell>
          <cell r="E235">
            <v>1.673462</v>
          </cell>
          <cell r="U235">
            <v>39325</v>
          </cell>
          <cell r="V235">
            <v>13015.674000000001</v>
          </cell>
          <cell r="W235">
            <v>100.5368</v>
          </cell>
          <cell r="X235">
            <v>117.81710000000001</v>
          </cell>
          <cell r="Y235">
            <v>167.34620000000001</v>
          </cell>
        </row>
        <row r="236">
          <cell r="A236">
            <v>39328</v>
          </cell>
          <cell r="B236">
            <v>130.15674000000001</v>
          </cell>
          <cell r="C236">
            <v>1.012346</v>
          </cell>
          <cell r="D236">
            <v>1.1667449999999999</v>
          </cell>
          <cell r="E236">
            <v>1.684396</v>
          </cell>
          <cell r="U236">
            <v>39328</v>
          </cell>
          <cell r="V236">
            <v>13015.674000000001</v>
          </cell>
          <cell r="W236">
            <v>101.2346</v>
          </cell>
          <cell r="X236">
            <v>116.67449999999999</v>
          </cell>
          <cell r="Y236">
            <v>168.43960000000001</v>
          </cell>
        </row>
        <row r="237">
          <cell r="A237">
            <v>39329</v>
          </cell>
          <cell r="B237">
            <v>130.28213199999999</v>
          </cell>
          <cell r="C237">
            <v>1.046699</v>
          </cell>
          <cell r="D237">
            <v>1.1859569999999999</v>
          </cell>
          <cell r="E237">
            <v>1.6938679999999999</v>
          </cell>
          <cell r="U237">
            <v>39329</v>
          </cell>
          <cell r="V237">
            <v>13028.213199999998</v>
          </cell>
          <cell r="W237">
            <v>104.6699</v>
          </cell>
          <cell r="X237">
            <v>118.59569999999999</v>
          </cell>
          <cell r="Y237">
            <v>169.38679999999999</v>
          </cell>
        </row>
        <row r="238">
          <cell r="A238">
            <v>39330</v>
          </cell>
          <cell r="B238">
            <v>126.833856</v>
          </cell>
          <cell r="C238">
            <v>1.0692429999999999</v>
          </cell>
          <cell r="D238">
            <v>1.1859569999999999</v>
          </cell>
          <cell r="E238">
            <v>1.6939649999999999</v>
          </cell>
          <cell r="U238">
            <v>39330</v>
          </cell>
          <cell r="V238">
            <v>12683.3856</v>
          </cell>
          <cell r="W238">
            <v>106.92429999999999</v>
          </cell>
          <cell r="X238">
            <v>118.59569999999999</v>
          </cell>
          <cell r="Y238">
            <v>169.3965</v>
          </cell>
        </row>
        <row r="239">
          <cell r="A239">
            <v>39331</v>
          </cell>
          <cell r="B239">
            <v>127.774295</v>
          </cell>
          <cell r="C239">
            <v>1.079979</v>
          </cell>
          <cell r="D239">
            <v>1.2066920000000001</v>
          </cell>
          <cell r="E239">
            <v>1.730596</v>
          </cell>
          <cell r="U239">
            <v>39331</v>
          </cell>
          <cell r="V239">
            <v>12777.4295</v>
          </cell>
          <cell r="W239">
            <v>107.9979</v>
          </cell>
          <cell r="X239">
            <v>120.6692</v>
          </cell>
          <cell r="Y239">
            <v>173.05959999999999</v>
          </cell>
        </row>
        <row r="240">
          <cell r="A240">
            <v>39332</v>
          </cell>
          <cell r="B240">
            <v>127.210031</v>
          </cell>
          <cell r="C240">
            <v>1.0778319999999999</v>
          </cell>
          <cell r="D240">
            <v>1.183702</v>
          </cell>
          <cell r="E240">
            <v>1.7125589999999999</v>
          </cell>
          <cell r="U240">
            <v>39332</v>
          </cell>
          <cell r="V240">
            <v>12721.0031</v>
          </cell>
          <cell r="W240">
            <v>107.78319999999999</v>
          </cell>
          <cell r="X240">
            <v>118.3702</v>
          </cell>
          <cell r="Y240">
            <v>171.2559</v>
          </cell>
        </row>
        <row r="241">
          <cell r="A241">
            <v>39335</v>
          </cell>
          <cell r="B241">
            <v>127.96238200000001</v>
          </cell>
          <cell r="C241">
            <v>1.0520670000000001</v>
          </cell>
          <cell r="D241">
            <v>1.1937869999999999</v>
          </cell>
          <cell r="E241">
            <v>1.732515</v>
          </cell>
          <cell r="U241">
            <v>39335</v>
          </cell>
          <cell r="V241">
            <v>12796.2382</v>
          </cell>
          <cell r="W241">
            <v>105.20670000000001</v>
          </cell>
          <cell r="X241">
            <v>119.37869999999999</v>
          </cell>
          <cell r="Y241">
            <v>173.25149999999999</v>
          </cell>
        </row>
        <row r="242">
          <cell r="A242">
            <v>39336</v>
          </cell>
          <cell r="B242">
            <v>130.34482800000001</v>
          </cell>
          <cell r="C242">
            <v>1.046699</v>
          </cell>
          <cell r="D242">
            <v>1.1806049999999999</v>
          </cell>
          <cell r="E242">
            <v>1.714847</v>
          </cell>
          <cell r="U242">
            <v>39336</v>
          </cell>
          <cell r="V242">
            <v>13034.482800000002</v>
          </cell>
          <cell r="W242">
            <v>104.6699</v>
          </cell>
          <cell r="X242">
            <v>118.06049999999999</v>
          </cell>
          <cell r="Y242">
            <v>171.4847</v>
          </cell>
        </row>
        <row r="243">
          <cell r="A243">
            <v>39337</v>
          </cell>
          <cell r="B243">
            <v>134.98432600000001</v>
          </cell>
          <cell r="C243">
            <v>1.087494</v>
          </cell>
          <cell r="D243">
            <v>1.1797059999999999</v>
          </cell>
          <cell r="E243">
            <v>1.721209</v>
          </cell>
          <cell r="U243">
            <v>39337</v>
          </cell>
          <cell r="V243">
            <v>13498.4326</v>
          </cell>
          <cell r="W243">
            <v>108.74939999999999</v>
          </cell>
          <cell r="X243">
            <v>117.97059999999999</v>
          </cell>
          <cell r="Y243">
            <v>172.12090000000001</v>
          </cell>
        </row>
        <row r="244">
          <cell r="A244">
            <v>39338</v>
          </cell>
          <cell r="B244">
            <v>135.172414</v>
          </cell>
          <cell r="C244">
            <v>1.112185</v>
          </cell>
          <cell r="D244">
            <v>1.1960519999999999</v>
          </cell>
          <cell r="E244">
            <v>1.7517590000000001</v>
          </cell>
          <cell r="U244">
            <v>39338</v>
          </cell>
          <cell r="V244">
            <v>13517.241400000001</v>
          </cell>
          <cell r="W244">
            <v>111.21849999999999</v>
          </cell>
          <cell r="X244">
            <v>119.6052</v>
          </cell>
          <cell r="Y244">
            <v>175.17590000000001</v>
          </cell>
        </row>
        <row r="245">
          <cell r="A245">
            <v>39339</v>
          </cell>
          <cell r="B245">
            <v>135.360502</v>
          </cell>
          <cell r="C245">
            <v>1.10145</v>
          </cell>
          <cell r="D245">
            <v>1.2323649999999999</v>
          </cell>
          <cell r="E245">
            <v>1.744591</v>
          </cell>
          <cell r="U245">
            <v>39339</v>
          </cell>
          <cell r="V245">
            <v>13536.0502</v>
          </cell>
          <cell r="W245">
            <v>110.14500000000001</v>
          </cell>
          <cell r="X245">
            <v>123.23649999999999</v>
          </cell>
          <cell r="Y245">
            <v>174.45910000000001</v>
          </cell>
        </row>
        <row r="246">
          <cell r="A246">
            <v>39342</v>
          </cell>
          <cell r="B246">
            <v>134.858934</v>
          </cell>
          <cell r="C246">
            <v>1.095008</v>
          </cell>
          <cell r="D246">
            <v>1.2112670000000001</v>
          </cell>
          <cell r="E246">
            <v>1.7477929999999999</v>
          </cell>
          <cell r="U246">
            <v>39342</v>
          </cell>
          <cell r="V246">
            <v>13485.893400000001</v>
          </cell>
          <cell r="W246">
            <v>109.5008</v>
          </cell>
          <cell r="X246">
            <v>121.12670000000001</v>
          </cell>
          <cell r="Y246">
            <v>174.77930000000001</v>
          </cell>
        </row>
        <row r="247">
          <cell r="A247">
            <v>39343</v>
          </cell>
          <cell r="B247">
            <v>138.49529799999999</v>
          </cell>
          <cell r="C247">
            <v>1.095008</v>
          </cell>
          <cell r="D247">
            <v>1.20733</v>
          </cell>
          <cell r="E247">
            <v>1.754583</v>
          </cell>
          <cell r="U247">
            <v>39343</v>
          </cell>
          <cell r="V247">
            <v>13849.529799999998</v>
          </cell>
          <cell r="W247">
            <v>109.5008</v>
          </cell>
          <cell r="X247">
            <v>120.733</v>
          </cell>
          <cell r="Y247">
            <v>175.45830000000001</v>
          </cell>
        </row>
        <row r="248">
          <cell r="A248">
            <v>39344</v>
          </cell>
          <cell r="B248">
            <v>139.059561</v>
          </cell>
          <cell r="C248">
            <v>1.0896410000000001</v>
          </cell>
          <cell r="D248">
            <v>1.212909</v>
          </cell>
          <cell r="E248">
            <v>1.7289239999999999</v>
          </cell>
          <cell r="U248">
            <v>39344</v>
          </cell>
          <cell r="V248">
            <v>13905.956099999999</v>
          </cell>
          <cell r="W248">
            <v>108.9641</v>
          </cell>
          <cell r="X248">
            <v>121.29090000000001</v>
          </cell>
          <cell r="Y248">
            <v>172.89239999999998</v>
          </cell>
        </row>
        <row r="249">
          <cell r="A249">
            <v>39345</v>
          </cell>
          <cell r="B249">
            <v>137.74294699999999</v>
          </cell>
          <cell r="C249">
            <v>1.0778319999999999</v>
          </cell>
          <cell r="D249">
            <v>1.2437860000000001</v>
          </cell>
          <cell r="E249">
            <v>1.7627679999999999</v>
          </cell>
          <cell r="U249">
            <v>39345</v>
          </cell>
          <cell r="V249">
            <v>13774.294699999999</v>
          </cell>
          <cell r="W249">
            <v>107.78319999999999</v>
          </cell>
          <cell r="X249">
            <v>124.37860000000001</v>
          </cell>
          <cell r="Y249">
            <v>176.27679999999998</v>
          </cell>
        </row>
        <row r="250">
          <cell r="A250">
            <v>39346</v>
          </cell>
          <cell r="B250">
            <v>137.86833899999999</v>
          </cell>
          <cell r="C250">
            <v>1.0982289999999999</v>
          </cell>
          <cell r="D250">
            <v>1.2393320000000001</v>
          </cell>
          <cell r="E250">
            <v>1.778176</v>
          </cell>
          <cell r="U250">
            <v>39346</v>
          </cell>
          <cell r="V250">
            <v>13786.8339</v>
          </cell>
          <cell r="W250">
            <v>109.82289999999999</v>
          </cell>
          <cell r="X250">
            <v>123.93320000000001</v>
          </cell>
          <cell r="Y250">
            <v>177.8176</v>
          </cell>
        </row>
        <row r="251">
          <cell r="A251">
            <v>39349</v>
          </cell>
          <cell r="B251">
            <v>137.74294699999999</v>
          </cell>
          <cell r="C251">
            <v>1.1057440000000001</v>
          </cell>
          <cell r="D251">
            <v>1.2397359999999999</v>
          </cell>
          <cell r="E251">
            <v>1.7739339999999999</v>
          </cell>
          <cell r="U251">
            <v>39349</v>
          </cell>
          <cell r="V251">
            <v>13774.294699999999</v>
          </cell>
          <cell r="W251">
            <v>110.57440000000001</v>
          </cell>
          <cell r="X251">
            <v>123.97359999999999</v>
          </cell>
          <cell r="Y251">
            <v>177.39339999999999</v>
          </cell>
        </row>
        <row r="252">
          <cell r="A252">
            <v>39350</v>
          </cell>
          <cell r="B252">
            <v>141.31661399999999</v>
          </cell>
          <cell r="C252">
            <v>1.095008</v>
          </cell>
          <cell r="D252">
            <v>1.257226</v>
          </cell>
          <cell r="E252">
            <v>1.785282</v>
          </cell>
          <cell r="U252">
            <v>39350</v>
          </cell>
          <cell r="V252">
            <v>14131.661399999999</v>
          </cell>
          <cell r="W252">
            <v>109.5008</v>
          </cell>
          <cell r="X252">
            <v>125.7226</v>
          </cell>
          <cell r="Y252">
            <v>178.5282</v>
          </cell>
        </row>
        <row r="253">
          <cell r="A253">
            <v>39351</v>
          </cell>
          <cell r="B253">
            <v>142.88401300000001</v>
          </cell>
          <cell r="C253">
            <v>1.0928610000000001</v>
          </cell>
          <cell r="D253">
            <v>1.2576529999999999</v>
          </cell>
          <cell r="E253">
            <v>1.7968010000000001</v>
          </cell>
          <cell r="U253">
            <v>39351</v>
          </cell>
          <cell r="V253">
            <v>14288.401300000001</v>
          </cell>
          <cell r="W253">
            <v>109.2861</v>
          </cell>
          <cell r="X253">
            <v>125.7653</v>
          </cell>
          <cell r="Y253">
            <v>179.68010000000001</v>
          </cell>
        </row>
        <row r="254">
          <cell r="A254">
            <v>39352</v>
          </cell>
          <cell r="B254">
            <v>143.260188</v>
          </cell>
          <cell r="C254">
            <v>1.0735380000000001</v>
          </cell>
          <cell r="D254">
            <v>1.27688</v>
          </cell>
          <cell r="E254">
            <v>1.7942279999999999</v>
          </cell>
          <cell r="U254">
            <v>39352</v>
          </cell>
          <cell r="V254">
            <v>14326.0188</v>
          </cell>
          <cell r="W254">
            <v>107.35380000000001</v>
          </cell>
          <cell r="X254">
            <v>127.688</v>
          </cell>
          <cell r="Y254">
            <v>179.4228</v>
          </cell>
        </row>
        <row r="255">
          <cell r="A255">
            <v>39353</v>
          </cell>
          <cell r="B255">
            <v>143.00940399999999</v>
          </cell>
          <cell r="C255">
            <v>1.0810519999999999</v>
          </cell>
          <cell r="D255">
            <v>1.29488</v>
          </cell>
          <cell r="E255">
            <v>1.8145929999999999</v>
          </cell>
          <cell r="U255">
            <v>39353</v>
          </cell>
          <cell r="V255">
            <v>14300.940399999999</v>
          </cell>
          <cell r="W255">
            <v>108.1052</v>
          </cell>
          <cell r="X255">
            <v>129.488</v>
          </cell>
          <cell r="Y255">
            <v>181.45929999999998</v>
          </cell>
        </row>
        <row r="256">
          <cell r="A256">
            <v>39356</v>
          </cell>
          <cell r="B256">
            <v>149.21630099999999</v>
          </cell>
          <cell r="C256">
            <v>1.1057440000000001</v>
          </cell>
          <cell r="D256">
            <v>1.307652</v>
          </cell>
          <cell r="E256">
            <v>1.8426169999999999</v>
          </cell>
          <cell r="U256">
            <v>39356</v>
          </cell>
          <cell r="V256">
            <v>14921.630099999998</v>
          </cell>
          <cell r="W256">
            <v>110.57440000000001</v>
          </cell>
          <cell r="X256">
            <v>130.76519999999999</v>
          </cell>
          <cell r="Y256">
            <v>184.26169999999999</v>
          </cell>
        </row>
        <row r="257">
          <cell r="A257">
            <v>39357</v>
          </cell>
          <cell r="B257">
            <v>149.34169299999999</v>
          </cell>
          <cell r="C257">
            <v>1.096082</v>
          </cell>
          <cell r="D257">
            <v>1.2819</v>
          </cell>
          <cell r="E257">
            <v>1.8308409999999999</v>
          </cell>
          <cell r="U257">
            <v>39357</v>
          </cell>
          <cell r="V257">
            <v>14934.1693</v>
          </cell>
          <cell r="W257">
            <v>109.6082</v>
          </cell>
          <cell r="X257">
            <v>128.19</v>
          </cell>
          <cell r="Y257">
            <v>183.08410000000001</v>
          </cell>
        </row>
        <row r="258">
          <cell r="A258">
            <v>39358</v>
          </cell>
          <cell r="B258">
            <v>148.652038</v>
          </cell>
          <cell r="C258">
            <v>1.0611919999999999</v>
          </cell>
          <cell r="D258">
            <v>1.319782</v>
          </cell>
          <cell r="E258">
            <v>1.875893</v>
          </cell>
          <cell r="U258">
            <v>39358</v>
          </cell>
          <cell r="V258">
            <v>14865.203800000001</v>
          </cell>
          <cell r="W258">
            <v>106.11919999999999</v>
          </cell>
          <cell r="X258">
            <v>131.97820000000002</v>
          </cell>
          <cell r="Y258">
            <v>187.58930000000001</v>
          </cell>
        </row>
        <row r="259">
          <cell r="A259">
            <v>39359</v>
          </cell>
          <cell r="B259">
            <v>150.97178700000001</v>
          </cell>
          <cell r="C259">
            <v>1.0971550000000001</v>
          </cell>
          <cell r="D259">
            <v>1.3171790000000001</v>
          </cell>
          <cell r="E259">
            <v>1.883473</v>
          </cell>
          <cell r="U259">
            <v>39359</v>
          </cell>
          <cell r="V259">
            <v>15097.1787</v>
          </cell>
          <cell r="W259">
            <v>109.71550000000001</v>
          </cell>
          <cell r="X259">
            <v>131.71790000000001</v>
          </cell>
          <cell r="Y259">
            <v>188.34729999999999</v>
          </cell>
        </row>
        <row r="260">
          <cell r="A260">
            <v>39360</v>
          </cell>
          <cell r="B260">
            <v>150.90909099999999</v>
          </cell>
          <cell r="C260">
            <v>1.1186259999999999</v>
          </cell>
          <cell r="D260">
            <v>1.3384609999999999</v>
          </cell>
          <cell r="E260">
            <v>1.890244</v>
          </cell>
          <cell r="U260">
            <v>39360</v>
          </cell>
          <cell r="V260">
            <v>15090.909099999999</v>
          </cell>
          <cell r="W260">
            <v>111.86259999999999</v>
          </cell>
          <cell r="X260">
            <v>133.84609999999998</v>
          </cell>
          <cell r="Y260">
            <v>189.02440000000001</v>
          </cell>
        </row>
        <row r="261">
          <cell r="A261">
            <v>39363</v>
          </cell>
          <cell r="B261">
            <v>152.225705</v>
          </cell>
          <cell r="C261">
            <v>1.100376</v>
          </cell>
          <cell r="D261">
            <v>1.324084</v>
          </cell>
          <cell r="E261">
            <v>1.8881220000000001</v>
          </cell>
          <cell r="U261">
            <v>39363</v>
          </cell>
          <cell r="V261">
            <v>15222.5705</v>
          </cell>
          <cell r="W261">
            <v>110.0376</v>
          </cell>
          <cell r="X261">
            <v>132.4084</v>
          </cell>
          <cell r="Y261">
            <v>188.81220000000002</v>
          </cell>
        </row>
        <row r="262">
          <cell r="A262">
            <v>39364</v>
          </cell>
          <cell r="B262">
            <v>153.29153600000001</v>
          </cell>
          <cell r="C262">
            <v>1.116479</v>
          </cell>
          <cell r="D262">
            <v>1.3190489999999999</v>
          </cell>
          <cell r="E262">
            <v>1.9218059999999999</v>
          </cell>
          <cell r="U262">
            <v>39364</v>
          </cell>
          <cell r="V262">
            <v>15329.153600000001</v>
          </cell>
          <cell r="W262">
            <v>111.64789999999999</v>
          </cell>
          <cell r="X262">
            <v>131.9049</v>
          </cell>
          <cell r="Y262">
            <v>192.1806</v>
          </cell>
        </row>
        <row r="263">
          <cell r="A263">
            <v>39365</v>
          </cell>
          <cell r="B263">
            <v>152.60188099999999</v>
          </cell>
          <cell r="C263">
            <v>1.120773</v>
          </cell>
          <cell r="D263">
            <v>1.323461</v>
          </cell>
          <cell r="E263">
            <v>1.9263300000000001</v>
          </cell>
          <cell r="U263">
            <v>39365</v>
          </cell>
          <cell r="V263">
            <v>15260.188099999999</v>
          </cell>
          <cell r="W263">
            <v>112.07730000000001</v>
          </cell>
          <cell r="X263">
            <v>132.34610000000001</v>
          </cell>
          <cell r="Y263">
            <v>192.63300000000001</v>
          </cell>
        </row>
        <row r="264">
          <cell r="A264">
            <v>39366</v>
          </cell>
          <cell r="B264">
            <v>151.59874600000001</v>
          </cell>
          <cell r="C264">
            <v>1.107891</v>
          </cell>
          <cell r="D264">
            <v>1.3346819999999999</v>
          </cell>
          <cell r="E264">
            <v>1.9301010000000001</v>
          </cell>
          <cell r="U264">
            <v>39366</v>
          </cell>
          <cell r="V264">
            <v>15159.874600000001</v>
          </cell>
          <cell r="W264">
            <v>110.78909999999999</v>
          </cell>
          <cell r="X264">
            <v>133.4682</v>
          </cell>
          <cell r="Y264">
            <v>193.01009999999999</v>
          </cell>
        </row>
        <row r="265">
          <cell r="A265">
            <v>39367</v>
          </cell>
          <cell r="B265">
            <v>152.225705</v>
          </cell>
          <cell r="C265">
            <v>1.0982289999999999</v>
          </cell>
          <cell r="D265">
            <v>1.3478380000000001</v>
          </cell>
          <cell r="E265">
            <v>1.908258</v>
          </cell>
          <cell r="U265">
            <v>39367</v>
          </cell>
          <cell r="V265">
            <v>15222.5705</v>
          </cell>
          <cell r="W265">
            <v>109.82289999999999</v>
          </cell>
          <cell r="X265">
            <v>134.78380000000001</v>
          </cell>
          <cell r="Y265">
            <v>190.82580000000002</v>
          </cell>
        </row>
        <row r="266">
          <cell r="A266">
            <v>39370</v>
          </cell>
          <cell r="B266">
            <v>153.166144</v>
          </cell>
          <cell r="C266">
            <v>1.112185</v>
          </cell>
          <cell r="D266">
            <v>1.3300350000000001</v>
          </cell>
          <cell r="E266">
            <v>1.882568</v>
          </cell>
          <cell r="U266">
            <v>39370</v>
          </cell>
          <cell r="V266">
            <v>15316.6144</v>
          </cell>
          <cell r="W266">
            <v>111.21849999999999</v>
          </cell>
          <cell r="X266">
            <v>133.0035</v>
          </cell>
          <cell r="Y266">
            <v>188.2568</v>
          </cell>
        </row>
        <row r="267">
          <cell r="A267">
            <v>39371</v>
          </cell>
          <cell r="B267">
            <v>151.786834</v>
          </cell>
          <cell r="C267">
            <v>1.116479</v>
          </cell>
          <cell r="D267">
            <v>1.3514969999999999</v>
          </cell>
          <cell r="E267">
            <v>1.905675</v>
          </cell>
          <cell r="U267">
            <v>39371</v>
          </cell>
          <cell r="V267">
            <v>15178.6834</v>
          </cell>
          <cell r="W267">
            <v>111.64789999999999</v>
          </cell>
          <cell r="X267">
            <v>135.1497</v>
          </cell>
          <cell r="Y267">
            <v>190.5675</v>
          </cell>
        </row>
        <row r="268">
          <cell r="A268">
            <v>39372</v>
          </cell>
          <cell r="B268">
            <v>152.28840099999999</v>
          </cell>
          <cell r="C268">
            <v>1.1132580000000001</v>
          </cell>
          <cell r="D268">
            <v>1.342587</v>
          </cell>
          <cell r="E268">
            <v>1.8671059999999999</v>
          </cell>
          <cell r="U268">
            <v>39372</v>
          </cell>
          <cell r="V268">
            <v>15228.840099999999</v>
          </cell>
          <cell r="W268">
            <v>111.32580000000002</v>
          </cell>
          <cell r="X268">
            <v>134.2587</v>
          </cell>
          <cell r="Y268">
            <v>186.7106</v>
          </cell>
        </row>
        <row r="269">
          <cell r="A269">
            <v>39371</v>
          </cell>
          <cell r="B269">
            <v>1.08626</v>
          </cell>
          <cell r="C269">
            <v>1.0982289999999999</v>
          </cell>
          <cell r="D269">
            <v>1.3309820000000001</v>
          </cell>
          <cell r="E269">
            <v>1.8828199999999999</v>
          </cell>
          <cell r="U269">
            <v>39371</v>
          </cell>
          <cell r="V269">
            <v>108.626</v>
          </cell>
          <cell r="W269">
            <v>109.82289999999999</v>
          </cell>
          <cell r="X269">
            <v>133.09820000000002</v>
          </cell>
          <cell r="Y269">
            <v>188.28199999999998</v>
          </cell>
        </row>
        <row r="270">
          <cell r="A270">
            <v>39372</v>
          </cell>
          <cell r="B270">
            <v>1.0948089999999999</v>
          </cell>
          <cell r="C270">
            <v>1.100376</v>
          </cell>
          <cell r="D270">
            <v>1.3431470000000001</v>
          </cell>
          <cell r="E270">
            <v>1.8891960000000001</v>
          </cell>
          <cell r="U270">
            <v>39372</v>
          </cell>
          <cell r="V270">
            <v>109.48089999999999</v>
          </cell>
          <cell r="W270">
            <v>110.0376</v>
          </cell>
          <cell r="X270">
            <v>134.31470000000002</v>
          </cell>
          <cell r="Y270">
            <v>188.9196</v>
          </cell>
        </row>
        <row r="271">
          <cell r="A271">
            <v>39373</v>
          </cell>
          <cell r="B271">
            <v>1.1297710000000001</v>
          </cell>
          <cell r="C271">
            <v>1.095008</v>
          </cell>
          <cell r="D271">
            <v>1.3812610000000001</v>
          </cell>
          <cell r="E271">
            <v>1.899106</v>
          </cell>
          <cell r="U271">
            <v>39373</v>
          </cell>
          <cell r="V271">
            <v>112.97710000000001</v>
          </cell>
          <cell r="W271">
            <v>109.5008</v>
          </cell>
          <cell r="X271">
            <v>138.12610000000001</v>
          </cell>
          <cell r="Y271">
            <v>189.91059999999999</v>
          </cell>
        </row>
        <row r="272">
          <cell r="C272">
            <v>1.1143320000000001</v>
          </cell>
          <cell r="D272">
            <v>1.3625719999999999</v>
          </cell>
          <cell r="E272">
            <v>1.8737349999999999</v>
          </cell>
          <cell r="V272">
            <v>12.977100000000007</v>
          </cell>
          <cell r="W272">
            <v>9.5007999999999981</v>
          </cell>
          <cell r="X272">
            <v>38.126100000000008</v>
          </cell>
          <cell r="Y272">
            <v>89.910599999999988</v>
          </cell>
        </row>
        <row r="273">
          <cell r="C273">
            <v>1.1057440000000001</v>
          </cell>
          <cell r="D273">
            <v>1.3967179999999999</v>
          </cell>
          <cell r="E273">
            <v>1.8555809999999999</v>
          </cell>
          <cell r="V273">
            <v>101.065831</v>
          </cell>
          <cell r="W273" t="str">
            <v>SPX</v>
          </cell>
          <cell r="X273" t="str">
            <v>//sliu/medicare index.set</v>
          </cell>
          <cell r="Y273" t="str">
            <v>//PHILSMITH/diagnostic.set</v>
          </cell>
        </row>
        <row r="274">
          <cell r="C274">
            <v>1.115405</v>
          </cell>
          <cell r="D274">
            <v>1.427057</v>
          </cell>
          <cell r="E274">
            <v>1.9045019999999999</v>
          </cell>
        </row>
        <row r="275">
          <cell r="C275">
            <v>1.116479</v>
          </cell>
          <cell r="D275">
            <v>1.3656820000000001</v>
          </cell>
          <cell r="E275">
            <v>1.9161360000000001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3">
          <cell r="B3" t="str">
            <v>Medicare Advantage</v>
          </cell>
          <cell r="C3" t="str">
            <v>PDP</v>
          </cell>
          <cell r="E3" t="str">
            <v>rev -MA</v>
          </cell>
          <cell r="F3" t="str">
            <v>rev -pdp</v>
          </cell>
          <cell r="G3" t="str">
            <v>Total reve</v>
          </cell>
        </row>
        <row r="4">
          <cell r="A4" t="str">
            <v>HS</v>
          </cell>
          <cell r="B4">
            <v>0.88200000000000001</v>
          </cell>
          <cell r="C4">
            <v>8.4000000000000005E-2</v>
          </cell>
        </row>
        <row r="5">
          <cell r="A5" t="str">
            <v>UHCO</v>
          </cell>
          <cell r="B5">
            <v>0.61995098195244613</v>
          </cell>
          <cell r="C5">
            <v>0.22758379221440622</v>
          </cell>
          <cell r="D5">
            <v>0.84753477416685241</v>
          </cell>
          <cell r="E5">
            <v>1947.7</v>
          </cell>
          <cell r="F5">
            <v>715</v>
          </cell>
          <cell r="G5">
            <v>3141.7</v>
          </cell>
        </row>
        <row r="6">
          <cell r="A6" t="str">
            <v>HUM</v>
          </cell>
          <cell r="B6">
            <v>0.44928303731464886</v>
          </cell>
          <cell r="C6">
            <v>0.14457389604041063</v>
          </cell>
          <cell r="D6">
            <v>0.59385693335505951</v>
          </cell>
          <cell r="E6">
            <v>11029</v>
          </cell>
          <cell r="F6">
            <v>3549</v>
          </cell>
          <cell r="G6">
            <v>24548</v>
          </cell>
        </row>
        <row r="7">
          <cell r="A7" t="str">
            <v>WCG</v>
          </cell>
          <cell r="B7">
            <v>0.27386127386127385</v>
          </cell>
          <cell r="C7">
            <v>0.21168021168021167</v>
          </cell>
          <cell r="D7">
            <v>0.48554148554148552</v>
          </cell>
          <cell r="E7">
            <v>1449</v>
          </cell>
          <cell r="F7">
            <v>1120</v>
          </cell>
          <cell r="G7">
            <v>5291</v>
          </cell>
        </row>
        <row r="8">
          <cell r="A8" t="str">
            <v>UNH</v>
          </cell>
          <cell r="B8">
            <v>0.36357888913767894</v>
          </cell>
          <cell r="C8">
            <v>8.5125719478945774E-2</v>
          </cell>
          <cell r="D8">
            <v>0.4487046086166247</v>
          </cell>
          <cell r="E8">
            <v>27604</v>
          </cell>
          <cell r="F8">
            <v>6463</v>
          </cell>
          <cell r="G8">
            <v>75923</v>
          </cell>
        </row>
        <row r="9">
          <cell r="A9" t="str">
            <v>CVH</v>
          </cell>
          <cell r="B9">
            <v>0.21990523305571211</v>
          </cell>
          <cell r="C9">
            <v>8.4403114367420221E-2</v>
          </cell>
          <cell r="D9">
            <v>0.30430834742313234</v>
          </cell>
          <cell r="E9">
            <v>2107</v>
          </cell>
          <cell r="F9">
            <v>808.7</v>
          </cell>
          <cell r="G9">
            <v>9581.4</v>
          </cell>
        </row>
        <row r="10">
          <cell r="A10" t="str">
            <v>HNT</v>
          </cell>
          <cell r="B10">
            <v>0.23534592701676263</v>
          </cell>
          <cell r="C10">
            <v>5.5988106226615847E-2</v>
          </cell>
          <cell r="D10">
            <v>0.29133403324337848</v>
          </cell>
          <cell r="E10">
            <v>3340.1</v>
          </cell>
          <cell r="F10">
            <v>794.6</v>
          </cell>
          <cell r="G10">
            <v>14192.3</v>
          </cell>
        </row>
        <row r="11">
          <cell r="A11" t="str">
            <v>HS</v>
          </cell>
          <cell r="B11">
            <v>8.7550843502033751E-2</v>
          </cell>
          <cell r="C11">
            <v>8.6417283456691335E-2</v>
          </cell>
          <cell r="D11">
            <v>0.1739681269587251</v>
          </cell>
          <cell r="E11">
            <v>131.30000000000001</v>
          </cell>
          <cell r="F11">
            <v>129.6</v>
          </cell>
          <cell r="G11">
            <v>1499.7</v>
          </cell>
        </row>
        <row r="12">
          <cell r="A12" t="str">
            <v>WLP</v>
          </cell>
          <cell r="B12">
            <v>5.2196106560795368E-2</v>
          </cell>
          <cell r="C12">
            <v>2.8842143893772834E-2</v>
          </cell>
          <cell r="D12">
            <v>8.1038250454568195E-2</v>
          </cell>
          <cell r="E12">
            <v>3129</v>
          </cell>
          <cell r="F12">
            <v>1729</v>
          </cell>
          <cell r="G12">
            <v>59947</v>
          </cell>
        </row>
        <row r="13">
          <cell r="A13" t="str">
            <v>CI</v>
          </cell>
          <cell r="B13">
            <v>2.8172424927349046E-2</v>
          </cell>
          <cell r="C13">
            <v>2.6235066193090087E-2</v>
          </cell>
          <cell r="D13">
            <v>5.4407491120439133E-2</v>
          </cell>
          <cell r="E13">
            <v>349</v>
          </cell>
          <cell r="F13">
            <v>325</v>
          </cell>
          <cell r="G13">
            <v>12388</v>
          </cell>
        </row>
        <row r="14">
          <cell r="A14" t="str">
            <v>AET</v>
          </cell>
          <cell r="B14">
            <v>7.2959279414524306E-3</v>
          </cell>
          <cell r="C14">
            <v>1.5759054231563145E-2</v>
          </cell>
          <cell r="D14">
            <v>2.3054982173015576E-2</v>
          </cell>
          <cell r="E14">
            <v>194.4</v>
          </cell>
          <cell r="F14">
            <v>419.9</v>
          </cell>
          <cell r="G14">
            <v>26645</v>
          </cell>
        </row>
        <row r="16">
          <cell r="A16" t="str">
            <v>HS</v>
          </cell>
          <cell r="B16">
            <v>995</v>
          </cell>
          <cell r="C16">
            <v>208</v>
          </cell>
        </row>
        <row r="17">
          <cell r="A17" t="str">
            <v>UHCO</v>
          </cell>
          <cell r="B17">
            <v>337</v>
          </cell>
          <cell r="C17">
            <v>513</v>
          </cell>
          <cell r="E17">
            <v>1357.6</v>
          </cell>
        </row>
        <row r="18">
          <cell r="A18" t="str">
            <v>HUM</v>
          </cell>
          <cell r="B18">
            <v>8684</v>
          </cell>
          <cell r="C18">
            <v>3170</v>
          </cell>
        </row>
        <row r="19">
          <cell r="A19" t="str">
            <v>WCG</v>
          </cell>
          <cell r="B19">
            <v>778027</v>
          </cell>
          <cell r="C19">
            <v>921690</v>
          </cell>
          <cell r="E19">
            <v>3153530</v>
          </cell>
        </row>
        <row r="20">
          <cell r="A20" t="str">
            <v>SIE</v>
          </cell>
          <cell r="B20">
            <v>572</v>
          </cell>
          <cell r="C20">
            <v>198</v>
          </cell>
          <cell r="E20">
            <v>1676.8</v>
          </cell>
        </row>
        <row r="21">
          <cell r="A21" t="str">
            <v>UNH</v>
          </cell>
        </row>
        <row r="22">
          <cell r="A22" t="str">
            <v>HNT</v>
          </cell>
          <cell r="B22">
            <v>2050.6</v>
          </cell>
          <cell r="C22">
            <v>406.1</v>
          </cell>
          <cell r="E22">
            <v>12498.9</v>
          </cell>
        </row>
        <row r="23">
          <cell r="A23" t="str">
            <v>CVH</v>
          </cell>
          <cell r="B23">
            <v>835.8</v>
          </cell>
          <cell r="C23">
            <v>601.79999999999995</v>
          </cell>
          <cell r="E23">
            <v>7756.2</v>
          </cell>
        </row>
        <row r="24">
          <cell r="A24" t="str">
            <v>AET</v>
          </cell>
          <cell r="B24">
            <v>400.5</v>
          </cell>
          <cell r="C24">
            <v>145.80000000000001</v>
          </cell>
          <cell r="E24">
            <v>22190.2</v>
          </cell>
        </row>
        <row r="25">
          <cell r="A25" t="str">
            <v>WLP</v>
          </cell>
        </row>
        <row r="26">
          <cell r="A26" t="str">
            <v>CI</v>
          </cell>
        </row>
        <row r="31">
          <cell r="C31">
            <v>0.12942169088205011</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8E Sales"/>
      <sheetName val="2008E EBITDA"/>
      <sheetName val="2008E EV-EBITDA"/>
      <sheetName val="2009E EV-EBITDA"/>
      <sheetName val="Chemicals M&amp;A volume"/>
      <sheetName val="Chemicals M&amp;A volume value"/>
      <sheetName val="Value of Transaction"/>
      <sheetName val="Value of Transaction value"/>
      <sheetName val="Largecap"/>
      <sheetName val="Midcap"/>
      <sheetName val="Commodity"/>
      <sheetName val="Commodity Ouput (pasted)"/>
      <sheetName val="HUM-indexed"/>
      <sheetName val="as % of Rev"/>
      <sheetName val="Consol Pie Charts"/>
      <sheetName val="Dodge Revenue Breakdown"/>
      <sheetName val="Sheet1"/>
      <sheetName val="Dodge Financial Performance"/>
      <sheetName val="Union Contracts"/>
      <sheetName val="Tour Econ II"/>
      <sheetName val="Float Charts"/>
    </sheetNames>
    <sheetDataSet>
      <sheetData sheetId="0" refreshError="1"/>
      <sheetData sheetId="1" refreshError="1">
        <row r="1">
          <cell r="A1" t="str">
            <v>Large Cap Specialty Average</v>
          </cell>
          <cell r="B1" t="str">
            <v>PPG</v>
          </cell>
          <cell r="C1">
            <v>0.21499007680079174</v>
          </cell>
        </row>
        <row r="2">
          <cell r="B2" t="str">
            <v>Praxair</v>
          </cell>
          <cell r="C2">
            <v>0.17697487922590294</v>
          </cell>
        </row>
        <row r="3">
          <cell r="B3" t="str">
            <v>Ecolab</v>
          </cell>
          <cell r="C3">
            <v>0.11098553205531436</v>
          </cell>
          <cell r="E3" t="str">
            <v>average</v>
          </cell>
        </row>
        <row r="4">
          <cell r="B4" t="str">
            <v>Air Products</v>
          </cell>
          <cell r="C4">
            <v>9.7481239559575661E-2</v>
          </cell>
          <cell r="E4">
            <v>8.3455842708390571E-2</v>
          </cell>
        </row>
        <row r="5">
          <cell r="B5" t="str">
            <v>AveryDennison</v>
          </cell>
          <cell r="C5">
            <v>4.7685214425566835E-2</v>
          </cell>
        </row>
        <row r="6">
          <cell r="B6" t="str">
            <v>Nalco</v>
          </cell>
          <cell r="C6">
            <v>4.7455477535593982E-2</v>
          </cell>
        </row>
        <row r="7">
          <cell r="B7" t="str">
            <v>Rohm&amp;Haas</v>
          </cell>
          <cell r="C7">
            <v>4.5428830125964659E-2</v>
          </cell>
        </row>
        <row r="8">
          <cell r="B8" t="str">
            <v>Sealed Air</v>
          </cell>
          <cell r="C8">
            <v>1.4962822351237914E-2</v>
          </cell>
        </row>
        <row r="9">
          <cell r="B9" t="str">
            <v>DuPont</v>
          </cell>
          <cell r="C9">
            <v>-4.8614877044329541E-3</v>
          </cell>
        </row>
        <row r="10">
          <cell r="F10" t="str">
            <v>Actuals</v>
          </cell>
        </row>
        <row r="11">
          <cell r="A11" t="str">
            <v>Mid Cap Specialty Average</v>
          </cell>
          <cell r="B11" t="str">
            <v>Innophos</v>
          </cell>
          <cell r="D11">
            <v>0.84186446344142518</v>
          </cell>
          <cell r="F11">
            <v>0.84186446344142518</v>
          </cell>
        </row>
        <row r="12">
          <cell r="B12" t="str">
            <v>FMC</v>
          </cell>
          <cell r="D12">
            <v>0.20345489443378129</v>
          </cell>
          <cell r="F12">
            <v>0.20345489443378129</v>
          </cell>
        </row>
        <row r="13">
          <cell r="B13" t="str">
            <v>Solutia</v>
          </cell>
          <cell r="D13">
            <v>0.2021276595744681</v>
          </cell>
          <cell r="F13">
            <v>0.2021276595744681</v>
          </cell>
        </row>
        <row r="14">
          <cell r="B14" t="str">
            <v>Hexcel</v>
          </cell>
          <cell r="D14">
            <v>0.20012458425566471</v>
          </cell>
          <cell r="F14">
            <v>0.20012458425566471</v>
          </cell>
        </row>
        <row r="15">
          <cell r="B15" t="str">
            <v>Ferro</v>
          </cell>
          <cell r="D15">
            <v>0.14873974578108529</v>
          </cell>
          <cell r="F15">
            <v>0.14873974578108529</v>
          </cell>
        </row>
        <row r="16">
          <cell r="B16" t="str">
            <v>Cytec</v>
          </cell>
          <cell r="D16">
            <v>0.10155526324516129</v>
          </cell>
          <cell r="F16">
            <v>0.10155526324516129</v>
          </cell>
        </row>
        <row r="17">
          <cell r="B17" t="str">
            <v>Lubrizol</v>
          </cell>
          <cell r="D17">
            <v>8.9630996907433369E-2</v>
          </cell>
          <cell r="F17">
            <v>8.9630996907433369E-2</v>
          </cell>
        </row>
        <row r="18">
          <cell r="B18" t="str">
            <v>Rockwood</v>
          </cell>
          <cell r="D18">
            <v>6.0739217152829816E-2</v>
          </cell>
          <cell r="F18">
            <v>6.0739217152829816E-2</v>
          </cell>
          <cell r="G18" t="str">
            <v>average</v>
          </cell>
        </row>
        <row r="19">
          <cell r="B19" t="str">
            <v>Albemarle</v>
          </cell>
          <cell r="D19">
            <v>4.2823528318672421E-2</v>
          </cell>
          <cell r="F19">
            <v>4.2823528318672421E-2</v>
          </cell>
          <cell r="G19">
            <v>0.1404859285806789</v>
          </cell>
        </row>
        <row r="20">
          <cell r="B20" t="str">
            <v>Hercules</v>
          </cell>
          <cell r="D20">
            <v>3.2916930079656126E-2</v>
          </cell>
          <cell r="F20">
            <v>3.2916930079656126E-2</v>
          </cell>
        </row>
        <row r="21">
          <cell r="B21" t="str">
            <v>Chemtura</v>
          </cell>
          <cell r="D21">
            <v>1.3919445104110251E-2</v>
          </cell>
          <cell r="F21">
            <v>1.3919445104110251E-2</v>
          </cell>
        </row>
        <row r="22">
          <cell r="B22" t="str">
            <v>Ashland</v>
          </cell>
          <cell r="D22">
            <v>-2.1947873799725626E-2</v>
          </cell>
          <cell r="F22">
            <v>-2.1947873799725626E-2</v>
          </cell>
        </row>
        <row r="23">
          <cell r="B23" t="str">
            <v>HB Fuller</v>
          </cell>
          <cell r="D23">
            <v>-8.9631782945736482E-2</v>
          </cell>
          <cell r="F23">
            <v>-8.9631782945736482E-2</v>
          </cell>
        </row>
        <row r="25">
          <cell r="A25" t="str">
            <v>Commodity Average</v>
          </cell>
          <cell r="B25" t="str">
            <v>Huntsman</v>
          </cell>
          <cell r="E25">
            <v>8.7639703441408923E-2</v>
          </cell>
        </row>
        <row r="26">
          <cell r="B26" t="str">
            <v>Celanese</v>
          </cell>
          <cell r="E26">
            <v>3.2666415094339651E-2</v>
          </cell>
        </row>
        <row r="27">
          <cell r="B27" t="str">
            <v>Eastman</v>
          </cell>
          <cell r="E27">
            <v>2.5980911983032984E-2</v>
          </cell>
          <cell r="H27" t="str">
            <v>average</v>
          </cell>
        </row>
        <row r="28">
          <cell r="B28" t="str">
            <v>Dow</v>
          </cell>
          <cell r="E28">
            <v>-0.1056294733977412</v>
          </cell>
          <cell r="H28">
            <v>-0.12087720273081377</v>
          </cell>
        </row>
        <row r="29">
          <cell r="B29" t="str">
            <v>Nova</v>
          </cell>
          <cell r="E29">
            <v>-0.13577175141242936</v>
          </cell>
        </row>
        <row r="30">
          <cell r="B30" t="str">
            <v>Westlake</v>
          </cell>
          <cell r="E30">
            <v>-0.21612856140950498</v>
          </cell>
        </row>
        <row r="31">
          <cell r="B31" t="str">
            <v>Georgia Gulf</v>
          </cell>
          <cell r="E31">
            <v>-0.25457090013995087</v>
          </cell>
        </row>
        <row r="32">
          <cell r="B32" t="str">
            <v>Tronox</v>
          </cell>
          <cell r="E32">
            <v>-0.40120396600566532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nt Overview"/>
      <sheetName val="Accretion-(Dilution)"/>
      <sheetName val="Val Matrix (offer)"/>
      <sheetName val="Val Matrix"/>
      <sheetName val="Football Field"/>
      <sheetName val="Per Share"/>
      <sheetName val="Giant"/>
      <sheetName val="Giant - Detailed Historical"/>
      <sheetName val="EBIT Bridge"/>
      <sheetName val="EPS Bridge"/>
      <sheetName val="Giant Standalone"/>
      <sheetName val="Adjusted Financials"/>
      <sheetName val="Giant Standalone (P)"/>
      <sheetName val="Giant - Detailed"/>
      <sheetName val="Research Projections"/>
      <sheetName val="Net Debt"/>
      <sheetName val="G DCF - EBITDA"/>
      <sheetName val="G DCF - EBITDA (9.30.07)"/>
      <sheetName val="G DCF - EBITDA (BP)"/>
      <sheetName val="G DCF - Perpetual"/>
      <sheetName val="G WACC"/>
      <sheetName val="DCF Output - EBITDA"/>
      <sheetName val="DCF Output - EBITDA (BP)"/>
      <sheetName val="DCF Output - Perpetual"/>
      <sheetName val="DCF Projections"/>
      <sheetName val="Detailed Historical Growth"/>
      <sheetName val="Hist. Graph Input"/>
      <sheetName val="Premium"/>
      <sheetName val="Rev. Growth"/>
      <sheetName val="EBIT Growth"/>
      <sheetName val="EBITDA Growth"/>
      <sheetName val="Net Income Growth"/>
      <sheetName val="EPS Growth"/>
      <sheetName val="Margins (BarChart)"/>
      <sheetName val="Margin Expansion"/>
      <sheetName val="Premiums Paid"/>
      <sheetName val="Kroger PV FSP"/>
      <sheetName val="Kroger PMO"/>
      <sheetName val="Transaction Output"/>
      <sheetName val="SVU SQ Football Field"/>
      <sheetName val="PF KR PV FSP"/>
      <sheetName val="KR Model Inputs"/>
      <sheetName val="SVU SQ Projections"/>
      <sheetName val="Kroger SQ and PF Proj"/>
      <sheetName val="PV VSP"/>
      <sheetName val="Transaction Analytics"/>
      <sheetName val="Acquisition Opportun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B1" t="str">
            <v>Giant Historical EPS Adjustments</v>
          </cell>
          <cell r="U1" t="str">
            <v>($ in millions, except per share data)</v>
          </cell>
        </row>
        <row r="3">
          <cell r="D3" t="str">
            <v>Actual FYE December 31,</v>
          </cell>
          <cell r="J3" t="str">
            <v>6 Months Ended June 30,</v>
          </cell>
          <cell r="N3" t="str">
            <v>LTM June 30,</v>
          </cell>
          <cell r="P3" t="str">
            <v>9 Months Ended Sept. 30,</v>
          </cell>
          <cell r="T3" t="str">
            <v>LTM Sept. 30,</v>
          </cell>
        </row>
        <row r="4">
          <cell r="D4">
            <v>2004</v>
          </cell>
          <cell r="F4">
            <v>2005</v>
          </cell>
          <cell r="H4">
            <v>2006</v>
          </cell>
          <cell r="J4">
            <v>2006</v>
          </cell>
          <cell r="L4">
            <v>2007</v>
          </cell>
          <cell r="N4">
            <v>2007</v>
          </cell>
          <cell r="P4">
            <v>2006</v>
          </cell>
          <cell r="R4">
            <v>2007</v>
          </cell>
          <cell r="T4">
            <v>2007</v>
          </cell>
        </row>
        <row r="6">
          <cell r="B6" t="str">
            <v>Net Income</v>
          </cell>
          <cell r="D6">
            <v>58.253</v>
          </cell>
          <cell r="F6">
            <v>84.843999999999994</v>
          </cell>
          <cell r="H6">
            <v>154.48099999999999</v>
          </cell>
          <cell r="J6">
            <v>84.504000000000005</v>
          </cell>
          <cell r="L6">
            <v>72.319000000000003</v>
          </cell>
          <cell r="N6">
            <v>142.29599999999999</v>
          </cell>
          <cell r="P6">
            <v>122.48399999999999</v>
          </cell>
          <cell r="R6">
            <v>112.453</v>
          </cell>
          <cell r="T6">
            <v>144.44999999999999</v>
          </cell>
        </row>
        <row r="8">
          <cell r="B8" t="str">
            <v>Pre-tax Adjustments:</v>
          </cell>
        </row>
        <row r="9">
          <cell r="B9" t="str">
            <v>Legal Expenses</v>
          </cell>
          <cell r="D9">
            <v>10.5</v>
          </cell>
          <cell r="F9">
            <v>3.6</v>
          </cell>
          <cell r="H9">
            <v>0</v>
          </cell>
          <cell r="J9">
            <v>0</v>
          </cell>
          <cell r="L9">
            <v>0</v>
          </cell>
          <cell r="N9">
            <v>0</v>
          </cell>
          <cell r="P9">
            <v>0</v>
          </cell>
          <cell r="R9">
            <v>0</v>
          </cell>
          <cell r="T9">
            <v>0</v>
          </cell>
        </row>
        <row r="10">
          <cell r="B10" t="str">
            <v>Loss/(Gain) on Disposals of PP&amp;E</v>
          </cell>
          <cell r="D10">
            <v>-1.8</v>
          </cell>
          <cell r="F10">
            <v>0.70499999999999996</v>
          </cell>
          <cell r="H10">
            <v>0.56999999999999995</v>
          </cell>
          <cell r="J10">
            <v>3.9E-2</v>
          </cell>
          <cell r="L10">
            <v>0.20300000000000001</v>
          </cell>
          <cell r="N10">
            <v>0.73399999999999999</v>
          </cell>
          <cell r="P10">
            <v>0.184</v>
          </cell>
          <cell r="R10">
            <v>0.26600000000000001</v>
          </cell>
          <cell r="T10">
            <v>0.65199999999999991</v>
          </cell>
        </row>
        <row r="11">
          <cell r="B11" t="str">
            <v>Foreign Currency Exchange Gain</v>
          </cell>
          <cell r="D11">
            <v>0</v>
          </cell>
          <cell r="F11">
            <v>0</v>
          </cell>
          <cell r="H11">
            <v>-7.1840000000000002</v>
          </cell>
          <cell r="J11">
            <v>-7.1840000000000002</v>
          </cell>
          <cell r="L11">
            <v>0</v>
          </cell>
          <cell r="N11">
            <v>0</v>
          </cell>
          <cell r="P11">
            <v>-7.1840000000000002</v>
          </cell>
          <cell r="R11">
            <v>0</v>
          </cell>
          <cell r="T11">
            <v>0</v>
          </cell>
        </row>
        <row r="12">
          <cell r="B12" t="str">
            <v>Foreign Currency Transaction Loss</v>
          </cell>
          <cell r="D12">
            <v>2.3180000000000001</v>
          </cell>
          <cell r="F12">
            <v>1.6359999999999999</v>
          </cell>
          <cell r="H12">
            <v>8.6999999999999994E-2</v>
          </cell>
          <cell r="J12">
            <v>0.99299999999999999</v>
          </cell>
          <cell r="L12">
            <v>2.6</v>
          </cell>
          <cell r="N12">
            <v>1.694</v>
          </cell>
          <cell r="P12">
            <v>0.98899999999999999</v>
          </cell>
          <cell r="R12">
            <v>5.4</v>
          </cell>
          <cell r="T12">
            <v>4.4980000000000002</v>
          </cell>
        </row>
        <row r="13">
          <cell r="B13" t="str">
            <v>Restructuring Expense</v>
          </cell>
          <cell r="D13">
            <v>0</v>
          </cell>
          <cell r="F13">
            <v>5.6129999999999995</v>
          </cell>
          <cell r="H13">
            <v>0.311</v>
          </cell>
          <cell r="J13">
            <v>0.311</v>
          </cell>
          <cell r="L13">
            <v>0</v>
          </cell>
          <cell r="N13">
            <v>0</v>
          </cell>
          <cell r="P13">
            <v>0.311</v>
          </cell>
          <cell r="R13">
            <v>0</v>
          </cell>
          <cell r="T13">
            <v>0</v>
          </cell>
        </row>
        <row r="14">
          <cell r="B14" t="str">
            <v>San Marcos Start-up Expense</v>
          </cell>
          <cell r="D14">
            <v>0</v>
          </cell>
          <cell r="F14">
            <v>2.2029999999999998</v>
          </cell>
          <cell r="H14">
            <v>1.8890000000000002</v>
          </cell>
          <cell r="J14">
            <v>1.8890000000000002</v>
          </cell>
          <cell r="L14">
            <v>0</v>
          </cell>
          <cell r="N14">
            <v>0</v>
          </cell>
          <cell r="P14">
            <v>1.8890000000000002</v>
          </cell>
          <cell r="R14">
            <v>0</v>
          </cell>
          <cell r="T14">
            <v>0</v>
          </cell>
        </row>
        <row r="16">
          <cell r="B16" t="str">
            <v>Total Pre-tax Adjustments</v>
          </cell>
          <cell r="D16">
            <v>11.017999999999999</v>
          </cell>
          <cell r="F16">
            <v>13.756999999999998</v>
          </cell>
          <cell r="H16">
            <v>-4.327</v>
          </cell>
          <cell r="J16">
            <v>-3.952</v>
          </cell>
          <cell r="L16">
            <v>2.8029999999999999</v>
          </cell>
          <cell r="N16">
            <v>2.4279999999999999</v>
          </cell>
          <cell r="P16">
            <v>-3.8109999999999999</v>
          </cell>
          <cell r="R16">
            <v>5.6660000000000004</v>
          </cell>
          <cell r="T16">
            <v>5.15</v>
          </cell>
        </row>
        <row r="18">
          <cell r="B18" t="str">
            <v>Adjusted Tax Rate</v>
          </cell>
          <cell r="D18">
            <v>0.38400000000000001</v>
          </cell>
          <cell r="F18">
            <v>0.379</v>
          </cell>
          <cell r="H18">
            <v>0.36599999999999999</v>
          </cell>
          <cell r="J18">
            <v>0.36599999999999999</v>
          </cell>
          <cell r="L18">
            <v>0.37</v>
          </cell>
          <cell r="P18">
            <v>0.38200000000000001</v>
          </cell>
          <cell r="R18">
            <v>0.371</v>
          </cell>
        </row>
        <row r="20">
          <cell r="B20" t="str">
            <v>After-tax Adjustments</v>
          </cell>
          <cell r="D20">
            <v>6.7870879999999989</v>
          </cell>
          <cell r="F20">
            <v>8.5430969999999995</v>
          </cell>
          <cell r="H20">
            <v>-2.7433179999999999</v>
          </cell>
          <cell r="J20">
            <v>-2.5055679999999998</v>
          </cell>
          <cell r="L20">
            <v>1.76589</v>
          </cell>
          <cell r="N20">
            <v>1.5281399999999998</v>
          </cell>
          <cell r="P20">
            <v>-2.3551980000000001</v>
          </cell>
          <cell r="R20">
            <v>3.5639140000000005</v>
          </cell>
          <cell r="T20">
            <v>3.1757940000000007</v>
          </cell>
        </row>
        <row r="22">
          <cell r="B22" t="str">
            <v>Other After-tax Adjustments:</v>
          </cell>
        </row>
        <row r="23">
          <cell r="B23" t="str">
            <v>Minority Interest Expense</v>
          </cell>
          <cell r="D23">
            <v>18.353999999999999</v>
          </cell>
          <cell r="F23">
            <v>9.0999999999999998E-2</v>
          </cell>
          <cell r="H23">
            <v>0</v>
          </cell>
          <cell r="J23">
            <v>0</v>
          </cell>
          <cell r="L23">
            <v>0</v>
          </cell>
          <cell r="N23">
            <v>0</v>
          </cell>
          <cell r="P23">
            <v>0</v>
          </cell>
          <cell r="R23">
            <v>0</v>
          </cell>
          <cell r="T23">
            <v>0</v>
          </cell>
        </row>
        <row r="24">
          <cell r="B24" t="str">
            <v>Repatriation of Foreign Earnings Expense</v>
          </cell>
          <cell r="D24">
            <v>0</v>
          </cell>
          <cell r="F24">
            <v>2.8</v>
          </cell>
          <cell r="H24">
            <v>2.1</v>
          </cell>
          <cell r="J24">
            <v>2.2000000000000002</v>
          </cell>
          <cell r="L24">
            <v>0</v>
          </cell>
          <cell r="N24">
            <v>-0.10000000000000009</v>
          </cell>
          <cell r="P24">
            <v>2.1</v>
          </cell>
          <cell r="R24">
            <v>0</v>
          </cell>
          <cell r="T24">
            <v>0</v>
          </cell>
        </row>
        <row r="25">
          <cell r="B25" t="str">
            <v>One-time Tax Provision Benefit</v>
          </cell>
          <cell r="D25">
            <v>0</v>
          </cell>
          <cell r="F25">
            <v>0</v>
          </cell>
          <cell r="H25">
            <v>-24.715</v>
          </cell>
          <cell r="J25">
            <v>-24.715</v>
          </cell>
          <cell r="L25">
            <v>0</v>
          </cell>
          <cell r="N25">
            <v>0</v>
          </cell>
          <cell r="P25">
            <v>-24.715</v>
          </cell>
          <cell r="R25">
            <v>0</v>
          </cell>
          <cell r="T25">
            <v>0</v>
          </cell>
        </row>
        <row r="27">
          <cell r="B27" t="str">
            <v>Total Other After-tax Adjustments</v>
          </cell>
          <cell r="D27">
            <v>18.353999999999999</v>
          </cell>
          <cell r="F27">
            <v>2.891</v>
          </cell>
          <cell r="H27">
            <v>-22.614999999999998</v>
          </cell>
          <cell r="J27">
            <v>-22.515000000000001</v>
          </cell>
          <cell r="L27">
            <v>0</v>
          </cell>
          <cell r="N27">
            <v>-0.10000000000000009</v>
          </cell>
          <cell r="P27">
            <v>-22.614999999999998</v>
          </cell>
          <cell r="R27">
            <v>0</v>
          </cell>
          <cell r="T27">
            <v>0</v>
          </cell>
        </row>
        <row r="29">
          <cell r="B29" t="str">
            <v>Total After-tax Adjustments</v>
          </cell>
          <cell r="D29">
            <v>25.141087999999996</v>
          </cell>
          <cell r="F29">
            <v>11.434097</v>
          </cell>
          <cell r="H29">
            <v>-25.358317999999997</v>
          </cell>
          <cell r="J29">
            <v>-25.020568000000001</v>
          </cell>
          <cell r="L29">
            <v>1.76589</v>
          </cell>
          <cell r="N29">
            <v>1.4281399999999997</v>
          </cell>
          <cell r="P29">
            <v>-24.970198</v>
          </cell>
          <cell r="R29">
            <v>3.5639140000000005</v>
          </cell>
          <cell r="T29">
            <v>3.1757940000000007</v>
          </cell>
        </row>
        <row r="31">
          <cell r="B31" t="str">
            <v>Adjusted Net Income</v>
          </cell>
          <cell r="D31">
            <v>83.394087999999996</v>
          </cell>
          <cell r="F31">
            <v>96.278096999999988</v>
          </cell>
          <cell r="H31">
            <v>129.122682</v>
          </cell>
          <cell r="J31">
            <v>59.483432000000008</v>
          </cell>
          <cell r="L31">
            <v>74.084890000000001</v>
          </cell>
          <cell r="N31">
            <v>143.72414000000001</v>
          </cell>
          <cell r="P31">
            <v>97.513801999999998</v>
          </cell>
          <cell r="R31">
            <v>116.016914</v>
          </cell>
          <cell r="T31">
            <v>147.62579399999998</v>
          </cell>
        </row>
        <row r="33">
          <cell r="B33" t="str">
            <v>FD Weighted Shares Outstanding</v>
          </cell>
          <cell r="D33">
            <v>27.768999999999998</v>
          </cell>
          <cell r="F33">
            <v>28.366</v>
          </cell>
          <cell r="H33">
            <v>28.79</v>
          </cell>
          <cell r="J33">
            <v>28.722999999999999</v>
          </cell>
          <cell r="L33">
            <v>29.032</v>
          </cell>
          <cell r="P33">
            <v>28.760999999999999</v>
          </cell>
          <cell r="R33">
            <v>29.04</v>
          </cell>
        </row>
        <row r="35">
          <cell r="B35" t="str">
            <v>Adjusted Diluted EPS</v>
          </cell>
          <cell r="D35">
            <v>3.0031361590262522</v>
          </cell>
          <cell r="F35">
            <v>3.394137241768314</v>
          </cell>
          <cell r="H35">
            <v>4.484983744355679</v>
          </cell>
          <cell r="J35">
            <v>2.0709338161055602</v>
          </cell>
          <cell r="L35">
            <v>2.5518355607605403</v>
          </cell>
          <cell r="N35">
            <v>4.9658854890106596</v>
          </cell>
          <cell r="P35">
            <v>3.3904871875108653</v>
          </cell>
          <cell r="R35">
            <v>3.9950727961432508</v>
          </cell>
          <cell r="T35">
            <v>5.0895693529880646</v>
          </cell>
        </row>
        <row r="37">
          <cell r="B37" t="str">
            <v>Diluted EPS</v>
          </cell>
          <cell r="D37">
            <v>2.1</v>
          </cell>
          <cell r="F37">
            <v>2.99</v>
          </cell>
          <cell r="H37">
            <v>5.37</v>
          </cell>
          <cell r="J37">
            <v>2.94</v>
          </cell>
          <cell r="L37">
            <v>2.4900000000000002</v>
          </cell>
          <cell r="N37">
            <v>4.92</v>
          </cell>
          <cell r="P37">
            <v>4.26</v>
          </cell>
          <cell r="R37">
            <v>3.87</v>
          </cell>
          <cell r="T37">
            <v>4.9800000000000004</v>
          </cell>
        </row>
        <row r="39">
          <cell r="B39" t="str">
            <v>Per Share Adjustment -$</v>
          </cell>
          <cell r="D39">
            <v>0.90313615902625211</v>
          </cell>
          <cell r="F39">
            <v>0.40413724176831378</v>
          </cell>
          <cell r="H39">
            <v>-0.88501625564432107</v>
          </cell>
          <cell r="J39">
            <v>-0.86906618389443979</v>
          </cell>
          <cell r="L39">
            <v>6.1835560760540087E-2</v>
          </cell>
          <cell r="N39">
            <v>4.5885489010659697E-2</v>
          </cell>
          <cell r="P39">
            <v>-0.86951281248913448</v>
          </cell>
          <cell r="R39">
            <v>0.12507279614325073</v>
          </cell>
          <cell r="T39">
            <v>0.10956935298806414</v>
          </cell>
        </row>
        <row r="40">
          <cell r="B40" t="str">
            <v>Per Share Adjustment -%</v>
          </cell>
          <cell r="D40">
            <v>0.43006483763154862</v>
          </cell>
          <cell r="F40">
            <v>0.13516295711314841</v>
          </cell>
          <cell r="H40">
            <v>-0.1648074963955905</v>
          </cell>
          <cell r="J40">
            <v>-0.29560074282123805</v>
          </cell>
          <cell r="L40">
            <v>2.4833558538369511E-2</v>
          </cell>
          <cell r="N40">
            <v>9.3263189046056301E-3</v>
          </cell>
          <cell r="P40">
            <v>-0.20411098884721468</v>
          </cell>
          <cell r="R40">
            <v>3.2318551975000186E-2</v>
          </cell>
          <cell r="T40">
            <v>2.2001878110053039E-2</v>
          </cell>
        </row>
        <row r="42">
          <cell r="B42" t="str">
            <v>Source: Public filings.</v>
          </cell>
        </row>
        <row r="46">
          <cell r="D46">
            <v>83.394087999999996</v>
          </cell>
          <cell r="E46" t="str">
            <v>(18)</v>
          </cell>
          <cell r="F46">
            <v>96.255740999999986</v>
          </cell>
          <cell r="G46" t="str">
            <v>(19)</v>
          </cell>
          <cell r="H46">
            <v>127.56367599999999</v>
          </cell>
          <cell r="I46" t="str">
            <v>(20)</v>
          </cell>
          <cell r="J46">
            <v>58.874158000000001</v>
          </cell>
          <cell r="K46" t="str">
            <v>(33)</v>
          </cell>
          <cell r="L46">
            <v>76.157000000000011</v>
          </cell>
          <cell r="M46" t="str">
            <v>(36)</v>
          </cell>
          <cell r="N46">
            <v>144.846518</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1">
          <cell r="A1" t="str">
            <v>Giant DCF Analysis</v>
          </cell>
          <cell r="Q1" t="str">
            <v>($ in millions)</v>
          </cell>
        </row>
        <row r="3">
          <cell r="A3" t="str">
            <v>Projected Cash Flow</v>
          </cell>
        </row>
        <row r="5">
          <cell r="I5">
            <v>2008</v>
          </cell>
          <cell r="K5">
            <v>2009</v>
          </cell>
          <cell r="M5">
            <v>2010</v>
          </cell>
          <cell r="O5">
            <v>2011</v>
          </cell>
          <cell r="Q5">
            <v>2012</v>
          </cell>
        </row>
        <row r="7">
          <cell r="A7" t="str">
            <v>EBIT</v>
          </cell>
          <cell r="I7">
            <v>268.815</v>
          </cell>
          <cell r="K7">
            <v>296.75599999999997</v>
          </cell>
          <cell r="M7">
            <v>328.96100000000001</v>
          </cell>
          <cell r="O7">
            <v>366.64422740000003</v>
          </cell>
          <cell r="Q7">
            <v>408.57449028000013</v>
          </cell>
        </row>
        <row r="8">
          <cell r="A8" t="str">
            <v>% Margin</v>
          </cell>
          <cell r="I8">
            <v>0.14858561353645533</v>
          </cell>
          <cell r="K8">
            <v>0.14958696182547346</v>
          </cell>
          <cell r="M8">
            <v>0.15117922284667001</v>
          </cell>
          <cell r="O8">
            <v>0.15317922284667002</v>
          </cell>
          <cell r="Q8">
            <v>0.15517922284667002</v>
          </cell>
        </row>
        <row r="10">
          <cell r="A10" t="str">
            <v>Less: Taxes</v>
          </cell>
          <cell r="I10">
            <v>-99.387624983416416</v>
          </cell>
          <cell r="K10">
            <v>-112.634</v>
          </cell>
          <cell r="M10">
            <v>-124.449</v>
          </cell>
          <cell r="O10">
            <v>-138.70491473366934</v>
          </cell>
          <cell r="Q10">
            <v>-154.56752241407258</v>
          </cell>
        </row>
        <row r="11">
          <cell r="A11" t="str">
            <v>Tax Rate</v>
          </cell>
          <cell r="I11">
            <v>0.36972499668328185</v>
          </cell>
          <cell r="K11">
            <v>0.37955087681462213</v>
          </cell>
          <cell r="M11">
            <v>0.37830928286331811</v>
          </cell>
          <cell r="O11">
            <v>0.37830928286331811</v>
          </cell>
          <cell r="Q11">
            <v>0.37830928286331811</v>
          </cell>
        </row>
        <row r="12">
          <cell r="A12" t="str">
            <v>Unlevered Net Income</v>
          </cell>
          <cell r="I12">
            <v>169.4273750165836</v>
          </cell>
          <cell r="K12">
            <v>184.12199999999996</v>
          </cell>
          <cell r="M12">
            <v>204.512</v>
          </cell>
          <cell r="O12">
            <v>227.93931266633069</v>
          </cell>
          <cell r="Q12">
            <v>254.00696786592755</v>
          </cell>
        </row>
        <row r="14">
          <cell r="A14" t="str">
            <v>Plus: Depreciation and Amortization</v>
          </cell>
          <cell r="I14">
            <v>35.025000000000006</v>
          </cell>
          <cell r="K14">
            <v>37.126000000000005</v>
          </cell>
          <cell r="M14">
            <v>40.611000000000004</v>
          </cell>
          <cell r="O14">
            <v>44.481400000000008</v>
          </cell>
          <cell r="Q14">
            <v>48.738840000000025</v>
          </cell>
        </row>
        <row r="15">
          <cell r="A15" t="str">
            <v>Less: (Increase)/Decrease in Working Capital</v>
          </cell>
          <cell r="I15">
            <v>-28.009999999999991</v>
          </cell>
          <cell r="K15">
            <v>-31.20999999999998</v>
          </cell>
          <cell r="M15">
            <v>-35.516999999999996</v>
          </cell>
          <cell r="O15">
            <v>-36.654699999999991</v>
          </cell>
          <cell r="Q15">
            <v>-40.320170000000076</v>
          </cell>
        </row>
        <row r="16">
          <cell r="A16" t="str">
            <v>Less: Capital Expenditures</v>
          </cell>
          <cell r="I16">
            <v>-35.603000000000002</v>
          </cell>
          <cell r="K16">
            <v>-38.210999999999999</v>
          </cell>
          <cell r="M16">
            <v>-40.012</v>
          </cell>
          <cell r="O16">
            <v>-44.013200000000005</v>
          </cell>
          <cell r="Q16">
            <v>-48.41452000000001</v>
          </cell>
        </row>
        <row r="17">
          <cell r="A17" t="str">
            <v>Less: Acquisitions (1)</v>
          </cell>
          <cell r="I17">
            <v>-15.609749999999998</v>
          </cell>
          <cell r="K17">
            <v>-14.1465</v>
          </cell>
          <cell r="M17">
            <v>-13.302</v>
          </cell>
          <cell r="O17">
            <v>-81.598762500000007</v>
          </cell>
          <cell r="Q17">
            <v>-89.758638750000017</v>
          </cell>
        </row>
        <row r="19">
          <cell r="A19" t="str">
            <v>Unlevered Free Cash Flow</v>
          </cell>
          <cell r="I19">
            <v>125.22962501658361</v>
          </cell>
          <cell r="K19">
            <v>137.68049999999999</v>
          </cell>
          <cell r="M19">
            <v>156.292</v>
          </cell>
          <cell r="O19">
            <v>110.15405016633071</v>
          </cell>
          <cell r="Q19">
            <v>124.25247911592749</v>
          </cell>
        </row>
        <row r="21">
          <cell r="A21" t="str">
            <v xml:space="preserve">Present Value </v>
          </cell>
          <cell r="K21" t="str">
            <v>DCF Assumptions</v>
          </cell>
        </row>
        <row r="23">
          <cell r="A23" t="str">
            <v>Present Value of Free Cash Flow (2)</v>
          </cell>
          <cell r="G23">
            <v>492.16182932936903</v>
          </cell>
          <cell r="K23" t="str">
            <v>WACC (3)</v>
          </cell>
          <cell r="Q23">
            <v>0.10424446626996378</v>
          </cell>
        </row>
        <row r="24">
          <cell r="A24" t="str">
            <v>Present Value of Terminal Value</v>
          </cell>
          <cell r="G24">
            <v>2312.4627740956607</v>
          </cell>
          <cell r="K24" t="str">
            <v>Perpetual Growth Rate</v>
          </cell>
          <cell r="Q24">
            <v>3.5000000000000003E-2</v>
          </cell>
        </row>
        <row r="25">
          <cell r="A25" t="str">
            <v>Present Value of Enterprise</v>
          </cell>
          <cell r="G25">
            <v>2804.6246034250298</v>
          </cell>
          <cell r="K25" t="str">
            <v>Implied Terminal Multiple</v>
          </cell>
          <cell r="Q25">
            <v>8.3020825441416193</v>
          </cell>
        </row>
        <row r="26">
          <cell r="A26" t="str">
            <v>Implied Price per Share (4)</v>
          </cell>
          <cell r="G26">
            <v>97.515848352282674</v>
          </cell>
          <cell r="K26" t="str">
            <v>Valuation Date</v>
          </cell>
          <cell r="Q26" t="str">
            <v>December 31, 2007</v>
          </cell>
        </row>
        <row r="29">
          <cell r="A29" t="str">
            <v>Sensitivities</v>
          </cell>
        </row>
        <row r="30">
          <cell r="A30" t="str">
            <v>Price Per Share (3)</v>
          </cell>
          <cell r="K30" t="str">
            <v>Enterprise Value</v>
          </cell>
        </row>
        <row r="32">
          <cell r="A32" t="str">
            <v>WACC</v>
          </cell>
          <cell r="C32" t="str">
            <v>Perpetual Growth Rate</v>
          </cell>
          <cell r="K32" t="str">
            <v>WACC</v>
          </cell>
          <cell r="M32" t="str">
            <v>Perpetual Growth Rate</v>
          </cell>
        </row>
        <row r="33">
          <cell r="A33" t="str">
            <v>Range</v>
          </cell>
          <cell r="C33">
            <v>0.03</v>
          </cell>
          <cell r="E33">
            <v>3.5000000000000003E-2</v>
          </cell>
          <cell r="G33">
            <v>4.0000000000000008E-2</v>
          </cell>
          <cell r="K33" t="str">
            <v>Range</v>
          </cell>
          <cell r="M33">
            <v>0.03</v>
          </cell>
          <cell r="O33">
            <v>3.5000000000000003E-2</v>
          </cell>
          <cell r="Q33">
            <v>4.0000000000000008E-2</v>
          </cell>
        </row>
        <row r="34">
          <cell r="A34">
            <v>0.1</v>
          </cell>
          <cell r="C34">
            <v>97.979508442956629</v>
          </cell>
          <cell r="E34">
            <v>104.51259174334122</v>
          </cell>
          <cell r="G34">
            <v>112.13498591266155</v>
          </cell>
          <cell r="K34">
            <v>0.1</v>
          </cell>
          <cell r="M34">
            <v>2818.1556105732457</v>
          </cell>
          <cell r="O34">
            <v>3008.8041565171038</v>
          </cell>
          <cell r="Q34">
            <v>3231.2274601182735</v>
          </cell>
        </row>
        <row r="35">
          <cell r="A35">
            <v>0.10500000000000001</v>
          </cell>
          <cell r="C35">
            <v>90.801339180869377</v>
          </cell>
          <cell r="E35">
            <v>96.3610975445186</v>
          </cell>
          <cell r="G35">
            <v>102.77662955335718</v>
          </cell>
          <cell r="K35">
            <v>0.10500000000000001</v>
          </cell>
          <cell r="M35">
            <v>2608.6667676029906</v>
          </cell>
          <cell r="O35">
            <v>2770.9251787884459</v>
          </cell>
          <cell r="Q35">
            <v>2958.1464224639717</v>
          </cell>
        </row>
        <row r="36">
          <cell r="A36">
            <v>0.11000000000000001</v>
          </cell>
          <cell r="C36">
            <v>84.540416239182036</v>
          </cell>
          <cell r="E36">
            <v>89.31770463923722</v>
          </cell>
          <cell r="G36">
            <v>94.777856838805675</v>
          </cell>
          <cell r="K36">
            <v>0.11000000000000001</v>
          </cell>
          <cell r="M36">
            <v>2425.9305561595579</v>
          </cell>
          <cell r="O36">
            <v>2565.3657706445078</v>
          </cell>
          <cell r="Q36">
            <v>2724.7203014844513</v>
          </cell>
        </row>
        <row r="37">
          <cell r="A37">
            <v>0.11500000000000002</v>
          </cell>
          <cell r="C37">
            <v>79.03429877070765</v>
          </cell>
          <cell r="E37">
            <v>83.17403494554425</v>
          </cell>
          <cell r="G37">
            <v>87.86610201536547</v>
          </cell>
          <cell r="K37">
            <v>0.11500000000000002</v>
          </cell>
          <cell r="M37">
            <v>2265.2088253470502</v>
          </cell>
          <cell r="O37">
            <v>2386.0478614429057</v>
          </cell>
          <cell r="Q37">
            <v>2522.9987690182093</v>
          </cell>
        </row>
        <row r="38">
          <cell r="A38">
            <v>0.12000000000000002</v>
          </cell>
          <cell r="C38">
            <v>74.12990620227599</v>
          </cell>
          <cell r="E38">
            <v>77.764550088458023</v>
          </cell>
          <cell r="G38">
            <v>81.836963238893603</v>
          </cell>
          <cell r="K38">
            <v>0.12000000000000002</v>
          </cell>
          <cell r="M38">
            <v>2122.8169298394678</v>
          </cell>
          <cell r="O38">
            <v>2228.3241325320114</v>
          </cell>
          <cell r="Q38">
            <v>2347.0197355611235</v>
          </cell>
        </row>
        <row r="40">
          <cell r="A40" t="str">
            <v>Note: 2008P through 2010P based on Strategic Plan.  2011P and 2012P based on Management guidance.</v>
          </cell>
        </row>
        <row r="41">
          <cell r="A41" t="str">
            <v>(1) Assumes 500 bps of revenue growth for 2011 through 2012 is through acquistions and that acquisitions in each year are acquired</v>
          </cell>
        </row>
        <row r="42">
          <cell r="A42" t="str">
            <v xml:space="preserve">     at 0.75x revenue.</v>
          </cell>
        </row>
        <row r="43">
          <cell r="A43" t="str">
            <v>(2) Uses end-year convention to discount cash flows.</v>
          </cell>
        </row>
        <row r="44">
          <cell r="A44" t="str">
            <v>(3) Based on Industry's WACC.</v>
          </cell>
        </row>
        <row r="45">
          <cell r="A45" t="str">
            <v>(4) Based on forecasted net debt of $22.5 million as of December 31, 2007, basic shares outstanding of 27.560 million as of November 16,</v>
          </cell>
        </row>
        <row r="46">
          <cell r="A46" t="str">
            <v xml:space="preserve">     2007 and options outstanding as of November 16, 2007.</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HUM Sources &amp; Uses"/>
      <sheetName val="Output"/>
      <sheetName val="HUM"/>
      <sheetName val="CVH"/>
      <sheetName val="PF Model"/>
      <sheetName val="CLUBS Football"/>
      <sheetName val="Future Stock Prices"/>
      <sheetName val="DCF"/>
      <sheetName val="LBO"/>
      <sheetName val="Ability 2 Pay"/>
      <sheetName val="AVP"/>
      <sheetName val="CVH_COMP"/>
      <sheetName val="Trading Stats"/>
      <sheetName val="HUM_NTM Stock Price"/>
      <sheetName val="CVH_NTM Stock Price"/>
      <sheetName val="CVH Future"/>
      <sheetName val="HUM Future2"/>
      <sheetName val="HUM Future"/>
      <sheetName val="EBITDA Margin"/>
      <sheetName val="Rev_CLUBS"/>
      <sheetName val="NI_CLUBS"/>
      <sheetName val="EPS_CLUBS"/>
      <sheetName val="Rev_PF_Growth"/>
      <sheetName val="EBITDA_PF_Growth"/>
      <sheetName val="EBITDA_PF_Margin"/>
      <sheetName val="EPS_PF_Growth"/>
      <sheetName val="Growth Profile"/>
      <sheetName val="HEARTS REV GROWTH"/>
      <sheetName val="PF REV GROWTH"/>
      <sheetName val="HEARTS Op Inc GROWTH"/>
      <sheetName val="PF Op Inc GROWTH"/>
      <sheetName val="__FDSCACHE__"/>
      <sheetName val="PEG"/>
      <sheetName val="EPS Growth"/>
      <sheetName val="CVH_Enrollment"/>
      <sheetName val="CVH_Revenue"/>
      <sheetName val="CVH_MLR_SGA"/>
      <sheetName val="CVH_EBIT"/>
      <sheetName val="CVH_EPS"/>
      <sheetName val="HUM NTM PE 98-03"/>
      <sheetName val="HUM_Enrollment"/>
      <sheetName val="HUM_Revenue"/>
      <sheetName val="HUM_MLR_SGA"/>
      <sheetName val="HUM_EBIT"/>
      <sheetName val="HUM_EPS"/>
      <sheetName val="Moderate"/>
      <sheetName val="RTSX_FINANCIAL"/>
      <sheetName val="Maturity"/>
      <sheetName val="Model"/>
      <sheetName val="IS"/>
      <sheetName val="EPS Share Repurchase"/>
      <sheetName val="ValAnalysis"/>
      <sheetName val="LBOSum"/>
      <sheetName val="Maintain"/>
      <sheetName val="ReturnOfCap"/>
      <sheetName val="S&amp;U Cases 2&amp;3"/>
      <sheetName val="ReturnsAnalysis"/>
      <sheetName val="Scenarios Summary"/>
      <sheetName val="ST performance"/>
      <sheetName val="StockP"/>
      <sheetName val="S&amp;U"/>
      <sheetName val="Valuation Stats"/>
      <sheetName val="Output Pages"/>
      <sheetName val="Significant"/>
      <sheetName val="EPSCases4,5"/>
      <sheetName val="HLF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2">
          <cell r="C2" t="str">
            <v>Date</v>
          </cell>
          <cell r="D2" t="str">
            <v>MLR</v>
          </cell>
          <cell r="E2" t="str">
            <v>SG&amp;A</v>
          </cell>
        </row>
        <row r="3">
          <cell r="C3">
            <v>2004</v>
          </cell>
          <cell r="D3">
            <v>80.5</v>
          </cell>
          <cell r="E3">
            <v>11.5</v>
          </cell>
        </row>
        <row r="4">
          <cell r="C4">
            <v>2005</v>
          </cell>
          <cell r="D4">
            <v>79.400000000000006</v>
          </cell>
          <cell r="E4">
            <v>17.899999999999999</v>
          </cell>
          <cell r="F4">
            <v>0.79447316608713225</v>
          </cell>
          <cell r="G4">
            <v>0.17884389720182853</v>
          </cell>
        </row>
        <row r="5">
          <cell r="C5">
            <v>2006</v>
          </cell>
          <cell r="D5">
            <v>79</v>
          </cell>
          <cell r="E5">
            <v>20.181205213424246</v>
          </cell>
          <cell r="F5">
            <v>0.79330978762635618</v>
          </cell>
          <cell r="G5">
            <v>0.17320458519767107</v>
          </cell>
        </row>
        <row r="6">
          <cell r="C6">
            <v>2007</v>
          </cell>
          <cell r="D6">
            <v>79.880597279288253</v>
          </cell>
          <cell r="E6">
            <v>18.910679812811029</v>
          </cell>
        </row>
        <row r="7">
          <cell r="C7">
            <v>2008</v>
          </cell>
          <cell r="D7">
            <v>79.699666562610261</v>
          </cell>
          <cell r="E7">
            <v>18.785736184850919</v>
          </cell>
        </row>
        <row r="9">
          <cell r="AB9" t="str">
            <v>Max</v>
          </cell>
          <cell r="AC9">
            <v>36861</v>
          </cell>
        </row>
        <row r="10">
          <cell r="AB10" t="str">
            <v>Min</v>
          </cell>
          <cell r="AC10">
            <v>36592</v>
          </cell>
        </row>
        <row r="11">
          <cell r="AC11">
            <v>269</v>
          </cell>
        </row>
        <row r="12">
          <cell r="AC12">
            <v>29.888888888888889</v>
          </cell>
        </row>
        <row r="38">
          <cell r="K38">
            <v>36861</v>
          </cell>
        </row>
        <row r="39">
          <cell r="K39">
            <v>36592</v>
          </cell>
        </row>
        <row r="40">
          <cell r="K40">
            <v>-67.25</v>
          </cell>
        </row>
        <row r="192">
          <cell r="C192" t="str">
            <v>% Change</v>
          </cell>
          <cell r="D192">
            <v>-100</v>
          </cell>
          <cell r="E192">
            <v>-100</v>
          </cell>
          <cell r="F192">
            <v>-100</v>
          </cell>
          <cell r="G192">
            <v>-100</v>
          </cell>
          <cell r="H192">
            <v>-100</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QChart4"/>
      <sheetName val="CIQChart4Data"/>
      <sheetName val="CIQ_ChartParameters"/>
      <sheetName val="CONTROL"/>
      <sheetName val="Sheet1"/>
      <sheetName val="Comps"/>
      <sheetName val="Syn"/>
      <sheetName val="TUNE FINANCIALS"/>
      <sheetName val="Contrib (TUNE)"/>
      <sheetName val="ANAD v TUNE"/>
      <sheetName val="Exch Ratio"/>
      <sheetName val="CSR Price 1yr"/>
      <sheetName val="ValComp (Transaction)"/>
      <sheetName val="Product"/>
      <sheetName val="Bench Analysis"/>
      <sheetName val="RevEBITDA"/>
      <sheetName val="Shareholdings"/>
      <sheetName val="Trans Comps"/>
      <sheetName val="Tech M&amp;A Deals"/>
      <sheetName val="ValComp (Public)"/>
      <sheetName val="Path to Profit"/>
      <sheetName val="ANAD"/>
      <sheetName val="Valuation Summ."/>
      <sheetName val="TUNE"/>
      <sheetName val="NASDAQ"/>
      <sheetName val="CSR"/>
      <sheetName val="Contrib (ANEN)"/>
      <sheetName val="ANEN"/>
      <sheetName val="ANEN Stock Pr"/>
      <sheetName val="1 yr Index"/>
      <sheetName val="3 yr Index"/>
      <sheetName val="OCLR"/>
      <sheetName val="Scratch"/>
    </sheetNames>
    <sheetDataSet>
      <sheetData sheetId="0"/>
      <sheetData sheetId="1"/>
      <sheetData sheetId="2"/>
      <sheetData sheetId="3"/>
      <sheetData sheetId="4"/>
      <sheetData sheetId="5"/>
      <sheetData sheetId="6"/>
      <sheetData sheetId="7"/>
      <sheetData sheetId="8"/>
      <sheetData sheetId="9"/>
      <sheetData sheetId="10">
        <row r="4">
          <cell r="B4" t="str">
            <v>ANAD v. TUNE Normalized 1yr</v>
          </cell>
          <cell r="S4" t="str">
            <v>TUNE/ANAD</v>
          </cell>
          <cell r="U4" t="str">
            <v>ANAD</v>
          </cell>
          <cell r="V4" t="str">
            <v>TUNE</v>
          </cell>
        </row>
        <row r="5">
          <cell r="R5">
            <v>39782</v>
          </cell>
          <cell r="S5">
            <v>1.8548387096774193</v>
          </cell>
          <cell r="T5">
            <v>0.61807580174927113</v>
          </cell>
          <cell r="U5">
            <v>1.24</v>
          </cell>
          <cell r="V5">
            <v>2.2999999999999998</v>
          </cell>
          <cell r="Y5" t="str">
            <v>Current (12/04/09)</v>
          </cell>
          <cell r="AC5">
            <v>0.5</v>
          </cell>
        </row>
        <row r="6">
          <cell r="R6">
            <v>39783</v>
          </cell>
          <cell r="S6">
            <v>1.6694915254237288</v>
          </cell>
          <cell r="T6">
            <v>0.61807580174927113</v>
          </cell>
          <cell r="U6">
            <v>1.18</v>
          </cell>
          <cell r="V6">
            <v>1.97</v>
          </cell>
          <cell r="Y6" t="str">
            <v>1-Month Average</v>
          </cell>
          <cell r="AC6">
            <v>0.55849698239851242</v>
          </cell>
        </row>
        <row r="7">
          <cell r="R7">
            <v>39784</v>
          </cell>
          <cell r="S7">
            <v>1.5338345864661653</v>
          </cell>
          <cell r="T7">
            <v>0.61807580174927113</v>
          </cell>
          <cell r="U7">
            <v>1.33</v>
          </cell>
          <cell r="V7">
            <v>2.04</v>
          </cell>
          <cell r="Y7" t="str">
            <v>3-Month Average</v>
          </cell>
          <cell r="AC7">
            <v>0.48274355051541501</v>
          </cell>
        </row>
        <row r="8">
          <cell r="R8">
            <v>39785</v>
          </cell>
          <cell r="S8">
            <v>1.4328358208955223</v>
          </cell>
          <cell r="T8">
            <v>0.61807580174927113</v>
          </cell>
          <cell r="U8">
            <v>1.34</v>
          </cell>
          <cell r="V8">
            <v>1.92</v>
          </cell>
          <cell r="Y8" t="str">
            <v>6-Month Average</v>
          </cell>
          <cell r="AC8">
            <v>0.51481606583062733</v>
          </cell>
        </row>
        <row r="9">
          <cell r="R9">
            <v>39786</v>
          </cell>
          <cell r="S9">
            <v>1.5819672131147542</v>
          </cell>
          <cell r="T9">
            <v>0.61807580174927113</v>
          </cell>
          <cell r="U9">
            <v>1.22</v>
          </cell>
          <cell r="V9">
            <v>1.93</v>
          </cell>
          <cell r="Y9" t="str">
            <v>1-Year Average</v>
          </cell>
          <cell r="AC9">
            <v>0.72874332072087955</v>
          </cell>
        </row>
        <row r="10">
          <cell r="R10">
            <v>39787</v>
          </cell>
          <cell r="S10">
            <v>1.6160000000000001</v>
          </cell>
          <cell r="T10">
            <v>0.61807580174927113</v>
          </cell>
          <cell r="U10">
            <v>1.25</v>
          </cell>
          <cell r="V10">
            <v>2.02</v>
          </cell>
          <cell r="Y10" t="str">
            <v>52-Week High (12/16/2008)</v>
          </cell>
          <cell r="AC10">
            <v>1.8359375</v>
          </cell>
        </row>
        <row r="11">
          <cell r="R11">
            <v>39788</v>
          </cell>
          <cell r="S11">
            <v>1.6160000000000001</v>
          </cell>
          <cell r="T11">
            <v>0.61807580174927113</v>
          </cell>
          <cell r="U11">
            <v>1.25</v>
          </cell>
          <cell r="V11">
            <v>2.02</v>
          </cell>
          <cell r="Y11" t="str">
            <v>52-Week Low (10/12/2009)</v>
          </cell>
          <cell r="AC11">
            <v>0.3666666666666667</v>
          </cell>
        </row>
        <row r="12">
          <cell r="R12">
            <v>39789</v>
          </cell>
          <cell r="S12">
            <v>1.6160000000000001</v>
          </cell>
          <cell r="T12">
            <v>0.61807580174927113</v>
          </cell>
          <cell r="U12">
            <v>1.25</v>
          </cell>
          <cell r="V12">
            <v>2.02</v>
          </cell>
        </row>
        <row r="13">
          <cell r="R13">
            <v>39790</v>
          </cell>
          <cell r="S13">
            <v>1.5925925925925923</v>
          </cell>
          <cell r="T13">
            <v>0.61807580174927113</v>
          </cell>
          <cell r="U13">
            <v>1.35</v>
          </cell>
          <cell r="V13">
            <v>2.15</v>
          </cell>
        </row>
        <row r="14">
          <cell r="R14">
            <v>39791</v>
          </cell>
          <cell r="S14">
            <v>1.6904761904761905</v>
          </cell>
          <cell r="T14">
            <v>0.61807580174927113</v>
          </cell>
          <cell r="U14">
            <v>1.26</v>
          </cell>
          <cell r="V14">
            <v>2.13</v>
          </cell>
        </row>
        <row r="15">
          <cell r="R15">
            <v>39792</v>
          </cell>
          <cell r="S15">
            <v>1.606060606060606</v>
          </cell>
          <cell r="T15">
            <v>0.61807580174927113</v>
          </cell>
          <cell r="U15">
            <v>1.32</v>
          </cell>
          <cell r="V15">
            <v>2.12</v>
          </cell>
        </row>
        <row r="16">
          <cell r="R16">
            <v>39793</v>
          </cell>
          <cell r="S16">
            <v>1.6475409836065573</v>
          </cell>
          <cell r="T16">
            <v>0.61807580174927113</v>
          </cell>
          <cell r="U16">
            <v>1.22</v>
          </cell>
          <cell r="V16">
            <v>2.0099999999999998</v>
          </cell>
        </row>
        <row r="17">
          <cell r="R17">
            <v>39794</v>
          </cell>
          <cell r="S17">
            <v>1.71875</v>
          </cell>
          <cell r="T17">
            <v>0.61807580174927113</v>
          </cell>
          <cell r="U17">
            <v>1.28</v>
          </cell>
          <cell r="V17">
            <v>2.2000000000000002</v>
          </cell>
        </row>
        <row r="18">
          <cell r="R18">
            <v>39795</v>
          </cell>
          <cell r="S18">
            <v>1.71875</v>
          </cell>
          <cell r="T18">
            <v>0.61807580174927113</v>
          </cell>
          <cell r="U18">
            <v>1.28</v>
          </cell>
          <cell r="V18">
            <v>2.2000000000000002</v>
          </cell>
        </row>
        <row r="19">
          <cell r="R19">
            <v>39796</v>
          </cell>
          <cell r="S19">
            <v>1.71875</v>
          </cell>
          <cell r="T19">
            <v>0.61807580174927113</v>
          </cell>
          <cell r="U19">
            <v>1.28</v>
          </cell>
          <cell r="V19">
            <v>2.2000000000000002</v>
          </cell>
        </row>
        <row r="20">
          <cell r="R20">
            <v>39797</v>
          </cell>
          <cell r="S20">
            <v>1.7723577235772359</v>
          </cell>
          <cell r="T20">
            <v>0.61807580174927113</v>
          </cell>
          <cell r="U20">
            <v>1.23</v>
          </cell>
          <cell r="V20">
            <v>2.1800000000000002</v>
          </cell>
        </row>
        <row r="21">
          <cell r="R21">
            <v>39798</v>
          </cell>
          <cell r="S21">
            <v>1.8359375</v>
          </cell>
          <cell r="T21">
            <v>0.61807580174927113</v>
          </cell>
          <cell r="U21">
            <v>1.28</v>
          </cell>
          <cell r="V21">
            <v>2.35</v>
          </cell>
        </row>
        <row r="22">
          <cell r="R22">
            <v>39799</v>
          </cell>
          <cell r="S22">
            <v>1.7761194029850744</v>
          </cell>
          <cell r="T22">
            <v>0.61807580174927113</v>
          </cell>
          <cell r="U22">
            <v>1.34</v>
          </cell>
          <cell r="V22">
            <v>2.38</v>
          </cell>
        </row>
        <row r="23">
          <cell r="R23">
            <v>39800</v>
          </cell>
          <cell r="S23">
            <v>1.6212121212121213</v>
          </cell>
          <cell r="T23">
            <v>0.61807580174927113</v>
          </cell>
          <cell r="U23">
            <v>1.32</v>
          </cell>
          <cell r="V23">
            <v>2.14</v>
          </cell>
        </row>
        <row r="24">
          <cell r="R24">
            <v>39801</v>
          </cell>
          <cell r="S24">
            <v>1.6888888888888887</v>
          </cell>
          <cell r="T24">
            <v>0.61807580174927113</v>
          </cell>
          <cell r="U24">
            <v>1.35</v>
          </cell>
          <cell r="V24">
            <v>2.2799999999999998</v>
          </cell>
        </row>
        <row r="25">
          <cell r="R25">
            <v>39802</v>
          </cell>
          <cell r="S25">
            <v>1.6888888888888887</v>
          </cell>
          <cell r="T25">
            <v>0.61807580174927113</v>
          </cell>
          <cell r="U25">
            <v>1.35</v>
          </cell>
          <cell r="V25">
            <v>2.2799999999999998</v>
          </cell>
        </row>
        <row r="26">
          <cell r="R26">
            <v>39803</v>
          </cell>
          <cell r="S26">
            <v>1.6888888888888887</v>
          </cell>
          <cell r="T26">
            <v>0.61807580174927113</v>
          </cell>
          <cell r="U26">
            <v>1.35</v>
          </cell>
          <cell r="V26">
            <v>2.2799999999999998</v>
          </cell>
        </row>
        <row r="27">
          <cell r="R27">
            <v>39804</v>
          </cell>
          <cell r="S27">
            <v>1.5602836879432627</v>
          </cell>
          <cell r="T27">
            <v>0.61807580174927113</v>
          </cell>
          <cell r="U27">
            <v>1.41</v>
          </cell>
          <cell r="V27">
            <v>2.2000000000000002</v>
          </cell>
        </row>
        <row r="28">
          <cell r="R28">
            <v>39805</v>
          </cell>
          <cell r="S28">
            <v>1.6212121212121213</v>
          </cell>
          <cell r="T28">
            <v>0.61807580174927113</v>
          </cell>
          <cell r="U28">
            <v>1.32</v>
          </cell>
          <cell r="V28">
            <v>2.14</v>
          </cell>
        </row>
        <row r="29">
          <cell r="R29">
            <v>39806</v>
          </cell>
          <cell r="S29">
            <v>1.6240601503759398</v>
          </cell>
          <cell r="T29">
            <v>0.61807580174927113</v>
          </cell>
          <cell r="U29">
            <v>1.33</v>
          </cell>
          <cell r="V29">
            <v>2.16</v>
          </cell>
        </row>
        <row r="30">
          <cell r="R30">
            <v>39807</v>
          </cell>
          <cell r="S30">
            <v>1.6240601503759398</v>
          </cell>
          <cell r="T30">
            <v>0.61807580174927113</v>
          </cell>
          <cell r="U30">
            <v>1.33</v>
          </cell>
          <cell r="V30">
            <v>2.16</v>
          </cell>
        </row>
        <row r="31">
          <cell r="R31">
            <v>39808</v>
          </cell>
          <cell r="S31">
            <v>1.5629629629629627</v>
          </cell>
          <cell r="T31">
            <v>0.61807580174927113</v>
          </cell>
          <cell r="U31">
            <v>1.35</v>
          </cell>
          <cell r="V31">
            <v>2.11</v>
          </cell>
        </row>
        <row r="32">
          <cell r="R32">
            <v>39809</v>
          </cell>
          <cell r="S32">
            <v>1.5629629629629627</v>
          </cell>
          <cell r="T32">
            <v>0.61807580174927113</v>
          </cell>
          <cell r="U32">
            <v>1.35</v>
          </cell>
          <cell r="V32">
            <v>2.11</v>
          </cell>
        </row>
        <row r="33">
          <cell r="R33">
            <v>39810</v>
          </cell>
          <cell r="S33">
            <v>1.5629629629629627</v>
          </cell>
          <cell r="T33">
            <v>0.61807580174927113</v>
          </cell>
          <cell r="U33">
            <v>1.35</v>
          </cell>
          <cell r="V33">
            <v>2.11</v>
          </cell>
        </row>
        <row r="34">
          <cell r="R34">
            <v>39811</v>
          </cell>
          <cell r="S34">
            <v>1.5298507462686566</v>
          </cell>
          <cell r="T34">
            <v>0.61807580174927113</v>
          </cell>
          <cell r="U34">
            <v>1.34</v>
          </cell>
          <cell r="V34">
            <v>2.0499999999999998</v>
          </cell>
        </row>
        <row r="35">
          <cell r="R35">
            <v>39812</v>
          </cell>
          <cell r="S35">
            <v>1.5</v>
          </cell>
          <cell r="T35">
            <v>0.61807580174927113</v>
          </cell>
          <cell r="U35">
            <v>1.36</v>
          </cell>
          <cell r="V35">
            <v>2.04</v>
          </cell>
        </row>
        <row r="36">
          <cell r="R36">
            <v>39813</v>
          </cell>
          <cell r="S36">
            <v>1.3783783783783785</v>
          </cell>
          <cell r="T36">
            <v>0.61807580174927113</v>
          </cell>
          <cell r="U36">
            <v>1.48</v>
          </cell>
          <cell r="V36">
            <v>2.04</v>
          </cell>
        </row>
        <row r="37">
          <cell r="R37">
            <v>39814</v>
          </cell>
          <cell r="S37">
            <v>1.3783783783783785</v>
          </cell>
          <cell r="T37">
            <v>0.61807580174927113</v>
          </cell>
          <cell r="U37">
            <v>1.48</v>
          </cell>
          <cell r="V37">
            <v>2.04</v>
          </cell>
        </row>
        <row r="38">
          <cell r="R38">
            <v>39815</v>
          </cell>
          <cell r="S38">
            <v>1.3354430379746833</v>
          </cell>
          <cell r="T38">
            <v>0.61807580174927113</v>
          </cell>
          <cell r="U38">
            <v>1.58</v>
          </cell>
          <cell r="V38">
            <v>2.11</v>
          </cell>
        </row>
        <row r="39">
          <cell r="R39">
            <v>39816</v>
          </cell>
          <cell r="S39">
            <v>1.3354430379746833</v>
          </cell>
          <cell r="T39">
            <v>0.61807580174927113</v>
          </cell>
          <cell r="U39">
            <v>1.58</v>
          </cell>
          <cell r="V39">
            <v>2.11</v>
          </cell>
        </row>
        <row r="40">
          <cell r="R40">
            <v>39817</v>
          </cell>
          <cell r="S40">
            <v>1.3354430379746833</v>
          </cell>
          <cell r="T40">
            <v>0.61807580174927113</v>
          </cell>
          <cell r="U40">
            <v>1.58</v>
          </cell>
          <cell r="V40">
            <v>2.11</v>
          </cell>
        </row>
        <row r="41">
          <cell r="R41">
            <v>39818</v>
          </cell>
          <cell r="S41">
            <v>1.286624203821656</v>
          </cell>
          <cell r="T41">
            <v>0.61807580174927113</v>
          </cell>
          <cell r="U41">
            <v>1.57</v>
          </cell>
          <cell r="V41">
            <v>2.02</v>
          </cell>
        </row>
        <row r="42">
          <cell r="R42">
            <v>39819</v>
          </cell>
          <cell r="S42">
            <v>1.0684210526315789</v>
          </cell>
          <cell r="T42">
            <v>0.61807580174927113</v>
          </cell>
          <cell r="U42">
            <v>1.9</v>
          </cell>
          <cell r="V42">
            <v>2.0299999999999998</v>
          </cell>
        </row>
        <row r="43">
          <cell r="R43">
            <v>39820</v>
          </cell>
          <cell r="S43">
            <v>1.0833333333333333</v>
          </cell>
          <cell r="T43">
            <v>0.61807580174927113</v>
          </cell>
          <cell r="U43">
            <v>1.8</v>
          </cell>
          <cell r="V43">
            <v>1.95</v>
          </cell>
        </row>
        <row r="44">
          <cell r="R44">
            <v>39821</v>
          </cell>
          <cell r="S44">
            <v>1.1299435028248588</v>
          </cell>
          <cell r="T44">
            <v>0.61807580174927113</v>
          </cell>
          <cell r="U44">
            <v>1.77</v>
          </cell>
          <cell r="V44">
            <v>2</v>
          </cell>
        </row>
        <row r="45">
          <cell r="R45">
            <v>39822</v>
          </cell>
          <cell r="S45">
            <v>0.99459459459459454</v>
          </cell>
          <cell r="T45">
            <v>0.61807580174927113</v>
          </cell>
          <cell r="U45">
            <v>1.85</v>
          </cell>
          <cell r="V45">
            <v>1.84</v>
          </cell>
        </row>
        <row r="46">
          <cell r="R46">
            <v>39823</v>
          </cell>
          <cell r="S46">
            <v>0.99459459459459454</v>
          </cell>
          <cell r="T46">
            <v>0.61807580174927113</v>
          </cell>
          <cell r="U46">
            <v>1.85</v>
          </cell>
          <cell r="V46">
            <v>1.84</v>
          </cell>
        </row>
        <row r="47">
          <cell r="R47">
            <v>39824</v>
          </cell>
          <cell r="S47">
            <v>0.99459459459459454</v>
          </cell>
          <cell r="T47">
            <v>0.61807580174927113</v>
          </cell>
          <cell r="U47">
            <v>1.85</v>
          </cell>
          <cell r="V47">
            <v>1.84</v>
          </cell>
        </row>
        <row r="48">
          <cell r="R48">
            <v>39825</v>
          </cell>
          <cell r="S48">
            <v>0.88780487804878061</v>
          </cell>
          <cell r="T48">
            <v>0.61807580174927113</v>
          </cell>
          <cell r="U48">
            <v>2.0499999999999998</v>
          </cell>
          <cell r="V48">
            <v>1.82</v>
          </cell>
        </row>
        <row r="49">
          <cell r="R49">
            <v>39826</v>
          </cell>
          <cell r="S49">
            <v>0.83333333333333326</v>
          </cell>
          <cell r="T49">
            <v>0.61807580174927113</v>
          </cell>
          <cell r="U49">
            <v>2.16</v>
          </cell>
          <cell r="V49">
            <v>1.8</v>
          </cell>
        </row>
        <row r="50">
          <cell r="R50">
            <v>39827</v>
          </cell>
          <cell r="S50">
            <v>0.85279187817258884</v>
          </cell>
          <cell r="T50">
            <v>0.61807580174927113</v>
          </cell>
          <cell r="U50">
            <v>1.97</v>
          </cell>
          <cell r="V50">
            <v>1.68</v>
          </cell>
        </row>
        <row r="51">
          <cell r="R51">
            <v>39828</v>
          </cell>
          <cell r="S51">
            <v>0.91191709844559588</v>
          </cell>
          <cell r="T51">
            <v>0.61807580174927113</v>
          </cell>
          <cell r="U51">
            <v>1.93</v>
          </cell>
          <cell r="V51">
            <v>1.76</v>
          </cell>
        </row>
        <row r="52">
          <cell r="R52">
            <v>39829</v>
          </cell>
          <cell r="S52">
            <v>0.98421052631578954</v>
          </cell>
          <cell r="T52">
            <v>0.61807580174927113</v>
          </cell>
          <cell r="U52">
            <v>1.9</v>
          </cell>
          <cell r="V52">
            <v>1.87</v>
          </cell>
        </row>
        <row r="53">
          <cell r="R53">
            <v>39830</v>
          </cell>
          <cell r="S53">
            <v>0.98421052631578954</v>
          </cell>
          <cell r="T53">
            <v>0.61807580174927113</v>
          </cell>
          <cell r="U53">
            <v>1.9</v>
          </cell>
          <cell r="V53">
            <v>1.87</v>
          </cell>
        </row>
        <row r="54">
          <cell r="R54">
            <v>39831</v>
          </cell>
          <cell r="S54">
            <v>0.98421052631578954</v>
          </cell>
          <cell r="T54">
            <v>0.61807580174927113</v>
          </cell>
          <cell r="U54">
            <v>1.9</v>
          </cell>
          <cell r="V54">
            <v>1.87</v>
          </cell>
        </row>
        <row r="55">
          <cell r="R55">
            <v>39832</v>
          </cell>
          <cell r="S55">
            <v>0.98421052631578954</v>
          </cell>
          <cell r="T55">
            <v>0.61807580174927113</v>
          </cell>
          <cell r="U55">
            <v>1.9</v>
          </cell>
          <cell r="V55">
            <v>1.87</v>
          </cell>
        </row>
        <row r="56">
          <cell r="R56">
            <v>39833</v>
          </cell>
          <cell r="S56">
            <v>0.9135135135135134</v>
          </cell>
          <cell r="T56">
            <v>0.61807580174927113</v>
          </cell>
          <cell r="U56">
            <v>1.85</v>
          </cell>
          <cell r="V56">
            <v>1.69</v>
          </cell>
        </row>
        <row r="57">
          <cell r="R57">
            <v>39834</v>
          </cell>
          <cell r="S57">
            <v>0.963917525773196</v>
          </cell>
          <cell r="T57">
            <v>0.61807580174927113</v>
          </cell>
          <cell r="U57">
            <v>1.94</v>
          </cell>
          <cell r="V57">
            <v>1.87</v>
          </cell>
        </row>
        <row r="58">
          <cell r="R58">
            <v>39835</v>
          </cell>
          <cell r="S58">
            <v>0.85377358490566035</v>
          </cell>
          <cell r="T58">
            <v>0.61807580174927113</v>
          </cell>
          <cell r="U58">
            <v>2.12</v>
          </cell>
          <cell r="V58">
            <v>1.81</v>
          </cell>
        </row>
        <row r="59">
          <cell r="R59">
            <v>39836</v>
          </cell>
          <cell r="S59">
            <v>0.82191780821917815</v>
          </cell>
          <cell r="T59">
            <v>0.61807580174927113</v>
          </cell>
          <cell r="U59">
            <v>2.19</v>
          </cell>
          <cell r="V59">
            <v>1.8</v>
          </cell>
        </row>
        <row r="60">
          <cell r="R60">
            <v>39837</v>
          </cell>
          <cell r="S60">
            <v>0.82191780821917815</v>
          </cell>
          <cell r="T60">
            <v>0.61807580174927113</v>
          </cell>
          <cell r="U60">
            <v>2.19</v>
          </cell>
          <cell r="V60">
            <v>1.8</v>
          </cell>
        </row>
        <row r="61">
          <cell r="R61">
            <v>39838</v>
          </cell>
          <cell r="S61">
            <v>0.82191780821917815</v>
          </cell>
          <cell r="T61">
            <v>0.61807580174927113</v>
          </cell>
          <cell r="U61">
            <v>2.19</v>
          </cell>
          <cell r="V61">
            <v>1.8</v>
          </cell>
        </row>
        <row r="62">
          <cell r="R62">
            <v>39839</v>
          </cell>
          <cell r="S62">
            <v>0.90186915887850461</v>
          </cell>
          <cell r="T62">
            <v>0.61807580174927113</v>
          </cell>
          <cell r="U62">
            <v>2.14</v>
          </cell>
          <cell r="V62">
            <v>1.93</v>
          </cell>
        </row>
        <row r="63">
          <cell r="R63">
            <v>39840</v>
          </cell>
          <cell r="S63">
            <v>0.94736842105263164</v>
          </cell>
          <cell r="T63">
            <v>0.61807580174927113</v>
          </cell>
          <cell r="U63">
            <v>2.09</v>
          </cell>
          <cell r="V63">
            <v>1.98</v>
          </cell>
        </row>
        <row r="64">
          <cell r="R64">
            <v>39841</v>
          </cell>
          <cell r="S64">
            <v>0.89449541284403666</v>
          </cell>
          <cell r="T64">
            <v>0.61807580174927113</v>
          </cell>
          <cell r="U64">
            <v>2.1800000000000002</v>
          </cell>
          <cell r="V64">
            <v>1.95</v>
          </cell>
        </row>
        <row r="65">
          <cell r="R65">
            <v>39842</v>
          </cell>
          <cell r="S65">
            <v>0.88349514563106801</v>
          </cell>
          <cell r="T65">
            <v>0.61807580174927113</v>
          </cell>
          <cell r="U65">
            <v>2.06</v>
          </cell>
          <cell r="V65">
            <v>1.82</v>
          </cell>
        </row>
        <row r="66">
          <cell r="R66">
            <v>39843</v>
          </cell>
          <cell r="S66">
            <v>0.84236453201970451</v>
          </cell>
          <cell r="T66">
            <v>0.61807580174927113</v>
          </cell>
          <cell r="U66">
            <v>2.0299999999999998</v>
          </cell>
          <cell r="V66">
            <v>1.71</v>
          </cell>
        </row>
        <row r="67">
          <cell r="R67">
            <v>39844</v>
          </cell>
          <cell r="S67">
            <v>0.84236453201970451</v>
          </cell>
          <cell r="T67">
            <v>0.61807580174927113</v>
          </cell>
          <cell r="U67">
            <v>2.0299999999999998</v>
          </cell>
          <cell r="V67">
            <v>1.71</v>
          </cell>
        </row>
        <row r="68">
          <cell r="R68">
            <v>39845</v>
          </cell>
          <cell r="S68">
            <v>0.84236453201970451</v>
          </cell>
          <cell r="T68">
            <v>0.61807580174927113</v>
          </cell>
          <cell r="U68">
            <v>2.0299999999999998</v>
          </cell>
          <cell r="V68">
            <v>1.71</v>
          </cell>
        </row>
        <row r="69">
          <cell r="R69">
            <v>39846</v>
          </cell>
          <cell r="S69">
            <v>0.86057692307692302</v>
          </cell>
          <cell r="T69">
            <v>0.61807580174927113</v>
          </cell>
          <cell r="U69">
            <v>2.08</v>
          </cell>
          <cell r="V69">
            <v>1.79</v>
          </cell>
        </row>
        <row r="70">
          <cell r="R70">
            <v>39847</v>
          </cell>
          <cell r="S70">
            <v>0.88425925925925919</v>
          </cell>
          <cell r="T70">
            <v>0.61807580174927113</v>
          </cell>
          <cell r="U70">
            <v>2.16</v>
          </cell>
          <cell r="V70">
            <v>1.91</v>
          </cell>
        </row>
        <row r="71">
          <cell r="R71">
            <v>39848</v>
          </cell>
          <cell r="S71">
            <v>0.85024154589371992</v>
          </cell>
          <cell r="T71">
            <v>0.61807580174927113</v>
          </cell>
          <cell r="U71">
            <v>2.0699999999999998</v>
          </cell>
          <cell r="V71">
            <v>1.76</v>
          </cell>
        </row>
        <row r="72">
          <cell r="R72">
            <v>39849</v>
          </cell>
          <cell r="S72">
            <v>0.81735159817351599</v>
          </cell>
          <cell r="T72">
            <v>0.61807580174927113</v>
          </cell>
          <cell r="U72">
            <v>2.19</v>
          </cell>
          <cell r="V72">
            <v>1.79</v>
          </cell>
        </row>
        <row r="73">
          <cell r="R73">
            <v>39850</v>
          </cell>
          <cell r="S73">
            <v>0.748</v>
          </cell>
          <cell r="T73">
            <v>0.61807580174927113</v>
          </cell>
          <cell r="U73">
            <v>2.5</v>
          </cell>
          <cell r="V73">
            <v>1.87</v>
          </cell>
        </row>
        <row r="74">
          <cell r="R74">
            <v>39851</v>
          </cell>
          <cell r="S74">
            <v>0.748</v>
          </cell>
          <cell r="T74">
            <v>0.61807580174927113</v>
          </cell>
          <cell r="U74">
            <v>2.5</v>
          </cell>
          <cell r="V74">
            <v>1.87</v>
          </cell>
        </row>
        <row r="75">
          <cell r="R75">
            <v>39852</v>
          </cell>
          <cell r="S75">
            <v>0.748</v>
          </cell>
          <cell r="T75">
            <v>0.61807580174927113</v>
          </cell>
          <cell r="U75">
            <v>2.5</v>
          </cell>
          <cell r="V75">
            <v>1.87</v>
          </cell>
        </row>
        <row r="76">
          <cell r="R76">
            <v>39853</v>
          </cell>
          <cell r="S76">
            <v>0.77510040160642557</v>
          </cell>
          <cell r="T76">
            <v>0.61807580174927113</v>
          </cell>
          <cell r="U76">
            <v>2.4900000000000002</v>
          </cell>
          <cell r="V76">
            <v>1.93</v>
          </cell>
        </row>
        <row r="77">
          <cell r="R77">
            <v>39854</v>
          </cell>
          <cell r="S77">
            <v>0.74152542372881358</v>
          </cell>
          <cell r="T77">
            <v>0.61807580174927113</v>
          </cell>
          <cell r="U77">
            <v>2.36</v>
          </cell>
          <cell r="V77">
            <v>1.75</v>
          </cell>
        </row>
        <row r="78">
          <cell r="R78">
            <v>39855</v>
          </cell>
          <cell r="S78">
            <v>0.74336283185840712</v>
          </cell>
          <cell r="T78">
            <v>0.61807580174927113</v>
          </cell>
          <cell r="U78">
            <v>2.2599999999999998</v>
          </cell>
          <cell r="V78">
            <v>1.68</v>
          </cell>
        </row>
        <row r="79">
          <cell r="R79">
            <v>39856</v>
          </cell>
          <cell r="S79">
            <v>0.80180180180180172</v>
          </cell>
          <cell r="T79">
            <v>0.61807580174927113</v>
          </cell>
          <cell r="U79">
            <v>2.2200000000000002</v>
          </cell>
          <cell r="V79">
            <v>1.78</v>
          </cell>
        </row>
        <row r="80">
          <cell r="R80">
            <v>39857</v>
          </cell>
          <cell r="S80">
            <v>0.78151260504201692</v>
          </cell>
          <cell r="T80">
            <v>0.61807580174927113</v>
          </cell>
          <cell r="U80">
            <v>2.38</v>
          </cell>
          <cell r="V80">
            <v>1.86</v>
          </cell>
        </row>
        <row r="81">
          <cell r="R81">
            <v>39858</v>
          </cell>
          <cell r="S81">
            <v>0.78151260504201692</v>
          </cell>
          <cell r="T81">
            <v>0.61807580174927113</v>
          </cell>
          <cell r="U81">
            <v>2.38</v>
          </cell>
          <cell r="V81">
            <v>1.86</v>
          </cell>
        </row>
        <row r="82">
          <cell r="R82">
            <v>39859</v>
          </cell>
          <cell r="S82">
            <v>0.78151260504201692</v>
          </cell>
          <cell r="T82">
            <v>0.61807580174927113</v>
          </cell>
          <cell r="U82">
            <v>2.38</v>
          </cell>
          <cell r="V82">
            <v>1.86</v>
          </cell>
        </row>
        <row r="83">
          <cell r="R83">
            <v>39860</v>
          </cell>
          <cell r="S83">
            <v>0.78151260504201692</v>
          </cell>
          <cell r="T83">
            <v>0.61807580174927113</v>
          </cell>
          <cell r="U83">
            <v>2.38</v>
          </cell>
          <cell r="V83">
            <v>1.86</v>
          </cell>
        </row>
        <row r="84">
          <cell r="R84">
            <v>39861</v>
          </cell>
          <cell r="S84">
            <v>0.81531531531531531</v>
          </cell>
          <cell r="T84">
            <v>0.61807580174927113</v>
          </cell>
          <cell r="U84">
            <v>2.2200000000000002</v>
          </cell>
          <cell r="V84">
            <v>1.81</v>
          </cell>
        </row>
        <row r="85">
          <cell r="R85">
            <v>39862</v>
          </cell>
          <cell r="S85">
            <v>0.86915887850467288</v>
          </cell>
          <cell r="T85">
            <v>0.61807580174927113</v>
          </cell>
          <cell r="U85">
            <v>2.14</v>
          </cell>
          <cell r="V85">
            <v>1.86</v>
          </cell>
        </row>
        <row r="86">
          <cell r="R86">
            <v>39863</v>
          </cell>
          <cell r="S86">
            <v>0.91878172588832496</v>
          </cell>
          <cell r="T86">
            <v>0.61807580174927113</v>
          </cell>
          <cell r="U86">
            <v>1.97</v>
          </cell>
          <cell r="V86">
            <v>1.81</v>
          </cell>
        </row>
        <row r="87">
          <cell r="R87">
            <v>39864</v>
          </cell>
          <cell r="S87">
            <v>0.85567010309278346</v>
          </cell>
          <cell r="T87">
            <v>0.61807580174927113</v>
          </cell>
          <cell r="U87">
            <v>1.94</v>
          </cell>
          <cell r="V87">
            <v>1.66</v>
          </cell>
        </row>
        <row r="88">
          <cell r="R88">
            <v>39865</v>
          </cell>
          <cell r="S88">
            <v>0.85567010309278346</v>
          </cell>
          <cell r="T88">
            <v>0.61807580174927113</v>
          </cell>
          <cell r="U88">
            <v>1.94</v>
          </cell>
          <cell r="V88">
            <v>1.66</v>
          </cell>
        </row>
        <row r="89">
          <cell r="R89">
            <v>39866</v>
          </cell>
          <cell r="S89">
            <v>0.85567010309278346</v>
          </cell>
          <cell r="T89">
            <v>0.61807580174927113</v>
          </cell>
          <cell r="U89">
            <v>1.94</v>
          </cell>
          <cell r="V89">
            <v>1.66</v>
          </cell>
        </row>
        <row r="90">
          <cell r="R90">
            <v>39867</v>
          </cell>
          <cell r="S90">
            <v>0.82631578947368434</v>
          </cell>
          <cell r="T90">
            <v>0.61807580174927113</v>
          </cell>
          <cell r="U90">
            <v>1.9</v>
          </cell>
          <cell r="V90">
            <v>1.57</v>
          </cell>
        </row>
        <row r="91">
          <cell r="R91">
            <v>39868</v>
          </cell>
          <cell r="S91">
            <v>0.77884615384615385</v>
          </cell>
          <cell r="T91">
            <v>0.61807580174927113</v>
          </cell>
          <cell r="U91">
            <v>2.08</v>
          </cell>
          <cell r="V91">
            <v>1.62</v>
          </cell>
        </row>
        <row r="92">
          <cell r="R92">
            <v>39869</v>
          </cell>
          <cell r="S92">
            <v>0.74761904761904763</v>
          </cell>
          <cell r="T92">
            <v>0.61807580174927113</v>
          </cell>
          <cell r="U92">
            <v>2.1</v>
          </cell>
          <cell r="V92">
            <v>1.57</v>
          </cell>
        </row>
        <row r="93">
          <cell r="R93">
            <v>39870</v>
          </cell>
          <cell r="S93">
            <v>0.85555555555555551</v>
          </cell>
          <cell r="T93">
            <v>0.61807580174927113</v>
          </cell>
          <cell r="U93">
            <v>1.8</v>
          </cell>
          <cell r="V93">
            <v>1.54</v>
          </cell>
        </row>
        <row r="94">
          <cell r="R94">
            <v>39871</v>
          </cell>
          <cell r="S94">
            <v>1.0123456790123455</v>
          </cell>
          <cell r="T94">
            <v>0.61807580174927113</v>
          </cell>
          <cell r="U94">
            <v>1.62</v>
          </cell>
          <cell r="V94">
            <v>1.64</v>
          </cell>
        </row>
        <row r="95">
          <cell r="R95">
            <v>39872</v>
          </cell>
          <cell r="S95">
            <v>1.0123456790123455</v>
          </cell>
          <cell r="T95">
            <v>0.61807580174927113</v>
          </cell>
          <cell r="U95">
            <v>1.62</v>
          </cell>
          <cell r="V95">
            <v>1.64</v>
          </cell>
        </row>
        <row r="96">
          <cell r="R96">
            <v>39873</v>
          </cell>
          <cell r="S96">
            <v>1.0123456790123455</v>
          </cell>
          <cell r="T96">
            <v>0.61807580174927113</v>
          </cell>
          <cell r="U96">
            <v>1.62</v>
          </cell>
          <cell r="V96">
            <v>1.64</v>
          </cell>
        </row>
        <row r="97">
          <cell r="R97">
            <v>39874</v>
          </cell>
          <cell r="S97">
            <v>0.96226415094339623</v>
          </cell>
          <cell r="T97">
            <v>0.61807580174927113</v>
          </cell>
          <cell r="U97">
            <v>1.59</v>
          </cell>
          <cell r="V97">
            <v>1.53</v>
          </cell>
        </row>
        <row r="98">
          <cell r="R98">
            <v>39875</v>
          </cell>
          <cell r="S98">
            <v>0.91823899371069173</v>
          </cell>
          <cell r="T98">
            <v>0.61807580174927113</v>
          </cell>
          <cell r="U98">
            <v>1.59</v>
          </cell>
          <cell r="V98">
            <v>1.46</v>
          </cell>
        </row>
        <row r="99">
          <cell r="R99">
            <v>39876</v>
          </cell>
          <cell r="S99">
            <v>0.93292682926829273</v>
          </cell>
          <cell r="T99">
            <v>0.61807580174927113</v>
          </cell>
          <cell r="U99">
            <v>1.64</v>
          </cell>
          <cell r="V99">
            <v>1.53</v>
          </cell>
        </row>
        <row r="100">
          <cell r="R100">
            <v>39877</v>
          </cell>
          <cell r="S100">
            <v>0.88815789473684215</v>
          </cell>
          <cell r="T100">
            <v>0.61807580174927113</v>
          </cell>
          <cell r="U100">
            <v>1.52</v>
          </cell>
          <cell r="V100">
            <v>1.35</v>
          </cell>
        </row>
        <row r="101">
          <cell r="R101">
            <v>39878</v>
          </cell>
          <cell r="S101">
            <v>1.0066666666666666</v>
          </cell>
          <cell r="T101">
            <v>0.61807580174927113</v>
          </cell>
          <cell r="U101">
            <v>1.5</v>
          </cell>
          <cell r="V101">
            <v>1.51</v>
          </cell>
        </row>
        <row r="102">
          <cell r="R102">
            <v>39879</v>
          </cell>
          <cell r="S102">
            <v>1.0066666666666666</v>
          </cell>
          <cell r="T102">
            <v>0.61807580174927113</v>
          </cell>
          <cell r="U102">
            <v>1.5</v>
          </cell>
          <cell r="V102">
            <v>1.51</v>
          </cell>
        </row>
        <row r="103">
          <cell r="R103">
            <v>39880</v>
          </cell>
          <cell r="S103">
            <v>1.0066666666666666</v>
          </cell>
          <cell r="T103">
            <v>0.61807580174927113</v>
          </cell>
          <cell r="U103">
            <v>1.5</v>
          </cell>
          <cell r="V103">
            <v>1.51</v>
          </cell>
        </row>
        <row r="104">
          <cell r="R104">
            <v>39881</v>
          </cell>
          <cell r="S104">
            <v>0.93835616438356173</v>
          </cell>
          <cell r="T104">
            <v>0.61807580174927113</v>
          </cell>
          <cell r="U104">
            <v>1.46</v>
          </cell>
          <cell r="V104">
            <v>1.37</v>
          </cell>
        </row>
        <row r="105">
          <cell r="R105">
            <v>39882</v>
          </cell>
          <cell r="S105">
            <v>0.93788819875776397</v>
          </cell>
          <cell r="T105">
            <v>0.61807580174927113</v>
          </cell>
          <cell r="U105">
            <v>1.61</v>
          </cell>
          <cell r="V105">
            <v>1.51</v>
          </cell>
        </row>
        <row r="106">
          <cell r="R106">
            <v>39883</v>
          </cell>
          <cell r="S106">
            <v>0.91975308641975306</v>
          </cell>
          <cell r="T106">
            <v>0.61807580174927113</v>
          </cell>
          <cell r="U106">
            <v>1.62</v>
          </cell>
          <cell r="V106">
            <v>1.49</v>
          </cell>
        </row>
        <row r="107">
          <cell r="R107">
            <v>39884</v>
          </cell>
          <cell r="S107">
            <v>0.87894736842105259</v>
          </cell>
          <cell r="T107">
            <v>0.61807580174927113</v>
          </cell>
          <cell r="U107">
            <v>1.9</v>
          </cell>
          <cell r="V107">
            <v>1.67</v>
          </cell>
        </row>
        <row r="108">
          <cell r="R108">
            <v>39885</v>
          </cell>
          <cell r="S108">
            <v>0.81313131313131315</v>
          </cell>
          <cell r="T108">
            <v>0.61807580174927113</v>
          </cell>
          <cell r="U108">
            <v>1.98</v>
          </cell>
          <cell r="V108">
            <v>1.61</v>
          </cell>
        </row>
        <row r="109">
          <cell r="R109">
            <v>39886</v>
          </cell>
          <cell r="S109">
            <v>0.81313131313131315</v>
          </cell>
          <cell r="T109">
            <v>0.61807580174927113</v>
          </cell>
          <cell r="U109">
            <v>1.98</v>
          </cell>
          <cell r="V109">
            <v>1.61</v>
          </cell>
        </row>
        <row r="110">
          <cell r="R110">
            <v>39887</v>
          </cell>
          <cell r="S110">
            <v>0.81313131313131315</v>
          </cell>
          <cell r="T110">
            <v>0.61807580174927113</v>
          </cell>
          <cell r="U110">
            <v>1.98</v>
          </cell>
          <cell r="V110">
            <v>1.61</v>
          </cell>
        </row>
        <row r="111">
          <cell r="R111">
            <v>39888</v>
          </cell>
          <cell r="S111">
            <v>0.79695431472081224</v>
          </cell>
          <cell r="T111">
            <v>0.61807580174927113</v>
          </cell>
          <cell r="U111">
            <v>1.97</v>
          </cell>
          <cell r="V111">
            <v>1.57</v>
          </cell>
        </row>
        <row r="112">
          <cell r="R112">
            <v>39889</v>
          </cell>
          <cell r="S112">
            <v>0.78260869565217406</v>
          </cell>
          <cell r="T112">
            <v>0.61807580174927113</v>
          </cell>
          <cell r="U112">
            <v>2.0699999999999998</v>
          </cell>
          <cell r="V112">
            <v>1.62</v>
          </cell>
        </row>
        <row r="113">
          <cell r="R113">
            <v>39890</v>
          </cell>
          <cell r="S113">
            <v>0.78301886792452824</v>
          </cell>
          <cell r="T113">
            <v>0.61807580174927113</v>
          </cell>
          <cell r="U113">
            <v>2.12</v>
          </cell>
          <cell r="V113">
            <v>1.66</v>
          </cell>
        </row>
        <row r="114">
          <cell r="R114">
            <v>39891</v>
          </cell>
          <cell r="S114">
            <v>0.76744186046511631</v>
          </cell>
          <cell r="T114">
            <v>0.61807580174927113</v>
          </cell>
          <cell r="U114">
            <v>2.15</v>
          </cell>
          <cell r="V114">
            <v>1.65</v>
          </cell>
        </row>
        <row r="115">
          <cell r="R115">
            <v>39892</v>
          </cell>
          <cell r="S115">
            <v>0.772020725388601</v>
          </cell>
          <cell r="T115">
            <v>0.61807580174927113</v>
          </cell>
          <cell r="U115">
            <v>1.93</v>
          </cell>
          <cell r="V115">
            <v>1.49</v>
          </cell>
        </row>
        <row r="116">
          <cell r="R116">
            <v>39893</v>
          </cell>
          <cell r="S116">
            <v>0.772020725388601</v>
          </cell>
          <cell r="T116">
            <v>0.61807580174927113</v>
          </cell>
          <cell r="U116">
            <v>1.93</v>
          </cell>
          <cell r="V116">
            <v>1.49</v>
          </cell>
        </row>
        <row r="117">
          <cell r="R117">
            <v>39894</v>
          </cell>
          <cell r="S117">
            <v>0.772020725388601</v>
          </cell>
          <cell r="T117">
            <v>0.61807580174927113</v>
          </cell>
          <cell r="U117">
            <v>1.93</v>
          </cell>
          <cell r="V117">
            <v>1.49</v>
          </cell>
        </row>
        <row r="118">
          <cell r="R118">
            <v>39895</v>
          </cell>
          <cell r="S118">
            <v>0.79146919431279628</v>
          </cell>
          <cell r="T118">
            <v>0.61807580174927113</v>
          </cell>
          <cell r="U118">
            <v>2.11</v>
          </cell>
          <cell r="V118">
            <v>1.67</v>
          </cell>
        </row>
        <row r="119">
          <cell r="R119">
            <v>39896</v>
          </cell>
          <cell r="S119">
            <v>0.81395348837209303</v>
          </cell>
          <cell r="T119">
            <v>0.61807580174927113</v>
          </cell>
          <cell r="U119">
            <v>2.15</v>
          </cell>
          <cell r="V119">
            <v>1.75</v>
          </cell>
        </row>
        <row r="120">
          <cell r="R120">
            <v>39897</v>
          </cell>
          <cell r="S120">
            <v>0.87272727272727257</v>
          </cell>
          <cell r="T120">
            <v>0.61807580174927113</v>
          </cell>
          <cell r="U120">
            <v>2.2000000000000002</v>
          </cell>
          <cell r="V120">
            <v>1.92</v>
          </cell>
        </row>
        <row r="121">
          <cell r="R121">
            <v>39898</v>
          </cell>
          <cell r="S121">
            <v>0.9336283185840708</v>
          </cell>
          <cell r="T121">
            <v>0.61807580174927113</v>
          </cell>
          <cell r="U121">
            <v>2.2599999999999998</v>
          </cell>
          <cell r="V121">
            <v>2.11</v>
          </cell>
        </row>
        <row r="122">
          <cell r="R122">
            <v>39899</v>
          </cell>
          <cell r="S122">
            <v>0.92093023255813955</v>
          </cell>
          <cell r="T122">
            <v>0.61807580174927113</v>
          </cell>
          <cell r="U122">
            <v>2.15</v>
          </cell>
          <cell r="V122">
            <v>1.98</v>
          </cell>
        </row>
        <row r="123">
          <cell r="R123">
            <v>39900</v>
          </cell>
          <cell r="S123">
            <v>0.92093023255813955</v>
          </cell>
          <cell r="T123">
            <v>0.61807580174927113</v>
          </cell>
          <cell r="U123">
            <v>2.15</v>
          </cell>
          <cell r="V123">
            <v>1.98</v>
          </cell>
        </row>
        <row r="124">
          <cell r="R124">
            <v>39901</v>
          </cell>
          <cell r="S124">
            <v>0.92093023255813955</v>
          </cell>
          <cell r="T124">
            <v>0.61807580174927113</v>
          </cell>
          <cell r="U124">
            <v>2.15</v>
          </cell>
          <cell r="V124">
            <v>1.98</v>
          </cell>
        </row>
        <row r="125">
          <cell r="R125">
            <v>39902</v>
          </cell>
          <cell r="S125">
            <v>0.94581280788177347</v>
          </cell>
          <cell r="T125">
            <v>0.61807580174927113</v>
          </cell>
          <cell r="U125">
            <v>2.0299999999999998</v>
          </cell>
          <cell r="V125">
            <v>1.92</v>
          </cell>
        </row>
        <row r="126">
          <cell r="R126">
            <v>39903</v>
          </cell>
          <cell r="S126">
            <v>0.87922705314009675</v>
          </cell>
          <cell r="T126">
            <v>0.61807580174927113</v>
          </cell>
          <cell r="U126">
            <v>2.0699999999999998</v>
          </cell>
          <cell r="V126">
            <v>1.82</v>
          </cell>
        </row>
        <row r="127">
          <cell r="R127">
            <v>39904</v>
          </cell>
          <cell r="S127">
            <v>0.92056074766355134</v>
          </cell>
          <cell r="T127">
            <v>0.61807580174927113</v>
          </cell>
          <cell r="U127">
            <v>2.14</v>
          </cell>
          <cell r="V127">
            <v>1.97</v>
          </cell>
        </row>
        <row r="128">
          <cell r="R128">
            <v>39905</v>
          </cell>
          <cell r="S128">
            <v>0.81967213114754101</v>
          </cell>
          <cell r="T128">
            <v>0.61807580174927113</v>
          </cell>
          <cell r="U128">
            <v>2.44</v>
          </cell>
          <cell r="V128">
            <v>2</v>
          </cell>
        </row>
        <row r="129">
          <cell r="R129">
            <v>39906</v>
          </cell>
          <cell r="S129">
            <v>0.82448979591836724</v>
          </cell>
          <cell r="T129">
            <v>0.61807580174927113</v>
          </cell>
          <cell r="U129">
            <v>2.4500000000000002</v>
          </cell>
          <cell r="V129">
            <v>2.02</v>
          </cell>
        </row>
        <row r="130">
          <cell r="R130">
            <v>39907</v>
          </cell>
          <cell r="S130">
            <v>0.82448979591836724</v>
          </cell>
          <cell r="T130">
            <v>0.61807580174927113</v>
          </cell>
          <cell r="U130">
            <v>2.4500000000000002</v>
          </cell>
          <cell r="V130">
            <v>2.02</v>
          </cell>
        </row>
        <row r="131">
          <cell r="R131">
            <v>39908</v>
          </cell>
          <cell r="S131">
            <v>0.82448979591836724</v>
          </cell>
          <cell r="T131">
            <v>0.61807580174927113</v>
          </cell>
          <cell r="U131">
            <v>2.4500000000000002</v>
          </cell>
          <cell r="V131">
            <v>2.02</v>
          </cell>
        </row>
        <row r="132">
          <cell r="R132">
            <v>39909</v>
          </cell>
          <cell r="S132">
            <v>0.87555555555555553</v>
          </cell>
          <cell r="T132">
            <v>0.61807580174927113</v>
          </cell>
          <cell r="U132">
            <v>2.25</v>
          </cell>
          <cell r="V132">
            <v>1.97</v>
          </cell>
        </row>
        <row r="133">
          <cell r="R133">
            <v>39910</v>
          </cell>
          <cell r="S133">
            <v>0.90909090909090906</v>
          </cell>
          <cell r="T133">
            <v>0.61807580174927113</v>
          </cell>
          <cell r="U133">
            <v>2.09</v>
          </cell>
          <cell r="V133">
            <v>1.9</v>
          </cell>
        </row>
        <row r="134">
          <cell r="R134">
            <v>39911</v>
          </cell>
          <cell r="S134">
            <v>0.88053097345132747</v>
          </cell>
          <cell r="T134">
            <v>0.61807580174927113</v>
          </cell>
          <cell r="U134">
            <v>2.2599999999999998</v>
          </cell>
          <cell r="V134">
            <v>1.99</v>
          </cell>
        </row>
        <row r="135">
          <cell r="R135">
            <v>39912</v>
          </cell>
          <cell r="S135">
            <v>0.69964664310954061</v>
          </cell>
          <cell r="T135">
            <v>0.61807580174927113</v>
          </cell>
          <cell r="U135">
            <v>2.83</v>
          </cell>
          <cell r="V135">
            <v>1.98</v>
          </cell>
        </row>
        <row r="136">
          <cell r="R136">
            <v>39913</v>
          </cell>
          <cell r="S136">
            <v>0.69964664310954061</v>
          </cell>
          <cell r="T136">
            <v>0.61807580174927113</v>
          </cell>
          <cell r="U136">
            <v>2.83</v>
          </cell>
          <cell r="V136">
            <v>1.98</v>
          </cell>
        </row>
        <row r="137">
          <cell r="R137">
            <v>39914</v>
          </cell>
          <cell r="S137">
            <v>0.69964664310954061</v>
          </cell>
          <cell r="T137">
            <v>0.61807580174927113</v>
          </cell>
          <cell r="U137">
            <v>2.83</v>
          </cell>
          <cell r="V137">
            <v>1.98</v>
          </cell>
        </row>
        <row r="138">
          <cell r="R138">
            <v>39915</v>
          </cell>
          <cell r="S138">
            <v>0.69964664310954061</v>
          </cell>
          <cell r="T138">
            <v>0.61807580174927113</v>
          </cell>
          <cell r="U138">
            <v>2.83</v>
          </cell>
          <cell r="V138">
            <v>1.98</v>
          </cell>
        </row>
        <row r="139">
          <cell r="R139">
            <v>39916</v>
          </cell>
          <cell r="S139">
            <v>0.67785234899328861</v>
          </cell>
          <cell r="T139">
            <v>0.61807580174927113</v>
          </cell>
          <cell r="U139">
            <v>2.98</v>
          </cell>
          <cell r="V139">
            <v>2.02</v>
          </cell>
        </row>
        <row r="140">
          <cell r="R140">
            <v>39917</v>
          </cell>
          <cell r="S140">
            <v>0.71323529411764697</v>
          </cell>
          <cell r="T140">
            <v>0.61807580174927113</v>
          </cell>
          <cell r="U140">
            <v>2.72</v>
          </cell>
          <cell r="V140">
            <v>1.94</v>
          </cell>
        </row>
        <row r="141">
          <cell r="R141">
            <v>39918</v>
          </cell>
          <cell r="S141">
            <v>0.68965517241379315</v>
          </cell>
          <cell r="T141">
            <v>0.61807580174927113</v>
          </cell>
          <cell r="U141">
            <v>2.9</v>
          </cell>
          <cell r="V141">
            <v>2</v>
          </cell>
        </row>
        <row r="142">
          <cell r="R142">
            <v>39919</v>
          </cell>
          <cell r="S142">
            <v>0.69</v>
          </cell>
          <cell r="T142">
            <v>0.61807580174927113</v>
          </cell>
          <cell r="U142">
            <v>3</v>
          </cell>
          <cell r="V142">
            <v>2.0699999999999998</v>
          </cell>
        </row>
        <row r="143">
          <cell r="R143">
            <v>39920</v>
          </cell>
          <cell r="S143">
            <v>0.73898305084745763</v>
          </cell>
          <cell r="T143">
            <v>0.61807580174927113</v>
          </cell>
          <cell r="U143">
            <v>2.95</v>
          </cell>
          <cell r="V143">
            <v>2.1800000000000002</v>
          </cell>
        </row>
        <row r="144">
          <cell r="R144">
            <v>39921</v>
          </cell>
          <cell r="S144">
            <v>0.73898305084745763</v>
          </cell>
          <cell r="T144">
            <v>0.61807580174927113</v>
          </cell>
          <cell r="U144">
            <v>2.95</v>
          </cell>
          <cell r="V144">
            <v>2.1800000000000002</v>
          </cell>
        </row>
        <row r="145">
          <cell r="R145">
            <v>39922</v>
          </cell>
          <cell r="S145">
            <v>0.73898305084745763</v>
          </cell>
          <cell r="T145">
            <v>0.61807580174927113</v>
          </cell>
          <cell r="U145">
            <v>2.95</v>
          </cell>
          <cell r="V145">
            <v>2.1800000000000002</v>
          </cell>
        </row>
        <row r="146">
          <cell r="R146">
            <v>39923</v>
          </cell>
          <cell r="S146">
            <v>0.74626865671641784</v>
          </cell>
          <cell r="T146">
            <v>0.61807580174927113</v>
          </cell>
          <cell r="U146">
            <v>2.68</v>
          </cell>
          <cell r="V146">
            <v>2</v>
          </cell>
        </row>
        <row r="147">
          <cell r="R147">
            <v>39924</v>
          </cell>
          <cell r="S147">
            <v>0.7543859649122806</v>
          </cell>
          <cell r="T147">
            <v>0.61807580174927113</v>
          </cell>
          <cell r="U147">
            <v>2.85</v>
          </cell>
          <cell r="V147">
            <v>2.15</v>
          </cell>
        </row>
        <row r="148">
          <cell r="R148">
            <v>39925</v>
          </cell>
          <cell r="S148">
            <v>0.73913043478260865</v>
          </cell>
          <cell r="T148">
            <v>0.61807580174927113</v>
          </cell>
          <cell r="U148">
            <v>2.99</v>
          </cell>
          <cell r="V148">
            <v>2.21</v>
          </cell>
        </row>
        <row r="149">
          <cell r="R149">
            <v>39926</v>
          </cell>
          <cell r="S149">
            <v>0.75666666666666671</v>
          </cell>
          <cell r="T149">
            <v>0.61807580174927113</v>
          </cell>
          <cell r="U149">
            <v>3</v>
          </cell>
          <cell r="V149">
            <v>2.27</v>
          </cell>
        </row>
        <row r="150">
          <cell r="R150">
            <v>39927</v>
          </cell>
          <cell r="S150">
            <v>0.61128526645768022</v>
          </cell>
          <cell r="T150">
            <v>0.61807580174927113</v>
          </cell>
          <cell r="U150">
            <v>3.19</v>
          </cell>
          <cell r="V150">
            <v>1.95</v>
          </cell>
        </row>
        <row r="151">
          <cell r="R151">
            <v>39928</v>
          </cell>
          <cell r="S151">
            <v>0.61128526645768022</v>
          </cell>
          <cell r="T151">
            <v>0.61807580174927113</v>
          </cell>
          <cell r="U151">
            <v>3.19</v>
          </cell>
          <cell r="V151">
            <v>1.95</v>
          </cell>
        </row>
        <row r="152">
          <cell r="R152">
            <v>39929</v>
          </cell>
          <cell r="S152">
            <v>0.61128526645768022</v>
          </cell>
          <cell r="T152">
            <v>0.61807580174927113</v>
          </cell>
          <cell r="U152">
            <v>3.19</v>
          </cell>
          <cell r="V152">
            <v>1.95</v>
          </cell>
        </row>
        <row r="153">
          <cell r="R153">
            <v>39930</v>
          </cell>
          <cell r="S153">
            <v>0.62222222222222223</v>
          </cell>
          <cell r="T153">
            <v>0.61807580174927113</v>
          </cell>
          <cell r="U153">
            <v>3.15</v>
          </cell>
          <cell r="V153">
            <v>1.96</v>
          </cell>
        </row>
        <row r="154">
          <cell r="R154">
            <v>39931</v>
          </cell>
          <cell r="S154">
            <v>0.62222222222222223</v>
          </cell>
          <cell r="T154">
            <v>0.61807580174927113</v>
          </cell>
          <cell r="U154">
            <v>3.15</v>
          </cell>
          <cell r="V154">
            <v>1.96</v>
          </cell>
        </row>
        <row r="155">
          <cell r="R155">
            <v>39932</v>
          </cell>
          <cell r="S155">
            <v>0.69387755102040816</v>
          </cell>
          <cell r="T155">
            <v>0.61807580174927113</v>
          </cell>
          <cell r="U155">
            <v>2.94</v>
          </cell>
          <cell r="V155">
            <v>2.04</v>
          </cell>
        </row>
        <row r="156">
          <cell r="R156">
            <v>39933</v>
          </cell>
          <cell r="S156">
            <v>0.69205298013245031</v>
          </cell>
          <cell r="T156">
            <v>0.61807580174927113</v>
          </cell>
          <cell r="U156">
            <v>3.02</v>
          </cell>
          <cell r="V156">
            <v>2.09</v>
          </cell>
        </row>
        <row r="157">
          <cell r="R157">
            <v>39934</v>
          </cell>
          <cell r="S157">
            <v>0.69078947368421051</v>
          </cell>
          <cell r="T157">
            <v>0.61807580174927113</v>
          </cell>
          <cell r="U157">
            <v>3.04</v>
          </cell>
          <cell r="V157">
            <v>2.1</v>
          </cell>
        </row>
        <row r="158">
          <cell r="R158">
            <v>39935</v>
          </cell>
          <cell r="S158">
            <v>0.69078947368421051</v>
          </cell>
          <cell r="T158">
            <v>0.61807580174927113</v>
          </cell>
          <cell r="U158">
            <v>3.04</v>
          </cell>
          <cell r="V158">
            <v>2.1</v>
          </cell>
        </row>
        <row r="159">
          <cell r="R159">
            <v>39936</v>
          </cell>
          <cell r="S159">
            <v>0.69078947368421051</v>
          </cell>
          <cell r="T159">
            <v>0.61807580174927113</v>
          </cell>
          <cell r="U159">
            <v>3.04</v>
          </cell>
          <cell r="V159">
            <v>2.1</v>
          </cell>
        </row>
        <row r="160">
          <cell r="R160">
            <v>39937</v>
          </cell>
          <cell r="S160">
            <v>0.707395498392283</v>
          </cell>
          <cell r="T160">
            <v>0.61807580174927113</v>
          </cell>
          <cell r="U160">
            <v>3.11</v>
          </cell>
          <cell r="V160">
            <v>2.2000000000000002</v>
          </cell>
        </row>
        <row r="161">
          <cell r="R161">
            <v>39938</v>
          </cell>
          <cell r="S161">
            <v>0.72815533980582525</v>
          </cell>
          <cell r="T161">
            <v>0.61807580174927113</v>
          </cell>
          <cell r="U161">
            <v>3.09</v>
          </cell>
          <cell r="V161">
            <v>2.25</v>
          </cell>
        </row>
        <row r="162">
          <cell r="R162">
            <v>39939</v>
          </cell>
          <cell r="S162">
            <v>0.7385620915032679</v>
          </cell>
          <cell r="T162">
            <v>0.61807580174927113</v>
          </cell>
          <cell r="U162">
            <v>3.06</v>
          </cell>
          <cell r="V162">
            <v>2.2599999999999998</v>
          </cell>
        </row>
        <row r="163">
          <cell r="R163">
            <v>39940</v>
          </cell>
          <cell r="S163">
            <v>0.75601374570446733</v>
          </cell>
          <cell r="T163">
            <v>0.61807580174927113</v>
          </cell>
          <cell r="U163">
            <v>2.91</v>
          </cell>
          <cell r="V163">
            <v>2.2000000000000002</v>
          </cell>
        </row>
        <row r="164">
          <cell r="R164">
            <v>39941</v>
          </cell>
          <cell r="S164">
            <v>0.7796052631578948</v>
          </cell>
          <cell r="T164">
            <v>0.61807580174927113</v>
          </cell>
          <cell r="U164">
            <v>3.04</v>
          </cell>
          <cell r="V164">
            <v>2.37</v>
          </cell>
        </row>
        <row r="165">
          <cell r="R165">
            <v>39942</v>
          </cell>
          <cell r="S165">
            <v>0.7796052631578948</v>
          </cell>
          <cell r="T165">
            <v>0.61807580174927113</v>
          </cell>
          <cell r="U165">
            <v>3.04</v>
          </cell>
          <cell r="V165">
            <v>2.37</v>
          </cell>
        </row>
        <row r="166">
          <cell r="R166">
            <v>39943</v>
          </cell>
          <cell r="S166">
            <v>0.7796052631578948</v>
          </cell>
          <cell r="T166">
            <v>0.61807580174927113</v>
          </cell>
          <cell r="U166">
            <v>3.04</v>
          </cell>
          <cell r="V166">
            <v>2.37</v>
          </cell>
        </row>
        <row r="167">
          <cell r="R167">
            <v>39944</v>
          </cell>
          <cell r="S167">
            <v>0.76948051948051954</v>
          </cell>
          <cell r="T167">
            <v>0.61807580174927113</v>
          </cell>
          <cell r="U167">
            <v>3.08</v>
          </cell>
          <cell r="V167">
            <v>2.37</v>
          </cell>
        </row>
        <row r="168">
          <cell r="R168">
            <v>39945</v>
          </cell>
          <cell r="S168">
            <v>0.76530612244897955</v>
          </cell>
          <cell r="T168">
            <v>0.61807580174927113</v>
          </cell>
          <cell r="U168">
            <v>2.94</v>
          </cell>
          <cell r="V168">
            <v>2.25</v>
          </cell>
        </row>
        <row r="169">
          <cell r="R169">
            <v>39946</v>
          </cell>
          <cell r="S169">
            <v>0.76124567474048443</v>
          </cell>
          <cell r="T169">
            <v>0.61807580174927113</v>
          </cell>
          <cell r="U169">
            <v>2.89</v>
          </cell>
          <cell r="V169">
            <v>2.2000000000000002</v>
          </cell>
        </row>
        <row r="170">
          <cell r="R170">
            <v>39947</v>
          </cell>
          <cell r="S170">
            <v>0.71760797342192706</v>
          </cell>
          <cell r="T170">
            <v>0.61807580174927113</v>
          </cell>
          <cell r="U170">
            <v>3.01</v>
          </cell>
          <cell r="V170">
            <v>2.16</v>
          </cell>
        </row>
        <row r="171">
          <cell r="R171">
            <v>39948</v>
          </cell>
          <cell r="S171">
            <v>0.72881355932203384</v>
          </cell>
          <cell r="T171">
            <v>0.61807580174927113</v>
          </cell>
          <cell r="U171">
            <v>2.95</v>
          </cell>
          <cell r="V171">
            <v>2.15</v>
          </cell>
        </row>
        <row r="172">
          <cell r="R172">
            <v>39949</v>
          </cell>
          <cell r="S172">
            <v>0.72881355932203384</v>
          </cell>
          <cell r="T172">
            <v>0.61807580174927113</v>
          </cell>
          <cell r="U172">
            <v>2.95</v>
          </cell>
          <cell r="V172">
            <v>2.15</v>
          </cell>
        </row>
        <row r="173">
          <cell r="R173">
            <v>39950</v>
          </cell>
          <cell r="S173">
            <v>0.72881355932203384</v>
          </cell>
          <cell r="T173">
            <v>0.61807580174927113</v>
          </cell>
          <cell r="U173">
            <v>2.95</v>
          </cell>
          <cell r="V173">
            <v>2.15</v>
          </cell>
        </row>
        <row r="174">
          <cell r="R174">
            <v>39951</v>
          </cell>
          <cell r="S174">
            <v>0.71794871794871795</v>
          </cell>
          <cell r="T174">
            <v>0.61807580174927113</v>
          </cell>
          <cell r="U174">
            <v>3.12</v>
          </cell>
          <cell r="V174">
            <v>2.2400000000000002</v>
          </cell>
        </row>
        <row r="175">
          <cell r="R175">
            <v>39952</v>
          </cell>
          <cell r="S175">
            <v>0.69811320754716988</v>
          </cell>
          <cell r="T175">
            <v>0.61807580174927113</v>
          </cell>
          <cell r="U175">
            <v>3.18</v>
          </cell>
          <cell r="V175">
            <v>2.2200000000000002</v>
          </cell>
        </row>
        <row r="176">
          <cell r="R176">
            <v>39953</v>
          </cell>
          <cell r="S176">
            <v>0.65</v>
          </cell>
          <cell r="T176">
            <v>0.61807580174927113</v>
          </cell>
          <cell r="U176">
            <v>3.4</v>
          </cell>
          <cell r="V176">
            <v>2.21</v>
          </cell>
        </row>
        <row r="177">
          <cell r="R177">
            <v>39954</v>
          </cell>
          <cell r="S177">
            <v>0.62536023054755041</v>
          </cell>
          <cell r="T177">
            <v>0.61807580174927113</v>
          </cell>
          <cell r="U177">
            <v>3.47</v>
          </cell>
          <cell r="V177">
            <v>2.17</v>
          </cell>
        </row>
        <row r="178">
          <cell r="R178">
            <v>39955</v>
          </cell>
          <cell r="S178">
            <v>0.61807580174927113</v>
          </cell>
          <cell r="T178">
            <v>0.61807580174927113</v>
          </cell>
          <cell r="U178">
            <v>3.43</v>
          </cell>
          <cell r="V178">
            <v>2.12</v>
          </cell>
        </row>
        <row r="179">
          <cell r="R179">
            <v>39956</v>
          </cell>
          <cell r="S179">
            <v>0.61807580174927113</v>
          </cell>
          <cell r="T179">
            <v>0.61807580174927113</v>
          </cell>
          <cell r="U179">
            <v>3.43</v>
          </cell>
          <cell r="V179">
            <v>2.12</v>
          </cell>
        </row>
        <row r="180">
          <cell r="R180">
            <v>39957</v>
          </cell>
          <cell r="S180">
            <v>0.61807580174927113</v>
          </cell>
          <cell r="T180">
            <v>0.61807580174927113</v>
          </cell>
          <cell r="U180">
            <v>3.43</v>
          </cell>
          <cell r="V180">
            <v>2.12</v>
          </cell>
        </row>
        <row r="181">
          <cell r="R181">
            <v>39958</v>
          </cell>
          <cell r="S181">
            <v>0.61807580174927113</v>
          </cell>
          <cell r="T181">
            <v>0.61807580174927113</v>
          </cell>
          <cell r="U181">
            <v>3.43</v>
          </cell>
          <cell r="V181">
            <v>2.12</v>
          </cell>
        </row>
        <row r="182">
          <cell r="R182">
            <v>39959</v>
          </cell>
          <cell r="S182">
            <v>0.61363636363636365</v>
          </cell>
          <cell r="T182">
            <v>0.61807580174927113</v>
          </cell>
          <cell r="U182">
            <v>3.52</v>
          </cell>
          <cell r="V182">
            <v>2.16</v>
          </cell>
        </row>
        <row r="183">
          <cell r="R183">
            <v>39960</v>
          </cell>
          <cell r="S183">
            <v>0.5626598465473146</v>
          </cell>
          <cell r="T183">
            <v>0.61807580174927113</v>
          </cell>
          <cell r="U183">
            <v>3.91</v>
          </cell>
          <cell r="V183">
            <v>2.2000000000000002</v>
          </cell>
        </row>
        <row r="184">
          <cell r="R184">
            <v>39961</v>
          </cell>
          <cell r="S184">
            <v>0.56777493606138107</v>
          </cell>
          <cell r="T184">
            <v>0.61807580174927113</v>
          </cell>
          <cell r="U184">
            <v>3.91</v>
          </cell>
          <cell r="V184">
            <v>2.2200000000000002</v>
          </cell>
        </row>
        <row r="185">
          <cell r="R185">
            <v>39962</v>
          </cell>
          <cell r="S185">
            <v>0.5871794871794872</v>
          </cell>
          <cell r="T185">
            <v>0.61807580174927113</v>
          </cell>
          <cell r="U185">
            <v>3.9</v>
          </cell>
          <cell r="V185">
            <v>2.29</v>
          </cell>
        </row>
        <row r="186">
          <cell r="R186">
            <v>39963</v>
          </cell>
          <cell r="S186">
            <v>0.5871794871794872</v>
          </cell>
          <cell r="T186">
            <v>0.61807580174927113</v>
          </cell>
          <cell r="U186">
            <v>3.9</v>
          </cell>
          <cell r="V186">
            <v>2.29</v>
          </cell>
        </row>
        <row r="187">
          <cell r="R187">
            <v>39964</v>
          </cell>
          <cell r="S187">
            <v>0.5871794871794872</v>
          </cell>
          <cell r="T187">
            <v>0.61807580174927113</v>
          </cell>
          <cell r="U187">
            <v>3.9</v>
          </cell>
          <cell r="V187">
            <v>2.29</v>
          </cell>
        </row>
        <row r="188">
          <cell r="R188">
            <v>39965</v>
          </cell>
          <cell r="S188">
            <v>0.56635071090047395</v>
          </cell>
          <cell r="T188">
            <v>0.61807580174927113</v>
          </cell>
          <cell r="U188">
            <v>4.22</v>
          </cell>
          <cell r="V188">
            <v>2.39</v>
          </cell>
        </row>
        <row r="189">
          <cell r="R189">
            <v>39966</v>
          </cell>
          <cell r="S189">
            <v>0.54157303370786514</v>
          </cell>
          <cell r="T189">
            <v>0.61807580174927113</v>
          </cell>
          <cell r="U189">
            <v>4.45</v>
          </cell>
          <cell r="V189">
            <v>2.41</v>
          </cell>
        </row>
        <row r="190">
          <cell r="R190">
            <v>39967</v>
          </cell>
          <cell r="S190">
            <v>0.57517899761336511</v>
          </cell>
          <cell r="T190">
            <v>0.61807580174927113</v>
          </cell>
          <cell r="U190">
            <v>4.1900000000000004</v>
          </cell>
          <cell r="V190">
            <v>2.41</v>
          </cell>
        </row>
        <row r="191">
          <cell r="R191">
            <v>39968</v>
          </cell>
          <cell r="S191">
            <v>0.57142857142857151</v>
          </cell>
          <cell r="T191">
            <v>0.61807580174927113</v>
          </cell>
          <cell r="U191">
            <v>4.2699999999999996</v>
          </cell>
          <cell r="V191">
            <v>2.44</v>
          </cell>
        </row>
        <row r="192">
          <cell r="R192">
            <v>39969</v>
          </cell>
          <cell r="S192">
            <v>0.5377777777777778</v>
          </cell>
          <cell r="T192">
            <v>0.61807580174927113</v>
          </cell>
          <cell r="U192">
            <v>4.5</v>
          </cell>
          <cell r="V192">
            <v>2.42</v>
          </cell>
        </row>
        <row r="193">
          <cell r="R193">
            <v>39970</v>
          </cell>
          <cell r="S193">
            <v>0.5377777777777778</v>
          </cell>
          <cell r="T193">
            <v>0.61807580174927113</v>
          </cell>
          <cell r="U193">
            <v>4.5</v>
          </cell>
          <cell r="V193">
            <v>2.42</v>
          </cell>
        </row>
        <row r="194">
          <cell r="R194">
            <v>39971</v>
          </cell>
          <cell r="S194">
            <v>0.5377777777777778</v>
          </cell>
          <cell r="T194">
            <v>0.61807580174927113</v>
          </cell>
          <cell r="U194">
            <v>4.5</v>
          </cell>
          <cell r="V194">
            <v>2.42</v>
          </cell>
        </row>
        <row r="195">
          <cell r="R195">
            <v>39972</v>
          </cell>
          <cell r="S195">
            <v>0.54004576659038894</v>
          </cell>
          <cell r="T195">
            <v>0.61807580174927113</v>
          </cell>
          <cell r="U195">
            <v>4.37</v>
          </cell>
          <cell r="V195">
            <v>2.36</v>
          </cell>
        </row>
        <row r="196">
          <cell r="R196">
            <v>39973</v>
          </cell>
          <cell r="S196">
            <v>0.52968036529680362</v>
          </cell>
          <cell r="T196">
            <v>0.61807580174927113</v>
          </cell>
          <cell r="U196">
            <v>4.38</v>
          </cell>
          <cell r="V196">
            <v>2.3199999999999998</v>
          </cell>
        </row>
        <row r="197">
          <cell r="R197">
            <v>39974</v>
          </cell>
          <cell r="S197">
            <v>0.52900232018561488</v>
          </cell>
          <cell r="T197">
            <v>0.61807580174927113</v>
          </cell>
          <cell r="U197">
            <v>4.3099999999999996</v>
          </cell>
          <cell r="V197">
            <v>2.2799999999999998</v>
          </cell>
        </row>
        <row r="198">
          <cell r="R198">
            <v>39975</v>
          </cell>
          <cell r="S198">
            <v>0.51369863013698636</v>
          </cell>
          <cell r="T198">
            <v>0.61807580174927113</v>
          </cell>
          <cell r="U198">
            <v>4.38</v>
          </cell>
          <cell r="V198">
            <v>2.25</v>
          </cell>
        </row>
        <row r="199">
          <cell r="R199">
            <v>39976</v>
          </cell>
          <cell r="S199">
            <v>0.54778554778554778</v>
          </cell>
          <cell r="T199">
            <v>0.61807580174927113</v>
          </cell>
          <cell r="U199">
            <v>4.29</v>
          </cell>
          <cell r="V199">
            <v>2.35</v>
          </cell>
        </row>
        <row r="200">
          <cell r="R200">
            <v>39977</v>
          </cell>
          <cell r="S200">
            <v>0.54778554778554778</v>
          </cell>
          <cell r="T200">
            <v>0.61807580174927113</v>
          </cell>
          <cell r="U200">
            <v>4.29</v>
          </cell>
          <cell r="V200">
            <v>2.35</v>
          </cell>
        </row>
        <row r="201">
          <cell r="R201">
            <v>39978</v>
          </cell>
          <cell r="S201">
            <v>0.54778554778554778</v>
          </cell>
          <cell r="T201">
            <v>0.61807580174927113</v>
          </cell>
          <cell r="U201">
            <v>4.29</v>
          </cell>
          <cell r="V201">
            <v>2.35</v>
          </cell>
        </row>
        <row r="202">
          <cell r="R202">
            <v>39979</v>
          </cell>
          <cell r="S202">
            <v>0.54807692307692302</v>
          </cell>
          <cell r="T202">
            <v>0.61807580174927113</v>
          </cell>
          <cell r="U202">
            <v>4.16</v>
          </cell>
          <cell r="V202">
            <v>2.2799999999999998</v>
          </cell>
        </row>
        <row r="203">
          <cell r="R203">
            <v>39980</v>
          </cell>
          <cell r="S203">
            <v>0.54878048780487809</v>
          </cell>
          <cell r="T203">
            <v>0.61807580174927113</v>
          </cell>
          <cell r="U203">
            <v>4.0999999999999996</v>
          </cell>
          <cell r="V203">
            <v>2.25</v>
          </cell>
        </row>
        <row r="204">
          <cell r="R204">
            <v>39981</v>
          </cell>
          <cell r="S204">
            <v>0.59701492537313439</v>
          </cell>
          <cell r="T204">
            <v>0.61807580174927113</v>
          </cell>
          <cell r="U204">
            <v>4.0199999999999996</v>
          </cell>
          <cell r="V204">
            <v>2.4</v>
          </cell>
        </row>
        <row r="205">
          <cell r="R205">
            <v>39982</v>
          </cell>
          <cell r="S205">
            <v>0.61082474226804129</v>
          </cell>
          <cell r="T205">
            <v>0.61807580174927113</v>
          </cell>
          <cell r="U205">
            <v>3.88</v>
          </cell>
          <cell r="V205">
            <v>2.37</v>
          </cell>
        </row>
        <row r="206">
          <cell r="R206">
            <v>39983</v>
          </cell>
          <cell r="S206">
            <v>0.61979166666666663</v>
          </cell>
          <cell r="T206">
            <v>0.61807580174927113</v>
          </cell>
          <cell r="U206">
            <v>3.84</v>
          </cell>
          <cell r="V206">
            <v>2.38</v>
          </cell>
        </row>
        <row r="207">
          <cell r="R207">
            <v>39984</v>
          </cell>
          <cell r="S207">
            <v>0.61979166666666663</v>
          </cell>
          <cell r="T207">
            <v>0.61807580174927113</v>
          </cell>
          <cell r="U207">
            <v>3.84</v>
          </cell>
          <cell r="V207">
            <v>2.38</v>
          </cell>
        </row>
        <row r="208">
          <cell r="R208">
            <v>39985</v>
          </cell>
          <cell r="S208">
            <v>0.61979166666666663</v>
          </cell>
          <cell r="T208">
            <v>0.61807580174927113</v>
          </cell>
          <cell r="U208">
            <v>3.84</v>
          </cell>
          <cell r="V208">
            <v>2.38</v>
          </cell>
        </row>
        <row r="209">
          <cell r="R209">
            <v>39986</v>
          </cell>
          <cell r="S209">
            <v>0.62771739130434778</v>
          </cell>
          <cell r="T209">
            <v>0.61807580174927113</v>
          </cell>
          <cell r="U209">
            <v>3.68</v>
          </cell>
          <cell r="V209">
            <v>2.31</v>
          </cell>
        </row>
        <row r="210">
          <cell r="R210">
            <v>39987</v>
          </cell>
          <cell r="S210">
            <v>0.63586956521739124</v>
          </cell>
          <cell r="T210">
            <v>0.61807580174927113</v>
          </cell>
          <cell r="U210">
            <v>3.68</v>
          </cell>
          <cell r="V210">
            <v>2.34</v>
          </cell>
        </row>
        <row r="211">
          <cell r="R211">
            <v>39988</v>
          </cell>
          <cell r="S211">
            <v>0.64577656675749318</v>
          </cell>
          <cell r="T211">
            <v>0.61807580174927113</v>
          </cell>
          <cell r="U211">
            <v>3.67</v>
          </cell>
          <cell r="V211">
            <v>2.37</v>
          </cell>
        </row>
        <row r="212">
          <cell r="R212">
            <v>39989</v>
          </cell>
          <cell r="S212">
            <v>0.62760416666666674</v>
          </cell>
          <cell r="T212">
            <v>0.61807580174927113</v>
          </cell>
          <cell r="U212">
            <v>3.84</v>
          </cell>
          <cell r="V212">
            <v>2.41</v>
          </cell>
        </row>
        <row r="213">
          <cell r="R213">
            <v>39990</v>
          </cell>
          <cell r="S213">
            <v>0.66</v>
          </cell>
          <cell r="T213">
            <v>0.61807580174927113</v>
          </cell>
          <cell r="U213">
            <v>4</v>
          </cell>
          <cell r="V213">
            <v>2.64</v>
          </cell>
        </row>
        <row r="214">
          <cell r="R214">
            <v>39991</v>
          </cell>
          <cell r="S214">
            <v>0.66</v>
          </cell>
          <cell r="T214">
            <v>0.61807580174927113</v>
          </cell>
          <cell r="U214">
            <v>4</v>
          </cell>
          <cell r="V214">
            <v>2.64</v>
          </cell>
        </row>
        <row r="215">
          <cell r="R215">
            <v>39992</v>
          </cell>
          <cell r="S215">
            <v>0.66</v>
          </cell>
          <cell r="T215">
            <v>0.61807580174927113</v>
          </cell>
          <cell r="U215">
            <v>4</v>
          </cell>
          <cell r="V215">
            <v>2.64</v>
          </cell>
        </row>
        <row r="216">
          <cell r="R216">
            <v>39993</v>
          </cell>
          <cell r="S216">
            <v>0.61224489795918369</v>
          </cell>
          <cell r="T216">
            <v>0.61807580174927113</v>
          </cell>
          <cell r="U216">
            <v>3.92</v>
          </cell>
          <cell r="V216">
            <v>2.4</v>
          </cell>
        </row>
        <row r="217">
          <cell r="R217">
            <v>39994</v>
          </cell>
          <cell r="S217">
            <v>0.55847255369928395</v>
          </cell>
          <cell r="T217">
            <v>0.61807580174927113</v>
          </cell>
          <cell r="U217">
            <v>4.1900000000000004</v>
          </cell>
          <cell r="V217">
            <v>2.34</v>
          </cell>
        </row>
        <row r="218">
          <cell r="R218">
            <v>39995</v>
          </cell>
          <cell r="S218">
            <v>0.57211538461538458</v>
          </cell>
          <cell r="T218">
            <v>0.61807580174927113</v>
          </cell>
          <cell r="U218">
            <v>4.16</v>
          </cell>
          <cell r="V218">
            <v>2.38</v>
          </cell>
        </row>
        <row r="219">
          <cell r="R219">
            <v>39996</v>
          </cell>
          <cell r="S219">
            <v>0.57393483709273185</v>
          </cell>
          <cell r="T219">
            <v>0.61807580174927113</v>
          </cell>
          <cell r="U219">
            <v>3.99</v>
          </cell>
          <cell r="V219">
            <v>2.29</v>
          </cell>
        </row>
        <row r="220">
          <cell r="R220">
            <v>39997</v>
          </cell>
          <cell r="S220">
            <v>0.57393483709273185</v>
          </cell>
          <cell r="T220">
            <v>0.61807580174927113</v>
          </cell>
          <cell r="U220">
            <v>3.99</v>
          </cell>
          <cell r="V220">
            <v>2.29</v>
          </cell>
        </row>
        <row r="221">
          <cell r="R221">
            <v>39998</v>
          </cell>
          <cell r="S221">
            <v>0.57393483709273185</v>
          </cell>
          <cell r="T221">
            <v>0.61807580174927113</v>
          </cell>
          <cell r="U221">
            <v>3.99</v>
          </cell>
          <cell r="V221">
            <v>2.29</v>
          </cell>
        </row>
        <row r="222">
          <cell r="R222">
            <v>39999</v>
          </cell>
          <cell r="S222">
            <v>0.57393483709273185</v>
          </cell>
          <cell r="T222">
            <v>0.61807580174927113</v>
          </cell>
          <cell r="U222">
            <v>3.99</v>
          </cell>
          <cell r="V222">
            <v>2.29</v>
          </cell>
        </row>
        <row r="223">
          <cell r="R223">
            <v>40000</v>
          </cell>
          <cell r="S223">
            <v>0.59791122715404699</v>
          </cell>
          <cell r="T223">
            <v>0.61807580174927113</v>
          </cell>
          <cell r="U223">
            <v>3.83</v>
          </cell>
          <cell r="V223">
            <v>2.29</v>
          </cell>
        </row>
        <row r="224">
          <cell r="R224">
            <v>40001</v>
          </cell>
          <cell r="S224">
            <v>0.59840425531914898</v>
          </cell>
          <cell r="T224">
            <v>0.61807580174927113</v>
          </cell>
          <cell r="U224">
            <v>3.76</v>
          </cell>
          <cell r="V224">
            <v>2.25</v>
          </cell>
        </row>
        <row r="225">
          <cell r="R225">
            <v>40002</v>
          </cell>
          <cell r="S225">
            <v>0.67055393586005818</v>
          </cell>
          <cell r="T225">
            <v>0.61807580174927113</v>
          </cell>
          <cell r="U225">
            <v>3.43</v>
          </cell>
          <cell r="V225">
            <v>2.2999999999999998</v>
          </cell>
        </row>
        <row r="226">
          <cell r="R226">
            <v>40003</v>
          </cell>
          <cell r="S226">
            <v>0.64139941690962099</v>
          </cell>
          <cell r="T226">
            <v>0.61807580174927113</v>
          </cell>
          <cell r="U226">
            <v>3.43</v>
          </cell>
          <cell r="V226">
            <v>2.2000000000000002</v>
          </cell>
        </row>
        <row r="227">
          <cell r="R227">
            <v>40004</v>
          </cell>
          <cell r="S227">
            <v>0.57183908045977017</v>
          </cell>
          <cell r="T227">
            <v>0.61807580174927113</v>
          </cell>
          <cell r="U227">
            <v>3.48</v>
          </cell>
          <cell r="V227">
            <v>1.99</v>
          </cell>
        </row>
        <row r="228">
          <cell r="R228">
            <v>40005</v>
          </cell>
          <cell r="S228">
            <v>0.57183908045977017</v>
          </cell>
          <cell r="T228">
            <v>0.61807580174927113</v>
          </cell>
          <cell r="U228">
            <v>3.48</v>
          </cell>
          <cell r="V228">
            <v>1.99</v>
          </cell>
        </row>
        <row r="229">
          <cell r="R229">
            <v>40006</v>
          </cell>
          <cell r="S229">
            <v>0.57183908045977017</v>
          </cell>
          <cell r="T229">
            <v>0.61807580174927113</v>
          </cell>
          <cell r="U229">
            <v>3.48</v>
          </cell>
          <cell r="V229">
            <v>1.99</v>
          </cell>
        </row>
        <row r="230">
          <cell r="R230">
            <v>40007</v>
          </cell>
          <cell r="S230">
            <v>0.52892561983471076</v>
          </cell>
          <cell r="T230">
            <v>0.61807580174927113</v>
          </cell>
          <cell r="U230">
            <v>3.63</v>
          </cell>
          <cell r="V230">
            <v>1.92</v>
          </cell>
        </row>
        <row r="231">
          <cell r="R231">
            <v>40008</v>
          </cell>
          <cell r="S231">
            <v>0.50129870129870124</v>
          </cell>
          <cell r="T231">
            <v>0.61807580174927113</v>
          </cell>
          <cell r="U231">
            <v>3.85</v>
          </cell>
          <cell r="V231">
            <v>1.93</v>
          </cell>
        </row>
        <row r="232">
          <cell r="R232">
            <v>40009</v>
          </cell>
          <cell r="S232">
            <v>0.48426150121065376</v>
          </cell>
          <cell r="T232">
            <v>0.61807580174927113</v>
          </cell>
          <cell r="U232">
            <v>4.13</v>
          </cell>
          <cell r="V232">
            <v>2</v>
          </cell>
        </row>
        <row r="233">
          <cell r="R233">
            <v>40010</v>
          </cell>
          <cell r="S233">
            <v>0.51358024691358029</v>
          </cell>
          <cell r="T233">
            <v>0.61807580174927113</v>
          </cell>
          <cell r="U233">
            <v>4.05</v>
          </cell>
          <cell r="V233">
            <v>2.08</v>
          </cell>
        </row>
        <row r="234">
          <cell r="R234">
            <v>40011</v>
          </cell>
          <cell r="S234">
            <v>0.49261083743842371</v>
          </cell>
          <cell r="T234">
            <v>0.61807580174927113</v>
          </cell>
          <cell r="U234">
            <v>4.0599999999999996</v>
          </cell>
          <cell r="V234">
            <v>2</v>
          </cell>
        </row>
        <row r="235">
          <cell r="R235">
            <v>40012</v>
          </cell>
          <cell r="S235">
            <v>0.49261083743842371</v>
          </cell>
          <cell r="T235">
            <v>0.61807580174927113</v>
          </cell>
          <cell r="U235">
            <v>4.0599999999999996</v>
          </cell>
          <cell r="V235">
            <v>2</v>
          </cell>
        </row>
        <row r="236">
          <cell r="R236">
            <v>40013</v>
          </cell>
          <cell r="S236">
            <v>0.49261083743842371</v>
          </cell>
          <cell r="T236">
            <v>0.61807580174927113</v>
          </cell>
          <cell r="U236">
            <v>4.0599999999999996</v>
          </cell>
          <cell r="V236">
            <v>2</v>
          </cell>
        </row>
        <row r="237">
          <cell r="R237">
            <v>40014</v>
          </cell>
          <cell r="S237">
            <v>0.48284313725490197</v>
          </cell>
          <cell r="T237">
            <v>0.61807580174927113</v>
          </cell>
          <cell r="U237">
            <v>4.08</v>
          </cell>
          <cell r="V237">
            <v>1.97</v>
          </cell>
        </row>
        <row r="238">
          <cell r="R238">
            <v>40015</v>
          </cell>
          <cell r="S238">
            <v>0.48507462686567171</v>
          </cell>
          <cell r="T238">
            <v>0.61807580174927113</v>
          </cell>
          <cell r="U238">
            <v>4.0199999999999996</v>
          </cell>
          <cell r="V238">
            <v>1.95</v>
          </cell>
        </row>
        <row r="239">
          <cell r="R239">
            <v>40016</v>
          </cell>
          <cell r="S239">
            <v>0.48668280871670699</v>
          </cell>
          <cell r="T239">
            <v>0.61807580174927113</v>
          </cell>
          <cell r="U239">
            <v>4.13</v>
          </cell>
          <cell r="V239">
            <v>2.0099999999999998</v>
          </cell>
        </row>
        <row r="240">
          <cell r="R240">
            <v>40017</v>
          </cell>
          <cell r="S240">
            <v>0.53488372093023251</v>
          </cell>
          <cell r="T240">
            <v>0.61807580174927113</v>
          </cell>
          <cell r="U240">
            <v>4.3</v>
          </cell>
          <cell r="V240">
            <v>2.2999999999999998</v>
          </cell>
        </row>
        <row r="241">
          <cell r="R241">
            <v>40018</v>
          </cell>
          <cell r="S241">
            <v>0.50704225352112686</v>
          </cell>
          <cell r="T241">
            <v>0.61807580174927113</v>
          </cell>
          <cell r="U241">
            <v>4.26</v>
          </cell>
          <cell r="V241">
            <v>2.16</v>
          </cell>
        </row>
        <row r="242">
          <cell r="R242">
            <v>40019</v>
          </cell>
          <cell r="S242">
            <v>0.50704225352112686</v>
          </cell>
          <cell r="T242">
            <v>0.61807580174927113</v>
          </cell>
          <cell r="U242">
            <v>4.26</v>
          </cell>
          <cell r="V242">
            <v>2.16</v>
          </cell>
        </row>
        <row r="243">
          <cell r="R243">
            <v>40020</v>
          </cell>
          <cell r="S243">
            <v>0.50704225352112686</v>
          </cell>
          <cell r="T243">
            <v>0.61807580174927113</v>
          </cell>
          <cell r="U243">
            <v>4.26</v>
          </cell>
          <cell r="V243">
            <v>2.16</v>
          </cell>
        </row>
        <row r="244">
          <cell r="R244">
            <v>40021</v>
          </cell>
          <cell r="S244">
            <v>0.49199084668192217</v>
          </cell>
          <cell r="T244">
            <v>0.61807580174927113</v>
          </cell>
          <cell r="U244">
            <v>4.37</v>
          </cell>
          <cell r="V244">
            <v>2.15</v>
          </cell>
        </row>
        <row r="245">
          <cell r="R245">
            <v>40022</v>
          </cell>
          <cell r="S245">
            <v>0.45670995670995668</v>
          </cell>
          <cell r="T245">
            <v>0.61807580174927113</v>
          </cell>
          <cell r="U245">
            <v>4.62</v>
          </cell>
          <cell r="V245">
            <v>2.11</v>
          </cell>
        </row>
        <row r="246">
          <cell r="R246">
            <v>40023</v>
          </cell>
          <cell r="S246">
            <v>0.48356807511737093</v>
          </cell>
          <cell r="T246">
            <v>0.61807580174927113</v>
          </cell>
          <cell r="U246">
            <v>4.26</v>
          </cell>
          <cell r="V246">
            <v>2.06</v>
          </cell>
        </row>
        <row r="247">
          <cell r="R247">
            <v>40024</v>
          </cell>
          <cell r="S247">
            <v>0.5</v>
          </cell>
          <cell r="T247">
            <v>0.61807580174927113</v>
          </cell>
          <cell r="U247">
            <v>4.16</v>
          </cell>
          <cell r="V247">
            <v>2.08</v>
          </cell>
        </row>
        <row r="248">
          <cell r="R248">
            <v>40025</v>
          </cell>
          <cell r="S248">
            <v>0.49758454106280198</v>
          </cell>
          <cell r="T248">
            <v>0.61807580174927113</v>
          </cell>
          <cell r="U248">
            <v>4.1399999999999997</v>
          </cell>
          <cell r="V248">
            <v>2.06</v>
          </cell>
        </row>
        <row r="249">
          <cell r="R249">
            <v>40026</v>
          </cell>
          <cell r="S249">
            <v>0.49758454106280198</v>
          </cell>
          <cell r="T249">
            <v>0.61807580174927113</v>
          </cell>
          <cell r="U249">
            <v>4.1399999999999997</v>
          </cell>
          <cell r="V249">
            <v>2.06</v>
          </cell>
        </row>
        <row r="250">
          <cell r="R250">
            <v>40027</v>
          </cell>
          <cell r="S250">
            <v>0.49758454106280198</v>
          </cell>
          <cell r="T250">
            <v>0.61807580174927113</v>
          </cell>
          <cell r="U250">
            <v>4.1399999999999997</v>
          </cell>
          <cell r="V250">
            <v>2.06</v>
          </cell>
        </row>
        <row r="251">
          <cell r="R251">
            <v>40028</v>
          </cell>
          <cell r="S251">
            <v>0.50120481927710836</v>
          </cell>
          <cell r="T251">
            <v>0.61807580174927113</v>
          </cell>
          <cell r="U251">
            <v>4.1500000000000004</v>
          </cell>
          <cell r="V251">
            <v>2.08</v>
          </cell>
        </row>
        <row r="252">
          <cell r="R252">
            <v>40029</v>
          </cell>
          <cell r="S252">
            <v>0.49880095923261392</v>
          </cell>
          <cell r="T252">
            <v>0.61807580174927113</v>
          </cell>
          <cell r="U252">
            <v>4.17</v>
          </cell>
          <cell r="V252">
            <v>2.08</v>
          </cell>
        </row>
        <row r="253">
          <cell r="R253">
            <v>40030</v>
          </cell>
          <cell r="S253">
            <v>0.50123456790123455</v>
          </cell>
          <cell r="T253">
            <v>0.61807580174927113</v>
          </cell>
          <cell r="U253">
            <v>4.05</v>
          </cell>
          <cell r="V253">
            <v>2.0299999999999998</v>
          </cell>
        </row>
        <row r="254">
          <cell r="R254">
            <v>40031</v>
          </cell>
          <cell r="S254">
            <v>0.51679586563307489</v>
          </cell>
          <cell r="T254">
            <v>0.61807580174927113</v>
          </cell>
          <cell r="U254">
            <v>3.87</v>
          </cell>
          <cell r="V254">
            <v>2</v>
          </cell>
        </row>
        <row r="255">
          <cell r="R255">
            <v>40032</v>
          </cell>
          <cell r="S255">
            <v>0.53846153846153855</v>
          </cell>
          <cell r="T255">
            <v>0.61807580174927113</v>
          </cell>
          <cell r="U255">
            <v>3.9</v>
          </cell>
          <cell r="V255">
            <v>2.1</v>
          </cell>
        </row>
        <row r="256">
          <cell r="R256">
            <v>40033</v>
          </cell>
          <cell r="S256">
            <v>0.53846153846153855</v>
          </cell>
          <cell r="T256">
            <v>0.61807580174927113</v>
          </cell>
          <cell r="U256">
            <v>3.9</v>
          </cell>
          <cell r="V256">
            <v>2.1</v>
          </cell>
        </row>
        <row r="257">
          <cell r="R257">
            <v>40034</v>
          </cell>
          <cell r="S257">
            <v>0.53846153846153855</v>
          </cell>
          <cell r="T257">
            <v>0.61807580174927113</v>
          </cell>
          <cell r="U257">
            <v>3.9</v>
          </cell>
          <cell r="V257">
            <v>2.1</v>
          </cell>
        </row>
        <row r="258">
          <cell r="R258">
            <v>40035</v>
          </cell>
          <cell r="S258">
            <v>0.54947916666666663</v>
          </cell>
          <cell r="T258">
            <v>0.61807580174927113</v>
          </cell>
          <cell r="U258">
            <v>3.84</v>
          </cell>
          <cell r="V258">
            <v>2.11</v>
          </cell>
        </row>
        <row r="259">
          <cell r="R259">
            <v>40036</v>
          </cell>
          <cell r="S259">
            <v>0.55733333333333335</v>
          </cell>
          <cell r="T259">
            <v>0.61807580174927113</v>
          </cell>
          <cell r="U259">
            <v>3.75</v>
          </cell>
          <cell r="V259">
            <v>2.09</v>
          </cell>
        </row>
        <row r="260">
          <cell r="R260">
            <v>40037</v>
          </cell>
          <cell r="S260">
            <v>0.54987212276214825</v>
          </cell>
          <cell r="T260">
            <v>0.61807580174927113</v>
          </cell>
          <cell r="U260">
            <v>3.91</v>
          </cell>
          <cell r="V260">
            <v>2.15</v>
          </cell>
        </row>
        <row r="261">
          <cell r="R261">
            <v>40038</v>
          </cell>
          <cell r="S261">
            <v>0.56770833333333337</v>
          </cell>
          <cell r="T261">
            <v>0.61807580174927113</v>
          </cell>
          <cell r="U261">
            <v>3.84</v>
          </cell>
          <cell r="V261">
            <v>2.1800000000000002</v>
          </cell>
        </row>
        <row r="262">
          <cell r="R262">
            <v>40039</v>
          </cell>
          <cell r="S262">
            <v>0.55614973262032086</v>
          </cell>
          <cell r="T262">
            <v>0.61807580174927113</v>
          </cell>
          <cell r="U262">
            <v>3.74</v>
          </cell>
          <cell r="V262">
            <v>2.08</v>
          </cell>
        </row>
        <row r="263">
          <cell r="R263">
            <v>40040</v>
          </cell>
          <cell r="S263">
            <v>0.55614973262032086</v>
          </cell>
          <cell r="T263">
            <v>0.61807580174927113</v>
          </cell>
          <cell r="U263">
            <v>3.74</v>
          </cell>
          <cell r="V263">
            <v>2.08</v>
          </cell>
        </row>
        <row r="264">
          <cell r="R264">
            <v>40041</v>
          </cell>
          <cell r="S264">
            <v>0.55614973262032086</v>
          </cell>
          <cell r="T264">
            <v>0.61807580174927113</v>
          </cell>
          <cell r="U264">
            <v>3.74</v>
          </cell>
          <cell r="V264">
            <v>2.08</v>
          </cell>
        </row>
        <row r="265">
          <cell r="R265">
            <v>40042</v>
          </cell>
          <cell r="S265">
            <v>0.57777777777777783</v>
          </cell>
          <cell r="T265">
            <v>0.61807580174927113</v>
          </cell>
          <cell r="U265">
            <v>3.6</v>
          </cell>
          <cell r="V265">
            <v>2.08</v>
          </cell>
        </row>
        <row r="266">
          <cell r="R266">
            <v>40043</v>
          </cell>
          <cell r="S266">
            <v>0.57567567567567557</v>
          </cell>
          <cell r="T266">
            <v>0.61807580174927113</v>
          </cell>
          <cell r="U266">
            <v>3.7</v>
          </cell>
          <cell r="V266">
            <v>2.13</v>
          </cell>
        </row>
        <row r="267">
          <cell r="R267">
            <v>40044</v>
          </cell>
          <cell r="S267">
            <v>0.55874673629242821</v>
          </cell>
          <cell r="T267">
            <v>0.61807580174927113</v>
          </cell>
          <cell r="U267">
            <v>3.83</v>
          </cell>
          <cell r="V267">
            <v>2.14</v>
          </cell>
        </row>
        <row r="268">
          <cell r="R268">
            <v>40045</v>
          </cell>
          <cell r="S268">
            <v>0.5185185185185186</v>
          </cell>
          <cell r="T268">
            <v>0.61807580174927113</v>
          </cell>
          <cell r="U268">
            <v>4.05</v>
          </cell>
          <cell r="V268">
            <v>2.1</v>
          </cell>
        </row>
        <row r="269">
          <cell r="R269">
            <v>40046</v>
          </cell>
          <cell r="S269">
            <v>0.51960784313725494</v>
          </cell>
          <cell r="T269">
            <v>0.61807580174927113</v>
          </cell>
          <cell r="U269">
            <v>4.08</v>
          </cell>
          <cell r="V269">
            <v>2.12</v>
          </cell>
        </row>
        <row r="270">
          <cell r="R270">
            <v>40047</v>
          </cell>
          <cell r="S270">
            <v>0.51960784313725494</v>
          </cell>
          <cell r="T270">
            <v>0.61807580174927113</v>
          </cell>
          <cell r="U270">
            <v>4.08</v>
          </cell>
          <cell r="V270">
            <v>2.12</v>
          </cell>
        </row>
        <row r="271">
          <cell r="R271">
            <v>40048</v>
          </cell>
          <cell r="S271">
            <v>0.51960784313725494</v>
          </cell>
          <cell r="T271">
            <v>0.61807580174927113</v>
          </cell>
          <cell r="U271">
            <v>4.08</v>
          </cell>
          <cell r="V271">
            <v>2.12</v>
          </cell>
        </row>
        <row r="272">
          <cell r="R272">
            <v>40049</v>
          </cell>
          <cell r="S272">
            <v>0.53708439897698212</v>
          </cell>
          <cell r="T272">
            <v>0.61807580174927113</v>
          </cell>
          <cell r="U272">
            <v>3.91</v>
          </cell>
          <cell r="V272">
            <v>2.1</v>
          </cell>
        </row>
        <row r="273">
          <cell r="R273">
            <v>40050</v>
          </cell>
          <cell r="S273">
            <v>0.51507537688442206</v>
          </cell>
          <cell r="T273">
            <v>0.61807580174927113</v>
          </cell>
          <cell r="U273">
            <v>3.98</v>
          </cell>
          <cell r="V273">
            <v>2.0499999999999998</v>
          </cell>
        </row>
        <row r="274">
          <cell r="R274">
            <v>40051</v>
          </cell>
          <cell r="S274">
            <v>0.52</v>
          </cell>
          <cell r="T274">
            <v>0.61807580174927113</v>
          </cell>
          <cell r="U274">
            <v>4</v>
          </cell>
          <cell r="V274">
            <v>2.08</v>
          </cell>
        </row>
        <row r="275">
          <cell r="R275">
            <v>40052</v>
          </cell>
          <cell r="S275">
            <v>0.50492610837438423</v>
          </cell>
          <cell r="T275">
            <v>0.61807580174927113</v>
          </cell>
          <cell r="U275">
            <v>4.0599999999999996</v>
          </cell>
          <cell r="V275">
            <v>2.0499999999999998</v>
          </cell>
        </row>
        <row r="276">
          <cell r="R276">
            <v>40053</v>
          </cell>
          <cell r="S276">
            <v>0.50881612090680095</v>
          </cell>
          <cell r="T276">
            <v>0.61807580174927113</v>
          </cell>
          <cell r="U276">
            <v>3.97</v>
          </cell>
          <cell r="V276">
            <v>2.02</v>
          </cell>
        </row>
        <row r="277">
          <cell r="R277">
            <v>40054</v>
          </cell>
          <cell r="S277">
            <v>0.50881612090680095</v>
          </cell>
          <cell r="T277">
            <v>0.61807580174927113</v>
          </cell>
          <cell r="U277">
            <v>3.97</v>
          </cell>
          <cell r="V277">
            <v>2.02</v>
          </cell>
        </row>
        <row r="278">
          <cell r="R278">
            <v>40055</v>
          </cell>
          <cell r="S278">
            <v>0.50881612090680095</v>
          </cell>
          <cell r="T278">
            <v>0.61807580174927113</v>
          </cell>
          <cell r="U278">
            <v>3.97</v>
          </cell>
          <cell r="V278">
            <v>2.02</v>
          </cell>
        </row>
        <row r="279">
          <cell r="R279">
            <v>40056</v>
          </cell>
          <cell r="S279">
            <v>0.51428571428571423</v>
          </cell>
          <cell r="T279">
            <v>0.61807580174927113</v>
          </cell>
          <cell r="U279">
            <v>3.85</v>
          </cell>
          <cell r="V279">
            <v>1.98</v>
          </cell>
        </row>
        <row r="280">
          <cell r="R280">
            <v>40057</v>
          </cell>
          <cell r="S280">
            <v>0.53972602739726028</v>
          </cell>
          <cell r="T280">
            <v>0.61807580174927113</v>
          </cell>
          <cell r="U280">
            <v>3.65</v>
          </cell>
          <cell r="V280">
            <v>1.97</v>
          </cell>
        </row>
        <row r="281">
          <cell r="R281">
            <v>40058</v>
          </cell>
          <cell r="S281">
            <v>0.51020408163265307</v>
          </cell>
          <cell r="T281">
            <v>0.61807580174927113</v>
          </cell>
          <cell r="U281">
            <v>3.92</v>
          </cell>
          <cell r="V281">
            <v>2</v>
          </cell>
        </row>
        <row r="282">
          <cell r="R282">
            <v>40059</v>
          </cell>
          <cell r="S282">
            <v>0.49746192893401014</v>
          </cell>
          <cell r="T282">
            <v>0.61807580174927113</v>
          </cell>
          <cell r="U282">
            <v>3.94</v>
          </cell>
          <cell r="V282">
            <v>1.96</v>
          </cell>
        </row>
        <row r="283">
          <cell r="R283">
            <v>40060</v>
          </cell>
          <cell r="S283">
            <v>0.49</v>
          </cell>
          <cell r="T283">
            <v>0.61807580174927113</v>
          </cell>
          <cell r="U283">
            <v>4</v>
          </cell>
          <cell r="V283">
            <v>1.96</v>
          </cell>
        </row>
        <row r="284">
          <cell r="R284">
            <v>40061</v>
          </cell>
          <cell r="S284">
            <v>0.49</v>
          </cell>
          <cell r="T284">
            <v>0.61807580174927113</v>
          </cell>
          <cell r="U284">
            <v>4</v>
          </cell>
          <cell r="V284">
            <v>1.96</v>
          </cell>
        </row>
        <row r="285">
          <cell r="R285">
            <v>40062</v>
          </cell>
          <cell r="S285">
            <v>0.49</v>
          </cell>
          <cell r="T285">
            <v>0.61807580174927113</v>
          </cell>
          <cell r="U285">
            <v>4</v>
          </cell>
          <cell r="V285">
            <v>1.96</v>
          </cell>
        </row>
        <row r="286">
          <cell r="R286">
            <v>40063</v>
          </cell>
          <cell r="S286">
            <v>0.49</v>
          </cell>
          <cell r="T286">
            <v>0.61807580174927113</v>
          </cell>
          <cell r="U286">
            <v>4</v>
          </cell>
          <cell r="V286">
            <v>1.96</v>
          </cell>
        </row>
        <row r="287">
          <cell r="R287">
            <v>40064</v>
          </cell>
          <cell r="S287">
            <v>0.49127182044887785</v>
          </cell>
          <cell r="T287">
            <v>0.61807580174927113</v>
          </cell>
          <cell r="U287">
            <v>4.01</v>
          </cell>
          <cell r="V287">
            <v>1.97</v>
          </cell>
        </row>
        <row r="288">
          <cell r="R288">
            <v>40065</v>
          </cell>
          <cell r="S288">
            <v>0.49629629629629629</v>
          </cell>
          <cell r="T288">
            <v>0.61807580174927113</v>
          </cell>
          <cell r="U288">
            <v>4.05</v>
          </cell>
          <cell r="V288">
            <v>2.0099999999999998</v>
          </cell>
        </row>
        <row r="289">
          <cell r="R289">
            <v>40066</v>
          </cell>
          <cell r="S289">
            <v>0.45927601809954749</v>
          </cell>
          <cell r="T289">
            <v>0.61807580174927113</v>
          </cell>
          <cell r="U289">
            <v>4.42</v>
          </cell>
          <cell r="V289">
            <v>2.0299999999999998</v>
          </cell>
        </row>
        <row r="290">
          <cell r="R290">
            <v>40067</v>
          </cell>
          <cell r="S290">
            <v>0.45248868778280543</v>
          </cell>
          <cell r="T290">
            <v>0.61807580174927113</v>
          </cell>
          <cell r="U290">
            <v>4.42</v>
          </cell>
          <cell r="V290">
            <v>2</v>
          </cell>
        </row>
        <row r="291">
          <cell r="R291">
            <v>40068</v>
          </cell>
          <cell r="S291">
            <v>0.45248868778280543</v>
          </cell>
          <cell r="T291">
            <v>0.61807580174927113</v>
          </cell>
          <cell r="U291">
            <v>4.42</v>
          </cell>
          <cell r="V291">
            <v>2</v>
          </cell>
        </row>
        <row r="292">
          <cell r="R292">
            <v>40069</v>
          </cell>
          <cell r="S292">
            <v>0.45248868778280543</v>
          </cell>
          <cell r="T292">
            <v>0.61807580174927113</v>
          </cell>
          <cell r="U292">
            <v>4.42</v>
          </cell>
          <cell r="V292">
            <v>2</v>
          </cell>
        </row>
        <row r="293">
          <cell r="R293">
            <v>40070</v>
          </cell>
          <cell r="S293">
            <v>0.45205479452054798</v>
          </cell>
          <cell r="T293">
            <v>0.61807580174927113</v>
          </cell>
          <cell r="U293">
            <v>4.38</v>
          </cell>
          <cell r="V293">
            <v>1.98</v>
          </cell>
        </row>
        <row r="294">
          <cell r="R294">
            <v>40071</v>
          </cell>
          <cell r="S294">
            <v>0.45909090909090905</v>
          </cell>
          <cell r="T294">
            <v>0.61807580174927113</v>
          </cell>
          <cell r="U294">
            <v>4.4000000000000004</v>
          </cell>
          <cell r="V294">
            <v>2.02</v>
          </cell>
        </row>
        <row r="295">
          <cell r="R295">
            <v>40072</v>
          </cell>
          <cell r="S295">
            <v>0.45291479820627806</v>
          </cell>
          <cell r="T295">
            <v>0.61807580174927113</v>
          </cell>
          <cell r="U295">
            <v>4.46</v>
          </cell>
          <cell r="V295">
            <v>2.02</v>
          </cell>
        </row>
        <row r="296">
          <cell r="R296">
            <v>40073</v>
          </cell>
          <cell r="S296">
            <v>0.45657015590200439</v>
          </cell>
          <cell r="T296">
            <v>0.61807580174927113</v>
          </cell>
          <cell r="U296">
            <v>4.49</v>
          </cell>
          <cell r="V296">
            <v>2.0499999999999998</v>
          </cell>
        </row>
        <row r="297">
          <cell r="R297">
            <v>40074</v>
          </cell>
          <cell r="S297">
            <v>0.42028985507246375</v>
          </cell>
          <cell r="T297">
            <v>0.61807580174927113</v>
          </cell>
          <cell r="U297">
            <v>4.83</v>
          </cell>
          <cell r="V297">
            <v>2.0299999999999998</v>
          </cell>
        </row>
        <row r="298">
          <cell r="R298">
            <v>40075</v>
          </cell>
          <cell r="S298">
            <v>0.42028985507246375</v>
          </cell>
          <cell r="T298">
            <v>0.61807580174927113</v>
          </cell>
          <cell r="U298">
            <v>4.83</v>
          </cell>
          <cell r="V298">
            <v>2.0299999999999998</v>
          </cell>
        </row>
        <row r="299">
          <cell r="R299">
            <v>40076</v>
          </cell>
          <cell r="S299">
            <v>0.42028985507246375</v>
          </cell>
          <cell r="T299">
            <v>0.61807580174927113</v>
          </cell>
          <cell r="U299">
            <v>4.83</v>
          </cell>
          <cell r="V299">
            <v>2.0299999999999998</v>
          </cell>
        </row>
        <row r="300">
          <cell r="R300">
            <v>40077</v>
          </cell>
          <cell r="S300">
            <v>0.40748031496062986</v>
          </cell>
          <cell r="T300">
            <v>0.61807580174927113</v>
          </cell>
          <cell r="U300">
            <v>5.08</v>
          </cell>
          <cell r="V300">
            <v>2.0699999999999998</v>
          </cell>
        </row>
        <row r="301">
          <cell r="R301">
            <v>40078</v>
          </cell>
          <cell r="S301">
            <v>0.41010101010101002</v>
          </cell>
          <cell r="T301">
            <v>0.61807580174927113</v>
          </cell>
          <cell r="U301">
            <v>4.95</v>
          </cell>
          <cell r="V301">
            <v>2.0299999999999998</v>
          </cell>
        </row>
        <row r="302">
          <cell r="R302">
            <v>40079</v>
          </cell>
          <cell r="S302">
            <v>0.41140529531568226</v>
          </cell>
          <cell r="T302">
            <v>0.61807580174927113</v>
          </cell>
          <cell r="U302">
            <v>4.91</v>
          </cell>
          <cell r="V302">
            <v>2.02</v>
          </cell>
        </row>
        <row r="303">
          <cell r="R303">
            <v>40080</v>
          </cell>
          <cell r="S303">
            <v>0.42105263157894735</v>
          </cell>
          <cell r="T303">
            <v>0.61807580174927113</v>
          </cell>
          <cell r="U303">
            <v>4.75</v>
          </cell>
          <cell r="V303">
            <v>2</v>
          </cell>
        </row>
        <row r="304">
          <cell r="R304">
            <v>40081</v>
          </cell>
          <cell r="S304">
            <v>0.40380549682875261</v>
          </cell>
          <cell r="T304">
            <v>0.61807580174927113</v>
          </cell>
          <cell r="U304">
            <v>4.7300000000000004</v>
          </cell>
          <cell r="V304">
            <v>1.91</v>
          </cell>
        </row>
        <row r="305">
          <cell r="R305">
            <v>40082</v>
          </cell>
          <cell r="S305">
            <v>0.40380549682875261</v>
          </cell>
          <cell r="T305">
            <v>0.61807580174927113</v>
          </cell>
          <cell r="U305">
            <v>4.7300000000000004</v>
          </cell>
          <cell r="V305">
            <v>1.91</v>
          </cell>
        </row>
        <row r="306">
          <cell r="R306">
            <v>40083</v>
          </cell>
          <cell r="S306">
            <v>0.40380549682875261</v>
          </cell>
          <cell r="T306">
            <v>0.61807580174927113</v>
          </cell>
          <cell r="U306">
            <v>4.7300000000000004</v>
          </cell>
          <cell r="V306">
            <v>1.91</v>
          </cell>
        </row>
        <row r="307">
          <cell r="R307">
            <v>40084</v>
          </cell>
          <cell r="S307">
            <v>0.38336713995943206</v>
          </cell>
          <cell r="T307">
            <v>0.61807580174927113</v>
          </cell>
          <cell r="U307">
            <v>4.93</v>
          </cell>
          <cell r="V307">
            <v>1.89</v>
          </cell>
        </row>
        <row r="308">
          <cell r="R308">
            <v>40085</v>
          </cell>
          <cell r="S308">
            <v>0.38045738045738048</v>
          </cell>
          <cell r="T308">
            <v>0.61807580174927113</v>
          </cell>
          <cell r="U308">
            <v>4.8099999999999996</v>
          </cell>
          <cell r="V308">
            <v>1.83</v>
          </cell>
        </row>
        <row r="309">
          <cell r="R309">
            <v>40086</v>
          </cell>
          <cell r="S309">
            <v>0.386411889596603</v>
          </cell>
          <cell r="T309">
            <v>0.61807580174927113</v>
          </cell>
          <cell r="U309">
            <v>4.71</v>
          </cell>
          <cell r="V309">
            <v>1.82</v>
          </cell>
        </row>
        <row r="310">
          <cell r="R310">
            <v>40087</v>
          </cell>
          <cell r="S310">
            <v>0.3883928571428571</v>
          </cell>
          <cell r="T310">
            <v>0.61807580174927113</v>
          </cell>
          <cell r="U310">
            <v>4.4800000000000004</v>
          </cell>
          <cell r="V310">
            <v>1.74</v>
          </cell>
        </row>
        <row r="311">
          <cell r="R311">
            <v>40088</v>
          </cell>
          <cell r="S311">
            <v>0.38687782805429866</v>
          </cell>
          <cell r="T311">
            <v>0.61807580174927113</v>
          </cell>
          <cell r="U311">
            <v>4.42</v>
          </cell>
          <cell r="V311">
            <v>1.71</v>
          </cell>
        </row>
        <row r="312">
          <cell r="R312">
            <v>40089</v>
          </cell>
          <cell r="S312">
            <v>0.38687782805429866</v>
          </cell>
          <cell r="T312">
            <v>0.61807580174927113</v>
          </cell>
          <cell r="U312">
            <v>4.42</v>
          </cell>
          <cell r="V312">
            <v>1.71</v>
          </cell>
        </row>
        <row r="313">
          <cell r="R313">
            <v>40090</v>
          </cell>
          <cell r="S313">
            <v>0.38687782805429866</v>
          </cell>
          <cell r="T313">
            <v>0.61807580174927113</v>
          </cell>
          <cell r="U313">
            <v>4.42</v>
          </cell>
          <cell r="V313">
            <v>1.71</v>
          </cell>
        </row>
        <row r="314">
          <cell r="R314">
            <v>40091</v>
          </cell>
          <cell r="S314">
            <v>0.39215686274509803</v>
          </cell>
          <cell r="T314">
            <v>0.61807580174927113</v>
          </cell>
          <cell r="U314">
            <v>4.59</v>
          </cell>
          <cell r="V314">
            <v>1.8</v>
          </cell>
        </row>
        <row r="315">
          <cell r="R315">
            <v>40092</v>
          </cell>
          <cell r="S315">
            <v>0.3666666666666667</v>
          </cell>
          <cell r="T315">
            <v>0.61807580174927113</v>
          </cell>
          <cell r="U315">
            <v>4.8</v>
          </cell>
          <cell r="V315">
            <v>1.76</v>
          </cell>
        </row>
        <row r="316">
          <cell r="R316">
            <v>40093</v>
          </cell>
          <cell r="S316">
            <v>0.37872340425531914</v>
          </cell>
          <cell r="T316">
            <v>0.61807580174927113</v>
          </cell>
          <cell r="U316">
            <v>4.7</v>
          </cell>
          <cell r="V316">
            <v>1.78</v>
          </cell>
        </row>
        <row r="317">
          <cell r="R317">
            <v>40094</v>
          </cell>
          <cell r="S317">
            <v>0.37526652452025583</v>
          </cell>
          <cell r="T317">
            <v>0.61807580174927113</v>
          </cell>
          <cell r="U317">
            <v>4.6900000000000004</v>
          </cell>
          <cell r="V317">
            <v>1.76</v>
          </cell>
        </row>
        <row r="318">
          <cell r="R318">
            <v>40095</v>
          </cell>
          <cell r="S318">
            <v>0.375</v>
          </cell>
          <cell r="T318">
            <v>0.61807580174927113</v>
          </cell>
          <cell r="U318">
            <v>4.8</v>
          </cell>
          <cell r="V318">
            <v>1.8</v>
          </cell>
        </row>
        <row r="319">
          <cell r="R319">
            <v>40096</v>
          </cell>
          <cell r="S319">
            <v>0.375</v>
          </cell>
          <cell r="T319">
            <v>0.61807580174927113</v>
          </cell>
          <cell r="U319">
            <v>4.8</v>
          </cell>
          <cell r="V319">
            <v>1.8</v>
          </cell>
        </row>
        <row r="320">
          <cell r="R320">
            <v>40097</v>
          </cell>
          <cell r="S320">
            <v>0.375</v>
          </cell>
          <cell r="T320">
            <v>0.61807580174927113</v>
          </cell>
          <cell r="U320">
            <v>4.8</v>
          </cell>
          <cell r="V320">
            <v>1.8</v>
          </cell>
        </row>
        <row r="321">
          <cell r="R321">
            <v>40098</v>
          </cell>
          <cell r="S321">
            <v>0.37263157894736842</v>
          </cell>
          <cell r="T321">
            <v>0.61807580174927113</v>
          </cell>
          <cell r="U321">
            <v>4.75</v>
          </cell>
          <cell r="V321">
            <v>1.77</v>
          </cell>
        </row>
        <row r="322">
          <cell r="R322">
            <v>40099</v>
          </cell>
          <cell r="S322">
            <v>0.37931034482758624</v>
          </cell>
          <cell r="T322">
            <v>0.61807580174927113</v>
          </cell>
          <cell r="U322">
            <v>4.6399999999999997</v>
          </cell>
          <cell r="V322">
            <v>1.76</v>
          </cell>
        </row>
        <row r="323">
          <cell r="R323">
            <v>40100</v>
          </cell>
          <cell r="S323">
            <v>0.40254237288135591</v>
          </cell>
          <cell r="T323">
            <v>0.61807580174927113</v>
          </cell>
          <cell r="U323">
            <v>4.72</v>
          </cell>
          <cell r="V323">
            <v>1.9</v>
          </cell>
        </row>
        <row r="324">
          <cell r="R324">
            <v>40101</v>
          </cell>
          <cell r="S324">
            <v>0.40748898678414097</v>
          </cell>
          <cell r="T324">
            <v>0.61807580174927113</v>
          </cell>
          <cell r="U324">
            <v>4.54</v>
          </cell>
          <cell r="V324">
            <v>1.85</v>
          </cell>
        </row>
        <row r="325">
          <cell r="R325">
            <v>40102</v>
          </cell>
          <cell r="S325">
            <v>0.41822429906542052</v>
          </cell>
          <cell r="T325">
            <v>0.61807580174927113</v>
          </cell>
          <cell r="U325">
            <v>4.28</v>
          </cell>
          <cell r="V325">
            <v>1.79</v>
          </cell>
        </row>
        <row r="326">
          <cell r="R326">
            <v>40103</v>
          </cell>
          <cell r="S326">
            <v>0.41822429906542052</v>
          </cell>
          <cell r="T326">
            <v>0.61807580174927113</v>
          </cell>
          <cell r="U326">
            <v>4.28</v>
          </cell>
          <cell r="V326">
            <v>1.79</v>
          </cell>
        </row>
        <row r="327">
          <cell r="R327">
            <v>40104</v>
          </cell>
          <cell r="S327">
            <v>0.41822429906542052</v>
          </cell>
          <cell r="T327">
            <v>0.61807580174927113</v>
          </cell>
          <cell r="U327">
            <v>4.28</v>
          </cell>
          <cell r="V327">
            <v>1.79</v>
          </cell>
        </row>
        <row r="328">
          <cell r="R328">
            <v>40105</v>
          </cell>
          <cell r="S328">
            <v>0.44523809523809527</v>
          </cell>
          <cell r="T328">
            <v>0.61807580174927113</v>
          </cell>
          <cell r="U328">
            <v>4.2</v>
          </cell>
          <cell r="V328">
            <v>1.87</v>
          </cell>
        </row>
        <row r="329">
          <cell r="R329">
            <v>40106</v>
          </cell>
          <cell r="S329">
            <v>0.48175182481751821</v>
          </cell>
          <cell r="T329">
            <v>0.61807580174927113</v>
          </cell>
          <cell r="U329">
            <v>4.1100000000000003</v>
          </cell>
          <cell r="V329">
            <v>1.98</v>
          </cell>
        </row>
        <row r="330">
          <cell r="R330">
            <v>40107</v>
          </cell>
          <cell r="S330">
            <v>0.45433255269320849</v>
          </cell>
          <cell r="T330">
            <v>0.61807580174927113</v>
          </cell>
          <cell r="U330">
            <v>4.2699999999999996</v>
          </cell>
          <cell r="V330">
            <v>1.94</v>
          </cell>
        </row>
        <row r="331">
          <cell r="R331">
            <v>40108</v>
          </cell>
          <cell r="S331">
            <v>0.50777202072538863</v>
          </cell>
          <cell r="T331">
            <v>0.61807580174927113</v>
          </cell>
          <cell r="U331">
            <v>3.86</v>
          </cell>
          <cell r="V331">
            <v>1.96</v>
          </cell>
        </row>
        <row r="332">
          <cell r="R332">
            <v>40109</v>
          </cell>
          <cell r="S332">
            <v>0.53501400560224088</v>
          </cell>
          <cell r="T332">
            <v>0.61807580174927113</v>
          </cell>
          <cell r="U332">
            <v>3.57</v>
          </cell>
          <cell r="V332">
            <v>1.91</v>
          </cell>
        </row>
        <row r="333">
          <cell r="R333">
            <v>40110</v>
          </cell>
          <cell r="S333">
            <v>0.53501400560224088</v>
          </cell>
          <cell r="T333">
            <v>0.61807580174927113</v>
          </cell>
          <cell r="U333">
            <v>3.57</v>
          </cell>
          <cell r="V333">
            <v>1.91</v>
          </cell>
        </row>
        <row r="334">
          <cell r="R334">
            <v>40111</v>
          </cell>
          <cell r="S334">
            <v>0.53501400560224088</v>
          </cell>
          <cell r="T334">
            <v>0.61807580174927113</v>
          </cell>
          <cell r="U334">
            <v>3.57</v>
          </cell>
          <cell r="V334">
            <v>1.91</v>
          </cell>
        </row>
        <row r="335">
          <cell r="R335">
            <v>40112</v>
          </cell>
          <cell r="S335">
            <v>0.5252808988764045</v>
          </cell>
          <cell r="T335">
            <v>0.61807580174927113</v>
          </cell>
          <cell r="U335">
            <v>3.56</v>
          </cell>
          <cell r="V335">
            <v>1.87</v>
          </cell>
        </row>
        <row r="336">
          <cell r="R336">
            <v>40113</v>
          </cell>
          <cell r="S336">
            <v>0.53779069767441867</v>
          </cell>
          <cell r="T336">
            <v>0.61807580174927113</v>
          </cell>
          <cell r="U336">
            <v>3.44</v>
          </cell>
          <cell r="V336">
            <v>1.85</v>
          </cell>
        </row>
        <row r="337">
          <cell r="R337">
            <v>40114</v>
          </cell>
          <cell r="S337">
            <v>0.51575931232091687</v>
          </cell>
          <cell r="T337">
            <v>0.61807580174927113</v>
          </cell>
          <cell r="U337">
            <v>3.49</v>
          </cell>
          <cell r="V337">
            <v>1.8</v>
          </cell>
        </row>
        <row r="338">
          <cell r="R338">
            <v>40115</v>
          </cell>
          <cell r="S338">
            <v>0.49856733524355296</v>
          </cell>
          <cell r="T338">
            <v>0.61807580174927113</v>
          </cell>
          <cell r="U338">
            <v>3.49</v>
          </cell>
          <cell r="V338">
            <v>1.74</v>
          </cell>
        </row>
        <row r="339">
          <cell r="R339">
            <v>40116</v>
          </cell>
          <cell r="S339">
            <v>0.53271028037383172</v>
          </cell>
          <cell r="T339">
            <v>0.61807580174927113</v>
          </cell>
          <cell r="U339">
            <v>3.21</v>
          </cell>
          <cell r="V339">
            <v>1.71</v>
          </cell>
        </row>
        <row r="340">
          <cell r="R340">
            <v>40117</v>
          </cell>
          <cell r="S340">
            <v>0.53271028037383172</v>
          </cell>
          <cell r="T340">
            <v>0.61807580174927113</v>
          </cell>
          <cell r="U340">
            <v>3.21</v>
          </cell>
          <cell r="V340">
            <v>1.71</v>
          </cell>
        </row>
        <row r="341">
          <cell r="R341">
            <v>40118</v>
          </cell>
          <cell r="S341">
            <v>0.53271028037383172</v>
          </cell>
          <cell r="T341">
            <v>0.61807580174927113</v>
          </cell>
          <cell r="U341">
            <v>3.21</v>
          </cell>
          <cell r="V341">
            <v>1.71</v>
          </cell>
        </row>
        <row r="342">
          <cell r="R342">
            <v>40119</v>
          </cell>
          <cell r="S342">
            <v>0.54632587859424919</v>
          </cell>
          <cell r="T342">
            <v>0.61807580174927113</v>
          </cell>
          <cell r="U342">
            <v>3.13</v>
          </cell>
          <cell r="V342">
            <v>1.71</v>
          </cell>
        </row>
        <row r="343">
          <cell r="R343">
            <v>40120</v>
          </cell>
          <cell r="S343">
            <v>0.53582554517133951</v>
          </cell>
          <cell r="T343">
            <v>0.61807580174927113</v>
          </cell>
          <cell r="U343">
            <v>3.21</v>
          </cell>
          <cell r="V343">
            <v>1.72</v>
          </cell>
        </row>
        <row r="344">
          <cell r="R344">
            <v>40121</v>
          </cell>
          <cell r="S344">
            <v>0.55194805194805197</v>
          </cell>
          <cell r="T344">
            <v>0.61807580174927113</v>
          </cell>
          <cell r="U344">
            <v>3.08</v>
          </cell>
          <cell r="V344">
            <v>1.7</v>
          </cell>
        </row>
        <row r="345">
          <cell r="R345">
            <v>40122</v>
          </cell>
          <cell r="S345">
            <v>0.54037267080745333</v>
          </cell>
          <cell r="T345">
            <v>0.61807580174927113</v>
          </cell>
          <cell r="U345">
            <v>3.22</v>
          </cell>
          <cell r="V345">
            <v>1.74</v>
          </cell>
        </row>
        <row r="346">
          <cell r="R346">
            <v>40123</v>
          </cell>
          <cell r="S346">
            <v>0.54088050314465408</v>
          </cell>
          <cell r="T346">
            <v>0.61807580174927113</v>
          </cell>
          <cell r="U346">
            <v>3.18</v>
          </cell>
          <cell r="V346">
            <v>1.72</v>
          </cell>
        </row>
        <row r="347">
          <cell r="R347">
            <v>40124</v>
          </cell>
          <cell r="S347">
            <v>0.54088050314465408</v>
          </cell>
          <cell r="T347">
            <v>0.61807580174927113</v>
          </cell>
          <cell r="U347">
            <v>3.18</v>
          </cell>
          <cell r="V347">
            <v>1.72</v>
          </cell>
        </row>
        <row r="348">
          <cell r="R348">
            <v>40125</v>
          </cell>
          <cell r="S348">
            <v>0.54088050314465408</v>
          </cell>
          <cell r="T348">
            <v>0.61807580174927113</v>
          </cell>
          <cell r="U348">
            <v>3.18</v>
          </cell>
          <cell r="V348">
            <v>1.72</v>
          </cell>
        </row>
        <row r="349">
          <cell r="R349">
            <v>40126</v>
          </cell>
          <cell r="S349">
            <v>0.53658536585365857</v>
          </cell>
          <cell r="T349">
            <v>0.61807580174927113</v>
          </cell>
          <cell r="U349">
            <v>3.28</v>
          </cell>
          <cell r="V349">
            <v>1.76</v>
          </cell>
        </row>
        <row r="350">
          <cell r="R350">
            <v>40127</v>
          </cell>
          <cell r="S350">
            <v>0.54603174603174609</v>
          </cell>
          <cell r="T350">
            <v>0.61807580174927113</v>
          </cell>
          <cell r="U350">
            <v>3.15</v>
          </cell>
          <cell r="V350">
            <v>1.72</v>
          </cell>
        </row>
        <row r="351">
          <cell r="R351">
            <v>40128</v>
          </cell>
          <cell r="S351">
            <v>0.52760736196319025</v>
          </cell>
          <cell r="T351">
            <v>0.61807580174927113</v>
          </cell>
          <cell r="U351">
            <v>3.26</v>
          </cell>
          <cell r="V351">
            <v>1.72</v>
          </cell>
        </row>
        <row r="352">
          <cell r="R352">
            <v>40129</v>
          </cell>
          <cell r="S352">
            <v>0.56957928802588997</v>
          </cell>
          <cell r="T352">
            <v>0.61807580174927113</v>
          </cell>
          <cell r="U352">
            <v>3.09</v>
          </cell>
          <cell r="V352">
            <v>1.76</v>
          </cell>
        </row>
        <row r="353">
          <cell r="R353">
            <v>40130</v>
          </cell>
          <cell r="S353">
            <v>0.56730769230769229</v>
          </cell>
          <cell r="T353">
            <v>0.61807580174927113</v>
          </cell>
          <cell r="U353">
            <v>3.12</v>
          </cell>
          <cell r="V353">
            <v>1.77</v>
          </cell>
        </row>
        <row r="354">
          <cell r="R354">
            <v>40131</v>
          </cell>
          <cell r="S354">
            <v>0.56730769230769229</v>
          </cell>
          <cell r="T354">
            <v>0.61807580174927113</v>
          </cell>
          <cell r="U354">
            <v>3.12</v>
          </cell>
          <cell r="V354">
            <v>1.77</v>
          </cell>
        </row>
        <row r="355">
          <cell r="R355">
            <v>40132</v>
          </cell>
          <cell r="S355">
            <v>0.56730769230769229</v>
          </cell>
          <cell r="T355">
            <v>0.61807580174927113</v>
          </cell>
          <cell r="U355">
            <v>3.12</v>
          </cell>
          <cell r="V355">
            <v>1.77</v>
          </cell>
        </row>
        <row r="356">
          <cell r="R356">
            <v>40133</v>
          </cell>
          <cell r="S356">
            <v>0.55345911949685533</v>
          </cell>
          <cell r="T356">
            <v>0.61807580174927113</v>
          </cell>
          <cell r="U356">
            <v>3.18</v>
          </cell>
          <cell r="V356">
            <v>1.76</v>
          </cell>
        </row>
        <row r="357">
          <cell r="R357">
            <v>40134</v>
          </cell>
          <cell r="S357">
            <v>0.55873015873015874</v>
          </cell>
          <cell r="T357">
            <v>0.61807580174927113</v>
          </cell>
          <cell r="U357">
            <v>3.15</v>
          </cell>
          <cell r="V357">
            <v>1.76</v>
          </cell>
        </row>
        <row r="358">
          <cell r="R358">
            <v>40135</v>
          </cell>
          <cell r="S358">
            <v>0.55140186915887857</v>
          </cell>
          <cell r="T358">
            <v>0.61807580174927113</v>
          </cell>
          <cell r="U358">
            <v>3.21</v>
          </cell>
          <cell r="V358">
            <v>1.77</v>
          </cell>
        </row>
        <row r="359">
          <cell r="R359">
            <v>40136</v>
          </cell>
          <cell r="S359">
            <v>0.56129032258064515</v>
          </cell>
          <cell r="T359">
            <v>0.61807580174927113</v>
          </cell>
          <cell r="U359">
            <v>3.1</v>
          </cell>
          <cell r="V359">
            <v>1.74</v>
          </cell>
        </row>
        <row r="360">
          <cell r="R360">
            <v>40137</v>
          </cell>
          <cell r="S360">
            <v>0.57704918032786889</v>
          </cell>
          <cell r="T360">
            <v>0.61807580174927113</v>
          </cell>
          <cell r="U360">
            <v>3.05</v>
          </cell>
          <cell r="V360">
            <v>1.76</v>
          </cell>
        </row>
        <row r="361">
          <cell r="R361">
            <v>40138</v>
          </cell>
          <cell r="S361">
            <v>0.57704918032786889</v>
          </cell>
          <cell r="T361">
            <v>0.61807580174927113</v>
          </cell>
          <cell r="U361">
            <v>3.05</v>
          </cell>
          <cell r="V361">
            <v>1.76</v>
          </cell>
        </row>
        <row r="362">
          <cell r="R362">
            <v>40139</v>
          </cell>
          <cell r="S362">
            <v>0.57704918032786889</v>
          </cell>
          <cell r="T362">
            <v>0.61807580174927113</v>
          </cell>
          <cell r="U362">
            <v>3.05</v>
          </cell>
          <cell r="V362">
            <v>1.76</v>
          </cell>
        </row>
        <row r="363">
          <cell r="R363">
            <v>40140</v>
          </cell>
          <cell r="S363">
            <v>0.57556270096463025</v>
          </cell>
          <cell r="T363">
            <v>0.61807580174927113</v>
          </cell>
          <cell r="U363">
            <v>3.11</v>
          </cell>
          <cell r="V363">
            <v>1.79</v>
          </cell>
        </row>
        <row r="364">
          <cell r="R364">
            <v>40141</v>
          </cell>
          <cell r="S364">
            <v>0.57189542483660127</v>
          </cell>
          <cell r="T364">
            <v>0.61807580174927113</v>
          </cell>
          <cell r="U364">
            <v>3.06</v>
          </cell>
          <cell r="V364">
            <v>1.75</v>
          </cell>
        </row>
        <row r="365">
          <cell r="R365">
            <v>40142</v>
          </cell>
          <cell r="S365">
            <v>0.58528428093645479</v>
          </cell>
          <cell r="T365">
            <v>0.61807580174927113</v>
          </cell>
          <cell r="U365">
            <v>2.99</v>
          </cell>
          <cell r="V365">
            <v>1.75</v>
          </cell>
        </row>
        <row r="366">
          <cell r="R366">
            <v>40143</v>
          </cell>
          <cell r="S366">
            <v>0.58528428093645479</v>
          </cell>
          <cell r="T366">
            <v>0.61807580174927113</v>
          </cell>
          <cell r="U366">
            <v>2.99</v>
          </cell>
          <cell r="V366">
            <v>1.75</v>
          </cell>
        </row>
        <row r="367">
          <cell r="R367">
            <v>40144</v>
          </cell>
          <cell r="S367">
            <v>0.60137457044673537</v>
          </cell>
          <cell r="T367">
            <v>0.61807580174927113</v>
          </cell>
          <cell r="U367">
            <v>2.91</v>
          </cell>
          <cell r="V367">
            <v>1.75</v>
          </cell>
        </row>
        <row r="368">
          <cell r="R368">
            <v>40145</v>
          </cell>
          <cell r="S368">
            <v>0.60137457044673537</v>
          </cell>
          <cell r="T368">
            <v>0.61807580174927113</v>
          </cell>
          <cell r="U368">
            <v>2.91</v>
          </cell>
          <cell r="V368">
            <v>1.75</v>
          </cell>
        </row>
        <row r="369">
          <cell r="R369">
            <v>40146</v>
          </cell>
          <cell r="S369">
            <v>0.60137457044673537</v>
          </cell>
          <cell r="T369">
            <v>0.61807580174927113</v>
          </cell>
          <cell r="U369">
            <v>2.91</v>
          </cell>
          <cell r="V369">
            <v>1.75</v>
          </cell>
        </row>
        <row r="370">
          <cell r="R370">
            <v>40147</v>
          </cell>
          <cell r="S370">
            <v>0.56493506493506496</v>
          </cell>
          <cell r="T370">
            <v>0.61807580174927113</v>
          </cell>
          <cell r="U370">
            <v>3.08</v>
          </cell>
          <cell r="V370">
            <v>1.74</v>
          </cell>
        </row>
        <row r="371">
          <cell r="R371">
            <v>40148</v>
          </cell>
          <cell r="S371">
            <v>0.52727272727272734</v>
          </cell>
          <cell r="T371">
            <v>0.61807580174927113</v>
          </cell>
          <cell r="U371">
            <v>3.3</v>
          </cell>
          <cell r="V371">
            <v>1.74</v>
          </cell>
        </row>
        <row r="372">
          <cell r="R372">
            <v>40149</v>
          </cell>
          <cell r="S372">
            <v>0.50969529085872578</v>
          </cell>
          <cell r="T372">
            <v>0.61807580174927113</v>
          </cell>
          <cell r="U372">
            <v>3.61</v>
          </cell>
          <cell r="V372">
            <v>1.84</v>
          </cell>
        </row>
        <row r="373">
          <cell r="R373">
            <v>40150</v>
          </cell>
          <cell r="S373">
            <v>0.53008595988538676</v>
          </cell>
          <cell r="T373">
            <v>0.61807580174927113</v>
          </cell>
          <cell r="U373">
            <v>3.49</v>
          </cell>
          <cell r="V373">
            <v>1.85</v>
          </cell>
        </row>
        <row r="374">
          <cell r="R374">
            <v>40151</v>
          </cell>
          <cell r="S374">
            <v>0.5</v>
          </cell>
          <cell r="T374">
            <v>0.61807580174927113</v>
          </cell>
          <cell r="U374">
            <v>3.8</v>
          </cell>
          <cell r="V374">
            <v>1.9</v>
          </cell>
        </row>
        <row r="377">
          <cell r="R377" t="str">
            <v>Median</v>
          </cell>
          <cell r="S377">
            <v>0.61807580174927113</v>
          </cell>
        </row>
      </sheetData>
      <sheetData sheetId="11"/>
      <sheetData sheetId="12"/>
      <sheetData sheetId="13"/>
      <sheetData sheetId="14"/>
      <sheetData sheetId="15"/>
      <sheetData sheetId="16"/>
      <sheetData sheetId="17"/>
      <sheetData sheetId="18"/>
      <sheetData sheetId="19"/>
      <sheetData sheetId="20">
        <row r="1">
          <cell r="A1" t="str">
            <v>Q2 2009 ANAD OpEx</v>
          </cell>
          <cell r="B1">
            <v>16.713999999999999</v>
          </cell>
        </row>
        <row r="2">
          <cell r="A2" t="str">
            <v>Q2 2009 TUNE OpEx</v>
          </cell>
          <cell r="B2">
            <v>12.865</v>
          </cell>
        </row>
        <row r="3">
          <cell r="A3" t="str">
            <v>Q2 2009 Combined OpEx</v>
          </cell>
          <cell r="B3">
            <v>29.579000000000001</v>
          </cell>
        </row>
        <row r="4">
          <cell r="A4" t="str">
            <v>Annualized TUNE OpEx</v>
          </cell>
          <cell r="B4">
            <v>51.46</v>
          </cell>
        </row>
        <row r="5">
          <cell r="A5" t="str">
            <v>% Synergies</v>
          </cell>
          <cell r="B5">
            <v>0</v>
          </cell>
        </row>
        <row r="7">
          <cell r="H7" t="str">
            <v>2009E</v>
          </cell>
          <cell r="L7" t="str">
            <v>2010E</v>
          </cell>
        </row>
        <row r="8">
          <cell r="H8" t="str">
            <v>Q3</v>
          </cell>
          <cell r="I8" t="str">
            <v>Q4</v>
          </cell>
          <cell r="J8">
            <v>2011</v>
          </cell>
          <cell r="L8" t="str">
            <v>Q1</v>
          </cell>
          <cell r="M8" t="str">
            <v>Q2</v>
          </cell>
          <cell r="N8" t="str">
            <v>Q3</v>
          </cell>
          <cell r="O8" t="str">
            <v>Q4</v>
          </cell>
          <cell r="Q8" t="str">
            <v>2010E</v>
          </cell>
        </row>
        <row r="10">
          <cell r="B10" t="str">
            <v>Anadigics Standalone</v>
          </cell>
        </row>
        <row r="12">
          <cell r="B12" t="str">
            <v>Revenues</v>
          </cell>
          <cell r="D12">
            <v>58.1</v>
          </cell>
          <cell r="E12">
            <v>45.2</v>
          </cell>
          <cell r="F12">
            <v>30.5</v>
          </cell>
          <cell r="G12">
            <v>31.5</v>
          </cell>
          <cell r="H12">
            <v>36.700000000000003</v>
          </cell>
          <cell r="I12">
            <v>39.06</v>
          </cell>
          <cell r="L12">
            <v>37.305999999999997</v>
          </cell>
          <cell r="M12">
            <v>40.728000000000002</v>
          </cell>
          <cell r="N12">
            <v>44.609000000000002</v>
          </cell>
          <cell r="O12">
            <v>48.069000000000003</v>
          </cell>
          <cell r="Q12">
            <v>170.71199999999999</v>
          </cell>
        </row>
        <row r="13">
          <cell r="B13" t="str">
            <v>% yoy growth</v>
          </cell>
          <cell r="H13">
            <v>-0.36833046471600683</v>
          </cell>
          <cell r="I13">
            <v>-0.13584070796460179</v>
          </cell>
          <cell r="L13">
            <v>0.22314754098360656</v>
          </cell>
          <cell r="M13">
            <v>0.29295238095238108</v>
          </cell>
          <cell r="N13">
            <v>0.21550408719346037</v>
          </cell>
          <cell r="O13">
            <v>0.23064516129032264</v>
          </cell>
          <cell r="Q13">
            <v>0.23919860627177703</v>
          </cell>
        </row>
        <row r="15">
          <cell r="B15" t="str">
            <v>Gross Profit</v>
          </cell>
          <cell r="H15">
            <v>8.9</v>
          </cell>
          <cell r="I15">
            <v>8.4</v>
          </cell>
          <cell r="L15">
            <v>8.9</v>
          </cell>
          <cell r="M15">
            <v>11.8</v>
          </cell>
          <cell r="N15">
            <v>13.5</v>
          </cell>
          <cell r="O15">
            <v>13.3</v>
          </cell>
          <cell r="Q15">
            <v>47.5</v>
          </cell>
        </row>
        <row r="16">
          <cell r="B16" t="str">
            <v>Gross Margin</v>
          </cell>
          <cell r="H16">
            <v>0.24250681198910082</v>
          </cell>
          <cell r="I16">
            <v>0.21505376344086022</v>
          </cell>
          <cell r="L16">
            <v>0.23856752265051201</v>
          </cell>
          <cell r="M16">
            <v>0.289726969161265</v>
          </cell>
          <cell r="N16">
            <v>0.30262951422358714</v>
          </cell>
          <cell r="O16">
            <v>0.27668559778651519</v>
          </cell>
          <cell r="Q16">
            <v>0.2782464032991237</v>
          </cell>
        </row>
        <row r="18">
          <cell r="B18" t="str">
            <v>Operating Expense</v>
          </cell>
          <cell r="H18">
            <v>17.3</v>
          </cell>
          <cell r="I18">
            <v>17.600000000000001</v>
          </cell>
          <cell r="L18">
            <v>17.5</v>
          </cell>
          <cell r="M18">
            <v>17.899999999999999</v>
          </cell>
          <cell r="N18">
            <v>18.100000000000001</v>
          </cell>
          <cell r="O18">
            <v>18.100000000000001</v>
          </cell>
          <cell r="Q18">
            <v>71.599999999999994</v>
          </cell>
        </row>
        <row r="19">
          <cell r="B19" t="str">
            <v>Operating Profit</v>
          </cell>
          <cell r="H19">
            <v>-8.4</v>
          </cell>
          <cell r="I19">
            <v>-9.2000000000000011</v>
          </cell>
          <cell r="L19">
            <v>-8.6</v>
          </cell>
          <cell r="M19">
            <v>-6.0999999999999979</v>
          </cell>
          <cell r="N19">
            <v>-4.6000000000000014</v>
          </cell>
          <cell r="O19">
            <v>-4.8000000000000007</v>
          </cell>
          <cell r="Q19">
            <v>-24.099999999999998</v>
          </cell>
        </row>
        <row r="20">
          <cell r="B20" t="str">
            <v>Operating Margin</v>
          </cell>
          <cell r="H20">
            <v>-0.22888283378746593</v>
          </cell>
          <cell r="I20">
            <v>-0.23553507424475167</v>
          </cell>
          <cell r="J20" t="e">
            <v>#DIV/0!</v>
          </cell>
          <cell r="L20">
            <v>-0.23052592076341608</v>
          </cell>
          <cell r="M20">
            <v>-0.14977411117658607</v>
          </cell>
          <cell r="N20">
            <v>-0.10311820484655565</v>
          </cell>
          <cell r="O20">
            <v>-9.9856456344005501E-2</v>
          </cell>
          <cell r="Q20">
            <v>-0.14117343830545012</v>
          </cell>
        </row>
        <row r="22">
          <cell r="B22" t="str">
            <v>Microtune Standalone</v>
          </cell>
        </row>
        <row r="24">
          <cell r="B24" t="str">
            <v>Revenues</v>
          </cell>
          <cell r="D24">
            <v>31.9</v>
          </cell>
          <cell r="E24">
            <v>24</v>
          </cell>
          <cell r="F24">
            <v>17.899999999999999</v>
          </cell>
          <cell r="G24">
            <v>17.600000000000001</v>
          </cell>
          <cell r="H24">
            <v>18</v>
          </cell>
          <cell r="I24">
            <v>19.5</v>
          </cell>
          <cell r="L24">
            <v>19.5</v>
          </cell>
          <cell r="M24">
            <v>20.75</v>
          </cell>
          <cell r="N24">
            <v>22.5</v>
          </cell>
          <cell r="O24">
            <v>22.75</v>
          </cell>
          <cell r="Q24">
            <v>85.5</v>
          </cell>
        </row>
        <row r="25">
          <cell r="B25" t="str">
            <v>% yoy growth</v>
          </cell>
          <cell r="H25">
            <v>-0.4357366771159874</v>
          </cell>
          <cell r="I25">
            <v>-0.1875</v>
          </cell>
          <cell r="L25">
            <v>8.9385474860335323E-2</v>
          </cell>
          <cell r="M25">
            <v>0.17897727272727271</v>
          </cell>
          <cell r="N25">
            <v>0.25</v>
          </cell>
          <cell r="O25">
            <v>0.16666666666666674</v>
          </cell>
          <cell r="Q25">
            <v>0.17123287671232879</v>
          </cell>
        </row>
        <row r="27">
          <cell r="B27" t="str">
            <v>Gross Profit</v>
          </cell>
          <cell r="H27">
            <v>9.5760000000000005</v>
          </cell>
          <cell r="I27">
            <v>9.875</v>
          </cell>
          <cell r="L27">
            <v>9.8000000000000007</v>
          </cell>
          <cell r="M27">
            <v>10.3475</v>
          </cell>
          <cell r="N27">
            <v>11.275</v>
          </cell>
          <cell r="O27">
            <v>11.387</v>
          </cell>
          <cell r="Q27">
            <v>42.8095</v>
          </cell>
        </row>
        <row r="28">
          <cell r="B28" t="str">
            <v>Gross Margin</v>
          </cell>
          <cell r="H28">
            <v>0.53200000000000003</v>
          </cell>
          <cell r="I28">
            <v>0.50641025641025639</v>
          </cell>
          <cell r="L28">
            <v>0.50256410256410255</v>
          </cell>
          <cell r="M28">
            <v>0.49867469879518073</v>
          </cell>
          <cell r="N28">
            <v>0.50111111111111117</v>
          </cell>
          <cell r="O28">
            <v>0.50052747252747254</v>
          </cell>
          <cell r="Q28">
            <v>0.50069590643274853</v>
          </cell>
        </row>
        <row r="30">
          <cell r="B30" t="str">
            <v>Operating Expense</v>
          </cell>
          <cell r="H30">
            <v>12.600000000000001</v>
          </cell>
          <cell r="I30">
            <v>11.6</v>
          </cell>
          <cell r="L30">
            <v>11</v>
          </cell>
          <cell r="M30">
            <v>11.15</v>
          </cell>
          <cell r="N30">
            <v>11.3</v>
          </cell>
          <cell r="O30">
            <v>11.549999999999999</v>
          </cell>
          <cell r="Q30">
            <v>45</v>
          </cell>
        </row>
        <row r="31">
          <cell r="B31" t="str">
            <v>Operating Profit</v>
          </cell>
          <cell r="H31">
            <v>-3.0240000000000009</v>
          </cell>
          <cell r="I31">
            <v>-1.7249999999999996</v>
          </cell>
          <cell r="L31">
            <v>-1.1999999999999993</v>
          </cell>
          <cell r="M31">
            <v>-0.80250000000000021</v>
          </cell>
          <cell r="N31">
            <v>-2.5000000000000355E-2</v>
          </cell>
          <cell r="O31">
            <v>-0.16299999999999848</v>
          </cell>
          <cell r="Q31">
            <v>-2.1904999999999983</v>
          </cell>
        </row>
        <row r="32">
          <cell r="B32" t="str">
            <v>Operating Margin</v>
          </cell>
          <cell r="H32">
            <v>-0.16800000000000004</v>
          </cell>
          <cell r="I32">
            <v>-8.8461538461538439E-2</v>
          </cell>
          <cell r="J32" t="e">
            <v>#DIV/0!</v>
          </cell>
          <cell r="L32">
            <v>-6.15384615384615E-2</v>
          </cell>
          <cell r="M32">
            <v>-3.8674698795180734E-2</v>
          </cell>
          <cell r="N32">
            <v>-1.1111111111111269E-3</v>
          </cell>
          <cell r="O32">
            <v>-7.1648351648350983E-3</v>
          </cell>
          <cell r="Q32">
            <v>-2.5619883040935654E-2</v>
          </cell>
        </row>
        <row r="34">
          <cell r="B34" t="str">
            <v>Pro Forma (w/o synergies)</v>
          </cell>
        </row>
        <row r="36">
          <cell r="B36" t="str">
            <v>Revenues</v>
          </cell>
          <cell r="D36">
            <v>90</v>
          </cell>
          <cell r="E36">
            <v>69.2</v>
          </cell>
          <cell r="F36">
            <v>48.4</v>
          </cell>
          <cell r="G36">
            <v>49.1</v>
          </cell>
          <cell r="H36">
            <v>54.7</v>
          </cell>
          <cell r="I36">
            <v>58.56</v>
          </cell>
          <cell r="L36">
            <v>56.805999999999997</v>
          </cell>
          <cell r="M36">
            <v>61.478000000000002</v>
          </cell>
          <cell r="N36">
            <v>67.109000000000009</v>
          </cell>
          <cell r="O36">
            <v>70.819000000000003</v>
          </cell>
          <cell r="Q36">
            <v>256.21199999999999</v>
          </cell>
        </row>
        <row r="37">
          <cell r="B37" t="str">
            <v>% yoy growth</v>
          </cell>
          <cell r="H37">
            <v>-0.39222222222222214</v>
          </cell>
          <cell r="I37">
            <v>-0.15375722543352599</v>
          </cell>
          <cell r="L37">
            <v>0.17367768595041322</v>
          </cell>
          <cell r="M37">
            <v>0.2520977596741345</v>
          </cell>
          <cell r="N37">
            <v>0.22685557586837302</v>
          </cell>
          <cell r="O37">
            <v>0.20934084699453548</v>
          </cell>
          <cell r="Q37">
            <v>0.21565762004175371</v>
          </cell>
        </row>
        <row r="39">
          <cell r="B39" t="str">
            <v>Gross Profit</v>
          </cell>
          <cell r="H39">
            <v>18.475999999999999</v>
          </cell>
          <cell r="I39">
            <v>18.274999999999999</v>
          </cell>
          <cell r="L39">
            <v>18.700000000000003</v>
          </cell>
          <cell r="M39">
            <v>22.147500000000001</v>
          </cell>
          <cell r="N39">
            <v>24.774999999999999</v>
          </cell>
          <cell r="O39">
            <v>24.687000000000001</v>
          </cell>
          <cell r="Q39">
            <v>90.3095</v>
          </cell>
        </row>
        <row r="40">
          <cell r="B40" t="str">
            <v>Gross Margin</v>
          </cell>
          <cell r="H40">
            <v>0.33776965265082265</v>
          </cell>
          <cell r="I40">
            <v>0.31207308743169393</v>
          </cell>
          <cell r="L40">
            <v>0.32919057846002192</v>
          </cell>
          <cell r="M40">
            <v>0.360250821432057</v>
          </cell>
          <cell r="N40">
            <v>0.36917552042199997</v>
          </cell>
          <cell r="O40">
            <v>0.34859289173809288</v>
          </cell>
          <cell r="Q40">
            <v>0.35247958721683609</v>
          </cell>
        </row>
        <row r="42">
          <cell r="B42" t="str">
            <v>Operating Expense</v>
          </cell>
          <cell r="H42">
            <v>29.900000000000002</v>
          </cell>
          <cell r="I42">
            <v>29.200000000000003</v>
          </cell>
          <cell r="L42">
            <v>28.5</v>
          </cell>
          <cell r="M42">
            <v>29.049999999999997</v>
          </cell>
          <cell r="N42">
            <v>29.400000000000002</v>
          </cell>
          <cell r="O42">
            <v>29.65</v>
          </cell>
          <cell r="Q42">
            <v>116.6</v>
          </cell>
        </row>
        <row r="43">
          <cell r="B43" t="str">
            <v>Operating Profit</v>
          </cell>
          <cell r="H43">
            <v>-11.424000000000001</v>
          </cell>
          <cell r="I43">
            <v>-10.925000000000001</v>
          </cell>
          <cell r="L43">
            <v>-9.7999999999999989</v>
          </cell>
          <cell r="M43">
            <v>-6.9024999999999981</v>
          </cell>
          <cell r="N43">
            <v>-4.6250000000000018</v>
          </cell>
          <cell r="O43">
            <v>-4.9629999999999992</v>
          </cell>
          <cell r="Q43">
            <v>-26.290500000000002</v>
          </cell>
        </row>
        <row r="44">
          <cell r="B44" t="str">
            <v>Operating Margin</v>
          </cell>
          <cell r="H44">
            <v>-0.20884826325411335</v>
          </cell>
          <cell r="I44">
            <v>-0.18656079234972678</v>
          </cell>
          <cell r="J44" t="e">
            <v>#DIV/0!</v>
          </cell>
          <cell r="L44">
            <v>-0.17251698764215045</v>
          </cell>
          <cell r="M44">
            <v>-0.11227593610722532</v>
          </cell>
          <cell r="N44">
            <v>-6.8917730855771964E-2</v>
          </cell>
          <cell r="O44">
            <v>-7.0080063259859632E-2</v>
          </cell>
          <cell r="Q44">
            <v>-0.10261228982249077</v>
          </cell>
        </row>
        <row r="46">
          <cell r="B46" t="str">
            <v>Operating Margin Improvement (w/o synergies)</v>
          </cell>
          <cell r="H46">
            <v>2.0034570533352586E-2</v>
          </cell>
          <cell r="I46">
            <v>4.8974281895024896E-2</v>
          </cell>
          <cell r="J46" t="e">
            <v>#DIV/0!</v>
          </cell>
          <cell r="L46">
            <v>5.8008933121265621E-2</v>
          </cell>
          <cell r="M46">
            <v>3.7498175069360748E-2</v>
          </cell>
          <cell r="N46">
            <v>3.4200473990783686E-2</v>
          </cell>
          <cell r="O46">
            <v>2.9776393084145869E-2</v>
          </cell>
          <cell r="Q46">
            <v>3.8561148482959356E-2</v>
          </cell>
        </row>
        <row r="47">
          <cell r="B47" t="str">
            <v>Revenue Growth Rate (Reduction) / Improvement</v>
          </cell>
          <cell r="H47">
            <v>-2.3891757506215305E-2</v>
          </cell>
          <cell r="I47">
            <v>-1.7916517468924198E-2</v>
          </cell>
          <cell r="L47">
            <v>-4.9469855033193344E-2</v>
          </cell>
          <cell r="M47">
            <v>-4.0854621278246572E-2</v>
          </cell>
          <cell r="N47">
            <v>1.1351488674912646E-2</v>
          </cell>
          <cell r="O47">
            <v>-2.1304314295787163E-2</v>
          </cell>
          <cell r="Q47">
            <v>-2.354098623002332E-2</v>
          </cell>
        </row>
        <row r="50">
          <cell r="B50" t="str">
            <v>Synergies</v>
          </cell>
        </row>
        <row r="51">
          <cell r="B51" t="str">
            <v>EBIT</v>
          </cell>
        </row>
        <row r="52">
          <cell r="B52" t="str">
            <v>EBIT Margin</v>
          </cell>
        </row>
        <row r="54">
          <cell r="B54" t="str">
            <v>EBITDA</v>
          </cell>
        </row>
        <row r="55">
          <cell r="B55" t="str">
            <v>EBITDA Margin</v>
          </cell>
        </row>
        <row r="57">
          <cell r="B57" t="str">
            <v>Balance Sheet</v>
          </cell>
        </row>
        <row r="59">
          <cell r="B59" t="str">
            <v>Cash¹</v>
          </cell>
        </row>
        <row r="65">
          <cell r="G65" t="str">
            <v>Synergies</v>
          </cell>
        </row>
        <row r="67">
          <cell r="G67" t="str">
            <v>2010 EBIT</v>
          </cell>
        </row>
        <row r="68">
          <cell r="G68" t="str">
            <v>2010 EBIT Margin</v>
          </cell>
        </row>
        <row r="70">
          <cell r="G70" t="str">
            <v>2010 EBITDA</v>
          </cell>
        </row>
        <row r="71">
          <cell r="G71" t="str">
            <v>2010 EBITDA Margin</v>
          </cell>
        </row>
      </sheetData>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14-06"/>
      <sheetName val="PNX"/>
      <sheetName val="WDR"/>
      <sheetName val="YTD Price"/>
      <sheetName val="YTD Bar Graph"/>
      <sheetName val="Mk. Cap Graph"/>
      <sheetName val="__FDSCACHE__"/>
      <sheetName val="PE"/>
      <sheetName val="peg"/>
      <sheetName val="Net Income"/>
      <sheetName val="Not Used ---&gt;"/>
      <sheetName val="3-17-06"/>
      <sheetName val="pe and ltg_use"/>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sheetData sheetId="12" refreshError="1">
        <row r="2">
          <cell r="Q2">
            <v>38895</v>
          </cell>
          <cell r="U2" t="str">
            <v xml:space="preserve"> </v>
          </cell>
          <cell r="V2" t="str">
            <v xml:space="preserve"> </v>
          </cell>
          <cell r="Y2" t="str">
            <v>2006 EPS</v>
          </cell>
          <cell r="Z2" t="str">
            <v>2007 EPS</v>
          </cell>
          <cell r="AA2" t="str">
            <v>Price</v>
          </cell>
          <cell r="AB2" t="str">
            <v>06-07 EPS Growth</v>
          </cell>
          <cell r="AC2" t="str">
            <v>I/B/E/S LTG</v>
          </cell>
        </row>
        <row r="3">
          <cell r="U3" t="str">
            <v>AFL</v>
          </cell>
          <cell r="V3">
            <v>15.761245674740485</v>
          </cell>
          <cell r="W3" t="str">
            <v>AFLAC</v>
          </cell>
          <cell r="Y3">
            <v>2.89</v>
          </cell>
          <cell r="Z3">
            <v>3.3200000000000003</v>
          </cell>
          <cell r="AA3">
            <v>45.550000000000004</v>
          </cell>
          <cell r="AB3">
            <v>0.1487889273356402</v>
          </cell>
          <cell r="AC3">
            <v>0.14600000000000002</v>
          </cell>
        </row>
        <row r="4">
          <cell r="U4" t="str">
            <v>PFG</v>
          </cell>
          <cell r="V4">
            <v>16.216216216216218</v>
          </cell>
          <cell r="W4" t="str">
            <v>Principal</v>
          </cell>
          <cell r="Y4">
            <v>3.33</v>
          </cell>
          <cell r="Z4">
            <v>3.69</v>
          </cell>
          <cell r="AA4">
            <v>54</v>
          </cell>
          <cell r="AB4">
            <v>10.810810810810811</v>
          </cell>
          <cell r="AC4">
            <v>12.4</v>
          </cell>
        </row>
        <row r="5">
          <cell r="U5" t="str">
            <v>AMP</v>
          </cell>
          <cell r="V5">
            <v>13.246835443037973</v>
          </cell>
          <cell r="W5" t="str">
            <v>Ameriprise</v>
          </cell>
          <cell r="Y5">
            <v>3.16</v>
          </cell>
          <cell r="Z5">
            <v>3.63</v>
          </cell>
          <cell r="AA5">
            <v>41.86</v>
          </cell>
          <cell r="AB5">
            <v>14.873417721518978</v>
          </cell>
          <cell r="AC5">
            <v>10.600000000000001</v>
          </cell>
        </row>
        <row r="6">
          <cell r="U6" t="str">
            <v>MFC</v>
          </cell>
          <cell r="V6">
            <v>14.122727272727271</v>
          </cell>
          <cell r="W6" t="str">
            <v>Manulife</v>
          </cell>
          <cell r="Y6">
            <v>2.2000000000000002</v>
          </cell>
          <cell r="Z6">
            <v>2.5100000000000002</v>
          </cell>
          <cell r="AA6">
            <v>31.07</v>
          </cell>
          <cell r="AB6">
            <v>14.090909090909086</v>
          </cell>
          <cell r="AC6">
            <v>8</v>
          </cell>
        </row>
        <row r="7">
          <cell r="U7" t="str">
            <v>SLF</v>
          </cell>
          <cell r="V7">
            <v>12.5</v>
          </cell>
          <cell r="W7" t="str">
            <v>Sun Life</v>
          </cell>
          <cell r="Y7">
            <v>3.14</v>
          </cell>
          <cell r="Z7" t="str">
            <v>#Calc</v>
          </cell>
          <cell r="AA7">
            <v>39.25</v>
          </cell>
          <cell r="AB7" t="e">
            <v>#VALUE!</v>
          </cell>
          <cell r="AC7">
            <v>11</v>
          </cell>
        </row>
        <row r="8">
          <cell r="U8" t="str">
            <v>PRU</v>
          </cell>
          <cell r="V8">
            <v>13.041308089500859</v>
          </cell>
          <cell r="W8" t="str">
            <v>Prudential</v>
          </cell>
          <cell r="Y8">
            <v>5.8100000000000005</v>
          </cell>
          <cell r="Z8">
            <v>6.55</v>
          </cell>
          <cell r="AA8">
            <v>75.77</v>
          </cell>
          <cell r="AB8">
            <v>12.736660929431999</v>
          </cell>
          <cell r="AC8">
            <v>12.200000000000001</v>
          </cell>
        </row>
        <row r="9">
          <cell r="U9" t="str">
            <v>SFG</v>
          </cell>
          <cell r="V9">
            <v>12.950261780104711</v>
          </cell>
          <cell r="W9" t="str">
            <v>StanCorp</v>
          </cell>
          <cell r="Y9">
            <v>3.8200000000000003</v>
          </cell>
          <cell r="Z9">
            <v>4.46</v>
          </cell>
          <cell r="AA9">
            <v>49.47</v>
          </cell>
          <cell r="AB9">
            <v>16.753926701570677</v>
          </cell>
          <cell r="AC9">
            <v>10.5</v>
          </cell>
        </row>
        <row r="10">
          <cell r="U10" t="str">
            <v>*GWO</v>
          </cell>
          <cell r="V10" t="e">
            <v>#VALUE!</v>
          </cell>
          <cell r="W10" t="str">
            <v>Great West Life</v>
          </cell>
          <cell r="Y10" t="str">
            <v>#Calc</v>
          </cell>
          <cell r="Z10" t="str">
            <v>#Calc</v>
          </cell>
          <cell r="AA10">
            <v>24.941090000000003</v>
          </cell>
          <cell r="AB10" t="e">
            <v>#VALUE!</v>
          </cell>
          <cell r="AC10">
            <v>11.5</v>
          </cell>
        </row>
        <row r="11">
          <cell r="U11" t="str">
            <v>CNO</v>
          </cell>
          <cell r="V11">
            <v>12.483333333333333</v>
          </cell>
          <cell r="W11" t="str">
            <v>Conseco</v>
          </cell>
          <cell r="Y11">
            <v>1.8</v>
          </cell>
          <cell r="Z11">
            <v>2.02</v>
          </cell>
          <cell r="AA11">
            <v>22.47</v>
          </cell>
          <cell r="AB11">
            <v>12.222222222222223</v>
          </cell>
          <cell r="AC11">
            <v>8</v>
          </cell>
        </row>
        <row r="12">
          <cell r="U12" t="str">
            <v>PL</v>
          </cell>
          <cell r="V12">
            <v>11.345268542199488</v>
          </cell>
          <cell r="W12" t="str">
            <v>Protective</v>
          </cell>
          <cell r="Y12">
            <v>3.91</v>
          </cell>
          <cell r="Z12">
            <v>4.43</v>
          </cell>
          <cell r="AA12">
            <v>44.36</v>
          </cell>
          <cell r="AB12">
            <v>13.299232736572876</v>
          </cell>
          <cell r="AC12">
            <v>9.1</v>
          </cell>
        </row>
        <row r="13">
          <cell r="U13" t="str">
            <v>LNC</v>
          </cell>
          <cell r="V13">
            <v>11.599580712788258</v>
          </cell>
          <cell r="W13" t="str">
            <v>Lincoln National</v>
          </cell>
          <cell r="Y13">
            <v>4.7700000000000005</v>
          </cell>
          <cell r="Z13">
            <v>5.3500000000000005</v>
          </cell>
          <cell r="AA13">
            <v>55.33</v>
          </cell>
          <cell r="AB13">
            <v>12.159329140461207</v>
          </cell>
          <cell r="AC13">
            <v>11</v>
          </cell>
        </row>
        <row r="14">
          <cell r="U14" t="str">
            <v>GNW</v>
          </cell>
          <cell r="V14">
            <v>12.15</v>
          </cell>
          <cell r="W14" t="str">
            <v>Genworth</v>
          </cell>
          <cell r="Y14">
            <v>2.8000000000000003</v>
          </cell>
          <cell r="Z14">
            <v>3.14</v>
          </cell>
          <cell r="AA14">
            <v>34.020000000000003</v>
          </cell>
          <cell r="AB14">
            <v>12.142857142857144</v>
          </cell>
          <cell r="AC14">
            <v>10.700000000000001</v>
          </cell>
        </row>
        <row r="15">
          <cell r="U15" t="str">
            <v>AIZ</v>
          </cell>
          <cell r="V15">
            <v>11.289156626506024</v>
          </cell>
          <cell r="W15" t="str">
            <v>Assurant</v>
          </cell>
          <cell r="Y15">
            <v>4.1500000000000004</v>
          </cell>
          <cell r="Z15">
            <v>4.4800000000000004</v>
          </cell>
          <cell r="AA15">
            <v>46.85</v>
          </cell>
          <cell r="AB15">
            <v>7.9518072289156638</v>
          </cell>
          <cell r="AC15">
            <v>9.9</v>
          </cell>
        </row>
        <row r="16">
          <cell r="U16" t="str">
            <v>UNM</v>
          </cell>
          <cell r="V16">
            <v>10.745454545454544</v>
          </cell>
          <cell r="W16" t="str">
            <v>UnumProvident</v>
          </cell>
          <cell r="Y16">
            <v>1.6500000000000001</v>
          </cell>
          <cell r="Z16">
            <v>1.83</v>
          </cell>
          <cell r="AA16">
            <v>17.73</v>
          </cell>
          <cell r="AB16">
            <v>10.909090909090914</v>
          </cell>
          <cell r="AC16">
            <v>9.7000000000000011</v>
          </cell>
        </row>
        <row r="17">
          <cell r="U17" t="str">
            <v>MET</v>
          </cell>
          <cell r="V17">
            <v>10.234309623430962</v>
          </cell>
          <cell r="W17" t="str">
            <v>MetLife</v>
          </cell>
          <cell r="Y17">
            <v>4.78</v>
          </cell>
          <cell r="Z17">
            <v>5.12</v>
          </cell>
          <cell r="AA17">
            <v>48.92</v>
          </cell>
          <cell r="AB17">
            <v>7.1129707112970619</v>
          </cell>
          <cell r="AC17">
            <v>10.3</v>
          </cell>
        </row>
        <row r="18">
          <cell r="U18" t="str">
            <v>TMK</v>
          </cell>
          <cell r="V18">
            <v>11.923076923076923</v>
          </cell>
          <cell r="W18" t="str">
            <v>Torchmark</v>
          </cell>
          <cell r="Y18">
            <v>4.9400000000000004</v>
          </cell>
          <cell r="Z18">
            <v>5.4</v>
          </cell>
          <cell r="AA18">
            <v>58.900000000000006</v>
          </cell>
          <cell r="AB18">
            <v>9.3117408906882471</v>
          </cell>
          <cell r="AC18">
            <v>9.5</v>
          </cell>
        </row>
        <row r="19">
          <cell r="U19" t="str">
            <v>NFS</v>
          </cell>
          <cell r="V19">
            <v>11.133676092544988</v>
          </cell>
          <cell r="W19" t="str">
            <v>Nationwide</v>
          </cell>
          <cell r="Y19">
            <v>3.89</v>
          </cell>
          <cell r="Z19">
            <v>4.2300000000000004</v>
          </cell>
          <cell r="AA19">
            <v>43.31</v>
          </cell>
          <cell r="AB19">
            <v>8.7403598971722332</v>
          </cell>
          <cell r="AC19">
            <v>10.100000000000001</v>
          </cell>
        </row>
        <row r="20">
          <cell r="U20" t="str">
            <v>AEG</v>
          </cell>
          <cell r="V20" t="e">
            <v>#VALUE!</v>
          </cell>
          <cell r="W20" t="str">
            <v>Aegon</v>
          </cell>
          <cell r="Y20" t="str">
            <v>#Calc</v>
          </cell>
          <cell r="Z20" t="str">
            <v>#Calc</v>
          </cell>
          <cell r="AA20" t="str">
            <v>#Calc</v>
          </cell>
          <cell r="AB20">
            <v>13.2</v>
          </cell>
          <cell r="AC20">
            <v>12.65</v>
          </cell>
        </row>
        <row r="33">
          <cell r="W33" t="str">
            <v>I/B/E/S
LTG</v>
          </cell>
        </row>
        <row r="34">
          <cell r="W34">
            <v>0.14600000000000002</v>
          </cell>
        </row>
        <row r="35">
          <cell r="W35">
            <v>12.4</v>
          </cell>
        </row>
        <row r="36">
          <cell r="W36">
            <v>10.600000000000001</v>
          </cell>
        </row>
        <row r="37">
          <cell r="W37">
            <v>8</v>
          </cell>
        </row>
        <row r="38">
          <cell r="W38">
            <v>11</v>
          </cell>
        </row>
        <row r="39">
          <cell r="W39">
            <v>12.200000000000001</v>
          </cell>
        </row>
        <row r="40">
          <cell r="W40">
            <v>10.5</v>
          </cell>
        </row>
        <row r="41">
          <cell r="W41">
            <v>11.5</v>
          </cell>
        </row>
        <row r="42">
          <cell r="W42">
            <v>8</v>
          </cell>
        </row>
        <row r="43">
          <cell r="W43">
            <v>9.1</v>
          </cell>
        </row>
        <row r="44">
          <cell r="W44">
            <v>11</v>
          </cell>
        </row>
        <row r="45">
          <cell r="W45">
            <v>10.700000000000001</v>
          </cell>
        </row>
        <row r="46">
          <cell r="W46">
            <v>9.9</v>
          </cell>
        </row>
        <row r="47">
          <cell r="W47">
            <v>9.7000000000000011</v>
          </cell>
        </row>
        <row r="48">
          <cell r="W48">
            <v>10.3</v>
          </cell>
        </row>
        <row r="49">
          <cell r="W49">
            <v>9.5</v>
          </cell>
        </row>
        <row r="50">
          <cell r="W50">
            <v>10.100000000000001</v>
          </cell>
        </row>
        <row r="51">
          <cell r="W51">
            <v>13.2</v>
          </cell>
          <cell r="Y51">
            <v>12.65</v>
          </cell>
        </row>
      </sheetData>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 Structure"/>
      <sheetName val="RNO Multiples"/>
      <sheetName val="RNO IS"/>
      <sheetName val="RNO Segments"/>
      <sheetName val="Ownership Profile"/>
      <sheetName val="Chart Data"/>
      <sheetName val="Ownership Graph"/>
      <sheetName val="Institutional"/>
      <sheetName val="Insiders"/>
      <sheetName val="NAS Multiples"/>
      <sheetName val="NAS IS"/>
      <sheetName val="WACC"/>
      <sheetName val="Output2"/>
    </sheetNames>
    <sheetDataSet>
      <sheetData sheetId="0"/>
      <sheetData sheetId="1"/>
      <sheetData sheetId="2"/>
      <sheetData sheetId="3"/>
      <sheetData sheetId="4"/>
      <sheetData sheetId="5"/>
      <sheetData sheetId="6" refreshError="1"/>
      <sheetData sheetId="7"/>
      <sheetData sheetId="8"/>
      <sheetData sheetId="9" refreshError="1"/>
      <sheetData sheetId="10" refreshError="1"/>
      <sheetData sheetId="11" refreshError="1"/>
      <sheetData sheetId="12"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lide 3.1"/>
      <sheetName val="Slide 3.2"/>
      <sheetName val="Slide 3.3 - Notes"/>
      <sheetName val="Slide 4, 5, 9, 13 &amp; 14"/>
      <sheetName val="Slide 6 and 11"/>
      <sheetName val="Slide 8 and 13"/>
      <sheetName val="Slide 10"/>
      <sheetName val="Slide 15"/>
      <sheetName val="Slide 16"/>
      <sheetName val="Charts"/>
      <sheetName val="Comparable Company Analysis"/>
    </sheetNames>
    <sheetDataSet>
      <sheetData sheetId="0"/>
      <sheetData sheetId="1"/>
      <sheetData sheetId="2"/>
      <sheetData sheetId="3">
        <row r="1">
          <cell r="B1" t="str">
            <v>Historical Revenue and OI</v>
          </cell>
          <cell r="E1" t="str">
            <v>RELEVANT SECTIONS MARKED IN GREEN</v>
          </cell>
          <cell r="R1" t="str">
            <v>SLIDE 4</v>
          </cell>
        </row>
        <row r="4">
          <cell r="C4">
            <v>2003</v>
          </cell>
          <cell r="D4">
            <v>2004</v>
          </cell>
          <cell r="E4">
            <v>2005</v>
          </cell>
          <cell r="F4">
            <v>2006</v>
          </cell>
          <cell r="G4">
            <v>2007</v>
          </cell>
          <cell r="H4">
            <v>2008</v>
          </cell>
          <cell r="I4">
            <v>2009</v>
          </cell>
          <cell r="J4">
            <v>2010</v>
          </cell>
          <cell r="K4">
            <v>2011</v>
          </cell>
          <cell r="L4">
            <v>2012</v>
          </cell>
          <cell r="M4">
            <v>2013</v>
          </cell>
          <cell r="N4">
            <v>2014</v>
          </cell>
        </row>
        <row r="5">
          <cell r="B5" t="str">
            <v>Revenue</v>
          </cell>
          <cell r="C5">
            <v>3.5680000000000001</v>
          </cell>
          <cell r="D5">
            <v>3.8820000000000001</v>
          </cell>
          <cell r="E5">
            <v>4.2140000000000004</v>
          </cell>
          <cell r="F5">
            <v>4.4569999999999999</v>
          </cell>
          <cell r="G5">
            <v>4.9541510518653</v>
          </cell>
          <cell r="H5">
            <v>5.4113602222134158</v>
          </cell>
          <cell r="I5">
            <v>5.6650008579999991</v>
          </cell>
          <cell r="J5">
            <v>5.917803257000001</v>
          </cell>
          <cell r="K5">
            <v>6.2718509950000012</v>
          </cell>
          <cell r="L5">
            <v>7.1652276667488497</v>
          </cell>
          <cell r="M5">
            <v>7.8168091426469708</v>
          </cell>
          <cell r="N5">
            <v>8.5611656381690455</v>
          </cell>
        </row>
        <row r="6">
          <cell r="B6" t="str">
            <v>Organic Growth</v>
          </cell>
          <cell r="C6">
            <v>2.8057784911717499E-2</v>
          </cell>
          <cell r="D6">
            <v>5.3163053163053163E-2</v>
          </cell>
          <cell r="E6">
            <v>4.5220687787706472E-2</v>
          </cell>
          <cell r="F6">
            <v>6.7171591755649365E-2</v>
          </cell>
          <cell r="G6">
            <v>7.1399316097723986E-2</v>
          </cell>
          <cell r="H6">
            <v>6.5172200131797586E-2</v>
          </cell>
          <cell r="I6">
            <v>4.4895499073515532E-2</v>
          </cell>
          <cell r="J6">
            <v>4.4625306392142905E-2</v>
          </cell>
          <cell r="K6">
            <v>5.9827561448787092E-2</v>
          </cell>
          <cell r="L6">
            <v>6.6755236762407577E-2</v>
          </cell>
          <cell r="M6">
            <v>7.0158925446397902E-2</v>
          </cell>
          <cell r="N6">
            <v>7.5848113449797916E-2</v>
          </cell>
        </row>
        <row r="7">
          <cell r="B7" t="str">
            <v>Total Growth</v>
          </cell>
          <cell r="C7">
            <v>7.8285181733457554E-2</v>
          </cell>
          <cell r="D7">
            <v>9.6854673438474537E-2</v>
          </cell>
          <cell r="E7">
            <v>9.0630923368534955E-2</v>
          </cell>
          <cell r="F7">
            <v>8.8512054025870812E-2</v>
          </cell>
          <cell r="G7">
            <v>0.12889466721408693</v>
          </cell>
          <cell r="H7">
            <v>9.7320135366199212E-2</v>
          </cell>
          <cell r="I7">
            <v>4.9568770914452776E-2</v>
          </cell>
          <cell r="J7">
            <v>4.4625306392142905E-2</v>
          </cell>
          <cell r="K7">
            <v>5.9827561448787092E-2</v>
          </cell>
          <cell r="L7">
            <v>8.8529790808507425E-2</v>
          </cell>
          <cell r="M7">
            <v>9.0936604697414936E-2</v>
          </cell>
          <cell r="N7">
            <v>9.5225108089311394E-2</v>
          </cell>
        </row>
        <row r="8">
          <cell r="C8">
            <v>3366.9</v>
          </cell>
          <cell r="D8">
            <v>3545.8946836946839</v>
          </cell>
          <cell r="E8">
            <v>3706.2424801141292</v>
          </cell>
          <cell r="F8">
            <v>3955.1966869358012</v>
          </cell>
          <cell r="G8">
            <v>4237.5950254150011</v>
          </cell>
          <cell r="H8">
            <v>4513.7684164888578</v>
          </cell>
          <cell r="I8">
            <v>5.6747924995007271</v>
          </cell>
          <cell r="J8">
            <v>5.9280318535027812</v>
          </cell>
          <cell r="K8">
            <v>6.2718509950000012</v>
          </cell>
          <cell r="L8">
            <v>6.6905298931097681</v>
          </cell>
          <cell r="M8">
            <v>7.1599302810773526</v>
          </cell>
          <cell r="N8">
            <v>7.702997485329151</v>
          </cell>
        </row>
        <row r="10">
          <cell r="B10" t="str">
            <v>CAGR</v>
          </cell>
        </row>
        <row r="11">
          <cell r="B11" t="str">
            <v>Total Rev</v>
          </cell>
          <cell r="E11">
            <v>9.3738371500833972E-2</v>
          </cell>
          <cell r="H11">
            <v>0.11299543981165638</v>
          </cell>
          <cell r="K11">
            <v>5.2198978853941203E-2</v>
          </cell>
          <cell r="N11">
            <v>9.3078753246220947E-2</v>
          </cell>
        </row>
        <row r="12">
          <cell r="B12" t="str">
            <v>Org. Rev</v>
          </cell>
          <cell r="E12">
            <v>4.9184355001392177E-2</v>
          </cell>
          <cell r="H12">
            <v>6.8281220815715749E-2</v>
          </cell>
          <cell r="K12">
            <v>5.129082201102797E-2</v>
          </cell>
          <cell r="N12">
            <v>7.2999748850376189E-2</v>
          </cell>
        </row>
        <row r="13">
          <cell r="H13">
            <v>0.10034628619944019</v>
          </cell>
        </row>
        <row r="14">
          <cell r="H14">
            <v>6.0380691737221825E-2</v>
          </cell>
        </row>
        <row r="15">
          <cell r="B15" t="str">
            <v>PDR (Per Josh)</v>
          </cell>
        </row>
        <row r="16">
          <cell r="B16" t="str">
            <v>Revenue</v>
          </cell>
          <cell r="C16">
            <v>95.1</v>
          </cell>
          <cell r="D16">
            <v>94</v>
          </cell>
          <cell r="E16">
            <v>96.3</v>
          </cell>
          <cell r="F16">
            <v>94.8</v>
          </cell>
          <cell r="G16">
            <v>80.7</v>
          </cell>
          <cell r="H16">
            <v>71.400000000000006</v>
          </cell>
        </row>
        <row r="17">
          <cell r="B17" t="str">
            <v>OI</v>
          </cell>
          <cell r="C17">
            <v>33.700000000000003</v>
          </cell>
          <cell r="D17">
            <v>33</v>
          </cell>
          <cell r="E17">
            <v>36</v>
          </cell>
          <cell r="F17">
            <v>30</v>
          </cell>
          <cell r="G17">
            <v>18.8</v>
          </cell>
          <cell r="H17">
            <v>10</v>
          </cell>
        </row>
        <row r="19">
          <cell r="B19" t="str">
            <v>Adjusted Revenue</v>
          </cell>
          <cell r="C19">
            <v>3.3669000000000002</v>
          </cell>
          <cell r="D19">
            <v>3.6930000000000001</v>
          </cell>
          <cell r="E19">
            <v>4.0276999999999994</v>
          </cell>
          <cell r="F19">
            <v>4.3841999999999999</v>
          </cell>
          <cell r="G19">
            <v>4.9493</v>
          </cell>
          <cell r="H19">
            <v>5.4309665459679302</v>
          </cell>
          <cell r="I19">
            <v>5.6650008579999991</v>
          </cell>
          <cell r="J19">
            <v>5.917803257000001</v>
          </cell>
          <cell r="K19">
            <v>6.2718509950000012</v>
          </cell>
          <cell r="L19">
            <v>7.1652276667488497</v>
          </cell>
          <cell r="M19">
            <v>7.8168091426469708</v>
          </cell>
          <cell r="N19">
            <v>8.5611656381690455</v>
          </cell>
        </row>
        <row r="20">
          <cell r="F20" t="str">
            <v>at 08 rates</v>
          </cell>
          <cell r="G20" t="str">
            <v>at 08 rates</v>
          </cell>
          <cell r="H20" t="str">
            <v>at 08 rates</v>
          </cell>
          <cell r="I20">
            <v>0</v>
          </cell>
          <cell r="J20">
            <v>0</v>
          </cell>
          <cell r="K20">
            <v>0</v>
          </cell>
        </row>
        <row r="23">
          <cell r="B23" t="str">
            <v>Avg OI Margin</v>
          </cell>
          <cell r="E23">
            <v>0.28286554349002485</v>
          </cell>
          <cell r="H23">
            <v>0.29460054378794115</v>
          </cell>
          <cell r="K23">
            <v>0.29235919332188087</v>
          </cell>
          <cell r="N23">
            <v>0.30481424142558144</v>
          </cell>
        </row>
        <row r="25">
          <cell r="B25" t="str">
            <v>Avg FCF Margin</v>
          </cell>
          <cell r="E25">
            <v>0.27850932573325154</v>
          </cell>
          <cell r="H25">
            <v>0.28545618284806767</v>
          </cell>
          <cell r="K25">
            <v>0.2854011209741032</v>
          </cell>
          <cell r="N25">
            <v>0.29552479865060022</v>
          </cell>
        </row>
        <row r="26">
          <cell r="R26" t="str">
            <v>SLIDE 5</v>
          </cell>
        </row>
        <row r="30">
          <cell r="B30" t="str">
            <v>OI Margin</v>
          </cell>
          <cell r="C30">
            <v>0.26940256839754328</v>
          </cell>
          <cell r="D30">
            <v>0.27529532614278379</v>
          </cell>
          <cell r="E30">
            <v>0.28299999999999997</v>
          </cell>
          <cell r="F30">
            <v>0.29299999999999998</v>
          </cell>
          <cell r="G30">
            <v>0.29299999999999998</v>
          </cell>
          <cell r="H30">
            <v>0.29599999999999999</v>
          </cell>
          <cell r="I30">
            <v>-5.0308906766982882E-3</v>
          </cell>
          <cell r="J30">
            <v>-4.325929553287952E-3</v>
          </cell>
          <cell r="K30">
            <v>-3.5236806514724918E-3</v>
          </cell>
        </row>
        <row r="31">
          <cell r="B31" t="str">
            <v>EBITDA Margin</v>
          </cell>
          <cell r="C31">
            <v>0.32623318385650224</v>
          </cell>
          <cell r="D31">
            <v>0.33256053580628542</v>
          </cell>
          <cell r="E31">
            <v>0.33792121499762695</v>
          </cell>
          <cell r="F31">
            <v>0.36152547785228784</v>
          </cell>
          <cell r="G31">
            <v>0.35471682864243426</v>
          </cell>
          <cell r="H31">
            <v>0.35413527844834514</v>
          </cell>
        </row>
        <row r="33">
          <cell r="C33">
            <v>2003</v>
          </cell>
          <cell r="D33">
            <v>2004</v>
          </cell>
          <cell r="E33">
            <v>2005</v>
          </cell>
          <cell r="F33">
            <v>2006</v>
          </cell>
          <cell r="G33">
            <v>2007</v>
          </cell>
          <cell r="H33">
            <v>2008</v>
          </cell>
          <cell r="I33">
            <v>2009</v>
          </cell>
          <cell r="J33">
            <v>2010</v>
          </cell>
          <cell r="K33">
            <v>2011</v>
          </cell>
          <cell r="L33">
            <v>2012</v>
          </cell>
          <cell r="M33">
            <v>2013</v>
          </cell>
          <cell r="N33">
            <v>2014</v>
          </cell>
        </row>
        <row r="34">
          <cell r="B34" t="str">
            <v>OI</v>
          </cell>
          <cell r="C34">
            <v>0.93129999999999991</v>
          </cell>
          <cell r="D34">
            <v>1.0429999999999999</v>
          </cell>
          <cell r="E34">
            <v>1.1619999999999999</v>
          </cell>
          <cell r="F34">
            <v>1.2989999999999999</v>
          </cell>
          <cell r="G34">
            <v>1.4472</v>
          </cell>
          <cell r="H34">
            <v>1.6034198731810174</v>
          </cell>
          <cell r="I34">
            <v>1.6290341769999996</v>
          </cell>
          <cell r="J34">
            <v>1.7293599449999999</v>
          </cell>
          <cell r="K34">
            <v>1.8615784429999995</v>
          </cell>
          <cell r="L34">
            <v>2.1638987553581526</v>
          </cell>
          <cell r="M34">
            <v>2.3841267885073263</v>
          </cell>
          <cell r="N34">
            <v>2.6282778509178972</v>
          </cell>
        </row>
        <row r="35">
          <cell r="B35" t="str">
            <v>OI Margin</v>
          </cell>
          <cell r="C35">
            <v>0.27660459176096702</v>
          </cell>
          <cell r="D35">
            <v>0.28242621175196314</v>
          </cell>
          <cell r="E35">
            <v>0.28850212279961268</v>
          </cell>
          <cell r="F35">
            <v>0.29629122758998222</v>
          </cell>
          <cell r="G35">
            <v>0.29240498656375652</v>
          </cell>
          <cell r="H35">
            <v>0.29523655865113585</v>
          </cell>
          <cell r="I35">
            <v>0.28756115274007604</v>
          </cell>
          <cell r="J35">
            <v>0.29223005056046586</v>
          </cell>
          <cell r="K35">
            <v>0.29681483895010791</v>
          </cell>
          <cell r="L35">
            <v>0.30199999999999999</v>
          </cell>
          <cell r="M35">
            <v>0.30500000000000005</v>
          </cell>
          <cell r="N35">
            <v>0.30700000000000005</v>
          </cell>
        </row>
        <row r="36">
          <cell r="B36" t="str">
            <v>EBITDA Margin</v>
          </cell>
          <cell r="C36">
            <v>0.33570940627877272</v>
          </cell>
          <cell r="D36">
            <v>0.34064446249661523</v>
          </cell>
          <cell r="E36">
            <v>0.34461355115822934</v>
          </cell>
          <cell r="F36">
            <v>0.36152547785228784</v>
          </cell>
          <cell r="G36">
            <v>0.35471682864243426</v>
          </cell>
          <cell r="H36">
            <v>0.35413527844834514</v>
          </cell>
        </row>
        <row r="38">
          <cell r="B38" t="str">
            <v>CAGR</v>
          </cell>
        </row>
        <row r="39">
          <cell r="B39" t="str">
            <v>OI</v>
          </cell>
          <cell r="C39">
            <v>0.11478606626345678</v>
          </cell>
        </row>
        <row r="51">
          <cell r="R51" t="str">
            <v>SLIDE 9</v>
          </cell>
        </row>
        <row r="54">
          <cell r="C54">
            <v>2003</v>
          </cell>
          <cell r="D54">
            <v>2004</v>
          </cell>
          <cell r="E54">
            <v>2005</v>
          </cell>
          <cell r="F54">
            <v>2006</v>
          </cell>
          <cell r="G54">
            <v>2007</v>
          </cell>
          <cell r="H54">
            <v>2008</v>
          </cell>
          <cell r="I54">
            <v>2009</v>
          </cell>
          <cell r="J54">
            <v>2010</v>
          </cell>
          <cell r="K54">
            <v>2011</v>
          </cell>
          <cell r="L54">
            <v>2012</v>
          </cell>
          <cell r="M54">
            <v>2013</v>
          </cell>
          <cell r="N54">
            <v>2014</v>
          </cell>
        </row>
        <row r="55">
          <cell r="B55" t="str">
            <v>FCF</v>
          </cell>
          <cell r="C55">
            <v>917</v>
          </cell>
          <cell r="D55">
            <v>1009</v>
          </cell>
          <cell r="E55">
            <v>1162</v>
          </cell>
          <cell r="F55">
            <v>1236.8229999999999</v>
          </cell>
          <cell r="G55">
            <v>1428.0587559999997</v>
          </cell>
          <cell r="H55">
            <v>1549.7265059999997</v>
          </cell>
          <cell r="I55">
            <v>1578.6870840000001</v>
          </cell>
          <cell r="J55">
            <v>1675.7520650000004</v>
          </cell>
          <cell r="K55">
            <v>1841.299434</v>
          </cell>
          <cell r="L55">
            <v>2092.6047400740013</v>
          </cell>
          <cell r="M55">
            <v>2313.8536743149293</v>
          </cell>
          <cell r="N55">
            <v>2551.1417485179941</v>
          </cell>
        </row>
        <row r="56">
          <cell r="B56" t="str">
            <v>OI</v>
          </cell>
          <cell r="C56">
            <v>931.3</v>
          </cell>
          <cell r="D56">
            <v>1043</v>
          </cell>
          <cell r="E56">
            <v>1162</v>
          </cell>
          <cell r="F56">
            <v>1299</v>
          </cell>
          <cell r="G56">
            <v>1447.2</v>
          </cell>
          <cell r="H56">
            <v>1603.4198731810175</v>
          </cell>
          <cell r="I56">
            <v>1629.0341769999995</v>
          </cell>
          <cell r="J56">
            <v>1729.3599449999999</v>
          </cell>
          <cell r="K56">
            <v>1861.5784429999994</v>
          </cell>
          <cell r="L56">
            <v>2163.8987553581524</v>
          </cell>
          <cell r="M56">
            <v>2384.1267885073262</v>
          </cell>
          <cell r="N56">
            <v>2628.277850917897</v>
          </cell>
        </row>
        <row r="57">
          <cell r="B57" t="str">
            <v>Revenue</v>
          </cell>
          <cell r="C57">
            <v>3366.9</v>
          </cell>
          <cell r="D57">
            <v>3693</v>
          </cell>
          <cell r="E57">
            <v>4027.6999999999994</v>
          </cell>
          <cell r="F57">
            <v>4384.2</v>
          </cell>
          <cell r="G57">
            <v>4949.3</v>
          </cell>
          <cell r="H57">
            <v>5430.96654596793</v>
          </cell>
          <cell r="I57">
            <v>5665.0008579999994</v>
          </cell>
          <cell r="J57">
            <v>5917.8032570000014</v>
          </cell>
          <cell r="K57">
            <v>6271.8509950000016</v>
          </cell>
          <cell r="L57">
            <v>7165.2276667488495</v>
          </cell>
          <cell r="M57">
            <v>7816.8091426469709</v>
          </cell>
          <cell r="N57">
            <v>8561.1656381690464</v>
          </cell>
        </row>
        <row r="58">
          <cell r="C58">
            <v>2003</v>
          </cell>
          <cell r="D58">
            <v>2004</v>
          </cell>
          <cell r="E58">
            <v>2005</v>
          </cell>
          <cell r="F58">
            <v>2006</v>
          </cell>
          <cell r="G58">
            <v>2007</v>
          </cell>
          <cell r="H58">
            <v>2008</v>
          </cell>
        </row>
        <row r="59">
          <cell r="B59" t="str">
            <v>OI conversion</v>
          </cell>
          <cell r="C59">
            <v>0.98464511972511548</v>
          </cell>
          <cell r="D59">
            <v>0.96740172579098749</v>
          </cell>
          <cell r="E59">
            <v>1</v>
          </cell>
          <cell r="F59">
            <v>0.95213471901462654</v>
          </cell>
          <cell r="G59">
            <v>0.9867736014372579</v>
          </cell>
          <cell r="H59">
            <v>0.96651322084807667</v>
          </cell>
          <cell r="I59">
            <v>0.96909390010913232</v>
          </cell>
          <cell r="J59">
            <v>0.96900131742093776</v>
          </cell>
          <cell r="K59">
            <v>0.98910655144495596</v>
          </cell>
          <cell r="L59">
            <v>0.96705298013245022</v>
          </cell>
          <cell r="M59">
            <v>0.97052459016393411</v>
          </cell>
          <cell r="N59">
            <v>0.97065146579804562</v>
          </cell>
        </row>
        <row r="62">
          <cell r="C62">
            <v>2003</v>
          </cell>
          <cell r="D62">
            <v>2004</v>
          </cell>
          <cell r="E62">
            <v>2005</v>
          </cell>
          <cell r="F62">
            <v>2006</v>
          </cell>
          <cell r="G62">
            <v>2007</v>
          </cell>
          <cell r="H62">
            <v>2008</v>
          </cell>
        </row>
        <row r="63">
          <cell r="B63" t="str">
            <v>Adjusted FCF</v>
          </cell>
          <cell r="C63">
            <v>0.91700000000000004</v>
          </cell>
          <cell r="D63">
            <v>1.0089999999999999</v>
          </cell>
          <cell r="E63">
            <v>1.1585999999999999</v>
          </cell>
          <cell r="F63">
            <v>1.2368229999999998</v>
          </cell>
          <cell r="G63">
            <v>1.4280587559999998</v>
          </cell>
          <cell r="H63">
            <v>1.5497265059999998</v>
          </cell>
          <cell r="I63">
            <v>1.5786870840000002</v>
          </cell>
          <cell r="J63">
            <v>1.6757520650000004</v>
          </cell>
          <cell r="K63">
            <v>1.841299434</v>
          </cell>
          <cell r="L63">
            <v>2.0926047400740013</v>
          </cell>
          <cell r="M63">
            <v>2.3138536743149292</v>
          </cell>
          <cell r="N63">
            <v>2.5511417485179941</v>
          </cell>
        </row>
        <row r="64">
          <cell r="B64" t="str">
            <v>FCF Margin</v>
          </cell>
          <cell r="C64">
            <v>0.27235736137099409</v>
          </cell>
          <cell r="D64">
            <v>0.27321960465746004</v>
          </cell>
          <cell r="E64">
            <v>0.2876579685676689</v>
          </cell>
          <cell r="F64">
            <v>0.28210916472788644</v>
          </cell>
          <cell r="G64">
            <v>0.28853752166973101</v>
          </cell>
          <cell r="H64">
            <v>0.28535003721401142</v>
          </cell>
          <cell r="I64">
            <v>0.27867375902875818</v>
          </cell>
          <cell r="J64">
            <v>0.28317130398307866</v>
          </cell>
          <cell r="K64">
            <v>0.29358150177163123</v>
          </cell>
          <cell r="L64">
            <v>0.29204999999999998</v>
          </cell>
          <cell r="M64">
            <v>0.29600999999999994</v>
          </cell>
          <cell r="N64">
            <v>0.29799000000000003</v>
          </cell>
        </row>
        <row r="68">
          <cell r="B68" t="str">
            <v>CAGR</v>
          </cell>
          <cell r="C68">
            <v>0.1106498060224812</v>
          </cell>
        </row>
        <row r="71">
          <cell r="B71" t="str">
            <v>CAGR</v>
          </cell>
          <cell r="C71">
            <v>5.3664596273291912E-2</v>
          </cell>
        </row>
        <row r="72">
          <cell r="B72" t="str">
            <v>Years</v>
          </cell>
          <cell r="C72">
            <v>5</v>
          </cell>
        </row>
        <row r="73">
          <cell r="B73" t="str">
            <v>Value in Yr 'start'</v>
          </cell>
          <cell r="C73">
            <v>0.161</v>
          </cell>
        </row>
        <row r="74">
          <cell r="B74" t="str">
            <v>Value in Yr 'end'</v>
          </cell>
          <cell r="C74">
            <v>0.20499999999999999</v>
          </cell>
        </row>
        <row r="78">
          <cell r="B78" t="str">
            <v>Dialog</v>
          </cell>
          <cell r="C78">
            <v>2003</v>
          </cell>
          <cell r="D78">
            <v>2004</v>
          </cell>
          <cell r="E78">
            <v>2005</v>
          </cell>
          <cell r="F78">
            <v>2006</v>
          </cell>
        </row>
        <row r="79">
          <cell r="B79" t="str">
            <v>Revenue</v>
          </cell>
          <cell r="C79">
            <v>111</v>
          </cell>
          <cell r="D79">
            <v>98</v>
          </cell>
          <cell r="E79">
            <v>97</v>
          </cell>
          <cell r="F79">
            <v>93</v>
          </cell>
          <cell r="G79" t="str">
            <v>From Marc's mail to Josh - Nov 10</v>
          </cell>
        </row>
        <row r="80">
          <cell r="B80" t="str">
            <v>OI</v>
          </cell>
          <cell r="C80">
            <v>-11</v>
          </cell>
          <cell r="D80">
            <v>-15</v>
          </cell>
          <cell r="E80">
            <v>-10</v>
          </cell>
          <cell r="F80">
            <v>3</v>
          </cell>
        </row>
        <row r="81">
          <cell r="B81" t="str">
            <v>NOTES PAGE</v>
          </cell>
        </row>
        <row r="82">
          <cell r="B82" t="str">
            <v>REVENUE</v>
          </cell>
        </row>
        <row r="83">
          <cell r="O83" t="str">
            <v>CAGR</v>
          </cell>
        </row>
        <row r="84">
          <cell r="C84">
            <v>2003</v>
          </cell>
          <cell r="D84">
            <v>2004</v>
          </cell>
          <cell r="E84">
            <v>2005</v>
          </cell>
          <cell r="F84">
            <v>2006</v>
          </cell>
          <cell r="G84">
            <v>2007</v>
          </cell>
          <cell r="H84">
            <v>2008</v>
          </cell>
          <cell r="I84">
            <v>2009</v>
          </cell>
          <cell r="J84">
            <v>2010</v>
          </cell>
          <cell r="K84">
            <v>2011</v>
          </cell>
          <cell r="O84" t="str">
            <v>03-08</v>
          </cell>
          <cell r="P84" t="str">
            <v>08-11</v>
          </cell>
          <cell r="Q84" t="str">
            <v>LEGEND</v>
          </cell>
        </row>
        <row r="85">
          <cell r="B85" t="str">
            <v>Legal</v>
          </cell>
          <cell r="C85">
            <v>2420</v>
          </cell>
          <cell r="D85">
            <v>2633</v>
          </cell>
          <cell r="E85">
            <v>2795</v>
          </cell>
          <cell r="F85">
            <v>3008</v>
          </cell>
          <cell r="G85">
            <v>3318</v>
          </cell>
          <cell r="H85">
            <v>3565.5958542964163</v>
          </cell>
          <cell r="I85">
            <v>3725.8187939999998</v>
          </cell>
          <cell r="J85">
            <v>3942.1000879999997</v>
          </cell>
          <cell r="K85">
            <v>4189.5001419999999</v>
          </cell>
          <cell r="O85">
            <v>8.0595986150583832E-2</v>
          </cell>
          <cell r="P85">
            <v>7.1899760763884046E-2</v>
          </cell>
          <cell r="Q85" t="str">
            <v>From Toni's file</v>
          </cell>
        </row>
        <row r="86">
          <cell r="B86" t="str">
            <v>TRTA</v>
          </cell>
          <cell r="C86">
            <v>437</v>
          </cell>
          <cell r="D86">
            <v>480</v>
          </cell>
          <cell r="E86">
            <v>532</v>
          </cell>
          <cell r="F86">
            <v>598</v>
          </cell>
          <cell r="G86">
            <v>705</v>
          </cell>
          <cell r="H86">
            <v>865.51069108809099</v>
          </cell>
          <cell r="I86">
            <v>928.89999499999999</v>
          </cell>
          <cell r="J86">
            <v>1003.399999</v>
          </cell>
          <cell r="K86">
            <v>1083.2</v>
          </cell>
          <cell r="O86">
            <v>0.14645813410749375</v>
          </cell>
          <cell r="P86">
            <v>-0.92810023923611595</v>
          </cell>
          <cell r="Q86" t="str">
            <v>From within this file</v>
          </cell>
        </row>
        <row r="87">
          <cell r="B87" t="str">
            <v>TRS</v>
          </cell>
          <cell r="C87">
            <v>323</v>
          </cell>
          <cell r="D87">
            <v>378</v>
          </cell>
          <cell r="E87">
            <v>472</v>
          </cell>
          <cell r="F87">
            <v>509</v>
          </cell>
          <cell r="G87">
            <v>565</v>
          </cell>
          <cell r="H87">
            <v>611.66000099999997</v>
          </cell>
          <cell r="I87">
            <v>612.66146700000002</v>
          </cell>
          <cell r="J87">
            <v>643</v>
          </cell>
          <cell r="K87">
            <v>678.5</v>
          </cell>
          <cell r="O87">
            <v>0.13621759880317441</v>
          </cell>
          <cell r="Q87" t="str">
            <v>Art's monthly consolidation file</v>
          </cell>
        </row>
        <row r="88">
          <cell r="B88" t="str">
            <v>TRH</v>
          </cell>
          <cell r="C88">
            <v>291</v>
          </cell>
          <cell r="D88">
            <v>305</v>
          </cell>
          <cell r="E88">
            <v>334</v>
          </cell>
          <cell r="F88">
            <v>374</v>
          </cell>
          <cell r="G88">
            <v>452</v>
          </cell>
          <cell r="H88">
            <v>472.29999958342205</v>
          </cell>
          <cell r="I88">
            <v>423.96060199999999</v>
          </cell>
          <cell r="J88">
            <v>455.70317</v>
          </cell>
          <cell r="K88">
            <v>492.05085300000002</v>
          </cell>
          <cell r="Q88" t="str">
            <v>Calculations</v>
          </cell>
        </row>
        <row r="89">
          <cell r="B89" t="str">
            <v>Less: PDR</v>
          </cell>
          <cell r="C89">
            <v>95.1</v>
          </cell>
          <cell r="D89">
            <v>94</v>
          </cell>
          <cell r="E89">
            <v>96.3</v>
          </cell>
          <cell r="F89">
            <v>94.8</v>
          </cell>
          <cell r="G89">
            <v>80.7</v>
          </cell>
          <cell r="H89">
            <v>71.400000000000006</v>
          </cell>
          <cell r="I89">
            <v>0</v>
          </cell>
          <cell r="J89">
            <v>0</v>
          </cell>
          <cell r="K89">
            <v>0</v>
          </cell>
          <cell r="Q89" t="str">
            <v>From Art's Consolidation file</v>
          </cell>
        </row>
        <row r="90">
          <cell r="B90" t="str">
            <v>TRH adjusted</v>
          </cell>
          <cell r="C90">
            <v>195.9</v>
          </cell>
          <cell r="D90">
            <v>211</v>
          </cell>
          <cell r="E90">
            <v>237.7</v>
          </cell>
          <cell r="F90">
            <v>279.2</v>
          </cell>
          <cell r="G90">
            <v>371.3</v>
          </cell>
          <cell r="H90">
            <v>400.89999958342207</v>
          </cell>
          <cell r="I90">
            <v>423.96060199999999</v>
          </cell>
          <cell r="J90">
            <v>455.70317</v>
          </cell>
          <cell r="K90">
            <v>492.05085300000002</v>
          </cell>
          <cell r="O90">
            <v>0.15398542581735852</v>
          </cell>
        </row>
        <row r="91">
          <cell r="B91" t="str">
            <v>Eliminations</v>
          </cell>
          <cell r="C91">
            <v>-9</v>
          </cell>
          <cell r="D91">
            <v>-9</v>
          </cell>
          <cell r="E91">
            <v>-9</v>
          </cell>
          <cell r="F91">
            <v>-10</v>
          </cell>
          <cell r="G91">
            <v>-10</v>
          </cell>
          <cell r="H91">
            <v>-12.7</v>
          </cell>
          <cell r="I91">
            <v>-21.4</v>
          </cell>
          <cell r="J91">
            <v>-21.4</v>
          </cell>
          <cell r="K91">
            <v>-21.4</v>
          </cell>
        </row>
        <row r="92">
          <cell r="C92">
            <v>3366.9</v>
          </cell>
          <cell r="D92">
            <v>3693</v>
          </cell>
          <cell r="E92">
            <v>4027.7</v>
          </cell>
          <cell r="F92">
            <v>4384.2</v>
          </cell>
          <cell r="G92">
            <v>4949.3</v>
          </cell>
          <cell r="H92">
            <v>5430.96654596793</v>
          </cell>
          <cell r="I92">
            <v>5669.9408579999999</v>
          </cell>
          <cell r="J92">
            <v>6022.8032569999996</v>
          </cell>
          <cell r="K92">
            <v>6421.8509949999998</v>
          </cell>
          <cell r="O92">
            <v>0.10034628619944019</v>
          </cell>
        </row>
        <row r="94">
          <cell r="B94" t="str">
            <v>TOTAL GROWTH</v>
          </cell>
        </row>
        <row r="95">
          <cell r="C95">
            <v>2003</v>
          </cell>
          <cell r="D95">
            <v>2004</v>
          </cell>
          <cell r="E95">
            <v>2005</v>
          </cell>
          <cell r="F95">
            <v>2006</v>
          </cell>
          <cell r="G95">
            <v>2007</v>
          </cell>
          <cell r="H95">
            <v>2008</v>
          </cell>
          <cell r="I95">
            <v>2009</v>
          </cell>
          <cell r="J95">
            <v>2010</v>
          </cell>
          <cell r="K95">
            <v>2011</v>
          </cell>
        </row>
        <row r="96">
          <cell r="B96" t="str">
            <v>Legal</v>
          </cell>
          <cell r="C96">
            <v>7.8431372549019551E-2</v>
          </cell>
          <cell r="D96">
            <v>8.8016528925619841E-2</v>
          </cell>
          <cell r="E96">
            <v>6.1526775541207668E-2</v>
          </cell>
          <cell r="F96">
            <v>7.6207513416815642E-2</v>
          </cell>
          <cell r="G96">
            <v>0.10305851063829796</v>
          </cell>
          <cell r="H96">
            <v>7.4622017569745624E-2</v>
          </cell>
          <cell r="I96">
            <v>4.4935810521128161E-2</v>
          </cell>
          <cell r="J96">
            <v>5.8049332497945416E-2</v>
          </cell>
          <cell r="K96">
            <v>6.2758440546220928E-2</v>
          </cell>
        </row>
        <row r="97">
          <cell r="B97" t="str">
            <v>TRTA</v>
          </cell>
          <cell r="C97">
            <v>5.555555555555558E-2</v>
          </cell>
          <cell r="D97">
            <v>9.8398169336384456E-2</v>
          </cell>
          <cell r="E97">
            <v>0.10833333333333339</v>
          </cell>
          <cell r="F97">
            <v>0.12406015037593976</v>
          </cell>
          <cell r="G97">
            <v>0.17892976588628762</v>
          </cell>
          <cell r="H97">
            <v>0.22767473913204395</v>
          </cell>
          <cell r="I97">
            <v>7.3239192264878961E-2</v>
          </cell>
          <cell r="J97">
            <v>8.0202394661440302E-2</v>
          </cell>
          <cell r="K97">
            <v>7.952960043804036E-2</v>
          </cell>
        </row>
        <row r="98">
          <cell r="B98" t="str">
            <v>TRS</v>
          </cell>
          <cell r="C98">
            <v>0.16187050359712241</v>
          </cell>
          <cell r="D98">
            <v>0.1702786377708978</v>
          </cell>
          <cell r="E98">
            <v>0.24867724867724861</v>
          </cell>
          <cell r="F98">
            <v>7.8389830508474478E-2</v>
          </cell>
          <cell r="G98">
            <v>0.11001964636542239</v>
          </cell>
          <cell r="H98">
            <v>8.2584072566371569E-2</v>
          </cell>
          <cell r="I98">
            <v>1.6372919569087596E-3</v>
          </cell>
          <cell r="J98">
            <v>4.9519244532478357E-2</v>
          </cell>
          <cell r="K98">
            <v>5.5209953343701379E-2</v>
          </cell>
        </row>
        <row r="99">
          <cell r="B99" t="str">
            <v>TRH</v>
          </cell>
          <cell r="C99">
            <v>2.8268551236749095E-2</v>
          </cell>
          <cell r="D99">
            <v>4.8109965635738883E-2</v>
          </cell>
          <cell r="E99">
            <v>9.5081967213114682E-2</v>
          </cell>
          <cell r="F99">
            <v>0.11976047904191622</v>
          </cell>
          <cell r="G99">
            <v>0.20855614973262027</v>
          </cell>
          <cell r="H99">
            <v>4.4911503503146211E-2</v>
          </cell>
          <cell r="I99">
            <v>-0.10234892573800203</v>
          </cell>
          <cell r="J99">
            <v>7.487150421585631E-2</v>
          </cell>
          <cell r="K99">
            <v>7.9761751492753552E-2</v>
          </cell>
        </row>
        <row r="101">
          <cell r="C101">
            <v>7.8285181733457554E-2</v>
          </cell>
          <cell r="D101">
            <v>9.6854673438474537E-2</v>
          </cell>
          <cell r="E101">
            <v>9.0630923368534955E-2</v>
          </cell>
          <cell r="F101">
            <v>8.8512054025870812E-2</v>
          </cell>
          <cell r="G101">
            <v>0.12889466721408693</v>
          </cell>
          <cell r="H101">
            <v>9.7320135366199212E-2</v>
          </cell>
          <cell r="I101">
            <v>4.4002169781268474E-2</v>
          </cell>
          <cell r="J101">
            <v>6.2233876478998695E-2</v>
          </cell>
          <cell r="K101">
            <v>6.6256147008655342E-2</v>
          </cell>
        </row>
        <row r="103">
          <cell r="B103" t="str">
            <v>ORGANIC GROWTH</v>
          </cell>
        </row>
        <row r="104">
          <cell r="C104">
            <v>2003</v>
          </cell>
          <cell r="D104">
            <v>2004</v>
          </cell>
          <cell r="E104">
            <v>2005</v>
          </cell>
          <cell r="F104">
            <v>2006</v>
          </cell>
          <cell r="G104">
            <v>2007</v>
          </cell>
          <cell r="H104">
            <v>2008</v>
          </cell>
          <cell r="I104">
            <v>2009</v>
          </cell>
          <cell r="J104">
            <v>2010</v>
          </cell>
          <cell r="K104">
            <v>2011</v>
          </cell>
        </row>
        <row r="105">
          <cell r="B105" t="str">
            <v>Legal</v>
          </cell>
          <cell r="C105">
            <v>0.02</v>
          </cell>
          <cell r="D105">
            <v>0.05</v>
          </cell>
          <cell r="E105">
            <v>0.04</v>
          </cell>
          <cell r="F105">
            <v>7.0000000000000007E-2</v>
          </cell>
          <cell r="G105">
            <v>7.0745677494205461E-2</v>
          </cell>
          <cell r="H105">
            <v>5.8948260495220284E-2</v>
          </cell>
          <cell r="I105">
            <v>4.3392973974738291E-2</v>
          </cell>
          <cell r="J105">
            <v>5.8049332497945416E-2</v>
          </cell>
          <cell r="K105">
            <v>6.2758440546220928E-2</v>
          </cell>
        </row>
        <row r="106">
          <cell r="B106" t="str">
            <v>TRTA</v>
          </cell>
          <cell r="C106">
            <v>0.04</v>
          </cell>
          <cell r="D106">
            <v>0.08</v>
          </cell>
          <cell r="E106">
            <v>7.0000000000000007E-2</v>
          </cell>
          <cell r="F106">
            <v>0.11</v>
          </cell>
          <cell r="G106">
            <v>0.10172633530755837</v>
          </cell>
          <cell r="H106">
            <v>0.10679504718626931</v>
          </cell>
          <cell r="I106">
            <v>7.0785740159591937E-2</v>
          </cell>
          <cell r="J106">
            <v>8.0202394661440302E-2</v>
          </cell>
          <cell r="K106">
            <v>7.952960043804036E-2</v>
          </cell>
        </row>
        <row r="107">
          <cell r="B107" t="str">
            <v>TRS</v>
          </cell>
          <cell r="C107">
            <v>1.5827338129496424E-2</v>
          </cell>
          <cell r="D107">
            <v>3.4055727554179564E-2</v>
          </cell>
          <cell r="E107">
            <v>2.3809523809523808E-2</v>
          </cell>
          <cell r="F107">
            <v>5.4025423728813561E-2</v>
          </cell>
          <cell r="G107">
            <v>5.2997114337041129E-2</v>
          </cell>
          <cell r="H107">
            <v>4.0229383769488258E-2</v>
          </cell>
          <cell r="I107">
            <v>1.9916604962020745E-2</v>
          </cell>
          <cell r="J107">
            <v>4.9519244532478357E-2</v>
          </cell>
          <cell r="K107">
            <v>5.5209953343701379E-2</v>
          </cell>
        </row>
        <row r="108">
          <cell r="B108" t="str">
            <v>TRH</v>
          </cell>
          <cell r="C108">
            <v>5.3191489361702128E-2</v>
          </cell>
          <cell r="D108">
            <v>8.1632653061224483E-2</v>
          </cell>
          <cell r="E108">
            <v>0.10900473933649289</v>
          </cell>
          <cell r="F108">
            <v>4.6218487394957986E-2</v>
          </cell>
          <cell r="G108">
            <v>3.5813859905186263E-2</v>
          </cell>
          <cell r="H108">
            <v>7.4343434800358654E-2</v>
          </cell>
          <cell r="I108">
            <v>5.7522080319281743E-2</v>
          </cell>
          <cell r="J108">
            <v>7.487150421585631E-2</v>
          </cell>
          <cell r="K108">
            <v>7.9761751492753552E-2</v>
          </cell>
        </row>
        <row r="110">
          <cell r="C110">
            <v>2.8057784911717499E-2</v>
          </cell>
          <cell r="D110">
            <v>5.3163053163053163E-2</v>
          </cell>
          <cell r="E110">
            <v>4.5220687787706472E-2</v>
          </cell>
          <cell r="F110">
            <v>6.7171591755649365E-2</v>
          </cell>
          <cell r="G110">
            <v>7.1399316097723986E-2</v>
          </cell>
          <cell r="H110">
            <v>6.5172200131797586E-2</v>
          </cell>
          <cell r="I110">
            <v>4.5806669944413736E-2</v>
          </cell>
          <cell r="J110">
            <v>6.2233876478999139E-2</v>
          </cell>
          <cell r="K110">
            <v>6.6256147008655342E-2</v>
          </cell>
        </row>
        <row r="112">
          <cell r="B112" t="str">
            <v>OPERATING INCOME</v>
          </cell>
        </row>
        <row r="114">
          <cell r="C114">
            <v>2003</v>
          </cell>
          <cell r="D114">
            <v>2004</v>
          </cell>
          <cell r="E114">
            <v>2005</v>
          </cell>
          <cell r="F114">
            <v>2006</v>
          </cell>
          <cell r="G114">
            <v>2007</v>
          </cell>
          <cell r="H114">
            <v>2008</v>
          </cell>
        </row>
        <row r="115">
          <cell r="B115" t="str">
            <v>Legal</v>
          </cell>
          <cell r="C115">
            <v>713</v>
          </cell>
          <cell r="D115">
            <v>773</v>
          </cell>
          <cell r="E115">
            <v>849</v>
          </cell>
          <cell r="F115">
            <v>943</v>
          </cell>
          <cell r="G115">
            <v>1044</v>
          </cell>
          <cell r="H115">
            <v>1151.110261001051</v>
          </cell>
        </row>
        <row r="116">
          <cell r="B116" t="str">
            <v>TRTA</v>
          </cell>
          <cell r="C116">
            <v>104</v>
          </cell>
          <cell r="D116">
            <v>129</v>
          </cell>
          <cell r="E116">
            <v>141</v>
          </cell>
          <cell r="F116">
            <v>168</v>
          </cell>
          <cell r="G116">
            <v>184</v>
          </cell>
          <cell r="H116">
            <v>222.42700043355333</v>
          </cell>
        </row>
        <row r="117">
          <cell r="B117" t="str">
            <v>TRS</v>
          </cell>
          <cell r="C117">
            <v>100</v>
          </cell>
          <cell r="D117">
            <v>119</v>
          </cell>
          <cell r="E117">
            <v>139</v>
          </cell>
          <cell r="F117">
            <v>148</v>
          </cell>
          <cell r="G117">
            <v>164</v>
          </cell>
          <cell r="H117">
            <v>170.86300060807127</v>
          </cell>
        </row>
        <row r="118">
          <cell r="B118" t="str">
            <v>TRH</v>
          </cell>
          <cell r="C118">
            <v>59</v>
          </cell>
          <cell r="D118">
            <v>66</v>
          </cell>
          <cell r="E118">
            <v>80</v>
          </cell>
          <cell r="F118">
            <v>81</v>
          </cell>
          <cell r="G118">
            <v>85</v>
          </cell>
          <cell r="H118">
            <v>80.019611138342157</v>
          </cell>
        </row>
        <row r="119">
          <cell r="B119" t="str">
            <v>Less: PDR</v>
          </cell>
          <cell r="C119">
            <v>33.700000000000003</v>
          </cell>
          <cell r="D119">
            <v>33</v>
          </cell>
          <cell r="E119">
            <v>36</v>
          </cell>
          <cell r="F119">
            <v>30</v>
          </cell>
          <cell r="G119">
            <v>18.8</v>
          </cell>
          <cell r="H119">
            <v>10</v>
          </cell>
        </row>
        <row r="120">
          <cell r="B120" t="str">
            <v>Less: Stranded Costs</v>
          </cell>
          <cell r="C120">
            <v>11</v>
          </cell>
          <cell r="D120">
            <v>11</v>
          </cell>
          <cell r="E120">
            <v>11</v>
          </cell>
          <cell r="F120">
            <v>11</v>
          </cell>
          <cell r="G120">
            <v>11</v>
          </cell>
          <cell r="H120">
            <v>11</v>
          </cell>
        </row>
        <row r="121">
          <cell r="B121" t="str">
            <v>TRH adjusted</v>
          </cell>
          <cell r="C121">
            <v>14.299999999999997</v>
          </cell>
          <cell r="D121">
            <v>22</v>
          </cell>
          <cell r="E121">
            <v>33</v>
          </cell>
          <cell r="F121">
            <v>40</v>
          </cell>
          <cell r="G121">
            <v>55.2</v>
          </cell>
          <cell r="H121">
            <v>59.019611138342157</v>
          </cell>
        </row>
        <row r="123">
          <cell r="C123">
            <v>931.3</v>
          </cell>
          <cell r="D123">
            <v>1043</v>
          </cell>
          <cell r="E123">
            <v>1162</v>
          </cell>
          <cell r="F123">
            <v>1299</v>
          </cell>
          <cell r="G123">
            <v>1447.2</v>
          </cell>
          <cell r="H123">
            <v>1603.4198731810175</v>
          </cell>
        </row>
        <row r="125">
          <cell r="B125" t="str">
            <v>TOTAL OI MARGIN</v>
          </cell>
        </row>
        <row r="126">
          <cell r="C126">
            <v>2003</v>
          </cell>
          <cell r="D126">
            <v>2004</v>
          </cell>
          <cell r="E126">
            <v>2005</v>
          </cell>
          <cell r="F126">
            <v>2006</v>
          </cell>
          <cell r="G126">
            <v>2007</v>
          </cell>
          <cell r="H126">
            <v>2008</v>
          </cell>
        </row>
        <row r="127">
          <cell r="B127" t="str">
            <v>Legal</v>
          </cell>
          <cell r="C127">
            <v>0.2946280991735537</v>
          </cell>
          <cell r="D127">
            <v>0.2935814660083555</v>
          </cell>
          <cell r="E127">
            <v>0.30375670840787122</v>
          </cell>
          <cell r="F127">
            <v>0.3134973404255319</v>
          </cell>
          <cell r="G127">
            <v>0.31464737793851716</v>
          </cell>
          <cell r="H127">
            <v>0.32283811964107034</v>
          </cell>
        </row>
        <row r="128">
          <cell r="B128" t="str">
            <v>TRTA</v>
          </cell>
          <cell r="C128">
            <v>0.23798627002288331</v>
          </cell>
          <cell r="D128">
            <v>0.26874999999999999</v>
          </cell>
          <cell r="E128">
            <v>0.26503759398496241</v>
          </cell>
          <cell r="F128">
            <v>0.28093645484949831</v>
          </cell>
          <cell r="G128">
            <v>0.26099290780141843</v>
          </cell>
          <cell r="H128">
            <v>0.25698931593083568</v>
          </cell>
        </row>
        <row r="129">
          <cell r="B129" t="str">
            <v>TRS</v>
          </cell>
          <cell r="C129">
            <v>0.30959752321981426</v>
          </cell>
          <cell r="D129">
            <v>0.31481481481481483</v>
          </cell>
          <cell r="E129">
            <v>0.29449152542372881</v>
          </cell>
          <cell r="F129">
            <v>0.29076620825147348</v>
          </cell>
          <cell r="G129">
            <v>0.29026548672566371</v>
          </cell>
          <cell r="H129">
            <v>0.27934309964478338</v>
          </cell>
        </row>
        <row r="130">
          <cell r="B130" t="str">
            <v>TRH</v>
          </cell>
          <cell r="C130">
            <v>7.2996426748340976E-2</v>
          </cell>
          <cell r="D130">
            <v>0.10426540284360189</v>
          </cell>
          <cell r="E130">
            <v>0.13883045856121162</v>
          </cell>
          <cell r="F130">
            <v>0.14326647564469916</v>
          </cell>
          <cell r="G130">
            <v>0.14866684621599785</v>
          </cell>
          <cell r="H130">
            <v>0.14721778797622809</v>
          </cell>
        </row>
        <row r="132">
          <cell r="C132">
            <v>0.27660459176096702</v>
          </cell>
          <cell r="D132">
            <v>0.2824262117519632</v>
          </cell>
          <cell r="E132">
            <v>0.28850212279961268</v>
          </cell>
          <cell r="F132">
            <v>0.29629122758998222</v>
          </cell>
          <cell r="G132">
            <v>0.29240498656375646</v>
          </cell>
          <cell r="H132">
            <v>0.29523655865113585</v>
          </cell>
        </row>
        <row r="147">
          <cell r="B147" t="str">
            <v>SOURCE: TRP Long Term Outlook v8vp - 'H Inc Stmt' sheet</v>
          </cell>
        </row>
      </sheetData>
      <sheetData sheetId="4"/>
      <sheetData sheetId="5"/>
      <sheetData sheetId="6"/>
      <sheetData sheetId="7"/>
      <sheetData sheetId="8"/>
      <sheetData sheetId="9" refreshError="1"/>
      <sheetData sheetId="10"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2009 - 2010 Backup &gt;&gt;"/>
      <sheetName val="2009 Purchasing Detail"/>
      <sheetName val="2009 Purchasing Detail 2"/>
      <sheetName val="2010 Purchasing Detail"/>
      <sheetName val="2007-2008 Backup&gt;&gt;"/>
      <sheetName val="2007 Contracts"/>
      <sheetName val="2008 Contracts"/>
      <sheetName val="2007 Spot"/>
      <sheetName val="2008 Spot"/>
      <sheetName val="Other Backup&gt;&gt;"/>
      <sheetName val="Contract Schedule"/>
      <sheetName val="Contract Comparison"/>
      <sheetName val="Summary (Old)"/>
      <sheetName val="Spot Comparison"/>
      <sheetName val="Contract Charts"/>
      <sheetName val="2009 Contracts"/>
      <sheetName val="2009 Spot"/>
      <sheetName val="UB-Select Tenders"/>
      <sheetName val="UB-Line Run"/>
      <sheetName val="UB-Breasts"/>
      <sheetName val="UB-Wings"/>
      <sheetName val="Summ (2)"/>
      <sheetName val="Summ (3)"/>
      <sheetName val="All Summ"/>
      <sheetName val="LT Summ"/>
      <sheetName val="ST Summ"/>
      <sheetName val="Breasts Summ"/>
      <sheetName val="Wings Summ"/>
      <sheetName val="Summ"/>
      <sheetName val="ST"/>
      <sheetName val="LT"/>
      <sheetName val="Breasts"/>
      <sheetName val="Wings"/>
      <sheetName val="Purchases - All"/>
      <sheetName val="Purchases - Contract"/>
      <sheetName val="Purchases - Spot"/>
      <sheetName val="Eastern Poultry"/>
      <sheetName val="Marshall Durbin MayAug 2008"/>
      <sheetName val="Purchases - Spot Pricing vs UB"/>
      <sheetName val="Urner Barry Pricing"/>
      <sheetName val="Pivot -- Pounds"/>
      <sheetName val="Pivot -- Dollars"/>
      <sheetName val="Pivot"/>
      <sheetName val="Purchases - Edited"/>
      <sheetName val="Eastern Poultry (2)"/>
      <sheetName val="AQF IS - 06-09 YTD"/>
      <sheetName val="SQM IS - 06-09 YTD"/>
    </sheetNames>
    <sheetDataSet>
      <sheetData sheetId="0"/>
      <sheetData sheetId="1"/>
      <sheetData sheetId="2"/>
      <sheetData sheetId="3">
        <row r="1">
          <cell r="A1" t="str">
            <v>Food Holdings, Inc.</v>
          </cell>
        </row>
        <row r="2">
          <cell r="A2" t="str">
            <v>Top 5 AQF Suppliers -- 2009 Monthly (Excluding Beef Purchases)</v>
          </cell>
        </row>
        <row r="4">
          <cell r="B4" t="str">
            <v>Suppliers -- $ Purchased ('000s)</v>
          </cell>
          <cell r="C4">
            <v>39753</v>
          </cell>
          <cell r="D4">
            <v>39783</v>
          </cell>
          <cell r="E4">
            <v>39814</v>
          </cell>
          <cell r="F4">
            <v>39845</v>
          </cell>
          <cell r="G4">
            <v>39873</v>
          </cell>
          <cell r="H4">
            <v>39904</v>
          </cell>
          <cell r="I4">
            <v>39934</v>
          </cell>
          <cell r="J4">
            <v>39965</v>
          </cell>
          <cell r="K4">
            <v>39995</v>
          </cell>
          <cell r="L4">
            <v>40026</v>
          </cell>
          <cell r="M4">
            <v>40057</v>
          </cell>
          <cell r="N4">
            <v>40087</v>
          </cell>
          <cell r="O4">
            <v>40118</v>
          </cell>
          <cell r="P4">
            <v>40148</v>
          </cell>
          <cell r="Q4" t="str">
            <v>2009</v>
          </cell>
          <cell r="S4" t="str">
            <v>Contract
?</v>
          </cell>
          <cell r="T4" t="str">
            <v>Price
$  / Lbs.</v>
          </cell>
          <cell r="U4" t="str">
            <v>Price
Ceiling - Floor</v>
          </cell>
        </row>
        <row r="6">
          <cell r="A6">
            <v>1</v>
          </cell>
          <cell r="B6" t="str">
            <v>House of Raeford Farms, Inc</v>
          </cell>
        </row>
        <row r="7">
          <cell r="B7" t="str">
            <v>Line Run Tender</v>
          </cell>
          <cell r="C7">
            <v>34.545000000000002</v>
          </cell>
          <cell r="D7">
            <v>81.584999999999994</v>
          </cell>
          <cell r="E7">
            <v>312.21120000000002</v>
          </cell>
          <cell r="F7">
            <v>384.20059999999995</v>
          </cell>
          <cell r="G7">
            <v>410.0222</v>
          </cell>
          <cell r="H7">
            <v>288.0872</v>
          </cell>
          <cell r="I7">
            <v>310.36599999999999</v>
          </cell>
          <cell r="J7">
            <v>361.71940000000001</v>
          </cell>
          <cell r="K7">
            <v>292.64830000000001</v>
          </cell>
          <cell r="L7">
            <v>284.40859999999998</v>
          </cell>
          <cell r="M7">
            <v>346.72750000000002</v>
          </cell>
          <cell r="N7">
            <v>253.93620000000001</v>
          </cell>
          <cell r="O7">
            <v>262.68549999999999</v>
          </cell>
          <cell r="P7">
            <v>282.88749999999999</v>
          </cell>
          <cell r="Q7">
            <v>3789.9001999999996</v>
          </cell>
          <cell r="S7" t="str">
            <v>Y</v>
          </cell>
          <cell r="T7" t="str">
            <v>UB - 8¢</v>
          </cell>
          <cell r="U7" t="str">
            <v>$1.06 - $1.80</v>
          </cell>
        </row>
        <row r="8">
          <cell r="B8" t="str">
            <v>Select Tender</v>
          </cell>
          <cell r="C8">
            <v>312.2294</v>
          </cell>
          <cell r="D8">
            <v>217.50470000000001</v>
          </cell>
          <cell r="E8">
            <v>273.79415</v>
          </cell>
          <cell r="F8">
            <v>268.63200000000001</v>
          </cell>
          <cell r="G8">
            <v>372.83190000000002</v>
          </cell>
          <cell r="H8">
            <v>183.38039999999998</v>
          </cell>
          <cell r="I8">
            <v>212.71809999999999</v>
          </cell>
          <cell r="J8">
            <v>325.57454999999999</v>
          </cell>
          <cell r="K8">
            <v>206.60640000000001</v>
          </cell>
          <cell r="L8">
            <v>221.39775</v>
          </cell>
          <cell r="M8">
            <v>228.27279999999999</v>
          </cell>
          <cell r="N8">
            <v>151.46424999999999</v>
          </cell>
          <cell r="O8">
            <v>126.94395</v>
          </cell>
          <cell r="P8">
            <v>123.9014</v>
          </cell>
          <cell r="Q8">
            <v>2695.5176500000002</v>
          </cell>
          <cell r="S8" t="str">
            <v>Y</v>
          </cell>
          <cell r="T8" t="str">
            <v>UB + 3¢ (1)</v>
          </cell>
          <cell r="U8" t="str">
            <v>$1.43 - $1.95</v>
          </cell>
        </row>
        <row r="9">
          <cell r="B9" t="str">
            <v>Breasts</v>
          </cell>
          <cell r="C9">
            <v>113.9418</v>
          </cell>
          <cell r="D9">
            <v>69.536500000000004</v>
          </cell>
          <cell r="E9">
            <v>438.74759999999998</v>
          </cell>
          <cell r="F9">
            <v>201.92970000000003</v>
          </cell>
          <cell r="G9">
            <v>778.39290000000005</v>
          </cell>
          <cell r="H9">
            <v>549.45369999999991</v>
          </cell>
          <cell r="I9">
            <v>615.68150000000003</v>
          </cell>
          <cell r="J9">
            <v>537.23880000000008</v>
          </cell>
          <cell r="K9">
            <v>411.46</v>
          </cell>
          <cell r="L9">
            <v>152.3956</v>
          </cell>
          <cell r="M9">
            <v>109.11460000000001</v>
          </cell>
          <cell r="N9">
            <v>81.293800000000005</v>
          </cell>
          <cell r="O9">
            <v>81.372199999999992</v>
          </cell>
          <cell r="P9">
            <v>104.937</v>
          </cell>
          <cell r="Q9">
            <v>4062.0173999999997</v>
          </cell>
          <cell r="S9" t="str">
            <v>Y</v>
          </cell>
          <cell r="T9" t="str">
            <v>UB - 10¢</v>
          </cell>
          <cell r="U9" t="str">
            <v>None</v>
          </cell>
        </row>
        <row r="10">
          <cell r="B10" t="str">
            <v>Wings</v>
          </cell>
          <cell r="C10">
            <v>0</v>
          </cell>
          <cell r="D10">
            <v>0</v>
          </cell>
          <cell r="E10">
            <v>15.592499999999999</v>
          </cell>
          <cell r="F10">
            <v>17.117099999999997</v>
          </cell>
          <cell r="G10">
            <v>0</v>
          </cell>
          <cell r="H10">
            <v>0</v>
          </cell>
          <cell r="I10">
            <v>0</v>
          </cell>
          <cell r="J10">
            <v>0</v>
          </cell>
          <cell r="K10">
            <v>0</v>
          </cell>
          <cell r="L10">
            <v>0</v>
          </cell>
          <cell r="M10">
            <v>0</v>
          </cell>
          <cell r="N10">
            <v>0</v>
          </cell>
          <cell r="O10">
            <v>0</v>
          </cell>
          <cell r="P10">
            <v>0</v>
          </cell>
          <cell r="Q10">
            <v>32.709599999999995</v>
          </cell>
        </row>
        <row r="11">
          <cell r="B11" t="str">
            <v>Total</v>
          </cell>
          <cell r="C11">
            <v>460.71620000000001</v>
          </cell>
          <cell r="D11">
            <v>368.62619999999998</v>
          </cell>
          <cell r="E11">
            <v>1040.34545</v>
          </cell>
          <cell r="F11">
            <v>871.87940000000003</v>
          </cell>
          <cell r="G11">
            <v>1561.2470000000001</v>
          </cell>
          <cell r="H11">
            <v>1020.9212999999999</v>
          </cell>
          <cell r="I11">
            <v>1138.7656000000002</v>
          </cell>
          <cell r="J11">
            <v>1224.5327500000001</v>
          </cell>
          <cell r="K11">
            <v>910.71469999999999</v>
          </cell>
          <cell r="L11">
            <v>658.2019499999999</v>
          </cell>
          <cell r="M11">
            <v>684.11490000000003</v>
          </cell>
          <cell r="N11">
            <v>486.69425000000001</v>
          </cell>
          <cell r="O11">
            <v>471.00165000000004</v>
          </cell>
          <cell r="P11">
            <v>511.72590000000002</v>
          </cell>
          <cell r="Q11">
            <v>10580.144850000002</v>
          </cell>
        </row>
        <row r="13">
          <cell r="A13">
            <v>2</v>
          </cell>
          <cell r="B13" t="str">
            <v>Marshall Durbin Companies</v>
          </cell>
        </row>
        <row r="14">
          <cell r="B14" t="str">
            <v>Line Run Tender</v>
          </cell>
          <cell r="C14">
            <v>0</v>
          </cell>
          <cell r="D14">
            <v>2.7888000000000002</v>
          </cell>
          <cell r="E14">
            <v>0</v>
          </cell>
          <cell r="F14">
            <v>24.1388</v>
          </cell>
          <cell r="G14">
            <v>167.66399999999999</v>
          </cell>
          <cell r="H14">
            <v>130.256</v>
          </cell>
          <cell r="I14">
            <v>106.2565</v>
          </cell>
          <cell r="J14">
            <v>58.121499999999997</v>
          </cell>
          <cell r="K14">
            <v>24.6</v>
          </cell>
          <cell r="L14">
            <v>7.6840000000000002</v>
          </cell>
          <cell r="M14">
            <v>0</v>
          </cell>
          <cell r="N14">
            <v>0</v>
          </cell>
          <cell r="O14">
            <v>0</v>
          </cell>
          <cell r="P14">
            <v>0.434</v>
          </cell>
          <cell r="Q14">
            <v>519.15480000000002</v>
          </cell>
        </row>
        <row r="15">
          <cell r="B15" t="str">
            <v>Select Tender</v>
          </cell>
          <cell r="C15">
            <v>678.34969999999998</v>
          </cell>
          <cell r="D15">
            <v>849.0104</v>
          </cell>
          <cell r="E15">
            <v>936.71786600000007</v>
          </cell>
          <cell r="F15">
            <v>812.66499999999996</v>
          </cell>
          <cell r="G15">
            <v>616.41999999999996</v>
          </cell>
          <cell r="H15">
            <v>484.92149999999998</v>
          </cell>
          <cell r="I15">
            <v>672.12950000000001</v>
          </cell>
          <cell r="J15">
            <v>930.21460000000002</v>
          </cell>
          <cell r="K15">
            <v>790.44660799999997</v>
          </cell>
          <cell r="L15">
            <v>424.80900000000003</v>
          </cell>
          <cell r="M15">
            <v>453.48940000000005</v>
          </cell>
          <cell r="N15">
            <v>427.45359999999999</v>
          </cell>
          <cell r="O15">
            <v>436.85950000000003</v>
          </cell>
          <cell r="P15">
            <v>341.32209999999998</v>
          </cell>
          <cell r="Q15">
            <v>7327.4486740000002</v>
          </cell>
          <cell r="S15" t="str">
            <v>Y</v>
          </cell>
          <cell r="T15" t="str">
            <v>UB - 15¢</v>
          </cell>
          <cell r="U15" t="str">
            <v>$1.05 - $2.05</v>
          </cell>
        </row>
        <row r="16">
          <cell r="B16" t="str">
            <v>Breasts</v>
          </cell>
          <cell r="C16">
            <v>116.1653</v>
          </cell>
          <cell r="D16">
            <v>189.40539999999999</v>
          </cell>
          <cell r="E16">
            <v>316.43362000000002</v>
          </cell>
          <cell r="F16">
            <v>245.7141</v>
          </cell>
          <cell r="G16">
            <v>261.0985</v>
          </cell>
          <cell r="H16">
            <v>151.1825</v>
          </cell>
          <cell r="I16">
            <v>132.11099999999999</v>
          </cell>
          <cell r="J16">
            <v>204.65940000000001</v>
          </cell>
          <cell r="K16">
            <v>180.48983999999999</v>
          </cell>
          <cell r="L16">
            <v>23.788799999999998</v>
          </cell>
          <cell r="M16">
            <v>99.665999999999997</v>
          </cell>
          <cell r="N16">
            <v>123.1335</v>
          </cell>
          <cell r="O16">
            <v>0</v>
          </cell>
          <cell r="P16">
            <v>287.94829999999996</v>
          </cell>
          <cell r="Q16">
            <v>2026.2255599999999</v>
          </cell>
        </row>
        <row r="17">
          <cell r="B17" t="str">
            <v>Wings</v>
          </cell>
          <cell r="C17">
            <v>0</v>
          </cell>
          <cell r="D17">
            <v>18.34</v>
          </cell>
          <cell r="E17">
            <v>0</v>
          </cell>
          <cell r="F17">
            <v>0</v>
          </cell>
          <cell r="G17">
            <v>0</v>
          </cell>
          <cell r="H17">
            <v>0</v>
          </cell>
          <cell r="I17">
            <v>5.1999999999999998E-2</v>
          </cell>
          <cell r="J17">
            <v>5.96E-2</v>
          </cell>
          <cell r="K17">
            <v>0</v>
          </cell>
          <cell r="L17">
            <v>3.6549999999999999E-2</v>
          </cell>
          <cell r="M17">
            <v>0</v>
          </cell>
          <cell r="N17">
            <v>0</v>
          </cell>
          <cell r="O17">
            <v>0</v>
          </cell>
          <cell r="P17">
            <v>0</v>
          </cell>
          <cell r="Q17">
            <v>0.14815</v>
          </cell>
        </row>
        <row r="18">
          <cell r="B18" t="str">
            <v>Other</v>
          </cell>
          <cell r="C18">
            <v>6.3449999999999998</v>
          </cell>
          <cell r="D18">
            <v>3.7949999999999999</v>
          </cell>
          <cell r="E18">
            <v>1.659</v>
          </cell>
          <cell r="F18">
            <v>1.2915000000000001</v>
          </cell>
          <cell r="G18">
            <v>2.0055000000000001</v>
          </cell>
          <cell r="H18">
            <v>4.9820000000000002</v>
          </cell>
          <cell r="I18">
            <v>2.2679999999999998</v>
          </cell>
          <cell r="J18">
            <v>1.1200000000000001</v>
          </cell>
          <cell r="K18">
            <v>5.65</v>
          </cell>
          <cell r="L18">
            <v>2.5920000000000001</v>
          </cell>
          <cell r="M18">
            <v>12.429</v>
          </cell>
          <cell r="N18">
            <v>4.3019999999999996</v>
          </cell>
          <cell r="O18">
            <v>15.923500000000001</v>
          </cell>
          <cell r="P18">
            <v>8.9019999999999992</v>
          </cell>
          <cell r="Q18">
            <v>63.124499999999998</v>
          </cell>
        </row>
        <row r="19">
          <cell r="B19" t="str">
            <v>Total</v>
          </cell>
          <cell r="C19">
            <v>800.86</v>
          </cell>
          <cell r="D19">
            <v>1063.3396</v>
          </cell>
          <cell r="E19">
            <v>1254.8104860000003</v>
          </cell>
          <cell r="F19">
            <v>1083.8093999999999</v>
          </cell>
          <cell r="G19">
            <v>1047.1879999999999</v>
          </cell>
          <cell r="H19">
            <v>771.34199999999998</v>
          </cell>
          <cell r="I19">
            <v>912.81700000000001</v>
          </cell>
          <cell r="J19">
            <v>1194.1750999999999</v>
          </cell>
          <cell r="K19">
            <v>1001.1864479999999</v>
          </cell>
          <cell r="L19">
            <v>458.91034999999999</v>
          </cell>
          <cell r="M19">
            <v>565.58440000000007</v>
          </cell>
          <cell r="N19">
            <v>554.88909999999998</v>
          </cell>
          <cell r="O19">
            <v>452.78300000000002</v>
          </cell>
          <cell r="P19">
            <v>638.60640000000001</v>
          </cell>
          <cell r="Q19">
            <v>9936.1016840000011</v>
          </cell>
        </row>
        <row r="21">
          <cell r="A21">
            <v>3</v>
          </cell>
          <cell r="B21" t="str">
            <v>Tyson</v>
          </cell>
        </row>
        <row r="22">
          <cell r="B22" t="str">
            <v>Co-Pack</v>
          </cell>
          <cell r="C22">
            <v>737.45</v>
          </cell>
          <cell r="D22">
            <v>1262.3450708999999</v>
          </cell>
          <cell r="E22">
            <v>1012.3016546235001</v>
          </cell>
          <cell r="F22">
            <v>364.47356537249999</v>
          </cell>
          <cell r="G22">
            <v>1039.4042298459999</v>
          </cell>
          <cell r="H22">
            <v>580.90150000000006</v>
          </cell>
          <cell r="I22">
            <v>284.62547667199999</v>
          </cell>
          <cell r="J22">
            <v>706.54219999999998</v>
          </cell>
          <cell r="K22">
            <v>669.37716599999999</v>
          </cell>
          <cell r="L22">
            <v>533.80283559999998</v>
          </cell>
          <cell r="M22">
            <v>606.74441507350002</v>
          </cell>
          <cell r="N22">
            <v>370.14600000000002</v>
          </cell>
          <cell r="O22">
            <v>435.66231015799997</v>
          </cell>
          <cell r="P22">
            <v>504.86619999999999</v>
          </cell>
          <cell r="Q22">
            <v>7108.8475533454994</v>
          </cell>
          <cell r="S22" t="str">
            <v>Y</v>
          </cell>
          <cell r="T22" t="str">
            <v>N/A</v>
          </cell>
          <cell r="U22" t="str">
            <v>N/A</v>
          </cell>
        </row>
        <row r="24">
          <cell r="A24">
            <v>4</v>
          </cell>
          <cell r="B24" t="str">
            <v>Mountaire Farms</v>
          </cell>
        </row>
        <row r="25">
          <cell r="B25" t="str">
            <v>Line Run Tender</v>
          </cell>
          <cell r="C25">
            <v>0</v>
          </cell>
          <cell r="D25">
            <v>10.9109</v>
          </cell>
          <cell r="E25">
            <v>162.16900000000001</v>
          </cell>
          <cell r="F25">
            <v>277.55515000000003</v>
          </cell>
          <cell r="G25">
            <v>272.09840000000003</v>
          </cell>
          <cell r="H25">
            <v>318.4237</v>
          </cell>
          <cell r="I25">
            <v>255.17834999999999</v>
          </cell>
          <cell r="J25">
            <v>314.44</v>
          </cell>
          <cell r="K25">
            <v>214.98060000000001</v>
          </cell>
          <cell r="L25">
            <v>208.62079999999997</v>
          </cell>
          <cell r="M25">
            <v>232.66200000000001</v>
          </cell>
          <cell r="N25">
            <v>273.52519999999998</v>
          </cell>
          <cell r="O25">
            <v>176.90539999999999</v>
          </cell>
          <cell r="P25">
            <v>174.57300000000001</v>
          </cell>
          <cell r="Q25">
            <v>2881.1316000000002</v>
          </cell>
          <cell r="S25" t="str">
            <v>Y</v>
          </cell>
          <cell r="T25" t="str">
            <v>UB - 5.5¢</v>
          </cell>
          <cell r="U25" t="str">
            <v>$1.15 - $1.65</v>
          </cell>
        </row>
        <row r="26">
          <cell r="B26" t="str">
            <v>Select Tender</v>
          </cell>
          <cell r="C26">
            <v>0</v>
          </cell>
          <cell r="D26">
            <v>0</v>
          </cell>
          <cell r="E26">
            <v>0</v>
          </cell>
          <cell r="F26">
            <v>0</v>
          </cell>
          <cell r="G26">
            <v>0</v>
          </cell>
          <cell r="H26">
            <v>0</v>
          </cell>
          <cell r="I26">
            <v>0</v>
          </cell>
          <cell r="J26">
            <v>0</v>
          </cell>
          <cell r="K26">
            <v>0</v>
          </cell>
          <cell r="L26">
            <v>0</v>
          </cell>
          <cell r="M26">
            <v>0</v>
          </cell>
          <cell r="N26">
            <v>43.164000000000001</v>
          </cell>
          <cell r="O26">
            <v>0</v>
          </cell>
          <cell r="P26">
            <v>0</v>
          </cell>
          <cell r="Q26">
            <v>43.164000000000001</v>
          </cell>
        </row>
        <row r="27">
          <cell r="B27" t="str">
            <v>Breasts</v>
          </cell>
          <cell r="C27">
            <v>0</v>
          </cell>
          <cell r="D27">
            <v>0</v>
          </cell>
          <cell r="E27">
            <v>0</v>
          </cell>
          <cell r="F27">
            <v>0</v>
          </cell>
          <cell r="G27">
            <v>0</v>
          </cell>
          <cell r="H27">
            <v>0</v>
          </cell>
          <cell r="I27">
            <v>56.448</v>
          </cell>
          <cell r="J27">
            <v>279.4228</v>
          </cell>
          <cell r="K27">
            <v>315.04480000000001</v>
          </cell>
          <cell r="L27">
            <v>196.12320000000003</v>
          </cell>
          <cell r="M27">
            <v>225.8836</v>
          </cell>
          <cell r="N27">
            <v>170.9992</v>
          </cell>
          <cell r="O27">
            <v>128.88079999999999</v>
          </cell>
          <cell r="P27">
            <v>203.17400000000001</v>
          </cell>
          <cell r="Q27">
            <v>1575.9763999999998</v>
          </cell>
        </row>
        <row r="28">
          <cell r="B28" t="str">
            <v>Total</v>
          </cell>
          <cell r="C28">
            <v>0</v>
          </cell>
          <cell r="D28">
            <v>10.9109</v>
          </cell>
          <cell r="E28">
            <v>162.16900000000001</v>
          </cell>
          <cell r="F28">
            <v>277.55515000000003</v>
          </cell>
          <cell r="G28">
            <v>272.09840000000003</v>
          </cell>
          <cell r="H28">
            <v>318.4237</v>
          </cell>
          <cell r="I28">
            <v>311.62635</v>
          </cell>
          <cell r="J28">
            <v>593.86279999999999</v>
          </cell>
          <cell r="K28">
            <v>530.02539999999999</v>
          </cell>
          <cell r="L28">
            <v>404.74400000000003</v>
          </cell>
          <cell r="M28">
            <v>458.54560000000004</v>
          </cell>
          <cell r="N28">
            <v>487.6884</v>
          </cell>
          <cell r="O28">
            <v>305.78620000000001</v>
          </cell>
          <cell r="P28">
            <v>377.74700000000001</v>
          </cell>
          <cell r="Q28">
            <v>4500.2719999999999</v>
          </cell>
        </row>
        <row r="30">
          <cell r="A30">
            <v>5</v>
          </cell>
          <cell r="B30" t="str">
            <v>Eastern Poultry Distributors</v>
          </cell>
        </row>
        <row r="31">
          <cell r="B31" t="str">
            <v>Line Run Tender</v>
          </cell>
          <cell r="C31">
            <v>61.102930000000001</v>
          </cell>
          <cell r="D31">
            <v>52.235260000000004</v>
          </cell>
          <cell r="E31">
            <v>356.89850000000001</v>
          </cell>
          <cell r="F31">
            <v>138.2038</v>
          </cell>
          <cell r="G31">
            <v>157.82829999999998</v>
          </cell>
          <cell r="H31">
            <v>0</v>
          </cell>
          <cell r="I31">
            <v>254.4563</v>
          </cell>
          <cell r="J31">
            <v>154.315</v>
          </cell>
          <cell r="K31">
            <v>56.174999999999997</v>
          </cell>
          <cell r="L31">
            <v>57.028400000000005</v>
          </cell>
          <cell r="M31">
            <v>99.44</v>
          </cell>
          <cell r="N31">
            <v>215.8135</v>
          </cell>
          <cell r="O31">
            <v>118.251</v>
          </cell>
          <cell r="P31">
            <v>47.936</v>
          </cell>
          <cell r="Q31">
            <v>1656.3457999999998</v>
          </cell>
        </row>
        <row r="32">
          <cell r="B32" t="str">
            <v>Select Tender</v>
          </cell>
          <cell r="C32">
            <v>0</v>
          </cell>
          <cell r="D32">
            <v>0</v>
          </cell>
          <cell r="E32">
            <v>33.6</v>
          </cell>
          <cell r="F32">
            <v>0</v>
          </cell>
          <cell r="G32">
            <v>0</v>
          </cell>
          <cell r="H32">
            <v>195.68700000000001</v>
          </cell>
          <cell r="I32">
            <v>102.06089999999999</v>
          </cell>
          <cell r="J32">
            <v>359.69509999999997</v>
          </cell>
          <cell r="K32">
            <v>58.853999999999999</v>
          </cell>
          <cell r="L32">
            <v>0</v>
          </cell>
          <cell r="M32">
            <v>52.846800000000002</v>
          </cell>
          <cell r="N32">
            <v>88.25439999999999</v>
          </cell>
          <cell r="O32">
            <v>212.41739999999999</v>
          </cell>
          <cell r="P32">
            <v>211.41279999999998</v>
          </cell>
          <cell r="Q32">
            <v>1314.8284000000001</v>
          </cell>
        </row>
        <row r="33">
          <cell r="B33" t="str">
            <v>Breasts</v>
          </cell>
          <cell r="C33">
            <v>0</v>
          </cell>
          <cell r="D33">
            <v>124.95</v>
          </cell>
          <cell r="E33">
            <v>79.5809</v>
          </cell>
          <cell r="F33">
            <v>0</v>
          </cell>
          <cell r="G33">
            <v>0</v>
          </cell>
          <cell r="H33">
            <v>0</v>
          </cell>
          <cell r="I33">
            <v>47.912917800000002</v>
          </cell>
          <cell r="J33">
            <v>0</v>
          </cell>
          <cell r="K33">
            <v>47.774999999999999</v>
          </cell>
          <cell r="L33">
            <v>0</v>
          </cell>
          <cell r="M33">
            <v>0</v>
          </cell>
          <cell r="N33">
            <v>0</v>
          </cell>
          <cell r="O33">
            <v>75.948999999999998</v>
          </cell>
          <cell r="P33">
            <v>168.983113868</v>
          </cell>
          <cell r="Q33">
            <v>420.20093166799995</v>
          </cell>
        </row>
        <row r="34">
          <cell r="B34" t="str">
            <v>Other</v>
          </cell>
          <cell r="C34">
            <v>0</v>
          </cell>
          <cell r="D34">
            <v>0</v>
          </cell>
          <cell r="E34">
            <v>0</v>
          </cell>
          <cell r="F34">
            <v>0</v>
          </cell>
          <cell r="G34">
            <v>0</v>
          </cell>
          <cell r="H34">
            <v>0</v>
          </cell>
          <cell r="I34">
            <v>0</v>
          </cell>
          <cell r="J34">
            <v>0</v>
          </cell>
          <cell r="K34">
            <v>42.47</v>
          </cell>
          <cell r="L34">
            <v>0</v>
          </cell>
          <cell r="M34">
            <v>65.175200000000004</v>
          </cell>
          <cell r="N34">
            <v>0</v>
          </cell>
          <cell r="O34">
            <v>0</v>
          </cell>
          <cell r="P34">
            <v>0</v>
          </cell>
          <cell r="Q34">
            <v>107.6452</v>
          </cell>
        </row>
        <row r="35">
          <cell r="B35" t="str">
            <v>Total</v>
          </cell>
          <cell r="C35">
            <v>61.102930000000001</v>
          </cell>
          <cell r="D35">
            <v>177.18526</v>
          </cell>
          <cell r="E35">
            <v>470.07940000000002</v>
          </cell>
          <cell r="F35">
            <v>138.2038</v>
          </cell>
          <cell r="G35">
            <v>157.82829999999998</v>
          </cell>
          <cell r="H35">
            <v>195.68700000000001</v>
          </cell>
          <cell r="I35">
            <v>404.4301178</v>
          </cell>
          <cell r="J35">
            <v>514.01009999999997</v>
          </cell>
          <cell r="K35">
            <v>205.274</v>
          </cell>
          <cell r="L35">
            <v>57.028400000000005</v>
          </cell>
          <cell r="M35">
            <v>217.46199999999999</v>
          </cell>
          <cell r="N35">
            <v>304.06790000000001</v>
          </cell>
          <cell r="O35">
            <v>406.61740000000003</v>
          </cell>
          <cell r="P35">
            <v>428.33191386800002</v>
          </cell>
          <cell r="Q35">
            <v>3499.0203316680004</v>
          </cell>
        </row>
        <row r="37">
          <cell r="B37" t="str">
            <v>Other</v>
          </cell>
        </row>
        <row r="38">
          <cell r="B38" t="str">
            <v>Line Run Tender</v>
          </cell>
          <cell r="C38">
            <v>332.02300000000002</v>
          </cell>
          <cell r="D38">
            <v>343.05129999999997</v>
          </cell>
          <cell r="E38">
            <v>149.34494999999981</v>
          </cell>
          <cell r="F38">
            <v>240.44910000000027</v>
          </cell>
          <cell r="G38">
            <v>465.05200000000002</v>
          </cell>
          <cell r="H38">
            <v>372.76159999999982</v>
          </cell>
          <cell r="I38">
            <v>565.28549999999996</v>
          </cell>
          <cell r="J38">
            <v>326.19100000000003</v>
          </cell>
          <cell r="K38">
            <v>155.84520000000009</v>
          </cell>
          <cell r="L38">
            <v>245.22019999999986</v>
          </cell>
          <cell r="M38">
            <v>350.7835</v>
          </cell>
          <cell r="N38">
            <v>546.41280000000017</v>
          </cell>
          <cell r="O38">
            <v>310.93470000000002</v>
          </cell>
          <cell r="P38">
            <v>182.04480000000007</v>
          </cell>
          <cell r="Q38">
            <v>3910.3253499999996</v>
          </cell>
        </row>
        <row r="39">
          <cell r="B39" t="str">
            <v>Select Tender</v>
          </cell>
          <cell r="C39">
            <v>92.137500000000273</v>
          </cell>
          <cell r="D39">
            <v>187.23419999999987</v>
          </cell>
          <cell r="E39">
            <v>277.27350000000001</v>
          </cell>
          <cell r="F39">
            <v>286.95330000000013</v>
          </cell>
          <cell r="G39">
            <v>0</v>
          </cell>
          <cell r="H39">
            <v>50.467980000000011</v>
          </cell>
          <cell r="I39">
            <v>86.508300199999894</v>
          </cell>
          <cell r="J39">
            <v>217.49139999999989</v>
          </cell>
          <cell r="K39">
            <v>17.6400000000001</v>
          </cell>
          <cell r="L39">
            <v>0</v>
          </cell>
          <cell r="M39">
            <v>52.990000000000009</v>
          </cell>
          <cell r="N39">
            <v>159.46190000000001</v>
          </cell>
          <cell r="O39">
            <v>9.8124000000000251</v>
          </cell>
          <cell r="P39">
            <v>0</v>
          </cell>
          <cell r="Q39">
            <v>1158.5987802000002</v>
          </cell>
        </row>
        <row r="40">
          <cell r="B40" t="str">
            <v>Breasts</v>
          </cell>
          <cell r="C40">
            <v>285.86250000000001</v>
          </cell>
          <cell r="D40">
            <v>342.79350000000011</v>
          </cell>
          <cell r="E40">
            <v>131.15250000000003</v>
          </cell>
          <cell r="F40">
            <v>46.399999999999977</v>
          </cell>
          <cell r="G40">
            <v>0</v>
          </cell>
          <cell r="H40">
            <v>49.245000000000005</v>
          </cell>
          <cell r="I40">
            <v>51.817500000000109</v>
          </cell>
          <cell r="J40">
            <v>146.15899999999988</v>
          </cell>
          <cell r="K40">
            <v>0</v>
          </cell>
          <cell r="L40">
            <v>306.08999999999997</v>
          </cell>
          <cell r="M40">
            <v>371.66429999999997</v>
          </cell>
          <cell r="N40">
            <v>147</v>
          </cell>
          <cell r="O40">
            <v>279.63975000000005</v>
          </cell>
          <cell r="P40">
            <v>500.29390000000012</v>
          </cell>
          <cell r="Q40">
            <v>2029.4619500000001</v>
          </cell>
        </row>
        <row r="41">
          <cell r="B41" t="str">
            <v>Wings</v>
          </cell>
          <cell r="C41">
            <v>0</v>
          </cell>
          <cell r="D41">
            <v>23.599999999999998</v>
          </cell>
          <cell r="E41">
            <v>32.433024000000003</v>
          </cell>
          <cell r="F41">
            <v>0</v>
          </cell>
          <cell r="G41">
            <v>0</v>
          </cell>
          <cell r="H41">
            <v>0</v>
          </cell>
          <cell r="I41">
            <v>0</v>
          </cell>
          <cell r="J41">
            <v>0</v>
          </cell>
          <cell r="K41">
            <v>0</v>
          </cell>
          <cell r="L41">
            <v>30.66</v>
          </cell>
          <cell r="M41">
            <v>0</v>
          </cell>
          <cell r="N41">
            <v>0</v>
          </cell>
          <cell r="O41">
            <v>0</v>
          </cell>
          <cell r="P41">
            <v>65.667000000000002</v>
          </cell>
          <cell r="Q41">
            <v>128.76002399999999</v>
          </cell>
        </row>
        <row r="42">
          <cell r="B42" t="str">
            <v>Other</v>
          </cell>
          <cell r="C42">
            <v>7.7</v>
          </cell>
          <cell r="D42">
            <v>8.9999000000000002</v>
          </cell>
          <cell r="E42">
            <v>21.982099999999999</v>
          </cell>
          <cell r="F42">
            <v>3.7484999999999999</v>
          </cell>
          <cell r="G42">
            <v>2.4768000000000003</v>
          </cell>
          <cell r="H42">
            <v>0</v>
          </cell>
          <cell r="I42">
            <v>4.26</v>
          </cell>
          <cell r="J42">
            <v>2.3519999999999999</v>
          </cell>
          <cell r="K42">
            <v>57.800000000000004</v>
          </cell>
          <cell r="L42">
            <v>41.316000000000003</v>
          </cell>
          <cell r="M42">
            <v>39.919999999999987</v>
          </cell>
          <cell r="N42">
            <v>0</v>
          </cell>
          <cell r="O42">
            <v>0</v>
          </cell>
          <cell r="P42">
            <v>4.2840000000000007</v>
          </cell>
          <cell r="Q42">
            <v>178.13939999999999</v>
          </cell>
        </row>
        <row r="43">
          <cell r="B43" t="str">
            <v>Total</v>
          </cell>
          <cell r="C43">
            <v>717.72300000000041</v>
          </cell>
          <cell r="D43">
            <v>905.6789</v>
          </cell>
          <cell r="E43">
            <v>612.18607399999985</v>
          </cell>
          <cell r="F43">
            <v>577.55090000000041</v>
          </cell>
          <cell r="G43">
            <v>467.52880000000005</v>
          </cell>
          <cell r="H43">
            <v>472.47457999999983</v>
          </cell>
          <cell r="I43">
            <v>707.87130019999995</v>
          </cell>
          <cell r="J43">
            <v>692.19339999999977</v>
          </cell>
          <cell r="K43">
            <v>231.2852000000002</v>
          </cell>
          <cell r="L43">
            <v>623.28619999999989</v>
          </cell>
          <cell r="M43">
            <v>815.35779999999988</v>
          </cell>
          <cell r="N43">
            <v>852.87470000000019</v>
          </cell>
          <cell r="O43">
            <v>600.38685000000009</v>
          </cell>
          <cell r="P43">
            <v>752.28970000000027</v>
          </cell>
          <cell r="Q43">
            <v>7405.2855042000001</v>
          </cell>
        </row>
        <row r="45">
          <cell r="B45" t="str">
            <v>Total</v>
          </cell>
        </row>
        <row r="46">
          <cell r="B46" t="str">
            <v>Line Run Tender</v>
          </cell>
          <cell r="C46">
            <v>427.67093</v>
          </cell>
          <cell r="D46">
            <v>490.57126</v>
          </cell>
          <cell r="E46">
            <v>980.62364999999988</v>
          </cell>
          <cell r="F46">
            <v>1064.5474500000003</v>
          </cell>
          <cell r="G46">
            <v>1472.6649</v>
          </cell>
          <cell r="H46">
            <v>1109.5284999999999</v>
          </cell>
          <cell r="I46">
            <v>1491.5426499999999</v>
          </cell>
          <cell r="J46">
            <v>1214.7869000000001</v>
          </cell>
          <cell r="K46">
            <v>744.24910000000011</v>
          </cell>
          <cell r="L46">
            <v>802.96199999999988</v>
          </cell>
          <cell r="M46">
            <v>1029.6130000000001</v>
          </cell>
          <cell r="N46">
            <v>1289.6877000000002</v>
          </cell>
          <cell r="O46">
            <v>868.77660000000003</v>
          </cell>
          <cell r="P46">
            <v>687.87530000000004</v>
          </cell>
          <cell r="Q46">
            <v>12756.857749999997</v>
          </cell>
        </row>
        <row r="47">
          <cell r="B47" t="str">
            <v>Select Tender</v>
          </cell>
          <cell r="C47">
            <v>1082.7166000000002</v>
          </cell>
          <cell r="D47">
            <v>1253.7492999999999</v>
          </cell>
          <cell r="E47">
            <v>1521.3855160000001</v>
          </cell>
          <cell r="F47">
            <v>1368.2503000000002</v>
          </cell>
          <cell r="G47">
            <v>989.25189999999998</v>
          </cell>
          <cell r="H47">
            <v>914.45687999999996</v>
          </cell>
          <cell r="I47">
            <v>1073.4168001999999</v>
          </cell>
          <cell r="J47">
            <v>1832.9756499999999</v>
          </cell>
          <cell r="K47">
            <v>1073.547008</v>
          </cell>
          <cell r="L47">
            <v>646.20675000000006</v>
          </cell>
          <cell r="M47">
            <v>787.59900000000005</v>
          </cell>
          <cell r="N47">
            <v>869.79815000000008</v>
          </cell>
          <cell r="O47">
            <v>786.03324999999995</v>
          </cell>
          <cell r="P47">
            <v>676.63630000000001</v>
          </cell>
          <cell r="Q47">
            <v>12539.5575042</v>
          </cell>
        </row>
        <row r="48">
          <cell r="B48" t="str">
            <v>Breasts</v>
          </cell>
          <cell r="C48">
            <v>515.96960000000001</v>
          </cell>
          <cell r="D48">
            <v>726.68540000000007</v>
          </cell>
          <cell r="E48">
            <v>965.91462000000001</v>
          </cell>
          <cell r="F48">
            <v>494.04380000000003</v>
          </cell>
          <cell r="G48">
            <v>1039.4914000000001</v>
          </cell>
          <cell r="H48">
            <v>749.88119999999992</v>
          </cell>
          <cell r="I48">
            <v>903.97091780000005</v>
          </cell>
          <cell r="J48">
            <v>1167.48</v>
          </cell>
          <cell r="K48">
            <v>954.76963999999987</v>
          </cell>
          <cell r="L48">
            <v>678.39760000000001</v>
          </cell>
          <cell r="M48">
            <v>806.32849999999996</v>
          </cell>
          <cell r="N48">
            <v>522.42650000000003</v>
          </cell>
          <cell r="O48">
            <v>565.84175000000005</v>
          </cell>
          <cell r="P48">
            <v>1265.3363138680002</v>
          </cell>
          <cell r="Q48">
            <v>10113.882241668</v>
          </cell>
        </row>
        <row r="49">
          <cell r="B49" t="str">
            <v>Wings</v>
          </cell>
          <cell r="C49">
            <v>0</v>
          </cell>
          <cell r="D49">
            <v>41.94</v>
          </cell>
          <cell r="E49">
            <v>48.025524000000004</v>
          </cell>
          <cell r="F49">
            <v>17.117099999999997</v>
          </cell>
          <cell r="G49">
            <v>0</v>
          </cell>
          <cell r="H49">
            <v>0</v>
          </cell>
          <cell r="I49">
            <v>5.1999999999999998E-2</v>
          </cell>
          <cell r="J49">
            <v>5.96E-2</v>
          </cell>
          <cell r="K49">
            <v>0</v>
          </cell>
          <cell r="L49">
            <v>30.696549999999998</v>
          </cell>
          <cell r="M49">
            <v>0</v>
          </cell>
          <cell r="N49">
            <v>0</v>
          </cell>
          <cell r="O49">
            <v>0</v>
          </cell>
          <cell r="P49">
            <v>65.667000000000002</v>
          </cell>
          <cell r="Q49">
            <v>161.617774</v>
          </cell>
        </row>
        <row r="50">
          <cell r="B50" t="str">
            <v>Co-Pack</v>
          </cell>
          <cell r="C50">
            <v>737.45</v>
          </cell>
          <cell r="D50">
            <v>1262.3450708999999</v>
          </cell>
          <cell r="E50">
            <v>1012.3016546235001</v>
          </cell>
          <cell r="F50">
            <v>364.47356537249999</v>
          </cell>
          <cell r="G50">
            <v>1039.4042298459999</v>
          </cell>
          <cell r="H50">
            <v>580.90150000000006</v>
          </cell>
          <cell r="I50">
            <v>284.62547667199999</v>
          </cell>
          <cell r="J50">
            <v>706.54219999999998</v>
          </cell>
          <cell r="K50">
            <v>669.37716599999999</v>
          </cell>
          <cell r="L50">
            <v>533.80283559999998</v>
          </cell>
          <cell r="M50">
            <v>606.74441507350002</v>
          </cell>
          <cell r="N50">
            <v>370.14600000000002</v>
          </cell>
          <cell r="O50">
            <v>435.66231015799997</v>
          </cell>
          <cell r="P50">
            <v>504.86619999999999</v>
          </cell>
          <cell r="Q50">
            <v>7108.8475533454994</v>
          </cell>
        </row>
        <row r="51">
          <cell r="B51" t="str">
            <v>Other</v>
          </cell>
          <cell r="C51">
            <v>14.045</v>
          </cell>
          <cell r="D51">
            <v>12.7949</v>
          </cell>
          <cell r="E51">
            <v>23.641099999999998</v>
          </cell>
          <cell r="F51">
            <v>5.04</v>
          </cell>
          <cell r="G51">
            <v>4.4823000000000004</v>
          </cell>
          <cell r="H51">
            <v>4.9820000000000002</v>
          </cell>
          <cell r="I51">
            <v>6.5279999999999996</v>
          </cell>
          <cell r="J51">
            <v>3.472</v>
          </cell>
          <cell r="K51">
            <v>105.92</v>
          </cell>
          <cell r="L51">
            <v>43.908000000000001</v>
          </cell>
          <cell r="M51">
            <v>117.52419999999999</v>
          </cell>
          <cell r="N51">
            <v>4.3019999999999996</v>
          </cell>
          <cell r="O51">
            <v>15.923500000000001</v>
          </cell>
          <cell r="P51">
            <v>13.186</v>
          </cell>
          <cell r="Q51">
            <v>348.90910000000002</v>
          </cell>
        </row>
        <row r="52">
          <cell r="B52" t="str">
            <v>Total</v>
          </cell>
          <cell r="C52">
            <v>2777.8521300000002</v>
          </cell>
          <cell r="D52">
            <v>3788.0859308999998</v>
          </cell>
          <cell r="E52">
            <v>4551.8920646235001</v>
          </cell>
          <cell r="F52">
            <v>3313.4722153725006</v>
          </cell>
          <cell r="G52">
            <v>4545.2947298459994</v>
          </cell>
          <cell r="H52">
            <v>3359.7500799999998</v>
          </cell>
          <cell r="I52">
            <v>3760.1358446720001</v>
          </cell>
          <cell r="J52">
            <v>4925.3163499999991</v>
          </cell>
          <cell r="K52">
            <v>3547.8629140000003</v>
          </cell>
          <cell r="L52">
            <v>2735.9737356000001</v>
          </cell>
          <cell r="M52">
            <v>3347.8091150734999</v>
          </cell>
          <cell r="N52">
            <v>3056.3603500000004</v>
          </cell>
          <cell r="O52">
            <v>2672.2374101579999</v>
          </cell>
          <cell r="P52">
            <v>3213.5671138680004</v>
          </cell>
          <cell r="Q52">
            <v>43029.6719232135</v>
          </cell>
        </row>
        <row r="54">
          <cell r="B54" t="str">
            <v>% of Purchases Under Contract</v>
          </cell>
        </row>
        <row r="55">
          <cell r="B55" t="str">
            <v>Line Run Tender</v>
          </cell>
          <cell r="E55">
            <v>0.48375357865374768</v>
          </cell>
          <cell r="F55">
            <v>0.62163105082821801</v>
          </cell>
          <cell r="G55">
            <v>0.46318792550837601</v>
          </cell>
          <cell r="H55">
            <v>0.54663841442558714</v>
          </cell>
          <cell r="I55">
            <v>0.37916740094559148</v>
          </cell>
          <cell r="J55">
            <v>0.5566074181405809</v>
          </cell>
          <cell r="K55">
            <v>0.68206854398614658</v>
          </cell>
          <cell r="L55">
            <v>0.61401336551418373</v>
          </cell>
          <cell r="M55">
            <v>0.56272550948754529</v>
          </cell>
          <cell r="N55">
            <v>0.40898381833059272</v>
          </cell>
          <cell r="O55">
            <v>0.50598842095885177</v>
          </cell>
          <cell r="P55">
            <v>0.66503405486430467</v>
          </cell>
          <cell r="Q55">
            <v>0.52293691210909687</v>
          </cell>
        </row>
        <row r="56">
          <cell r="B56" t="str">
            <v>Select Tender</v>
          </cell>
          <cell r="E56">
            <v>0.7956642174316586</v>
          </cell>
          <cell r="F56">
            <v>0.79027718831854077</v>
          </cell>
          <cell r="G56">
            <v>1</v>
          </cell>
          <cell r="H56">
            <v>0.73081838478813776</v>
          </cell>
          <cell r="I56">
            <v>0.8243280707318299</v>
          </cell>
          <cell r="J56">
            <v>0.68510956487610741</v>
          </cell>
          <cell r="K56">
            <v>0.92874648298586659</v>
          </cell>
          <cell r="L56">
            <v>1</v>
          </cell>
          <cell r="M56">
            <v>0.86562095685748708</v>
          </cell>
          <cell r="N56">
            <v>0.66557723766140453</v>
          </cell>
          <cell r="O56">
            <v>0.71727684547695669</v>
          </cell>
          <cell r="P56">
            <v>0.68755326901616121</v>
          </cell>
          <cell r="Q56">
            <v>0.79930781613648716</v>
          </cell>
        </row>
        <row r="57">
          <cell r="B57" t="str">
            <v>Breasts</v>
          </cell>
          <cell r="E57">
            <v>0.45423020929116897</v>
          </cell>
          <cell r="F57">
            <v>0.40872833542289166</v>
          </cell>
          <cell r="G57">
            <v>0.7488209137660975</v>
          </cell>
          <cell r="H57">
            <v>0.73272099633915344</v>
          </cell>
          <cell r="I57">
            <v>0.6810855171075505</v>
          </cell>
          <cell r="J57">
            <v>0.46016959605303737</v>
          </cell>
          <cell r="K57">
            <v>0.43095211950811513</v>
          </cell>
          <cell r="L57">
            <v>0.22464053528491257</v>
          </cell>
          <cell r="M57">
            <v>0.13532276237290386</v>
          </cell>
          <cell r="N57">
            <v>0.15560810946611628</v>
          </cell>
          <cell r="O57">
            <v>0.14380734542829332</v>
          </cell>
          <cell r="P57">
            <v>8.2932101805581332E-2</v>
          </cell>
          <cell r="Q57">
            <v>0.40162791131430897</v>
          </cell>
        </row>
        <row r="58">
          <cell r="B58" t="str">
            <v>Wings</v>
          </cell>
          <cell r="E58">
            <v>0</v>
          </cell>
          <cell r="F58">
            <v>0</v>
          </cell>
          <cell r="G58">
            <v>0</v>
          </cell>
          <cell r="H58">
            <v>0</v>
          </cell>
          <cell r="I58">
            <v>0</v>
          </cell>
          <cell r="J58">
            <v>0</v>
          </cell>
          <cell r="K58">
            <v>0</v>
          </cell>
          <cell r="L58">
            <v>0</v>
          </cell>
          <cell r="M58">
            <v>0</v>
          </cell>
          <cell r="N58">
            <v>0</v>
          </cell>
          <cell r="O58">
            <v>0</v>
          </cell>
          <cell r="P58">
            <v>0</v>
          </cell>
          <cell r="Q58">
            <v>0</v>
          </cell>
        </row>
        <row r="59">
          <cell r="B59" t="str">
            <v>Co-Pack</v>
          </cell>
          <cell r="E59">
            <v>1</v>
          </cell>
          <cell r="F59">
            <v>1</v>
          </cell>
          <cell r="G59">
            <v>1</v>
          </cell>
          <cell r="H59">
            <v>1</v>
          </cell>
          <cell r="I59">
            <v>1</v>
          </cell>
          <cell r="J59">
            <v>1</v>
          </cell>
          <cell r="K59">
            <v>1</v>
          </cell>
          <cell r="L59">
            <v>1</v>
          </cell>
          <cell r="M59">
            <v>1</v>
          </cell>
          <cell r="N59">
            <v>1</v>
          </cell>
          <cell r="O59">
            <v>1</v>
          </cell>
          <cell r="P59">
            <v>1</v>
          </cell>
          <cell r="Q59">
            <v>1</v>
          </cell>
        </row>
        <row r="60">
          <cell r="B60" t="str">
            <v>Other</v>
          </cell>
          <cell r="E60">
            <v>0</v>
          </cell>
          <cell r="F60">
            <v>0</v>
          </cell>
          <cell r="G60">
            <v>0</v>
          </cell>
          <cell r="H60">
            <v>0</v>
          </cell>
          <cell r="I60">
            <v>0</v>
          </cell>
          <cell r="J60">
            <v>0</v>
          </cell>
          <cell r="K60">
            <v>0</v>
          </cell>
          <cell r="L60">
            <v>0</v>
          </cell>
          <cell r="M60">
            <v>0</v>
          </cell>
          <cell r="N60">
            <v>0</v>
          </cell>
          <cell r="O60">
            <v>0</v>
          </cell>
          <cell r="P60">
            <v>0</v>
          </cell>
          <cell r="Q60">
            <v>0</v>
          </cell>
        </row>
        <row r="61">
          <cell r="B61" t="str">
            <v>Total</v>
          </cell>
          <cell r="E61">
            <v>0.68893142150612108</v>
          </cell>
          <cell r="F61">
            <v>0.69698970302452667</v>
          </cell>
          <cell r="G61">
            <v>0.76764430850542831</v>
          </cell>
          <cell r="H61">
            <v>0.71587705714110728</v>
          </cell>
          <cell r="I61">
            <v>0.62516329828957384</v>
          </cell>
          <cell r="J61">
            <v>0.64477676647105131</v>
          </cell>
          <cell r="K61">
            <v>0.72875393911006103</v>
          </cell>
          <cell r="L61">
            <v>0.66719740831126118</v>
          </cell>
          <cell r="M61">
            <v>0.59053866188846182</v>
          </cell>
          <cell r="N61">
            <v>0.50969744127193639</v>
          </cell>
          <cell r="O61">
            <v>0.56897222319333618</v>
          </cell>
          <cell r="P61">
            <v>0.4768804091212604</v>
          </cell>
          <cell r="Q61">
            <v>0.64757321708309512</v>
          </cell>
        </row>
        <row r="62">
          <cell r="B62" t="str">
            <v>(1) UB is average of select and line run tender UB price.</v>
          </cell>
        </row>
        <row r="63">
          <cell r="B63" t="str">
            <v>Note:  Excludes beef and pork purchases.</v>
          </cell>
        </row>
        <row r="64">
          <cell r="B64" t="str">
            <v>Suppliers -- Lbs. Purchased ('000s)</v>
          </cell>
          <cell r="C64">
            <v>39753</v>
          </cell>
          <cell r="D64">
            <v>39783</v>
          </cell>
          <cell r="E64">
            <v>39814</v>
          </cell>
          <cell r="F64">
            <v>39845</v>
          </cell>
          <cell r="G64">
            <v>39873</v>
          </cell>
          <cell r="H64">
            <v>39904</v>
          </cell>
          <cell r="I64">
            <v>39934</v>
          </cell>
          <cell r="J64">
            <v>39965</v>
          </cell>
          <cell r="K64">
            <v>39995</v>
          </cell>
          <cell r="L64">
            <v>40026</v>
          </cell>
          <cell r="M64">
            <v>40057</v>
          </cell>
          <cell r="N64">
            <v>40087</v>
          </cell>
          <cell r="O64">
            <v>40118</v>
          </cell>
          <cell r="P64">
            <v>40118</v>
          </cell>
          <cell r="Q64" t="str">
            <v>2009</v>
          </cell>
          <cell r="S64" t="str">
            <v>Contract?</v>
          </cell>
          <cell r="T64" t="str">
            <v>Price
$  / Lbs.</v>
          </cell>
          <cell r="U64" t="str">
            <v>Price
Ceiling - Floor</v>
          </cell>
        </row>
        <row r="65">
          <cell r="A65">
            <v>1</v>
          </cell>
          <cell r="B65" t="str">
            <v>House of Raeford Farms, Inc</v>
          </cell>
        </row>
        <row r="66">
          <cell r="B66" t="str">
            <v>Line Run Tender</v>
          </cell>
          <cell r="C66">
            <v>36.75</v>
          </cell>
          <cell r="D66">
            <v>73.5</v>
          </cell>
          <cell r="E66">
            <v>220.64</v>
          </cell>
          <cell r="F66">
            <v>246.89</v>
          </cell>
          <cell r="G66">
            <v>275.31</v>
          </cell>
          <cell r="H66">
            <v>197.32</v>
          </cell>
          <cell r="I66">
            <v>218.05</v>
          </cell>
          <cell r="J66">
            <v>259.49</v>
          </cell>
          <cell r="K66">
            <v>202.37</v>
          </cell>
          <cell r="L66">
            <v>205.87</v>
          </cell>
          <cell r="M66">
            <v>261.31</v>
          </cell>
          <cell r="N66">
            <v>202.44</v>
          </cell>
          <cell r="O66">
            <v>218.89</v>
          </cell>
          <cell r="P66">
            <v>226.31</v>
          </cell>
          <cell r="Q66">
            <v>2734.8899999999994</v>
          </cell>
          <cell r="S66" t="str">
            <v>Y</v>
          </cell>
          <cell r="T66" t="str">
            <v>UB - 8¢</v>
          </cell>
          <cell r="U66" t="str">
            <v>$1.06 - $1.80</v>
          </cell>
        </row>
        <row r="67">
          <cell r="B67" t="str">
            <v>Select Tender</v>
          </cell>
          <cell r="C67">
            <v>255.01</v>
          </cell>
          <cell r="D67">
            <v>154.07</v>
          </cell>
          <cell r="E67">
            <v>148.82</v>
          </cell>
          <cell r="F67">
            <v>137.76</v>
          </cell>
          <cell r="G67">
            <v>192.01</v>
          </cell>
          <cell r="H67">
            <v>95.76</v>
          </cell>
          <cell r="I67">
            <v>112.7</v>
          </cell>
          <cell r="J67">
            <v>186.76</v>
          </cell>
          <cell r="K67">
            <v>108.08</v>
          </cell>
          <cell r="L67">
            <v>119.35</v>
          </cell>
          <cell r="M67">
            <v>129.91999999999999</v>
          </cell>
          <cell r="N67">
            <v>89.67</v>
          </cell>
          <cell r="O67">
            <v>78.61</v>
          </cell>
          <cell r="P67">
            <v>75.319999999999993</v>
          </cell>
          <cell r="Q67">
            <v>1474.76</v>
          </cell>
          <cell r="S67" t="str">
            <v>Y</v>
          </cell>
          <cell r="T67" t="str">
            <v>UB + 3¢ (1)</v>
          </cell>
          <cell r="U67" t="str">
            <v>$1.43 - $1.95</v>
          </cell>
        </row>
        <row r="68">
          <cell r="B68" t="str">
            <v>Breasts</v>
          </cell>
          <cell r="C68">
            <v>110.53</v>
          </cell>
          <cell r="D68">
            <v>63.67</v>
          </cell>
          <cell r="E68">
            <v>359.09</v>
          </cell>
          <cell r="F68">
            <v>166.01</v>
          </cell>
          <cell r="G68">
            <v>566.79</v>
          </cell>
          <cell r="H68">
            <v>411.73</v>
          </cell>
          <cell r="I68">
            <v>429.52</v>
          </cell>
          <cell r="J68">
            <v>381.22</v>
          </cell>
          <cell r="K68">
            <v>290.29000000000002</v>
          </cell>
          <cell r="L68">
            <v>123.48</v>
          </cell>
          <cell r="M68">
            <v>93.38</v>
          </cell>
          <cell r="N68">
            <v>73.569999999999993</v>
          </cell>
          <cell r="O68">
            <v>73.64</v>
          </cell>
          <cell r="P68">
            <v>92.05</v>
          </cell>
          <cell r="Q68">
            <v>3060.77</v>
          </cell>
          <cell r="S68" t="str">
            <v>Y</v>
          </cell>
          <cell r="T68" t="str">
            <v>UB - 10¢</v>
          </cell>
          <cell r="U68" t="str">
            <v>None</v>
          </cell>
        </row>
        <row r="69">
          <cell r="B69" t="str">
            <v>Wings</v>
          </cell>
          <cell r="C69">
            <v>0</v>
          </cell>
          <cell r="D69">
            <v>0</v>
          </cell>
          <cell r="E69">
            <v>9.4499999999999993</v>
          </cell>
          <cell r="F69">
            <v>10.01</v>
          </cell>
          <cell r="G69">
            <v>0</v>
          </cell>
          <cell r="H69">
            <v>0</v>
          </cell>
          <cell r="I69">
            <v>0</v>
          </cell>
          <cell r="J69">
            <v>0</v>
          </cell>
          <cell r="K69">
            <v>0</v>
          </cell>
          <cell r="L69">
            <v>0</v>
          </cell>
          <cell r="M69">
            <v>0</v>
          </cell>
          <cell r="N69">
            <v>0</v>
          </cell>
          <cell r="O69">
            <v>0</v>
          </cell>
          <cell r="P69">
            <v>0</v>
          </cell>
          <cell r="Q69">
            <v>19.46</v>
          </cell>
        </row>
        <row r="70">
          <cell r="B70" t="str">
            <v>Total</v>
          </cell>
          <cell r="C70">
            <v>402.28999999999996</v>
          </cell>
          <cell r="D70">
            <v>291.24</v>
          </cell>
          <cell r="E70">
            <v>738</v>
          </cell>
          <cell r="F70">
            <v>560.66999999999996</v>
          </cell>
          <cell r="G70">
            <v>1034.1099999999999</v>
          </cell>
          <cell r="H70">
            <v>704.81</v>
          </cell>
          <cell r="I70">
            <v>760.27</v>
          </cell>
          <cell r="J70">
            <v>827.47</v>
          </cell>
          <cell r="K70">
            <v>600.74</v>
          </cell>
          <cell r="L70">
            <v>448.70000000000005</v>
          </cell>
          <cell r="M70">
            <v>484.61</v>
          </cell>
          <cell r="N70">
            <v>365.68</v>
          </cell>
          <cell r="O70">
            <v>371.14</v>
          </cell>
          <cell r="P70">
            <v>393.68</v>
          </cell>
          <cell r="Q70">
            <v>7289.88</v>
          </cell>
        </row>
        <row r="72">
          <cell r="A72">
            <v>2</v>
          </cell>
          <cell r="B72" t="str">
            <v>Marshall Durbin Companies</v>
          </cell>
        </row>
        <row r="73">
          <cell r="B73" t="str">
            <v>Line Run Tender</v>
          </cell>
          <cell r="C73">
            <v>0</v>
          </cell>
          <cell r="D73">
            <v>1.68</v>
          </cell>
          <cell r="E73">
            <v>0</v>
          </cell>
          <cell r="F73">
            <v>16.309999999999999</v>
          </cell>
          <cell r="G73">
            <v>104.79</v>
          </cell>
          <cell r="H73">
            <v>81.41</v>
          </cell>
          <cell r="I73">
            <v>69.510000000000005</v>
          </cell>
          <cell r="J73">
            <v>43.29</v>
          </cell>
          <cell r="K73">
            <v>16.399999999999999</v>
          </cell>
          <cell r="L73">
            <v>4.88</v>
          </cell>
          <cell r="M73">
            <v>0</v>
          </cell>
          <cell r="N73">
            <v>0</v>
          </cell>
          <cell r="O73">
            <v>0</v>
          </cell>
          <cell r="P73">
            <v>0.35</v>
          </cell>
          <cell r="Q73">
            <v>336.94</v>
          </cell>
        </row>
        <row r="74">
          <cell r="B74" t="str">
            <v>Select Tender</v>
          </cell>
          <cell r="C74">
            <v>410.27</v>
          </cell>
          <cell r="D74">
            <v>502.81</v>
          </cell>
          <cell r="E74">
            <v>488.95014000000003</v>
          </cell>
          <cell r="F74">
            <v>407.68</v>
          </cell>
          <cell r="G74">
            <v>301.83999999999997</v>
          </cell>
          <cell r="H74">
            <v>240.45</v>
          </cell>
          <cell r="I74">
            <v>341.95</v>
          </cell>
          <cell r="J74">
            <v>481.04</v>
          </cell>
          <cell r="K74">
            <v>399.35</v>
          </cell>
          <cell r="L74">
            <v>220.08</v>
          </cell>
          <cell r="M74">
            <v>253.12</v>
          </cell>
          <cell r="N74">
            <v>261.17</v>
          </cell>
          <cell r="O74">
            <v>274.75</v>
          </cell>
          <cell r="P74">
            <v>202.58</v>
          </cell>
          <cell r="Q74">
            <v>3872.9601399999997</v>
          </cell>
          <cell r="S74" t="str">
            <v>Y</v>
          </cell>
          <cell r="T74" t="str">
            <v>UB - 15¢</v>
          </cell>
          <cell r="U74" t="str">
            <v>$1.05 - $2.05</v>
          </cell>
        </row>
        <row r="75">
          <cell r="B75" t="str">
            <v>Breasts</v>
          </cell>
          <cell r="C75">
            <v>108.71</v>
          </cell>
          <cell r="D75">
            <v>164.54</v>
          </cell>
          <cell r="E75">
            <v>247.4</v>
          </cell>
          <cell r="F75">
            <v>187.47</v>
          </cell>
          <cell r="G75">
            <v>184.63</v>
          </cell>
          <cell r="H75">
            <v>106.75</v>
          </cell>
          <cell r="I75">
            <v>85.82</v>
          </cell>
          <cell r="J75">
            <v>135.72</v>
          </cell>
          <cell r="K75">
            <v>122.34</v>
          </cell>
          <cell r="L75">
            <v>13.77</v>
          </cell>
          <cell r="M75">
            <v>71.989999999999995</v>
          </cell>
          <cell r="N75">
            <v>109.69</v>
          </cell>
          <cell r="O75">
            <v>0</v>
          </cell>
          <cell r="P75">
            <v>231.92</v>
          </cell>
          <cell r="Q75">
            <v>1497.5</v>
          </cell>
        </row>
        <row r="76">
          <cell r="B76" t="str">
            <v>Wings</v>
          </cell>
          <cell r="C76">
            <v>0</v>
          </cell>
          <cell r="D76">
            <v>14</v>
          </cell>
          <cell r="E76">
            <v>0</v>
          </cell>
          <cell r="F76">
            <v>0</v>
          </cell>
          <cell r="G76">
            <v>0</v>
          </cell>
          <cell r="H76">
            <v>0</v>
          </cell>
          <cell r="I76">
            <v>0.04</v>
          </cell>
          <cell r="J76">
            <v>0.04</v>
          </cell>
          <cell r="K76">
            <v>0</v>
          </cell>
          <cell r="L76">
            <v>2.5000000000000001E-2</v>
          </cell>
          <cell r="M76">
            <v>0</v>
          </cell>
          <cell r="N76">
            <v>0</v>
          </cell>
          <cell r="O76">
            <v>0</v>
          </cell>
          <cell r="P76">
            <v>0</v>
          </cell>
          <cell r="Q76">
            <v>0.10500000000000001</v>
          </cell>
        </row>
        <row r="77">
          <cell r="B77" t="str">
            <v>Other</v>
          </cell>
          <cell r="C77">
            <v>18.25</v>
          </cell>
          <cell r="D77">
            <v>12.65</v>
          </cell>
          <cell r="E77">
            <v>5.53</v>
          </cell>
          <cell r="F77">
            <v>2.87</v>
          </cell>
          <cell r="G77">
            <v>5.39</v>
          </cell>
          <cell r="H77">
            <v>11.32</v>
          </cell>
          <cell r="I77">
            <v>5.67</v>
          </cell>
          <cell r="J77">
            <v>2.8</v>
          </cell>
          <cell r="K77">
            <v>13.45</v>
          </cell>
          <cell r="L77">
            <v>5.76</v>
          </cell>
          <cell r="M77">
            <v>29.58</v>
          </cell>
          <cell r="N77">
            <v>10.119999999999999</v>
          </cell>
          <cell r="O77">
            <v>36.880000000000003</v>
          </cell>
          <cell r="P77">
            <v>20.04</v>
          </cell>
          <cell r="Q77">
            <v>149.41</v>
          </cell>
        </row>
        <row r="78">
          <cell r="B78" t="str">
            <v>Total</v>
          </cell>
          <cell r="C78">
            <v>537.23</v>
          </cell>
          <cell r="D78">
            <v>695.68</v>
          </cell>
          <cell r="E78">
            <v>741.88013999999998</v>
          </cell>
          <cell r="F78">
            <v>614.33000000000004</v>
          </cell>
          <cell r="G78">
            <v>596.65</v>
          </cell>
          <cell r="H78">
            <v>439.93</v>
          </cell>
          <cell r="I78">
            <v>502.99</v>
          </cell>
          <cell r="J78">
            <v>662.89</v>
          </cell>
          <cell r="K78">
            <v>551.54000000000008</v>
          </cell>
          <cell r="L78">
            <v>244.51500000000001</v>
          </cell>
          <cell r="M78">
            <v>354.69</v>
          </cell>
          <cell r="N78">
            <v>380.98</v>
          </cell>
          <cell r="O78">
            <v>311.63</v>
          </cell>
          <cell r="P78">
            <v>454.89000000000004</v>
          </cell>
          <cell r="Q78">
            <v>5856.915140000001</v>
          </cell>
        </row>
        <row r="80">
          <cell r="A80">
            <v>3</v>
          </cell>
          <cell r="B80" t="str">
            <v>Tyson</v>
          </cell>
        </row>
        <row r="81">
          <cell r="B81" t="str">
            <v>Co-Pack</v>
          </cell>
          <cell r="C81">
            <v>348.25</v>
          </cell>
          <cell r="D81">
            <v>600.67765199999997</v>
          </cell>
          <cell r="E81">
            <v>452.7578416925806</v>
          </cell>
          <cell r="F81">
            <v>191.18960178309959</v>
          </cell>
          <cell r="G81">
            <v>531.13659990064525</v>
          </cell>
          <cell r="H81">
            <v>276.39580645161288</v>
          </cell>
          <cell r="I81">
            <v>209.35256559483869</v>
          </cell>
          <cell r="J81">
            <v>410.83</v>
          </cell>
          <cell r="K81">
            <v>403.90139741935485</v>
          </cell>
          <cell r="L81">
            <v>283.89833245815805</v>
          </cell>
          <cell r="M81">
            <v>349.24840710679291</v>
          </cell>
          <cell r="N81">
            <v>222.39</v>
          </cell>
          <cell r="O81">
            <v>249.88253600000002</v>
          </cell>
          <cell r="P81">
            <v>330.58</v>
          </cell>
          <cell r="Q81">
            <v>3911.5630884070829</v>
          </cell>
          <cell r="S81" t="str">
            <v>Y</v>
          </cell>
          <cell r="T81" t="str">
            <v>N/A</v>
          </cell>
          <cell r="U81" t="str">
            <v>N/A</v>
          </cell>
        </row>
        <row r="83">
          <cell r="A83">
            <v>4</v>
          </cell>
          <cell r="B83" t="str">
            <v>Mountaire Farms</v>
          </cell>
        </row>
        <row r="84">
          <cell r="B84" t="str">
            <v>Line Run Tender</v>
          </cell>
          <cell r="C84">
            <v>0</v>
          </cell>
          <cell r="D84">
            <v>10.01</v>
          </cell>
          <cell r="E84">
            <v>111.16</v>
          </cell>
          <cell r="F84">
            <v>176.99</v>
          </cell>
          <cell r="G84">
            <v>180.32</v>
          </cell>
          <cell r="H84">
            <v>216.16</v>
          </cell>
          <cell r="I84">
            <v>177.69</v>
          </cell>
          <cell r="J84">
            <v>220.8</v>
          </cell>
          <cell r="K84">
            <v>146.76</v>
          </cell>
          <cell r="L84">
            <v>147.52000000000001</v>
          </cell>
          <cell r="M84">
            <v>173.2</v>
          </cell>
          <cell r="N84">
            <v>218.12</v>
          </cell>
          <cell r="O84">
            <v>147.52000000000001</v>
          </cell>
          <cell r="P84">
            <v>136.91999999999999</v>
          </cell>
          <cell r="Q84">
            <v>2053.16</v>
          </cell>
          <cell r="S84" t="str">
            <v>Y</v>
          </cell>
          <cell r="T84" t="str">
            <v>UB - 5.5¢</v>
          </cell>
          <cell r="U84" t="str">
            <v>$1.15 - $1.65</v>
          </cell>
        </row>
        <row r="85">
          <cell r="B85" t="str">
            <v>Select Tender</v>
          </cell>
          <cell r="C85">
            <v>0</v>
          </cell>
          <cell r="D85">
            <v>0</v>
          </cell>
          <cell r="E85">
            <v>0</v>
          </cell>
          <cell r="F85">
            <v>0</v>
          </cell>
          <cell r="G85">
            <v>0</v>
          </cell>
          <cell r="H85">
            <v>0</v>
          </cell>
          <cell r="I85">
            <v>0</v>
          </cell>
          <cell r="J85">
            <v>0</v>
          </cell>
          <cell r="K85">
            <v>0</v>
          </cell>
          <cell r="L85">
            <v>0</v>
          </cell>
          <cell r="M85">
            <v>0</v>
          </cell>
          <cell r="N85">
            <v>40.875999999999998</v>
          </cell>
          <cell r="O85">
            <v>0</v>
          </cell>
          <cell r="P85">
            <v>0</v>
          </cell>
          <cell r="Q85">
            <v>40.875999999999998</v>
          </cell>
        </row>
        <row r="86">
          <cell r="B86" t="str">
            <v>Breasts</v>
          </cell>
          <cell r="C86">
            <v>0</v>
          </cell>
          <cell r="D86">
            <v>0</v>
          </cell>
          <cell r="E86">
            <v>0</v>
          </cell>
          <cell r="F86">
            <v>0</v>
          </cell>
          <cell r="G86">
            <v>0</v>
          </cell>
          <cell r="H86">
            <v>0</v>
          </cell>
          <cell r="I86">
            <v>39.200000000000003</v>
          </cell>
          <cell r="J86">
            <v>197.64</v>
          </cell>
          <cell r="K86">
            <v>235.12</v>
          </cell>
          <cell r="L86">
            <v>157.52000000000001</v>
          </cell>
          <cell r="M86">
            <v>196.44</v>
          </cell>
          <cell r="N86">
            <v>156.88</v>
          </cell>
          <cell r="O86">
            <v>117.52</v>
          </cell>
          <cell r="P86">
            <v>179.8</v>
          </cell>
          <cell r="Q86">
            <v>1280.1200000000001</v>
          </cell>
        </row>
        <row r="87">
          <cell r="B87" t="str">
            <v>Total</v>
          </cell>
          <cell r="C87">
            <v>0</v>
          </cell>
          <cell r="D87">
            <v>10.01</v>
          </cell>
          <cell r="E87">
            <v>111.16</v>
          </cell>
          <cell r="F87">
            <v>176.99</v>
          </cell>
          <cell r="G87">
            <v>180.32</v>
          </cell>
          <cell r="H87">
            <v>216.16</v>
          </cell>
          <cell r="I87">
            <v>216.89</v>
          </cell>
          <cell r="J87">
            <v>418.44</v>
          </cell>
          <cell r="K87">
            <v>381.88</v>
          </cell>
          <cell r="L87">
            <v>305.04000000000002</v>
          </cell>
          <cell r="M87">
            <v>369.64</v>
          </cell>
          <cell r="N87">
            <v>415.87599999999998</v>
          </cell>
          <cell r="O87">
            <v>265.04000000000002</v>
          </cell>
          <cell r="P87">
            <v>316.72000000000003</v>
          </cell>
          <cell r="Q87">
            <v>3374.1559999999999</v>
          </cell>
        </row>
        <row r="89">
          <cell r="A89">
            <v>5</v>
          </cell>
          <cell r="B89" t="str">
            <v>Eastern Poultry Distributors</v>
          </cell>
        </row>
        <row r="90">
          <cell r="B90" t="str">
            <v>Line Run Tender</v>
          </cell>
          <cell r="C90">
            <v>53.806129999999996</v>
          </cell>
          <cell r="D90">
            <v>44.4773</v>
          </cell>
          <cell r="E90">
            <v>224.7</v>
          </cell>
          <cell r="F90">
            <v>88.06</v>
          </cell>
          <cell r="G90">
            <v>109.06</v>
          </cell>
          <cell r="H90">
            <v>0</v>
          </cell>
          <cell r="I90">
            <v>182.98</v>
          </cell>
          <cell r="J90">
            <v>114.9</v>
          </cell>
          <cell r="K90">
            <v>37.450000000000003</v>
          </cell>
          <cell r="L90">
            <v>39.880000000000003</v>
          </cell>
          <cell r="M90">
            <v>76.75</v>
          </cell>
          <cell r="N90">
            <v>185.64</v>
          </cell>
          <cell r="O90">
            <v>104.06</v>
          </cell>
          <cell r="P90">
            <v>37.450000000000003</v>
          </cell>
          <cell r="Q90">
            <v>1200.93</v>
          </cell>
        </row>
        <row r="91">
          <cell r="B91" t="str">
            <v>Select Tender</v>
          </cell>
          <cell r="C91">
            <v>0</v>
          </cell>
          <cell r="D91">
            <v>0</v>
          </cell>
          <cell r="E91">
            <v>21</v>
          </cell>
          <cell r="F91">
            <v>0</v>
          </cell>
          <cell r="G91">
            <v>0</v>
          </cell>
          <cell r="H91">
            <v>120.54</v>
          </cell>
          <cell r="I91">
            <v>62.24</v>
          </cell>
          <cell r="J91">
            <v>221.09</v>
          </cell>
          <cell r="K91">
            <v>34.619999999999997</v>
          </cell>
          <cell r="L91">
            <v>0</v>
          </cell>
          <cell r="M91">
            <v>37.479999999999997</v>
          </cell>
          <cell r="N91">
            <v>72.069999999999993</v>
          </cell>
          <cell r="O91">
            <v>175.92</v>
          </cell>
          <cell r="P91">
            <v>165.35</v>
          </cell>
          <cell r="Q91">
            <v>910.31</v>
          </cell>
        </row>
        <row r="92">
          <cell r="B92" t="str">
            <v>Breasts</v>
          </cell>
          <cell r="C92">
            <v>0</v>
          </cell>
          <cell r="D92">
            <v>110.25</v>
          </cell>
          <cell r="E92">
            <v>73.010000000000005</v>
          </cell>
          <cell r="F92">
            <v>0</v>
          </cell>
          <cell r="G92">
            <v>0</v>
          </cell>
          <cell r="H92">
            <v>0</v>
          </cell>
          <cell r="I92">
            <v>33.272844000000013</v>
          </cell>
          <cell r="J92">
            <v>0</v>
          </cell>
          <cell r="K92">
            <v>36.75</v>
          </cell>
          <cell r="L92">
            <v>0</v>
          </cell>
          <cell r="M92">
            <v>0</v>
          </cell>
          <cell r="N92">
            <v>0</v>
          </cell>
          <cell r="O92">
            <v>71.650000000000006</v>
          </cell>
          <cell r="P92">
            <v>150.47511386800002</v>
          </cell>
          <cell r="Q92">
            <v>365.15795786800004</v>
          </cell>
        </row>
        <row r="93">
          <cell r="B93" t="str">
            <v>Other</v>
          </cell>
          <cell r="C93">
            <v>0</v>
          </cell>
          <cell r="D93">
            <v>0</v>
          </cell>
          <cell r="E93">
            <v>0</v>
          </cell>
          <cell r="F93">
            <v>0</v>
          </cell>
          <cell r="G93">
            <v>0</v>
          </cell>
          <cell r="H93">
            <v>0</v>
          </cell>
          <cell r="I93">
            <v>0</v>
          </cell>
          <cell r="J93">
            <v>0</v>
          </cell>
          <cell r="K93">
            <v>31</v>
          </cell>
          <cell r="L93">
            <v>0</v>
          </cell>
          <cell r="M93">
            <v>40</v>
          </cell>
          <cell r="N93">
            <v>0</v>
          </cell>
          <cell r="O93">
            <v>0</v>
          </cell>
          <cell r="P93">
            <v>0</v>
          </cell>
          <cell r="Q93">
            <v>71</v>
          </cell>
        </row>
        <row r="94">
          <cell r="B94" t="str">
            <v>Total</v>
          </cell>
          <cell r="C94">
            <v>53.806129999999996</v>
          </cell>
          <cell r="D94">
            <v>154.72730000000001</v>
          </cell>
          <cell r="E94">
            <v>318.70999999999998</v>
          </cell>
          <cell r="F94">
            <v>88.06</v>
          </cell>
          <cell r="G94">
            <v>109.06</v>
          </cell>
          <cell r="H94">
            <v>120.54</v>
          </cell>
          <cell r="I94">
            <v>278.49284399999999</v>
          </cell>
          <cell r="J94">
            <v>335.99</v>
          </cell>
          <cell r="K94">
            <v>108.82</v>
          </cell>
          <cell r="L94">
            <v>39.880000000000003</v>
          </cell>
          <cell r="M94">
            <v>114.22999999999999</v>
          </cell>
          <cell r="N94">
            <v>257.70999999999998</v>
          </cell>
          <cell r="O94">
            <v>351.63</v>
          </cell>
          <cell r="P94">
            <v>353.27511386800006</v>
          </cell>
          <cell r="Q94">
            <v>2476.397957868</v>
          </cell>
        </row>
        <row r="96">
          <cell r="B96" t="str">
            <v>Other</v>
          </cell>
        </row>
        <row r="97">
          <cell r="B97" t="str">
            <v>Line Run Tender</v>
          </cell>
          <cell r="C97">
            <v>339.19</v>
          </cell>
          <cell r="D97">
            <v>313.82</v>
          </cell>
          <cell r="E97">
            <v>100.32000000000005</v>
          </cell>
          <cell r="F97">
            <v>160.02999999999997</v>
          </cell>
          <cell r="G97">
            <v>312.39999999999998</v>
          </cell>
          <cell r="H97">
            <v>251.81000000000006</v>
          </cell>
          <cell r="I97">
            <v>404.11999999999989</v>
          </cell>
          <cell r="J97">
            <v>233.22000000000003</v>
          </cell>
          <cell r="K97">
            <v>107.24000000000007</v>
          </cell>
          <cell r="L97">
            <v>175.51999999999998</v>
          </cell>
          <cell r="M97">
            <v>267.5</v>
          </cell>
          <cell r="N97">
            <v>457.88999999999987</v>
          </cell>
          <cell r="O97">
            <v>258.00000000000006</v>
          </cell>
          <cell r="P97">
            <v>144.48000000000002</v>
          </cell>
          <cell r="Q97">
            <v>2872.5299999999997</v>
          </cell>
        </row>
        <row r="98">
          <cell r="B98" t="str">
            <v>Select Tender</v>
          </cell>
          <cell r="C98">
            <v>58.074000000000069</v>
          </cell>
          <cell r="D98">
            <v>124.84000000000003</v>
          </cell>
          <cell r="E98">
            <v>156.58999999999992</v>
          </cell>
          <cell r="F98">
            <v>157.46999999999991</v>
          </cell>
          <cell r="G98">
            <v>0</v>
          </cell>
          <cell r="H98">
            <v>27.096000000000004</v>
          </cell>
          <cell r="I98">
            <v>49.108000000000061</v>
          </cell>
          <cell r="J98">
            <v>125.37</v>
          </cell>
          <cell r="K98">
            <v>9.8000000000000682</v>
          </cell>
          <cell r="L98">
            <v>0</v>
          </cell>
          <cell r="M98">
            <v>37.850000000000023</v>
          </cell>
          <cell r="N98">
            <v>123.43</v>
          </cell>
          <cell r="O98">
            <v>8.8400000000000318</v>
          </cell>
          <cell r="P98">
            <v>0</v>
          </cell>
          <cell r="Q98">
            <v>695.55399999999997</v>
          </cell>
        </row>
        <row r="99">
          <cell r="B99" t="str">
            <v>Breasts</v>
          </cell>
          <cell r="C99">
            <v>192.5</v>
          </cell>
          <cell r="D99">
            <v>223.93</v>
          </cell>
          <cell r="E99">
            <v>113.5</v>
          </cell>
          <cell r="F99">
            <v>40</v>
          </cell>
          <cell r="G99">
            <v>0</v>
          </cell>
          <cell r="H99">
            <v>36.75</v>
          </cell>
          <cell r="I99">
            <v>36.750000000000114</v>
          </cell>
          <cell r="J99">
            <v>104.43999999999994</v>
          </cell>
          <cell r="K99">
            <v>0</v>
          </cell>
          <cell r="L99">
            <v>262.25</v>
          </cell>
          <cell r="M99">
            <v>343.89000000000004</v>
          </cell>
          <cell r="N99">
            <v>147</v>
          </cell>
          <cell r="O99">
            <v>251.32999999999998</v>
          </cell>
          <cell r="P99">
            <v>425.4799999999999</v>
          </cell>
          <cell r="Q99">
            <v>1761.3899999999999</v>
          </cell>
        </row>
        <row r="100">
          <cell r="B100" t="str">
            <v>Wings</v>
          </cell>
          <cell r="C100">
            <v>0</v>
          </cell>
          <cell r="D100">
            <v>20</v>
          </cell>
          <cell r="E100">
            <v>20.790400000000002</v>
          </cell>
          <cell r="F100">
            <v>0</v>
          </cell>
          <cell r="G100">
            <v>0</v>
          </cell>
          <cell r="H100">
            <v>0</v>
          </cell>
          <cell r="I100">
            <v>0</v>
          </cell>
          <cell r="J100">
            <v>0</v>
          </cell>
          <cell r="K100">
            <v>0</v>
          </cell>
          <cell r="L100">
            <v>21</v>
          </cell>
          <cell r="M100">
            <v>0</v>
          </cell>
          <cell r="N100">
            <v>0</v>
          </cell>
          <cell r="O100">
            <v>0</v>
          </cell>
          <cell r="P100">
            <v>41.3</v>
          </cell>
          <cell r="Q100">
            <v>83.090400000000002</v>
          </cell>
        </row>
        <row r="101">
          <cell r="B101" t="str">
            <v>Other</v>
          </cell>
          <cell r="C101">
            <v>7</v>
          </cell>
          <cell r="D101">
            <v>20.93</v>
          </cell>
          <cell r="E101">
            <v>50.05</v>
          </cell>
          <cell r="F101">
            <v>8.3299999999999983</v>
          </cell>
          <cell r="G101">
            <v>5.7600000000000007</v>
          </cell>
          <cell r="H101">
            <v>0</v>
          </cell>
          <cell r="I101">
            <v>8.52</v>
          </cell>
          <cell r="J101">
            <v>6.72</v>
          </cell>
          <cell r="K101">
            <v>68</v>
          </cell>
          <cell r="L101">
            <v>37.56</v>
          </cell>
          <cell r="M101">
            <v>39.92</v>
          </cell>
          <cell r="N101">
            <v>0</v>
          </cell>
          <cell r="O101">
            <v>0</v>
          </cell>
          <cell r="P101">
            <v>5.0399999999999991</v>
          </cell>
          <cell r="Q101">
            <v>229.9</v>
          </cell>
        </row>
        <row r="102">
          <cell r="B102" t="str">
            <v>Total</v>
          </cell>
          <cell r="C102">
            <v>596.76400000000012</v>
          </cell>
          <cell r="D102">
            <v>703.52</v>
          </cell>
          <cell r="E102">
            <v>441.25039999999996</v>
          </cell>
          <cell r="F102">
            <v>365.82999999999987</v>
          </cell>
          <cell r="G102">
            <v>318.15999999999997</v>
          </cell>
          <cell r="H102">
            <v>315.65600000000006</v>
          </cell>
          <cell r="I102">
            <v>498.49800000000005</v>
          </cell>
          <cell r="J102">
            <v>469.75</v>
          </cell>
          <cell r="K102">
            <v>185.04000000000013</v>
          </cell>
          <cell r="L102">
            <v>496.33</v>
          </cell>
          <cell r="M102">
            <v>689.16</v>
          </cell>
          <cell r="N102">
            <v>728.31999999999994</v>
          </cell>
          <cell r="O102">
            <v>518.17000000000007</v>
          </cell>
          <cell r="P102">
            <v>616.29999999999984</v>
          </cell>
          <cell r="Q102">
            <v>5642.4643999999998</v>
          </cell>
        </row>
        <row r="104">
          <cell r="B104" t="str">
            <v>Total</v>
          </cell>
        </row>
        <row r="105">
          <cell r="B105" t="str">
            <v>Line Run Tender</v>
          </cell>
          <cell r="C105">
            <v>429.74612999999999</v>
          </cell>
          <cell r="D105">
            <v>443.4873</v>
          </cell>
          <cell r="E105">
            <v>656.82</v>
          </cell>
          <cell r="F105">
            <v>688.28</v>
          </cell>
          <cell r="G105">
            <v>981.88</v>
          </cell>
          <cell r="H105">
            <v>746.7</v>
          </cell>
          <cell r="I105">
            <v>1052.3499999999999</v>
          </cell>
          <cell r="J105">
            <v>871.7</v>
          </cell>
          <cell r="K105">
            <v>510.22</v>
          </cell>
          <cell r="L105">
            <v>573.66999999999996</v>
          </cell>
          <cell r="M105">
            <v>778.76</v>
          </cell>
          <cell r="N105">
            <v>1064.0899999999999</v>
          </cell>
          <cell r="O105">
            <v>728.47</v>
          </cell>
          <cell r="P105">
            <v>545.51</v>
          </cell>
          <cell r="Q105">
            <v>9198.4500000000007</v>
          </cell>
        </row>
        <row r="106">
          <cell r="B106" t="str">
            <v>Select Tender</v>
          </cell>
          <cell r="C106">
            <v>723.35400000000004</v>
          </cell>
          <cell r="D106">
            <v>781.72</v>
          </cell>
          <cell r="E106">
            <v>815.36014</v>
          </cell>
          <cell r="F106">
            <v>702.91</v>
          </cell>
          <cell r="G106">
            <v>493.85</v>
          </cell>
          <cell r="H106">
            <v>483.846</v>
          </cell>
          <cell r="I106">
            <v>565.99800000000005</v>
          </cell>
          <cell r="J106">
            <v>1014.26</v>
          </cell>
          <cell r="K106">
            <v>551.85</v>
          </cell>
          <cell r="L106">
            <v>339.43</v>
          </cell>
          <cell r="M106">
            <v>458.37</v>
          </cell>
          <cell r="N106">
            <v>587.21600000000001</v>
          </cell>
          <cell r="O106">
            <v>538.12</v>
          </cell>
          <cell r="P106">
            <v>443.25</v>
          </cell>
          <cell r="Q106">
            <v>6994.460140000001</v>
          </cell>
        </row>
        <row r="107">
          <cell r="B107" t="str">
            <v>Breasts</v>
          </cell>
          <cell r="C107">
            <v>411.74</v>
          </cell>
          <cell r="D107">
            <v>562.39</v>
          </cell>
          <cell r="E107">
            <v>793</v>
          </cell>
          <cell r="F107">
            <v>393.48</v>
          </cell>
          <cell r="G107">
            <v>751.42</v>
          </cell>
          <cell r="H107">
            <v>555.23</v>
          </cell>
          <cell r="I107">
            <v>624.56284400000004</v>
          </cell>
          <cell r="J107">
            <v>819.02</v>
          </cell>
          <cell r="K107">
            <v>684.5</v>
          </cell>
          <cell r="L107">
            <v>557.02</v>
          </cell>
          <cell r="M107">
            <v>705.7</v>
          </cell>
          <cell r="N107">
            <v>487.14</v>
          </cell>
          <cell r="O107">
            <v>514.14</v>
          </cell>
          <cell r="P107">
            <v>1079.7251138679999</v>
          </cell>
          <cell r="Q107">
            <v>7964.937957868</v>
          </cell>
        </row>
        <row r="108">
          <cell r="B108" t="str">
            <v>Wings</v>
          </cell>
          <cell r="C108">
            <v>0</v>
          </cell>
          <cell r="D108">
            <v>34</v>
          </cell>
          <cell r="E108">
            <v>30.240400000000001</v>
          </cell>
          <cell r="F108">
            <v>10.01</v>
          </cell>
          <cell r="G108">
            <v>0</v>
          </cell>
          <cell r="H108">
            <v>0</v>
          </cell>
          <cell r="I108">
            <v>0.04</v>
          </cell>
          <cell r="J108">
            <v>0.04</v>
          </cell>
          <cell r="K108">
            <v>0</v>
          </cell>
          <cell r="L108">
            <v>21.024999999999999</v>
          </cell>
          <cell r="M108">
            <v>0</v>
          </cell>
          <cell r="N108">
            <v>0</v>
          </cell>
          <cell r="O108">
            <v>0</v>
          </cell>
          <cell r="P108">
            <v>41.3</v>
          </cell>
          <cell r="Q108">
            <v>102.65539999999999</v>
          </cell>
        </row>
        <row r="109">
          <cell r="B109" t="str">
            <v>Co-Pack</v>
          </cell>
          <cell r="C109">
            <v>348.25</v>
          </cell>
          <cell r="D109">
            <v>600.67765199999997</v>
          </cell>
          <cell r="E109">
            <v>452.7578416925806</v>
          </cell>
          <cell r="F109">
            <v>191.18960178309959</v>
          </cell>
          <cell r="G109">
            <v>531.13659990064525</v>
          </cell>
          <cell r="H109">
            <v>276.39580645161288</v>
          </cell>
          <cell r="I109">
            <v>209.35256559483869</v>
          </cell>
          <cell r="J109">
            <v>410.83</v>
          </cell>
          <cell r="K109">
            <v>403.90139741935485</v>
          </cell>
          <cell r="L109">
            <v>283.89833245815805</v>
          </cell>
          <cell r="M109">
            <v>349.24840710679291</v>
          </cell>
          <cell r="N109">
            <v>222.39</v>
          </cell>
          <cell r="O109">
            <v>249.88253600000002</v>
          </cell>
          <cell r="P109">
            <v>330.58</v>
          </cell>
          <cell r="Q109">
            <v>3911.5630884070829</v>
          </cell>
        </row>
        <row r="110">
          <cell r="B110" t="str">
            <v>Other</v>
          </cell>
          <cell r="C110">
            <v>25.25</v>
          </cell>
          <cell r="D110">
            <v>33.58</v>
          </cell>
          <cell r="E110">
            <v>55.58</v>
          </cell>
          <cell r="F110">
            <v>11.2</v>
          </cell>
          <cell r="G110">
            <v>11.15</v>
          </cell>
          <cell r="H110">
            <v>11.32</v>
          </cell>
          <cell r="I110">
            <v>14.19</v>
          </cell>
          <cell r="J110">
            <v>9.52</v>
          </cell>
          <cell r="K110">
            <v>112.45</v>
          </cell>
          <cell r="L110">
            <v>43.32</v>
          </cell>
          <cell r="M110">
            <v>109.5</v>
          </cell>
          <cell r="N110">
            <v>10.119999999999999</v>
          </cell>
          <cell r="O110">
            <v>36.880000000000003</v>
          </cell>
          <cell r="P110">
            <v>25.08</v>
          </cell>
          <cell r="Q110">
            <v>450.31</v>
          </cell>
        </row>
        <row r="111">
          <cell r="B111" t="str">
            <v>Total</v>
          </cell>
          <cell r="C111">
            <v>1938.34013</v>
          </cell>
          <cell r="D111">
            <v>2455.8549519999997</v>
          </cell>
          <cell r="E111">
            <v>2803.7583816925808</v>
          </cell>
          <cell r="F111">
            <v>1997.0696017830996</v>
          </cell>
          <cell r="G111">
            <v>2769.4365999006454</v>
          </cell>
          <cell r="H111">
            <v>2073.4918064516132</v>
          </cell>
          <cell r="I111">
            <v>2466.4934095948388</v>
          </cell>
          <cell r="J111">
            <v>3125.37</v>
          </cell>
          <cell r="K111">
            <v>2262.9213974193549</v>
          </cell>
          <cell r="L111">
            <v>1818.3633324581581</v>
          </cell>
          <cell r="M111">
            <v>2401.5784071067928</v>
          </cell>
          <cell r="N111">
            <v>2370.9559999999997</v>
          </cell>
          <cell r="O111">
            <v>2067.4925360000002</v>
          </cell>
          <cell r="P111">
            <v>2465.4451138679997</v>
          </cell>
          <cell r="Q111">
            <v>28622.376586275081</v>
          </cell>
        </row>
        <row r="113">
          <cell r="B113" t="str">
            <v>% of Purchases Under Contract</v>
          </cell>
        </row>
        <row r="114">
          <cell r="B114" t="str">
            <v>Line Run Tender</v>
          </cell>
          <cell r="E114">
            <v>0.50516123138759472</v>
          </cell>
          <cell r="F114">
            <v>0.61585401290172603</v>
          </cell>
          <cell r="G114">
            <v>0.46403837536155129</v>
          </cell>
          <cell r="H114">
            <v>0.55374313646712203</v>
          </cell>
          <cell r="I114">
            <v>0.37605359433648505</v>
          </cell>
          <cell r="J114">
            <v>0.55098084203280939</v>
          </cell>
          <cell r="K114">
            <v>0.68427345066833911</v>
          </cell>
          <cell r="L114">
            <v>0.61601617654749252</v>
          </cell>
          <cell r="M114">
            <v>0.55795110175150242</v>
          </cell>
          <cell r="N114">
            <v>0.39522972680882257</v>
          </cell>
          <cell r="O114">
            <v>0.50298570977528234</v>
          </cell>
          <cell r="P114">
            <v>0.66585397151289627</v>
          </cell>
          <cell r="Q114">
            <v>0.5205279150291624</v>
          </cell>
        </row>
        <row r="115">
          <cell r="B115" t="str">
            <v>Select Tender</v>
          </cell>
          <cell r="E115">
            <v>0.78219440552980679</v>
          </cell>
          <cell r="F115">
            <v>0.77597416454453638</v>
          </cell>
          <cell r="G115">
            <v>0.99999999999999989</v>
          </cell>
          <cell r="H115">
            <v>0.6948698552845326</v>
          </cell>
          <cell r="I115">
            <v>0.80327138965155342</v>
          </cell>
          <cell r="J115">
            <v>0.65841105830852042</v>
          </cell>
          <cell r="K115">
            <v>0.91950711243997463</v>
          </cell>
          <cell r="L115">
            <v>1</v>
          </cell>
          <cell r="M115">
            <v>0.83565678382093056</v>
          </cell>
          <cell r="N115">
            <v>0.59746328437917229</v>
          </cell>
          <cell r="O115">
            <v>0.65665650784211704</v>
          </cell>
          <cell r="P115">
            <v>0.62695995487873657</v>
          </cell>
          <cell r="Q115">
            <v>0.76456510337622696</v>
          </cell>
        </row>
        <row r="116">
          <cell r="B116" t="str">
            <v>Breasts</v>
          </cell>
          <cell r="E116">
            <v>0.45282471626733917</v>
          </cell>
          <cell r="F116">
            <v>0.4219020026430822</v>
          </cell>
          <cell r="G116">
            <v>0.75429187405179521</v>
          </cell>
          <cell r="H116">
            <v>0.74154854744880505</v>
          </cell>
          <cell r="I116">
            <v>0.68771302059717143</v>
          </cell>
          <cell r="J116">
            <v>0.46545871895680208</v>
          </cell>
          <cell r="K116">
            <v>0.42409057706355008</v>
          </cell>
          <cell r="L116">
            <v>0.22167965243617824</v>
          </cell>
          <cell r="M116">
            <v>0.13232251665013461</v>
          </cell>
          <cell r="N116">
            <v>0.15102434618384858</v>
          </cell>
          <cell r="O116">
            <v>0.14322947057221769</v>
          </cell>
          <cell r="P116">
            <v>8.5253180478724544E-2</v>
          </cell>
          <cell r="Q116">
            <v>0.38428045719759579</v>
          </cell>
        </row>
        <row r="117">
          <cell r="B117" t="str">
            <v>Wings</v>
          </cell>
          <cell r="E117">
            <v>0</v>
          </cell>
          <cell r="F117">
            <v>0</v>
          </cell>
          <cell r="G117">
            <v>0</v>
          </cell>
          <cell r="H117">
            <v>0</v>
          </cell>
          <cell r="I117">
            <v>0</v>
          </cell>
          <cell r="J117">
            <v>0</v>
          </cell>
          <cell r="K117">
            <v>0</v>
          </cell>
          <cell r="L117">
            <v>0</v>
          </cell>
          <cell r="M117">
            <v>0</v>
          </cell>
          <cell r="N117">
            <v>0</v>
          </cell>
          <cell r="O117">
            <v>0</v>
          </cell>
          <cell r="P117">
            <v>0</v>
          </cell>
          <cell r="Q117">
            <v>0</v>
          </cell>
        </row>
        <row r="118">
          <cell r="B118" t="str">
            <v>Co-Pack</v>
          </cell>
          <cell r="E118">
            <v>1</v>
          </cell>
          <cell r="F118">
            <v>1</v>
          </cell>
          <cell r="G118">
            <v>1</v>
          </cell>
          <cell r="H118">
            <v>1</v>
          </cell>
          <cell r="I118">
            <v>1</v>
          </cell>
          <cell r="J118">
            <v>1</v>
          </cell>
          <cell r="K118">
            <v>1</v>
          </cell>
          <cell r="L118">
            <v>1</v>
          </cell>
          <cell r="M118">
            <v>1</v>
          </cell>
          <cell r="N118">
            <v>1</v>
          </cell>
          <cell r="O118">
            <v>1</v>
          </cell>
          <cell r="P118">
            <v>1</v>
          </cell>
          <cell r="Q118">
            <v>1</v>
          </cell>
        </row>
        <row r="119">
          <cell r="B119" t="str">
            <v>Other</v>
          </cell>
          <cell r="E119">
            <v>0</v>
          </cell>
          <cell r="F119">
            <v>0</v>
          </cell>
          <cell r="G119">
            <v>0</v>
          </cell>
          <cell r="H119">
            <v>0</v>
          </cell>
          <cell r="I119">
            <v>0</v>
          </cell>
          <cell r="J119">
            <v>0</v>
          </cell>
          <cell r="K119">
            <v>0</v>
          </cell>
          <cell r="L119">
            <v>0</v>
          </cell>
          <cell r="M119">
            <v>0</v>
          </cell>
          <cell r="N119">
            <v>0</v>
          </cell>
          <cell r="O119">
            <v>0</v>
          </cell>
          <cell r="P119">
            <v>0</v>
          </cell>
          <cell r="Q119">
            <v>0</v>
          </cell>
        </row>
        <row r="120">
          <cell r="B120" t="str">
            <v>Total</v>
          </cell>
          <cell r="E120">
            <v>0.63536786669084133</v>
          </cell>
          <cell r="F120">
            <v>0.66423303454156324</v>
          </cell>
          <cell r="G120">
            <v>0.73928632270336014</v>
          </cell>
          <cell r="H120">
            <v>0.69342729109316392</v>
          </cell>
          <cell r="I120">
            <v>0.60379750450639724</v>
          </cell>
          <cell r="J120">
            <v>0.62077130067799968</v>
          </cell>
          <cell r="K120">
            <v>0.68528734545876768</v>
          </cell>
          <cell r="L120">
            <v>0.60504867911675986</v>
          </cell>
          <cell r="M120">
            <v>0.52472923781195357</v>
          </cell>
          <cell r="N120">
            <v>0.45018127708822953</v>
          </cell>
          <cell r="O120">
            <v>0.50461731679015831</v>
          </cell>
          <cell r="P120">
            <v>0.43146772727423771</v>
          </cell>
          <cell r="Q120">
            <v>0.59771777430287565</v>
          </cell>
        </row>
        <row r="121">
          <cell r="B121" t="str">
            <v>(1) UB is average of select and line run tender UB price.</v>
          </cell>
        </row>
        <row r="122">
          <cell r="B122" t="str">
            <v>Note:  Excludes beef and pork purchases.</v>
          </cell>
        </row>
        <row r="123">
          <cell r="B123" t="str">
            <v>Suppliers -- Avg. Price Paid ($ / lb.)</v>
          </cell>
          <cell r="C123">
            <v>39753</v>
          </cell>
          <cell r="D123">
            <v>39783</v>
          </cell>
          <cell r="E123">
            <v>39814</v>
          </cell>
          <cell r="F123">
            <v>39845</v>
          </cell>
          <cell r="G123">
            <v>39873</v>
          </cell>
          <cell r="H123">
            <v>39904</v>
          </cell>
          <cell r="I123">
            <v>39934</v>
          </cell>
          <cell r="J123">
            <v>39965</v>
          </cell>
          <cell r="K123">
            <v>39995</v>
          </cell>
          <cell r="L123">
            <v>40026</v>
          </cell>
          <cell r="M123">
            <v>40057</v>
          </cell>
          <cell r="N123">
            <v>40087</v>
          </cell>
          <cell r="O123">
            <v>40118</v>
          </cell>
          <cell r="P123">
            <v>40118</v>
          </cell>
          <cell r="Q123" t="str">
            <v>Weighted Avg.
2009</v>
          </cell>
          <cell r="S123" t="str">
            <v>Contract?</v>
          </cell>
          <cell r="T123" t="str">
            <v>Price
$  / Lbs.</v>
          </cell>
          <cell r="U123" t="str">
            <v>Price
Ceiling - Floor</v>
          </cell>
        </row>
        <row r="124">
          <cell r="A124">
            <v>1</v>
          </cell>
          <cell r="B124" t="str">
            <v>House of Raeford Farms, Inc</v>
          </cell>
        </row>
        <row r="125">
          <cell r="B125" t="str">
            <v>Line Run Tender</v>
          </cell>
          <cell r="C125">
            <v>0.94000000000000006</v>
          </cell>
          <cell r="D125">
            <v>1.1099999999999999</v>
          </cell>
          <cell r="E125">
            <v>1.4150253807106601</v>
          </cell>
          <cell r="F125">
            <v>1.5561610433796427</v>
          </cell>
          <cell r="G125">
            <v>1.4893109585558097</v>
          </cell>
          <cell r="H125">
            <v>1.46</v>
          </cell>
          <cell r="I125">
            <v>1.4233707865168539</v>
          </cell>
          <cell r="J125">
            <v>1.3939627731319126</v>
          </cell>
          <cell r="K125">
            <v>1.4461051539259773</v>
          </cell>
          <cell r="L125">
            <v>1.3814960897653858</v>
          </cell>
          <cell r="M125">
            <v>1.3268818644521834</v>
          </cell>
          <cell r="N125">
            <v>1.254377593360996</v>
          </cell>
          <cell r="O125">
            <v>1.2000799488327472</v>
          </cell>
          <cell r="P125">
            <v>1.25</v>
          </cell>
          <cell r="Q125">
            <v>1.3857596466402673</v>
          </cell>
          <cell r="S125" t="str">
            <v>Y</v>
          </cell>
          <cell r="T125" t="str">
            <v>UB - 8¢</v>
          </cell>
          <cell r="U125" t="str">
            <v>$1.06 - $1.80</v>
          </cell>
        </row>
        <row r="126">
          <cell r="B126" t="str">
            <v>Select Tender</v>
          </cell>
          <cell r="C126">
            <v>1.2243810046664838</v>
          </cell>
          <cell r="D126">
            <v>1.4117264879600184</v>
          </cell>
          <cell r="E126">
            <v>1.8397671683913452</v>
          </cell>
          <cell r="F126">
            <v>1.9500000000000002</v>
          </cell>
          <cell r="G126">
            <v>1.9417316806416334</v>
          </cell>
          <cell r="H126">
            <v>1.9149999999999996</v>
          </cell>
          <cell r="I126">
            <v>1.8874720496894408</v>
          </cell>
          <cell r="J126">
            <v>1.743277736131934</v>
          </cell>
          <cell r="K126">
            <v>1.9116062176165804</v>
          </cell>
          <cell r="L126">
            <v>1.8550293255131967</v>
          </cell>
          <cell r="M126">
            <v>1.7570258620689656</v>
          </cell>
          <cell r="N126">
            <v>1.6891295862607336</v>
          </cell>
          <cell r="O126">
            <v>1.6148575244879786</v>
          </cell>
          <cell r="P126">
            <v>1.645</v>
          </cell>
          <cell r="Q126">
            <v>1.8277669925954054</v>
          </cell>
          <cell r="S126" t="str">
            <v>Y</v>
          </cell>
          <cell r="T126" t="str">
            <v>UB + 3¢ (1)</v>
          </cell>
          <cell r="U126" t="str">
            <v>$1.43 - $1.95</v>
          </cell>
        </row>
        <row r="127">
          <cell r="B127" t="str">
            <v>Breasts</v>
          </cell>
          <cell r="C127">
            <v>1.0308676377454085</v>
          </cell>
          <cell r="D127">
            <v>1.0921391550180619</v>
          </cell>
          <cell r="E127">
            <v>1.2218318527388676</v>
          </cell>
          <cell r="F127">
            <v>1.2163707005602074</v>
          </cell>
          <cell r="G127">
            <v>1.3733356269517814</v>
          </cell>
          <cell r="H127">
            <v>1.3345000364316417</v>
          </cell>
          <cell r="I127">
            <v>1.4334175358539767</v>
          </cell>
          <cell r="J127">
            <v>1.4092618435549027</v>
          </cell>
          <cell r="K127">
            <v>1.4174101760308655</v>
          </cell>
          <cell r="L127">
            <v>1.2341723356009071</v>
          </cell>
          <cell r="M127">
            <v>1.1685007496251876</v>
          </cell>
          <cell r="N127">
            <v>1.1049857278782114</v>
          </cell>
          <cell r="O127">
            <v>1.105</v>
          </cell>
          <cell r="P127">
            <v>1.1399999999999999</v>
          </cell>
          <cell r="Q127">
            <v>1.3271227174861226</v>
          </cell>
          <cell r="S127" t="str">
            <v>Y</v>
          </cell>
          <cell r="T127" t="str">
            <v>UB - 10¢</v>
          </cell>
          <cell r="U127" t="str">
            <v>None</v>
          </cell>
        </row>
        <row r="128">
          <cell r="B128" t="str">
            <v>Wings</v>
          </cell>
          <cell r="C128">
            <v>0</v>
          </cell>
          <cell r="D128">
            <v>0</v>
          </cell>
          <cell r="E128">
            <v>1.6500000000000001</v>
          </cell>
          <cell r="F128">
            <v>1.7099999999999997</v>
          </cell>
          <cell r="G128">
            <v>0</v>
          </cell>
          <cell r="H128">
            <v>0</v>
          </cell>
          <cell r="I128">
            <v>0</v>
          </cell>
          <cell r="J128">
            <v>0</v>
          </cell>
          <cell r="K128">
            <v>0</v>
          </cell>
          <cell r="L128">
            <v>0</v>
          </cell>
          <cell r="M128">
            <v>0</v>
          </cell>
          <cell r="N128">
            <v>0</v>
          </cell>
          <cell r="O128">
            <v>0</v>
          </cell>
          <cell r="P128">
            <v>0</v>
          </cell>
          <cell r="Q128">
            <v>1.6808633093525176</v>
          </cell>
        </row>
        <row r="129">
          <cell r="B129" t="str">
            <v>Total</v>
          </cell>
          <cell r="C129">
            <v>1.1452340351487733</v>
          </cell>
          <cell r="D129">
            <v>1.2657128141738772</v>
          </cell>
          <cell r="E129">
            <v>1.4096821815718157</v>
          </cell>
          <cell r="F129">
            <v>1.5550669734424887</v>
          </cell>
          <cell r="G129">
            <v>1.5097494463838472</v>
          </cell>
          <cell r="H129">
            <v>1.4485056965707068</v>
          </cell>
          <cell r="I129">
            <v>1.4978436608047143</v>
          </cell>
          <cell r="J129">
            <v>1.4798515354030963</v>
          </cell>
          <cell r="K129">
            <v>1.5159881146585876</v>
          </cell>
          <cell r="L129">
            <v>1.4669087363494535</v>
          </cell>
          <cell r="M129">
            <v>1.4116813520150224</v>
          </cell>
          <cell r="N129">
            <v>1.3309293644716693</v>
          </cell>
          <cell r="O129">
            <v>1.269067333081856</v>
          </cell>
          <cell r="P129">
            <v>1.2998524182076814</v>
          </cell>
          <cell r="Q129">
            <v>1.4513469151755587</v>
          </cell>
        </row>
        <row r="131">
          <cell r="A131">
            <v>2</v>
          </cell>
          <cell r="B131" t="str">
            <v>Marshall Durbin Companies</v>
          </cell>
        </row>
        <row r="132">
          <cell r="B132" t="str">
            <v>Line Run Tender</v>
          </cell>
          <cell r="C132">
            <v>0</v>
          </cell>
          <cell r="D132">
            <v>1.6600000000000001</v>
          </cell>
          <cell r="E132">
            <v>0</v>
          </cell>
          <cell r="F132">
            <v>1.4800000000000002</v>
          </cell>
          <cell r="G132">
            <v>1.5999999999999999</v>
          </cell>
          <cell r="H132">
            <v>1.6</v>
          </cell>
          <cell r="I132">
            <v>1.52865055387714</v>
          </cell>
          <cell r="J132">
            <v>1.3426079926079926</v>
          </cell>
          <cell r="K132">
            <v>1.5000000000000002</v>
          </cell>
          <cell r="L132">
            <v>1.5745901639344262</v>
          </cell>
          <cell r="M132">
            <v>0</v>
          </cell>
          <cell r="N132">
            <v>0</v>
          </cell>
          <cell r="O132">
            <v>0</v>
          </cell>
          <cell r="P132">
            <v>1.24</v>
          </cell>
          <cell r="Q132">
            <v>1.5407930195286996</v>
          </cell>
        </row>
        <row r="133">
          <cell r="B133" t="str">
            <v>Select Tender</v>
          </cell>
          <cell r="C133">
            <v>1.6534226241255758</v>
          </cell>
          <cell r="D133">
            <v>1.68853125435055</v>
          </cell>
          <cell r="E133">
            <v>1.9157737964856703</v>
          </cell>
          <cell r="F133">
            <v>1.9933894230769229</v>
          </cell>
          <cell r="G133">
            <v>2.0422077922077921</v>
          </cell>
          <cell r="H133">
            <v>2.0167248908296944</v>
          </cell>
          <cell r="I133">
            <v>1.9655783009211873</v>
          </cell>
          <cell r="J133">
            <v>1.9337572759022119</v>
          </cell>
          <cell r="K133">
            <v>1.9793329360210339</v>
          </cell>
          <cell r="L133">
            <v>1.9302480916030536</v>
          </cell>
          <cell r="M133">
            <v>1.7915984513274337</v>
          </cell>
          <cell r="N133">
            <v>1.6366872152238006</v>
          </cell>
          <cell r="O133">
            <v>1.5900254777070064</v>
          </cell>
          <cell r="P133">
            <v>1.6848756046993778</v>
          </cell>
          <cell r="Q133">
            <v>1.8919504485269505</v>
          </cell>
          <cell r="S133" t="str">
            <v>Y</v>
          </cell>
          <cell r="T133" t="str">
            <v>UB - 15¢</v>
          </cell>
          <cell r="U133" t="str">
            <v>$1.05 - $2.05</v>
          </cell>
        </row>
        <row r="134">
          <cell r="B134" t="str">
            <v>Breasts</v>
          </cell>
          <cell r="C134">
            <v>1.068579707478613</v>
          </cell>
          <cell r="D134">
            <v>1.151120700133706</v>
          </cell>
          <cell r="E134">
            <v>1.2790364591754244</v>
          </cell>
          <cell r="F134">
            <v>1.3106849095855337</v>
          </cell>
          <cell r="G134">
            <v>1.4141715864160755</v>
          </cell>
          <cell r="H134">
            <v>1.4162295081967213</v>
          </cell>
          <cell r="I134">
            <v>1.5393964110929854</v>
          </cell>
          <cell r="J134">
            <v>1.5079531388152079</v>
          </cell>
          <cell r="K134">
            <v>1.4753133889161352</v>
          </cell>
          <cell r="L134">
            <v>1.7275816993464053</v>
          </cell>
          <cell r="M134">
            <v>1.384442283650507</v>
          </cell>
          <cell r="N134">
            <v>1.1225590299936183</v>
          </cell>
          <cell r="O134">
            <v>0</v>
          </cell>
          <cell r="P134">
            <v>1.2415845981372886</v>
          </cell>
          <cell r="Q134">
            <v>1.3530721602671119</v>
          </cell>
        </row>
        <row r="135">
          <cell r="B135" t="str">
            <v>Wings</v>
          </cell>
          <cell r="C135">
            <v>0</v>
          </cell>
          <cell r="D135">
            <v>1.31</v>
          </cell>
          <cell r="E135">
            <v>0</v>
          </cell>
          <cell r="F135">
            <v>0</v>
          </cell>
          <cell r="G135">
            <v>0</v>
          </cell>
          <cell r="H135">
            <v>0</v>
          </cell>
          <cell r="I135">
            <v>1.2999999999999998</v>
          </cell>
          <cell r="J135">
            <v>1.49</v>
          </cell>
          <cell r="K135">
            <v>0</v>
          </cell>
          <cell r="L135">
            <v>1.462</v>
          </cell>
          <cell r="M135">
            <v>0</v>
          </cell>
          <cell r="N135">
            <v>0</v>
          </cell>
          <cell r="O135">
            <v>0</v>
          </cell>
          <cell r="P135">
            <v>0</v>
          </cell>
          <cell r="Q135">
            <v>1.410952380952381</v>
          </cell>
        </row>
        <row r="136">
          <cell r="B136" t="str">
            <v>Other</v>
          </cell>
          <cell r="C136">
            <v>0.34767123287671231</v>
          </cell>
          <cell r="D136">
            <v>0.3</v>
          </cell>
          <cell r="E136">
            <v>0.3</v>
          </cell>
          <cell r="F136">
            <v>0.45</v>
          </cell>
          <cell r="G136">
            <v>0.37207792207792212</v>
          </cell>
          <cell r="H136">
            <v>0.44010600706713782</v>
          </cell>
          <cell r="I136">
            <v>0.39999999999999997</v>
          </cell>
          <cell r="J136">
            <v>0.40000000000000008</v>
          </cell>
          <cell r="K136">
            <v>0.42007434944237926</v>
          </cell>
          <cell r="L136">
            <v>0.45</v>
          </cell>
          <cell r="M136">
            <v>0.42018255578093311</v>
          </cell>
          <cell r="N136">
            <v>0.425098814229249</v>
          </cell>
          <cell r="O136">
            <v>0.43176518438177874</v>
          </cell>
          <cell r="P136">
            <v>0.44421157684630735</v>
          </cell>
          <cell r="Q136">
            <v>0.42249180108426476</v>
          </cell>
        </row>
        <row r="137">
          <cell r="B137" t="str">
            <v>Total</v>
          </cell>
          <cell r="C137">
            <v>1.4907209202762317</v>
          </cell>
          <cell r="D137">
            <v>1.5284895354185835</v>
          </cell>
          <cell r="E137">
            <v>1.6913924748005795</v>
          </cell>
          <cell r="F137">
            <v>1.7642136962218999</v>
          </cell>
          <cell r="G137">
            <v>1.7551127126456045</v>
          </cell>
          <cell r="H137">
            <v>1.7533289386947923</v>
          </cell>
          <cell r="I137">
            <v>1.814781605996143</v>
          </cell>
          <cell r="J137">
            <v>1.8014679660275459</v>
          </cell>
          <cell r="K137">
            <v>1.8152562787830435</v>
          </cell>
          <cell r="L137">
            <v>1.8768188045723164</v>
          </cell>
          <cell r="M137">
            <v>1.5945879500408811</v>
          </cell>
          <cell r="N137">
            <v>1.4564782928237701</v>
          </cell>
          <cell r="O137">
            <v>1.4529506145107982</v>
          </cell>
          <cell r="P137">
            <v>1.4038699465804918</v>
          </cell>
          <cell r="Q137">
            <v>1.696473560994773</v>
          </cell>
        </row>
        <row r="139">
          <cell r="A139">
            <v>3</v>
          </cell>
          <cell r="B139" t="str">
            <v>Tyson</v>
          </cell>
        </row>
        <row r="140">
          <cell r="B140" t="str">
            <v>Co-Pack</v>
          </cell>
          <cell r="C140">
            <v>2.1175879396984927</v>
          </cell>
          <cell r="D140">
            <v>2.1015349359126816</v>
          </cell>
          <cell r="E140">
            <v>2.2358567017616577</v>
          </cell>
          <cell r="F140">
            <v>1.9063461714094014</v>
          </cell>
          <cell r="G140">
            <v>1.9569433363101536</v>
          </cell>
          <cell r="H140">
            <v>2.1017015686947311</v>
          </cell>
          <cell r="I140">
            <v>1.3595509367811496</v>
          </cell>
          <cell r="J140">
            <v>1.719792128130857</v>
          </cell>
          <cell r="K140">
            <v>1.6572786582984067</v>
          </cell>
          <cell r="L140">
            <v>1.8802605530579288</v>
          </cell>
          <cell r="M140">
            <v>1.7372861342441861</v>
          </cell>
          <cell r="N140">
            <v>1.6644003777148255</v>
          </cell>
          <cell r="O140">
            <v>1.7434684197298203</v>
          </cell>
          <cell r="P140">
            <v>1.5272133825397787</v>
          </cell>
          <cell r="Q140">
            <v>1.8173930453568259</v>
          </cell>
          <cell r="S140" t="str">
            <v>Y</v>
          </cell>
          <cell r="T140" t="str">
            <v>N/A</v>
          </cell>
          <cell r="U140" t="str">
            <v>N/A</v>
          </cell>
        </row>
        <row r="142">
          <cell r="A142">
            <v>4</v>
          </cell>
          <cell r="B142" t="str">
            <v>Mountaire Farms</v>
          </cell>
        </row>
        <row r="143">
          <cell r="B143" t="str">
            <v>Line Run Tender</v>
          </cell>
          <cell r="C143">
            <v>0</v>
          </cell>
          <cell r="D143">
            <v>1.0900000000000001</v>
          </cell>
          <cell r="E143">
            <v>1.4588790931989926</v>
          </cell>
          <cell r="F143">
            <v>1.5681967907791401</v>
          </cell>
          <cell r="G143">
            <v>1.5089751552795032</v>
          </cell>
          <cell r="H143">
            <v>1.4730926165803109</v>
          </cell>
          <cell r="I143">
            <v>1.4360872868478811</v>
          </cell>
          <cell r="J143">
            <v>1.4240942028985506</v>
          </cell>
          <cell r="K143">
            <v>1.4648446443172529</v>
          </cell>
          <cell r="L143">
            <v>1.4141865509761387</v>
          </cell>
          <cell r="M143">
            <v>1.3433140877598153</v>
          </cell>
          <cell r="N143">
            <v>1.2540124701998898</v>
          </cell>
          <cell r="O143">
            <v>1.1991960412147504</v>
          </cell>
          <cell r="P143">
            <v>1.2750000000000001</v>
          </cell>
          <cell r="Q143">
            <v>1.4032669640943718</v>
          </cell>
          <cell r="S143" t="str">
            <v>Y</v>
          </cell>
          <cell r="T143" t="str">
            <v>UB - 5.5¢</v>
          </cell>
          <cell r="U143" t="str">
            <v>$1.15 - $1.65</v>
          </cell>
        </row>
        <row r="144">
          <cell r="B144" t="str">
            <v>Select Tender</v>
          </cell>
          <cell r="C144">
            <v>0</v>
          </cell>
          <cell r="D144">
            <v>0</v>
          </cell>
          <cell r="E144">
            <v>0</v>
          </cell>
          <cell r="F144">
            <v>0</v>
          </cell>
          <cell r="G144">
            <v>0</v>
          </cell>
          <cell r="H144">
            <v>0</v>
          </cell>
          <cell r="I144">
            <v>0</v>
          </cell>
          <cell r="J144">
            <v>0</v>
          </cell>
          <cell r="K144">
            <v>0</v>
          </cell>
          <cell r="L144">
            <v>0</v>
          </cell>
          <cell r="M144">
            <v>0</v>
          </cell>
          <cell r="N144">
            <v>1.0559741657696449</v>
          </cell>
          <cell r="O144">
            <v>0</v>
          </cell>
          <cell r="P144">
            <v>0</v>
          </cell>
          <cell r="Q144">
            <v>1.0559741657696449</v>
          </cell>
        </row>
        <row r="145">
          <cell r="B145" t="str">
            <v>Breasts</v>
          </cell>
          <cell r="C145">
            <v>0</v>
          </cell>
          <cell r="D145">
            <v>0</v>
          </cell>
          <cell r="E145">
            <v>0</v>
          </cell>
          <cell r="F145">
            <v>0</v>
          </cell>
          <cell r="G145">
            <v>0</v>
          </cell>
          <cell r="H145">
            <v>0</v>
          </cell>
          <cell r="I145">
            <v>1.44</v>
          </cell>
          <cell r="J145">
            <v>1.4137968022667478</v>
          </cell>
          <cell r="K145">
            <v>1.3399319496427355</v>
          </cell>
          <cell r="L145">
            <v>1.245068562722194</v>
          </cell>
          <cell r="M145">
            <v>1.1498859702708206</v>
          </cell>
          <cell r="N145">
            <v>1.0900000000000001</v>
          </cell>
          <cell r="O145">
            <v>1.0966712049012934</v>
          </cell>
          <cell r="P145">
            <v>1.1299999999999999</v>
          </cell>
          <cell r="Q145">
            <v>1.2311161453613721</v>
          </cell>
        </row>
        <row r="146">
          <cell r="B146" t="str">
            <v>Total</v>
          </cell>
          <cell r="C146">
            <v>0</v>
          </cell>
          <cell r="D146">
            <v>1.0900000000000001</v>
          </cell>
          <cell r="E146">
            <v>1.4588790931989926</v>
          </cell>
          <cell r="F146">
            <v>1.5681967907791401</v>
          </cell>
          <cell r="G146">
            <v>1.5089751552795032</v>
          </cell>
          <cell r="H146">
            <v>1.4730926165803109</v>
          </cell>
          <cell r="I146">
            <v>1.4367944580201946</v>
          </cell>
          <cell r="J146">
            <v>1.4192304750979829</v>
          </cell>
          <cell r="K146">
            <v>1.38793704828742</v>
          </cell>
          <cell r="L146">
            <v>1.3268554943613953</v>
          </cell>
          <cell r="M146">
            <v>1.2405194243047291</v>
          </cell>
          <cell r="N146">
            <v>1.1726774326962845</v>
          </cell>
          <cell r="O146">
            <v>1.1537360398430425</v>
          </cell>
          <cell r="P146">
            <v>1.1926843899974739</v>
          </cell>
          <cell r="Q146">
            <v>1.333747461587431</v>
          </cell>
        </row>
        <row r="148">
          <cell r="A148">
            <v>5</v>
          </cell>
          <cell r="B148" t="str">
            <v>Eastern Poultry Distributors</v>
          </cell>
        </row>
        <row r="149">
          <cell r="B149" t="str">
            <v>Line Run Tender</v>
          </cell>
          <cell r="C149">
            <v>1.1356128009949797</v>
          </cell>
          <cell r="D149">
            <v>1.1744251562032768</v>
          </cell>
          <cell r="E149">
            <v>1.5883333333333334</v>
          </cell>
          <cell r="F149">
            <v>1.5694276629570747</v>
          </cell>
          <cell r="G149">
            <v>1.4471694480102695</v>
          </cell>
          <cell r="H149">
            <v>0</v>
          </cell>
          <cell r="I149">
            <v>1.3906235654169856</v>
          </cell>
          <cell r="J149">
            <v>1.3430374238468232</v>
          </cell>
          <cell r="K149">
            <v>1.4999999999999998</v>
          </cell>
          <cell r="L149">
            <v>1.43</v>
          </cell>
          <cell r="M149">
            <v>1.2956351791530945</v>
          </cell>
          <cell r="N149">
            <v>1.1625377073906487</v>
          </cell>
          <cell r="O149">
            <v>1.136373246204113</v>
          </cell>
          <cell r="P149">
            <v>1.2799999999999998</v>
          </cell>
          <cell r="Q149">
            <v>1.3792192717310749</v>
          </cell>
        </row>
        <row r="150">
          <cell r="B150" t="str">
            <v>Select Tender</v>
          </cell>
          <cell r="C150">
            <v>0</v>
          </cell>
          <cell r="D150">
            <v>0</v>
          </cell>
          <cell r="E150">
            <v>1.6</v>
          </cell>
          <cell r="F150">
            <v>0</v>
          </cell>
          <cell r="G150">
            <v>0</v>
          </cell>
          <cell r="H150">
            <v>1.623419611747138</v>
          </cell>
          <cell r="I150">
            <v>1.6397959511568121</v>
          </cell>
          <cell r="J150">
            <v>1.6269170925867291</v>
          </cell>
          <cell r="K150">
            <v>1.7000000000000002</v>
          </cell>
          <cell r="L150">
            <v>0</v>
          </cell>
          <cell r="M150">
            <v>1.4100000000000001</v>
          </cell>
          <cell r="N150">
            <v>1.2245650062439295</v>
          </cell>
          <cell r="O150">
            <v>1.2074658935879945</v>
          </cell>
          <cell r="P150">
            <v>1.2785775627456908</v>
          </cell>
          <cell r="Q150">
            <v>1.4443743340180819</v>
          </cell>
        </row>
        <row r="151">
          <cell r="B151" t="str">
            <v>Breasts</v>
          </cell>
          <cell r="C151">
            <v>0</v>
          </cell>
          <cell r="D151">
            <v>1.1333333333333333</v>
          </cell>
          <cell r="E151">
            <v>1.0899999999999999</v>
          </cell>
          <cell r="F151">
            <v>0</v>
          </cell>
          <cell r="G151">
            <v>0</v>
          </cell>
          <cell r="H151">
            <v>0</v>
          </cell>
          <cell r="I151">
            <v>1.4400006744238629</v>
          </cell>
          <cell r="J151">
            <v>0</v>
          </cell>
          <cell r="K151">
            <v>1.3</v>
          </cell>
          <cell r="L151">
            <v>0</v>
          </cell>
          <cell r="M151">
            <v>0</v>
          </cell>
          <cell r="N151">
            <v>0</v>
          </cell>
          <cell r="O151">
            <v>1.0599999999999998</v>
          </cell>
          <cell r="P151">
            <v>1.122997082535758</v>
          </cell>
          <cell r="Q151">
            <v>1.150737434619725</v>
          </cell>
        </row>
        <row r="152">
          <cell r="B152" t="str">
            <v>Other</v>
          </cell>
          <cell r="C152">
            <v>0</v>
          </cell>
          <cell r="D152">
            <v>0</v>
          </cell>
          <cell r="E152">
            <v>0</v>
          </cell>
          <cell r="F152">
            <v>0</v>
          </cell>
          <cell r="G152">
            <v>0</v>
          </cell>
          <cell r="H152">
            <v>0</v>
          </cell>
          <cell r="I152">
            <v>0</v>
          </cell>
          <cell r="J152">
            <v>0</v>
          </cell>
          <cell r="K152">
            <v>1.3699999999999999</v>
          </cell>
          <cell r="L152">
            <v>0</v>
          </cell>
          <cell r="M152">
            <v>1.6293800000000001</v>
          </cell>
          <cell r="N152">
            <v>0</v>
          </cell>
          <cell r="O152">
            <v>0</v>
          </cell>
          <cell r="P152">
            <v>0</v>
          </cell>
          <cell r="Q152">
            <v>1.5161295774647887</v>
          </cell>
        </row>
        <row r="153">
          <cell r="B153" t="str">
            <v>Total</v>
          </cell>
          <cell r="C153">
            <v>1.1356128009949797</v>
          </cell>
          <cell r="D153">
            <v>1.1451454268251302</v>
          </cell>
          <cell r="E153">
            <v>1.4749439929716672</v>
          </cell>
          <cell r="F153">
            <v>1.5694276629570747</v>
          </cell>
          <cell r="G153">
            <v>1.4471694480102695</v>
          </cell>
          <cell r="H153">
            <v>1.623419611747138</v>
          </cell>
          <cell r="I153">
            <v>1.4522100891037617</v>
          </cell>
          <cell r="J153">
            <v>1.5298374951635465</v>
          </cell>
          <cell r="K153">
            <v>1.8863628009557067</v>
          </cell>
          <cell r="L153">
            <v>1.43</v>
          </cell>
          <cell r="M153">
            <v>1.9037205637748402</v>
          </cell>
          <cell r="N153">
            <v>1.1798839781149355</v>
          </cell>
          <cell r="O153">
            <v>1.1563785797571311</v>
          </cell>
          <cell r="P153">
            <v>1.2124599131204148</v>
          </cell>
          <cell r="Q153">
            <v>1.4129475113444223</v>
          </cell>
        </row>
        <row r="155">
          <cell r="B155" t="str">
            <v>Other</v>
          </cell>
        </row>
        <row r="156">
          <cell r="B156" t="str">
            <v>Line Run Tender</v>
          </cell>
          <cell r="C156">
            <v>0.97887024971255054</v>
          </cell>
          <cell r="D156">
            <v>1.0931467083041233</v>
          </cell>
          <cell r="E156">
            <v>1.4886857057416243</v>
          </cell>
          <cell r="F156">
            <v>1.5025251515340894</v>
          </cell>
          <cell r="G156">
            <v>1.4886427656850194</v>
          </cell>
          <cell r="H156">
            <v>1.48032881934792</v>
          </cell>
          <cell r="I156">
            <v>1.3988060477086017</v>
          </cell>
          <cell r="J156">
            <v>1.3986407683732098</v>
          </cell>
          <cell r="K156">
            <v>1.4532375979112271</v>
          </cell>
          <cell r="L156">
            <v>1.3971068824065627</v>
          </cell>
          <cell r="M156">
            <v>1.3113401869158878</v>
          </cell>
          <cell r="N156">
            <v>1.1933276551136742</v>
          </cell>
          <cell r="O156">
            <v>1.2051732558139534</v>
          </cell>
          <cell r="P156">
            <v>1.2600000000000002</v>
          </cell>
          <cell r="Q156">
            <v>1.3612826846020756</v>
          </cell>
        </row>
        <row r="157">
          <cell r="B157" t="str">
            <v>Select Tender</v>
          </cell>
          <cell r="C157">
            <v>1.5865533629507209</v>
          </cell>
          <cell r="D157">
            <v>1.4997933354693995</v>
          </cell>
          <cell r="E157">
            <v>1.7706973625391158</v>
          </cell>
          <cell r="F157">
            <v>1.8222728138693103</v>
          </cell>
          <cell r="G157">
            <v>0</v>
          </cell>
          <cell r="H157">
            <v>1.8625620017714795</v>
          </cell>
          <cell r="I157">
            <v>1.7615928199071391</v>
          </cell>
          <cell r="J157">
            <v>1.7347962032384132</v>
          </cell>
          <cell r="K157">
            <v>1.7999999999999976</v>
          </cell>
          <cell r="L157">
            <v>0</v>
          </cell>
          <cell r="M157">
            <v>1.3999999999999995</v>
          </cell>
          <cell r="N157">
            <v>1.2919217370169327</v>
          </cell>
          <cell r="O157">
            <v>1.1099999999999988</v>
          </cell>
          <cell r="P157">
            <v>0</v>
          </cell>
          <cell r="Q157">
            <v>1.6657208213884187</v>
          </cell>
        </row>
        <row r="158">
          <cell r="B158" t="str">
            <v>Breasts</v>
          </cell>
          <cell r="C158">
            <v>1.4850000000000001</v>
          </cell>
          <cell r="D158">
            <v>1.5308065020318855</v>
          </cell>
          <cell r="E158">
            <v>1.1555286343612337</v>
          </cell>
          <cell r="F158">
            <v>1.1599999999999995</v>
          </cell>
          <cell r="G158">
            <v>0</v>
          </cell>
          <cell r="H158">
            <v>1.34</v>
          </cell>
          <cell r="I158">
            <v>1.4099999999999986</v>
          </cell>
          <cell r="J158">
            <v>1.3994542320949823</v>
          </cell>
          <cell r="K158">
            <v>0</v>
          </cell>
          <cell r="L158">
            <v>1.1671687321258339</v>
          </cell>
          <cell r="M158">
            <v>1.0807650702259441</v>
          </cell>
          <cell r="N158">
            <v>1</v>
          </cell>
          <cell r="O158">
            <v>1.1126397564954444</v>
          </cell>
          <cell r="P158">
            <v>1.1758341167622455</v>
          </cell>
          <cell r="Q158">
            <v>1.1521934097502542</v>
          </cell>
        </row>
        <row r="159">
          <cell r="B159" t="str">
            <v>Wings</v>
          </cell>
          <cell r="C159">
            <v>0</v>
          </cell>
          <cell r="D159">
            <v>1.18</v>
          </cell>
          <cell r="E159">
            <v>1.56</v>
          </cell>
          <cell r="F159">
            <v>0</v>
          </cell>
          <cell r="G159">
            <v>0</v>
          </cell>
          <cell r="H159">
            <v>0</v>
          </cell>
          <cell r="I159">
            <v>0</v>
          </cell>
          <cell r="J159">
            <v>0</v>
          </cell>
          <cell r="K159">
            <v>0</v>
          </cell>
          <cell r="L159">
            <v>1.46</v>
          </cell>
          <cell r="M159">
            <v>0</v>
          </cell>
          <cell r="N159">
            <v>0</v>
          </cell>
          <cell r="O159">
            <v>0</v>
          </cell>
          <cell r="P159">
            <v>1.59</v>
          </cell>
          <cell r="Q159">
            <v>1.549637792091505</v>
          </cell>
        </row>
        <row r="160">
          <cell r="B160" t="str">
            <v>Other</v>
          </cell>
          <cell r="C160">
            <v>1.1000000000000001</v>
          </cell>
          <cell r="D160">
            <v>0.43</v>
          </cell>
          <cell r="E160">
            <v>0.4392027972027972</v>
          </cell>
          <cell r="F160">
            <v>0.45000000000000007</v>
          </cell>
          <cell r="G160">
            <v>0.43</v>
          </cell>
          <cell r="H160">
            <v>0</v>
          </cell>
          <cell r="I160">
            <v>0.5</v>
          </cell>
          <cell r="J160">
            <v>0.35</v>
          </cell>
          <cell r="K160">
            <v>0.85000000000000009</v>
          </cell>
          <cell r="L160">
            <v>1.1000000000000001</v>
          </cell>
          <cell r="M160">
            <v>0.99999999999999967</v>
          </cell>
          <cell r="N160">
            <v>0</v>
          </cell>
          <cell r="O160">
            <v>0</v>
          </cell>
          <cell r="P160">
            <v>0.85000000000000031</v>
          </cell>
          <cell r="Q160">
            <v>0.77485602435841661</v>
          </cell>
        </row>
        <row r="161">
          <cell r="B161" t="str">
            <v>Total</v>
          </cell>
          <cell r="C161">
            <v>1.2026915162442779</v>
          </cell>
          <cell r="D161">
            <v>1.2873534512167386</v>
          </cell>
          <cell r="E161">
            <v>1.3873892782873396</v>
          </cell>
          <cell r="F161">
            <v>1.5787412185988043</v>
          </cell>
          <cell r="G161">
            <v>1.4694769927080717</v>
          </cell>
          <cell r="H161">
            <v>1.496802151709455</v>
          </cell>
          <cell r="I161">
            <v>1.4200083053492689</v>
          </cell>
          <cell r="J161">
            <v>1.4735357104842997</v>
          </cell>
          <cell r="K161">
            <v>1.2499200172935583</v>
          </cell>
          <cell r="L161">
            <v>1.2557898978502204</v>
          </cell>
          <cell r="M161">
            <v>1.1831182889314527</v>
          </cell>
          <cell r="N161">
            <v>1.1710164488137087</v>
          </cell>
          <cell r="O161">
            <v>1.1586677152285929</v>
          </cell>
          <cell r="P161">
            <v>1.2206550381307812</v>
          </cell>
          <cell r="Q161">
            <v>1.3124204211549833</v>
          </cell>
        </row>
        <row r="163">
          <cell r="B163" t="str">
            <v>Total</v>
          </cell>
        </row>
        <row r="164">
          <cell r="B164" t="str">
            <v>Line Run Tender</v>
          </cell>
          <cell r="C164">
            <v>0.99517110252976571</v>
          </cell>
          <cell r="D164">
            <v>1.1061675497810197</v>
          </cell>
          <cell r="E164">
            <v>1.4929868913857676</v>
          </cell>
          <cell r="F164">
            <v>1.5466778781891095</v>
          </cell>
          <cell r="G164">
            <v>1.4998420377235506</v>
          </cell>
          <cell r="H164">
            <v>1.4859093344047138</v>
          </cell>
          <cell r="I164">
            <v>1.4173446571957999</v>
          </cell>
          <cell r="J164">
            <v>1.3935836870482965</v>
          </cell>
          <cell r="K164">
            <v>1.4586827250989771</v>
          </cell>
          <cell r="L164">
            <v>1.3996932034096257</v>
          </cell>
          <cell r="M164">
            <v>1.3221184960706764</v>
          </cell>
          <cell r="N164">
            <v>1.2120099803588045</v>
          </cell>
          <cell r="O164">
            <v>1.1926044998421348</v>
          </cell>
          <cell r="P164">
            <v>1.260976517387399</v>
          </cell>
          <cell r="Q164">
            <v>1.3868486266707973</v>
          </cell>
        </row>
        <row r="165">
          <cell r="B165" t="str">
            <v>Select Tender</v>
          </cell>
          <cell r="C165">
            <v>1.496800460079021</v>
          </cell>
          <cell r="D165">
            <v>1.6038342373228265</v>
          </cell>
          <cell r="E165">
            <v>1.8659061700023747</v>
          </cell>
          <cell r="F165">
            <v>1.9465511943207525</v>
          </cell>
          <cell r="G165">
            <v>2.0031424521615873</v>
          </cell>
          <cell r="H165">
            <v>1.8899750747138551</v>
          </cell>
          <cell r="I165">
            <v>1.8965028148509355</v>
          </cell>
          <cell r="J165">
            <v>1.8072049080117523</v>
          </cell>
          <cell r="K165">
            <v>1.9453601667119687</v>
          </cell>
          <cell r="L165">
            <v>1.9037997525262942</v>
          </cell>
          <cell r="M165">
            <v>1.71826035735323</v>
          </cell>
          <cell r="N165">
            <v>1.4812235191139207</v>
          </cell>
          <cell r="O165">
            <v>1.4607025384672563</v>
          </cell>
          <cell r="P165">
            <v>1.5265342357586011</v>
          </cell>
          <cell r="Q165">
            <v>1.7927841825116182</v>
          </cell>
        </row>
        <row r="166">
          <cell r="B166" t="str">
            <v>Breasts</v>
          </cell>
          <cell r="C166">
            <v>1.253144217224462</v>
          </cell>
          <cell r="D166">
            <v>1.2921378402887678</v>
          </cell>
          <cell r="E166">
            <v>1.2180512232030265</v>
          </cell>
          <cell r="F166">
            <v>1.2555753786723596</v>
          </cell>
          <cell r="G166">
            <v>1.3833693540230498</v>
          </cell>
          <cell r="H166">
            <v>1.3505775984727049</v>
          </cell>
          <cell r="I166">
            <v>1.4473658279293988</v>
          </cell>
          <cell r="J166">
            <v>1.4254596957339261</v>
          </cell>
          <cell r="K166">
            <v>1.3948424251278304</v>
          </cell>
          <cell r="L166">
            <v>1.2179052816774982</v>
          </cell>
          <cell r="M166">
            <v>1.1425938784185914</v>
          </cell>
          <cell r="N166">
            <v>1.0724360553434331</v>
          </cell>
          <cell r="O166">
            <v>1.1005596724627535</v>
          </cell>
          <cell r="P166">
            <v>1.1719059764527178</v>
          </cell>
          <cell r="Q166">
            <v>1.2698005050594536</v>
          </cell>
        </row>
        <row r="167">
          <cell r="B167" t="str">
            <v>Wings</v>
          </cell>
          <cell r="C167">
            <v>0</v>
          </cell>
          <cell r="D167">
            <v>1.2335294117647058</v>
          </cell>
          <cell r="E167">
            <v>1.5881246279811114</v>
          </cell>
          <cell r="F167">
            <v>1.7099999999999997</v>
          </cell>
          <cell r="G167">
            <v>0</v>
          </cell>
          <cell r="H167">
            <v>0</v>
          </cell>
          <cell r="I167">
            <v>1.2999999999999998</v>
          </cell>
          <cell r="J167">
            <v>1.49</v>
          </cell>
          <cell r="K167">
            <v>0</v>
          </cell>
          <cell r="L167">
            <v>1.4600023781212843</v>
          </cell>
          <cell r="M167">
            <v>0</v>
          </cell>
          <cell r="N167">
            <v>0</v>
          </cell>
          <cell r="O167">
            <v>0</v>
          </cell>
          <cell r="P167">
            <v>1.59</v>
          </cell>
          <cell r="Q167">
            <v>1.5743718693804711</v>
          </cell>
        </row>
        <row r="168">
          <cell r="B168" t="str">
            <v>Co-Pack</v>
          </cell>
          <cell r="C168">
            <v>2.1175879396984927</v>
          </cell>
          <cell r="D168">
            <v>2.1015349359126816</v>
          </cell>
          <cell r="E168">
            <v>2.2358567017616577</v>
          </cell>
          <cell r="F168">
            <v>1.9063461714094014</v>
          </cell>
          <cell r="G168">
            <v>1.9569433363101536</v>
          </cell>
          <cell r="H168">
            <v>2.1017015686947311</v>
          </cell>
          <cell r="I168">
            <v>1.3595509367811496</v>
          </cell>
          <cell r="J168">
            <v>1.719792128130857</v>
          </cell>
          <cell r="K168">
            <v>1.6572786582984067</v>
          </cell>
          <cell r="L168">
            <v>1.8802605530579288</v>
          </cell>
          <cell r="M168">
            <v>1.7372861342441861</v>
          </cell>
          <cell r="N168">
            <v>1.6644003777148255</v>
          </cell>
          <cell r="O168">
            <v>1.7434684197298203</v>
          </cell>
          <cell r="P168">
            <v>1.5272133825397787</v>
          </cell>
          <cell r="Q168">
            <v>1.8173930453568259</v>
          </cell>
        </row>
        <row r="169">
          <cell r="B169" t="str">
            <v>Other</v>
          </cell>
          <cell r="C169">
            <v>0.55623762376237629</v>
          </cell>
          <cell r="D169">
            <v>0.38102739726027401</v>
          </cell>
          <cell r="E169">
            <v>0.425352644836272</v>
          </cell>
          <cell r="F169">
            <v>0.45</v>
          </cell>
          <cell r="G169">
            <v>0.40200000000000002</v>
          </cell>
          <cell r="H169">
            <v>0.44010600706713782</v>
          </cell>
          <cell r="I169">
            <v>0.46004228329809727</v>
          </cell>
          <cell r="J169">
            <v>0.36470588235294121</v>
          </cell>
          <cell r="K169">
            <v>0.94192974655402395</v>
          </cell>
          <cell r="L169">
            <v>1.013573407202216</v>
          </cell>
          <cell r="M169">
            <v>1.0732803652968035</v>
          </cell>
          <cell r="N169">
            <v>0.425098814229249</v>
          </cell>
          <cell r="O169">
            <v>0.43176518438177874</v>
          </cell>
          <cell r="P169">
            <v>0.52575757575757576</v>
          </cell>
          <cell r="Q169">
            <v>0.7748197908107749</v>
          </cell>
        </row>
        <row r="170">
          <cell r="B170" t="str">
            <v>Total</v>
          </cell>
          <cell r="C170">
            <v>1.4331087134846658</v>
          </cell>
          <cell r="D170">
            <v>1.5424713612728054</v>
          </cell>
          <cell r="E170">
            <v>1.6234965517519384</v>
          </cell>
          <cell r="F170">
            <v>1.6591671178681204</v>
          </cell>
          <cell r="G170">
            <v>1.6412344409722408</v>
          </cell>
          <cell r="H170">
            <v>1.6203343893360123</v>
          </cell>
          <cell r="I170">
            <v>1.5244864754330167</v>
          </cell>
          <cell r="J170">
            <v>1.5759146437061851</v>
          </cell>
          <cell r="K170">
            <v>1.567824193118682</v>
          </cell>
          <cell r="L170">
            <v>1.5046353425425536</v>
          </cell>
          <cell r="M170">
            <v>1.3940036707386294</v>
          </cell>
          <cell r="N170">
            <v>1.2890835384545309</v>
          </cell>
          <cell r="O170">
            <v>1.2925015997049285</v>
          </cell>
          <cell r="P170">
            <v>1.3034429749791847</v>
          </cell>
          <cell r="Q170">
            <v>1.5033577590425165</v>
          </cell>
        </row>
        <row r="171">
          <cell r="B171" t="str">
            <v>(1) UB is average of select and line run tender UB price.</v>
          </cell>
        </row>
        <row r="172">
          <cell r="B172" t="str">
            <v>Note:  Excludes beef and pork purchases.</v>
          </cell>
        </row>
        <row r="173">
          <cell r="B173" t="str">
            <v>Include Other?</v>
          </cell>
          <cell r="C173">
            <v>1</v>
          </cell>
        </row>
        <row r="177">
          <cell r="B177" t="str">
            <v>UB Price</v>
          </cell>
        </row>
        <row r="178">
          <cell r="B178" t="str">
            <v>Line Run Tender</v>
          </cell>
          <cell r="E178">
            <v>1.5143</v>
          </cell>
          <cell r="F178">
            <v>1.623</v>
          </cell>
          <cell r="G178">
            <v>1.5645</v>
          </cell>
          <cell r="H178">
            <v>1.5389999999999999</v>
          </cell>
          <cell r="I178">
            <v>1.502</v>
          </cell>
          <cell r="J178">
            <v>1.4695</v>
          </cell>
          <cell r="K178">
            <v>1.5255000000000001</v>
          </cell>
          <cell r="L178">
            <v>1.4738</v>
          </cell>
          <cell r="M178">
            <v>1.3967000000000001</v>
          </cell>
          <cell r="N178">
            <v>1.3236000000000001</v>
          </cell>
          <cell r="O178">
            <v>1.2921</v>
          </cell>
          <cell r="P178">
            <v>1.33</v>
          </cell>
        </row>
        <row r="179">
          <cell r="B179" t="str">
            <v>Select Tender</v>
          </cell>
          <cell r="E179">
            <v>2.1842999999999999</v>
          </cell>
          <cell r="F179">
            <v>2.3010000000000002</v>
          </cell>
          <cell r="G179">
            <v>2.2545000000000002</v>
          </cell>
          <cell r="H179">
            <v>2.2290000000000001</v>
          </cell>
          <cell r="I179">
            <v>2.21</v>
          </cell>
          <cell r="J179">
            <v>2.1795</v>
          </cell>
          <cell r="K179">
            <v>2.23</v>
          </cell>
          <cell r="L179">
            <v>2.1267</v>
          </cell>
          <cell r="M179">
            <v>2.0266999999999999</v>
          </cell>
          <cell r="N179">
            <v>1.9536</v>
          </cell>
          <cell r="O179">
            <v>1.9</v>
          </cell>
          <cell r="P179">
            <v>1.9</v>
          </cell>
        </row>
        <row r="180">
          <cell r="B180" t="str">
            <v>Breasts</v>
          </cell>
          <cell r="E180">
            <v>1.31</v>
          </cell>
          <cell r="F180">
            <v>1.2869999999999999</v>
          </cell>
          <cell r="G180">
            <v>1.4236</v>
          </cell>
          <cell r="H180">
            <v>1.4233</v>
          </cell>
          <cell r="I180">
            <v>1.5129999999999999</v>
          </cell>
          <cell r="J180">
            <v>1.5164</v>
          </cell>
          <cell r="K180">
            <v>1.4908999999999999</v>
          </cell>
          <cell r="L180">
            <v>1.359</v>
          </cell>
          <cell r="M180">
            <v>1.2589999999999999</v>
          </cell>
          <cell r="N180">
            <v>1.2</v>
          </cell>
          <cell r="O180">
            <v>1.2137</v>
          </cell>
          <cell r="P180">
            <v>1.24</v>
          </cell>
        </row>
        <row r="181">
          <cell r="B181" t="str">
            <v>Wings</v>
          </cell>
          <cell r="E181">
            <v>1.3952</v>
          </cell>
          <cell r="F181">
            <v>1.46</v>
          </cell>
          <cell r="G181">
            <v>1.4404999999999999</v>
          </cell>
          <cell r="H181">
            <v>1.3613999999999999</v>
          </cell>
          <cell r="I181">
            <v>1.36</v>
          </cell>
          <cell r="J181">
            <v>1.36</v>
          </cell>
          <cell r="K181">
            <v>1.36</v>
          </cell>
          <cell r="L181">
            <v>1.36</v>
          </cell>
          <cell r="M181">
            <v>1.4076</v>
          </cell>
          <cell r="N181">
            <v>1.47</v>
          </cell>
          <cell r="O181">
            <v>1.4874000000000001</v>
          </cell>
          <cell r="P181">
            <v>1.5724</v>
          </cell>
        </row>
        <row r="183">
          <cell r="B183" t="str">
            <v>Cost at UB</v>
          </cell>
          <cell r="Q183" t="str">
            <v>UB Weighted</v>
          </cell>
        </row>
        <row r="184">
          <cell r="B184" t="str">
            <v>Line Run Tender</v>
          </cell>
          <cell r="E184">
            <v>994.62252600000011</v>
          </cell>
          <cell r="F184">
            <v>1117.07844</v>
          </cell>
          <cell r="G184">
            <v>1536.1512600000001</v>
          </cell>
          <cell r="H184">
            <v>1149.1713</v>
          </cell>
          <cell r="I184">
            <v>1580.6297</v>
          </cell>
          <cell r="J184">
            <v>1280.96315</v>
          </cell>
          <cell r="K184">
            <v>778.34061000000008</v>
          </cell>
          <cell r="L184">
            <v>845.47484599999996</v>
          </cell>
          <cell r="M184">
            <v>1087.694092</v>
          </cell>
          <cell r="N184">
            <v>1408.4295239999999</v>
          </cell>
          <cell r="O184">
            <v>941.25608700000009</v>
          </cell>
          <cell r="P184">
            <v>725.52830000000006</v>
          </cell>
        </row>
        <row r="185">
          <cell r="B185" t="str">
            <v>Select Tender</v>
          </cell>
          <cell r="E185">
            <v>1780.9911538019999</v>
          </cell>
          <cell r="F185">
            <v>1617.39591</v>
          </cell>
          <cell r="G185">
            <v>1113.3848250000001</v>
          </cell>
          <cell r="H185">
            <v>1078.4927340000002</v>
          </cell>
          <cell r="I185">
            <v>1250.8555800000001</v>
          </cell>
          <cell r="J185">
            <v>2210.5796700000001</v>
          </cell>
          <cell r="K185">
            <v>1230.6255000000001</v>
          </cell>
          <cell r="L185">
            <v>721.86578099999997</v>
          </cell>
          <cell r="M185">
            <v>928.97847899999999</v>
          </cell>
          <cell r="N185">
            <v>1147.1851776000001</v>
          </cell>
          <cell r="O185">
            <v>1022.428</v>
          </cell>
          <cell r="P185">
            <v>842.17499999999995</v>
          </cell>
        </row>
        <row r="186">
          <cell r="B186" t="str">
            <v>Breasts</v>
          </cell>
          <cell r="E186">
            <v>1038.8300000000002</v>
          </cell>
          <cell r="F186">
            <v>506.40875999999997</v>
          </cell>
          <cell r="G186">
            <v>1069.7215119999998</v>
          </cell>
          <cell r="H186">
            <v>790.25885900000003</v>
          </cell>
          <cell r="I186">
            <v>944.96358297200004</v>
          </cell>
          <cell r="J186">
            <v>1241.9619279999999</v>
          </cell>
          <cell r="K186">
            <v>1020.5210499999999</v>
          </cell>
          <cell r="L186">
            <v>756.99018000000001</v>
          </cell>
          <cell r="M186">
            <v>888.47630000000004</v>
          </cell>
          <cell r="N186">
            <v>584.56799999999998</v>
          </cell>
          <cell r="O186">
            <v>624.01171799999997</v>
          </cell>
          <cell r="P186">
            <v>1338.8591411963198</v>
          </cell>
        </row>
        <row r="187">
          <cell r="B187" t="str">
            <v>Wings</v>
          </cell>
          <cell r="E187">
            <v>42.19140608</v>
          </cell>
          <cell r="F187">
            <v>14.614599999999999</v>
          </cell>
          <cell r="G187">
            <v>0</v>
          </cell>
          <cell r="H187">
            <v>0</v>
          </cell>
          <cell r="I187">
            <v>5.4400000000000004E-2</v>
          </cell>
          <cell r="J187">
            <v>5.4400000000000004E-2</v>
          </cell>
          <cell r="K187">
            <v>0</v>
          </cell>
          <cell r="L187">
            <v>28.594000000000001</v>
          </cell>
          <cell r="M187">
            <v>0</v>
          </cell>
          <cell r="N187">
            <v>0</v>
          </cell>
          <cell r="O187">
            <v>0</v>
          </cell>
          <cell r="P187">
            <v>64.940119999999993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Debt Comparison"/>
      <sheetName val="Scenario Analysis"/>
      <sheetName val="Key Metrics"/>
      <sheetName val="Covenants Summary"/>
      <sheetName val="Cov Calcs"/>
      <sheetName val="Cash flows"/>
      <sheetName val="Interest"/>
      <sheetName val="Prepayment"/>
      <sheetName val="US Figures"/>
      <sheetName val="Worldwide Figures"/>
      <sheetName val="Debt Inputs"/>
      <sheetName val="AO inputs"/>
      <sheetName val="Allocations"/>
      <sheetName val="Timing"/>
      <sheetName val="Debt Analysis"/>
      <sheetName val="Cash Reconciliation"/>
      <sheetName val="High Growth WW"/>
      <sheetName val="Low Growth WW"/>
      <sheetName val="Slide 4, 5, 9, 13 &amp; 14"/>
    </sheetNames>
    <sheetDataSet>
      <sheetData sheetId="0" refreshError="1"/>
      <sheetData sheetId="1" refreshError="1">
        <row r="1">
          <cell r="A1" t="str">
            <v>The Thomson Corporation</v>
          </cell>
          <cell r="O1" t="str">
            <v xml:space="preserve"> </v>
          </cell>
          <cell r="P1" t="str">
            <v xml:space="preserve"> </v>
          </cell>
        </row>
        <row r="2">
          <cell r="A2" t="str">
            <v>US Group Debt Capacity</v>
          </cell>
        </row>
        <row r="3">
          <cell r="A3" t="str">
            <v>Scenario Comparison</v>
          </cell>
        </row>
        <row r="6">
          <cell r="D6" t="str">
            <v>Status Quo</v>
          </cell>
          <cell r="I6" t="str">
            <v>Status Quo, R/F Bank Debt</v>
          </cell>
          <cell r="N6" t="str">
            <v>Refinance all Current Debt</v>
          </cell>
          <cell r="S6" t="str">
            <v>Add $2.5B of debt, Refinance Bank debt</v>
          </cell>
          <cell r="X6" t="str">
            <v>Add $2B of debt, Refinance Bank debt</v>
          </cell>
          <cell r="AC6" t="str">
            <v>Add $1.5B of debt, Refinance Bank debt</v>
          </cell>
          <cell r="AH6" t="str">
            <v>Add $2.5B of debt, full refinancing</v>
          </cell>
        </row>
        <row r="8">
          <cell r="A8" t="str">
            <v>Description of Structure</v>
          </cell>
          <cell r="I8" t="str">
            <v xml:space="preserve">Nov/Dec:
• Refinance existing Bank Debt
</v>
          </cell>
          <cell r="N8" t="str">
            <v xml:space="preserve">Nov/Dec:
• Call $2.75B of existing HY Debt and reissue
• Refinance existing Bank Debt                      • Issue $2.55B of Bank Debt and pay dividend of $800m
</v>
          </cell>
          <cell r="S8" t="str">
            <v>Nov/Dec:
• Call $2.75B of existing HY Debt and reissue
• Refinance existing  Bank Debt              • Issue $2.55B of Bank Debt and pay dividend of $800m
June/July:
• Call $1B of existing HY Debt  and issue $2.5B of HY debt and pay dividend of $500m</v>
          </cell>
          <cell r="X8" t="str">
            <v>Nov/Dec:
• Call $2.75B of existing HY Debt and reissue
• Refinance existing  Bank Debt              • Issue $2.55B of Bank Debt and pay dividend of $800m
June/July:
• Call $1B of existing HY Debt  and issue $2.5B of HY debt and pay dividend of $500m</v>
          </cell>
          <cell r="AC8" t="str">
            <v>Nov/Dec:
• Call $2.75B of existing HY Debt and reissue
• Refinance existing  Bank Debt              • Issue $2.55B of Bank Debt and pay dividend of $800m
June/July:
• Call $1B of existing HY Debt  and issue $2.5B of HY debt and pay dividend of $500m</v>
          </cell>
          <cell r="AH8" t="str">
            <v>Nov/Dec:
• Call $2.75B of existing HY Debt and reissue
• Refinance existing  Bank Debt              • Issue $2.55B of Bank Debt and pay dividend of $800m
June/July:
• Call $1B of existing HY Debt  and issue $2.5B of HY debt and pay dividend of $500m</v>
          </cell>
        </row>
        <row r="10">
          <cell r="D10">
            <v>2005</v>
          </cell>
          <cell r="E10">
            <v>2006</v>
          </cell>
          <cell r="F10">
            <v>2007</v>
          </cell>
          <cell r="G10">
            <v>2008</v>
          </cell>
          <cell r="I10">
            <v>2005</v>
          </cell>
          <cell r="J10">
            <v>2006</v>
          </cell>
          <cell r="K10">
            <v>2007</v>
          </cell>
          <cell r="L10">
            <v>2008</v>
          </cell>
          <cell r="N10">
            <v>2005</v>
          </cell>
          <cell r="O10">
            <v>2006</v>
          </cell>
          <cell r="P10">
            <v>2007</v>
          </cell>
          <cell r="Q10">
            <v>2008</v>
          </cell>
          <cell r="S10">
            <v>2005</v>
          </cell>
          <cell r="T10">
            <v>2006</v>
          </cell>
          <cell r="U10">
            <v>2007</v>
          </cell>
          <cell r="V10">
            <v>2008</v>
          </cell>
          <cell r="X10">
            <v>2005</v>
          </cell>
          <cell r="Y10">
            <v>2006</v>
          </cell>
          <cell r="Z10">
            <v>2007</v>
          </cell>
          <cell r="AA10">
            <v>2008</v>
          </cell>
          <cell r="AC10">
            <v>2005</v>
          </cell>
          <cell r="AD10">
            <v>2006</v>
          </cell>
          <cell r="AE10">
            <v>2007</v>
          </cell>
          <cell r="AF10">
            <v>2008</v>
          </cell>
          <cell r="AH10">
            <v>2005</v>
          </cell>
          <cell r="AI10">
            <v>2006</v>
          </cell>
          <cell r="AJ10">
            <v>2007</v>
          </cell>
          <cell r="AK10">
            <v>2008</v>
          </cell>
        </row>
        <row r="13">
          <cell r="A13" t="str">
            <v>Ending Debt Balance</v>
          </cell>
          <cell r="D13">
            <v>5719.5470000000005</v>
          </cell>
          <cell r="E13">
            <v>4871.5470000000005</v>
          </cell>
          <cell r="F13">
            <v>4831.5470000000005</v>
          </cell>
          <cell r="G13">
            <v>4194.5470000000005</v>
          </cell>
          <cell r="I13">
            <v>5789.5470000000005</v>
          </cell>
          <cell r="J13">
            <v>5254.5470000000005</v>
          </cell>
          <cell r="K13">
            <v>5219.5470000000005</v>
          </cell>
          <cell r="L13">
            <v>5184.5470000000005</v>
          </cell>
          <cell r="N13">
            <v>6739.5470000000005</v>
          </cell>
          <cell r="O13">
            <v>6404.5470000000005</v>
          </cell>
          <cell r="P13">
            <v>6369.5470000000005</v>
          </cell>
          <cell r="Q13">
            <v>6334.5470000000005</v>
          </cell>
          <cell r="S13">
            <v>5789.5470000000005</v>
          </cell>
          <cell r="T13">
            <v>7754.5470000000005</v>
          </cell>
          <cell r="U13">
            <v>7719.5470000000005</v>
          </cell>
          <cell r="V13">
            <v>7684.5470000000005</v>
          </cell>
          <cell r="X13">
            <v>5789.5470000000005</v>
          </cell>
          <cell r="Y13">
            <v>7254.5470000000005</v>
          </cell>
          <cell r="Z13">
            <v>7219.5470000000005</v>
          </cell>
          <cell r="AA13">
            <v>7184.5470000000005</v>
          </cell>
          <cell r="AC13">
            <v>5789.5470000000005</v>
          </cell>
          <cell r="AD13">
            <v>6789.5470000000005</v>
          </cell>
          <cell r="AE13">
            <v>6789.5470000000005</v>
          </cell>
          <cell r="AF13">
            <v>6789.5470000000005</v>
          </cell>
          <cell r="AH13">
            <v>6739.5470000000005</v>
          </cell>
          <cell r="AI13">
            <v>8004.5470000000005</v>
          </cell>
          <cell r="AJ13">
            <v>7969.5470000000005</v>
          </cell>
          <cell r="AK13">
            <v>7934.5470000000005</v>
          </cell>
        </row>
        <row r="14">
          <cell r="A14" t="str">
            <v>Ending Cash Balance</v>
          </cell>
          <cell r="D14">
            <v>641</v>
          </cell>
          <cell r="E14">
            <v>0</v>
          </cell>
          <cell r="F14">
            <v>375</v>
          </cell>
          <cell r="G14">
            <v>25</v>
          </cell>
          <cell r="I14">
            <v>701</v>
          </cell>
          <cell r="J14">
            <v>387</v>
          </cell>
          <cell r="K14">
            <v>783</v>
          </cell>
          <cell r="L14">
            <v>1038</v>
          </cell>
          <cell r="N14">
            <v>177</v>
          </cell>
          <cell r="O14">
            <v>50</v>
          </cell>
          <cell r="P14">
            <v>437</v>
          </cell>
          <cell r="Q14">
            <v>683</v>
          </cell>
          <cell r="S14">
            <v>700</v>
          </cell>
          <cell r="T14">
            <v>130</v>
          </cell>
          <cell r="U14">
            <v>387</v>
          </cell>
          <cell r="V14">
            <v>501</v>
          </cell>
          <cell r="X14">
            <v>700</v>
          </cell>
          <cell r="Y14">
            <v>182</v>
          </cell>
          <cell r="Z14">
            <v>468</v>
          </cell>
          <cell r="AA14">
            <v>611</v>
          </cell>
          <cell r="AC14">
            <v>700</v>
          </cell>
          <cell r="AD14">
            <v>279</v>
          </cell>
          <cell r="AE14">
            <v>639</v>
          </cell>
          <cell r="AF14">
            <v>857</v>
          </cell>
          <cell r="AH14">
            <v>281</v>
          </cell>
          <cell r="AI14">
            <v>307</v>
          </cell>
          <cell r="AJ14">
            <v>641</v>
          </cell>
          <cell r="AK14">
            <v>833</v>
          </cell>
        </row>
        <row r="16">
          <cell r="A16" t="str">
            <v>Cash Flow Impact</v>
          </cell>
        </row>
        <row r="18">
          <cell r="A18" t="str">
            <v>Tax Shield Savings</v>
          </cell>
        </row>
        <row r="19">
          <cell r="B19" t="str">
            <v>Interest Expense1</v>
          </cell>
          <cell r="D19">
            <v>209.71629999999999</v>
          </cell>
          <cell r="E19">
            <v>191.4897216</v>
          </cell>
          <cell r="F19">
            <v>187.28977159999997</v>
          </cell>
          <cell r="G19">
            <v>177.9640966</v>
          </cell>
          <cell r="I19">
            <v>209.72199999999998</v>
          </cell>
          <cell r="J19">
            <v>183.40864160000001</v>
          </cell>
          <cell r="K19">
            <v>183.10074660000001</v>
          </cell>
          <cell r="L19">
            <v>182.4849566</v>
          </cell>
          <cell r="N19">
            <v>209.71629999999999</v>
          </cell>
          <cell r="O19">
            <v>184.44224160000002</v>
          </cell>
          <cell r="P19">
            <v>184.0678466</v>
          </cell>
          <cell r="Q19">
            <v>183.31905660000001</v>
          </cell>
          <cell r="S19">
            <v>209.71629999999999</v>
          </cell>
          <cell r="T19">
            <v>258.80535993333331</v>
          </cell>
          <cell r="U19">
            <v>267.35434659999999</v>
          </cell>
          <cell r="V19">
            <v>266.60023660000002</v>
          </cell>
          <cell r="X19">
            <v>209.71629999999999</v>
          </cell>
          <cell r="Y19">
            <v>243.23195715555553</v>
          </cell>
          <cell r="Z19">
            <v>249.7793466</v>
          </cell>
          <cell r="AA19">
            <v>249.0252366</v>
          </cell>
          <cell r="AC19">
            <v>209.71629999999999</v>
          </cell>
          <cell r="AD19">
            <v>221.34521326666666</v>
          </cell>
          <cell r="AE19">
            <v>226.05167160000002</v>
          </cell>
          <cell r="AF19">
            <v>226.05167160000002</v>
          </cell>
          <cell r="AH19">
            <v>209.71629999999999</v>
          </cell>
          <cell r="AI19">
            <v>208.44693660000002</v>
          </cell>
          <cell r="AJ19">
            <v>222.0602466</v>
          </cell>
          <cell r="AK19">
            <v>221.31145660000001</v>
          </cell>
          <cell r="AQ19" t="str">
            <v xml:space="preserve"> </v>
          </cell>
        </row>
        <row r="20">
          <cell r="B20" t="str">
            <v>Prepayment Penalty</v>
          </cell>
          <cell r="D20">
            <v>0</v>
          </cell>
          <cell r="E20">
            <v>0</v>
          </cell>
          <cell r="F20">
            <v>0</v>
          </cell>
          <cell r="G20">
            <v>0</v>
          </cell>
          <cell r="I20">
            <v>0</v>
          </cell>
          <cell r="J20">
            <v>0</v>
          </cell>
          <cell r="K20">
            <v>0</v>
          </cell>
          <cell r="L20">
            <v>0</v>
          </cell>
          <cell r="N20">
            <v>60.5</v>
          </cell>
          <cell r="O20">
            <v>0</v>
          </cell>
          <cell r="P20">
            <v>0</v>
          </cell>
          <cell r="Q20">
            <v>0</v>
          </cell>
          <cell r="S20">
            <v>0</v>
          </cell>
          <cell r="T20">
            <v>0</v>
          </cell>
          <cell r="U20">
            <v>0</v>
          </cell>
          <cell r="V20">
            <v>0</v>
          </cell>
          <cell r="X20">
            <v>0</v>
          </cell>
          <cell r="Y20">
            <v>0</v>
          </cell>
          <cell r="Z20">
            <v>0</v>
          </cell>
          <cell r="AA20">
            <v>0</v>
          </cell>
          <cell r="AC20">
            <v>0</v>
          </cell>
          <cell r="AD20">
            <v>0</v>
          </cell>
          <cell r="AE20">
            <v>0</v>
          </cell>
          <cell r="AF20">
            <v>0</v>
          </cell>
          <cell r="AH20">
            <v>60.5</v>
          </cell>
          <cell r="AI20">
            <v>22</v>
          </cell>
          <cell r="AJ20">
            <v>0</v>
          </cell>
          <cell r="AK20">
            <v>0</v>
          </cell>
        </row>
        <row r="21">
          <cell r="B21" t="str">
            <v>Transaction Fees</v>
          </cell>
          <cell r="D21">
            <v>0</v>
          </cell>
          <cell r="E21">
            <v>0</v>
          </cell>
          <cell r="F21">
            <v>0</v>
          </cell>
          <cell r="G21">
            <v>0</v>
          </cell>
          <cell r="I21">
            <v>0</v>
          </cell>
          <cell r="J21">
            <v>0.7752</v>
          </cell>
          <cell r="K21">
            <v>0.7752</v>
          </cell>
          <cell r="L21">
            <v>0.7752</v>
          </cell>
          <cell r="N21">
            <v>1.0906</v>
          </cell>
          <cell r="O21">
            <v>1.0906</v>
          </cell>
          <cell r="P21">
            <v>1.0906</v>
          </cell>
          <cell r="Q21">
            <v>1.0906</v>
          </cell>
          <cell r="S21">
            <v>0</v>
          </cell>
          <cell r="T21">
            <v>0.86260000000000003</v>
          </cell>
          <cell r="U21">
            <v>0.86260000000000003</v>
          </cell>
          <cell r="V21">
            <v>0.86260000000000003</v>
          </cell>
          <cell r="X21">
            <v>0</v>
          </cell>
          <cell r="Y21">
            <v>0.76760000000000006</v>
          </cell>
          <cell r="Z21">
            <v>0.76760000000000006</v>
          </cell>
          <cell r="AA21">
            <v>0.76760000000000006</v>
          </cell>
          <cell r="AC21">
            <v>0</v>
          </cell>
          <cell r="AD21">
            <v>0.67259999999999998</v>
          </cell>
          <cell r="AE21">
            <v>0.67259999999999998</v>
          </cell>
          <cell r="AF21">
            <v>0.67259999999999998</v>
          </cell>
          <cell r="AH21">
            <v>0</v>
          </cell>
          <cell r="AI21">
            <v>1.6606000000000001</v>
          </cell>
          <cell r="AJ21">
            <v>1.6606000000000001</v>
          </cell>
          <cell r="AK21">
            <v>1.6606000000000001</v>
          </cell>
        </row>
        <row r="22">
          <cell r="A22" t="str">
            <v>Dividend Withholding Tax</v>
          </cell>
          <cell r="D22">
            <v>0</v>
          </cell>
          <cell r="E22">
            <v>0</v>
          </cell>
          <cell r="F22">
            <v>0</v>
          </cell>
          <cell r="G22">
            <v>0</v>
          </cell>
          <cell r="I22">
            <v>0</v>
          </cell>
          <cell r="J22">
            <v>0</v>
          </cell>
          <cell r="K22">
            <v>0</v>
          </cell>
          <cell r="L22">
            <v>0</v>
          </cell>
          <cell r="N22">
            <v>-65</v>
          </cell>
          <cell r="O22">
            <v>0</v>
          </cell>
          <cell r="P22">
            <v>0</v>
          </cell>
          <cell r="Q22">
            <v>0</v>
          </cell>
          <cell r="S22">
            <v>0</v>
          </cell>
          <cell r="T22">
            <v>-125</v>
          </cell>
          <cell r="U22">
            <v>0</v>
          </cell>
          <cell r="V22">
            <v>0</v>
          </cell>
          <cell r="X22">
            <v>0</v>
          </cell>
          <cell r="Y22">
            <v>-100</v>
          </cell>
          <cell r="Z22">
            <v>0</v>
          </cell>
          <cell r="AA22">
            <v>0</v>
          </cell>
          <cell r="AC22">
            <v>0</v>
          </cell>
          <cell r="AD22">
            <v>-75</v>
          </cell>
          <cell r="AE22">
            <v>0</v>
          </cell>
          <cell r="AF22">
            <v>0</v>
          </cell>
          <cell r="AH22">
            <v>-60</v>
          </cell>
          <cell r="AI22">
            <v>-65</v>
          </cell>
          <cell r="AJ22">
            <v>0</v>
          </cell>
          <cell r="AK22">
            <v>0</v>
          </cell>
        </row>
        <row r="23">
          <cell r="A23" t="str">
            <v>Transaction Fees - external</v>
          </cell>
          <cell r="D23">
            <v>0</v>
          </cell>
          <cell r="E23">
            <v>0</v>
          </cell>
          <cell r="F23">
            <v>0</v>
          </cell>
          <cell r="G23">
            <v>0</v>
          </cell>
          <cell r="I23">
            <v>-1.5</v>
          </cell>
          <cell r="J23">
            <v>0</v>
          </cell>
          <cell r="K23">
            <v>0</v>
          </cell>
          <cell r="L23">
            <v>0</v>
          </cell>
          <cell r="N23">
            <v>-1.5</v>
          </cell>
          <cell r="O23">
            <v>0</v>
          </cell>
          <cell r="P23">
            <v>0</v>
          </cell>
          <cell r="Q23">
            <v>0</v>
          </cell>
          <cell r="S23">
            <v>-1.5</v>
          </cell>
          <cell r="T23">
            <v>0</v>
          </cell>
          <cell r="U23">
            <v>0</v>
          </cell>
          <cell r="V23">
            <v>0</v>
          </cell>
          <cell r="X23">
            <v>-1.5</v>
          </cell>
          <cell r="Y23">
            <v>0</v>
          </cell>
          <cell r="Z23">
            <v>0</v>
          </cell>
          <cell r="AA23">
            <v>0</v>
          </cell>
          <cell r="AC23">
            <v>-1.5</v>
          </cell>
          <cell r="AD23">
            <v>0</v>
          </cell>
          <cell r="AE23">
            <v>0</v>
          </cell>
          <cell r="AF23">
            <v>0</v>
          </cell>
          <cell r="AH23">
            <v>-1.5</v>
          </cell>
          <cell r="AI23">
            <v>0</v>
          </cell>
          <cell r="AJ23">
            <v>0</v>
          </cell>
          <cell r="AK23">
            <v>0</v>
          </cell>
        </row>
        <row r="25">
          <cell r="A25" t="str">
            <v xml:space="preserve">   Total CF Impact</v>
          </cell>
          <cell r="D25">
            <v>209.71629999999999</v>
          </cell>
          <cell r="E25">
            <v>191.4897216</v>
          </cell>
          <cell r="F25">
            <v>187.28977159999997</v>
          </cell>
          <cell r="G25">
            <v>177.9640966</v>
          </cell>
          <cell r="I25">
            <v>208.22199999999998</v>
          </cell>
          <cell r="J25">
            <v>184.18384160000002</v>
          </cell>
          <cell r="K25">
            <v>183.87594660000002</v>
          </cell>
          <cell r="L25">
            <v>183.26015660000002</v>
          </cell>
          <cell r="N25">
            <v>204.80689999999998</v>
          </cell>
          <cell r="O25">
            <v>185.53284160000001</v>
          </cell>
          <cell r="P25">
            <v>185.15844659999999</v>
          </cell>
          <cell r="Q25">
            <v>184.40965660000001</v>
          </cell>
          <cell r="S25">
            <v>208.21629999999999</v>
          </cell>
          <cell r="T25">
            <v>134.66795993333329</v>
          </cell>
          <cell r="U25">
            <v>268.21694659999997</v>
          </cell>
          <cell r="V25">
            <v>267.4628366</v>
          </cell>
          <cell r="X25">
            <v>208.21629999999999</v>
          </cell>
          <cell r="Y25">
            <v>143.99955715555552</v>
          </cell>
          <cell r="Z25">
            <v>250.54694659999998</v>
          </cell>
          <cell r="AA25">
            <v>249.79283659999999</v>
          </cell>
          <cell r="AC25">
            <v>208.21629999999999</v>
          </cell>
          <cell r="AD25">
            <v>147.01781326666665</v>
          </cell>
          <cell r="AE25">
            <v>226.72427160000001</v>
          </cell>
          <cell r="AF25">
            <v>226.72427160000001</v>
          </cell>
          <cell r="AH25">
            <v>208.71629999999999</v>
          </cell>
          <cell r="AI25">
            <v>167.1075366</v>
          </cell>
          <cell r="AJ25">
            <v>223.72084659999999</v>
          </cell>
          <cell r="AK25">
            <v>222.9720566</v>
          </cell>
        </row>
        <row r="27">
          <cell r="A27" t="str">
            <v>P/L Impact</v>
          </cell>
        </row>
        <row r="29">
          <cell r="A29" t="str">
            <v>Adjusted Earnings</v>
          </cell>
          <cell r="D29">
            <v>209.71629999999999</v>
          </cell>
          <cell r="E29">
            <v>191.4897216</v>
          </cell>
          <cell r="F29">
            <v>187.28977159999997</v>
          </cell>
          <cell r="G29">
            <v>177.9640966</v>
          </cell>
          <cell r="I29">
            <v>208.22199999999998</v>
          </cell>
          <cell r="J29">
            <v>184.18384160000002</v>
          </cell>
          <cell r="K29">
            <v>183.87594660000002</v>
          </cell>
          <cell r="L29">
            <v>183.26015660000002</v>
          </cell>
          <cell r="N29">
            <v>209.30689999999998</v>
          </cell>
          <cell r="O29">
            <v>185.53284160000001</v>
          </cell>
          <cell r="P29">
            <v>185.15844659999999</v>
          </cell>
          <cell r="Q29">
            <v>184.40965660000001</v>
          </cell>
          <cell r="S29">
            <v>208.21629999999999</v>
          </cell>
          <cell r="T29">
            <v>259.66795993333329</v>
          </cell>
          <cell r="U29">
            <v>268.21694659999997</v>
          </cell>
          <cell r="V29">
            <v>267.4628366</v>
          </cell>
          <cell r="X29">
            <v>208.21629999999999</v>
          </cell>
          <cell r="Y29">
            <v>243.99955715555552</v>
          </cell>
          <cell r="Z29">
            <v>250.54694659999998</v>
          </cell>
          <cell r="AA29">
            <v>249.79283659999999</v>
          </cell>
          <cell r="AC29">
            <v>208.21629999999999</v>
          </cell>
          <cell r="AD29">
            <v>222.01781326666665</v>
          </cell>
          <cell r="AE29">
            <v>226.72427160000001</v>
          </cell>
          <cell r="AF29">
            <v>226.72427160000001</v>
          </cell>
          <cell r="AH29">
            <v>208.21629999999999</v>
          </cell>
          <cell r="AI29">
            <v>210.1075366</v>
          </cell>
          <cell r="AJ29">
            <v>223.72084659999999</v>
          </cell>
          <cell r="AK29">
            <v>222.9720566</v>
          </cell>
        </row>
        <row r="31">
          <cell r="B31" t="str">
            <v>Add:  Ppmt Penalty</v>
          </cell>
          <cell r="D31">
            <v>0</v>
          </cell>
          <cell r="E31">
            <v>0</v>
          </cell>
          <cell r="F31">
            <v>0</v>
          </cell>
          <cell r="G31">
            <v>0</v>
          </cell>
          <cell r="I31">
            <v>0</v>
          </cell>
          <cell r="J31">
            <v>0</v>
          </cell>
          <cell r="K31">
            <v>0</v>
          </cell>
          <cell r="L31">
            <v>0</v>
          </cell>
          <cell r="N31">
            <v>60.5</v>
          </cell>
          <cell r="O31">
            <v>0</v>
          </cell>
          <cell r="P31">
            <v>0</v>
          </cell>
          <cell r="Q31">
            <v>0</v>
          </cell>
          <cell r="S31">
            <v>0</v>
          </cell>
          <cell r="T31">
            <v>0</v>
          </cell>
          <cell r="U31">
            <v>0</v>
          </cell>
          <cell r="V31">
            <v>0</v>
          </cell>
          <cell r="X31">
            <v>0</v>
          </cell>
          <cell r="Y31">
            <v>0</v>
          </cell>
          <cell r="Z31">
            <v>0</v>
          </cell>
          <cell r="AA31">
            <v>0</v>
          </cell>
          <cell r="AC31">
            <v>0</v>
          </cell>
          <cell r="AD31">
            <v>0</v>
          </cell>
          <cell r="AE31">
            <v>0</v>
          </cell>
          <cell r="AF31">
            <v>0</v>
          </cell>
          <cell r="AH31">
            <v>60.5</v>
          </cell>
          <cell r="AI31">
            <v>22</v>
          </cell>
          <cell r="AJ31">
            <v>0</v>
          </cell>
          <cell r="AK31">
            <v>0</v>
          </cell>
        </row>
        <row r="32">
          <cell r="B32" t="str">
            <v xml:space="preserve">Less:  Dividend W/H </v>
          </cell>
          <cell r="D32">
            <v>0</v>
          </cell>
          <cell r="E32">
            <v>0</v>
          </cell>
          <cell r="F32">
            <v>0</v>
          </cell>
          <cell r="G32">
            <v>0</v>
          </cell>
          <cell r="I32">
            <v>0</v>
          </cell>
          <cell r="J32">
            <v>0</v>
          </cell>
          <cell r="K32">
            <v>0</v>
          </cell>
          <cell r="L32">
            <v>0</v>
          </cell>
          <cell r="N32">
            <v>-65</v>
          </cell>
          <cell r="O32">
            <v>0</v>
          </cell>
          <cell r="P32">
            <v>0</v>
          </cell>
          <cell r="Q32">
            <v>0</v>
          </cell>
          <cell r="S32">
            <v>0</v>
          </cell>
          <cell r="T32">
            <v>-125</v>
          </cell>
          <cell r="U32">
            <v>0</v>
          </cell>
          <cell r="V32">
            <v>0</v>
          </cell>
          <cell r="X32">
            <v>0</v>
          </cell>
          <cell r="Y32">
            <v>-100</v>
          </cell>
          <cell r="Z32">
            <v>0</v>
          </cell>
          <cell r="AA32">
            <v>0</v>
          </cell>
          <cell r="AC32">
            <v>0</v>
          </cell>
          <cell r="AD32">
            <v>-75</v>
          </cell>
          <cell r="AE32">
            <v>0</v>
          </cell>
          <cell r="AF32">
            <v>0</v>
          </cell>
          <cell r="AH32">
            <v>-60</v>
          </cell>
          <cell r="AI32">
            <v>-65</v>
          </cell>
          <cell r="AJ32">
            <v>0</v>
          </cell>
          <cell r="AK32">
            <v>0</v>
          </cell>
        </row>
        <row r="34">
          <cell r="A34" t="str">
            <v>Earnings</v>
          </cell>
          <cell r="D34">
            <v>209.71629999999999</v>
          </cell>
          <cell r="E34">
            <v>191.4897216</v>
          </cell>
          <cell r="F34">
            <v>187.28977159999997</v>
          </cell>
          <cell r="G34">
            <v>177.9640966</v>
          </cell>
          <cell r="I34">
            <v>208.22199999999998</v>
          </cell>
          <cell r="J34">
            <v>184.18384160000002</v>
          </cell>
          <cell r="K34">
            <v>183.87594660000002</v>
          </cell>
          <cell r="L34">
            <v>183.26015660000002</v>
          </cell>
          <cell r="N34">
            <v>204.80689999999998</v>
          </cell>
          <cell r="O34">
            <v>185.53284160000001</v>
          </cell>
          <cell r="P34">
            <v>185.15844659999999</v>
          </cell>
          <cell r="Q34">
            <v>184.40965660000001</v>
          </cell>
          <cell r="S34">
            <v>208.21629999999999</v>
          </cell>
          <cell r="T34">
            <v>134.66795993333329</v>
          </cell>
          <cell r="U34">
            <v>268.21694659999997</v>
          </cell>
          <cell r="V34">
            <v>267.4628366</v>
          </cell>
          <cell r="X34">
            <v>208.21629999999999</v>
          </cell>
          <cell r="Y34">
            <v>143.99955715555552</v>
          </cell>
          <cell r="Z34">
            <v>250.54694659999998</v>
          </cell>
          <cell r="AA34">
            <v>249.79283659999999</v>
          </cell>
          <cell r="AC34">
            <v>208.21629999999999</v>
          </cell>
          <cell r="AD34">
            <v>147.01781326666665</v>
          </cell>
          <cell r="AE34">
            <v>226.72427160000001</v>
          </cell>
          <cell r="AF34">
            <v>226.72427160000001</v>
          </cell>
          <cell r="AH34">
            <v>208.71629999999999</v>
          </cell>
          <cell r="AI34">
            <v>167.1075366</v>
          </cell>
          <cell r="AJ34">
            <v>223.72084659999999</v>
          </cell>
          <cell r="AK34">
            <v>222.9720566</v>
          </cell>
        </row>
        <row r="36">
          <cell r="A36" t="str">
            <v>1 Interest expense and income assumes refinancing occurs on November 1, 2005 and June 30, 2006.</v>
          </cell>
        </row>
        <row r="39">
          <cell r="D39" t="str">
            <v>Refinance Bank Debt only</v>
          </cell>
          <cell r="I39" t="str">
            <v>Add $2.5B of debt, Refinance Bank debt</v>
          </cell>
          <cell r="N39" t="str">
            <v>Add $2B of debt, Refinance Bank debt</v>
          </cell>
          <cell r="S39" t="str">
            <v>Add $1.5B of debt, Refinance Bank debt</v>
          </cell>
          <cell r="X39">
            <v>0</v>
          </cell>
        </row>
        <row r="40">
          <cell r="D40">
            <v>2005</v>
          </cell>
          <cell r="E40">
            <v>2006</v>
          </cell>
          <cell r="F40">
            <v>2007</v>
          </cell>
          <cell r="G40">
            <v>2008</v>
          </cell>
          <cell r="I40">
            <v>2005</v>
          </cell>
          <cell r="J40">
            <v>2006</v>
          </cell>
          <cell r="K40">
            <v>2007</v>
          </cell>
          <cell r="L40">
            <v>2008</v>
          </cell>
          <cell r="N40">
            <v>2005</v>
          </cell>
          <cell r="O40">
            <v>2006</v>
          </cell>
          <cell r="P40">
            <v>2007</v>
          </cell>
          <cell r="Q40">
            <v>2008</v>
          </cell>
          <cell r="S40">
            <v>2005</v>
          </cell>
          <cell r="T40">
            <v>2006</v>
          </cell>
          <cell r="U40">
            <v>2007</v>
          </cell>
          <cell r="V40">
            <v>2008</v>
          </cell>
          <cell r="X40">
            <v>2005</v>
          </cell>
          <cell r="Y40">
            <v>2006</v>
          </cell>
          <cell r="Z40">
            <v>2007</v>
          </cell>
          <cell r="AA40">
            <v>2008</v>
          </cell>
        </row>
        <row r="42">
          <cell r="A42" t="str">
            <v>Description of Structure</v>
          </cell>
          <cell r="D42" t="str">
            <v xml:space="preserve">Nov/Dec:
• Refinance existing Bank Debt
</v>
          </cell>
          <cell r="I42" t="str">
            <v>Nov/Dec:
• Call $2.75B of existing HY Debt and reissue
• Refinance existing  Bank Debt                   • Issue $2.55B of Bank Debt and pay dividend of $800m
June/July:
• Call $1B of existing HY Debt  and issue $2.5B of HY debt and pay dividend of $500m</v>
          </cell>
          <cell r="N42" t="str">
            <v xml:space="preserve">Nov/Dec:
• Call $2.75B of existing HY Debt and reissue
• Refinance existing Bank Debt                      • Issue $2.55B of Bank Debt and pay dividend of $800m
</v>
          </cell>
          <cell r="S42" t="str">
            <v xml:space="preserve">Nov/Dec:
• Call $2.75B of existing HY Debt and reissue
• Refinance existing Bank Debt                      • Issue $2.55B of Bank Debt and pay dividend of $800m
</v>
          </cell>
          <cell r="X42" t="str">
            <v>Nov/Dec:
• Call $2.75B of existing HY Debt and reissue
• Refinance existing  Bank Debt                   • Issue $2.55B of Bank Debt and pay dividend of $800m
June/July:
• Call $1B of existing HY Debt  and issue $2.5B of HY debt and pay dividend of $500m</v>
          </cell>
        </row>
        <row r="44">
          <cell r="A44" t="str">
            <v>Ending Debt Balance</v>
          </cell>
          <cell r="D44">
            <v>5789.5470000000005</v>
          </cell>
          <cell r="E44">
            <v>5254.5470000000005</v>
          </cell>
          <cell r="F44">
            <v>5219.5470000000005</v>
          </cell>
          <cell r="G44">
            <v>5184.5470000000005</v>
          </cell>
          <cell r="I44">
            <v>5789.5470000000005</v>
          </cell>
          <cell r="J44">
            <v>7754.5470000000005</v>
          </cell>
          <cell r="K44">
            <v>7719.5470000000005</v>
          </cell>
          <cell r="L44">
            <v>7684.5470000000005</v>
          </cell>
          <cell r="N44">
            <v>5789.5470000000005</v>
          </cell>
          <cell r="O44">
            <v>7254.5470000000005</v>
          </cell>
          <cell r="P44">
            <v>7219.5470000000005</v>
          </cell>
          <cell r="Q44">
            <v>7184.5470000000005</v>
          </cell>
          <cell r="S44">
            <v>5789.5470000000005</v>
          </cell>
          <cell r="T44">
            <v>6789.5470000000005</v>
          </cell>
          <cell r="U44">
            <v>6789.5470000000005</v>
          </cell>
          <cell r="V44">
            <v>6789.5470000000005</v>
          </cell>
          <cell r="X44">
            <v>6739.5470000000005</v>
          </cell>
          <cell r="Y44">
            <v>8004.5470000000005</v>
          </cell>
          <cell r="Z44">
            <v>7969.5470000000005</v>
          </cell>
          <cell r="AA44">
            <v>7934.5470000000005</v>
          </cell>
        </row>
        <row r="46">
          <cell r="A46" t="str">
            <v>Variance to Current</v>
          </cell>
        </row>
        <row r="47">
          <cell r="A47" t="str">
            <v>IC Debt Structure</v>
          </cell>
        </row>
        <row r="49">
          <cell r="A49" t="str">
            <v>Cash Flow Impact</v>
          </cell>
        </row>
        <row r="51">
          <cell r="A51" t="str">
            <v>Tax Shield Savings</v>
          </cell>
        </row>
        <row r="52">
          <cell r="B52" t="str">
            <v>Interest Expense1</v>
          </cell>
          <cell r="D52">
            <v>5.6999999999902684E-3</v>
          </cell>
          <cell r="E52">
            <v>-8.0810799999999858</v>
          </cell>
          <cell r="F52">
            <v>-4.1890249999999583</v>
          </cell>
          <cell r="G52">
            <v>4.520859999999999</v>
          </cell>
          <cell r="I52">
            <v>0</v>
          </cell>
          <cell r="J52">
            <v>67.315638333333311</v>
          </cell>
          <cell r="K52">
            <v>80.064575000000019</v>
          </cell>
          <cell r="L52">
            <v>88.636140000000012</v>
          </cell>
          <cell r="N52">
            <v>0</v>
          </cell>
          <cell r="O52">
            <v>51.742235555555538</v>
          </cell>
          <cell r="P52">
            <v>62.489575000000031</v>
          </cell>
          <cell r="Q52">
            <v>71.061139999999995</v>
          </cell>
          <cell r="S52">
            <v>0</v>
          </cell>
          <cell r="T52">
            <v>29.855491666666666</v>
          </cell>
          <cell r="U52">
            <v>38.761900000000054</v>
          </cell>
          <cell r="V52">
            <v>48.087575000000015</v>
          </cell>
          <cell r="X52">
            <v>0</v>
          </cell>
          <cell r="Y52">
            <v>16.957215000000019</v>
          </cell>
          <cell r="Z52">
            <v>34.770475000000033</v>
          </cell>
          <cell r="AA52">
            <v>43.347360000000009</v>
          </cell>
        </row>
        <row r="53">
          <cell r="B53" t="str">
            <v>Prepayment Penalty</v>
          </cell>
          <cell r="D53">
            <v>0</v>
          </cell>
          <cell r="E53">
            <v>0</v>
          </cell>
          <cell r="F53">
            <v>0</v>
          </cell>
          <cell r="G53">
            <v>0</v>
          </cell>
          <cell r="I53">
            <v>0</v>
          </cell>
          <cell r="J53">
            <v>0</v>
          </cell>
          <cell r="K53">
            <v>0</v>
          </cell>
          <cell r="L53">
            <v>0</v>
          </cell>
          <cell r="N53">
            <v>0</v>
          </cell>
          <cell r="O53">
            <v>0</v>
          </cell>
          <cell r="P53">
            <v>0</v>
          </cell>
          <cell r="Q53">
            <v>0</v>
          </cell>
          <cell r="S53">
            <v>0</v>
          </cell>
          <cell r="T53">
            <v>0</v>
          </cell>
          <cell r="U53">
            <v>0</v>
          </cell>
          <cell r="V53">
            <v>0</v>
          </cell>
          <cell r="X53">
            <v>60.5</v>
          </cell>
          <cell r="Y53">
            <v>22</v>
          </cell>
          <cell r="Z53">
            <v>0</v>
          </cell>
          <cell r="AA53">
            <v>0</v>
          </cell>
        </row>
        <row r="54">
          <cell r="B54" t="str">
            <v>Transaction Fees</v>
          </cell>
          <cell r="D54">
            <v>0</v>
          </cell>
          <cell r="E54">
            <v>0.7752</v>
          </cell>
          <cell r="F54">
            <v>0.7752</v>
          </cell>
          <cell r="G54">
            <v>0.7752</v>
          </cell>
          <cell r="I54">
            <v>0</v>
          </cell>
          <cell r="J54">
            <v>0.86260000000000003</v>
          </cell>
          <cell r="K54">
            <v>0.86260000000000003</v>
          </cell>
          <cell r="L54">
            <v>0.86260000000000003</v>
          </cell>
          <cell r="N54">
            <v>0</v>
          </cell>
          <cell r="O54">
            <v>0.76760000000000006</v>
          </cell>
          <cell r="P54">
            <v>0.76760000000000006</v>
          </cell>
          <cell r="Q54">
            <v>0.76760000000000006</v>
          </cell>
          <cell r="S54">
            <v>0</v>
          </cell>
          <cell r="T54">
            <v>0.67259999999999998</v>
          </cell>
          <cell r="U54">
            <v>0.67259999999999998</v>
          </cell>
          <cell r="V54">
            <v>0.67259999999999998</v>
          </cell>
          <cell r="X54">
            <v>0</v>
          </cell>
          <cell r="Y54">
            <v>1.6606000000000001</v>
          </cell>
          <cell r="Z54">
            <v>1.6606000000000001</v>
          </cell>
          <cell r="AA54">
            <v>1.6606000000000001</v>
          </cell>
        </row>
        <row r="55">
          <cell r="A55" t="str">
            <v>Dividend Withholding Tax</v>
          </cell>
          <cell r="D55">
            <v>0</v>
          </cell>
          <cell r="E55">
            <v>0</v>
          </cell>
          <cell r="F55">
            <v>0</v>
          </cell>
          <cell r="G55">
            <v>0</v>
          </cell>
          <cell r="I55">
            <v>0</v>
          </cell>
          <cell r="J55">
            <v>-125</v>
          </cell>
          <cell r="K55">
            <v>0</v>
          </cell>
          <cell r="L55">
            <v>0</v>
          </cell>
          <cell r="N55">
            <v>0</v>
          </cell>
          <cell r="O55">
            <v>-100</v>
          </cell>
          <cell r="P55">
            <v>0</v>
          </cell>
          <cell r="Q55">
            <v>0</v>
          </cell>
          <cell r="S55">
            <v>0</v>
          </cell>
          <cell r="T55">
            <v>-75</v>
          </cell>
          <cell r="U55">
            <v>0</v>
          </cell>
          <cell r="V55">
            <v>0</v>
          </cell>
          <cell r="X55">
            <v>-60</v>
          </cell>
          <cell r="Y55">
            <v>-65</v>
          </cell>
          <cell r="Z55">
            <v>0</v>
          </cell>
          <cell r="AA55">
            <v>0</v>
          </cell>
        </row>
        <row r="56">
          <cell r="A56" t="str">
            <v>Transaction Fees - external</v>
          </cell>
          <cell r="D56">
            <v>-1.5</v>
          </cell>
          <cell r="E56">
            <v>0</v>
          </cell>
          <cell r="F56">
            <v>0</v>
          </cell>
          <cell r="G56">
            <v>0</v>
          </cell>
          <cell r="I56">
            <v>-1.5</v>
          </cell>
          <cell r="J56">
            <v>0</v>
          </cell>
          <cell r="K56">
            <v>0</v>
          </cell>
          <cell r="L56">
            <v>0</v>
          </cell>
          <cell r="N56">
            <v>-1.5</v>
          </cell>
          <cell r="O56">
            <v>0</v>
          </cell>
          <cell r="P56">
            <v>0</v>
          </cell>
          <cell r="Q56">
            <v>0</v>
          </cell>
          <cell r="S56">
            <v>-1.5</v>
          </cell>
          <cell r="T56">
            <v>0</v>
          </cell>
          <cell r="U56">
            <v>0</v>
          </cell>
          <cell r="V56">
            <v>0</v>
          </cell>
          <cell r="X56">
            <v>-1.5</v>
          </cell>
          <cell r="Y56">
            <v>0</v>
          </cell>
          <cell r="Z56">
            <v>0</v>
          </cell>
          <cell r="AA56">
            <v>0</v>
          </cell>
        </row>
        <row r="58">
          <cell r="A58" t="str">
            <v xml:space="preserve">   Total CF Impact</v>
          </cell>
          <cell r="D58">
            <v>-1.4943000000000097</v>
          </cell>
          <cell r="E58">
            <v>-7.3058799999999859</v>
          </cell>
          <cell r="F58">
            <v>-3.4138249999999584</v>
          </cell>
          <cell r="G58">
            <v>5.2960599999999989</v>
          </cell>
          <cell r="I58">
            <v>-1.5</v>
          </cell>
          <cell r="J58">
            <v>-56.821761666666688</v>
          </cell>
          <cell r="K58">
            <v>80.92717500000002</v>
          </cell>
          <cell r="L58">
            <v>89.498740000000012</v>
          </cell>
          <cell r="N58">
            <v>-1.5</v>
          </cell>
          <cell r="O58">
            <v>-47.49016444444446</v>
          </cell>
          <cell r="P58">
            <v>63.257175000000032</v>
          </cell>
          <cell r="Q58">
            <v>71.828739999999996</v>
          </cell>
          <cell r="S58">
            <v>-1.5</v>
          </cell>
          <cell r="T58">
            <v>-44.471908333333332</v>
          </cell>
          <cell r="U58">
            <v>39.434500000000057</v>
          </cell>
          <cell r="V58">
            <v>48.760175000000018</v>
          </cell>
          <cell r="X58">
            <v>-1</v>
          </cell>
          <cell r="Y58">
            <v>-24.382184999999978</v>
          </cell>
          <cell r="Z58">
            <v>36.431075000000035</v>
          </cell>
          <cell r="AA58">
            <v>45.007960000000011</v>
          </cell>
        </row>
        <row r="60">
          <cell r="A60" t="str">
            <v>P/L Impact</v>
          </cell>
        </row>
        <row r="62">
          <cell r="A62" t="str">
            <v>Adjusted Earnings</v>
          </cell>
          <cell r="D62">
            <v>-1.4943000000000097</v>
          </cell>
          <cell r="E62">
            <v>-7.3058799999999859</v>
          </cell>
          <cell r="F62">
            <v>-3.4138249999999584</v>
          </cell>
          <cell r="G62">
            <v>5.2960599999999989</v>
          </cell>
          <cell r="I62">
            <v>-1.5</v>
          </cell>
          <cell r="J62">
            <v>68.178238333333312</v>
          </cell>
          <cell r="K62">
            <v>80.92717500000002</v>
          </cell>
          <cell r="L62">
            <v>89.498740000000012</v>
          </cell>
          <cell r="N62">
            <v>-1.5</v>
          </cell>
          <cell r="O62">
            <v>52.50983555555554</v>
          </cell>
          <cell r="P62">
            <v>63.257175000000032</v>
          </cell>
          <cell r="Q62">
            <v>71.828739999999996</v>
          </cell>
          <cell r="S62">
            <v>-1.5</v>
          </cell>
          <cell r="T62">
            <v>30.528091666666668</v>
          </cell>
          <cell r="U62">
            <v>39.434500000000057</v>
          </cell>
          <cell r="V62">
            <v>48.760175000000018</v>
          </cell>
          <cell r="X62">
            <v>-1.5</v>
          </cell>
          <cell r="Y62">
            <v>18.617815000000022</v>
          </cell>
          <cell r="Z62">
            <v>36.431075000000035</v>
          </cell>
          <cell r="AA62">
            <v>45.007960000000011</v>
          </cell>
        </row>
        <row r="64">
          <cell r="B64" t="str">
            <v>Add:  Prepayment Penalty</v>
          </cell>
          <cell r="D64">
            <v>0</v>
          </cell>
          <cell r="E64">
            <v>0</v>
          </cell>
          <cell r="F64">
            <v>0</v>
          </cell>
          <cell r="G64">
            <v>0</v>
          </cell>
          <cell r="I64">
            <v>0</v>
          </cell>
          <cell r="J64">
            <v>0</v>
          </cell>
          <cell r="K64">
            <v>0</v>
          </cell>
          <cell r="L64">
            <v>0</v>
          </cell>
          <cell r="N64">
            <v>0</v>
          </cell>
          <cell r="O64">
            <v>0</v>
          </cell>
          <cell r="P64">
            <v>0</v>
          </cell>
          <cell r="Q64">
            <v>0</v>
          </cell>
          <cell r="S64">
            <v>0</v>
          </cell>
          <cell r="T64">
            <v>0</v>
          </cell>
          <cell r="U64">
            <v>0</v>
          </cell>
          <cell r="V64">
            <v>0</v>
          </cell>
          <cell r="X64">
            <v>60.5</v>
          </cell>
          <cell r="Y64">
            <v>22</v>
          </cell>
          <cell r="Z64">
            <v>0</v>
          </cell>
          <cell r="AA64">
            <v>0</v>
          </cell>
        </row>
        <row r="65">
          <cell r="B65" t="str">
            <v>Less:  Dividend W/H Tax</v>
          </cell>
          <cell r="D65">
            <v>0</v>
          </cell>
          <cell r="E65">
            <v>0</v>
          </cell>
          <cell r="F65">
            <v>0</v>
          </cell>
          <cell r="G65">
            <v>0</v>
          </cell>
          <cell r="I65">
            <v>0</v>
          </cell>
          <cell r="J65">
            <v>-125</v>
          </cell>
          <cell r="K65">
            <v>0</v>
          </cell>
          <cell r="L65">
            <v>0</v>
          </cell>
          <cell r="N65">
            <v>0</v>
          </cell>
          <cell r="O65">
            <v>-100</v>
          </cell>
          <cell r="P65">
            <v>0</v>
          </cell>
          <cell r="Q65">
            <v>0</v>
          </cell>
          <cell r="S65">
            <v>0</v>
          </cell>
          <cell r="T65">
            <v>-75</v>
          </cell>
          <cell r="U65">
            <v>0</v>
          </cell>
          <cell r="V65">
            <v>0</v>
          </cell>
          <cell r="X65">
            <v>0</v>
          </cell>
          <cell r="Y65">
            <v>-65</v>
          </cell>
          <cell r="Z65">
            <v>0</v>
          </cell>
          <cell r="AA65">
            <v>0</v>
          </cell>
        </row>
        <row r="67">
          <cell r="A67" t="str">
            <v>Earnings</v>
          </cell>
          <cell r="D67">
            <v>-1.4943000000000097</v>
          </cell>
          <cell r="E67">
            <v>-7.3058799999999859</v>
          </cell>
          <cell r="F67">
            <v>-3.4138249999999584</v>
          </cell>
          <cell r="G67">
            <v>5.2960599999999989</v>
          </cell>
          <cell r="I67">
            <v>-1.5</v>
          </cell>
          <cell r="J67">
            <v>-56.821761666666688</v>
          </cell>
          <cell r="K67">
            <v>80.92717500000002</v>
          </cell>
          <cell r="L67">
            <v>89.498740000000012</v>
          </cell>
          <cell r="N67">
            <v>-1.5</v>
          </cell>
          <cell r="O67">
            <v>-47.49016444444446</v>
          </cell>
          <cell r="P67">
            <v>63.257175000000032</v>
          </cell>
          <cell r="Q67">
            <v>71.828739999999996</v>
          </cell>
          <cell r="S67">
            <v>-1.5</v>
          </cell>
          <cell r="T67">
            <v>-44.471908333333332</v>
          </cell>
          <cell r="U67">
            <v>39.434500000000057</v>
          </cell>
          <cell r="V67">
            <v>48.760175000000018</v>
          </cell>
          <cell r="X67">
            <v>59</v>
          </cell>
          <cell r="Y67">
            <v>-24.382184999999978</v>
          </cell>
          <cell r="Z67">
            <v>36.431075000000035</v>
          </cell>
          <cell r="AA67">
            <v>45.007960000000011</v>
          </cell>
        </row>
        <row r="69">
          <cell r="A69" t="str">
            <v>1 Interest expense assumes refinancing occurs on November 1, 2005 and June 30, 2006.</v>
          </cell>
        </row>
        <row r="71">
          <cell r="B71" t="str">
            <v>Payback period</v>
          </cell>
          <cell r="D71">
            <v>-1.4943000000000097</v>
          </cell>
          <cell r="E71">
            <v>-6.5231071428571301</v>
          </cell>
          <cell r="F71">
            <v>-2.7214803890305785</v>
          </cell>
          <cell r="G71">
            <v>3.7696308992346919</v>
          </cell>
          <cell r="I71">
            <v>-1.5</v>
          </cell>
          <cell r="J71">
            <v>-50.733715773809536</v>
          </cell>
          <cell r="K71">
            <v>64.5146484375</v>
          </cell>
          <cell r="L71">
            <v>63.703435336188036</v>
          </cell>
          <cell r="N71">
            <v>-1.5</v>
          </cell>
          <cell r="O71">
            <v>-42.401932539682548</v>
          </cell>
          <cell r="P71">
            <v>50.428232621173485</v>
          </cell>
          <cell r="Q71">
            <v>51.126278357325056</v>
          </cell>
          <cell r="S71">
            <v>-1.5</v>
          </cell>
          <cell r="T71">
            <v>-39.707061011904756</v>
          </cell>
          <cell r="U71">
            <v>31.436941964285754</v>
          </cell>
          <cell r="V71">
            <v>34.706529444925295</v>
          </cell>
          <cell r="X71">
            <v>-1</v>
          </cell>
          <cell r="Y71">
            <v>-21.769808035714263</v>
          </cell>
          <cell r="Z71">
            <v>29.042629942602066</v>
          </cell>
          <cell r="AA71">
            <v>32.035776922376094</v>
          </cell>
        </row>
        <row r="75">
          <cell r="D75">
            <v>2005</v>
          </cell>
          <cell r="E75">
            <v>2006</v>
          </cell>
          <cell r="F75">
            <v>2007</v>
          </cell>
          <cell r="G75">
            <v>2008</v>
          </cell>
          <cell r="H75">
            <v>2009</v>
          </cell>
          <cell r="I75">
            <v>2010</v>
          </cell>
          <cell r="AA75">
            <v>2005</v>
          </cell>
          <cell r="AB75">
            <v>2006</v>
          </cell>
          <cell r="AC75">
            <v>2007</v>
          </cell>
          <cell r="AD75">
            <v>2008</v>
          </cell>
          <cell r="AE75">
            <v>2009</v>
          </cell>
          <cell r="AF75">
            <v>2010</v>
          </cell>
        </row>
        <row r="76">
          <cell r="A76" t="str">
            <v>Status Quo</v>
          </cell>
          <cell r="X76" t="str">
            <v>Status Quo</v>
          </cell>
        </row>
        <row r="77">
          <cell r="B77" t="str">
            <v>High Yield Notes</v>
          </cell>
          <cell r="D77">
            <v>0.11</v>
          </cell>
          <cell r="E77">
            <v>0.11</v>
          </cell>
          <cell r="F77">
            <v>0.11</v>
          </cell>
          <cell r="G77">
            <v>0.11</v>
          </cell>
          <cell r="H77">
            <v>0.11</v>
          </cell>
          <cell r="I77">
            <v>0.11</v>
          </cell>
          <cell r="Y77" t="str">
            <v>High Yield Notes</v>
          </cell>
          <cell r="AA77">
            <v>0.55000000000000004</v>
          </cell>
          <cell r="AB77">
            <v>0.76977600749823405</v>
          </cell>
          <cell r="AC77">
            <v>0.77614892290191928</v>
          </cell>
          <cell r="AD77">
            <v>0.8940178760662354</v>
          </cell>
          <cell r="AE77">
            <v>1.0001208145944029</v>
          </cell>
          <cell r="AF77">
            <v>1.0004532053020019</v>
          </cell>
        </row>
        <row r="78">
          <cell r="B78" t="str">
            <v>Bank Debt</v>
          </cell>
          <cell r="D78">
            <v>7.0624999999999993E-2</v>
          </cell>
          <cell r="E78">
            <v>7.2499999999999995E-2</v>
          </cell>
          <cell r="F78">
            <v>7.2499999999999995E-2</v>
          </cell>
          <cell r="G78">
            <v>7.2499999999999995E-2</v>
          </cell>
          <cell r="H78">
            <v>7.2499999999999995E-2</v>
          </cell>
          <cell r="I78" t="str">
            <v>NMF</v>
          </cell>
          <cell r="Y78" t="str">
            <v>Bank Debt</v>
          </cell>
          <cell r="AA78">
            <v>0.44</v>
          </cell>
          <cell r="AB78">
            <v>0.23022399250176584</v>
          </cell>
          <cell r="AC78">
            <v>0.22385107709808058</v>
          </cell>
          <cell r="AD78">
            <v>0.10598212393376448</v>
          </cell>
          <cell r="AE78">
            <v>-1.2081459440299709E-4</v>
          </cell>
          <cell r="AF78">
            <v>-4.5320530200178131E-4</v>
          </cell>
        </row>
        <row r="79">
          <cell r="B79" t="str">
            <v xml:space="preserve">  Blended Rate</v>
          </cell>
          <cell r="D79">
            <v>9.1575000000000004E-2</v>
          </cell>
          <cell r="E79">
            <v>0.10136660028118377</v>
          </cell>
          <cell r="F79">
            <v>0.10160558460882196</v>
          </cell>
          <cell r="G79">
            <v>0.10602567035248382</v>
          </cell>
          <cell r="H79">
            <v>0.11000453054729011</v>
          </cell>
          <cell r="I79">
            <v>0.11004985258322021</v>
          </cell>
          <cell r="Y79" t="str">
            <v xml:space="preserve">  Blended Rate</v>
          </cell>
        </row>
        <row r="82">
          <cell r="A82" t="str">
            <v>Refinance Bank Debt Only</v>
          </cell>
          <cell r="X82" t="str">
            <v>Refinance Bank Debt Only</v>
          </cell>
        </row>
        <row r="83">
          <cell r="B83" t="str">
            <v>High Yield Notes</v>
          </cell>
          <cell r="D83">
            <v>0.11</v>
          </cell>
          <cell r="E83">
            <v>0.11</v>
          </cell>
          <cell r="F83">
            <v>0.11</v>
          </cell>
          <cell r="G83">
            <v>0.11</v>
          </cell>
          <cell r="H83">
            <v>0.11</v>
          </cell>
          <cell r="I83">
            <v>0.11</v>
          </cell>
          <cell r="Y83" t="str">
            <v>High Yield Notes</v>
          </cell>
          <cell r="AA83">
            <v>0.55000000000000004</v>
          </cell>
          <cell r="AB83">
            <v>0.71366761016696578</v>
          </cell>
          <cell r="AC83">
            <v>0.71845315311846025</v>
          </cell>
          <cell r="AD83">
            <v>0.72330330885224869</v>
          </cell>
          <cell r="AE83">
            <v>0.72821939483220555</v>
          </cell>
          <cell r="AF83">
            <v>0.42291398733034274</v>
          </cell>
        </row>
        <row r="84">
          <cell r="B84" t="str">
            <v>Bank Debt</v>
          </cell>
          <cell r="D84">
            <v>4.6300000000000001E-2</v>
          </cell>
          <cell r="E84">
            <v>4.6300000000000001E-2</v>
          </cell>
          <cell r="F84">
            <v>4.6300000000000001E-2</v>
          </cell>
          <cell r="G84">
            <v>4.6300000000000001E-2</v>
          </cell>
          <cell r="H84">
            <v>4.6300000000000001E-2</v>
          </cell>
          <cell r="I84">
            <v>4.6300000000000001E-2</v>
          </cell>
          <cell r="Y84" t="str">
            <v>Bank Debt</v>
          </cell>
          <cell r="AA84">
            <v>0.44</v>
          </cell>
          <cell r="AB84">
            <v>0.28633238983303411</v>
          </cell>
          <cell r="AC84">
            <v>0.28154684688153969</v>
          </cell>
          <cell r="AD84">
            <v>0.27669669114775119</v>
          </cell>
          <cell r="AE84">
            <v>0.27178060516779434</v>
          </cell>
          <cell r="AF84">
            <v>0.5770860126696572</v>
          </cell>
        </row>
        <row r="85">
          <cell r="B85" t="str">
            <v xml:space="preserve">  Blended Rate</v>
          </cell>
          <cell r="D85">
            <v>8.0871999999999999E-2</v>
          </cell>
          <cell r="E85">
            <v>9.1760626767635717E-2</v>
          </cell>
          <cell r="F85">
            <v>9.2065465853645917E-2</v>
          </cell>
          <cell r="G85">
            <v>9.2374420773888244E-2</v>
          </cell>
          <cell r="H85">
            <v>9.2687575450811494E-2</v>
          </cell>
          <cell r="I85">
            <v>7.323962099294283E-2</v>
          </cell>
          <cell r="Y85" t="str">
            <v xml:space="preserve">  Blended Rate</v>
          </cell>
        </row>
        <row r="88">
          <cell r="A88" t="str">
            <v>Add $2.5B of debt, bank debt refinancing</v>
          </cell>
          <cell r="X88" t="str">
            <v>Add $2.5B of debt, bank debt refinancing</v>
          </cell>
        </row>
        <row r="89">
          <cell r="B89" t="str">
            <v>High Yield Notes</v>
          </cell>
          <cell r="D89">
            <v>0.11</v>
          </cell>
          <cell r="E89">
            <v>9.8000000000000004E-2</v>
          </cell>
          <cell r="F89">
            <v>9.8000000000000004E-2</v>
          </cell>
          <cell r="G89">
            <v>9.8000000000000004E-2</v>
          </cell>
          <cell r="H89">
            <v>9.8000000000000004E-2</v>
          </cell>
          <cell r="I89">
            <v>9.8000000000000004E-2</v>
          </cell>
          <cell r="Y89" t="str">
            <v>High Yield Notes</v>
          </cell>
          <cell r="AA89">
            <v>0.55000000000000004</v>
          </cell>
          <cell r="AB89">
            <v>0.80597873737821168</v>
          </cell>
          <cell r="AC89">
            <v>0.80963300048565023</v>
          </cell>
          <cell r="AD89">
            <v>0.8133205509706688</v>
          </cell>
          <cell r="AE89">
            <v>0.81704184574589833</v>
          </cell>
          <cell r="AF89">
            <v>0.71949145521669333</v>
          </cell>
        </row>
        <row r="90">
          <cell r="B90" t="str">
            <v>Bank Debt</v>
          </cell>
          <cell r="D90">
            <v>5.67E-2</v>
          </cell>
          <cell r="E90">
            <v>5.5E-2</v>
          </cell>
          <cell r="F90">
            <v>5.5E-2</v>
          </cell>
          <cell r="G90">
            <v>5.5E-2</v>
          </cell>
          <cell r="H90">
            <v>5.5E-2</v>
          </cell>
          <cell r="I90">
            <v>5.5E-2</v>
          </cell>
          <cell r="Y90" t="str">
            <v>Bank Debt</v>
          </cell>
          <cell r="AA90">
            <v>0.44</v>
          </cell>
          <cell r="AB90">
            <v>0.1940212626217882</v>
          </cell>
          <cell r="AC90">
            <v>0.19036699951434974</v>
          </cell>
          <cell r="AD90">
            <v>0.1866794490293312</v>
          </cell>
          <cell r="AE90">
            <v>0.18295815425410158</v>
          </cell>
          <cell r="AF90">
            <v>0.28050854478330661</v>
          </cell>
        </row>
        <row r="91">
          <cell r="B91" t="str">
            <v xml:space="preserve">  Blended Rate</v>
          </cell>
          <cell r="D91">
            <v>8.544800000000001E-2</v>
          </cell>
          <cell r="E91">
            <v>8.9657085707263107E-2</v>
          </cell>
          <cell r="F91">
            <v>8.9814219020882963E-2</v>
          </cell>
          <cell r="G91">
            <v>8.997278369173875E-2</v>
          </cell>
          <cell r="H91">
            <v>9.0132799367073635E-2</v>
          </cell>
          <cell r="I91">
            <v>8.5938132574317816E-2</v>
          </cell>
          <cell r="Y91" t="str">
            <v xml:space="preserve">  Blended Rate</v>
          </cell>
        </row>
        <row r="93">
          <cell r="A93" t="str">
            <v>Add $2B of debt, Refinance Bank debt</v>
          </cell>
          <cell r="X93" t="str">
            <v>Add $2B of debt, Refinance Bank debt</v>
          </cell>
        </row>
        <row r="94">
          <cell r="B94" t="str">
            <v>High Yield Notes</v>
          </cell>
          <cell r="D94">
            <v>0.11</v>
          </cell>
          <cell r="E94">
            <v>9.8695652173913045E-2</v>
          </cell>
          <cell r="F94">
            <v>9.8695652173913045E-2</v>
          </cell>
          <cell r="G94">
            <v>9.8695652173913045E-2</v>
          </cell>
          <cell r="H94">
            <v>9.8695652173913045E-2</v>
          </cell>
          <cell r="I94">
            <v>9.8695652173913045E-2</v>
          </cell>
          <cell r="Y94" t="str">
            <v>High Yield Notes</v>
          </cell>
          <cell r="AA94">
            <v>0.55000000000000004</v>
          </cell>
          <cell r="AB94">
            <v>0.79260634743975045</v>
          </cell>
          <cell r="AC94">
            <v>0.79644886306578511</v>
          </cell>
          <cell r="AD94">
            <v>0.80032881683424151</v>
          </cell>
          <cell r="AE94">
            <v>0.8042467585708577</v>
          </cell>
          <cell r="AF94">
            <v>0.68735655727845291</v>
          </cell>
        </row>
        <row r="95">
          <cell r="B95" t="str">
            <v>Bank Debt</v>
          </cell>
          <cell r="D95">
            <v>5.67E-2</v>
          </cell>
          <cell r="E95">
            <v>5.67E-2</v>
          </cell>
          <cell r="F95">
            <v>5.67E-2</v>
          </cell>
          <cell r="G95">
            <v>5.67E-2</v>
          </cell>
          <cell r="H95">
            <v>5.67E-2</v>
          </cell>
          <cell r="I95">
            <v>5.67E-2</v>
          </cell>
          <cell r="Y95" t="str">
            <v>Bank Debt</v>
          </cell>
          <cell r="AA95">
            <v>0.44</v>
          </cell>
          <cell r="AB95">
            <v>0.20739365256024944</v>
          </cell>
          <cell r="AC95">
            <v>0.20355113693421484</v>
          </cell>
          <cell r="AD95">
            <v>0.19967118316575838</v>
          </cell>
          <cell r="AE95">
            <v>0.19575324142914227</v>
          </cell>
          <cell r="AF95">
            <v>0.31264344272154704</v>
          </cell>
        </row>
        <row r="96">
          <cell r="B96" t="str">
            <v xml:space="preserve">  Blended Rate</v>
          </cell>
          <cell r="D96">
            <v>8.544800000000001E-2</v>
          </cell>
          <cell r="E96">
            <v>8.9986020477915429E-2</v>
          </cell>
          <cell r="F96">
            <v>9.0147389427619212E-2</v>
          </cell>
          <cell r="G96">
            <v>9.0310330616530168E-2</v>
          </cell>
          <cell r="H96">
            <v>9.0474867134938755E-2</v>
          </cell>
          <cell r="I96">
            <v>8.5565986898924251E-2</v>
          </cell>
          <cell r="Y96" t="str">
            <v xml:space="preserve">  Blended Rate</v>
          </cell>
        </row>
        <row r="98">
          <cell r="A98" t="str">
            <v>Add $1.5B of debt, Refinance Bank debt</v>
          </cell>
          <cell r="X98" t="str">
            <v>Add $1.5B of debt, Refinance Bank debt</v>
          </cell>
        </row>
        <row r="99">
          <cell r="B99" t="str">
            <v>High Yield Notes</v>
          </cell>
          <cell r="D99">
            <v>0.11</v>
          </cell>
          <cell r="E99">
            <v>9.8571428571428574E-2</v>
          </cell>
          <cell r="F99">
            <v>9.8571428571428574E-2</v>
          </cell>
          <cell r="G99">
            <v>9.8571428571428574E-2</v>
          </cell>
          <cell r="H99">
            <v>9.8571428571428574E-2</v>
          </cell>
          <cell r="I99">
            <v>9.8571428571428574E-2</v>
          </cell>
          <cell r="Y99" t="str">
            <v>High Yield Notes</v>
          </cell>
          <cell r="AA99">
            <v>0.55000000000000004</v>
          </cell>
          <cell r="AB99">
            <v>0.77725419632138171</v>
          </cell>
          <cell r="AC99">
            <v>0.78130266817093463</v>
          </cell>
          <cell r="AD99">
            <v>0.78539353526873246</v>
          </cell>
          <cell r="AE99">
            <v>0.7895274670590342</v>
          </cell>
          <cell r="AF99">
            <v>0.64690635150769282</v>
          </cell>
        </row>
        <row r="100">
          <cell r="B100" t="str">
            <v>Bank Debt</v>
          </cell>
          <cell r="D100">
            <v>4.7500000000000001E-2</v>
          </cell>
          <cell r="E100">
            <v>4.7500000000000001E-2</v>
          </cell>
          <cell r="F100">
            <v>4.7500000000000001E-2</v>
          </cell>
          <cell r="G100">
            <v>4.7500000000000001E-2</v>
          </cell>
          <cell r="H100">
            <v>4.7500000000000001E-2</v>
          </cell>
          <cell r="I100">
            <v>4.7500000000000001E-2</v>
          </cell>
          <cell r="Y100" t="str">
            <v>Bank Debt</v>
          </cell>
          <cell r="AA100">
            <v>0.44</v>
          </cell>
          <cell r="AB100">
            <v>0.22274580367861826</v>
          </cell>
          <cell r="AC100">
            <v>0.21869733182906526</v>
          </cell>
          <cell r="AD100">
            <v>0.21460646473126749</v>
          </cell>
          <cell r="AE100">
            <v>0.21047253294096574</v>
          </cell>
          <cell r="AF100">
            <v>0.35309364849230712</v>
          </cell>
        </row>
        <row r="101">
          <cell r="B101" t="str">
            <v xml:space="preserve">  Blended Rate</v>
          </cell>
          <cell r="D101">
            <v>8.14E-2</v>
          </cell>
          <cell r="E101">
            <v>8.7195482169270574E-2</v>
          </cell>
          <cell r="F101">
            <v>8.7402243410158439E-2</v>
          </cell>
          <cell r="G101">
            <v>8.7611169836938826E-2</v>
          </cell>
          <cell r="H101">
            <v>8.782229563908639E-2</v>
          </cell>
          <cell r="I101">
            <v>8.05384315234286E-2</v>
          </cell>
          <cell r="Y101" t="str">
            <v xml:space="preserve">  Blended Rate</v>
          </cell>
        </row>
        <row r="103">
          <cell r="A103">
            <v>0</v>
          </cell>
          <cell r="X103">
            <v>0</v>
          </cell>
        </row>
        <row r="104">
          <cell r="B104" t="str">
            <v>High Yield Notes</v>
          </cell>
          <cell r="D104">
            <v>0.10500000000000001</v>
          </cell>
          <cell r="E104">
            <v>7.7499999999999999E-2</v>
          </cell>
          <cell r="F104">
            <v>7.7499999999999999E-2</v>
          </cell>
          <cell r="G104">
            <v>7.7499999999999999E-2</v>
          </cell>
          <cell r="H104">
            <v>7.7499999999999999E-2</v>
          </cell>
          <cell r="I104">
            <v>7.7499999999999999E-2</v>
          </cell>
          <cell r="Y104" t="str">
            <v>High Yield Notes</v>
          </cell>
          <cell r="AA104">
            <v>0.55000000000000004</v>
          </cell>
          <cell r="AB104">
            <v>0.80597873737821168</v>
          </cell>
          <cell r="AC104">
            <v>0.80963300048565023</v>
          </cell>
          <cell r="AD104">
            <v>0.8133205509706688</v>
          </cell>
          <cell r="AE104">
            <v>0.81704184574589833</v>
          </cell>
          <cell r="AF104">
            <v>0.71949145521669333</v>
          </cell>
        </row>
        <row r="105">
          <cell r="B105" t="str">
            <v>Bank Debt</v>
          </cell>
          <cell r="D105">
            <v>4.7500000000000001E-2</v>
          </cell>
          <cell r="E105">
            <v>5.6300000000000003E-2</v>
          </cell>
          <cell r="F105">
            <v>5.6300000000000003E-2</v>
          </cell>
          <cell r="G105">
            <v>5.6300000000000003E-2</v>
          </cell>
          <cell r="H105">
            <v>5.6300000000000003E-2</v>
          </cell>
          <cell r="I105">
            <v>5.6300000000000003E-2</v>
          </cell>
          <cell r="Y105" t="str">
            <v>Bank Debt</v>
          </cell>
          <cell r="AA105">
            <v>0.44</v>
          </cell>
          <cell r="AB105">
            <v>0.1940212626217882</v>
          </cell>
          <cell r="AC105">
            <v>0.19036699951434974</v>
          </cell>
          <cell r="AD105">
            <v>0.1866794490293312</v>
          </cell>
          <cell r="AE105">
            <v>0.18295815425410158</v>
          </cell>
          <cell r="AF105">
            <v>0.28050854478330661</v>
          </cell>
        </row>
        <row r="106">
          <cell r="B106" t="str">
            <v xml:space="preserve">  Blended Rate</v>
          </cell>
          <cell r="D106">
            <v>7.8650000000000012E-2</v>
          </cell>
          <cell r="E106">
            <v>7.3386749232418086E-2</v>
          </cell>
          <cell r="F106">
            <v>7.3464219610295783E-2</v>
          </cell>
          <cell r="G106">
            <v>7.3542395680578174E-2</v>
          </cell>
          <cell r="H106">
            <v>7.3621287129813043E-2</v>
          </cell>
          <cell r="I106">
            <v>7.1553218850593903E-2</v>
          </cell>
          <cell r="Y106" t="str">
            <v xml:space="preserve">  Blended Rate</v>
          </cell>
        </row>
        <row r="107">
          <cell r="L107" t="str">
            <v xml:space="preserve">  </v>
          </cell>
        </row>
        <row r="108">
          <cell r="X108" t="str">
            <v>Test</v>
          </cell>
        </row>
        <row r="109">
          <cell r="Y109" t="str">
            <v>High Yield Notes</v>
          </cell>
          <cell r="AA109">
            <v>0.81903980781785757</v>
          </cell>
          <cell r="AB109">
            <v>0.82011453814379354</v>
          </cell>
          <cell r="AC109">
            <v>0.82532735470143315</v>
          </cell>
          <cell r="AD109">
            <v>0.8348377320423026</v>
          </cell>
          <cell r="AE109">
            <v>0.8445698436193444</v>
          </cell>
          <cell r="AF109">
            <v>0.85453153549107519</v>
          </cell>
        </row>
        <row r="110">
          <cell r="Y110" t="str">
            <v>Bank Debt</v>
          </cell>
          <cell r="AA110">
            <v>0.1809601921821424</v>
          </cell>
          <cell r="AB110">
            <v>0.17988546185620655</v>
          </cell>
          <cell r="AC110">
            <v>0.17467264529856688</v>
          </cell>
          <cell r="AD110">
            <v>0.1651622679576974</v>
          </cell>
          <cell r="AE110">
            <v>0.1554301563806556</v>
          </cell>
          <cell r="AF110">
            <v>0.14546846450892481</v>
          </cell>
        </row>
        <row r="112">
          <cell r="D112">
            <v>2005</v>
          </cell>
          <cell r="E112">
            <v>2006</v>
          </cell>
          <cell r="F112">
            <v>2007</v>
          </cell>
          <cell r="G112">
            <v>2008</v>
          </cell>
          <cell r="H112">
            <v>2009</v>
          </cell>
          <cell r="I112">
            <v>2010</v>
          </cell>
        </row>
        <row r="113">
          <cell r="B113" t="str">
            <v>Interest Expense</v>
          </cell>
        </row>
        <row r="114">
          <cell r="B114" t="str">
            <v>Add $2.0B of debt</v>
          </cell>
          <cell r="D114">
            <v>208.21629999999999</v>
          </cell>
          <cell r="E114">
            <v>243.99955715555555</v>
          </cell>
          <cell r="F114">
            <v>250.54694660000001</v>
          </cell>
          <cell r="G114">
            <v>249.79283659999999</v>
          </cell>
          <cell r="H114">
            <v>249.03872660000002</v>
          </cell>
          <cell r="I114">
            <v>190.5246166</v>
          </cell>
        </row>
        <row r="115">
          <cell r="B115" t="str">
            <v>Status Quo</v>
          </cell>
          <cell r="D115">
            <v>209.71629999999999</v>
          </cell>
          <cell r="E115">
            <v>191.4897216</v>
          </cell>
          <cell r="F115">
            <v>187.28977159999997</v>
          </cell>
          <cell r="G115">
            <v>177.9640966</v>
          </cell>
          <cell r="H115">
            <v>163.0595466</v>
          </cell>
          <cell r="I115">
            <v>99.169671600000001</v>
          </cell>
        </row>
        <row r="116">
          <cell r="B116" t="str">
            <v>Maintain 2005 interest</v>
          </cell>
          <cell r="D116">
            <v>208.21629999999999</v>
          </cell>
          <cell r="E116">
            <v>208.21629999999999</v>
          </cell>
          <cell r="F116">
            <v>208.21629999999999</v>
          </cell>
          <cell r="G116">
            <v>208.21629999999999</v>
          </cell>
          <cell r="H116">
            <v>208.21629999999999</v>
          </cell>
          <cell r="I116">
            <v>208.21629999999999</v>
          </cell>
        </row>
        <row r="117">
          <cell r="B117" t="str">
            <v xml:space="preserve">Bank debt refi </v>
          </cell>
          <cell r="D117">
            <v>208.22199999999998</v>
          </cell>
          <cell r="E117">
            <v>184.18384159999999</v>
          </cell>
          <cell r="F117">
            <v>183.87594659999999</v>
          </cell>
          <cell r="G117">
            <v>183.26015660000002</v>
          </cell>
          <cell r="H117">
            <v>182.64436660000001</v>
          </cell>
          <cell r="I117">
            <v>124.26857660000002</v>
          </cell>
        </row>
        <row r="119">
          <cell r="B119" t="str">
            <v>Shares Outstanding</v>
          </cell>
          <cell r="D119">
            <v>654</v>
          </cell>
          <cell r="E119">
            <v>645</v>
          </cell>
          <cell r="F119">
            <v>645</v>
          </cell>
          <cell r="G119">
            <v>645</v>
          </cell>
          <cell r="H119">
            <v>654</v>
          </cell>
          <cell r="I119">
            <v>645</v>
          </cell>
        </row>
        <row r="121">
          <cell r="B121" t="str">
            <v>EPS Impact</v>
          </cell>
        </row>
        <row r="122">
          <cell r="B122" t="str">
            <v>Add $2.0B of debt</v>
          </cell>
          <cell r="D122">
            <v>0.31837354740061158</v>
          </cell>
          <cell r="E122">
            <v>0.37829388706287681</v>
          </cell>
          <cell r="F122">
            <v>0.3884448784496124</v>
          </cell>
          <cell r="G122">
            <v>0.38727571565891472</v>
          </cell>
          <cell r="H122">
            <v>0.38079315993883794</v>
          </cell>
          <cell r="I122">
            <v>0.29538700248062016</v>
          </cell>
        </row>
        <row r="123">
          <cell r="B123" t="str">
            <v>Status Quo</v>
          </cell>
          <cell r="D123">
            <v>0.320667125382263</v>
          </cell>
          <cell r="E123">
            <v>0.29688328930232555</v>
          </cell>
          <cell r="F123">
            <v>0.29037173891472862</v>
          </cell>
          <cell r="G123">
            <v>0.27591332806201552</v>
          </cell>
          <cell r="H123">
            <v>0.24932652385321102</v>
          </cell>
          <cell r="I123">
            <v>0.1537514288372093</v>
          </cell>
        </row>
        <row r="124">
          <cell r="B124" t="str">
            <v>Maintain 2005 interest</v>
          </cell>
          <cell r="D124">
            <v>0.31837354740061158</v>
          </cell>
          <cell r="E124">
            <v>0.32281596899224807</v>
          </cell>
          <cell r="F124">
            <v>0.32281596899224807</v>
          </cell>
          <cell r="G124">
            <v>0.32281596899224807</v>
          </cell>
          <cell r="H124">
            <v>0.31837354740061158</v>
          </cell>
          <cell r="I124">
            <v>0.32281596899224807</v>
          </cell>
        </row>
        <row r="125">
          <cell r="B125" t="str">
            <v xml:space="preserve">Bank debt refi </v>
          </cell>
          <cell r="D125">
            <v>0.31838226299694189</v>
          </cell>
          <cell r="E125">
            <v>0.28555634356589149</v>
          </cell>
          <cell r="F125">
            <v>0.28507898697674416</v>
          </cell>
          <cell r="G125">
            <v>0.28412427379844962</v>
          </cell>
          <cell r="H125">
            <v>0.27927273180428136</v>
          </cell>
          <cell r="I125">
            <v>0.19266445984496128</v>
          </cell>
        </row>
        <row r="126">
          <cell r="B126" t="str">
            <v>Remove debt</v>
          </cell>
          <cell r="D126">
            <v>0</v>
          </cell>
          <cell r="E126">
            <v>0</v>
          </cell>
          <cell r="F126">
            <v>0</v>
          </cell>
          <cell r="G126">
            <v>0</v>
          </cell>
          <cell r="H126">
            <v>0</v>
          </cell>
          <cell r="I126">
            <v>0</v>
          </cell>
        </row>
        <row r="127">
          <cell r="AH127" t="str">
            <v>Refinance bank debt only</v>
          </cell>
          <cell r="AL127" t="str">
            <v>Add $2.5B of debt, bank refi</v>
          </cell>
          <cell r="AP127" t="str">
            <v>Add $2B of debt, bank refi</v>
          </cell>
          <cell r="AT127" t="str">
            <v>Add $1.5B of debt, bank refi</v>
          </cell>
        </row>
        <row r="128">
          <cell r="AH128">
            <v>2005</v>
          </cell>
          <cell r="AI128">
            <v>2006</v>
          </cell>
          <cell r="AJ128">
            <v>2007</v>
          </cell>
          <cell r="AL128">
            <v>2005</v>
          </cell>
          <cell r="AM128">
            <v>2006</v>
          </cell>
          <cell r="AN128">
            <v>2007</v>
          </cell>
          <cell r="AP128">
            <v>2005</v>
          </cell>
          <cell r="AQ128">
            <v>2006</v>
          </cell>
          <cell r="AR128">
            <v>2007</v>
          </cell>
          <cell r="AT128">
            <v>2005</v>
          </cell>
          <cell r="AU128">
            <v>2006</v>
          </cell>
          <cell r="AV128">
            <v>2007</v>
          </cell>
        </row>
        <row r="130">
          <cell r="AH130">
            <v>1463</v>
          </cell>
          <cell r="AI130">
            <v>1596.9</v>
          </cell>
          <cell r="AJ130">
            <v>1749</v>
          </cell>
          <cell r="AL130">
            <v>1463</v>
          </cell>
          <cell r="AM130">
            <v>1596.9</v>
          </cell>
          <cell r="AN130">
            <v>1749</v>
          </cell>
          <cell r="AP130">
            <v>1463</v>
          </cell>
          <cell r="AQ130">
            <v>1596.9</v>
          </cell>
          <cell r="AR130">
            <v>1749</v>
          </cell>
          <cell r="AT130">
            <v>1463</v>
          </cell>
          <cell r="AU130">
            <v>1596.9</v>
          </cell>
          <cell r="AV130">
            <v>1749</v>
          </cell>
        </row>
        <row r="131">
          <cell r="AH131">
            <v>-226</v>
          </cell>
          <cell r="AI131">
            <v>-234.6</v>
          </cell>
          <cell r="AJ131">
            <v>-188</v>
          </cell>
          <cell r="AL131">
            <v>-226</v>
          </cell>
          <cell r="AM131">
            <v>-234.6</v>
          </cell>
          <cell r="AN131">
            <v>-188</v>
          </cell>
          <cell r="AP131">
            <v>-226</v>
          </cell>
          <cell r="AQ131">
            <v>-234.6</v>
          </cell>
          <cell r="AR131">
            <v>-188</v>
          </cell>
          <cell r="AT131">
            <v>-226</v>
          </cell>
          <cell r="AU131">
            <v>-234.6</v>
          </cell>
          <cell r="AV131">
            <v>-188</v>
          </cell>
        </row>
        <row r="132">
          <cell r="AH132">
            <v>1237</v>
          </cell>
          <cell r="AI132">
            <v>1362.3000000000002</v>
          </cell>
          <cell r="AJ132">
            <v>1561</v>
          </cell>
          <cell r="AL132">
            <v>1237</v>
          </cell>
          <cell r="AM132">
            <v>1362.3000000000002</v>
          </cell>
          <cell r="AN132">
            <v>1561</v>
          </cell>
          <cell r="AP132">
            <v>1237</v>
          </cell>
          <cell r="AQ132">
            <v>1362.3000000000002</v>
          </cell>
          <cell r="AR132">
            <v>1561</v>
          </cell>
          <cell r="AT132">
            <v>1237</v>
          </cell>
          <cell r="AU132">
            <v>1362.3000000000002</v>
          </cell>
          <cell r="AV132">
            <v>1561</v>
          </cell>
        </row>
        <row r="133">
          <cell r="AH133">
            <v>-329</v>
          </cell>
          <cell r="AI133">
            <v>-289</v>
          </cell>
          <cell r="AJ133">
            <v>-318</v>
          </cell>
          <cell r="AL133">
            <v>-329</v>
          </cell>
          <cell r="AM133">
            <v>-289</v>
          </cell>
          <cell r="AN133">
            <v>-318</v>
          </cell>
          <cell r="AP133">
            <v>-329</v>
          </cell>
          <cell r="AQ133">
            <v>-289</v>
          </cell>
          <cell r="AR133">
            <v>-318</v>
          </cell>
          <cell r="AT133">
            <v>-329</v>
          </cell>
          <cell r="AU133">
            <v>-289</v>
          </cell>
          <cell r="AV133">
            <v>-318</v>
          </cell>
        </row>
        <row r="134">
          <cell r="AH134">
            <v>4</v>
          </cell>
          <cell r="AI134">
            <v>0</v>
          </cell>
          <cell r="AJ134">
            <v>0</v>
          </cell>
          <cell r="AL134">
            <v>4</v>
          </cell>
          <cell r="AM134">
            <v>0</v>
          </cell>
          <cell r="AN134">
            <v>0</v>
          </cell>
          <cell r="AP134">
            <v>4</v>
          </cell>
          <cell r="AQ134">
            <v>0</v>
          </cell>
          <cell r="AR134">
            <v>0</v>
          </cell>
          <cell r="AT134">
            <v>4</v>
          </cell>
          <cell r="AU134">
            <v>0</v>
          </cell>
          <cell r="AV134">
            <v>0</v>
          </cell>
        </row>
        <row r="135">
          <cell r="AH135">
            <v>-4</v>
          </cell>
          <cell r="AI135">
            <v>-4</v>
          </cell>
          <cell r="AJ135">
            <v>-4</v>
          </cell>
          <cell r="AL135">
            <v>-4</v>
          </cell>
          <cell r="AM135">
            <v>-4</v>
          </cell>
          <cell r="AN135">
            <v>-4</v>
          </cell>
          <cell r="AP135">
            <v>-4</v>
          </cell>
          <cell r="AQ135">
            <v>-4</v>
          </cell>
          <cell r="AR135">
            <v>-4</v>
          </cell>
          <cell r="AT135">
            <v>-4</v>
          </cell>
          <cell r="AU135">
            <v>-4</v>
          </cell>
          <cell r="AV135">
            <v>-4</v>
          </cell>
        </row>
        <row r="136">
          <cell r="AH136">
            <v>908</v>
          </cell>
          <cell r="AI136">
            <v>1069.3000000000002</v>
          </cell>
          <cell r="AJ136">
            <v>1239</v>
          </cell>
          <cell r="AL136">
            <v>908</v>
          </cell>
          <cell r="AM136">
            <v>1069.3000000000002</v>
          </cell>
          <cell r="AN136">
            <v>1239</v>
          </cell>
          <cell r="AP136">
            <v>908</v>
          </cell>
          <cell r="AQ136">
            <v>1069.3000000000002</v>
          </cell>
          <cell r="AR136">
            <v>1239</v>
          </cell>
          <cell r="AT136">
            <v>908</v>
          </cell>
          <cell r="AU136">
            <v>1069.3000000000002</v>
          </cell>
          <cell r="AV136">
            <v>1239</v>
          </cell>
        </row>
        <row r="138">
          <cell r="AH138">
            <v>0.26596604688763137</v>
          </cell>
          <cell r="AI138">
            <v>0.21214123174043895</v>
          </cell>
          <cell r="AJ138">
            <v>0.20371556694426649</v>
          </cell>
          <cell r="AL138">
            <v>0.26596604688763137</v>
          </cell>
          <cell r="AM138">
            <v>0.21214123174043895</v>
          </cell>
          <cell r="AN138">
            <v>0.20371556694426649</v>
          </cell>
          <cell r="AP138">
            <v>0.26596604688763137</v>
          </cell>
          <cell r="AQ138">
            <v>0.21214123174043895</v>
          </cell>
          <cell r="AR138">
            <v>0.20371556694426649</v>
          </cell>
          <cell r="AT138">
            <v>0.26596604688763137</v>
          </cell>
          <cell r="AU138">
            <v>0.21214123174043895</v>
          </cell>
          <cell r="AV138">
            <v>0.20371556694426649</v>
          </cell>
        </row>
        <row r="139">
          <cell r="AH139">
            <v>1.3883792048929664</v>
          </cell>
          <cell r="AI139">
            <v>1.6578294573643413</v>
          </cell>
          <cell r="AJ139">
            <v>1.9209302325581394</v>
          </cell>
          <cell r="AL139">
            <v>1.3883792048929664</v>
          </cell>
          <cell r="AM139">
            <v>1.6578294573643413</v>
          </cell>
          <cell r="AN139">
            <v>1.9209302325581394</v>
          </cell>
          <cell r="AP139">
            <v>1.3883792048929664</v>
          </cell>
          <cell r="AQ139">
            <v>1.6578294573643413</v>
          </cell>
          <cell r="AR139">
            <v>1.9209302325581394</v>
          </cell>
          <cell r="AT139">
            <v>1.3883792048929664</v>
          </cell>
          <cell r="AU139">
            <v>1.6578294573643413</v>
          </cell>
          <cell r="AV139">
            <v>1.9209302325581394</v>
          </cell>
        </row>
        <row r="142">
          <cell r="AH142">
            <v>-329</v>
          </cell>
          <cell r="AI142">
            <v>-289</v>
          </cell>
          <cell r="AJ142">
            <v>-318</v>
          </cell>
          <cell r="AL142">
            <v>-329</v>
          </cell>
          <cell r="AM142">
            <v>-289</v>
          </cell>
          <cell r="AN142">
            <v>-318</v>
          </cell>
          <cell r="AP142">
            <v>-329</v>
          </cell>
          <cell r="AQ142">
            <v>-289</v>
          </cell>
          <cell r="AR142">
            <v>-318</v>
          </cell>
          <cell r="AT142">
            <v>-329</v>
          </cell>
          <cell r="AU142">
            <v>-289</v>
          </cell>
          <cell r="AV142">
            <v>-318</v>
          </cell>
        </row>
        <row r="143">
          <cell r="AH143">
            <v>0</v>
          </cell>
          <cell r="AI143">
            <v>-8</v>
          </cell>
          <cell r="AJ143">
            <v>-4</v>
          </cell>
          <cell r="AL143">
            <v>0</v>
          </cell>
          <cell r="AM143">
            <v>76</v>
          </cell>
          <cell r="AN143">
            <v>80</v>
          </cell>
          <cell r="AP143">
            <v>0</v>
          </cell>
          <cell r="AQ143">
            <v>59</v>
          </cell>
          <cell r="AR143">
            <v>62</v>
          </cell>
          <cell r="AT143">
            <v>0</v>
          </cell>
          <cell r="AU143">
            <v>35</v>
          </cell>
          <cell r="AV143">
            <v>39</v>
          </cell>
        </row>
        <row r="144">
          <cell r="AL144">
            <v>-125</v>
          </cell>
          <cell r="AP144">
            <v>-100</v>
          </cell>
          <cell r="AT144">
            <v>-75</v>
          </cell>
        </row>
        <row r="145">
          <cell r="AP145">
            <v>0</v>
          </cell>
          <cell r="AT145">
            <v>0</v>
          </cell>
        </row>
        <row r="146">
          <cell r="B146" t="str">
            <v>Delta</v>
          </cell>
          <cell r="D146">
            <v>-2.2935779816514179E-3</v>
          </cell>
          <cell r="E146">
            <v>8.1410597760551262E-2</v>
          </cell>
          <cell r="F146">
            <v>9.807313953488378E-2</v>
          </cell>
          <cell r="G146">
            <v>0.1113623875968992</v>
          </cell>
          <cell r="H146">
            <v>0.13146663608562692</v>
          </cell>
          <cell r="I146">
            <v>0.14163557364341087</v>
          </cell>
          <cell r="AH146">
            <v>-329</v>
          </cell>
          <cell r="AI146">
            <v>-297</v>
          </cell>
          <cell r="AJ146">
            <v>-322</v>
          </cell>
          <cell r="AL146">
            <v>-454</v>
          </cell>
          <cell r="AM146">
            <v>-213</v>
          </cell>
          <cell r="AN146">
            <v>-238</v>
          </cell>
          <cell r="AP146">
            <v>-429</v>
          </cell>
          <cell r="AQ146">
            <v>-230</v>
          </cell>
          <cell r="AR146">
            <v>-256</v>
          </cell>
          <cell r="AT146">
            <v>-404</v>
          </cell>
          <cell r="AU146">
            <v>-254</v>
          </cell>
          <cell r="AV146">
            <v>-279</v>
          </cell>
        </row>
        <row r="149">
          <cell r="AH149">
            <v>0.26596604688763137</v>
          </cell>
          <cell r="AI149">
            <v>0.21801365338031267</v>
          </cell>
          <cell r="AJ149">
            <v>0.20627802690582961</v>
          </cell>
          <cell r="AL149">
            <v>0.36701697655618432</v>
          </cell>
          <cell r="AM149">
            <v>0.15635322616163838</v>
          </cell>
          <cell r="AN149">
            <v>0.15246636771300448</v>
          </cell>
          <cell r="AP149">
            <v>0.34680679062247372</v>
          </cell>
          <cell r="AQ149">
            <v>0.16883212214637008</v>
          </cell>
          <cell r="AR149">
            <v>0.16399743754003843</v>
          </cell>
          <cell r="AT149">
            <v>0.32659660468876311</v>
          </cell>
          <cell r="AU149">
            <v>0.18644938706599132</v>
          </cell>
          <cell r="AV149">
            <v>0.17873158231902628</v>
          </cell>
        </row>
        <row r="151">
          <cell r="AH151">
            <v>0.26596604688763137</v>
          </cell>
          <cell r="AI151">
            <v>0.21801365338031267</v>
          </cell>
          <cell r="AJ151">
            <v>0.20627802690582961</v>
          </cell>
          <cell r="AL151">
            <v>0.26596604688763137</v>
          </cell>
          <cell r="AM151">
            <v>0.15635322616163838</v>
          </cell>
          <cell r="AN151">
            <v>0.15246636771300448</v>
          </cell>
          <cell r="AP151">
            <v>0.26596604688763137</v>
          </cell>
          <cell r="AQ151">
            <v>0.16883212214637008</v>
          </cell>
          <cell r="AR151">
            <v>0.16399743754003843</v>
          </cell>
          <cell r="AT151">
            <v>0.26596604688763137</v>
          </cell>
          <cell r="AU151">
            <v>0.18644938706599132</v>
          </cell>
          <cell r="AV151">
            <v>0.17873158231902628</v>
          </cell>
        </row>
        <row r="154">
          <cell r="AH154">
            <v>904</v>
          </cell>
          <cell r="AI154">
            <v>1061.3000000000002</v>
          </cell>
          <cell r="AJ154">
            <v>1235</v>
          </cell>
          <cell r="AL154">
            <v>779</v>
          </cell>
          <cell r="AM154">
            <v>1145.3000000000002</v>
          </cell>
          <cell r="AN154">
            <v>1319</v>
          </cell>
          <cell r="AP154">
            <v>804</v>
          </cell>
          <cell r="AQ154">
            <v>1128.3000000000002</v>
          </cell>
          <cell r="AR154">
            <v>1301</v>
          </cell>
          <cell r="AT154">
            <v>829</v>
          </cell>
          <cell r="AU154">
            <v>1104.3000000000002</v>
          </cell>
          <cell r="AV154">
            <v>1278</v>
          </cell>
        </row>
        <row r="155">
          <cell r="AH155">
            <v>904</v>
          </cell>
          <cell r="AI155">
            <v>1061.3000000000002</v>
          </cell>
          <cell r="AJ155">
            <v>1235</v>
          </cell>
          <cell r="AL155">
            <v>904</v>
          </cell>
          <cell r="AM155">
            <v>1145.3000000000002</v>
          </cell>
          <cell r="AN155">
            <v>1319</v>
          </cell>
          <cell r="AP155">
            <v>904</v>
          </cell>
          <cell r="AQ155">
            <v>1128.3000000000002</v>
          </cell>
          <cell r="AR155">
            <v>1301</v>
          </cell>
          <cell r="AT155">
            <v>904</v>
          </cell>
          <cell r="AU155">
            <v>1104.3000000000002</v>
          </cell>
          <cell r="AV155">
            <v>1278</v>
          </cell>
        </row>
        <row r="158">
          <cell r="AH158">
            <v>1.382262996941896</v>
          </cell>
          <cell r="AI158">
            <v>1.6454263565891476</v>
          </cell>
          <cell r="AJ158">
            <v>1.9147286821705427</v>
          </cell>
          <cell r="AL158">
            <v>1.191131498470948</v>
          </cell>
          <cell r="AM158">
            <v>1.7756589147286825</v>
          </cell>
          <cell r="AN158">
            <v>2.0449612403100774</v>
          </cell>
          <cell r="AP158">
            <v>1.2293577981651376</v>
          </cell>
          <cell r="AQ158">
            <v>1.7493023255813955</v>
          </cell>
          <cell r="AR158">
            <v>2.0170542635658917</v>
          </cell>
          <cell r="AT158">
            <v>1.2675840978593271</v>
          </cell>
          <cell r="AU158">
            <v>1.7120930232558143</v>
          </cell>
          <cell r="AV158">
            <v>1.9813953488372094</v>
          </cell>
        </row>
        <row r="159">
          <cell r="AH159">
            <v>1.382262996941896</v>
          </cell>
          <cell r="AI159">
            <v>1.6454263565891476</v>
          </cell>
          <cell r="AJ159">
            <v>1.9147286821705427</v>
          </cell>
          <cell r="AL159">
            <v>1.382262996941896</v>
          </cell>
          <cell r="AM159">
            <v>1.7756589147286825</v>
          </cell>
          <cell r="AN159">
            <v>2.0449612403100774</v>
          </cell>
          <cell r="AP159">
            <v>1.382262996941896</v>
          </cell>
          <cell r="AQ159">
            <v>1.7493023255813955</v>
          </cell>
          <cell r="AR159">
            <v>2.0170542635658917</v>
          </cell>
          <cell r="AT159">
            <v>1.382262996941896</v>
          </cell>
          <cell r="AU159">
            <v>1.7120930232558143</v>
          </cell>
          <cell r="AV159">
            <v>1.9813953488372094</v>
          </cell>
        </row>
        <row r="161">
          <cell r="AH161">
            <v>654</v>
          </cell>
          <cell r="AI161">
            <v>645</v>
          </cell>
          <cell r="AJ161">
            <v>645</v>
          </cell>
          <cell r="AL161">
            <v>654</v>
          </cell>
          <cell r="AM161">
            <v>645</v>
          </cell>
          <cell r="AN161">
            <v>645</v>
          </cell>
          <cell r="AP161">
            <v>654</v>
          </cell>
          <cell r="AQ161">
            <v>645</v>
          </cell>
          <cell r="AR161">
            <v>645</v>
          </cell>
          <cell r="AT161">
            <v>654</v>
          </cell>
          <cell r="AU161">
            <v>645</v>
          </cell>
          <cell r="AV161">
            <v>645</v>
          </cell>
        </row>
        <row r="163">
          <cell r="AH163">
            <v>-4</v>
          </cell>
          <cell r="AI163">
            <v>-8</v>
          </cell>
          <cell r="AJ163">
            <v>-4</v>
          </cell>
          <cell r="AL163">
            <v>-129</v>
          </cell>
          <cell r="AM163">
            <v>76</v>
          </cell>
          <cell r="AN163">
            <v>80</v>
          </cell>
          <cell r="AP163">
            <v>-104</v>
          </cell>
          <cell r="AQ163">
            <v>59</v>
          </cell>
          <cell r="AR163">
            <v>62</v>
          </cell>
          <cell r="AT163">
            <v>-79</v>
          </cell>
          <cell r="AU163">
            <v>35</v>
          </cell>
          <cell r="AV163">
            <v>39</v>
          </cell>
        </row>
        <row r="164">
          <cell r="AH164">
            <v>-4</v>
          </cell>
          <cell r="AI164">
            <v>-8</v>
          </cell>
          <cell r="AJ164">
            <v>-4</v>
          </cell>
          <cell r="AL164">
            <v>-4</v>
          </cell>
          <cell r="AM164">
            <v>76</v>
          </cell>
          <cell r="AN164">
            <v>80</v>
          </cell>
          <cell r="AP164">
            <v>-4</v>
          </cell>
          <cell r="AQ164">
            <v>59</v>
          </cell>
          <cell r="AR164">
            <v>62</v>
          </cell>
          <cell r="AT164">
            <v>-4</v>
          </cell>
          <cell r="AU164">
            <v>35</v>
          </cell>
          <cell r="AV164">
            <v>39</v>
          </cell>
        </row>
        <row r="167">
          <cell r="B167" t="str">
            <v>Delta</v>
          </cell>
          <cell r="D167">
            <v>0</v>
          </cell>
          <cell r="E167">
            <v>5.547791807062874E-2</v>
          </cell>
          <cell r="F167">
            <v>6.5628909457364326E-2</v>
          </cell>
          <cell r="G167">
            <v>6.4459746666666651E-2</v>
          </cell>
          <cell r="H167">
            <v>6.2419612538226366E-2</v>
          </cell>
          <cell r="I167">
            <v>-2.7428966511627906E-2</v>
          </cell>
        </row>
        <row r="175">
          <cell r="M175" t="str">
            <v xml:space="preserve"> </v>
          </cell>
        </row>
        <row r="180">
          <cell r="J180" t="str">
            <v xml:space="preserve"> </v>
          </cell>
        </row>
        <row r="189">
          <cell r="B189" t="str">
            <v>Delta</v>
          </cell>
          <cell r="D189">
            <v>0.31837354740061158</v>
          </cell>
          <cell r="E189">
            <v>0.37829388706287681</v>
          </cell>
          <cell r="F189">
            <v>0.3884448784496124</v>
          </cell>
          <cell r="G189">
            <v>0.38727571565891472</v>
          </cell>
          <cell r="H189">
            <v>0.38079315993883794</v>
          </cell>
          <cell r="I189">
            <v>0.29538700248062016</v>
          </cell>
        </row>
        <row r="215">
          <cell r="B215" t="str">
            <v>Delta</v>
          </cell>
          <cell r="D215">
            <v>-8.7155963303109374E-6</v>
          </cell>
          <cell r="E215">
            <v>9.273754349698532E-2</v>
          </cell>
          <cell r="F215">
            <v>0.10336589147286823</v>
          </cell>
          <cell r="G215">
            <v>0.1031514418604651</v>
          </cell>
          <cell r="H215">
            <v>0.10152042813455658</v>
          </cell>
          <cell r="I215">
            <v>0.10272254263565889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insurers"/>
      <sheetName val="Standalone Partners"/>
      <sheetName val="__FDSCACHE__"/>
      <sheetName val="Pro Forma Partners"/>
      <sheetName val="Industry Position"/>
      <sheetName val="Bloomberg Euro"/>
    </sheetNames>
    <sheetDataSet>
      <sheetData sheetId="0"/>
      <sheetData sheetId="1"/>
      <sheetData sheetId="2"/>
      <sheetData sheetId="3"/>
      <sheetData sheetId="4">
        <row r="3">
          <cell r="B3" t="str">
            <v>(in billions)</v>
          </cell>
          <cell r="D3" t="str">
            <v>Total Capital</v>
          </cell>
        </row>
        <row r="4">
          <cell r="B4" t="str">
            <v>Company</v>
          </cell>
          <cell r="D4" t="str">
            <v>Acquiror</v>
          </cell>
          <cell r="F4" t="str">
            <v>Target</v>
          </cell>
          <cell r="H4" t="str">
            <v>Total</v>
          </cell>
        </row>
        <row r="5">
          <cell r="A5" t="str">
            <v>ACE</v>
          </cell>
          <cell r="B5" t="str">
            <v>ACE</v>
          </cell>
          <cell r="D5">
            <v>16.5</v>
          </cell>
          <cell r="H5">
            <v>27.277999999999999</v>
          </cell>
        </row>
        <row r="6">
          <cell r="A6" t="str">
            <v>XL</v>
          </cell>
          <cell r="B6" t="str">
            <v>XL</v>
          </cell>
          <cell r="D6">
            <v>12.7</v>
          </cell>
          <cell r="H6">
            <v>1.6099999999999998E-5</v>
          </cell>
        </row>
        <row r="7">
          <cell r="A7" t="str">
            <v>Partner Re</v>
          </cell>
          <cell r="B7" t="str">
            <v>PRE</v>
          </cell>
          <cell r="D7">
            <v>-2.1589923999999998</v>
          </cell>
          <cell r="F7">
            <v>2.1589999999999998</v>
          </cell>
          <cell r="H7">
            <v>7.5999999999999992E-6</v>
          </cell>
        </row>
        <row r="8">
          <cell r="A8" t="str">
            <v>Everest</v>
          </cell>
          <cell r="B8" t="str">
            <v>RE</v>
          </cell>
          <cell r="D8">
            <v>7</v>
          </cell>
          <cell r="H8">
            <v>6.0999999999999992E-6</v>
          </cell>
        </row>
        <row r="9">
          <cell r="A9" t="str">
            <v>AXIS</v>
          </cell>
          <cell r="B9" t="str">
            <v>AXS</v>
          </cell>
          <cell r="D9">
            <v>6.8</v>
          </cell>
          <cell r="H9">
            <v>6.299999999999999E-6</v>
          </cell>
        </row>
        <row r="10">
          <cell r="A10" t="str">
            <v xml:space="preserve">Arch Capital </v>
          </cell>
          <cell r="B10" t="str">
            <v>ACGL</v>
          </cell>
          <cell r="D10">
            <v>5</v>
          </cell>
          <cell r="H10">
            <v>5.0999999999999995E-6</v>
          </cell>
        </row>
        <row r="11">
          <cell r="A11" t="str">
            <v>Transatlantic</v>
          </cell>
          <cell r="B11" t="str">
            <v>TRH</v>
          </cell>
          <cell r="D11">
            <v>5</v>
          </cell>
          <cell r="H11">
            <v>5.200000000000001E-6</v>
          </cell>
        </row>
        <row r="12">
          <cell r="A12" t="str">
            <v>RenRe</v>
          </cell>
          <cell r="B12" t="str">
            <v>RNR</v>
          </cell>
          <cell r="D12">
            <v>4.0999999999999996</v>
          </cell>
          <cell r="H12">
            <v>6.3999999999999997E-6</v>
          </cell>
        </row>
        <row r="13">
          <cell r="A13" t="str">
            <v>Validus</v>
          </cell>
          <cell r="B13" t="str">
            <v>VR</v>
          </cell>
          <cell r="D13">
            <v>-1.8494695000000001</v>
          </cell>
          <cell r="F13">
            <v>1.8494740000000001</v>
          </cell>
          <cell r="H13">
            <v>4.5000000000000001E-6</v>
          </cell>
        </row>
        <row r="14">
          <cell r="A14" t="str">
            <v>Allied World</v>
          </cell>
          <cell r="B14" t="str">
            <v>AWH</v>
          </cell>
          <cell r="D14">
            <v>3.7</v>
          </cell>
          <cell r="H14">
            <v>3.8E-6</v>
          </cell>
        </row>
        <row r="15">
          <cell r="A15" t="str">
            <v>Aspen</v>
          </cell>
          <cell r="B15" t="str">
            <v>AHL</v>
          </cell>
          <cell r="D15">
            <v>3.1962000000000002</v>
          </cell>
          <cell r="H15">
            <v>3.7000000000000002E-6</v>
          </cell>
        </row>
        <row r="16">
          <cell r="A16" t="str">
            <v>Alterra</v>
          </cell>
          <cell r="B16" t="str">
            <v>ALTE</v>
          </cell>
          <cell r="D16">
            <v>1.536E-6</v>
          </cell>
          <cell r="F16">
            <v>1.6640000000000003E-6</v>
          </cell>
          <cell r="H16">
            <v>3.2000000000000003E-6</v>
          </cell>
        </row>
        <row r="17">
          <cell r="A17" t="str">
            <v>Endurance</v>
          </cell>
          <cell r="B17" t="str">
            <v>ENH</v>
          </cell>
          <cell r="D17">
            <v>2.7433329999999998</v>
          </cell>
          <cell r="H17">
            <v>3.2000000000000003E-6</v>
          </cell>
        </row>
        <row r="18">
          <cell r="A18" t="str">
            <v>Platinum</v>
          </cell>
          <cell r="B18" t="str">
            <v>PTP</v>
          </cell>
          <cell r="D18">
            <v>1.9</v>
          </cell>
          <cell r="H18">
            <v>1.9999999999999999E-6</v>
          </cell>
        </row>
        <row r="19">
          <cell r="A19" t="str">
            <v xml:space="preserve">Montpelier </v>
          </cell>
          <cell r="B19" t="str">
            <v>MRH</v>
          </cell>
          <cell r="D19">
            <v>1.8</v>
          </cell>
          <cell r="H19">
            <v>1.7E-6</v>
          </cell>
        </row>
      </sheetData>
      <sheetData sheetId="5"/>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 Old"/>
      <sheetName val="Summary - All"/>
      <sheetName val="Summary - CAN"/>
      <sheetName val="Bakersfield"/>
      <sheetName val="Corona"/>
      <sheetName val="GrantsPass"/>
      <sheetName val="Hayward"/>
      <sheetName val="LasVegas"/>
      <sheetName val="LosAngeles"/>
      <sheetName val="Portland"/>
      <sheetName val="Sacramento"/>
      <sheetName val="Spokane"/>
      <sheetName val="Albuquerque"/>
      <sheetName val="Atlanta"/>
      <sheetName val="Denver"/>
      <sheetName val="FortWorth"/>
      <sheetName val="Kentucky"/>
      <sheetName val="Minneapolis"/>
      <sheetName val="Pennsylvania"/>
      <sheetName val="SaltLakeCity"/>
      <sheetName val="AMI"/>
      <sheetName val="ArticCascade"/>
      <sheetName val="Calgary"/>
      <sheetName val="Vancouver"/>
      <sheetName val="Victoria"/>
      <sheetName val="Toronto"/>
      <sheetName val="Winnepeg"/>
      <sheetName val="Blank"/>
      <sheetName val="BAK"/>
      <sheetName val="COR"/>
      <sheetName val="GRA"/>
      <sheetName val="HAY"/>
      <sheetName val="LAS"/>
      <sheetName val="LOS"/>
      <sheetName val="POR"/>
      <sheetName val="SAC"/>
      <sheetName val="SPO"/>
      <sheetName val="ALB"/>
      <sheetName val="SLC"/>
      <sheetName val="ATL"/>
      <sheetName val="DEN"/>
      <sheetName val="FTW"/>
      <sheetName val="KEN"/>
      <sheetName val="MIN"/>
      <sheetName val="PEN"/>
      <sheetName val="AMIFIN"/>
      <sheetName val="ART"/>
      <sheetName val="CAL"/>
      <sheetName val="VAN"/>
      <sheetName val="WIN"/>
      <sheetName val="TOT"/>
      <sheetName val="TOTD"/>
      <sheetName val="CANUSD"/>
      <sheetName val="Metrics=&gt;"/>
      <sheetName val="MI_Regr"/>
      <sheetName val="pct Cig_Regr"/>
      <sheetName val="Drops_Regr"/>
      <sheetName val="Facility Size_Regr"/>
      <sheetName val="Total Opex_Regr"/>
      <sheetName val="Selling_Regr"/>
      <sheetName val="Allocation_Regr"/>
      <sheetName val="Facility_Regr"/>
      <sheetName val="General_Regr"/>
      <sheetName val="Warehouse_Regr"/>
      <sheetName val="Deliv_Regr"/>
      <sheetName val="CigCube_regr"/>
      <sheetName val="Cig%sales_Reg"/>
      <sheetName val="Cig$Sales_regr"/>
      <sheetName val="SalesperDrop_Regr"/>
      <sheetName val="Sales_SQft Regr"/>
      <sheetName val="CigCubes%totalcubes"/>
      <sheetName val="RONA_SQ FT regr"/>
      <sheetName val="RONA_SalesSQ FT regr"/>
      <sheetName val="RONA_NSI%"/>
      <sheetName val="RONA_OPex"/>
      <sheetName val="NSI%Cig%"/>
      <sheetName val="NSI%Customer%"/>
      <sheetName val="NSI_Cig %"/>
      <sheetName val="Opex_%Rev"/>
      <sheetName val="Opex_DDTruck"/>
      <sheetName val="Opex_CubeCDrop"/>
      <sheetName val="Opex_Cube per Truck Day"/>
      <sheetName val="Data For Charts"/>
      <sheetName val="EBIT Concentration"/>
      <sheetName val="EBITDA Concentration"/>
      <sheetName val="NSI Concentration"/>
      <sheetName val="Revenue Concentration"/>
      <sheetName val="Total Opex per Cube"/>
      <sheetName val="Other income per Cube"/>
      <sheetName val="Selling Expense"/>
      <sheetName val="Allocation Expense"/>
      <sheetName val="Facility Expense"/>
      <sheetName val="General Expense"/>
      <sheetName val="Warehouse Expense"/>
      <sheetName val="Delivery Expense"/>
      <sheetName val="Cash Conv."/>
      <sheetName val="Inv. Days"/>
      <sheetName val="DPO"/>
      <sheetName val="DSO"/>
      <sheetName val="CapEx by DC"/>
      <sheetName val="OpEx by DC"/>
      <sheetName val="MI by DC"/>
      <sheetName val="GP by DC"/>
      <sheetName val="EBIT by DC"/>
      <sheetName val="EBITDA by DC"/>
      <sheetName val="NSI by DC"/>
      <sheetName val="Revenue by DC Chart"/>
      <sheetName val="SalesSQFt"/>
      <sheetName val="GPSQFt"/>
      <sheetName val="NSISQFt"/>
      <sheetName val="EBITSQFt"/>
      <sheetName val="EBITDASQFt"/>
      <sheetName val="Salesdrop"/>
      <sheetName val="GPdrop"/>
      <sheetName val="NSIdrop"/>
      <sheetName val="EBITdrop"/>
      <sheetName val="EBITDAdrop"/>
      <sheetName val="SalesMile"/>
      <sheetName val="EBITDAMile"/>
      <sheetName val="RONA"/>
      <sheetName val="Fill Rate"/>
      <sheetName val="Cig Cube Volume"/>
      <sheetName val="BakersfieldMetrics"/>
      <sheetName val="CoronaMetrics"/>
      <sheetName val="GrantsPassMetrics"/>
      <sheetName val="HaywardMetrics"/>
      <sheetName val="LasVegasMetrics"/>
      <sheetName val="LosAngelesMetrics"/>
      <sheetName val="PortlandMetrics"/>
      <sheetName val="SacramentoMetrics"/>
      <sheetName val="SpokaneMetrics"/>
      <sheetName val="AlbuquerqueMetrics"/>
      <sheetName val="AtlantaMetrics"/>
      <sheetName val="DenverMetrics"/>
      <sheetName val="FortWorthMetrics"/>
      <sheetName val="KentuckyMetrics"/>
      <sheetName val="MinneapolisMetrics"/>
      <sheetName val="PennsylvaniaMetrics"/>
      <sheetName val="SaltLakeCityMetrics"/>
      <sheetName val="AMIMetrics"/>
      <sheetName val="ArticCascadeMetrics"/>
      <sheetName val="CalgaryMetrics"/>
      <sheetName val="VancouverMetrics"/>
      <sheetName val="VictoriaMetrics"/>
      <sheetName val="TorontoMetrics"/>
      <sheetName val="WinnepegMetrics"/>
      <sheetName val="Region1Metrics"/>
      <sheetName val="Region2Metrics"/>
      <sheetName val="CanadaMetrics"/>
      <sheetName val="ConsolidatedMetrics"/>
      <sheetName val="Comparison"/>
      <sheetName val="Fleet Info"/>
      <sheetName val="2007 Drops"/>
      <sheetName val="2007 Cubes"/>
      <sheetName val="2008 Plan"/>
      <sheetName val="2008 OpEx"/>
      <sheetName val="Facility Utilization 1-31-08"/>
      <sheetName val="Miles"/>
      <sheetName val="Trucks"/>
      <sheetName val="Retail"/>
      <sheetName val="DCF"/>
      <sheetName val="FBF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row r="1">
          <cell r="B1" t="str">
            <v>HAY</v>
          </cell>
          <cell r="C1" t="str">
            <v>YTD 2006</v>
          </cell>
          <cell r="D1" t="str">
            <v>YTD 2007</v>
          </cell>
          <cell r="F1" t="str">
            <v>Hayward</v>
          </cell>
          <cell r="H1">
            <v>2005</v>
          </cell>
          <cell r="I1">
            <v>2006</v>
          </cell>
          <cell r="J1" t="str">
            <v>LTM 10/31</v>
          </cell>
          <cell r="K1" t="str">
            <v>YTD 2006</v>
          </cell>
          <cell r="L1" t="str">
            <v>YTD 2007</v>
          </cell>
          <cell r="Q1">
            <v>2002</v>
          </cell>
          <cell r="T1">
            <v>2003</v>
          </cell>
          <cell r="W1">
            <v>2004</v>
          </cell>
          <cell r="Z1">
            <v>2005</v>
          </cell>
          <cell r="AC1">
            <v>2006</v>
          </cell>
          <cell r="AF1">
            <v>2007</v>
          </cell>
          <cell r="AI1">
            <v>2008</v>
          </cell>
        </row>
        <row r="2">
          <cell r="C2" t="str">
            <v>HaywardYTD 2006</v>
          </cell>
          <cell r="D2" t="str">
            <v>HaywardYTD 2007</v>
          </cell>
          <cell r="H2" t="str">
            <v>Hayward2005</v>
          </cell>
          <cell r="I2" t="str">
            <v>Hayward2006</v>
          </cell>
          <cell r="J2" t="str">
            <v>HaywardLTM 10/31</v>
          </cell>
          <cell r="K2" t="str">
            <v>HaywardYTD 2006</v>
          </cell>
          <cell r="L2" t="str">
            <v>HaywardYTD 2007</v>
          </cell>
          <cell r="Q2" t="str">
            <v>Hayward2002</v>
          </cell>
          <cell r="T2" t="str">
            <v>Hayward2003</v>
          </cell>
          <cell r="W2" t="str">
            <v>Hayward2004</v>
          </cell>
          <cell r="Z2" t="str">
            <v>Hayward2005</v>
          </cell>
          <cell r="AC2" t="str">
            <v>Hayward2006</v>
          </cell>
          <cell r="AF2" t="str">
            <v>Hayward2007</v>
          </cell>
          <cell r="AI2" t="str">
            <v>Hayward2008</v>
          </cell>
        </row>
        <row r="3">
          <cell r="A3" t="str">
            <v>Row Indirect</v>
          </cell>
          <cell r="C3" t="str">
            <v>!H</v>
          </cell>
          <cell r="D3" t="str">
            <v>!N</v>
          </cell>
          <cell r="F3" t="str">
            <v>Product Mix</v>
          </cell>
          <cell r="O3" t="str">
            <v>Financial Summary (units and USD in '000s)</v>
          </cell>
        </row>
        <row r="4">
          <cell r="C4">
            <v>2004</v>
          </cell>
          <cell r="D4">
            <v>2007</v>
          </cell>
          <cell r="L4" t="str">
            <v>Products</v>
          </cell>
          <cell r="M4" t="str">
            <v>Delta</v>
          </cell>
          <cell r="R4">
            <v>2002</v>
          </cell>
          <cell r="U4">
            <v>2003</v>
          </cell>
          <cell r="X4">
            <v>2004</v>
          </cell>
          <cell r="AA4">
            <v>2005</v>
          </cell>
          <cell r="AD4">
            <v>2006</v>
          </cell>
          <cell r="AG4">
            <v>2007</v>
          </cell>
          <cell r="AJ4">
            <v>2008</v>
          </cell>
        </row>
        <row r="5">
          <cell r="A5">
            <v>16</v>
          </cell>
          <cell r="B5" t="str">
            <v>Premium Cigs</v>
          </cell>
          <cell r="C5">
            <v>111858.91216000001</v>
          </cell>
          <cell r="D5">
            <v>127332.90874</v>
          </cell>
          <cell r="L5" t="str">
            <v>Premium Cigs</v>
          </cell>
          <cell r="M5">
            <v>0.13833494606014396</v>
          </cell>
          <cell r="Q5" t="str">
            <v>Units/</v>
          </cell>
          <cell r="R5" t="str">
            <v>%∆ /</v>
          </cell>
          <cell r="S5" t="str">
            <v>% of</v>
          </cell>
          <cell r="T5" t="str">
            <v>Units/</v>
          </cell>
          <cell r="U5" t="str">
            <v>%∆ /</v>
          </cell>
          <cell r="V5" t="str">
            <v>% of</v>
          </cell>
          <cell r="W5" t="str">
            <v>Units/</v>
          </cell>
          <cell r="X5" t="str">
            <v>%∆ /</v>
          </cell>
          <cell r="Y5" t="str">
            <v>% of</v>
          </cell>
          <cell r="Z5" t="str">
            <v>Units/</v>
          </cell>
          <cell r="AA5" t="str">
            <v>%∆ /</v>
          </cell>
          <cell r="AB5" t="str">
            <v>% of</v>
          </cell>
          <cell r="AC5" t="str">
            <v>Units/</v>
          </cell>
          <cell r="AD5" t="str">
            <v>%∆ /</v>
          </cell>
          <cell r="AE5" t="str">
            <v>% of</v>
          </cell>
          <cell r="AF5" t="str">
            <v>Units/</v>
          </cell>
          <cell r="AG5" t="str">
            <v>%∆ /</v>
          </cell>
          <cell r="AH5" t="str">
            <v>% of</v>
          </cell>
          <cell r="AI5" t="str">
            <v>Units/</v>
          </cell>
          <cell r="AJ5" t="str">
            <v>%∆ /</v>
          </cell>
          <cell r="AK5" t="str">
            <v>% of</v>
          </cell>
        </row>
        <row r="6">
          <cell r="A6">
            <v>17</v>
          </cell>
          <cell r="B6" t="str">
            <v>Discount Cigs</v>
          </cell>
          <cell r="C6">
            <v>13287.52032</v>
          </cell>
          <cell r="D6">
            <v>11441.86025</v>
          </cell>
          <cell r="L6" t="str">
            <v>Discount Cigs</v>
          </cell>
          <cell r="M6">
            <v>-0.13890176839255441</v>
          </cell>
          <cell r="Q6" t="str">
            <v>$</v>
          </cell>
          <cell r="R6" t="str">
            <v>per unit</v>
          </cell>
          <cell r="S6" t="str">
            <v>Total</v>
          </cell>
          <cell r="T6" t="str">
            <v>$</v>
          </cell>
          <cell r="U6" t="str">
            <v>per unit</v>
          </cell>
          <cell r="V6" t="str">
            <v>Total</v>
          </cell>
          <cell r="W6" t="str">
            <v>$</v>
          </cell>
          <cell r="X6" t="str">
            <v>per unit</v>
          </cell>
          <cell r="Y6" t="str">
            <v>Total</v>
          </cell>
          <cell r="Z6" t="str">
            <v>$</v>
          </cell>
          <cell r="AA6" t="str">
            <v>per unit</v>
          </cell>
          <cell r="AB6" t="str">
            <v>Total</v>
          </cell>
          <cell r="AC6" t="str">
            <v>$</v>
          </cell>
          <cell r="AD6" t="str">
            <v>per unit</v>
          </cell>
          <cell r="AE6" t="str">
            <v>Total</v>
          </cell>
          <cell r="AF6" t="str">
            <v>$</v>
          </cell>
          <cell r="AG6" t="str">
            <v>per unit</v>
          </cell>
          <cell r="AH6" t="str">
            <v>Total</v>
          </cell>
          <cell r="AI6" t="str">
            <v>$</v>
          </cell>
          <cell r="AJ6" t="str">
            <v>per unit</v>
          </cell>
          <cell r="AK6" t="str">
            <v>Total</v>
          </cell>
        </row>
        <row r="7">
          <cell r="A7">
            <v>20</v>
          </cell>
          <cell r="B7" t="str">
            <v>Fast Food</v>
          </cell>
          <cell r="C7">
            <v>5485.7218600000006</v>
          </cell>
          <cell r="D7">
            <v>8158.55566</v>
          </cell>
          <cell r="L7" t="str">
            <v>Fast Food</v>
          </cell>
          <cell r="M7">
            <v>0.48723465538590016</v>
          </cell>
          <cell r="O7" t="str">
            <v>Cubes Shipped</v>
          </cell>
        </row>
        <row r="8">
          <cell r="A8">
            <v>21</v>
          </cell>
          <cell r="B8" t="str">
            <v>Snacks</v>
          </cell>
          <cell r="C8">
            <v>6513.5167499999998</v>
          </cell>
          <cell r="D8">
            <v>8265.66014</v>
          </cell>
          <cell r="L8" t="str">
            <v>Snacks</v>
          </cell>
          <cell r="M8">
            <v>0.26900113368097189</v>
          </cell>
          <cell r="O8" t="str">
            <v>Cigs</v>
          </cell>
          <cell r="Q8" t="str">
            <v>n/a</v>
          </cell>
          <cell r="R8" t="str">
            <v>n/a</v>
          </cell>
          <cell r="S8" t="str">
            <v>n/a</v>
          </cell>
          <cell r="T8" t="str">
            <v>n/a</v>
          </cell>
          <cell r="U8" t="str">
            <v>n/a</v>
          </cell>
          <cell r="V8" t="str">
            <v>n/a</v>
          </cell>
          <cell r="W8" t="str">
            <v>n/a</v>
          </cell>
          <cell r="X8" t="str">
            <v>n/a</v>
          </cell>
          <cell r="Y8" t="str">
            <v>n/a</v>
          </cell>
          <cell r="Z8">
            <v>210.01300000000001</v>
          </cell>
          <cell r="AA8" t="str">
            <v>n/a</v>
          </cell>
          <cell r="AB8">
            <v>0.11135401279113295</v>
          </cell>
          <cell r="AC8">
            <v>210.06899999999999</v>
          </cell>
          <cell r="AD8">
            <v>2.6665015975191331E-4</v>
          </cell>
          <cell r="AE8">
            <v>0.10536349752100933</v>
          </cell>
          <cell r="AF8">
            <v>196.452</v>
          </cell>
          <cell r="AG8">
            <v>-6.4821558630735576E-2</v>
          </cell>
          <cell r="AH8">
            <v>9.8617610531420263E-2</v>
          </cell>
          <cell r="AI8" t="str">
            <v>n/a</v>
          </cell>
          <cell r="AJ8" t="str">
            <v>n/a</v>
          </cell>
          <cell r="AK8" t="str">
            <v>n/a</v>
          </cell>
        </row>
        <row r="9">
          <cell r="A9">
            <v>22</v>
          </cell>
          <cell r="B9" t="str">
            <v>Candy</v>
          </cell>
          <cell r="C9">
            <v>12968.879219999999</v>
          </cell>
          <cell r="D9">
            <v>14647.121439999999</v>
          </cell>
          <cell r="L9" t="str">
            <v>Candy</v>
          </cell>
          <cell r="M9">
            <v>0.12940533962348066</v>
          </cell>
          <cell r="O9" t="str">
            <v>Candy</v>
          </cell>
          <cell r="Q9" t="str">
            <v>n/a</v>
          </cell>
          <cell r="R9" t="str">
            <v>n/a</v>
          </cell>
          <cell r="S9" t="str">
            <v>n/a</v>
          </cell>
          <cell r="T9" t="str">
            <v>n/a</v>
          </cell>
          <cell r="U9" t="str">
            <v>n/a</v>
          </cell>
          <cell r="V9" t="str">
            <v>n/a</v>
          </cell>
          <cell r="W9" t="str">
            <v>n/a</v>
          </cell>
          <cell r="X9" t="str">
            <v>n/a</v>
          </cell>
          <cell r="Y9" t="str">
            <v>n/a</v>
          </cell>
          <cell r="Z9">
            <v>152.285</v>
          </cell>
          <cell r="AA9" t="str">
            <v>n/a</v>
          </cell>
          <cell r="AB9">
            <v>8.0745219762098933E-2</v>
          </cell>
          <cell r="AC9">
            <v>147.51</v>
          </cell>
          <cell r="AD9">
            <v>-3.1355681780871447E-2</v>
          </cell>
          <cell r="AE9">
            <v>7.3986021351670581E-2</v>
          </cell>
          <cell r="AF9">
            <v>149.00200000000001</v>
          </cell>
          <cell r="AG9">
            <v>1.0114568503830412E-2</v>
          </cell>
          <cell r="AH9">
            <v>7.4798022949131002E-2</v>
          </cell>
          <cell r="AI9" t="str">
            <v>n/a</v>
          </cell>
          <cell r="AJ9" t="str">
            <v>n/a</v>
          </cell>
          <cell r="AK9" t="str">
            <v>n/a</v>
          </cell>
        </row>
        <row r="10">
          <cell r="A10">
            <v>23</v>
          </cell>
          <cell r="B10" t="str">
            <v>Groceries</v>
          </cell>
          <cell r="C10">
            <v>5157.4582599999994</v>
          </cell>
          <cell r="D10">
            <v>6101.0886600000003</v>
          </cell>
          <cell r="L10" t="str">
            <v>Groceries</v>
          </cell>
          <cell r="M10">
            <v>0.18296423401398521</v>
          </cell>
          <cell r="O10" t="str">
            <v>Grocery</v>
          </cell>
          <cell r="Q10" t="str">
            <v>n/a</v>
          </cell>
          <cell r="R10" t="str">
            <v>n/a</v>
          </cell>
          <cell r="S10" t="str">
            <v>n/a</v>
          </cell>
          <cell r="T10" t="str">
            <v>n/a</v>
          </cell>
          <cell r="U10" t="str">
            <v>n/a</v>
          </cell>
          <cell r="V10" t="str">
            <v>n/a</v>
          </cell>
          <cell r="W10" t="str">
            <v>n/a</v>
          </cell>
          <cell r="X10" t="str">
            <v>n/a</v>
          </cell>
          <cell r="Y10" t="str">
            <v>n/a</v>
          </cell>
          <cell r="Z10">
            <v>290.13499999999999</v>
          </cell>
          <cell r="AA10" t="str">
            <v>n/a</v>
          </cell>
          <cell r="AB10">
            <v>0.15383665059379828</v>
          </cell>
          <cell r="AC10">
            <v>307.51400000000001</v>
          </cell>
          <cell r="AD10">
            <v>5.9899701862925925E-2</v>
          </cell>
          <cell r="AE10">
            <v>0.15423861005991207</v>
          </cell>
          <cell r="AF10">
            <v>281.72800000000001</v>
          </cell>
          <cell r="AG10">
            <v>-8.385309286731657E-2</v>
          </cell>
          <cell r="AH10">
            <v>0.14142560106181648</v>
          </cell>
          <cell r="AI10" t="str">
            <v>n/a</v>
          </cell>
          <cell r="AJ10" t="str">
            <v>n/a</v>
          </cell>
          <cell r="AK10" t="str">
            <v>n/a</v>
          </cell>
        </row>
        <row r="11">
          <cell r="A11">
            <v>24</v>
          </cell>
          <cell r="B11" t="str">
            <v>Dairy</v>
          </cell>
          <cell r="C11">
            <v>0</v>
          </cell>
          <cell r="D11">
            <v>256.74520999999999</v>
          </cell>
          <cell r="L11" t="str">
            <v>Dairy</v>
          </cell>
          <cell r="M11" t="str">
            <v>na</v>
          </cell>
          <cell r="O11" t="str">
            <v>Other</v>
          </cell>
          <cell r="Q11" t="str">
            <v>n/a</v>
          </cell>
          <cell r="R11" t="str">
            <v>n/a</v>
          </cell>
          <cell r="S11" t="str">
            <v>n/a</v>
          </cell>
          <cell r="T11" t="str">
            <v>n/a</v>
          </cell>
          <cell r="U11" t="str">
            <v>n/a</v>
          </cell>
          <cell r="V11" t="str">
            <v>n/a</v>
          </cell>
          <cell r="W11" t="str">
            <v>n/a</v>
          </cell>
          <cell r="X11" t="str">
            <v>n/a</v>
          </cell>
          <cell r="Y11" t="str">
            <v>n/a</v>
          </cell>
          <cell r="Z11">
            <v>1233.5609999999999</v>
          </cell>
          <cell r="AA11" t="str">
            <v>n/a</v>
          </cell>
          <cell r="AB11">
            <v>0.65406411685296983</v>
          </cell>
          <cell r="AC11">
            <v>1328.662</v>
          </cell>
          <cell r="AD11">
            <v>7.7094687656305672E-2</v>
          </cell>
          <cell r="AE11">
            <v>0.66641187106740796</v>
          </cell>
          <cell r="AF11">
            <v>1364.876</v>
          </cell>
          <cell r="AG11">
            <v>2.7255991365749965E-2</v>
          </cell>
          <cell r="AH11">
            <v>0.68515876545763221</v>
          </cell>
          <cell r="AI11" t="str">
            <v>n/a</v>
          </cell>
          <cell r="AJ11" t="str">
            <v>n/a</v>
          </cell>
          <cell r="AK11" t="str">
            <v>n/a</v>
          </cell>
        </row>
        <row r="12">
          <cell r="A12">
            <v>25</v>
          </cell>
          <cell r="B12" t="str">
            <v>Bread</v>
          </cell>
          <cell r="C12">
            <v>0</v>
          </cell>
          <cell r="D12">
            <v>51.739620000000002</v>
          </cell>
          <cell r="L12" t="str">
            <v>Bread</v>
          </cell>
          <cell r="M12" t="str">
            <v>na</v>
          </cell>
          <cell r="O12" t="str">
            <v>Total</v>
          </cell>
          <cell r="Q12" t="str">
            <v>n/a</v>
          </cell>
          <cell r="R12" t="str">
            <v>n/a</v>
          </cell>
          <cell r="S12" t="str">
            <v>n/a</v>
          </cell>
          <cell r="T12" t="str">
            <v>n/a</v>
          </cell>
          <cell r="U12" t="str">
            <v>n/a</v>
          </cell>
          <cell r="V12" t="str">
            <v>n/a</v>
          </cell>
          <cell r="W12" t="str">
            <v>n/a</v>
          </cell>
          <cell r="X12" t="str">
            <v>n/a</v>
          </cell>
          <cell r="Y12" t="str">
            <v>n/a</v>
          </cell>
          <cell r="Z12">
            <v>1885.9939999999999</v>
          </cell>
          <cell r="AA12" t="str">
            <v>n/a</v>
          </cell>
          <cell r="AB12">
            <v>1</v>
          </cell>
          <cell r="AC12">
            <v>1993.7550000000001</v>
          </cell>
          <cell r="AD12">
            <v>5.7137509451249624E-2</v>
          </cell>
          <cell r="AE12">
            <v>1</v>
          </cell>
          <cell r="AF12">
            <v>1992.058</v>
          </cell>
          <cell r="AG12">
            <v>-8.511577400432957E-4</v>
          </cell>
          <cell r="AH12">
            <v>1</v>
          </cell>
          <cell r="AI12" t="str">
            <v>n/a</v>
          </cell>
          <cell r="AJ12" t="str">
            <v>n/a</v>
          </cell>
          <cell r="AK12" t="str">
            <v>n/a</v>
          </cell>
        </row>
        <row r="13">
          <cell r="A13">
            <v>26</v>
          </cell>
          <cell r="B13" t="str">
            <v>Retail Bev.</v>
          </cell>
          <cell r="C13">
            <v>7626.7670399999997</v>
          </cell>
          <cell r="D13">
            <v>9930.6263800000015</v>
          </cell>
          <cell r="L13" t="str">
            <v>Retail Bev.</v>
          </cell>
          <cell r="M13">
            <v>0.3020754833492334</v>
          </cell>
          <cell r="AM13" t="str">
            <v>V</v>
          </cell>
          <cell r="AN13" t="str">
            <v>H</v>
          </cell>
        </row>
        <row r="14">
          <cell r="A14">
            <v>27</v>
          </cell>
          <cell r="B14" t="str">
            <v>Other Comm.</v>
          </cell>
          <cell r="C14">
            <v>0</v>
          </cell>
          <cell r="D14">
            <v>0</v>
          </cell>
          <cell r="L14" t="str">
            <v>Other Comm.</v>
          </cell>
          <cell r="M14" t="str">
            <v>na</v>
          </cell>
          <cell r="O14" t="str">
            <v>Sales</v>
          </cell>
          <cell r="Q14">
            <v>206034.02249999999</v>
          </cell>
          <cell r="R14" t="str">
            <v>n/a</v>
          </cell>
          <cell r="S14">
            <v>1</v>
          </cell>
          <cell r="T14">
            <v>191094.00461</v>
          </cell>
          <cell r="U14" t="str">
            <v>n/a</v>
          </cell>
          <cell r="V14">
            <v>1</v>
          </cell>
          <cell r="W14">
            <v>175539.39158000002</v>
          </cell>
          <cell r="X14" t="str">
            <v>n/a</v>
          </cell>
          <cell r="Y14">
            <v>1</v>
          </cell>
          <cell r="Z14">
            <v>195755.65480999995</v>
          </cell>
          <cell r="AA14">
            <v>103.79442077228239</v>
          </cell>
          <cell r="AB14">
            <v>1</v>
          </cell>
          <cell r="AC14">
            <v>201701.98841999998</v>
          </cell>
          <cell r="AD14">
            <v>101.16688781720921</v>
          </cell>
          <cell r="AE14">
            <v>1</v>
          </cell>
          <cell r="AF14">
            <v>205784.14608000001</v>
          </cell>
          <cell r="AG14">
            <v>103.30228641937133</v>
          </cell>
          <cell r="AH14">
            <v>1</v>
          </cell>
          <cell r="AI14">
            <v>213788.26800000001</v>
          </cell>
          <cell r="AJ14" t="str">
            <v>n/a</v>
          </cell>
          <cell r="AK14">
            <v>1</v>
          </cell>
          <cell r="AM14">
            <v>44</v>
          </cell>
        </row>
        <row r="15">
          <cell r="A15">
            <v>28</v>
          </cell>
          <cell r="B15" t="str">
            <v>Periodicals</v>
          </cell>
          <cell r="C15">
            <v>0</v>
          </cell>
          <cell r="D15">
            <v>0</v>
          </cell>
          <cell r="L15" t="str">
            <v>Periodicals</v>
          </cell>
          <cell r="M15" t="str">
            <v>na</v>
          </cell>
        </row>
        <row r="16">
          <cell r="A16">
            <v>29</v>
          </cell>
          <cell r="B16" t="str">
            <v>Gen. Merch.</v>
          </cell>
          <cell r="C16">
            <v>3714.7552299999998</v>
          </cell>
          <cell r="D16">
            <v>5805.8056699999997</v>
          </cell>
          <cell r="L16" t="str">
            <v>Gen. Merch.</v>
          </cell>
          <cell r="M16">
            <v>0.56290396285410171</v>
          </cell>
          <cell r="O16" t="str">
            <v>Gross Profit</v>
          </cell>
          <cell r="Q16">
            <v>8149.9521499999946</v>
          </cell>
          <cell r="R16" t="str">
            <v>n/a</v>
          </cell>
          <cell r="S16">
            <v>3.9556341477534347E-2</v>
          </cell>
          <cell r="T16">
            <v>7482.4882199999865</v>
          </cell>
          <cell r="U16" t="str">
            <v>n/a</v>
          </cell>
          <cell r="V16">
            <v>3.9156059528245531E-2</v>
          </cell>
          <cell r="W16">
            <v>6520.736450000014</v>
          </cell>
          <cell r="X16" t="str">
            <v>n/a</v>
          </cell>
          <cell r="Y16">
            <v>3.7146855707473864E-2</v>
          </cell>
          <cell r="Z16">
            <v>8100.5773699999218</v>
          </cell>
          <cell r="AA16">
            <v>4.2951236165119946</v>
          </cell>
          <cell r="AB16">
            <v>4.1381064459477944E-2</v>
          </cell>
          <cell r="AC16">
            <v>8233.387850000001</v>
          </cell>
          <cell r="AD16">
            <v>4.1295885652951343</v>
          </cell>
          <cell r="AE16">
            <v>4.0819567097453616E-2</v>
          </cell>
          <cell r="AF16">
            <v>8944.4190899999994</v>
          </cell>
          <cell r="AG16">
            <v>4.4900394918220252</v>
          </cell>
          <cell r="AH16">
            <v>4.3465054331847289E-2</v>
          </cell>
          <cell r="AI16">
            <v>9809.9689999999991</v>
          </cell>
          <cell r="AJ16" t="str">
            <v>n/a</v>
          </cell>
          <cell r="AK16">
            <v>4.588637670239229E-2</v>
          </cell>
          <cell r="AM16">
            <v>71</v>
          </cell>
        </row>
        <row r="17">
          <cell r="A17">
            <v>30</v>
          </cell>
          <cell r="B17" t="str">
            <v>HBC</v>
          </cell>
          <cell r="C17">
            <v>2497.52765</v>
          </cell>
          <cell r="D17">
            <v>3289.6870099999996</v>
          </cell>
          <cell r="L17" t="str">
            <v>HBC</v>
          </cell>
          <cell r="M17">
            <v>0.31717741343123862</v>
          </cell>
        </row>
        <row r="18">
          <cell r="A18">
            <v>31</v>
          </cell>
          <cell r="B18" t="str">
            <v>Cigars</v>
          </cell>
          <cell r="C18">
            <v>1741.0221999999999</v>
          </cell>
          <cell r="D18">
            <v>3425.5217499999999</v>
          </cell>
          <cell r="L18" t="str">
            <v>Cigars</v>
          </cell>
          <cell r="M18">
            <v>0.96753479076832005</v>
          </cell>
          <cell r="O18" t="str">
            <v>Merch Income</v>
          </cell>
          <cell r="Q18">
            <v>5946.6675600000008</v>
          </cell>
          <cell r="R18" t="str">
            <v>n/a</v>
          </cell>
          <cell r="S18">
            <v>2.8862551377891975E-2</v>
          </cell>
          <cell r="T18">
            <v>5186.7118899999996</v>
          </cell>
          <cell r="U18" t="str">
            <v>n/a</v>
          </cell>
          <cell r="V18">
            <v>2.7142201036528896E-2</v>
          </cell>
          <cell r="W18">
            <v>5382.4752699999999</v>
          </cell>
          <cell r="X18" t="str">
            <v>n/a</v>
          </cell>
          <cell r="Y18">
            <v>3.0662492455700463E-2</v>
          </cell>
          <cell r="Z18">
            <v>4508.4551100000008</v>
          </cell>
          <cell r="AA18">
            <v>2.3904928170503199</v>
          </cell>
          <cell r="AB18">
            <v>2.3031033838465092E-2</v>
          </cell>
          <cell r="AC18">
            <v>4814.1616399999994</v>
          </cell>
          <cell r="AD18">
            <v>2.4146204724251472</v>
          </cell>
          <cell r="AE18">
            <v>2.3867695493291655E-2</v>
          </cell>
          <cell r="AF18">
            <v>5381.15535</v>
          </cell>
          <cell r="AG18">
            <v>2.7013045553894517</v>
          </cell>
          <cell r="AH18">
            <v>2.6149513713792309E-2</v>
          </cell>
          <cell r="AI18">
            <v>4935.5910000000003</v>
          </cell>
          <cell r="AJ18" t="str">
            <v>n/a</v>
          </cell>
          <cell r="AK18">
            <v>2.3086351024650238E-2</v>
          </cell>
          <cell r="AM18">
            <v>104</v>
          </cell>
        </row>
        <row r="19">
          <cell r="A19">
            <v>32</v>
          </cell>
          <cell r="B19" t="str">
            <v>Tobacco</v>
          </cell>
          <cell r="C19">
            <v>4699.0033899999999</v>
          </cell>
          <cell r="D19">
            <v>7181.5069199999998</v>
          </cell>
          <cell r="L19" t="str">
            <v>Tobacco</v>
          </cell>
          <cell r="M19">
            <v>0.52830426453469737</v>
          </cell>
        </row>
        <row r="20">
          <cell r="A20">
            <v>33</v>
          </cell>
          <cell r="B20" t="str">
            <v>Equipment</v>
          </cell>
          <cell r="C20">
            <v>41.054370000000006</v>
          </cell>
          <cell r="D20">
            <v>33.702019999999997</v>
          </cell>
          <cell r="L20" t="str">
            <v>Equipment</v>
          </cell>
          <cell r="M20">
            <v>-0.17908812143506303</v>
          </cell>
          <cell r="O20" t="str">
            <v>Net Sales Income</v>
          </cell>
          <cell r="Q20">
            <v>14054.362549999993</v>
          </cell>
          <cell r="R20" t="str">
            <v>n/a</v>
          </cell>
          <cell r="S20">
            <v>6.8213794884289039E-2</v>
          </cell>
          <cell r="T20">
            <v>12658.719639999988</v>
          </cell>
          <cell r="U20" t="str">
            <v>n/a</v>
          </cell>
          <cell r="V20">
            <v>6.6243415986989865E-2</v>
          </cell>
          <cell r="W20">
            <v>11891.505070000019</v>
          </cell>
          <cell r="X20" t="str">
            <v>n/a</v>
          </cell>
          <cell r="Y20">
            <v>6.7742658573478109E-2</v>
          </cell>
          <cell r="Z20">
            <v>12547.732339999922</v>
          </cell>
          <cell r="AA20">
            <v>6.6531136048152444</v>
          </cell>
          <cell r="AB20">
            <v>6.4098952095042808E-2</v>
          </cell>
          <cell r="AC20">
            <v>13064.008049999999</v>
          </cell>
          <cell r="AD20">
            <v>6.5524640941339323</v>
          </cell>
          <cell r="AE20">
            <v>6.4768860993066057E-2</v>
          </cell>
          <cell r="AF20">
            <v>14312.470209999998</v>
          </cell>
          <cell r="AG20">
            <v>7.1847658100316343</v>
          </cell>
          <cell r="AH20">
            <v>6.9550888553076035E-2</v>
          </cell>
          <cell r="AI20">
            <v>14725.162</v>
          </cell>
          <cell r="AJ20" t="str">
            <v>n/a</v>
          </cell>
          <cell r="AK20">
            <v>6.8877315569065747E-2</v>
          </cell>
          <cell r="AM20">
            <v>136</v>
          </cell>
        </row>
        <row r="22">
          <cell r="F22" t="str">
            <v>Key Operational Metrics (units and $ in '000s)</v>
          </cell>
          <cell r="O22" t="str">
            <v>OpEx:</v>
          </cell>
        </row>
        <row r="23">
          <cell r="B23" t="str">
            <v>Cig %</v>
          </cell>
          <cell r="D23">
            <v>0.67391736760021448</v>
          </cell>
          <cell r="H23">
            <v>2004</v>
          </cell>
          <cell r="I23">
            <v>2005</v>
          </cell>
          <cell r="J23">
            <v>2006</v>
          </cell>
          <cell r="K23">
            <v>2007</v>
          </cell>
          <cell r="L23">
            <v>2008</v>
          </cell>
          <cell r="O23" t="str">
            <v>Warehouse</v>
          </cell>
          <cell r="Q23">
            <v>3245.89714</v>
          </cell>
          <cell r="R23" t="str">
            <v>n/a</v>
          </cell>
          <cell r="S23">
            <v>1.5754180307769317E-2</v>
          </cell>
          <cell r="T23">
            <v>2901.4035899999999</v>
          </cell>
          <cell r="U23" t="str">
            <v>n/a</v>
          </cell>
          <cell r="V23">
            <v>1.5183122023746467E-2</v>
          </cell>
          <cell r="W23">
            <v>2617.0855299999998</v>
          </cell>
          <cell r="X23" t="str">
            <v>n/a</v>
          </cell>
          <cell r="Y23">
            <v>1.4908821925631966E-2</v>
          </cell>
          <cell r="Z23">
            <v>2700.03892</v>
          </cell>
          <cell r="AA23">
            <v>1.4316264632867337</v>
          </cell>
          <cell r="AB23">
            <v>1.3792903825029486E-2</v>
          </cell>
          <cell r="AC23">
            <v>2776.8613999999998</v>
          </cell>
          <cell r="AD23">
            <v>1.3927796544710858</v>
          </cell>
          <cell r="AE23">
            <v>1.3767149356097557E-2</v>
          </cell>
          <cell r="AF23">
            <v>2966.03458</v>
          </cell>
          <cell r="AG23">
            <v>1.488929830356345</v>
          </cell>
          <cell r="AH23">
            <v>1.441332890069643E-2</v>
          </cell>
          <cell r="AI23">
            <v>3375.2370000000001</v>
          </cell>
          <cell r="AJ23" t="str">
            <v>n/a</v>
          </cell>
          <cell r="AK23">
            <v>1.5787755949264719E-2</v>
          </cell>
          <cell r="AM23">
            <v>333</v>
          </cell>
          <cell r="AN23">
            <v>3</v>
          </cell>
        </row>
        <row r="24">
          <cell r="B24" t="str">
            <v>Non-Cig%</v>
          </cell>
          <cell r="D24">
            <v>0.32608263239978552</v>
          </cell>
          <cell r="O24" t="str">
            <v>Delivery</v>
          </cell>
          <cell r="Q24">
            <v>3294.2079100000001</v>
          </cell>
          <cell r="R24" t="str">
            <v>n/a</v>
          </cell>
          <cell r="S24">
            <v>1.5988659882617204E-2</v>
          </cell>
          <cell r="T24">
            <v>2645.1197599999996</v>
          </cell>
          <cell r="U24" t="str">
            <v>n/a</v>
          </cell>
          <cell r="V24">
            <v>1.3841981936578139E-2</v>
          </cell>
          <cell r="W24">
            <v>2821.4266499999999</v>
          </cell>
          <cell r="X24" t="str">
            <v>n/a</v>
          </cell>
          <cell r="Y24">
            <v>1.6072897510950798E-2</v>
          </cell>
          <cell r="Z24">
            <v>2531.43262</v>
          </cell>
          <cell r="AA24">
            <v>1.3422272923455749</v>
          </cell>
          <cell r="AB24">
            <v>1.2931593840581533E-2</v>
          </cell>
          <cell r="AC24">
            <v>2578.2722599999997</v>
          </cell>
          <cell r="AD24">
            <v>1.2931740660211508</v>
          </cell>
          <cell r="AE24">
            <v>1.2782582265036056E-2</v>
          </cell>
          <cell r="AF24">
            <v>3217.3342400000001</v>
          </cell>
          <cell r="AG24">
            <v>1.6150806050827837</v>
          </cell>
          <cell r="AH24">
            <v>1.56345097583428E-2</v>
          </cell>
          <cell r="AI24">
            <v>2982.616</v>
          </cell>
          <cell r="AJ24" t="str">
            <v>n/a</v>
          </cell>
          <cell r="AK24">
            <v>1.3951261347980049E-2</v>
          </cell>
          <cell r="AM24">
            <v>334</v>
          </cell>
          <cell r="AN24">
            <v>4</v>
          </cell>
        </row>
        <row r="25">
          <cell r="F25" t="str">
            <v xml:space="preserve">Sq. Ft. </v>
          </cell>
          <cell r="H25">
            <v>150.08000000000001</v>
          </cell>
          <cell r="I25">
            <v>150.08000000000001</v>
          </cell>
          <cell r="J25">
            <v>150.08000000000001</v>
          </cell>
          <cell r="K25">
            <v>130.08000000000001</v>
          </cell>
          <cell r="L25">
            <v>130.08000000000001</v>
          </cell>
          <cell r="O25" t="str">
            <v>Facility</v>
          </cell>
          <cell r="Q25">
            <v>1009.7326999999999</v>
          </cell>
          <cell r="R25" t="str">
            <v>n/a</v>
          </cell>
          <cell r="S25">
            <v>4.9008056424273321E-3</v>
          </cell>
          <cell r="T25">
            <v>1011.94676</v>
          </cell>
          <cell r="U25" t="str">
            <v>n/a</v>
          </cell>
          <cell r="V25">
            <v>5.2955442640142602E-3</v>
          </cell>
          <cell r="W25">
            <v>995.85682999999995</v>
          </cell>
          <cell r="X25" t="str">
            <v>n/a</v>
          </cell>
          <cell r="Y25">
            <v>5.673124539378102E-3</v>
          </cell>
          <cell r="Z25">
            <v>1032.0339300000001</v>
          </cell>
          <cell r="AA25">
            <v>0.54720955103780822</v>
          </cell>
          <cell r="AB25">
            <v>5.2720516860761454E-3</v>
          </cell>
          <cell r="AC25">
            <v>905.32818000000009</v>
          </cell>
          <cell r="AD25">
            <v>0.45408196092298203</v>
          </cell>
          <cell r="AE25">
            <v>4.4884444972096826E-3</v>
          </cell>
          <cell r="AF25">
            <v>1131.66076</v>
          </cell>
          <cell r="AG25">
            <v>0.56808625050073847</v>
          </cell>
          <cell r="AH25">
            <v>5.4992611508568739E-3</v>
          </cell>
          <cell r="AI25">
            <v>1160.28</v>
          </cell>
          <cell r="AJ25" t="str">
            <v>n/a</v>
          </cell>
          <cell r="AK25">
            <v>5.427238879169927E-3</v>
          </cell>
          <cell r="AM25">
            <v>336</v>
          </cell>
          <cell r="AN25">
            <v>6</v>
          </cell>
        </row>
        <row r="26">
          <cell r="B26" t="str">
            <v>Cig $</v>
          </cell>
          <cell r="D26">
            <v>138774.76899000001</v>
          </cell>
          <cell r="F26" t="str">
            <v>Sales</v>
          </cell>
          <cell r="H26">
            <v>1169.6388031716419</v>
          </cell>
          <cell r="I26">
            <v>1304.3420496401914</v>
          </cell>
          <cell r="J26">
            <v>1343.9631424573558</v>
          </cell>
          <cell r="K26">
            <v>1581.9814428044278</v>
          </cell>
          <cell r="L26">
            <v>1643.5137453874538</v>
          </cell>
          <cell r="O26" t="str">
            <v>Total Dist.</v>
          </cell>
          <cell r="Q26">
            <v>7549.8377499999997</v>
          </cell>
          <cell r="R26" t="str">
            <v>n/a</v>
          </cell>
          <cell r="S26">
            <v>3.6643645832813848E-2</v>
          </cell>
          <cell r="T26">
            <v>6558.4701099999993</v>
          </cell>
          <cell r="U26" t="str">
            <v>n/a</v>
          </cell>
          <cell r="V26">
            <v>3.4320648224338862E-2</v>
          </cell>
          <cell r="W26">
            <v>6434.3690099999994</v>
          </cell>
          <cell r="X26" t="str">
            <v>n/a</v>
          </cell>
          <cell r="Y26">
            <v>3.6654843975960867E-2</v>
          </cell>
          <cell r="Z26">
            <v>6263.5054700000001</v>
          </cell>
          <cell r="AA26">
            <v>3.321063306670117</v>
          </cell>
          <cell r="AB26">
            <v>3.1996549351687165E-2</v>
          </cell>
          <cell r="AC26">
            <v>6260.4618399999999</v>
          </cell>
          <cell r="AD26">
            <v>3.1400356814152186</v>
          </cell>
          <cell r="AE26">
            <v>3.1038176118343298E-2</v>
          </cell>
          <cell r="AF26">
            <v>7315.0295799999994</v>
          </cell>
          <cell r="AG26">
            <v>3.6720966859398669</v>
          </cell>
          <cell r="AH26">
            <v>3.55470998098961E-2</v>
          </cell>
          <cell r="AI26">
            <v>7518.1329999999998</v>
          </cell>
          <cell r="AJ26" t="str">
            <v>n/a</v>
          </cell>
          <cell r="AK26">
            <v>3.5166256176414695E-2</v>
          </cell>
        </row>
        <row r="27">
          <cell r="F27" t="str">
            <v>GP</v>
          </cell>
          <cell r="H27">
            <v>43.448403851279409</v>
          </cell>
          <cell r="I27">
            <v>53.975062433368343</v>
          </cell>
          <cell r="J27">
            <v>54.859993670042648</v>
          </cell>
          <cell r="K27">
            <v>68.760909363468627</v>
          </cell>
          <cell r="L27">
            <v>75.414890836408347</v>
          </cell>
        </row>
        <row r="28">
          <cell r="F28" t="str">
            <v>MI</v>
          </cell>
          <cell r="H28">
            <v>35.864040978144985</v>
          </cell>
          <cell r="I28">
            <v>30.040345882196164</v>
          </cell>
          <cell r="J28">
            <v>32.077303038379526</v>
          </cell>
          <cell r="K28">
            <v>41.368045433579333</v>
          </cell>
          <cell r="L28">
            <v>37.942735239852396</v>
          </cell>
          <cell r="O28" t="str">
            <v>Selling</v>
          </cell>
          <cell r="Q28">
            <v>3045.91554</v>
          </cell>
          <cell r="R28" t="str">
            <v>n/a</v>
          </cell>
          <cell r="S28">
            <v>1.4783556147868734E-2</v>
          </cell>
          <cell r="T28">
            <v>2773.0549000000001</v>
          </cell>
          <cell r="U28" t="str">
            <v>n/a</v>
          </cell>
          <cell r="V28">
            <v>1.4511469921097071E-2</v>
          </cell>
          <cell r="W28">
            <v>2392.5279599999999</v>
          </cell>
          <cell r="X28" t="str">
            <v>n/a</v>
          </cell>
          <cell r="Y28">
            <v>1.3629578742783971E-2</v>
          </cell>
          <cell r="Z28">
            <v>2199.7347100000002</v>
          </cell>
          <cell r="AA28">
            <v>1.1663529735513476</v>
          </cell>
          <cell r="AB28">
            <v>1.1237145165155296E-2</v>
          </cell>
          <cell r="AC28">
            <v>2214.3074100000003</v>
          </cell>
          <cell r="AD28">
            <v>1.1106216210116089</v>
          </cell>
          <cell r="AE28">
            <v>1.0978113936037124E-2</v>
          </cell>
          <cell r="AF28">
            <v>2012.7741100000001</v>
          </cell>
          <cell r="AG28">
            <v>1.0103993508221147</v>
          </cell>
          <cell r="AH28">
            <v>9.7809969734865779E-3</v>
          </cell>
          <cell r="AI28">
            <v>2204.7150000000001</v>
          </cell>
          <cell r="AJ28" t="str">
            <v>n/a</v>
          </cell>
          <cell r="AK28">
            <v>1.0312609857525017E-2</v>
          </cell>
          <cell r="AM28">
            <v>332</v>
          </cell>
          <cell r="AN28">
            <v>2</v>
          </cell>
        </row>
        <row r="29">
          <cell r="F29" t="str">
            <v>NSI</v>
          </cell>
          <cell r="H29">
            <v>79.234442097548097</v>
          </cell>
          <cell r="I29">
            <v>83.606958555436577</v>
          </cell>
          <cell r="J29">
            <v>87.046961953624717</v>
          </cell>
          <cell r="K29">
            <v>110.02821502152518</v>
          </cell>
          <cell r="L29">
            <v>113.20081488314882</v>
          </cell>
          <cell r="O29" t="str">
            <v>G&amp;A</v>
          </cell>
          <cell r="Q29">
            <v>2182.8163599999998</v>
          </cell>
          <cell r="R29" t="str">
            <v>n/a</v>
          </cell>
          <cell r="S29">
            <v>1.0594446167258614E-2</v>
          </cell>
          <cell r="T29">
            <v>2107.5301199999999</v>
          </cell>
          <cell r="U29" t="str">
            <v>n/a</v>
          </cell>
          <cell r="V29">
            <v>1.1028761076524701E-2</v>
          </cell>
          <cell r="W29">
            <v>1863.49026</v>
          </cell>
          <cell r="X29" t="str">
            <v>n/a</v>
          </cell>
          <cell r="Y29">
            <v>1.0615795367792056E-2</v>
          </cell>
          <cell r="Z29">
            <v>1908.0331100000001</v>
          </cell>
          <cell r="AA29">
            <v>1.0116856734432877</v>
          </cell>
          <cell r="AB29">
            <v>9.747014010154308E-3</v>
          </cell>
          <cell r="AC29">
            <v>1756.7273500000001</v>
          </cell>
          <cell r="AD29">
            <v>0.88111495645151983</v>
          </cell>
          <cell r="AE29">
            <v>8.7095192455019441E-3</v>
          </cell>
          <cell r="AF29">
            <v>2245.0302200000001</v>
          </cell>
          <cell r="AG29">
            <v>1.12699038883406</v>
          </cell>
          <cell r="AH29">
            <v>1.0909636445594935E-2</v>
          </cell>
          <cell r="AI29">
            <v>1868.5609999999999</v>
          </cell>
          <cell r="AJ29" t="str">
            <v>n/a</v>
          </cell>
          <cell r="AK29">
            <v>8.740241068794289E-3</v>
          </cell>
          <cell r="AM29">
            <v>335</v>
          </cell>
          <cell r="AN29">
            <v>5</v>
          </cell>
        </row>
        <row r="30">
          <cell r="F30" t="str">
            <v>OpEx</v>
          </cell>
          <cell r="H30">
            <v>81.914004530916841</v>
          </cell>
          <cell r="I30">
            <v>79.073762859808099</v>
          </cell>
          <cell r="J30">
            <v>78.321059434968006</v>
          </cell>
          <cell r="K30">
            <v>100.81903605473553</v>
          </cell>
          <cell r="L30">
            <v>101.62137915129151</v>
          </cell>
          <cell r="O30" t="str">
            <v>SG&amp;A</v>
          </cell>
          <cell r="Q30">
            <v>5228.7318999999998</v>
          </cell>
          <cell r="R30" t="str">
            <v>n/a</v>
          </cell>
          <cell r="S30">
            <v>2.5378002315127348E-2</v>
          </cell>
          <cell r="T30">
            <v>4880.5850200000004</v>
          </cell>
          <cell r="U30" t="str">
            <v>n/a</v>
          </cell>
          <cell r="V30">
            <v>2.5540230997621774E-2</v>
          </cell>
          <cell r="W30">
            <v>4256.0182199999999</v>
          </cell>
          <cell r="X30" t="str">
            <v>n/a</v>
          </cell>
          <cell r="Y30">
            <v>2.4245374110576028E-2</v>
          </cell>
          <cell r="Z30">
            <v>4107.76782</v>
          </cell>
          <cell r="AA30">
            <v>2.1780386469946351</v>
          </cell>
          <cell r="AB30">
            <v>2.0984159175309602E-2</v>
          </cell>
          <cell r="AC30">
            <v>3971.0347600000005</v>
          </cell>
          <cell r="AD30">
            <v>1.9917365774631288</v>
          </cell>
          <cell r="AE30">
            <v>1.9687633181539068E-2</v>
          </cell>
          <cell r="AF30">
            <v>4257.8043299999999</v>
          </cell>
          <cell r="AG30">
            <v>2.1373897396561747</v>
          </cell>
          <cell r="AH30">
            <v>2.0690633419081512E-2</v>
          </cell>
          <cell r="AI30">
            <v>4073.2759999999998</v>
          </cell>
          <cell r="AJ30" t="str">
            <v>n/a</v>
          </cell>
          <cell r="AK30">
            <v>1.9052850926319306E-2</v>
          </cell>
        </row>
        <row r="31">
          <cell r="F31" t="str">
            <v>EBIT</v>
          </cell>
          <cell r="H31">
            <v>-2.6795624333687416</v>
          </cell>
          <cell r="I31">
            <v>4.5331956956284785</v>
          </cell>
          <cell r="J31">
            <v>8.7259025186567047</v>
          </cell>
          <cell r="K31">
            <v>9.209178966789656</v>
          </cell>
          <cell r="L31">
            <v>11.579435731857322</v>
          </cell>
        </row>
        <row r="32">
          <cell r="F32" t="str">
            <v>EBITDA</v>
          </cell>
          <cell r="H32">
            <v>0.39245755597027732</v>
          </cell>
          <cell r="I32">
            <v>7.8890101279312494</v>
          </cell>
          <cell r="J32">
            <v>11.860066297974402</v>
          </cell>
          <cell r="K32">
            <v>12.392049661746604</v>
          </cell>
          <cell r="L32">
            <v>15.069880073800741</v>
          </cell>
          <cell r="O32" t="str">
            <v>Allocation</v>
          </cell>
          <cell r="Q32">
            <v>1588.502</v>
          </cell>
          <cell r="R32" t="str">
            <v>n/a</v>
          </cell>
          <cell r="S32">
            <v>7.7099014071814282E-3</v>
          </cell>
          <cell r="T32">
            <v>1567.9290000000001</v>
          </cell>
          <cell r="U32" t="str">
            <v>n/a</v>
          </cell>
          <cell r="V32">
            <v>8.2050140882229949E-3</v>
          </cell>
          <cell r="W32">
            <v>1609.53</v>
          </cell>
          <cell r="X32" t="str">
            <v>n/a</v>
          </cell>
          <cell r="Y32">
            <v>9.1690530855376446E-3</v>
          </cell>
          <cell r="Z32">
            <v>1533.0060000000001</v>
          </cell>
          <cell r="AA32">
            <v>0.81283715642785725</v>
          </cell>
          <cell r="AB32">
            <v>7.8312220481596435E-3</v>
          </cell>
          <cell r="AC32">
            <v>1548.3340000000001</v>
          </cell>
          <cell r="AD32">
            <v>0.77659190823345892</v>
          </cell>
          <cell r="AE32">
            <v>7.6763447506324797E-3</v>
          </cell>
          <cell r="AF32">
            <v>1550</v>
          </cell>
          <cell r="AG32">
            <v>0.77808979457425431</v>
          </cell>
          <cell r="AH32">
            <v>7.5321643067558118E-3</v>
          </cell>
          <cell r="AI32">
            <v>1627.5</v>
          </cell>
          <cell r="AJ32" t="str">
            <v>n/a</v>
          </cell>
          <cell r="AK32">
            <v>7.6126721789990829E-3</v>
          </cell>
          <cell r="AM32">
            <v>338</v>
          </cell>
          <cell r="AN32">
            <v>8</v>
          </cell>
        </row>
        <row r="33">
          <cell r="F33" t="str">
            <v>Drops</v>
          </cell>
          <cell r="H33">
            <v>44.241999999999997</v>
          </cell>
          <cell r="I33">
            <v>46.192999999999998</v>
          </cell>
          <cell r="J33">
            <v>45.274000000000001</v>
          </cell>
          <cell r="K33">
            <v>44.631</v>
          </cell>
          <cell r="L33" t="str">
            <v>n/a</v>
          </cell>
        </row>
        <row r="34">
          <cell r="F34" t="str">
            <v>Sales</v>
          </cell>
          <cell r="H34">
            <v>3967.7092260747713</v>
          </cell>
          <cell r="I34">
            <v>4237.7774729937428</v>
          </cell>
          <cell r="J34">
            <v>4455.1395595706135</v>
          </cell>
          <cell r="K34">
            <v>4610.789497882638</v>
          </cell>
          <cell r="L34" t="str">
            <v>n/a</v>
          </cell>
          <cell r="O34" t="str">
            <v>Other exp/(inc)</v>
          </cell>
          <cell r="Q34">
            <v>-473.52233000000001</v>
          </cell>
          <cell r="R34" t="str">
            <v>n/a</v>
          </cell>
          <cell r="S34">
            <v>-2.2982725098229834E-3</v>
          </cell>
          <cell r="T34">
            <v>-0.94735999999999998</v>
          </cell>
          <cell r="U34" t="str">
            <v>n/a</v>
          </cell>
          <cell r="V34">
            <v>-4.9575600340442306E-6</v>
          </cell>
          <cell r="W34">
            <v>-6.2634300000000005</v>
          </cell>
          <cell r="X34" t="str">
            <v>n/a</v>
          </cell>
          <cell r="Y34">
            <v>-3.5681051094138692E-5</v>
          </cell>
          <cell r="Z34">
            <v>-36.888959999999997</v>
          </cell>
          <cell r="AA34">
            <v>-1.9559425957876853E-2</v>
          </cell>
          <cell r="AB34">
            <v>-1.8844390490688174E-4</v>
          </cell>
          <cell r="AC34">
            <v>-25.405999999999999</v>
          </cell>
          <cell r="AD34">
            <v>-1.2742789359775899E-2</v>
          </cell>
          <cell r="AE34">
            <v>-1.2595810382938613E-4</v>
          </cell>
          <cell r="AF34">
            <v>-8.2937000000000012</v>
          </cell>
          <cell r="AG34">
            <v>-4.1633827930712868E-3</v>
          </cell>
          <cell r="AH34">
            <v>-4.030291039415528E-5</v>
          </cell>
          <cell r="AI34">
            <v>0</v>
          </cell>
          <cell r="AJ34" t="str">
            <v>n/a</v>
          </cell>
          <cell r="AK34">
            <v>0</v>
          </cell>
          <cell r="AM34">
            <v>337</v>
          </cell>
          <cell r="AN34">
            <v>7</v>
          </cell>
        </row>
        <row r="35">
          <cell r="F35" t="str">
            <v>GP</v>
          </cell>
          <cell r="H35">
            <v>147.38792211021234</v>
          </cell>
          <cell r="I35">
            <v>175.36374277487764</v>
          </cell>
          <cell r="J35">
            <v>181.85686818041262</v>
          </cell>
          <cell r="K35">
            <v>200.40821603817972</v>
          </cell>
          <cell r="L35" t="str">
            <v>n/a</v>
          </cell>
        </row>
        <row r="36">
          <cell r="F36" t="str">
            <v>MI</v>
          </cell>
          <cell r="H36">
            <v>121.65985421093079</v>
          </cell>
          <cell r="I36">
            <v>97.600396380403978</v>
          </cell>
          <cell r="J36">
            <v>106.33391438794892</v>
          </cell>
          <cell r="K36">
            <v>120.56990320629158</v>
          </cell>
          <cell r="L36" t="str">
            <v>n/a</v>
          </cell>
          <cell r="O36" t="str">
            <v>Total OpEx</v>
          </cell>
          <cell r="Q36">
            <v>13893.54932</v>
          </cell>
          <cell r="R36" t="str">
            <v>n/a</v>
          </cell>
          <cell r="S36">
            <v>6.7433277045299639E-2</v>
          </cell>
          <cell r="T36">
            <v>13006.036770000001</v>
          </cell>
          <cell r="U36" t="str">
            <v>n/a</v>
          </cell>
          <cell r="V36">
            <v>6.8060935750149598E-2</v>
          </cell>
          <cell r="W36">
            <v>12293.6538</v>
          </cell>
          <cell r="X36" t="str">
            <v>n/a</v>
          </cell>
          <cell r="Y36">
            <v>7.0033590120980399E-2</v>
          </cell>
          <cell r="Z36">
            <v>11867.39033</v>
          </cell>
          <cell r="AA36">
            <v>6.2923796841347324</v>
          </cell>
          <cell r="AB36">
            <v>6.0623486670249527E-2</v>
          </cell>
          <cell r="AC36">
            <v>11754.4246</v>
          </cell>
          <cell r="AD36">
            <v>5.8956213777520308</v>
          </cell>
          <cell r="AE36">
            <v>5.8276195946685462E-2</v>
          </cell>
          <cell r="AF36">
            <v>13114.540209999999</v>
          </cell>
          <cell r="AG36">
            <v>6.5834128373772245</v>
          </cell>
          <cell r="AH36">
            <v>6.3729594625339267E-2</v>
          </cell>
          <cell r="AI36">
            <v>13218.909</v>
          </cell>
          <cell r="AJ36" t="str">
            <v>n/a</v>
          </cell>
          <cell r="AK36">
            <v>6.1831779281733078E-2</v>
          </cell>
        </row>
        <row r="37">
          <cell r="F37" t="str">
            <v>NSI</v>
          </cell>
          <cell r="H37">
            <v>268.78317142082227</v>
          </cell>
          <cell r="I37">
            <v>271.63709523087749</v>
          </cell>
          <cell r="J37">
            <v>288.55431483853863</v>
          </cell>
          <cell r="K37">
            <v>320.68450650892873</v>
          </cell>
          <cell r="L37" t="str">
            <v>n/a</v>
          </cell>
        </row>
        <row r="38">
          <cell r="F38" t="str">
            <v>OpEx</v>
          </cell>
          <cell r="H38">
            <v>277.8729216581529</v>
          </cell>
          <cell r="I38">
            <v>256.90884614551987</v>
          </cell>
          <cell r="J38">
            <v>259.62858594336706</v>
          </cell>
          <cell r="K38">
            <v>293.84374560283209</v>
          </cell>
          <cell r="L38" t="str">
            <v>n/a</v>
          </cell>
          <cell r="O38" t="str">
            <v>EBIT</v>
          </cell>
          <cell r="Q38">
            <v>160.81322999999247</v>
          </cell>
          <cell r="R38" t="str">
            <v>n/a</v>
          </cell>
          <cell r="S38">
            <v>7.8051783898939542E-4</v>
          </cell>
          <cell r="T38">
            <v>-347.31713000001218</v>
          </cell>
          <cell r="U38" t="str">
            <v>n/a</v>
          </cell>
          <cell r="V38">
            <v>-1.8175197631597332E-3</v>
          </cell>
          <cell r="W38">
            <v>-402.14872999998079</v>
          </cell>
          <cell r="X38" t="str">
            <v>n/a</v>
          </cell>
          <cell r="Y38">
            <v>-2.2909315475022952E-3</v>
          </cell>
          <cell r="Z38">
            <v>680.34200999992208</v>
          </cell>
          <cell r="AA38">
            <v>0.3607339206805123</v>
          </cell>
          <cell r="AB38">
            <v>3.4754654247932744E-3</v>
          </cell>
          <cell r="AC38">
            <v>1309.5834499999983</v>
          </cell>
          <cell r="AD38">
            <v>0.65684271638190161</v>
          </cell>
          <cell r="AE38">
            <v>6.4926650463805989E-3</v>
          </cell>
          <cell r="AF38">
            <v>1197.9299999999985</v>
          </cell>
          <cell r="AG38">
            <v>0.6013529726544099</v>
          </cell>
          <cell r="AH38">
            <v>5.8212939277367606E-3</v>
          </cell>
          <cell r="AI38">
            <v>1506.2530000000006</v>
          </cell>
          <cell r="AJ38" t="str">
            <v>n/a</v>
          </cell>
          <cell r="AK38">
            <v>7.0455362873326636E-3</v>
          </cell>
        </row>
        <row r="39">
          <cell r="A39">
            <v>368</v>
          </cell>
          <cell r="F39" t="str">
            <v>EBIT</v>
          </cell>
          <cell r="H39">
            <v>-9.0897502373306089</v>
          </cell>
          <cell r="I39">
            <v>14.728249085357568</v>
          </cell>
          <cell r="J39">
            <v>28.925728895171584</v>
          </cell>
          <cell r="K39">
            <v>26.840760906096627</v>
          </cell>
          <cell r="L39" t="str">
            <v>n/a</v>
          </cell>
          <cell r="O39" t="str">
            <v>D&amp;A</v>
          </cell>
          <cell r="Q39">
            <v>441.05268999999998</v>
          </cell>
          <cell r="R39" t="str">
            <v>n/a</v>
          </cell>
          <cell r="S39">
            <v>2.1406789259768976E-3</v>
          </cell>
          <cell r="T39">
            <v>521.36704000000009</v>
          </cell>
          <cell r="U39" t="str">
            <v>n/a</v>
          </cell>
          <cell r="V39">
            <v>2.7283275635153902E-3</v>
          </cell>
          <cell r="W39">
            <v>461.04876000000002</v>
          </cell>
          <cell r="X39" t="str">
            <v>n/a</v>
          </cell>
          <cell r="Y39">
            <v>2.6264689415303258E-3</v>
          </cell>
          <cell r="Z39">
            <v>503.64062999999999</v>
          </cell>
          <cell r="AA39">
            <v>0.26704254096248453</v>
          </cell>
          <cell r="AB39">
            <v>2.5728024587020619E-3</v>
          </cell>
          <cell r="AC39">
            <v>470.37530000000004</v>
          </cell>
          <cell r="AD39">
            <v>0.23592432370075561</v>
          </cell>
          <cell r="AE39">
            <v>2.3320310507824399E-3</v>
          </cell>
          <cell r="AF39">
            <v>414.02782000000002</v>
          </cell>
          <cell r="AG39">
            <v>0.20783923962053316</v>
          </cell>
          <cell r="AH39">
            <v>2.0119519792309165E-3</v>
          </cell>
          <cell r="AI39">
            <v>454.03700000000003</v>
          </cell>
          <cell r="AJ39" t="str">
            <v>n/a</v>
          </cell>
          <cell r="AK39">
            <v>2.1237694857979767E-3</v>
          </cell>
        </row>
        <row r="40">
          <cell r="A40">
            <v>364</v>
          </cell>
          <cell r="F40" t="str">
            <v>EBITDA</v>
          </cell>
          <cell r="H40">
            <v>1.331314813978103</v>
          </cell>
          <cell r="I40">
            <v>25.631213387308076</v>
          </cell>
          <cell r="J40">
            <v>39.315252683659459</v>
          </cell>
          <cell r="K40">
            <v>36.117447962178723</v>
          </cell>
          <cell r="L40" t="str">
            <v>n/a</v>
          </cell>
          <cell r="O40" t="str">
            <v>EBITDA</v>
          </cell>
          <cell r="Q40">
            <v>601.86591999999246</v>
          </cell>
          <cell r="R40" t="str">
            <v>n/a</v>
          </cell>
          <cell r="S40">
            <v>2.9211967649662935E-3</v>
          </cell>
          <cell r="T40">
            <v>174.0499099999879</v>
          </cell>
          <cell r="U40" t="str">
            <v>n/a</v>
          </cell>
          <cell r="V40">
            <v>9.108078003556571E-4</v>
          </cell>
          <cell r="W40">
            <v>58.900030000019228</v>
          </cell>
          <cell r="X40" t="str">
            <v>n/a</v>
          </cell>
          <cell r="Y40">
            <v>3.3553739402803059E-4</v>
          </cell>
          <cell r="Z40">
            <v>1183.982639999922</v>
          </cell>
          <cell r="AA40">
            <v>0.62777646164299672</v>
          </cell>
          <cell r="AB40">
            <v>6.0482678834953355E-3</v>
          </cell>
          <cell r="AC40">
            <v>1779.9587499999984</v>
          </cell>
          <cell r="AD40">
            <v>0.89276704008265728</v>
          </cell>
          <cell r="AE40">
            <v>8.8246960971630397E-3</v>
          </cell>
          <cell r="AF40">
            <v>1611.9578199999985</v>
          </cell>
          <cell r="AG40">
            <v>0.80919221227494309</v>
          </cell>
          <cell r="AH40">
            <v>7.8332459069676771E-3</v>
          </cell>
          <cell r="AI40">
            <v>1960.2900000000006</v>
          </cell>
          <cell r="AJ40" t="str">
            <v>n/a</v>
          </cell>
          <cell r="AK40">
            <v>9.1693057731306402E-3</v>
          </cell>
        </row>
        <row r="41">
          <cell r="A41">
            <v>372</v>
          </cell>
        </row>
        <row r="42">
          <cell r="A42">
            <v>370</v>
          </cell>
          <cell r="F42" t="str">
            <v>RONA</v>
          </cell>
          <cell r="H42">
            <v>-2.8425789132968136E-2</v>
          </cell>
          <cell r="I42">
            <v>4.84525571352179E-2</v>
          </cell>
          <cell r="J42">
            <v>9.7075016153009314E-2</v>
          </cell>
          <cell r="K42">
            <v>0.12434455303190796</v>
          </cell>
          <cell r="L42" t="str">
            <v>n/a</v>
          </cell>
          <cell r="O42" t="str">
            <v>CapEx</v>
          </cell>
          <cell r="Q42" t="str">
            <v>n/a</v>
          </cell>
          <cell r="R42" t="str">
            <v>n/a</v>
          </cell>
          <cell r="S42" t="str">
            <v>n/a</v>
          </cell>
          <cell r="T42" t="str">
            <v>n/a</v>
          </cell>
          <cell r="U42" t="str">
            <v>n/a</v>
          </cell>
          <cell r="V42" t="str">
            <v>n/a</v>
          </cell>
          <cell r="W42" t="str">
            <v>n/a</v>
          </cell>
          <cell r="X42" t="str">
            <v>n/a</v>
          </cell>
          <cell r="Y42" t="str">
            <v>n/a</v>
          </cell>
          <cell r="Z42">
            <v>100.5</v>
          </cell>
          <cell r="AA42">
            <v>5.3287550225504431E-2</v>
          </cell>
          <cell r="AB42">
            <v>5.1339513076924953E-4</v>
          </cell>
          <cell r="AC42">
            <v>14.811</v>
          </cell>
          <cell r="AD42">
            <v>7.428696103583439E-3</v>
          </cell>
          <cell r="AE42">
            <v>7.343011398162002E-5</v>
          </cell>
          <cell r="AF42" t="str">
            <v>n/a</v>
          </cell>
          <cell r="AG42" t="str">
            <v>n/a</v>
          </cell>
          <cell r="AH42" t="str">
            <v>n/a</v>
          </cell>
          <cell r="AI42" t="str">
            <v>n/a</v>
          </cell>
          <cell r="AJ42" t="str">
            <v>n/a</v>
          </cell>
          <cell r="AK42" t="str">
            <v>n/a</v>
          </cell>
        </row>
        <row r="43">
          <cell r="F43" t="str">
            <v>Working Capital</v>
          </cell>
          <cell r="H43">
            <v>12104.706199999999</v>
          </cell>
          <cell r="I43">
            <v>12234.213320000003</v>
          </cell>
          <cell r="J43">
            <v>11938.136129999999</v>
          </cell>
          <cell r="K43">
            <v>8359.7041799999988</v>
          </cell>
          <cell r="L43" t="str">
            <v>n/a</v>
          </cell>
        </row>
        <row r="44">
          <cell r="F44" t="str">
            <v>Cash Conv.</v>
          </cell>
          <cell r="H44" t="str">
            <v>n/a</v>
          </cell>
          <cell r="I44">
            <v>23.209999999999997</v>
          </cell>
          <cell r="J44">
            <v>23.03</v>
          </cell>
          <cell r="K44">
            <v>16.970000000000002</v>
          </cell>
          <cell r="L44" t="str">
            <v>n/a</v>
          </cell>
        </row>
        <row r="45">
          <cell r="A45">
            <v>372</v>
          </cell>
        </row>
        <row r="46">
          <cell r="A46">
            <v>373</v>
          </cell>
          <cell r="F46" t="str">
            <v>DSO</v>
          </cell>
          <cell r="H46">
            <v>12.74</v>
          </cell>
          <cell r="I46">
            <v>10.94</v>
          </cell>
          <cell r="J46">
            <v>10.4</v>
          </cell>
          <cell r="K46">
            <v>10.15</v>
          </cell>
          <cell r="L46" t="str">
            <v>n/a</v>
          </cell>
        </row>
        <row r="47">
          <cell r="A47">
            <v>374</v>
          </cell>
          <cell r="F47" t="str">
            <v>Inv. Days</v>
          </cell>
          <cell r="H47">
            <v>13</v>
          </cell>
          <cell r="I47">
            <v>13.96</v>
          </cell>
          <cell r="J47">
            <v>15.23</v>
          </cell>
          <cell r="K47">
            <v>15.23</v>
          </cell>
          <cell r="L47" t="str">
            <v>n/a</v>
          </cell>
        </row>
        <row r="48">
          <cell r="F48" t="str">
            <v>AP Days</v>
          </cell>
          <cell r="H48" t="str">
            <v>n/a</v>
          </cell>
          <cell r="I48">
            <v>1.69</v>
          </cell>
          <cell r="J48">
            <v>2.6</v>
          </cell>
          <cell r="K48">
            <v>8.41</v>
          </cell>
          <cell r="L48" t="str">
            <v>n/a</v>
          </cell>
        </row>
        <row r="50">
          <cell r="F50" t="str">
            <v>Fill Rate</v>
          </cell>
          <cell r="H50" t="str">
            <v>n/a</v>
          </cell>
          <cell r="I50">
            <v>0.98099999999999998</v>
          </cell>
          <cell r="J50">
            <v>0.98199999999999998</v>
          </cell>
          <cell r="K50">
            <v>0.98399999999999999</v>
          </cell>
          <cell r="L50" t="str">
            <v>n/a</v>
          </cell>
        </row>
        <row r="51">
          <cell r="A51">
            <v>372</v>
          </cell>
        </row>
        <row r="52">
          <cell r="F52" t="str">
            <v>Capacity Utilization</v>
          </cell>
          <cell r="K52">
            <v>0.41160000000000002</v>
          </cell>
        </row>
        <row r="53">
          <cell r="F53" t="str">
            <v>Miles Driven</v>
          </cell>
          <cell r="J53">
            <v>579.298</v>
          </cell>
          <cell r="K53">
            <v>565.42600000000004</v>
          </cell>
        </row>
        <row r="55">
          <cell r="F55" t="str">
            <v>(1) Includes inventory shrinkage</v>
          </cell>
          <cell r="O55" t="str">
            <v>Column for Indirect</v>
          </cell>
          <cell r="AI55" t="str">
            <v>D&amp;A Calc</v>
          </cell>
        </row>
        <row r="56">
          <cell r="Q56" t="str">
            <v>!D</v>
          </cell>
          <cell r="T56" t="str">
            <v>!F</v>
          </cell>
          <cell r="W56" t="str">
            <v>!H</v>
          </cell>
          <cell r="Z56" t="str">
            <v>!J</v>
          </cell>
          <cell r="AC56" t="str">
            <v>!L</v>
          </cell>
          <cell r="AF56" t="str">
            <v>!N</v>
          </cell>
          <cell r="AI56">
            <v>1506.2529999999999</v>
          </cell>
          <cell r="AJ56" t="str">
            <v>EBIT per source</v>
          </cell>
        </row>
        <row r="57">
          <cell r="AI57">
            <v>1960.29</v>
          </cell>
          <cell r="AJ57" t="str">
            <v>EBITDA per source</v>
          </cell>
        </row>
      </sheetData>
      <sheetData sheetId="126"/>
      <sheetData sheetId="127"/>
      <sheetData sheetId="128"/>
      <sheetData sheetId="129"/>
      <sheetData sheetId="130"/>
      <sheetData sheetId="131"/>
      <sheetData sheetId="132"/>
      <sheetData sheetId="133"/>
      <sheetData sheetId="134"/>
      <sheetData sheetId="135">
        <row r="1">
          <cell r="B1" t="str">
            <v>KEN</v>
          </cell>
          <cell r="C1" t="str">
            <v>YTD 2006</v>
          </cell>
          <cell r="D1" t="str">
            <v>YTD 2007</v>
          </cell>
          <cell r="F1" t="str">
            <v>Kentucky</v>
          </cell>
          <cell r="H1">
            <v>2005</v>
          </cell>
          <cell r="I1">
            <v>2006</v>
          </cell>
          <cell r="J1" t="str">
            <v>LTM 10/31</v>
          </cell>
          <cell r="K1" t="str">
            <v>YTD 2006</v>
          </cell>
          <cell r="L1" t="str">
            <v>YTD 2007</v>
          </cell>
          <cell r="Q1">
            <v>2002</v>
          </cell>
          <cell r="T1">
            <v>2003</v>
          </cell>
          <cell r="W1">
            <v>2004</v>
          </cell>
          <cell r="Z1">
            <v>2005</v>
          </cell>
          <cell r="AC1">
            <v>2006</v>
          </cell>
          <cell r="AF1">
            <v>2007</v>
          </cell>
          <cell r="AI1">
            <v>2008</v>
          </cell>
        </row>
        <row r="2">
          <cell r="C2" t="str">
            <v>KentuckyYTD 2006</v>
          </cell>
          <cell r="D2" t="str">
            <v>KentuckyYTD 2007</v>
          </cell>
          <cell r="H2" t="str">
            <v>Kentucky2005</v>
          </cell>
          <cell r="I2" t="str">
            <v>Kentucky2006</v>
          </cell>
          <cell r="J2" t="str">
            <v>KentuckyLTM 10/31</v>
          </cell>
          <cell r="K2" t="str">
            <v>KentuckyYTD 2006</v>
          </cell>
          <cell r="L2" t="str">
            <v>KentuckyYTD 2007</v>
          </cell>
          <cell r="Q2" t="str">
            <v>Kentucky2002</v>
          </cell>
          <cell r="T2" t="str">
            <v>Kentucky2003</v>
          </cell>
          <cell r="W2" t="str">
            <v>Kentucky2004</v>
          </cell>
          <cell r="Z2" t="str">
            <v>Kentucky2005</v>
          </cell>
          <cell r="AC2" t="str">
            <v>Kentucky2006</v>
          </cell>
          <cell r="AF2" t="str">
            <v>Kentucky2007</v>
          </cell>
          <cell r="AI2" t="str">
            <v>Kentucky2008</v>
          </cell>
        </row>
        <row r="3">
          <cell r="A3" t="str">
            <v>Row Indirect</v>
          </cell>
          <cell r="C3" t="str">
            <v>!H</v>
          </cell>
          <cell r="D3" t="str">
            <v>!N</v>
          </cell>
          <cell r="F3" t="str">
            <v>Product Mix</v>
          </cell>
          <cell r="O3" t="str">
            <v>Financial Summary (units and USD in '000s)</v>
          </cell>
        </row>
        <row r="4">
          <cell r="C4">
            <v>2004</v>
          </cell>
          <cell r="D4">
            <v>2007</v>
          </cell>
          <cell r="L4" t="str">
            <v>Products</v>
          </cell>
          <cell r="M4" t="str">
            <v>Delta</v>
          </cell>
          <cell r="R4">
            <v>2002</v>
          </cell>
          <cell r="U4">
            <v>2003</v>
          </cell>
          <cell r="X4">
            <v>2004</v>
          </cell>
          <cell r="AA4">
            <v>2005</v>
          </cell>
          <cell r="AD4">
            <v>2006</v>
          </cell>
          <cell r="AG4">
            <v>2007</v>
          </cell>
          <cell r="AJ4">
            <v>2008</v>
          </cell>
        </row>
        <row r="5">
          <cell r="A5">
            <v>16</v>
          </cell>
          <cell r="B5" t="str">
            <v>Premium Cigs</v>
          </cell>
          <cell r="C5">
            <v>110177.63990999998</v>
          </cell>
          <cell r="D5">
            <v>155669.26973</v>
          </cell>
          <cell r="L5" t="str">
            <v>Premium Cigs</v>
          </cell>
          <cell r="M5">
            <v>0.4128934859846376</v>
          </cell>
          <cell r="Q5" t="str">
            <v>Units/</v>
          </cell>
          <cell r="R5" t="str">
            <v>%∆ /</v>
          </cell>
          <cell r="S5" t="str">
            <v>% of</v>
          </cell>
          <cell r="T5" t="str">
            <v>Units/</v>
          </cell>
          <cell r="U5" t="str">
            <v>%∆ /</v>
          </cell>
          <cell r="V5" t="str">
            <v>% of</v>
          </cell>
          <cell r="W5" t="str">
            <v>Units/</v>
          </cell>
          <cell r="X5" t="str">
            <v>%∆ /</v>
          </cell>
          <cell r="Y5" t="str">
            <v>% of</v>
          </cell>
          <cell r="Z5" t="str">
            <v>Units/</v>
          </cell>
          <cell r="AA5" t="str">
            <v>%∆ /</v>
          </cell>
          <cell r="AB5" t="str">
            <v>% of</v>
          </cell>
          <cell r="AC5" t="str">
            <v>Units/</v>
          </cell>
          <cell r="AD5" t="str">
            <v>%∆ /</v>
          </cell>
          <cell r="AE5" t="str">
            <v>% of</v>
          </cell>
          <cell r="AF5" t="str">
            <v>Units/</v>
          </cell>
          <cell r="AG5" t="str">
            <v>%∆ /</v>
          </cell>
          <cell r="AH5" t="str">
            <v>% of</v>
          </cell>
          <cell r="AI5" t="str">
            <v>Units/</v>
          </cell>
          <cell r="AJ5" t="str">
            <v>%∆ /</v>
          </cell>
          <cell r="AK5" t="str">
            <v>% of</v>
          </cell>
        </row>
        <row r="6">
          <cell r="A6">
            <v>17</v>
          </cell>
          <cell r="B6" t="str">
            <v>Discount Cigs</v>
          </cell>
          <cell r="C6">
            <v>30756.563889999998</v>
          </cell>
          <cell r="D6">
            <v>46886.034009999996</v>
          </cell>
          <cell r="L6" t="str">
            <v>Discount Cigs</v>
          </cell>
          <cell r="M6">
            <v>0.52442367026715342</v>
          </cell>
          <cell r="Q6" t="str">
            <v>$</v>
          </cell>
          <cell r="R6" t="str">
            <v>per unit</v>
          </cell>
          <cell r="S6" t="str">
            <v>Total</v>
          </cell>
          <cell r="T6" t="str">
            <v>$</v>
          </cell>
          <cell r="U6" t="str">
            <v>per unit</v>
          </cell>
          <cell r="V6" t="str">
            <v>Total</v>
          </cell>
          <cell r="W6" t="str">
            <v>$</v>
          </cell>
          <cell r="X6" t="str">
            <v>per unit</v>
          </cell>
          <cell r="Y6" t="str">
            <v>Total</v>
          </cell>
          <cell r="Z6" t="str">
            <v>$</v>
          </cell>
          <cell r="AA6" t="str">
            <v>per unit</v>
          </cell>
          <cell r="AB6" t="str">
            <v>Total</v>
          </cell>
          <cell r="AC6" t="str">
            <v>$</v>
          </cell>
          <cell r="AD6" t="str">
            <v>per unit</v>
          </cell>
          <cell r="AE6" t="str">
            <v>Total</v>
          </cell>
          <cell r="AF6" t="str">
            <v>$</v>
          </cell>
          <cell r="AG6" t="str">
            <v>per unit</v>
          </cell>
          <cell r="AH6" t="str">
            <v>Total</v>
          </cell>
          <cell r="AI6" t="str">
            <v>$</v>
          </cell>
          <cell r="AJ6" t="str">
            <v>per unit</v>
          </cell>
          <cell r="AK6" t="str">
            <v>Total</v>
          </cell>
        </row>
        <row r="7">
          <cell r="A7">
            <v>20</v>
          </cell>
          <cell r="B7" t="str">
            <v>Fast Food</v>
          </cell>
          <cell r="C7">
            <v>4705.6610099999998</v>
          </cell>
          <cell r="D7">
            <v>6109.45777</v>
          </cell>
          <cell r="L7" t="str">
            <v>Fast Food</v>
          </cell>
          <cell r="M7">
            <v>0.29832084313272711</v>
          </cell>
          <cell r="O7" t="str">
            <v>Cubes Shipped</v>
          </cell>
        </row>
        <row r="8">
          <cell r="A8">
            <v>21</v>
          </cell>
          <cell r="B8" t="str">
            <v>Snacks</v>
          </cell>
          <cell r="C8">
            <v>4321.31203</v>
          </cell>
          <cell r="D8">
            <v>7544.07413</v>
          </cell>
          <cell r="L8" t="str">
            <v>Snacks</v>
          </cell>
          <cell r="M8">
            <v>0.74578324305824317</v>
          </cell>
          <cell r="O8" t="str">
            <v>Cigs</v>
          </cell>
          <cell r="Q8" t="str">
            <v>n/a</v>
          </cell>
          <cell r="R8" t="str">
            <v>n/a</v>
          </cell>
          <cell r="S8" t="str">
            <v>n/a</v>
          </cell>
          <cell r="T8" t="str">
            <v>n/a</v>
          </cell>
          <cell r="U8" t="str">
            <v>n/a</v>
          </cell>
          <cell r="V8" t="str">
            <v>n/a</v>
          </cell>
          <cell r="W8" t="str">
            <v>n/a</v>
          </cell>
          <cell r="X8" t="str">
            <v>n/a</v>
          </cell>
          <cell r="Y8" t="str">
            <v>n/a</v>
          </cell>
          <cell r="Z8">
            <v>319.67099999999999</v>
          </cell>
          <cell r="AA8" t="str">
            <v>n/a</v>
          </cell>
          <cell r="AB8">
            <v>0.20899635383670917</v>
          </cell>
          <cell r="AC8">
            <v>351.80500000000001</v>
          </cell>
          <cell r="AD8">
            <v>0.10052209928332578</v>
          </cell>
          <cell r="AE8">
            <v>0.2002680069290152</v>
          </cell>
          <cell r="AF8">
            <v>341.10899999999998</v>
          </cell>
          <cell r="AG8">
            <v>-3.0403206321683918E-2</v>
          </cell>
          <cell r="AH8">
            <v>0.18994525088148753</v>
          </cell>
          <cell r="AI8" t="str">
            <v>n/a</v>
          </cell>
          <cell r="AJ8" t="str">
            <v>n/a</v>
          </cell>
          <cell r="AK8" t="str">
            <v>n/a</v>
          </cell>
        </row>
        <row r="9">
          <cell r="A9">
            <v>22</v>
          </cell>
          <cell r="B9" t="str">
            <v>Candy</v>
          </cell>
          <cell r="C9">
            <v>8718.2867699999988</v>
          </cell>
          <cell r="D9">
            <v>11759.33222</v>
          </cell>
          <cell r="L9" t="str">
            <v>Candy</v>
          </cell>
          <cell r="M9">
            <v>0.3488122758779133</v>
          </cell>
          <cell r="O9" t="str">
            <v>Candy</v>
          </cell>
          <cell r="Q9" t="str">
            <v>n/a</v>
          </cell>
          <cell r="R9" t="str">
            <v>n/a</v>
          </cell>
          <cell r="S9" t="str">
            <v>n/a</v>
          </cell>
          <cell r="T9" t="str">
            <v>n/a</v>
          </cell>
          <cell r="U9" t="str">
            <v>n/a</v>
          </cell>
          <cell r="V9" t="str">
            <v>n/a</v>
          </cell>
          <cell r="W9" t="str">
            <v>n/a</v>
          </cell>
          <cell r="X9" t="str">
            <v>n/a</v>
          </cell>
          <cell r="Y9" t="str">
            <v>n/a</v>
          </cell>
          <cell r="Z9">
            <v>121.488</v>
          </cell>
          <cell r="AA9" t="str">
            <v>n/a</v>
          </cell>
          <cell r="AB9">
            <v>7.9427126748795249E-2</v>
          </cell>
          <cell r="AC9">
            <v>129.63800000000001</v>
          </cell>
          <cell r="AD9">
            <v>6.7084814961148487E-2</v>
          </cell>
          <cell r="AE9">
            <v>7.3797540916881996E-2</v>
          </cell>
          <cell r="AF9">
            <v>143.30799999999999</v>
          </cell>
          <cell r="AG9">
            <v>0.10544747682006816</v>
          </cell>
          <cell r="AH9">
            <v>7.9800515416843923E-2</v>
          </cell>
          <cell r="AI9" t="str">
            <v>n/a</v>
          </cell>
          <cell r="AJ9" t="str">
            <v>n/a</v>
          </cell>
          <cell r="AK9" t="str">
            <v>n/a</v>
          </cell>
        </row>
        <row r="10">
          <cell r="A10">
            <v>23</v>
          </cell>
          <cell r="B10" t="str">
            <v>Groceries</v>
          </cell>
          <cell r="C10">
            <v>3977.8454200000001</v>
          </cell>
          <cell r="D10">
            <v>4800.3172500000001</v>
          </cell>
          <cell r="L10" t="str">
            <v>Groceries</v>
          </cell>
          <cell r="M10">
            <v>0.20676314516012528</v>
          </cell>
          <cell r="O10" t="str">
            <v>Grocery</v>
          </cell>
          <cell r="Q10" t="str">
            <v>n/a</v>
          </cell>
          <cell r="R10" t="str">
            <v>n/a</v>
          </cell>
          <cell r="S10" t="str">
            <v>n/a</v>
          </cell>
          <cell r="T10" t="str">
            <v>n/a</v>
          </cell>
          <cell r="U10" t="str">
            <v>n/a</v>
          </cell>
          <cell r="V10" t="str">
            <v>n/a</v>
          </cell>
          <cell r="W10" t="str">
            <v>n/a</v>
          </cell>
          <cell r="X10" t="str">
            <v>n/a</v>
          </cell>
          <cell r="Y10" t="str">
            <v>n/a</v>
          </cell>
          <cell r="Z10">
            <v>186.185</v>
          </cell>
          <cell r="AA10" t="str">
            <v>n/a</v>
          </cell>
          <cell r="AB10">
            <v>0.1217251053085444</v>
          </cell>
          <cell r="AC10">
            <v>221.005</v>
          </cell>
          <cell r="AD10">
            <v>0.1870182882616751</v>
          </cell>
          <cell r="AE10">
            <v>0.12580898756796235</v>
          </cell>
          <cell r="AF10">
            <v>205.83</v>
          </cell>
          <cell r="AG10">
            <v>-6.8663604895816799E-2</v>
          </cell>
          <cell r="AH10">
            <v>0.11461565361493418</v>
          </cell>
          <cell r="AI10" t="str">
            <v>n/a</v>
          </cell>
          <cell r="AJ10" t="str">
            <v>n/a</v>
          </cell>
          <cell r="AK10" t="str">
            <v>n/a</v>
          </cell>
        </row>
        <row r="11">
          <cell r="A11">
            <v>24</v>
          </cell>
          <cell r="B11" t="str">
            <v>Dairy</v>
          </cell>
          <cell r="C11">
            <v>0</v>
          </cell>
          <cell r="D11">
            <v>268.89121999999998</v>
          </cell>
          <cell r="L11" t="str">
            <v>Dairy</v>
          </cell>
          <cell r="M11" t="str">
            <v>na</v>
          </cell>
          <cell r="O11" t="str">
            <v>Other</v>
          </cell>
          <cell r="Q11" t="str">
            <v>n/a</v>
          </cell>
          <cell r="R11" t="str">
            <v>n/a</v>
          </cell>
          <cell r="S11" t="str">
            <v>n/a</v>
          </cell>
          <cell r="T11" t="str">
            <v>n/a</v>
          </cell>
          <cell r="U11" t="str">
            <v>n/a</v>
          </cell>
          <cell r="V11" t="str">
            <v>n/a</v>
          </cell>
          <cell r="W11" t="str">
            <v>n/a</v>
          </cell>
          <cell r="X11" t="str">
            <v>n/a</v>
          </cell>
          <cell r="Y11" t="str">
            <v>n/a</v>
          </cell>
          <cell r="Z11">
            <v>902.20899999999995</v>
          </cell>
          <cell r="AA11" t="str">
            <v>n/a</v>
          </cell>
          <cell r="AB11">
            <v>0.58985141410595121</v>
          </cell>
          <cell r="AC11">
            <v>1054.223</v>
          </cell>
          <cell r="AD11">
            <v>0.16849089290840591</v>
          </cell>
          <cell r="AE11">
            <v>0.60012546458614058</v>
          </cell>
          <cell r="AF11">
            <v>1105.5809999999999</v>
          </cell>
          <cell r="AG11">
            <v>4.8716448038033544E-2</v>
          </cell>
          <cell r="AH11">
            <v>0.61563858008673433</v>
          </cell>
          <cell r="AI11" t="str">
            <v>n/a</v>
          </cell>
          <cell r="AJ11" t="str">
            <v>n/a</v>
          </cell>
          <cell r="AK11" t="str">
            <v>n/a</v>
          </cell>
        </row>
        <row r="12">
          <cell r="A12">
            <v>25</v>
          </cell>
          <cell r="B12" t="str">
            <v>Bread</v>
          </cell>
          <cell r="C12">
            <v>0</v>
          </cell>
          <cell r="D12">
            <v>32.274720000000002</v>
          </cell>
          <cell r="L12" t="str">
            <v>Bread</v>
          </cell>
          <cell r="M12" t="str">
            <v>na</v>
          </cell>
          <cell r="O12" t="str">
            <v>Total</v>
          </cell>
          <cell r="Q12" t="str">
            <v>n/a</v>
          </cell>
          <cell r="R12" t="str">
            <v>n/a</v>
          </cell>
          <cell r="S12" t="str">
            <v>n/a</v>
          </cell>
          <cell r="T12" t="str">
            <v>n/a</v>
          </cell>
          <cell r="U12" t="str">
            <v>n/a</v>
          </cell>
          <cell r="V12" t="str">
            <v>n/a</v>
          </cell>
          <cell r="W12" t="str">
            <v>n/a</v>
          </cell>
          <cell r="X12" t="str">
            <v>n/a</v>
          </cell>
          <cell r="Y12" t="str">
            <v>n/a</v>
          </cell>
          <cell r="Z12">
            <v>1529.5529999999999</v>
          </cell>
          <cell r="AA12" t="str">
            <v>n/a</v>
          </cell>
          <cell r="AB12">
            <v>1</v>
          </cell>
          <cell r="AC12">
            <v>1756.6709999999998</v>
          </cell>
          <cell r="AD12">
            <v>0.14848651861033901</v>
          </cell>
          <cell r="AE12">
            <v>1</v>
          </cell>
          <cell r="AF12">
            <v>1795.828</v>
          </cell>
          <cell r="AG12">
            <v>2.2290457348018045E-2</v>
          </cell>
          <cell r="AH12">
            <v>1</v>
          </cell>
          <cell r="AI12" t="str">
            <v>n/a</v>
          </cell>
          <cell r="AJ12" t="str">
            <v>n/a</v>
          </cell>
          <cell r="AK12" t="str">
            <v>n/a</v>
          </cell>
        </row>
        <row r="13">
          <cell r="A13">
            <v>26</v>
          </cell>
          <cell r="B13" t="str">
            <v>Retail Bev.</v>
          </cell>
          <cell r="C13">
            <v>4225.51548</v>
          </cell>
          <cell r="D13">
            <v>6289.4299099999998</v>
          </cell>
          <cell r="L13" t="str">
            <v>Retail Bev.</v>
          </cell>
          <cell r="M13">
            <v>0.48844086355116123</v>
          </cell>
          <cell r="AM13" t="str">
            <v>V</v>
          </cell>
          <cell r="AN13" t="str">
            <v>H</v>
          </cell>
        </row>
        <row r="14">
          <cell r="A14">
            <v>27</v>
          </cell>
          <cell r="B14" t="str">
            <v>Other Comm.</v>
          </cell>
          <cell r="C14">
            <v>0</v>
          </cell>
          <cell r="D14">
            <v>0</v>
          </cell>
          <cell r="L14" t="str">
            <v>Other Comm.</v>
          </cell>
          <cell r="M14" t="str">
            <v>na</v>
          </cell>
          <cell r="O14" t="str">
            <v>Sales</v>
          </cell>
          <cell r="Q14" t="str">
            <v>n/a</v>
          </cell>
          <cell r="R14" t="str">
            <v>n/a</v>
          </cell>
          <cell r="S14" t="str">
            <v>n/a</v>
          </cell>
          <cell r="T14">
            <v>198334.36229000005</v>
          </cell>
          <cell r="U14" t="str">
            <v>n/a</v>
          </cell>
          <cell r="V14">
            <v>1</v>
          </cell>
          <cell r="W14">
            <v>181826.94210999997</v>
          </cell>
          <cell r="X14" t="str">
            <v>n/a</v>
          </cell>
          <cell r="Y14">
            <v>1</v>
          </cell>
          <cell r="Z14">
            <v>217597.07059000002</v>
          </cell>
          <cell r="AA14">
            <v>142.26187035689514</v>
          </cell>
          <cell r="AB14">
            <v>1</v>
          </cell>
          <cell r="AC14">
            <v>250002.73851</v>
          </cell>
          <cell r="AD14">
            <v>142.31619837180668</v>
          </cell>
          <cell r="AE14">
            <v>1</v>
          </cell>
          <cell r="AF14">
            <v>261678.86007</v>
          </cell>
          <cell r="AG14">
            <v>145.71487919221661</v>
          </cell>
          <cell r="AH14">
            <v>1</v>
          </cell>
          <cell r="AI14">
            <v>367285.04499999998</v>
          </cell>
          <cell r="AJ14" t="str">
            <v>n/a</v>
          </cell>
          <cell r="AK14">
            <v>1</v>
          </cell>
          <cell r="AM14">
            <v>44</v>
          </cell>
        </row>
        <row r="15">
          <cell r="A15">
            <v>28</v>
          </cell>
          <cell r="B15" t="str">
            <v>Periodicals</v>
          </cell>
          <cell r="C15">
            <v>0</v>
          </cell>
          <cell r="D15">
            <v>0</v>
          </cell>
          <cell r="L15" t="str">
            <v>Periodicals</v>
          </cell>
          <cell r="M15" t="str">
            <v>na</v>
          </cell>
        </row>
        <row r="16">
          <cell r="A16">
            <v>29</v>
          </cell>
          <cell r="B16" t="str">
            <v>Gen. Merch.</v>
          </cell>
          <cell r="C16">
            <v>2499.9434100000003</v>
          </cell>
          <cell r="D16">
            <v>6047.3155399999996</v>
          </cell>
          <cell r="L16" t="str">
            <v>Gen. Merch.</v>
          </cell>
          <cell r="M16">
            <v>1.4189809720532831</v>
          </cell>
          <cell r="O16" t="str">
            <v>Gross Profit</v>
          </cell>
          <cell r="Q16" t="str">
            <v>n/a</v>
          </cell>
          <cell r="R16" t="str">
            <v>n/a</v>
          </cell>
          <cell r="S16" t="str">
            <v>n/a</v>
          </cell>
          <cell r="T16">
            <v>5102.95806000006</v>
          </cell>
          <cell r="U16" t="str">
            <v>n/a</v>
          </cell>
          <cell r="V16">
            <v>2.5729066819690224E-2</v>
          </cell>
          <cell r="W16">
            <v>4272.7698399999999</v>
          </cell>
          <cell r="X16" t="str">
            <v>n/a</v>
          </cell>
          <cell r="Y16">
            <v>2.3499101895554618E-2</v>
          </cell>
          <cell r="Z16">
            <v>7339.6641200000222</v>
          </cell>
          <cell r="AA16">
            <v>4.7985680260834522</v>
          </cell>
          <cell r="AB16">
            <v>3.3730528173467639E-2</v>
          </cell>
          <cell r="AC16">
            <v>7914.2409199999911</v>
          </cell>
          <cell r="AD16">
            <v>4.5052493722501206</v>
          </cell>
          <cell r="AE16">
            <v>3.1656616912152047E-2</v>
          </cell>
          <cell r="AF16">
            <v>8384.7908299999708</v>
          </cell>
          <cell r="AG16">
            <v>4.6690389224357629</v>
          </cell>
          <cell r="AH16">
            <v>3.2042293472835409E-2</v>
          </cell>
          <cell r="AI16">
            <v>10690.545</v>
          </cell>
          <cell r="AJ16" t="str">
            <v>n/a</v>
          </cell>
          <cell r="AK16">
            <v>2.9106943355126261E-2</v>
          </cell>
          <cell r="AM16">
            <v>71</v>
          </cell>
        </row>
        <row r="17">
          <cell r="A17">
            <v>30</v>
          </cell>
          <cell r="B17" t="str">
            <v>HBC</v>
          </cell>
          <cell r="C17">
            <v>1503.93399</v>
          </cell>
          <cell r="D17">
            <v>2356.6009300000001</v>
          </cell>
          <cell r="L17" t="str">
            <v>HBC</v>
          </cell>
          <cell r="M17">
            <v>0.56695768941295088</v>
          </cell>
        </row>
        <row r="18">
          <cell r="A18">
            <v>31</v>
          </cell>
          <cell r="B18" t="str">
            <v>Cigars</v>
          </cell>
          <cell r="C18">
            <v>2352.7304399999998</v>
          </cell>
          <cell r="D18">
            <v>3651.3722499999999</v>
          </cell>
          <cell r="L18" t="str">
            <v>Cigars</v>
          </cell>
          <cell r="M18">
            <v>0.5519722055366445</v>
          </cell>
          <cell r="O18" t="str">
            <v>Merch Income</v>
          </cell>
          <cell r="Q18" t="str">
            <v>n/a</v>
          </cell>
          <cell r="R18" t="str">
            <v>n/a</v>
          </cell>
          <cell r="S18" t="str">
            <v>n/a</v>
          </cell>
          <cell r="T18">
            <v>5305.7783300000001</v>
          </cell>
          <cell r="U18" t="str">
            <v>n/a</v>
          </cell>
          <cell r="V18">
            <v>2.6751684724415078E-2</v>
          </cell>
          <cell r="W18">
            <v>5704.1233900000007</v>
          </cell>
          <cell r="X18" t="str">
            <v>n/a</v>
          </cell>
          <cell r="Y18">
            <v>3.1371167131816875E-2</v>
          </cell>
          <cell r="Z18">
            <v>4411.7249199999997</v>
          </cell>
          <cell r="AA18">
            <v>2.8843230146323795</v>
          </cell>
          <cell r="AB18">
            <v>2.0274744085652902E-2</v>
          </cell>
          <cell r="AC18">
            <v>5265.4211699999996</v>
          </cell>
          <cell r="AD18">
            <v>2.9973860614765089</v>
          </cell>
          <cell r="AE18">
            <v>2.1061453971990732E-2</v>
          </cell>
          <cell r="AF18">
            <v>5981.3778700000003</v>
          </cell>
          <cell r="AG18">
            <v>3.3307075454887665</v>
          </cell>
          <cell r="AH18">
            <v>2.2857703783943268E-2</v>
          </cell>
          <cell r="AI18">
            <v>7336.902</v>
          </cell>
          <cell r="AJ18" t="str">
            <v>n/a</v>
          </cell>
          <cell r="AK18">
            <v>1.9976043402475045E-2</v>
          </cell>
          <cell r="AM18">
            <v>104</v>
          </cell>
        </row>
        <row r="19">
          <cell r="A19">
            <v>32</v>
          </cell>
          <cell r="B19" t="str">
            <v>Tobacco</v>
          </cell>
          <cell r="C19">
            <v>8563.0141800000001</v>
          </cell>
          <cell r="D19">
            <v>10807.31776</v>
          </cell>
          <cell r="L19" t="str">
            <v>Tobacco</v>
          </cell>
          <cell r="M19">
            <v>0.26209270857472755</v>
          </cell>
        </row>
        <row r="20">
          <cell r="A20">
            <v>33</v>
          </cell>
          <cell r="B20" t="str">
            <v>Equipment</v>
          </cell>
          <cell r="C20">
            <v>29.912209999999998</v>
          </cell>
          <cell r="D20">
            <v>14.82902</v>
          </cell>
          <cell r="L20" t="str">
            <v>Equipment</v>
          </cell>
          <cell r="M20">
            <v>-0.50424859948495948</v>
          </cell>
          <cell r="O20" t="str">
            <v>Net Sales Income</v>
          </cell>
          <cell r="Q20" t="str">
            <v>n/a</v>
          </cell>
          <cell r="R20" t="str">
            <v>n/a</v>
          </cell>
          <cell r="S20" t="str">
            <v>n/a</v>
          </cell>
          <cell r="T20">
            <v>10145.753140000059</v>
          </cell>
          <cell r="U20" t="str">
            <v>n/a</v>
          </cell>
          <cell r="V20">
            <v>5.1154792456816769E-2</v>
          </cell>
          <cell r="W20">
            <v>9896.0537899999945</v>
          </cell>
          <cell r="X20" t="str">
            <v>n/a</v>
          </cell>
          <cell r="Y20">
            <v>5.4425673528696157E-2</v>
          </cell>
          <cell r="Z20">
            <v>11790.121580000023</v>
          </cell>
          <cell r="AA20">
            <v>7.7082138245618319</v>
          </cell>
          <cell r="AB20">
            <v>5.4183273460584234E-2</v>
          </cell>
          <cell r="AC20">
            <v>13182.914039999991</v>
          </cell>
          <cell r="AD20">
            <v>7.5044866340936878</v>
          </cell>
          <cell r="AE20">
            <v>5.2731078541656373E-2</v>
          </cell>
          <cell r="AF20">
            <v>14285.72468999997</v>
          </cell>
          <cell r="AG20">
            <v>7.9549515265381601</v>
          </cell>
          <cell r="AH20">
            <v>5.4592582244429255E-2</v>
          </cell>
          <cell r="AI20">
            <v>17937.027999999998</v>
          </cell>
          <cell r="AJ20" t="str">
            <v>n/a</v>
          </cell>
          <cell r="AK20">
            <v>4.8836804667611769E-2</v>
          </cell>
          <cell r="AM20">
            <v>136</v>
          </cell>
        </row>
        <row r="22">
          <cell r="F22" t="str">
            <v>Key Operational Metrics (units and $ in '000s)</v>
          </cell>
          <cell r="O22" t="str">
            <v>OpEx:</v>
          </cell>
        </row>
        <row r="23">
          <cell r="B23" t="str">
            <v>Cig %</v>
          </cell>
          <cell r="D23">
            <v>0.77241456100144856</v>
          </cell>
          <cell r="H23">
            <v>2004</v>
          </cell>
          <cell r="I23">
            <v>2005</v>
          </cell>
          <cell r="J23">
            <v>2006</v>
          </cell>
          <cell r="K23">
            <v>2007</v>
          </cell>
          <cell r="L23">
            <v>2008</v>
          </cell>
          <cell r="O23" t="str">
            <v>Warehouse</v>
          </cell>
          <cell r="Q23" t="str">
            <v>n/a</v>
          </cell>
          <cell r="R23" t="str">
            <v>n/a</v>
          </cell>
          <cell r="S23" t="str">
            <v>n/a</v>
          </cell>
          <cell r="T23">
            <v>3162.6917699999999</v>
          </cell>
          <cell r="U23" t="str">
            <v>n/a</v>
          </cell>
          <cell r="V23">
            <v>1.5946262329346556E-2</v>
          </cell>
          <cell r="W23">
            <v>2147.9837599999996</v>
          </cell>
          <cell r="X23" t="str">
            <v>n/a</v>
          </cell>
          <cell r="Y23">
            <v>1.1813341494246394E-2</v>
          </cell>
          <cell r="Z23">
            <v>2012.9195400000001</v>
          </cell>
          <cell r="AA23">
            <v>1.3160181700143769</v>
          </cell>
          <cell r="AB23">
            <v>9.2506738925395571E-3</v>
          </cell>
          <cell r="AC23">
            <v>2219.1609500000004</v>
          </cell>
          <cell r="AD23">
            <v>1.2632763619368685</v>
          </cell>
          <cell r="AE23">
            <v>8.8765465659538557E-3</v>
          </cell>
          <cell r="AF23">
            <v>2339.14309</v>
          </cell>
          <cell r="AG23">
            <v>1.3025429439790448</v>
          </cell>
          <cell r="AH23">
            <v>8.9389837963000564E-3</v>
          </cell>
          <cell r="AI23">
            <v>3373.2629999999999</v>
          </cell>
          <cell r="AJ23" t="str">
            <v>n/a</v>
          </cell>
          <cell r="AK23">
            <v>9.1843189531444162E-3</v>
          </cell>
          <cell r="AM23">
            <v>333</v>
          </cell>
          <cell r="AN23">
            <v>3</v>
          </cell>
        </row>
        <row r="24">
          <cell r="B24" t="str">
            <v>Non-Cig%</v>
          </cell>
          <cell r="D24">
            <v>0.22758543899855144</v>
          </cell>
          <cell r="O24" t="str">
            <v>Delivery</v>
          </cell>
          <cell r="Q24" t="str">
            <v>n/a</v>
          </cell>
          <cell r="R24" t="str">
            <v>n/a</v>
          </cell>
          <cell r="S24" t="str">
            <v>n/a</v>
          </cell>
          <cell r="T24">
            <v>4475.6637499999997</v>
          </cell>
          <cell r="U24" t="str">
            <v>n/a</v>
          </cell>
          <cell r="V24">
            <v>2.2566254774630454E-2</v>
          </cell>
          <cell r="W24">
            <v>3390.6678900000002</v>
          </cell>
          <cell r="X24" t="str">
            <v>n/a</v>
          </cell>
          <cell r="Y24">
            <v>1.8647774915274907E-2</v>
          </cell>
          <cell r="Z24">
            <v>3872.0259599999999</v>
          </cell>
          <cell r="AA24">
            <v>2.5314755095116026</v>
          </cell>
          <cell r="AB24">
            <v>1.7794476504216065E-2</v>
          </cell>
          <cell r="AC24">
            <v>3796.9243900000001</v>
          </cell>
          <cell r="AD24">
            <v>2.1614317023506397</v>
          </cell>
          <cell r="AE24">
            <v>1.5187531195175788E-2</v>
          </cell>
          <cell r="AF24">
            <v>4136.3239300000005</v>
          </cell>
          <cell r="AG24">
            <v>2.3032962677940207</v>
          </cell>
          <cell r="AH24">
            <v>1.5806870791524846E-2</v>
          </cell>
          <cell r="AI24">
            <v>5063.1980000000003</v>
          </cell>
          <cell r="AJ24" t="str">
            <v>n/a</v>
          </cell>
          <cell r="AK24">
            <v>1.3785472806277753E-2</v>
          </cell>
          <cell r="AM24">
            <v>334</v>
          </cell>
          <cell r="AN24">
            <v>4</v>
          </cell>
        </row>
        <row r="25">
          <cell r="F25" t="str">
            <v xml:space="preserve">Sq. Ft. </v>
          </cell>
          <cell r="H25">
            <v>146.792</v>
          </cell>
          <cell r="I25">
            <v>146.792</v>
          </cell>
          <cell r="J25">
            <v>146.792</v>
          </cell>
          <cell r="K25">
            <v>125</v>
          </cell>
          <cell r="L25">
            <v>125</v>
          </cell>
          <cell r="O25" t="str">
            <v>Facility</v>
          </cell>
          <cell r="Q25" t="str">
            <v>n/a</v>
          </cell>
          <cell r="R25" t="str">
            <v>n/a</v>
          </cell>
          <cell r="S25" t="str">
            <v>n/a</v>
          </cell>
          <cell r="T25">
            <v>638.05456000000004</v>
          </cell>
          <cell r="U25" t="str">
            <v>n/a</v>
          </cell>
          <cell r="V25">
            <v>3.2170651249381135E-3</v>
          </cell>
          <cell r="W25">
            <v>722.32150999999999</v>
          </cell>
          <cell r="X25" t="str">
            <v>n/a</v>
          </cell>
          <cell r="Y25">
            <v>3.972576899868979E-3</v>
          </cell>
          <cell r="Z25">
            <v>548.25043999999991</v>
          </cell>
          <cell r="AA25">
            <v>0.3584383411362666</v>
          </cell>
          <cell r="AB25">
            <v>2.5195671913847703E-3</v>
          </cell>
          <cell r="AC25">
            <v>539.72514000000001</v>
          </cell>
          <cell r="AD25">
            <v>0.30724315480815706</v>
          </cell>
          <cell r="AE25">
            <v>2.1588769115759555E-3</v>
          </cell>
          <cell r="AF25">
            <v>630.70781000000011</v>
          </cell>
          <cell r="AG25">
            <v>0.35120724813289478</v>
          </cell>
          <cell r="AH25">
            <v>2.4102360038991441E-3</v>
          </cell>
          <cell r="AI25">
            <v>646.04899999999998</v>
          </cell>
          <cell r="AJ25" t="str">
            <v>n/a</v>
          </cell>
          <cell r="AK25">
            <v>1.7589853134368702E-3</v>
          </cell>
          <cell r="AM25">
            <v>336</v>
          </cell>
          <cell r="AN25">
            <v>6</v>
          </cell>
        </row>
        <row r="26">
          <cell r="B26" t="str">
            <v>Cig $</v>
          </cell>
          <cell r="D26">
            <v>202555.30374</v>
          </cell>
          <cell r="F26" t="str">
            <v>Sales</v>
          </cell>
          <cell r="H26">
            <v>1238.6706503760422</v>
          </cell>
          <cell r="I26">
            <v>1482.349655226443</v>
          </cell>
          <cell r="J26">
            <v>1703.1087423701563</v>
          </cell>
          <cell r="K26">
            <v>2093.4308805599999</v>
          </cell>
          <cell r="L26">
            <v>2938.2803599999997</v>
          </cell>
          <cell r="O26" t="str">
            <v>Total Dist.</v>
          </cell>
          <cell r="Q26" t="str">
            <v>n/a</v>
          </cell>
          <cell r="R26" t="str">
            <v>n/a</v>
          </cell>
          <cell r="S26" t="str">
            <v>n/a</v>
          </cell>
          <cell r="T26">
            <v>8276.4100799999997</v>
          </cell>
          <cell r="U26" t="str">
            <v>n/a</v>
          </cell>
          <cell r="V26">
            <v>4.1729582228915124E-2</v>
          </cell>
          <cell r="W26">
            <v>6260.9731599999996</v>
          </cell>
          <cell r="X26" t="str">
            <v>n/a</v>
          </cell>
          <cell r="Y26">
            <v>3.4433693309390279E-2</v>
          </cell>
          <cell r="Z26">
            <v>6433.1959399999996</v>
          </cell>
          <cell r="AA26">
            <v>4.2059320206622459</v>
          </cell>
          <cell r="AB26">
            <v>2.9564717588140391E-2</v>
          </cell>
          <cell r="AC26">
            <v>6555.8104800000001</v>
          </cell>
          <cell r="AD26">
            <v>3.7319512190956647</v>
          </cell>
          <cell r="AE26">
            <v>2.6222954672705599E-2</v>
          </cell>
          <cell r="AF26">
            <v>7106.1748299999999</v>
          </cell>
          <cell r="AG26">
            <v>3.95704645990596</v>
          </cell>
          <cell r="AH26">
            <v>2.7156090591724046E-2</v>
          </cell>
          <cell r="AI26">
            <v>9082.5099999999984</v>
          </cell>
          <cell r="AJ26" t="str">
            <v>n/a</v>
          </cell>
          <cell r="AK26">
            <v>2.4728777072859035E-2</v>
          </cell>
        </row>
        <row r="27">
          <cell r="F27" t="str">
            <v>GP</v>
          </cell>
          <cell r="H27">
            <v>29.10764782821952</v>
          </cell>
          <cell r="I27">
            <v>50.000436808545572</v>
          </cell>
          <cell r="J27">
            <v>53.91466101694909</v>
          </cell>
          <cell r="K27">
            <v>67.078326639999773</v>
          </cell>
          <cell r="L27">
            <v>85.524360000000001</v>
          </cell>
        </row>
        <row r="28">
          <cell r="F28" t="str">
            <v>MI</v>
          </cell>
          <cell r="H28">
            <v>38.858543994223119</v>
          </cell>
          <cell r="I28">
            <v>30.054259905171943</v>
          </cell>
          <cell r="J28">
            <v>35.869946386724067</v>
          </cell>
          <cell r="K28">
            <v>47.851022960000002</v>
          </cell>
          <cell r="L28">
            <v>58.695216000000002</v>
          </cell>
          <cell r="O28" t="str">
            <v>Selling</v>
          </cell>
          <cell r="Q28" t="str">
            <v>n/a</v>
          </cell>
          <cell r="R28" t="str">
            <v>n/a</v>
          </cell>
          <cell r="S28" t="str">
            <v>n/a</v>
          </cell>
          <cell r="T28">
            <v>2503.0617299999999</v>
          </cell>
          <cell r="U28" t="str">
            <v>n/a</v>
          </cell>
          <cell r="V28">
            <v>1.2620413836005278E-2</v>
          </cell>
          <cell r="W28">
            <v>2092.0651699999999</v>
          </cell>
          <cell r="X28" t="str">
            <v>n/a</v>
          </cell>
          <cell r="Y28">
            <v>1.1505804066893242E-2</v>
          </cell>
          <cell r="Z28">
            <v>2372.0448900000001</v>
          </cell>
          <cell r="AA28">
            <v>1.5508092168104017</v>
          </cell>
          <cell r="AB28">
            <v>1.0901088344472459E-2</v>
          </cell>
          <cell r="AC28">
            <v>2452.1054599999998</v>
          </cell>
          <cell r="AD28">
            <v>1.3958820177483433</v>
          </cell>
          <cell r="AE28">
            <v>9.8083143993317363E-3</v>
          </cell>
          <cell r="AF28">
            <v>2460.2960400000002</v>
          </cell>
          <cell r="AG28">
            <v>1.3700065039636313</v>
          </cell>
          <cell r="AH28">
            <v>9.4019671262014163E-3</v>
          </cell>
          <cell r="AI28">
            <v>2709.2240000000002</v>
          </cell>
          <cell r="AJ28" t="str">
            <v>n/a</v>
          </cell>
          <cell r="AK28">
            <v>7.3763526091839655E-3</v>
          </cell>
          <cell r="AM28">
            <v>332</v>
          </cell>
          <cell r="AN28">
            <v>2</v>
          </cell>
        </row>
        <row r="29">
          <cell r="F29" t="str">
            <v>NSI</v>
          </cell>
          <cell r="H29">
            <v>67.415484426944204</v>
          </cell>
          <cell r="I29">
            <v>80.318556733337118</v>
          </cell>
          <cell r="J29">
            <v>89.806760858902322</v>
          </cell>
          <cell r="K29">
            <v>114.28579751999976</v>
          </cell>
          <cell r="L29">
            <v>143.49622399999998</v>
          </cell>
          <cell r="O29" t="str">
            <v>G&amp;A</v>
          </cell>
          <cell r="Q29" t="str">
            <v>n/a</v>
          </cell>
          <cell r="R29" t="str">
            <v>n/a</v>
          </cell>
          <cell r="S29" t="str">
            <v>n/a</v>
          </cell>
          <cell r="T29">
            <v>4093.63328</v>
          </cell>
          <cell r="U29" t="str">
            <v>n/a</v>
          </cell>
          <cell r="V29">
            <v>2.0640060717337431E-2</v>
          </cell>
          <cell r="W29">
            <v>1915.3896299999999</v>
          </cell>
          <cell r="X29" t="str">
            <v>n/a</v>
          </cell>
          <cell r="Y29">
            <v>1.0534135413448494E-2</v>
          </cell>
          <cell r="Z29">
            <v>1663.93812</v>
          </cell>
          <cell r="AA29">
            <v>1.0878590803979988</v>
          </cell>
          <cell r="AB29">
            <v>7.6468773935620647E-3</v>
          </cell>
          <cell r="AC29">
            <v>1391.8254399999998</v>
          </cell>
          <cell r="AD29">
            <v>0.79230854269239948</v>
          </cell>
          <cell r="AE29">
            <v>5.5672407762218474E-3</v>
          </cell>
          <cell r="AF29">
            <v>5966.7632400000002</v>
          </cell>
          <cell r="AG29">
            <v>3.3225694442897651</v>
          </cell>
          <cell r="AH29">
            <v>2.2801854297301166E-2</v>
          </cell>
          <cell r="AI29">
            <v>1713.6089999999999</v>
          </cell>
          <cell r="AJ29" t="str">
            <v>n/a</v>
          </cell>
          <cell r="AK29">
            <v>4.6656106022503587E-3</v>
          </cell>
          <cell r="AM29">
            <v>335</v>
          </cell>
          <cell r="AN29">
            <v>5</v>
          </cell>
        </row>
        <row r="30">
          <cell r="F30" t="str">
            <v>OpEx</v>
          </cell>
          <cell r="H30">
            <v>77.635143332061674</v>
          </cell>
          <cell r="I30">
            <v>78.399340222900435</v>
          </cell>
          <cell r="J30">
            <v>78.315068804839498</v>
          </cell>
          <cell r="K30">
            <v>133.43223984000002</v>
          </cell>
          <cell r="L30">
            <v>117.518744</v>
          </cell>
          <cell r="O30" t="str">
            <v>SG&amp;A</v>
          </cell>
          <cell r="Q30" t="str">
            <v>n/a</v>
          </cell>
          <cell r="R30" t="str">
            <v>n/a</v>
          </cell>
          <cell r="S30" t="str">
            <v>n/a</v>
          </cell>
          <cell r="T30">
            <v>6596.6950099999995</v>
          </cell>
          <cell r="U30" t="str">
            <v>n/a</v>
          </cell>
          <cell r="V30">
            <v>3.3260474553342703E-2</v>
          </cell>
          <cell r="W30">
            <v>4007.4547999999995</v>
          </cell>
          <cell r="X30" t="str">
            <v>n/a</v>
          </cell>
          <cell r="Y30">
            <v>2.2039939480341733E-2</v>
          </cell>
          <cell r="Z30">
            <v>4035.9830099999999</v>
          </cell>
          <cell r="AA30">
            <v>2.6386682972084001</v>
          </cell>
          <cell r="AB30">
            <v>1.8547965738034522E-2</v>
          </cell>
          <cell r="AC30">
            <v>3843.9308999999994</v>
          </cell>
          <cell r="AD30">
            <v>2.1881905604407428</v>
          </cell>
          <cell r="AE30">
            <v>1.5375555175553583E-2</v>
          </cell>
          <cell r="AF30">
            <v>8427.0592800000013</v>
          </cell>
          <cell r="AG30">
            <v>4.6925759482533973</v>
          </cell>
          <cell r="AH30">
            <v>3.2203821423502588E-2</v>
          </cell>
          <cell r="AI30">
            <v>4422.8330000000005</v>
          </cell>
          <cell r="AJ30" t="str">
            <v>n/a</v>
          </cell>
          <cell r="AK30">
            <v>1.2041963211434326E-2</v>
          </cell>
        </row>
        <row r="31">
          <cell r="F31" t="str">
            <v>EBIT</v>
          </cell>
          <cell r="H31">
            <v>-10.21965890511747</v>
          </cell>
          <cell r="I31">
            <v>1.9192165104366903</v>
          </cell>
          <cell r="J31">
            <v>11.491692054062831</v>
          </cell>
          <cell r="K31">
            <v>-19.146442320000265</v>
          </cell>
          <cell r="L31">
            <v>25.977479999999996</v>
          </cell>
        </row>
        <row r="32">
          <cell r="F32" t="str">
            <v>EBITDA</v>
          </cell>
          <cell r="H32">
            <v>-5.5813232328737516</v>
          </cell>
          <cell r="I32">
            <v>7.4159673551693732</v>
          </cell>
          <cell r="J32">
            <v>18.720332102566836</v>
          </cell>
          <cell r="K32">
            <v>-11.944597600000263</v>
          </cell>
          <cell r="L32">
            <v>34.430216000000001</v>
          </cell>
          <cell r="O32" t="str">
            <v>Allocation</v>
          </cell>
          <cell r="Q32" t="str">
            <v>n/a</v>
          </cell>
          <cell r="R32" t="str">
            <v>n/a</v>
          </cell>
          <cell r="S32" t="str">
            <v>n/a</v>
          </cell>
          <cell r="T32">
            <v>2457.828</v>
          </cell>
          <cell r="U32" t="str">
            <v>n/a</v>
          </cell>
          <cell r="V32">
            <v>1.2392345792335365E-2</v>
          </cell>
          <cell r="W32">
            <v>1139.999</v>
          </cell>
          <cell r="X32" t="str">
            <v>n/a</v>
          </cell>
          <cell r="Y32">
            <v>6.269692416156534E-3</v>
          </cell>
          <cell r="Z32">
            <v>1047</v>
          </cell>
          <cell r="AA32">
            <v>0.68451371086846946</v>
          </cell>
          <cell r="AB32">
            <v>4.8116456584692477E-3</v>
          </cell>
          <cell r="AC32">
            <v>1099.3499999999999</v>
          </cell>
          <cell r="AD32">
            <v>0.62581439552426155</v>
          </cell>
          <cell r="AE32">
            <v>4.3973518312321463E-3</v>
          </cell>
          <cell r="AF32">
            <v>1150.002</v>
          </cell>
          <cell r="AG32">
            <v>0.6403742451949741</v>
          </cell>
          <cell r="AH32">
            <v>4.3947073129727426E-3</v>
          </cell>
          <cell r="AI32">
            <v>1184.5</v>
          </cell>
          <cell r="AJ32" t="str">
            <v>n/a</v>
          </cell>
          <cell r="AK32">
            <v>3.2250156006215828E-3</v>
          </cell>
          <cell r="AM32">
            <v>338</v>
          </cell>
          <cell r="AN32">
            <v>8</v>
          </cell>
        </row>
        <row r="33">
          <cell r="F33" t="str">
            <v>Drops</v>
          </cell>
          <cell r="H33">
            <v>42.322000000000003</v>
          </cell>
          <cell r="I33">
            <v>46.915999999999997</v>
          </cell>
          <cell r="J33">
            <v>50.820999999999998</v>
          </cell>
          <cell r="K33">
            <v>50.191000000000003</v>
          </cell>
          <cell r="L33" t="str">
            <v>n/a</v>
          </cell>
        </row>
        <row r="34">
          <cell r="F34" t="str">
            <v>Sales</v>
          </cell>
          <cell r="H34">
            <v>4296.2748005765316</v>
          </cell>
          <cell r="I34">
            <v>4638.0141229005039</v>
          </cell>
          <cell r="J34">
            <v>4919.280189488597</v>
          </cell>
          <cell r="K34">
            <v>5213.6610163176665</v>
          </cell>
          <cell r="L34" t="str">
            <v>n/a</v>
          </cell>
          <cell r="O34" t="str">
            <v>Other exp/(inc)</v>
          </cell>
          <cell r="Q34" t="str">
            <v>n/a</v>
          </cell>
          <cell r="R34" t="str">
            <v>n/a</v>
          </cell>
          <cell r="S34" t="str">
            <v>n/a</v>
          </cell>
          <cell r="T34">
            <v>-6.0037200000000004</v>
          </cell>
          <cell r="U34" t="str">
            <v>n/a</v>
          </cell>
          <cell r="V34">
            <v>-3.0270700097956279E-5</v>
          </cell>
          <cell r="W34">
            <v>-12.209</v>
          </cell>
          <cell r="X34" t="str">
            <v>n/a</v>
          </cell>
          <cell r="Y34">
            <v>-6.7146264785192901E-5</v>
          </cell>
          <cell r="Z34">
            <v>-7.7830000000000004</v>
          </cell>
          <cell r="AA34">
            <v>-5.0884147198560631E-3</v>
          </cell>
          <cell r="AB34">
            <v>-3.5767944756319155E-5</v>
          </cell>
          <cell r="AC34">
            <v>-3.0658000000000003</v>
          </cell>
          <cell r="AD34">
            <v>-1.7452328865222918E-3</v>
          </cell>
          <cell r="AE34">
            <v>-1.2263065669888131E-5</v>
          </cell>
          <cell r="AF34">
            <v>-4.2061299999999999</v>
          </cell>
          <cell r="AG34">
            <v>-2.342167512701662E-3</v>
          </cell>
          <cell r="AH34">
            <v>-1.6073633150476296E-5</v>
          </cell>
          <cell r="AI34">
            <v>0</v>
          </cell>
          <cell r="AJ34" t="str">
            <v>n/a</v>
          </cell>
          <cell r="AK34">
            <v>0</v>
          </cell>
          <cell r="AM34">
            <v>337</v>
          </cell>
          <cell r="AN34">
            <v>7</v>
          </cell>
        </row>
        <row r="35">
          <cell r="F35" t="str">
            <v>GP</v>
          </cell>
          <cell r="H35">
            <v>100.9585993100515</v>
          </cell>
          <cell r="I35">
            <v>156.44266604143624</v>
          </cell>
          <cell r="J35">
            <v>155.72776844217924</v>
          </cell>
          <cell r="K35">
            <v>167.05765635273198</v>
          </cell>
          <cell r="L35" t="str">
            <v>n/a</v>
          </cell>
        </row>
        <row r="36">
          <cell r="F36" t="str">
            <v>MI</v>
          </cell>
          <cell r="H36">
            <v>134.77915481309958</v>
          </cell>
          <cell r="I36">
            <v>94.034549407451621</v>
          </cell>
          <cell r="J36">
            <v>103.60719328623993</v>
          </cell>
          <cell r="K36">
            <v>119.17231914088183</v>
          </cell>
          <cell r="L36" t="str">
            <v>n/a</v>
          </cell>
          <cell r="O36" t="str">
            <v>Total OpEx</v>
          </cell>
          <cell r="Q36" t="str">
            <v>n/a</v>
          </cell>
          <cell r="R36" t="str">
            <v>n/a</v>
          </cell>
          <cell r="S36" t="str">
            <v>n/a</v>
          </cell>
          <cell r="T36">
            <v>17324.929369999998</v>
          </cell>
          <cell r="U36" t="str">
            <v>n/a</v>
          </cell>
          <cell r="V36">
            <v>8.7352131874495226E-2</v>
          </cell>
          <cell r="W36">
            <v>11396.217959999998</v>
          </cell>
          <cell r="X36" t="str">
            <v>n/a</v>
          </cell>
          <cell r="Y36">
            <v>6.2676178941103347E-2</v>
          </cell>
          <cell r="Z36">
            <v>11508.39595</v>
          </cell>
          <cell r="AA36">
            <v>7.5240256140192603</v>
          </cell>
          <cell r="AB36">
            <v>5.2888561039887844E-2</v>
          </cell>
          <cell r="AC36">
            <v>11496.02558</v>
          </cell>
          <cell r="AD36">
            <v>6.5442109421741472</v>
          </cell>
          <cell r="AE36">
            <v>4.5983598613821439E-2</v>
          </cell>
          <cell r="AF36">
            <v>16679.029980000003</v>
          </cell>
          <cell r="AG36">
            <v>9.2876544858416299</v>
          </cell>
          <cell r="AH36">
            <v>6.3738545695048901E-2</v>
          </cell>
          <cell r="AI36">
            <v>14689.842999999999</v>
          </cell>
          <cell r="AJ36" t="str">
            <v>n/a</v>
          </cell>
          <cell r="AK36">
            <v>3.9995755884914941E-2</v>
          </cell>
        </row>
        <row r="37">
          <cell r="F37" t="str">
            <v>NSI</v>
          </cell>
          <cell r="H37">
            <v>233.8276496857425</v>
          </cell>
          <cell r="I37">
            <v>251.30278753516973</v>
          </cell>
          <cell r="J37">
            <v>259.39895004033747</v>
          </cell>
          <cell r="K37">
            <v>284.6272178278968</v>
          </cell>
          <cell r="L37" t="str">
            <v>n/a</v>
          </cell>
        </row>
        <row r="38">
          <cell r="F38" t="str">
            <v>OpEx</v>
          </cell>
          <cell r="H38">
            <v>269.27408818108779</v>
          </cell>
          <cell r="I38">
            <v>245.29789304288516</v>
          </cell>
          <cell r="J38">
            <v>226.20620570236713</v>
          </cell>
          <cell r="K38">
            <v>332.3111709270587</v>
          </cell>
          <cell r="L38" t="str">
            <v>n/a</v>
          </cell>
          <cell r="O38" t="str">
            <v>EBIT</v>
          </cell>
          <cell r="Q38" t="str">
            <v>n/a</v>
          </cell>
          <cell r="R38" t="str">
            <v>n/a</v>
          </cell>
          <cell r="S38" t="str">
            <v>n/a</v>
          </cell>
          <cell r="T38">
            <v>-7179.1762299999391</v>
          </cell>
          <cell r="U38" t="str">
            <v>n/a</v>
          </cell>
          <cell r="V38">
            <v>-3.6197339417678463E-2</v>
          </cell>
          <cell r="W38">
            <v>-1500.1641700000037</v>
          </cell>
          <cell r="X38" t="str">
            <v>n/a</v>
          </cell>
          <cell r="Y38">
            <v>-8.25050541240719E-3</v>
          </cell>
          <cell r="Z38">
            <v>281.72563000002265</v>
          </cell>
          <cell r="AA38">
            <v>0.18418821054257203</v>
          </cell>
          <cell r="AB38">
            <v>1.2947124206963922E-3</v>
          </cell>
          <cell r="AC38">
            <v>1686.888459999991</v>
          </cell>
          <cell r="AD38">
            <v>0.96027569191954054</v>
          </cell>
          <cell r="AE38">
            <v>6.7474799278349354E-3</v>
          </cell>
          <cell r="AF38">
            <v>-2393.305290000033</v>
          </cell>
          <cell r="AG38">
            <v>-1.3327029593034707</v>
          </cell>
          <cell r="AH38">
            <v>-9.1459634506196475E-3</v>
          </cell>
          <cell r="AI38">
            <v>3247.1849999999995</v>
          </cell>
          <cell r="AJ38" t="str">
            <v>n/a</v>
          </cell>
          <cell r="AK38">
            <v>8.8410487826968281E-3</v>
          </cell>
        </row>
        <row r="39">
          <cell r="A39">
            <v>368</v>
          </cell>
          <cell r="F39" t="str">
            <v>EBIT</v>
          </cell>
          <cell r="H39">
            <v>-35.446438495345298</v>
          </cell>
          <cell r="I39">
            <v>6.0048944922845653</v>
          </cell>
          <cell r="J39">
            <v>33.192744337970346</v>
          </cell>
          <cell r="K39">
            <v>-47.683953099161862</v>
          </cell>
          <cell r="L39" t="str">
            <v>n/a</v>
          </cell>
          <cell r="O39" t="str">
            <v>D&amp;A</v>
          </cell>
          <cell r="Q39" t="str">
            <v>n/a</v>
          </cell>
          <cell r="R39" t="str">
            <v>n/a</v>
          </cell>
          <cell r="S39" t="str">
            <v>n/a</v>
          </cell>
          <cell r="T39">
            <v>469.61381000000006</v>
          </cell>
          <cell r="U39" t="str">
            <v>n/a</v>
          </cell>
          <cell r="V39">
            <v>2.3677884385628614E-3</v>
          </cell>
          <cell r="W39">
            <v>680.87056999999993</v>
          </cell>
          <cell r="X39" t="str">
            <v>n/a</v>
          </cell>
          <cell r="Y39">
            <v>3.7446077137902544E-3</v>
          </cell>
          <cell r="Z39">
            <v>806.87904999999989</v>
          </cell>
          <cell r="AA39">
            <v>0.52752604845990947</v>
          </cell>
          <cell r="AB39">
            <v>3.708133789725206E-3</v>
          </cell>
          <cell r="AC39">
            <v>1061.10653</v>
          </cell>
          <cell r="AD39">
            <v>0.60404397294655632</v>
          </cell>
          <cell r="AE39">
            <v>4.2443796268957917E-3</v>
          </cell>
          <cell r="AF39">
            <v>900.23059000000001</v>
          </cell>
          <cell r="AG39">
            <v>0.50128998434148486</v>
          </cell>
          <cell r="AH39">
            <v>3.4402113711408909E-3</v>
          </cell>
          <cell r="AI39">
            <v>1056.5920000000001</v>
          </cell>
          <cell r="AJ39" t="str">
            <v>n/a</v>
          </cell>
          <cell r="AK39">
            <v>2.8767629240117852E-3</v>
          </cell>
        </row>
        <row r="40">
          <cell r="A40">
            <v>364</v>
          </cell>
          <cell r="F40" t="str">
            <v>EBITDA</v>
          </cell>
          <cell r="H40">
            <v>-19.35857473654373</v>
          </cell>
          <cell r="I40">
            <v>23.203271378634639</v>
          </cell>
          <cell r="J40">
            <v>54.072036953227823</v>
          </cell>
          <cell r="K40">
            <v>-29.747857185551847</v>
          </cell>
          <cell r="L40" t="str">
            <v>n/a</v>
          </cell>
          <cell r="O40" t="str">
            <v>EBITDA</v>
          </cell>
          <cell r="Q40" t="str">
            <v>n/a</v>
          </cell>
          <cell r="R40" t="str">
            <v>n/a</v>
          </cell>
          <cell r="S40" t="str">
            <v>n/a</v>
          </cell>
          <cell r="T40">
            <v>-6709.5624199999393</v>
          </cell>
          <cell r="U40" t="str">
            <v>n/a</v>
          </cell>
          <cell r="V40">
            <v>-3.3829550979115601E-2</v>
          </cell>
          <cell r="W40">
            <v>-819.29360000000372</v>
          </cell>
          <cell r="X40" t="str">
            <v>n/a</v>
          </cell>
          <cell r="Y40">
            <v>-4.505897698616936E-3</v>
          </cell>
          <cell r="Z40">
            <v>1088.6046800000227</v>
          </cell>
          <cell r="AA40">
            <v>0.71171425900248164</v>
          </cell>
          <cell r="AB40">
            <v>5.0028462104215986E-3</v>
          </cell>
          <cell r="AC40">
            <v>2747.994989999991</v>
          </cell>
          <cell r="AD40">
            <v>1.5643196648660969</v>
          </cell>
          <cell r="AE40">
            <v>1.0991859554730728E-2</v>
          </cell>
          <cell r="AF40">
            <v>-1493.0747000000329</v>
          </cell>
          <cell r="AG40">
            <v>-0.83141297496198574</v>
          </cell>
          <cell r="AH40">
            <v>-5.7057520794787557E-3</v>
          </cell>
          <cell r="AI40">
            <v>4303.777</v>
          </cell>
          <cell r="AJ40" t="str">
            <v>n/a</v>
          </cell>
          <cell r="AK40">
            <v>1.1717811706708615E-2</v>
          </cell>
        </row>
        <row r="41">
          <cell r="A41">
            <v>372</v>
          </cell>
        </row>
        <row r="42">
          <cell r="A42">
            <v>370</v>
          </cell>
          <cell r="F42" t="str">
            <v>RONA</v>
          </cell>
          <cell r="H42">
            <v>-7.0140960130627913E-2</v>
          </cell>
          <cell r="I42">
            <v>1.3463673945788639E-2</v>
          </cell>
          <cell r="J42">
            <v>7.0279846727625217E-2</v>
          </cell>
          <cell r="K42">
            <v>-0.12210082466805683</v>
          </cell>
          <cell r="L42" t="str">
            <v>n/a</v>
          </cell>
          <cell r="O42" t="str">
            <v>CapEx</v>
          </cell>
          <cell r="Q42" t="str">
            <v>n/a</v>
          </cell>
          <cell r="R42" t="str">
            <v>n/a</v>
          </cell>
          <cell r="S42" t="str">
            <v>n/a</v>
          </cell>
          <cell r="T42" t="str">
            <v>n/a</v>
          </cell>
          <cell r="U42" t="str">
            <v>n/a</v>
          </cell>
          <cell r="V42" t="str">
            <v>n/a</v>
          </cell>
          <cell r="W42" t="str">
            <v>n/a</v>
          </cell>
          <cell r="X42" t="str">
            <v>n/a</v>
          </cell>
          <cell r="Y42" t="str">
            <v>n/a</v>
          </cell>
          <cell r="Z42">
            <v>14.8</v>
          </cell>
          <cell r="AA42">
            <v>9.6760295328112214E-3</v>
          </cell>
          <cell r="AB42">
            <v>6.8015621533280672E-5</v>
          </cell>
          <cell r="AC42">
            <v>22.352</v>
          </cell>
          <cell r="AD42">
            <v>1.2724067284084499E-2</v>
          </cell>
          <cell r="AE42">
            <v>8.9407020631919722E-5</v>
          </cell>
          <cell r="AF42" t="str">
            <v>n/a</v>
          </cell>
          <cell r="AG42" t="str">
            <v>n/a</v>
          </cell>
          <cell r="AH42" t="str">
            <v>n/a</v>
          </cell>
          <cell r="AI42" t="str">
            <v>n/a</v>
          </cell>
          <cell r="AJ42" t="str">
            <v>n/a</v>
          </cell>
          <cell r="AK42" t="str">
            <v>n/a</v>
          </cell>
        </row>
        <row r="43">
          <cell r="F43" t="str">
            <v>Working Capital</v>
          </cell>
          <cell r="H43">
            <v>15912.4699</v>
          </cell>
          <cell r="I43">
            <v>16091.103579999999</v>
          </cell>
          <cell r="J43">
            <v>19690.583530000004</v>
          </cell>
          <cell r="K43">
            <v>14776.346029999997</v>
          </cell>
          <cell r="L43" t="str">
            <v>n/a</v>
          </cell>
        </row>
        <row r="44">
          <cell r="F44" t="str">
            <v>Cash Conv.</v>
          </cell>
          <cell r="H44" t="str">
            <v>n/a</v>
          </cell>
          <cell r="I44">
            <v>29.849999999999998</v>
          </cell>
          <cell r="J44">
            <v>26.879999999999995</v>
          </cell>
          <cell r="K44">
            <v>28.8</v>
          </cell>
          <cell r="L44" t="str">
            <v>n/a</v>
          </cell>
        </row>
        <row r="45">
          <cell r="A45">
            <v>372</v>
          </cell>
        </row>
        <row r="46">
          <cell r="A46">
            <v>373</v>
          </cell>
          <cell r="F46" t="str">
            <v>DSO</v>
          </cell>
          <cell r="H46">
            <v>20.75</v>
          </cell>
          <cell r="I46">
            <v>18.989999999999998</v>
          </cell>
          <cell r="J46">
            <v>16.149999999999999</v>
          </cell>
          <cell r="K46">
            <v>16.66</v>
          </cell>
          <cell r="L46" t="str">
            <v>n/a</v>
          </cell>
        </row>
        <row r="47">
          <cell r="A47">
            <v>374</v>
          </cell>
          <cell r="F47" t="str">
            <v>Inv. Days</v>
          </cell>
          <cell r="H47">
            <v>13.14</v>
          </cell>
          <cell r="I47">
            <v>12.38</v>
          </cell>
          <cell r="J47">
            <v>11.87</v>
          </cell>
          <cell r="K47">
            <v>14.14</v>
          </cell>
          <cell r="L47" t="str">
            <v>n/a</v>
          </cell>
        </row>
        <row r="48">
          <cell r="F48" t="str">
            <v>AP Days</v>
          </cell>
          <cell r="H48" t="str">
            <v>n/a</v>
          </cell>
          <cell r="I48">
            <v>1.52</v>
          </cell>
          <cell r="J48">
            <v>1.1399999999999999</v>
          </cell>
          <cell r="K48">
            <v>2</v>
          </cell>
          <cell r="L48" t="str">
            <v>n/a</v>
          </cell>
        </row>
        <row r="50">
          <cell r="F50" t="str">
            <v>Fill Rate</v>
          </cell>
          <cell r="H50" t="str">
            <v>n/a</v>
          </cell>
          <cell r="I50">
            <v>0.998</v>
          </cell>
          <cell r="J50">
            <v>0.99299999999999999</v>
          </cell>
          <cell r="K50">
            <v>0.99199999999999999</v>
          </cell>
          <cell r="L50" t="str">
            <v>n/a</v>
          </cell>
        </row>
        <row r="51">
          <cell r="A51">
            <v>372</v>
          </cell>
        </row>
        <row r="52">
          <cell r="F52" t="str">
            <v>Capacity Utilization</v>
          </cell>
          <cell r="K52">
            <v>0.65425</v>
          </cell>
        </row>
        <row r="53">
          <cell r="F53" t="str">
            <v>Miles Driven</v>
          </cell>
          <cell r="J53">
            <v>1644.328</v>
          </cell>
          <cell r="K53">
            <v>1713.4960000000001</v>
          </cell>
        </row>
        <row r="55">
          <cell r="F55" t="str">
            <v>(1) Includes inventory shrinkage</v>
          </cell>
          <cell r="O55" t="str">
            <v>Column for Indirect</v>
          </cell>
          <cell r="AI55" t="str">
            <v>D&amp;A Calc</v>
          </cell>
        </row>
        <row r="56">
          <cell r="Q56" t="str">
            <v>!D</v>
          </cell>
          <cell r="T56" t="str">
            <v>!F</v>
          </cell>
          <cell r="W56" t="str">
            <v>!H</v>
          </cell>
          <cell r="Z56" t="str">
            <v>!J</v>
          </cell>
          <cell r="AC56" t="str">
            <v>!L</v>
          </cell>
          <cell r="AF56" t="str">
            <v>!N</v>
          </cell>
          <cell r="AI56">
            <v>3247.1849999999999</v>
          </cell>
          <cell r="AJ56" t="str">
            <v>EBIT per source</v>
          </cell>
        </row>
        <row r="57">
          <cell r="AI57">
            <v>4303.777</v>
          </cell>
          <cell r="AJ57" t="str">
            <v>EBITDA per source</v>
          </cell>
        </row>
      </sheetData>
      <sheetData sheetId="136"/>
      <sheetData sheetId="137"/>
      <sheetData sheetId="138"/>
      <sheetData sheetId="139"/>
      <sheetData sheetId="140"/>
      <sheetData sheetId="141"/>
      <sheetData sheetId="142"/>
      <sheetData sheetId="143">
        <row r="1">
          <cell r="B1" t="str">
            <v>VIC</v>
          </cell>
          <cell r="C1" t="str">
            <v>YTD 2006</v>
          </cell>
          <cell r="D1" t="str">
            <v>YTD 2007</v>
          </cell>
          <cell r="F1" t="str">
            <v>Victoria</v>
          </cell>
          <cell r="H1">
            <v>2005</v>
          </cell>
          <cell r="I1">
            <v>2006</v>
          </cell>
          <cell r="J1" t="str">
            <v>LTM 10/31</v>
          </cell>
          <cell r="K1" t="str">
            <v>YTD 2006</v>
          </cell>
          <cell r="L1" t="str">
            <v>YTD 2007</v>
          </cell>
          <cell r="Q1">
            <v>2002</v>
          </cell>
          <cell r="T1">
            <v>2003</v>
          </cell>
          <cell r="W1">
            <v>2004</v>
          </cell>
          <cell r="Z1">
            <v>2005</v>
          </cell>
          <cell r="AC1">
            <v>2006</v>
          </cell>
          <cell r="AF1">
            <v>2007</v>
          </cell>
          <cell r="AI1">
            <v>2008</v>
          </cell>
        </row>
        <row r="2">
          <cell r="C2" t="str">
            <v>VictoriaYTD 2006</v>
          </cell>
          <cell r="D2" t="str">
            <v>VictoriaYTD 2007</v>
          </cell>
          <cell r="H2" t="str">
            <v>Victoria2005</v>
          </cell>
          <cell r="I2" t="str">
            <v>Victoria2006</v>
          </cell>
          <cell r="J2" t="str">
            <v>VictoriaLTM 10/31</v>
          </cell>
          <cell r="K2" t="str">
            <v>VictoriaYTD 2006</v>
          </cell>
          <cell r="L2" t="str">
            <v>VictoriaYTD 2007</v>
          </cell>
          <cell r="Q2" t="str">
            <v>Victoria2002</v>
          </cell>
          <cell r="T2" t="str">
            <v>Victoria2003</v>
          </cell>
          <cell r="W2" t="str">
            <v>Victoria2004</v>
          </cell>
          <cell r="Z2" t="str">
            <v>Victoria2005</v>
          </cell>
          <cell r="AC2" t="str">
            <v>Victoria2006</v>
          </cell>
          <cell r="AF2" t="str">
            <v>Victoria2007</v>
          </cell>
          <cell r="AI2" t="str">
            <v>Victoria2008</v>
          </cell>
        </row>
        <row r="3">
          <cell r="A3" t="str">
            <v>Row Indirect</v>
          </cell>
          <cell r="C3" t="str">
            <v>!H</v>
          </cell>
          <cell r="D3" t="str">
            <v>!N</v>
          </cell>
          <cell r="F3" t="str">
            <v>Product Mix</v>
          </cell>
          <cell r="O3" t="str">
            <v>Financial Summary (units and CAD in '000s)</v>
          </cell>
        </row>
        <row r="4">
          <cell r="C4">
            <v>2004</v>
          </cell>
          <cell r="D4">
            <v>2007</v>
          </cell>
          <cell r="L4" t="str">
            <v>Products</v>
          </cell>
          <cell r="M4" t="str">
            <v>Delta</v>
          </cell>
          <cell r="R4">
            <v>2002</v>
          </cell>
          <cell r="U4">
            <v>2003</v>
          </cell>
          <cell r="X4">
            <v>2004</v>
          </cell>
          <cell r="AA4">
            <v>2005</v>
          </cell>
          <cell r="AD4">
            <v>2006</v>
          </cell>
          <cell r="AG4">
            <v>2007</v>
          </cell>
          <cell r="AJ4">
            <v>2008</v>
          </cell>
        </row>
        <row r="5">
          <cell r="A5">
            <v>16</v>
          </cell>
          <cell r="B5" t="str">
            <v>Premium Cigs</v>
          </cell>
          <cell r="C5" t="e">
            <v>#REF!</v>
          </cell>
          <cell r="D5" t="e">
            <v>#REF!</v>
          </cell>
          <cell r="L5" t="str">
            <v>Premium Cigs</v>
          </cell>
          <cell r="M5" t="str">
            <v>na</v>
          </cell>
          <cell r="Q5" t="str">
            <v>Units/</v>
          </cell>
          <cell r="R5" t="str">
            <v>%∆ /</v>
          </cell>
          <cell r="S5" t="str">
            <v>% of</v>
          </cell>
          <cell r="T5" t="str">
            <v>Units/</v>
          </cell>
          <cell r="U5" t="str">
            <v>%∆ /</v>
          </cell>
          <cell r="V5" t="str">
            <v>% of</v>
          </cell>
          <cell r="W5" t="str">
            <v>Units/</v>
          </cell>
          <cell r="X5" t="str">
            <v>%∆ /</v>
          </cell>
          <cell r="Y5" t="str">
            <v>% of</v>
          </cell>
          <cell r="Z5" t="str">
            <v>Units/</v>
          </cell>
          <cell r="AA5" t="str">
            <v>%∆ /</v>
          </cell>
          <cell r="AB5" t="str">
            <v>% of</v>
          </cell>
          <cell r="AC5" t="str">
            <v>Units/</v>
          </cell>
          <cell r="AD5" t="str">
            <v>%∆ /</v>
          </cell>
          <cell r="AE5" t="str">
            <v>% of</v>
          </cell>
          <cell r="AF5" t="str">
            <v>Units/</v>
          </cell>
          <cell r="AG5" t="str">
            <v>%∆ /</v>
          </cell>
          <cell r="AH5" t="str">
            <v>% of</v>
          </cell>
          <cell r="AI5" t="str">
            <v>Units/</v>
          </cell>
          <cell r="AJ5" t="str">
            <v>%∆ /</v>
          </cell>
          <cell r="AK5" t="str">
            <v>% of</v>
          </cell>
        </row>
        <row r="6">
          <cell r="A6">
            <v>17</v>
          </cell>
          <cell r="B6" t="str">
            <v>Discount Cigs</v>
          </cell>
          <cell r="C6" t="e">
            <v>#REF!</v>
          </cell>
          <cell r="D6" t="e">
            <v>#REF!</v>
          </cell>
          <cell r="L6" t="str">
            <v>Discount Cigs</v>
          </cell>
          <cell r="M6" t="str">
            <v>na</v>
          </cell>
          <cell r="Q6" t="str">
            <v>$</v>
          </cell>
          <cell r="R6" t="str">
            <v>per unit</v>
          </cell>
          <cell r="S6" t="str">
            <v>Total</v>
          </cell>
          <cell r="T6" t="str">
            <v>$</v>
          </cell>
          <cell r="U6" t="str">
            <v>per unit</v>
          </cell>
          <cell r="V6" t="str">
            <v>Total</v>
          </cell>
          <cell r="W6" t="str">
            <v>$</v>
          </cell>
          <cell r="X6" t="str">
            <v>per unit</v>
          </cell>
          <cell r="Y6" t="str">
            <v>Total</v>
          </cell>
          <cell r="Z6" t="str">
            <v>$</v>
          </cell>
          <cell r="AA6" t="str">
            <v>per unit</v>
          </cell>
          <cell r="AB6" t="str">
            <v>Total</v>
          </cell>
          <cell r="AC6" t="str">
            <v>$</v>
          </cell>
          <cell r="AD6" t="str">
            <v>per unit</v>
          </cell>
          <cell r="AE6" t="str">
            <v>Total</v>
          </cell>
          <cell r="AF6" t="str">
            <v>$</v>
          </cell>
          <cell r="AG6" t="str">
            <v>per unit</v>
          </cell>
          <cell r="AH6" t="str">
            <v>Total</v>
          </cell>
          <cell r="AI6" t="str">
            <v>$</v>
          </cell>
          <cell r="AJ6" t="str">
            <v>per unit</v>
          </cell>
          <cell r="AK6" t="str">
            <v>Total</v>
          </cell>
        </row>
        <row r="7">
          <cell r="A7">
            <v>20</v>
          </cell>
          <cell r="B7" t="str">
            <v>Fast Food</v>
          </cell>
          <cell r="C7" t="e">
            <v>#REF!</v>
          </cell>
          <cell r="D7" t="e">
            <v>#REF!</v>
          </cell>
          <cell r="L7" t="str">
            <v>Fast Food</v>
          </cell>
          <cell r="M7" t="str">
            <v>na</v>
          </cell>
          <cell r="O7" t="str">
            <v>Cubes Shipped</v>
          </cell>
        </row>
        <row r="8">
          <cell r="A8">
            <v>21</v>
          </cell>
          <cell r="B8" t="str">
            <v>Snacks</v>
          </cell>
          <cell r="C8" t="e">
            <v>#REF!</v>
          </cell>
          <cell r="D8" t="e">
            <v>#REF!</v>
          </cell>
          <cell r="L8" t="str">
            <v>Snacks</v>
          </cell>
          <cell r="M8" t="str">
            <v>na</v>
          </cell>
          <cell r="O8" t="str">
            <v>Cigs</v>
          </cell>
          <cell r="Q8" t="str">
            <v>n/a</v>
          </cell>
          <cell r="R8" t="str">
            <v>n/a</v>
          </cell>
          <cell r="S8" t="str">
            <v>n/a</v>
          </cell>
          <cell r="T8" t="str">
            <v>n/a</v>
          </cell>
          <cell r="U8" t="str">
            <v>n/a</v>
          </cell>
          <cell r="V8" t="str">
            <v>n/a</v>
          </cell>
          <cell r="W8" t="str">
            <v>n/a</v>
          </cell>
          <cell r="X8" t="str">
            <v>n/a</v>
          </cell>
          <cell r="Y8" t="str">
            <v>n/a</v>
          </cell>
          <cell r="Z8">
            <v>67.066999999999993</v>
          </cell>
          <cell r="AA8" t="str">
            <v>n/a</v>
          </cell>
          <cell r="AB8">
            <v>0.14808869379355419</v>
          </cell>
          <cell r="AC8">
            <v>46.213999999999999</v>
          </cell>
          <cell r="AD8">
            <v>-0.31092787809205713</v>
          </cell>
          <cell r="AE8">
            <v>0.12280146998254196</v>
          </cell>
          <cell r="AF8" t="str">
            <v>n/a</v>
          </cell>
          <cell r="AG8" t="str">
            <v>n/a</v>
          </cell>
          <cell r="AH8" t="str">
            <v>n/a</v>
          </cell>
          <cell r="AI8" t="str">
            <v>n/a</v>
          </cell>
          <cell r="AJ8" t="str">
            <v>n/a</v>
          </cell>
          <cell r="AK8" t="str">
            <v>n/a</v>
          </cell>
        </row>
        <row r="9">
          <cell r="A9">
            <v>22</v>
          </cell>
          <cell r="B9" t="str">
            <v>Candy</v>
          </cell>
          <cell r="C9" t="e">
            <v>#REF!</v>
          </cell>
          <cell r="D9" t="e">
            <v>#REF!</v>
          </cell>
          <cell r="L9" t="str">
            <v>Candy</v>
          </cell>
          <cell r="M9" t="str">
            <v>na</v>
          </cell>
          <cell r="O9" t="str">
            <v>Candy</v>
          </cell>
          <cell r="Q9" t="str">
            <v>n/a</v>
          </cell>
          <cell r="R9" t="str">
            <v>n/a</v>
          </cell>
          <cell r="S9" t="str">
            <v>n/a</v>
          </cell>
          <cell r="T9" t="str">
            <v>n/a</v>
          </cell>
          <cell r="U9" t="str">
            <v>n/a</v>
          </cell>
          <cell r="V9" t="str">
            <v>n/a</v>
          </cell>
          <cell r="W9" t="str">
            <v>n/a</v>
          </cell>
          <cell r="X9" t="str">
            <v>n/a</v>
          </cell>
          <cell r="Y9" t="str">
            <v>n/a</v>
          </cell>
          <cell r="Z9">
            <v>93.236999999999995</v>
          </cell>
          <cell r="AA9" t="str">
            <v>n/a</v>
          </cell>
          <cell r="AB9">
            <v>0.20587391031699065</v>
          </cell>
          <cell r="AC9">
            <v>68.043999999999997</v>
          </cell>
          <cell r="AD9">
            <v>-0.27020388901401804</v>
          </cell>
          <cell r="AE9">
            <v>0.18080891555572087</v>
          </cell>
          <cell r="AF9" t="str">
            <v>n/a</v>
          </cell>
          <cell r="AG9" t="str">
            <v>n/a</v>
          </cell>
          <cell r="AH9" t="str">
            <v>n/a</v>
          </cell>
          <cell r="AI9" t="str">
            <v>n/a</v>
          </cell>
          <cell r="AJ9" t="str">
            <v>n/a</v>
          </cell>
          <cell r="AK9" t="str">
            <v>n/a</v>
          </cell>
        </row>
        <row r="10">
          <cell r="A10">
            <v>23</v>
          </cell>
          <cell r="B10" t="str">
            <v>Groceries</v>
          </cell>
          <cell r="C10" t="e">
            <v>#REF!</v>
          </cell>
          <cell r="D10" t="e">
            <v>#REF!</v>
          </cell>
          <cell r="L10" t="str">
            <v>Groceries</v>
          </cell>
          <cell r="M10" t="str">
            <v>na</v>
          </cell>
          <cell r="O10" t="str">
            <v>Grocery</v>
          </cell>
          <cell r="Q10" t="str">
            <v>n/a</v>
          </cell>
          <cell r="R10" t="str">
            <v>n/a</v>
          </cell>
          <cell r="S10" t="str">
            <v>n/a</v>
          </cell>
          <cell r="T10" t="str">
            <v>n/a</v>
          </cell>
          <cell r="U10" t="str">
            <v>n/a</v>
          </cell>
          <cell r="V10" t="str">
            <v>n/a</v>
          </cell>
          <cell r="W10" t="str">
            <v>n/a</v>
          </cell>
          <cell r="X10" t="str">
            <v>n/a</v>
          </cell>
          <cell r="Y10" t="str">
            <v>n/a</v>
          </cell>
          <cell r="Z10">
            <v>48.649000000000001</v>
          </cell>
          <cell r="AA10" t="str">
            <v>n/a</v>
          </cell>
          <cell r="AB10">
            <v>0.10742044320399925</v>
          </cell>
          <cell r="AC10">
            <v>37.762999999999998</v>
          </cell>
          <cell r="AD10">
            <v>-0.22376616168883234</v>
          </cell>
          <cell r="AE10">
            <v>0.10034517485936581</v>
          </cell>
          <cell r="AF10" t="str">
            <v>n/a</v>
          </cell>
          <cell r="AG10" t="str">
            <v>n/a</v>
          </cell>
          <cell r="AH10" t="str">
            <v>n/a</v>
          </cell>
          <cell r="AI10" t="str">
            <v>n/a</v>
          </cell>
          <cell r="AJ10" t="str">
            <v>n/a</v>
          </cell>
          <cell r="AK10" t="str">
            <v>n/a</v>
          </cell>
        </row>
        <row r="11">
          <cell r="A11">
            <v>24</v>
          </cell>
          <cell r="B11" t="str">
            <v>Dairy</v>
          </cell>
          <cell r="C11" t="e">
            <v>#REF!</v>
          </cell>
          <cell r="D11" t="e">
            <v>#REF!</v>
          </cell>
          <cell r="L11" t="str">
            <v>Dairy</v>
          </cell>
          <cell r="M11" t="str">
            <v>na</v>
          </cell>
          <cell r="O11" t="str">
            <v>Other</v>
          </cell>
          <cell r="Q11" t="str">
            <v>n/a</v>
          </cell>
          <cell r="R11" t="str">
            <v>n/a</v>
          </cell>
          <cell r="S11" t="str">
            <v>n/a</v>
          </cell>
          <cell r="T11" t="str">
            <v>n/a</v>
          </cell>
          <cell r="U11" t="str">
            <v>n/a</v>
          </cell>
          <cell r="V11" t="str">
            <v>n/a</v>
          </cell>
          <cell r="W11" t="str">
            <v>n/a</v>
          </cell>
          <cell r="X11" t="str">
            <v>n/a</v>
          </cell>
          <cell r="Y11" t="str">
            <v>n/a</v>
          </cell>
          <cell r="Z11">
            <v>243.93100000000001</v>
          </cell>
          <cell r="AA11" t="str">
            <v>n/a</v>
          </cell>
          <cell r="AB11">
            <v>0.53861695268545584</v>
          </cell>
          <cell r="AC11">
            <v>224.31</v>
          </cell>
          <cell r="AD11">
            <v>-8.0436680864670818E-2</v>
          </cell>
          <cell r="AE11">
            <v>0.5960444396023713</v>
          </cell>
          <cell r="AF11" t="str">
            <v>n/a</v>
          </cell>
          <cell r="AG11" t="str">
            <v>n/a</v>
          </cell>
          <cell r="AH11" t="str">
            <v>n/a</v>
          </cell>
          <cell r="AI11" t="str">
            <v>n/a</v>
          </cell>
          <cell r="AJ11" t="str">
            <v>n/a</v>
          </cell>
          <cell r="AK11" t="str">
            <v>n/a</v>
          </cell>
        </row>
        <row r="12">
          <cell r="A12">
            <v>25</v>
          </cell>
          <cell r="B12" t="str">
            <v>Bread</v>
          </cell>
          <cell r="C12" t="e">
            <v>#REF!</v>
          </cell>
          <cell r="D12" t="e">
            <v>#REF!</v>
          </cell>
          <cell r="L12" t="str">
            <v>Bread</v>
          </cell>
          <cell r="M12" t="str">
            <v>na</v>
          </cell>
          <cell r="O12" t="str">
            <v>Total</v>
          </cell>
          <cell r="Q12" t="str">
            <v>n/a</v>
          </cell>
          <cell r="R12" t="str">
            <v>n/a</v>
          </cell>
          <cell r="S12" t="str">
            <v>n/a</v>
          </cell>
          <cell r="T12" t="str">
            <v>n/a</v>
          </cell>
          <cell r="U12" t="str">
            <v>n/a</v>
          </cell>
          <cell r="V12" t="str">
            <v>n/a</v>
          </cell>
          <cell r="W12" t="str">
            <v>n/a</v>
          </cell>
          <cell r="X12" t="str">
            <v>n/a</v>
          </cell>
          <cell r="Y12" t="str">
            <v>n/a</v>
          </cell>
          <cell r="Z12">
            <v>452.88400000000001</v>
          </cell>
          <cell r="AA12" t="str">
            <v>n/a</v>
          </cell>
          <cell r="AB12">
            <v>1</v>
          </cell>
          <cell r="AC12">
            <v>376.33100000000002</v>
          </cell>
          <cell r="AD12">
            <v>-0.16903445473896184</v>
          </cell>
          <cell r="AE12">
            <v>1</v>
          </cell>
          <cell r="AF12" t="str">
            <v>n/a</v>
          </cell>
          <cell r="AG12" t="str">
            <v>n/a</v>
          </cell>
          <cell r="AH12" t="str">
            <v>n/a</v>
          </cell>
          <cell r="AI12" t="str">
            <v>n/a</v>
          </cell>
          <cell r="AJ12" t="str">
            <v>n/a</v>
          </cell>
          <cell r="AK12" t="str">
            <v>n/a</v>
          </cell>
        </row>
        <row r="13">
          <cell r="A13">
            <v>26</v>
          </cell>
          <cell r="B13" t="str">
            <v>Retail Bev.</v>
          </cell>
          <cell r="C13" t="e">
            <v>#REF!</v>
          </cell>
          <cell r="D13" t="e">
            <v>#REF!</v>
          </cell>
          <cell r="L13" t="str">
            <v>Retail Bev.</v>
          </cell>
          <cell r="M13" t="str">
            <v>na</v>
          </cell>
          <cell r="AM13" t="str">
            <v>V</v>
          </cell>
          <cell r="AN13" t="str">
            <v>H</v>
          </cell>
        </row>
        <row r="14">
          <cell r="A14">
            <v>27</v>
          </cell>
          <cell r="B14" t="str">
            <v>Other Comm.</v>
          </cell>
          <cell r="C14" t="e">
            <v>#REF!</v>
          </cell>
          <cell r="D14" t="e">
            <v>#REF!</v>
          </cell>
          <cell r="L14" t="str">
            <v>Other Comm.</v>
          </cell>
          <cell r="M14" t="str">
            <v>na</v>
          </cell>
          <cell r="O14" t="str">
            <v>Sales</v>
          </cell>
          <cell r="Q14" t="str">
            <v>n/a</v>
          </cell>
          <cell r="R14" t="str">
            <v>n/a</v>
          </cell>
          <cell r="S14" t="str">
            <v>n/a</v>
          </cell>
          <cell r="T14">
            <v>116569.60425466637</v>
          </cell>
          <cell r="U14" t="str">
            <v>n/a</v>
          </cell>
          <cell r="V14">
            <v>1</v>
          </cell>
          <cell r="W14" t="str">
            <v>n/a</v>
          </cell>
          <cell r="X14" t="str">
            <v>n/a</v>
          </cell>
          <cell r="Y14" t="str">
            <v>n/a</v>
          </cell>
          <cell r="Z14">
            <v>116569.60425466637</v>
          </cell>
          <cell r="AA14">
            <v>257.39395574731356</v>
          </cell>
          <cell r="AB14">
            <v>1</v>
          </cell>
          <cell r="AC14">
            <v>91651.557775154608</v>
          </cell>
          <cell r="AD14">
            <v>243.53975031330026</v>
          </cell>
          <cell r="AE14">
            <v>1</v>
          </cell>
          <cell r="AF14" t="str">
            <v>n/a</v>
          </cell>
          <cell r="AG14" t="str">
            <v>n/a</v>
          </cell>
          <cell r="AH14" t="str">
            <v>n/a</v>
          </cell>
          <cell r="AI14" t="str">
            <v>n/a</v>
          </cell>
          <cell r="AJ14" t="str">
            <v>n/a</v>
          </cell>
          <cell r="AK14" t="str">
            <v>n/a</v>
          </cell>
          <cell r="AM14">
            <v>44</v>
          </cell>
        </row>
        <row r="15">
          <cell r="A15">
            <v>28</v>
          </cell>
          <cell r="B15" t="str">
            <v>Periodicals</v>
          </cell>
          <cell r="C15" t="e">
            <v>#REF!</v>
          </cell>
          <cell r="D15" t="e">
            <v>#REF!</v>
          </cell>
          <cell r="L15" t="str">
            <v>Periodicals</v>
          </cell>
          <cell r="M15" t="str">
            <v>na</v>
          </cell>
        </row>
        <row r="16">
          <cell r="A16">
            <v>29</v>
          </cell>
          <cell r="B16" t="str">
            <v>Gen. Merch.</v>
          </cell>
          <cell r="C16" t="e">
            <v>#REF!</v>
          </cell>
          <cell r="D16" t="e">
            <v>#REF!</v>
          </cell>
          <cell r="L16" t="str">
            <v>Gen. Merch.</v>
          </cell>
          <cell r="M16" t="str">
            <v>na</v>
          </cell>
          <cell r="O16" t="str">
            <v>Gross Profit</v>
          </cell>
          <cell r="Q16" t="str">
            <v>n/a</v>
          </cell>
          <cell r="R16" t="str">
            <v>n/a</v>
          </cell>
          <cell r="S16" t="str">
            <v>n/a</v>
          </cell>
          <cell r="T16">
            <v>2888.0682370967115</v>
          </cell>
          <cell r="U16" t="str">
            <v>n/a</v>
          </cell>
          <cell r="V16">
            <v>2.4775482901934105E-2</v>
          </cell>
          <cell r="W16" t="str">
            <v>n/a</v>
          </cell>
          <cell r="X16" t="str">
            <v>n/a</v>
          </cell>
          <cell r="Y16" t="str">
            <v>n/a</v>
          </cell>
          <cell r="Z16">
            <v>2888.0682370967115</v>
          </cell>
          <cell r="AA16">
            <v>6.3770595496787505</v>
          </cell>
          <cell r="AB16">
            <v>2.4775482901934105E-2</v>
          </cell>
          <cell r="AC16">
            <v>2206.7059069649008</v>
          </cell>
          <cell r="AD16">
            <v>5.8637367290095703</v>
          </cell>
          <cell r="AE16">
            <v>2.4077123843094201E-2</v>
          </cell>
          <cell r="AF16" t="str">
            <v>n/a</v>
          </cell>
          <cell r="AG16" t="str">
            <v>n/a</v>
          </cell>
          <cell r="AH16" t="str">
            <v>n/a</v>
          </cell>
          <cell r="AI16" t="str">
            <v>n/a</v>
          </cell>
          <cell r="AJ16" t="str">
            <v>n/a</v>
          </cell>
          <cell r="AK16" t="str">
            <v>n/a</v>
          </cell>
          <cell r="AM16">
            <v>71</v>
          </cell>
        </row>
        <row r="17">
          <cell r="A17">
            <v>30</v>
          </cell>
          <cell r="B17" t="str">
            <v>HBC</v>
          </cell>
          <cell r="C17" t="e">
            <v>#REF!</v>
          </cell>
          <cell r="D17" t="e">
            <v>#REF!</v>
          </cell>
          <cell r="L17" t="str">
            <v>HBC</v>
          </cell>
          <cell r="M17" t="str">
            <v>na</v>
          </cell>
        </row>
        <row r="18">
          <cell r="A18">
            <v>31</v>
          </cell>
          <cell r="B18" t="str">
            <v>Cigars</v>
          </cell>
          <cell r="C18" t="e">
            <v>#REF!</v>
          </cell>
          <cell r="D18" t="e">
            <v>#REF!</v>
          </cell>
          <cell r="L18" t="str">
            <v>Cigars</v>
          </cell>
          <cell r="M18" t="str">
            <v>na</v>
          </cell>
          <cell r="O18" t="str">
            <v>Merch Income</v>
          </cell>
          <cell r="Q18" t="str">
            <v>n/a</v>
          </cell>
          <cell r="R18" t="str">
            <v>n/a</v>
          </cell>
          <cell r="S18" t="str">
            <v>n/a</v>
          </cell>
          <cell r="T18">
            <v>1419.6709464024154</v>
          </cell>
          <cell r="U18" t="str">
            <v>n/a</v>
          </cell>
          <cell r="V18">
            <v>1.2178740379875527E-2</v>
          </cell>
          <cell r="W18" t="str">
            <v>n/a</v>
          </cell>
          <cell r="X18" t="str">
            <v>n/a</v>
          </cell>
          <cell r="Y18" t="str">
            <v>n/a</v>
          </cell>
          <cell r="Z18">
            <v>1419.6709464024154</v>
          </cell>
          <cell r="AA18">
            <v>3.1347341623957026</v>
          </cell>
          <cell r="AB18">
            <v>1.2178740379875527E-2</v>
          </cell>
          <cell r="AC18">
            <v>1178.3809543192569</v>
          </cell>
          <cell r="AD18">
            <v>3.1312354132911104</v>
          </cell>
          <cell r="AE18">
            <v>1.2857184132212303E-2</v>
          </cell>
          <cell r="AF18" t="str">
            <v>n/a</v>
          </cell>
          <cell r="AG18" t="str">
            <v>n/a</v>
          </cell>
          <cell r="AH18" t="str">
            <v>n/a</v>
          </cell>
          <cell r="AI18" t="str">
            <v>n/a</v>
          </cell>
          <cell r="AJ18" t="str">
            <v>n/a</v>
          </cell>
          <cell r="AK18" t="str">
            <v>n/a</v>
          </cell>
          <cell r="AM18">
            <v>104</v>
          </cell>
        </row>
        <row r="19">
          <cell r="A19">
            <v>32</v>
          </cell>
          <cell r="B19" t="str">
            <v>Tobacco</v>
          </cell>
          <cell r="C19" t="e">
            <v>#REF!</v>
          </cell>
          <cell r="D19" t="e">
            <v>#REF!</v>
          </cell>
          <cell r="L19" t="str">
            <v>Tobacco</v>
          </cell>
          <cell r="M19" t="str">
            <v>na</v>
          </cell>
        </row>
        <row r="20">
          <cell r="A20">
            <v>33</v>
          </cell>
          <cell r="B20" t="str">
            <v>Equipment</v>
          </cell>
          <cell r="C20" t="e">
            <v>#REF!</v>
          </cell>
          <cell r="D20" t="e">
            <v>#REF!</v>
          </cell>
          <cell r="L20" t="str">
            <v>Equipment</v>
          </cell>
          <cell r="M20" t="str">
            <v>na</v>
          </cell>
          <cell r="O20" t="str">
            <v>Net Sales Income</v>
          </cell>
          <cell r="Q20" t="str">
            <v>n/a</v>
          </cell>
          <cell r="R20" t="str">
            <v>n/a</v>
          </cell>
          <cell r="S20" t="str">
            <v>n/a</v>
          </cell>
          <cell r="T20">
            <v>4313.5467030425252</v>
          </cell>
          <cell r="U20" t="str">
            <v>n/a</v>
          </cell>
          <cell r="V20">
            <v>3.7004043469332192E-2</v>
          </cell>
          <cell r="W20" t="str">
            <v>n/a</v>
          </cell>
          <cell r="X20" t="str">
            <v>n/a</v>
          </cell>
          <cell r="Y20" t="str">
            <v>n/a</v>
          </cell>
          <cell r="Z20">
            <v>4313.5467030425252</v>
          </cell>
          <cell r="AA20">
            <v>9.524617127216958</v>
          </cell>
          <cell r="AB20">
            <v>3.7004043469332192E-2</v>
          </cell>
          <cell r="AC20">
            <v>3382.4388141957998</v>
          </cell>
          <cell r="AD20">
            <v>8.9879356582258687</v>
          </cell>
          <cell r="AE20">
            <v>3.6905415426694788E-2</v>
          </cell>
          <cell r="AF20" t="str">
            <v>n/a</v>
          </cell>
          <cell r="AG20" t="str">
            <v>n/a</v>
          </cell>
          <cell r="AH20" t="str">
            <v>n/a</v>
          </cell>
          <cell r="AI20" t="str">
            <v>n/a</v>
          </cell>
          <cell r="AJ20" t="str">
            <v>n/a</v>
          </cell>
          <cell r="AK20" t="str">
            <v>n/a</v>
          </cell>
          <cell r="AM20">
            <v>136</v>
          </cell>
        </row>
        <row r="22">
          <cell r="F22" t="str">
            <v>Key Operational Metrics (units and $ in '000s)</v>
          </cell>
          <cell r="O22" t="str">
            <v>OpEx:</v>
          </cell>
        </row>
        <row r="23">
          <cell r="B23" t="str">
            <v>Cig %</v>
          </cell>
          <cell r="D23" t="e">
            <v>#REF!</v>
          </cell>
          <cell r="H23">
            <v>2004</v>
          </cell>
          <cell r="I23">
            <v>2005</v>
          </cell>
          <cell r="J23">
            <v>2006</v>
          </cell>
          <cell r="K23">
            <v>2007</v>
          </cell>
          <cell r="L23">
            <v>2008</v>
          </cell>
          <cell r="O23" t="str">
            <v>Warehouse</v>
          </cell>
          <cell r="Q23" t="str">
            <v>n/a</v>
          </cell>
          <cell r="R23" t="str">
            <v>n/a</v>
          </cell>
          <cell r="S23" t="str">
            <v>n/a</v>
          </cell>
          <cell r="T23">
            <v>897.58595276093104</v>
          </cell>
          <cell r="U23" t="str">
            <v>n/a</v>
          </cell>
          <cell r="V23">
            <v>7.7000000000000002E-3</v>
          </cell>
          <cell r="W23" t="str">
            <v>n/a</v>
          </cell>
          <cell r="X23" t="str">
            <v>n/a</v>
          </cell>
          <cell r="Y23" t="str">
            <v>n/a</v>
          </cell>
          <cell r="Z23">
            <v>897.58595276093104</v>
          </cell>
          <cell r="AA23">
            <v>1.9819334592543145</v>
          </cell>
          <cell r="AB23">
            <v>7.7000000000000002E-3</v>
          </cell>
          <cell r="AC23">
            <v>760.70792953378327</v>
          </cell>
          <cell r="AD23">
            <v>2.0213799276003921</v>
          </cell>
          <cell r="AE23">
            <v>8.3000000000000001E-3</v>
          </cell>
          <cell r="AF23" t="str">
            <v>n/a</v>
          </cell>
          <cell r="AG23" t="str">
            <v>n/a</v>
          </cell>
          <cell r="AH23" t="str">
            <v>n/a</v>
          </cell>
          <cell r="AI23" t="str">
            <v>n/a</v>
          </cell>
          <cell r="AJ23" t="str">
            <v>n/a</v>
          </cell>
          <cell r="AK23" t="str">
            <v>n/a</v>
          </cell>
          <cell r="AM23">
            <v>333</v>
          </cell>
          <cell r="AN23">
            <v>3</v>
          </cell>
        </row>
        <row r="24">
          <cell r="B24" t="str">
            <v>Non-Cig%</v>
          </cell>
          <cell r="D24" t="e">
            <v>#REF!</v>
          </cell>
          <cell r="O24" t="str">
            <v>Delivery</v>
          </cell>
          <cell r="Q24" t="str">
            <v>n/a</v>
          </cell>
          <cell r="R24" t="str">
            <v>n/a</v>
          </cell>
          <cell r="S24" t="str">
            <v>n/a</v>
          </cell>
          <cell r="T24">
            <v>431.3075357422656</v>
          </cell>
          <cell r="U24" t="str">
            <v>n/a</v>
          </cell>
          <cell r="V24">
            <v>3.7000000000000002E-3</v>
          </cell>
          <cell r="W24" t="str">
            <v>n/a</v>
          </cell>
          <cell r="X24" t="str">
            <v>n/a</v>
          </cell>
          <cell r="Y24" t="str">
            <v>n/a</v>
          </cell>
          <cell r="Z24">
            <v>431.3075357422656</v>
          </cell>
          <cell r="AA24">
            <v>0.95235763626506031</v>
          </cell>
          <cell r="AB24">
            <v>3.7000000000000002E-3</v>
          </cell>
          <cell r="AC24">
            <v>559.07450242844311</v>
          </cell>
          <cell r="AD24">
            <v>1.4855924769111317</v>
          </cell>
          <cell r="AE24">
            <v>6.1000000000000004E-3</v>
          </cell>
          <cell r="AF24" t="str">
            <v>n/a</v>
          </cell>
          <cell r="AG24" t="str">
            <v>n/a</v>
          </cell>
          <cell r="AH24" t="str">
            <v>n/a</v>
          </cell>
          <cell r="AI24" t="str">
            <v>n/a</v>
          </cell>
          <cell r="AJ24" t="str">
            <v>n/a</v>
          </cell>
          <cell r="AK24" t="str">
            <v>n/a</v>
          </cell>
          <cell r="AM24">
            <v>334</v>
          </cell>
          <cell r="AN24">
            <v>4</v>
          </cell>
        </row>
        <row r="25">
          <cell r="F25" t="str">
            <v xml:space="preserve">Sq. Ft. </v>
          </cell>
          <cell r="H25" t="str">
            <v>n/a</v>
          </cell>
          <cell r="I25" t="str">
            <v>n/a</v>
          </cell>
          <cell r="J25" t="str">
            <v>n/a</v>
          </cell>
          <cell r="K25" t="str">
            <v>n/a</v>
          </cell>
          <cell r="L25" t="str">
            <v>n/a</v>
          </cell>
          <cell r="O25" t="str">
            <v>Facility</v>
          </cell>
          <cell r="Q25" t="str">
            <v>n/a</v>
          </cell>
          <cell r="R25" t="str">
            <v>n/a</v>
          </cell>
          <cell r="S25" t="str">
            <v>n/a</v>
          </cell>
          <cell r="T25">
            <v>489.59233786959868</v>
          </cell>
          <cell r="U25" t="str">
            <v>n/a</v>
          </cell>
          <cell r="V25">
            <v>4.1999999999999997E-3</v>
          </cell>
          <cell r="W25" t="str">
            <v>n/a</v>
          </cell>
          <cell r="X25" t="str">
            <v>n/a</v>
          </cell>
          <cell r="Y25" t="str">
            <v>n/a</v>
          </cell>
          <cell r="Z25">
            <v>489.59233786959868</v>
          </cell>
          <cell r="AA25">
            <v>1.081054614138717</v>
          </cell>
          <cell r="AB25">
            <v>4.1999999999999997E-3</v>
          </cell>
          <cell r="AC25">
            <v>412.43200998819572</v>
          </cell>
          <cell r="AD25">
            <v>1.0959288764098511</v>
          </cell>
          <cell r="AE25">
            <v>4.4999999999999997E-3</v>
          </cell>
          <cell r="AF25" t="str">
            <v>n/a</v>
          </cell>
          <cell r="AG25" t="str">
            <v>n/a</v>
          </cell>
          <cell r="AH25" t="str">
            <v>n/a</v>
          </cell>
          <cell r="AI25" t="str">
            <v>n/a</v>
          </cell>
          <cell r="AJ25" t="str">
            <v>n/a</v>
          </cell>
          <cell r="AK25" t="str">
            <v>n/a</v>
          </cell>
          <cell r="AM25">
            <v>336</v>
          </cell>
          <cell r="AN25">
            <v>6</v>
          </cell>
        </row>
        <row r="26">
          <cell r="B26" t="str">
            <v>Cig $</v>
          </cell>
          <cell r="D26" t="e">
            <v>#REF!</v>
          </cell>
          <cell r="F26" t="str">
            <v>Sales</v>
          </cell>
          <cell r="H26" t="str">
            <v>n/a</v>
          </cell>
          <cell r="I26" t="str">
            <v>n/a</v>
          </cell>
          <cell r="J26" t="str">
            <v>n/a</v>
          </cell>
          <cell r="K26" t="str">
            <v>n/a</v>
          </cell>
          <cell r="L26" t="str">
            <v>n/a</v>
          </cell>
          <cell r="O26" t="str">
            <v>Total Dist.</v>
          </cell>
          <cell r="Q26" t="str">
            <v>n/a</v>
          </cell>
          <cell r="R26" t="str">
            <v>n/a</v>
          </cell>
          <cell r="S26" t="str">
            <v>n/a</v>
          </cell>
          <cell r="T26">
            <v>1818.4858263727954</v>
          </cell>
          <cell r="U26" t="str">
            <v>n/a</v>
          </cell>
          <cell r="V26">
            <v>1.5600000000000001E-2</v>
          </cell>
          <cell r="W26" t="str">
            <v>n/a</v>
          </cell>
          <cell r="X26" t="str">
            <v>n/a</v>
          </cell>
          <cell r="Y26" t="str">
            <v>n/a</v>
          </cell>
          <cell r="Z26">
            <v>1818.4858263727954</v>
          </cell>
          <cell r="AA26">
            <v>4.0153457096580922</v>
          </cell>
          <cell r="AB26">
            <v>1.5600000000000001E-2</v>
          </cell>
          <cell r="AC26">
            <v>1732.214441950422</v>
          </cell>
          <cell r="AD26">
            <v>4.6029012809213752</v>
          </cell>
          <cell r="AE26">
            <v>1.89E-2</v>
          </cell>
          <cell r="AF26" t="str">
            <v>n/a</v>
          </cell>
          <cell r="AG26" t="str">
            <v>n/a</v>
          </cell>
          <cell r="AH26" t="str">
            <v>n/a</v>
          </cell>
          <cell r="AI26" t="str">
            <v>n/a</v>
          </cell>
          <cell r="AJ26" t="str">
            <v>n/a</v>
          </cell>
          <cell r="AK26" t="str">
            <v>n/a</v>
          </cell>
        </row>
        <row r="27">
          <cell r="F27" t="str">
            <v>GP</v>
          </cell>
          <cell r="H27" t="str">
            <v>n/a</v>
          </cell>
          <cell r="I27" t="str">
            <v>n/a</v>
          </cell>
          <cell r="J27" t="str">
            <v>n/a</v>
          </cell>
          <cell r="K27" t="str">
            <v>n/a</v>
          </cell>
          <cell r="L27" t="str">
            <v>n/a</v>
          </cell>
        </row>
        <row r="28">
          <cell r="F28" t="str">
            <v>MI</v>
          </cell>
          <cell r="H28" t="str">
            <v>n/a</v>
          </cell>
          <cell r="I28" t="str">
            <v>n/a</v>
          </cell>
          <cell r="J28" t="str">
            <v>n/a</v>
          </cell>
          <cell r="K28" t="str">
            <v>n/a</v>
          </cell>
          <cell r="L28" t="str">
            <v>n/a</v>
          </cell>
          <cell r="O28" t="str">
            <v>Selling</v>
          </cell>
          <cell r="Q28" t="str">
            <v>n/a</v>
          </cell>
          <cell r="R28" t="str">
            <v>n/a</v>
          </cell>
          <cell r="S28" t="str">
            <v>n/a</v>
          </cell>
          <cell r="T28">
            <v>501.24929829506539</v>
          </cell>
          <cell r="U28" t="str">
            <v>n/a</v>
          </cell>
          <cell r="V28">
            <v>4.3E-3</v>
          </cell>
          <cell r="W28" t="str">
            <v>n/a</v>
          </cell>
          <cell r="X28" t="str">
            <v>n/a</v>
          </cell>
          <cell r="Y28" t="str">
            <v>n/a</v>
          </cell>
          <cell r="Z28">
            <v>501.24929829506539</v>
          </cell>
          <cell r="AA28">
            <v>1.1067940097134483</v>
          </cell>
          <cell r="AB28">
            <v>4.3E-3</v>
          </cell>
          <cell r="AC28">
            <v>513.24872354086585</v>
          </cell>
          <cell r="AD28">
            <v>1.3638226017544817</v>
          </cell>
          <cell r="AE28">
            <v>5.6000000000000008E-3</v>
          </cell>
          <cell r="AF28" t="str">
            <v>n/a</v>
          </cell>
          <cell r="AG28" t="str">
            <v>n/a</v>
          </cell>
          <cell r="AH28" t="str">
            <v>n/a</v>
          </cell>
          <cell r="AI28" t="str">
            <v>n/a</v>
          </cell>
          <cell r="AJ28" t="str">
            <v>n/a</v>
          </cell>
          <cell r="AK28" t="str">
            <v>n/a</v>
          </cell>
          <cell r="AM28">
            <v>332</v>
          </cell>
          <cell r="AN28">
            <v>2</v>
          </cell>
        </row>
        <row r="29">
          <cell r="F29" t="str">
            <v>NSI</v>
          </cell>
          <cell r="H29" t="str">
            <v>n/a</v>
          </cell>
          <cell r="I29" t="str">
            <v>n/a</v>
          </cell>
          <cell r="J29" t="str">
            <v>n/a</v>
          </cell>
          <cell r="K29" t="str">
            <v>n/a</v>
          </cell>
          <cell r="L29" t="str">
            <v>n/a</v>
          </cell>
          <cell r="O29" t="str">
            <v>G&amp;A</v>
          </cell>
          <cell r="Q29" t="str">
            <v>n/a</v>
          </cell>
          <cell r="R29" t="str">
            <v>n/a</v>
          </cell>
          <cell r="S29" t="str">
            <v>n/a</v>
          </cell>
          <cell r="T29">
            <v>1503.746783594198</v>
          </cell>
          <cell r="U29" t="str">
            <v>n/a</v>
          </cell>
          <cell r="V29">
            <v>1.2899990466717243E-2</v>
          </cell>
          <cell r="W29" t="str">
            <v>n/a</v>
          </cell>
          <cell r="X29" t="str">
            <v>n/a</v>
          </cell>
          <cell r="Y29" t="str">
            <v>n/a</v>
          </cell>
          <cell r="Z29">
            <v>1503.746783594198</v>
          </cell>
          <cell r="AA29">
            <v>3.320379575330985</v>
          </cell>
          <cell r="AB29">
            <v>1.2899990466717243E-2</v>
          </cell>
          <cell r="AC29">
            <v>1183.7578139321681</v>
          </cell>
          <cell r="AD29">
            <v>3.1455229942050167</v>
          </cell>
          <cell r="AE29">
            <v>1.2915850452168393E-2</v>
          </cell>
          <cell r="AF29" t="str">
            <v>n/a</v>
          </cell>
          <cell r="AG29" t="str">
            <v>n/a</v>
          </cell>
          <cell r="AH29" t="str">
            <v>n/a</v>
          </cell>
          <cell r="AI29" t="str">
            <v>n/a</v>
          </cell>
          <cell r="AJ29" t="str">
            <v>n/a</v>
          </cell>
          <cell r="AK29" t="str">
            <v>n/a</v>
          </cell>
          <cell r="AM29">
            <v>335</v>
          </cell>
          <cell r="AN29">
            <v>5</v>
          </cell>
        </row>
        <row r="30">
          <cell r="F30" t="str">
            <v>OpEx</v>
          </cell>
          <cell r="H30" t="str">
            <v>n/a</v>
          </cell>
          <cell r="I30" t="str">
            <v>n/a</v>
          </cell>
          <cell r="J30" t="str">
            <v>n/a</v>
          </cell>
          <cell r="K30" t="str">
            <v>n/a</v>
          </cell>
          <cell r="L30" t="str">
            <v>n/a</v>
          </cell>
          <cell r="O30" t="str">
            <v>SG&amp;A</v>
          </cell>
          <cell r="Q30" t="str">
            <v>n/a</v>
          </cell>
          <cell r="R30" t="str">
            <v>n/a</v>
          </cell>
          <cell r="S30" t="str">
            <v>n/a</v>
          </cell>
          <cell r="T30">
            <v>2004.9960818892632</v>
          </cell>
          <cell r="U30" t="str">
            <v>n/a</v>
          </cell>
          <cell r="V30">
            <v>1.7199990466717243E-2</v>
          </cell>
          <cell r="W30" t="str">
            <v>n/a</v>
          </cell>
          <cell r="X30" t="str">
            <v>n/a</v>
          </cell>
          <cell r="Y30" t="str">
            <v>n/a</v>
          </cell>
          <cell r="Z30">
            <v>2004.9960818892632</v>
          </cell>
          <cell r="AA30">
            <v>4.4271735850444331</v>
          </cell>
          <cell r="AB30">
            <v>1.7199990466717243E-2</v>
          </cell>
          <cell r="AC30">
            <v>1697.0065374730339</v>
          </cell>
          <cell r="AD30">
            <v>4.5093455959594975</v>
          </cell>
          <cell r="AE30">
            <v>1.851585045216839E-2</v>
          </cell>
          <cell r="AF30" t="str">
            <v>n/a</v>
          </cell>
          <cell r="AG30" t="str">
            <v>n/a</v>
          </cell>
          <cell r="AH30" t="str">
            <v>n/a</v>
          </cell>
          <cell r="AI30" t="str">
            <v>n/a</v>
          </cell>
          <cell r="AJ30" t="str">
            <v>n/a</v>
          </cell>
          <cell r="AK30" t="str">
            <v>n/a</v>
          </cell>
        </row>
        <row r="31">
          <cell r="F31" t="str">
            <v>EBIT</v>
          </cell>
          <cell r="H31" t="str">
            <v>n/a</v>
          </cell>
          <cell r="I31" t="str">
            <v>n/a</v>
          </cell>
          <cell r="J31" t="str">
            <v>n/a</v>
          </cell>
          <cell r="K31" t="str">
            <v>n/a</v>
          </cell>
          <cell r="L31" t="str">
            <v>n/a</v>
          </cell>
        </row>
        <row r="32">
          <cell r="F32" t="str">
            <v>EBITDA</v>
          </cell>
          <cell r="H32" t="str">
            <v>n/a</v>
          </cell>
          <cell r="I32" t="str">
            <v>n/a</v>
          </cell>
          <cell r="J32" t="str">
            <v>n/a</v>
          </cell>
          <cell r="K32" t="str">
            <v>n/a</v>
          </cell>
          <cell r="L32" t="str">
            <v>n/a</v>
          </cell>
          <cell r="O32" t="str">
            <v>Allocation</v>
          </cell>
          <cell r="Q32" t="str">
            <v>n/a</v>
          </cell>
          <cell r="R32" t="str">
            <v>n/a</v>
          </cell>
          <cell r="S32" t="str">
            <v>n/a</v>
          </cell>
          <cell r="T32" t="str">
            <v>n/a</v>
          </cell>
          <cell r="U32" t="str">
            <v>n/a</v>
          </cell>
          <cell r="V32" t="str">
            <v>n/a</v>
          </cell>
          <cell r="W32" t="str">
            <v>n/a</v>
          </cell>
          <cell r="X32" t="str">
            <v>n/a</v>
          </cell>
          <cell r="Y32" t="str">
            <v>n/a</v>
          </cell>
          <cell r="Z32" t="str">
            <v>n/a</v>
          </cell>
          <cell r="AA32" t="str">
            <v>n/a</v>
          </cell>
          <cell r="AB32" t="str">
            <v>n/a</v>
          </cell>
          <cell r="AC32" t="str">
            <v>n/a</v>
          </cell>
          <cell r="AD32" t="str">
            <v>n/a</v>
          </cell>
          <cell r="AE32" t="str">
            <v>n/a</v>
          </cell>
          <cell r="AF32" t="str">
            <v>n/a</v>
          </cell>
          <cell r="AG32" t="str">
            <v>n/a</v>
          </cell>
          <cell r="AH32" t="str">
            <v>n/a</v>
          </cell>
          <cell r="AI32" t="str">
            <v>n/a</v>
          </cell>
          <cell r="AJ32" t="str">
            <v>n/a</v>
          </cell>
          <cell r="AK32" t="str">
            <v>n/a</v>
          </cell>
          <cell r="AM32">
            <v>338</v>
          </cell>
          <cell r="AN32">
            <v>8</v>
          </cell>
        </row>
        <row r="33">
          <cell r="F33" t="str">
            <v>Drops</v>
          </cell>
          <cell r="H33">
            <v>28.361000000000001</v>
          </cell>
          <cell r="I33">
            <v>27.353999999999999</v>
          </cell>
          <cell r="J33">
            <v>21.337</v>
          </cell>
          <cell r="K33" t="str">
            <v>n/a</v>
          </cell>
          <cell r="L33" t="str">
            <v>n/a</v>
          </cell>
        </row>
        <row r="34">
          <cell r="F34" t="str">
            <v>Sales</v>
          </cell>
          <cell r="H34" t="str">
            <v>n/a</v>
          </cell>
          <cell r="I34">
            <v>4261.51949457726</v>
          </cell>
          <cell r="J34">
            <v>4295.4284939379768</v>
          </cell>
          <cell r="K34" t="str">
            <v>n/a</v>
          </cell>
          <cell r="L34" t="str">
            <v>n/a</v>
          </cell>
          <cell r="O34" t="str">
            <v>Other exp/(inc)</v>
          </cell>
          <cell r="Q34" t="str">
            <v>n/a</v>
          </cell>
          <cell r="R34" t="str">
            <v>n/a</v>
          </cell>
          <cell r="S34" t="str">
            <v>n/a</v>
          </cell>
          <cell r="T34" t="str">
            <v>n/a</v>
          </cell>
          <cell r="U34" t="str">
            <v>n/a</v>
          </cell>
          <cell r="V34" t="str">
            <v>n/a</v>
          </cell>
          <cell r="W34" t="str">
            <v>n/a</v>
          </cell>
          <cell r="X34" t="str">
            <v>n/a</v>
          </cell>
          <cell r="Y34" t="str">
            <v>n/a</v>
          </cell>
          <cell r="Z34" t="str">
            <v>n/a</v>
          </cell>
          <cell r="AA34" t="str">
            <v>n/a</v>
          </cell>
          <cell r="AB34" t="str">
            <v>n/a</v>
          </cell>
          <cell r="AC34" t="str">
            <v>n/a</v>
          </cell>
          <cell r="AD34" t="str">
            <v>n/a</v>
          </cell>
          <cell r="AE34" t="str">
            <v>n/a</v>
          </cell>
          <cell r="AF34" t="str">
            <v>n/a</v>
          </cell>
          <cell r="AG34" t="str">
            <v>n/a</v>
          </cell>
          <cell r="AH34" t="str">
            <v>n/a</v>
          </cell>
          <cell r="AI34" t="str">
            <v>n/a</v>
          </cell>
          <cell r="AJ34" t="str">
            <v>n/a</v>
          </cell>
          <cell r="AK34" t="str">
            <v>n/a</v>
          </cell>
          <cell r="AM34">
            <v>337</v>
          </cell>
          <cell r="AN34">
            <v>7</v>
          </cell>
        </row>
        <row r="35">
          <cell r="F35" t="str">
            <v>GP</v>
          </cell>
          <cell r="H35" t="str">
            <v>n/a</v>
          </cell>
          <cell r="I35">
            <v>105.58120337415777</v>
          </cell>
          <cell r="J35">
            <v>103.42156380770028</v>
          </cell>
          <cell r="K35" t="str">
            <v>n/a</v>
          </cell>
          <cell r="L35" t="str">
            <v>n/a</v>
          </cell>
        </row>
        <row r="36">
          <cell r="F36" t="str">
            <v>MI</v>
          </cell>
          <cell r="H36" t="str">
            <v>n/a</v>
          </cell>
          <cell r="I36">
            <v>51.899939548234826</v>
          </cell>
          <cell r="J36">
            <v>55.227115073311943</v>
          </cell>
          <cell r="K36" t="str">
            <v>n/a</v>
          </cell>
          <cell r="L36" t="str">
            <v>n/a</v>
          </cell>
          <cell r="O36" t="str">
            <v>Total OpEx</v>
          </cell>
          <cell r="Q36" t="str">
            <v>n/a</v>
          </cell>
          <cell r="R36" t="str">
            <v>n/a</v>
          </cell>
          <cell r="S36" t="str">
            <v>n/a</v>
          </cell>
          <cell r="T36">
            <v>3823.4819082620588</v>
          </cell>
          <cell r="U36" t="str">
            <v>n/a</v>
          </cell>
          <cell r="V36">
            <v>3.2799990466717242E-2</v>
          </cell>
          <cell r="W36" t="str">
            <v>n/a</v>
          </cell>
          <cell r="X36" t="str">
            <v>n/a</v>
          </cell>
          <cell r="Y36" t="str">
            <v>n/a</v>
          </cell>
          <cell r="Z36">
            <v>3823.4819082620588</v>
          </cell>
          <cell r="AA36">
            <v>8.4425192947025263</v>
          </cell>
          <cell r="AB36">
            <v>3.2799990466717242E-2</v>
          </cell>
          <cell r="AC36">
            <v>3429.2209794234559</v>
          </cell>
          <cell r="AD36">
            <v>9.1122468768808726</v>
          </cell>
          <cell r="AE36">
            <v>3.7415850452168394E-2</v>
          </cell>
          <cell r="AF36" t="str">
            <v>n/a</v>
          </cell>
          <cell r="AG36" t="str">
            <v>n/a</v>
          </cell>
          <cell r="AH36" t="str">
            <v>n/a</v>
          </cell>
          <cell r="AI36" t="str">
            <v>n/a</v>
          </cell>
          <cell r="AJ36" t="str">
            <v>n/a</v>
          </cell>
          <cell r="AK36" t="str">
            <v>n/a</v>
          </cell>
        </row>
        <row r="37">
          <cell r="F37" t="str">
            <v>NSI</v>
          </cell>
          <cell r="H37" t="str">
            <v>n/a</v>
          </cell>
          <cell r="I37">
            <v>157.69345262274348</v>
          </cell>
          <cell r="J37">
            <v>158.52457300444297</v>
          </cell>
          <cell r="K37" t="str">
            <v>n/a</v>
          </cell>
          <cell r="L37" t="str">
            <v>n/a</v>
          </cell>
        </row>
        <row r="38">
          <cell r="F38" t="str">
            <v>OpEx</v>
          </cell>
          <cell r="H38" t="str">
            <v>n/a</v>
          </cell>
          <cell r="I38">
            <v>139.77779879586382</v>
          </cell>
          <cell r="J38">
            <v>160.71711015716625</v>
          </cell>
          <cell r="K38" t="str">
            <v>n/a</v>
          </cell>
          <cell r="L38" t="str">
            <v>n/a</v>
          </cell>
          <cell r="O38" t="str">
            <v>EBIT</v>
          </cell>
          <cell r="Q38" t="str">
            <v>n/a</v>
          </cell>
          <cell r="R38" t="str">
            <v>n/a</v>
          </cell>
          <cell r="S38" t="str">
            <v>n/a</v>
          </cell>
          <cell r="T38">
            <v>489.74105364551042</v>
          </cell>
          <cell r="U38" t="str">
            <v>n/a</v>
          </cell>
          <cell r="V38">
            <v>4.2012757680431577E-3</v>
          </cell>
          <cell r="W38" t="str">
            <v>n/a</v>
          </cell>
          <cell r="X38" t="str">
            <v>n/a</v>
          </cell>
          <cell r="Y38" t="str">
            <v>n/a</v>
          </cell>
          <cell r="Z38">
            <v>489.74105364551042</v>
          </cell>
          <cell r="AA38">
            <v>1.0813829891219615</v>
          </cell>
          <cell r="AB38">
            <v>4.2012757680431577E-3</v>
          </cell>
          <cell r="AC38">
            <v>-46.782165227655895</v>
          </cell>
          <cell r="AD38">
            <v>-0.12431121865500289</v>
          </cell>
          <cell r="AE38">
            <v>-5.1043502547359703E-4</v>
          </cell>
          <cell r="AF38" t="str">
            <v>n/a</v>
          </cell>
          <cell r="AG38" t="str">
            <v>n/a</v>
          </cell>
          <cell r="AH38" t="str">
            <v>n/a</v>
          </cell>
          <cell r="AI38" t="str">
            <v>n/a</v>
          </cell>
          <cell r="AJ38" t="str">
            <v>n/a</v>
          </cell>
          <cell r="AK38" t="str">
            <v>n/a</v>
          </cell>
        </row>
        <row r="39">
          <cell r="A39">
            <v>368</v>
          </cell>
          <cell r="F39" t="str">
            <v>EBIT</v>
          </cell>
          <cell r="H39" t="str">
            <v>n/a</v>
          </cell>
          <cell r="I39">
            <v>17.903818587610967</v>
          </cell>
          <cell r="J39">
            <v>-2.1925371527232458</v>
          </cell>
          <cell r="K39" t="str">
            <v>n/a</v>
          </cell>
          <cell r="L39" t="str">
            <v>n/a</v>
          </cell>
          <cell r="O39" t="str">
            <v>D&amp;A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cell r="AE39" t="str">
            <v>n/a</v>
          </cell>
          <cell r="AF39" t="str">
            <v>n/a</v>
          </cell>
          <cell r="AG39" t="str">
            <v>n/a</v>
          </cell>
          <cell r="AH39" t="str">
            <v>n/a</v>
          </cell>
          <cell r="AI39" t="str">
            <v>n/a</v>
          </cell>
          <cell r="AJ39" t="str">
            <v>n/a</v>
          </cell>
          <cell r="AK39" t="str">
            <v>n/a</v>
          </cell>
        </row>
        <row r="40">
          <cell r="A40">
            <v>364</v>
          </cell>
          <cell r="F40" t="str">
            <v>EBITDA</v>
          </cell>
          <cell r="H40" t="str">
            <v>n/a</v>
          </cell>
          <cell r="I40" t="str">
            <v>n/a</v>
          </cell>
          <cell r="J40" t="str">
            <v>n/a</v>
          </cell>
          <cell r="K40" t="str">
            <v>n/a</v>
          </cell>
          <cell r="L40" t="str">
            <v>n/a</v>
          </cell>
          <cell r="O40" t="str">
            <v>EBITDA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cell r="AE40" t="str">
            <v>n/a</v>
          </cell>
          <cell r="AF40" t="str">
            <v>n/a</v>
          </cell>
          <cell r="AG40" t="str">
            <v>n/a</v>
          </cell>
          <cell r="AH40" t="str">
            <v>n/a</v>
          </cell>
          <cell r="AI40" t="str">
            <v>n/a</v>
          </cell>
          <cell r="AJ40" t="str">
            <v>n/a</v>
          </cell>
          <cell r="AK40" t="str">
            <v>n/a</v>
          </cell>
        </row>
        <row r="41">
          <cell r="A41">
            <v>372</v>
          </cell>
        </row>
        <row r="42">
          <cell r="A42">
            <v>370</v>
          </cell>
          <cell r="F42" t="str">
            <v>RONA</v>
          </cell>
          <cell r="H42" t="str">
            <v>n/a</v>
          </cell>
          <cell r="I42">
            <v>1.1936338890741749</v>
          </cell>
          <cell r="J42">
            <v>-9.9354209142744759E-2</v>
          </cell>
          <cell r="K42" t="str">
            <v>n/a</v>
          </cell>
          <cell r="L42" t="str">
            <v>n/a</v>
          </cell>
          <cell r="O42" t="str">
            <v>CapEx</v>
          </cell>
          <cell r="Q42" t="str">
            <v>n/a</v>
          </cell>
          <cell r="R42" t="str">
            <v>n/a</v>
          </cell>
          <cell r="S42" t="str">
            <v>n/a</v>
          </cell>
          <cell r="T42" t="str">
            <v>n/a</v>
          </cell>
          <cell r="U42" t="str">
            <v>n/a</v>
          </cell>
          <cell r="V42" t="str">
            <v>n/a</v>
          </cell>
          <cell r="W42" t="str">
            <v>n/a</v>
          </cell>
          <cell r="X42" t="str">
            <v>n/a</v>
          </cell>
          <cell r="Y42" t="str">
            <v>n/a</v>
          </cell>
          <cell r="Z42">
            <v>13.709446021105352</v>
          </cell>
          <cell r="AA42">
            <v>3.0271429375083578E-2</v>
          </cell>
          <cell r="AB42">
            <v>1.1760738237692484E-4</v>
          </cell>
          <cell r="AC42">
            <v>0</v>
          </cell>
          <cell r="AD42">
            <v>0</v>
          </cell>
          <cell r="AE42">
            <v>0</v>
          </cell>
          <cell r="AF42" t="str">
            <v>n/a</v>
          </cell>
          <cell r="AG42" t="str">
            <v>n/a</v>
          </cell>
          <cell r="AH42" t="str">
            <v>n/a</v>
          </cell>
          <cell r="AI42" t="str">
            <v>n/a</v>
          </cell>
          <cell r="AJ42" t="str">
            <v>n/a</v>
          </cell>
          <cell r="AK42" t="str">
            <v>n/a</v>
          </cell>
        </row>
        <row r="43">
          <cell r="F43" t="str">
            <v>Working Capital</v>
          </cell>
          <cell r="H43" t="str">
            <v>n/a</v>
          </cell>
          <cell r="I43">
            <v>205.94304828887562</v>
          </cell>
          <cell r="J43">
            <v>330.1922251780652</v>
          </cell>
          <cell r="K43" t="str">
            <v>n/a</v>
          </cell>
          <cell r="L43" t="str">
            <v>n/a</v>
          </cell>
        </row>
        <row r="44">
          <cell r="F44" t="str">
            <v>Cash Conv.</v>
          </cell>
          <cell r="H44" t="str">
            <v>n/a</v>
          </cell>
          <cell r="I44">
            <v>1.0100000000000016</v>
          </cell>
          <cell r="J44">
            <v>1.9100000000000001</v>
          </cell>
          <cell r="K44" t="str">
            <v>n/a</v>
          </cell>
          <cell r="L44" t="str">
            <v>n/a</v>
          </cell>
        </row>
        <row r="45">
          <cell r="A45">
            <v>372</v>
          </cell>
        </row>
        <row r="46">
          <cell r="A46">
            <v>373</v>
          </cell>
          <cell r="F46" t="str">
            <v>DSO</v>
          </cell>
          <cell r="H46" t="str">
            <v>n/a</v>
          </cell>
          <cell r="I46">
            <v>8.27</v>
          </cell>
          <cell r="J46">
            <v>7.63</v>
          </cell>
          <cell r="K46" t="str">
            <v>n/a</v>
          </cell>
          <cell r="L46" t="str">
            <v>n/a</v>
          </cell>
        </row>
        <row r="47">
          <cell r="A47">
            <v>374</v>
          </cell>
          <cell r="F47" t="str">
            <v>Inv. Days</v>
          </cell>
          <cell r="H47" t="str">
            <v>n/a</v>
          </cell>
          <cell r="I47">
            <v>13.15</v>
          </cell>
          <cell r="J47">
            <v>12.98</v>
          </cell>
          <cell r="K47" t="str">
            <v>n/a</v>
          </cell>
          <cell r="L47" t="str">
            <v>n/a</v>
          </cell>
        </row>
        <row r="48">
          <cell r="F48" t="str">
            <v>AP Days</v>
          </cell>
          <cell r="H48" t="str">
            <v>n/a</v>
          </cell>
          <cell r="I48">
            <v>20.41</v>
          </cell>
          <cell r="J48">
            <v>18.7</v>
          </cell>
          <cell r="K48" t="str">
            <v>n/a</v>
          </cell>
          <cell r="L48" t="str">
            <v>n/a</v>
          </cell>
        </row>
        <row r="50">
          <cell r="F50" t="str">
            <v>Fill Rate</v>
          </cell>
          <cell r="H50" t="str">
            <v>n/a</v>
          </cell>
          <cell r="I50">
            <v>0.93700000000000006</v>
          </cell>
          <cell r="J50">
            <v>0.95799999999999996</v>
          </cell>
          <cell r="K50" t="str">
            <v>n/a</v>
          </cell>
          <cell r="L50" t="str">
            <v>n/a</v>
          </cell>
        </row>
        <row r="51">
          <cell r="A51">
            <v>372</v>
          </cell>
        </row>
        <row r="52">
          <cell r="F52" t="str">
            <v>Capacity Utilization</v>
          </cell>
          <cell r="K52" t="str">
            <v>n/a</v>
          </cell>
        </row>
        <row r="53">
          <cell r="F53" t="str">
            <v>Miles Driven</v>
          </cell>
          <cell r="J53" t="str">
            <v>n/a</v>
          </cell>
          <cell r="K53" t="str">
            <v>n/a</v>
          </cell>
        </row>
        <row r="55">
          <cell r="F55" t="str">
            <v>(1) Includes inventory shrinkage</v>
          </cell>
          <cell r="O55" t="str">
            <v>Column for Indirect</v>
          </cell>
          <cell r="AI55" t="str">
            <v>D&amp;A Calc</v>
          </cell>
        </row>
        <row r="56">
          <cell r="Q56" t="str">
            <v>!D</v>
          </cell>
          <cell r="T56" t="str">
            <v>!F</v>
          </cell>
          <cell r="W56" t="str">
            <v>!H</v>
          </cell>
          <cell r="Z56" t="str">
            <v>!J</v>
          </cell>
          <cell r="AC56" t="str">
            <v>!L</v>
          </cell>
          <cell r="AF56" t="str">
            <v>!N</v>
          </cell>
          <cell r="AJ56" t="str">
            <v>EBIT per source</v>
          </cell>
        </row>
        <row r="57">
          <cell r="AJ57" t="str">
            <v>EBITDA per source</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refreshError="1"/>
      <sheetData sheetId="161"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mium"/>
      <sheetName val="Commissions"/>
    </sheetNames>
    <sheetDataSet>
      <sheetData sheetId="0"/>
      <sheetData sheetId="1">
        <row r="3">
          <cell r="B3" t="str">
            <v>Commissions Bridge - Actual to Pro Forma</v>
          </cell>
        </row>
        <row r="5">
          <cell r="K5" t="str">
            <v>Adjustment</v>
          </cell>
        </row>
        <row r="6">
          <cell r="B6" t="str">
            <v>2011 Actual</v>
          </cell>
          <cell r="D6" t="str">
            <v xml:space="preserve">2011E Pro Forma </v>
          </cell>
          <cell r="F6" t="str">
            <v>2012E Renewal</v>
          </cell>
          <cell r="H6" t="str">
            <v xml:space="preserve">2012E Pro Forma </v>
          </cell>
          <cell r="K6">
            <v>2011</v>
          </cell>
          <cell r="M6">
            <v>2012</v>
          </cell>
        </row>
        <row r="7">
          <cell r="B7">
            <v>18.864999999999998</v>
          </cell>
          <cell r="C7">
            <v>7.5670655099999999</v>
          </cell>
          <cell r="D7">
            <v>7.5670655099999999</v>
          </cell>
          <cell r="E7">
            <v>7.1366294999999997</v>
          </cell>
          <cell r="F7">
            <v>7.1366294999999997</v>
          </cell>
          <cell r="G7">
            <v>7.1366294999999997</v>
          </cell>
          <cell r="H7">
            <v>10.1366295</v>
          </cell>
        </row>
        <row r="8">
          <cell r="C8">
            <v>7.37574869</v>
          </cell>
          <cell r="E8">
            <v>0.4304360100000002</v>
          </cell>
          <cell r="G8">
            <v>3</v>
          </cell>
          <cell r="K8" t="str">
            <v>Other Book Movements</v>
          </cell>
        </row>
        <row r="9">
          <cell r="C9">
            <v>3.9221857999999998</v>
          </cell>
          <cell r="K9" t="str">
            <v>Lost book of business</v>
          </cell>
        </row>
        <row r="10">
          <cell r="C10">
            <v>11.297934489999999</v>
          </cell>
        </row>
      </sheetData>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Opps"/>
      <sheetName val="Consol view"/>
      <sheetName val="EPS Growth"/>
      <sheetName val="EPS Growth-OLD"/>
      <sheetName val="SBU Summaries"/>
      <sheetName val="Corp Waterfall"/>
      <sheetName val="Rev &amp; OI Walk"/>
      <sheetName val="Org gr-OI mgn"/>
      <sheetName val="THOMSONplus"/>
      <sheetName val="Consensus rec"/>
      <sheetName val="Consensus"/>
      <sheetName val="2006A Rec-OLD"/>
      <sheetName val="2007LE Rec-OLD"/>
      <sheetName val="2006A Rec"/>
      <sheetName val="2007LE Rec"/>
      <sheetName val="OI Mgn Walk backup"/>
      <sheetName val="NAL"/>
      <sheetName val="TLRI"/>
      <sheetName val="TTA"/>
      <sheetName val="TF"/>
      <sheetName val="TS"/>
      <sheetName val="TH"/>
      <sheetName val="Shares"/>
      <sheetName val="Org grwth-OI mgn2"/>
      <sheetName val="Freight Rate Summary"/>
      <sheetName val="Slide 8"/>
      <sheetName val="Slide 10"/>
      <sheetName val="Slide 13"/>
      <sheetName val="Slide 14"/>
      <sheetName val="Slide 12"/>
      <sheetName val="Slide 16"/>
      <sheetName val="Slide 5"/>
      <sheetName val="Slide 9"/>
      <sheetName val="Slide 11"/>
      <sheetName val="Slide 6"/>
      <sheetName val="Slide 4"/>
      <sheetName val="2008 Revenue Walk TS Version"/>
      <sheetName val="FCF Wlaks"/>
      <sheetName val="Currency Slide"/>
    </sheetNames>
    <sheetDataSet>
      <sheetData sheetId="0" refreshError="1"/>
      <sheetData sheetId="1" refreshError="1">
        <row r="2">
          <cell r="C2" t="str">
            <v>Include</v>
          </cell>
          <cell r="F2" t="str">
            <v>Include</v>
          </cell>
          <cell r="G2" t="str">
            <v>Include</v>
          </cell>
          <cell r="H2" t="str">
            <v>Include</v>
          </cell>
          <cell r="I2" t="str">
            <v>Include</v>
          </cell>
          <cell r="J2" t="str">
            <v>Include</v>
          </cell>
          <cell r="K2" t="str">
            <v>Include</v>
          </cell>
          <cell r="M2" t="str">
            <v>Include</v>
          </cell>
          <cell r="N2" t="str">
            <v>Include</v>
          </cell>
          <cell r="P2" t="str">
            <v>Include</v>
          </cell>
          <cell r="Q2" t="str">
            <v>Include</v>
          </cell>
        </row>
        <row r="3">
          <cell r="B3" t="str">
            <v>2005A</v>
          </cell>
          <cell r="C3" t="str">
            <v>2006A</v>
          </cell>
          <cell r="D3" t="str">
            <v>2007P</v>
          </cell>
          <cell r="E3" t="str">
            <v>2007P Adj</v>
          </cell>
          <cell r="F3" t="str">
            <v>2007LE**</v>
          </cell>
          <cell r="G3" t="str">
            <v>2008 FL</v>
          </cell>
          <cell r="H3" t="str">
            <v>2008FL B/(W)
Consensus</v>
          </cell>
          <cell r="I3" t="str">
            <v>2008FL
Risk-Adj</v>
          </cell>
          <cell r="J3" t="str">
            <v>2008FL Risk-Adj
B/(W) Consensus</v>
          </cell>
          <cell r="K3" t="str">
            <v>2008T</v>
          </cell>
          <cell r="L3" t="str">
            <v>2008 
T+ exp</v>
          </cell>
          <cell r="M3" t="str">
            <v>2008T 
ex T+</v>
          </cell>
          <cell r="N3" t="str">
            <v>2008T B/(W)
Consensus</v>
          </cell>
          <cell r="O3" t="str">
            <v>Consensus 
Estimate</v>
          </cell>
          <cell r="P3" t="str">
            <v>2008T
Risk-Adj</v>
          </cell>
          <cell r="Q3" t="str">
            <v>2008T Risk-Adj
B/(W) Consensus</v>
          </cell>
        </row>
        <row r="4">
          <cell r="A4" t="str">
            <v>Total Revenue</v>
          </cell>
          <cell r="B4">
            <v>6170.9782954394368</v>
          </cell>
          <cell r="C4">
            <v>6634.8235003434711</v>
          </cell>
          <cell r="D4">
            <v>7252.3731802600014</v>
          </cell>
          <cell r="E4">
            <v>7245.9043288265057</v>
          </cell>
          <cell r="F4">
            <v>7205.2</v>
          </cell>
          <cell r="G4">
            <v>7695.3</v>
          </cell>
          <cell r="H4">
            <v>-25.899999999999636</v>
          </cell>
          <cell r="I4">
            <v>7664.3</v>
          </cell>
          <cell r="J4">
            <v>-56.899999999999636</v>
          </cell>
          <cell r="K4">
            <v>7714.7584885857941</v>
          </cell>
          <cell r="L4">
            <v>0</v>
          </cell>
          <cell r="M4">
            <v>7714.7584885857941</v>
          </cell>
          <cell r="N4">
            <v>-6.4415114142057064</v>
          </cell>
          <cell r="O4">
            <v>7721.2</v>
          </cell>
          <cell r="P4">
            <v>7683.7584885857941</v>
          </cell>
          <cell r="Q4">
            <v>-37.441511414205706</v>
          </cell>
        </row>
        <row r="5">
          <cell r="A5" t="str">
            <v>Growth</v>
          </cell>
          <cell r="D5">
            <v>9.3077032099581958E-2</v>
          </cell>
          <cell r="E5">
            <v>0.17419053866734169</v>
          </cell>
          <cell r="F5">
            <v>8.5967094622336537E-2</v>
          </cell>
          <cell r="G5">
            <v>6.802031865874647E-2</v>
          </cell>
          <cell r="I5">
            <v>6.3717870426913903E-2</v>
          </cell>
          <cell r="K5">
            <v>7.0720936071974938E-2</v>
          </cell>
          <cell r="M5">
            <v>7.0720936071974938E-2</v>
          </cell>
          <cell r="P5">
            <v>6.6418487840142371E-2</v>
          </cell>
        </row>
        <row r="6">
          <cell r="A6" t="str">
            <v>Organic Growth</v>
          </cell>
          <cell r="F6">
            <v>6.2155982320991621E-2</v>
          </cell>
          <cell r="G6">
            <v>6.6559010920104189E-2</v>
          </cell>
          <cell r="I6">
            <v>6.2158080563292639E-2</v>
          </cell>
          <cell r="K6">
            <v>6.9150877215878204E-2</v>
          </cell>
          <cell r="M6">
            <v>6.9150877215878204E-2</v>
          </cell>
          <cell r="P6">
            <v>6.4854737907988014E-2</v>
          </cell>
        </row>
        <row r="8">
          <cell r="A8" t="str">
            <v>Total EBITDA</v>
          </cell>
          <cell r="B8">
            <v>1823.9570927458672</v>
          </cell>
          <cell r="C8">
            <v>1939.7185568094378</v>
          </cell>
          <cell r="D8">
            <v>2098.1555130909996</v>
          </cell>
          <cell r="E8">
            <v>2085.2620525332404</v>
          </cell>
          <cell r="F8">
            <v>2075.9</v>
          </cell>
          <cell r="G8">
            <v>2375.9</v>
          </cell>
          <cell r="H8">
            <v>21.900000000000091</v>
          </cell>
          <cell r="I8">
            <v>2313.9</v>
          </cell>
          <cell r="J8">
            <v>-40.099999999999909</v>
          </cell>
          <cell r="K8">
            <v>2402.1245609043899</v>
          </cell>
          <cell r="L8">
            <v>1.3000000000000043</v>
          </cell>
          <cell r="M8">
            <v>2400.8245609043897</v>
          </cell>
          <cell r="N8">
            <v>48.124560904389909</v>
          </cell>
          <cell r="O8">
            <v>2354</v>
          </cell>
          <cell r="P8">
            <v>2340.1245609043899</v>
          </cell>
          <cell r="Q8">
            <v>-13.875439095610091</v>
          </cell>
        </row>
        <row r="9">
          <cell r="A9" t="str">
            <v xml:space="preserve">Growth </v>
          </cell>
          <cell r="F9">
            <v>7.0206805370033321E-2</v>
          </cell>
          <cell r="G9">
            <v>0.14451563177417026</v>
          </cell>
          <cell r="I9">
            <v>0.11464906787417495</v>
          </cell>
          <cell r="K9">
            <v>0.15714849506449724</v>
          </cell>
          <cell r="M9">
            <v>0.15652226066014241</v>
          </cell>
          <cell r="P9">
            <v>0.12728193116450215</v>
          </cell>
        </row>
        <row r="10">
          <cell r="A10" t="str">
            <v>Margin</v>
          </cell>
          <cell r="B10">
            <v>0.29557016820069415</v>
          </cell>
          <cell r="C10">
            <v>0.29235420606275697</v>
          </cell>
          <cell r="D10">
            <v>0.28930606036681911</v>
          </cell>
          <cell r="E10">
            <v>0.28778492758142094</v>
          </cell>
          <cell r="F10">
            <v>0.28811136401487819</v>
          </cell>
          <cell r="G10">
            <v>0.30874689745688927</v>
          </cell>
          <cell r="I10">
            <v>0.30190624062210508</v>
          </cell>
          <cell r="K10">
            <v>0.31136743482746765</v>
          </cell>
          <cell r="M10">
            <v>0.31119892663606752</v>
          </cell>
          <cell r="O10">
            <v>0.30487488991348494</v>
          </cell>
          <cell r="P10">
            <v>0.30455467391129482</v>
          </cell>
        </row>
        <row r="12">
          <cell r="A12" t="str">
            <v>Total Adjusted Operating Profit</v>
          </cell>
          <cell r="B12">
            <v>1409.1307270005095</v>
          </cell>
          <cell r="C12">
            <v>1494.1633330219363</v>
          </cell>
          <cell r="D12">
            <v>1609.7833843889998</v>
          </cell>
          <cell r="E12">
            <v>1594.6834299316345</v>
          </cell>
          <cell r="F12">
            <v>1581</v>
          </cell>
          <cell r="G12">
            <v>1881.7999999999997</v>
          </cell>
          <cell r="H12">
            <v>14.799999999999727</v>
          </cell>
          <cell r="I12">
            <v>1819.7999999999997</v>
          </cell>
          <cell r="J12">
            <v>-47.200000000000273</v>
          </cell>
          <cell r="K12">
            <v>1914.8245609043902</v>
          </cell>
          <cell r="L12">
            <v>-12.299999999999997</v>
          </cell>
          <cell r="M12">
            <v>1927.1245609043899</v>
          </cell>
          <cell r="N12">
            <v>47.824560904390182</v>
          </cell>
          <cell r="O12">
            <v>1867</v>
          </cell>
          <cell r="P12">
            <v>1852.8245609043902</v>
          </cell>
          <cell r="Q12">
            <v>-14.175439095609818</v>
          </cell>
        </row>
        <row r="13">
          <cell r="A13" t="str">
            <v xml:space="preserve">Growth </v>
          </cell>
          <cell r="F13">
            <v>5.8117252015840171E-2</v>
          </cell>
          <cell r="G13">
            <v>0.19025932953826685</v>
          </cell>
          <cell r="I13">
            <v>0.15104364326375697</v>
          </cell>
          <cell r="K13">
            <v>0.21114772985729924</v>
          </cell>
          <cell r="M13">
            <v>0.21892761600530664</v>
          </cell>
          <cell r="P13">
            <v>0.17193204358278957</v>
          </cell>
        </row>
        <row r="14">
          <cell r="A14" t="str">
            <v>Margin</v>
          </cell>
          <cell r="B14">
            <v>0.22834802838990784</v>
          </cell>
          <cell r="C14">
            <v>0.22520016288972669</v>
          </cell>
          <cell r="D14">
            <v>0.22196643007431235</v>
          </cell>
          <cell r="E14">
            <v>0.22008066316684283</v>
          </cell>
          <cell r="F14">
            <v>0.21942485982346083</v>
          </cell>
          <cell r="G14">
            <v>0.24453887437786698</v>
          </cell>
          <cell r="I14">
            <v>0.23743851362811993</v>
          </cell>
          <cell r="K14">
            <v>0.24820278738957646</v>
          </cell>
          <cell r="M14">
            <v>0.24979713412359256</v>
          </cell>
          <cell r="O14">
            <v>0.24180179246749212</v>
          </cell>
          <cell r="P14">
            <v>0.24113518971955678</v>
          </cell>
        </row>
        <row r="16">
          <cell r="A16" t="str">
            <v xml:space="preserve">Amortization </v>
          </cell>
          <cell r="B16">
            <v>-236.3</v>
          </cell>
          <cell r="C16">
            <v>-241</v>
          </cell>
          <cell r="F16">
            <v>-246</v>
          </cell>
          <cell r="G16">
            <v>-230</v>
          </cell>
          <cell r="H16">
            <v>34</v>
          </cell>
          <cell r="I16">
            <v>-230</v>
          </cell>
          <cell r="J16">
            <v>34</v>
          </cell>
          <cell r="K16">
            <v>-230</v>
          </cell>
          <cell r="M16">
            <v>-230</v>
          </cell>
          <cell r="N16">
            <v>34</v>
          </cell>
          <cell r="O16">
            <v>-264</v>
          </cell>
          <cell r="P16">
            <v>-230</v>
          </cell>
          <cell r="Q16">
            <v>34</v>
          </cell>
        </row>
        <row r="18">
          <cell r="A18" t="str">
            <v>Operating Profit</v>
          </cell>
          <cell r="B18">
            <v>1172.8307270005096</v>
          </cell>
          <cell r="C18">
            <v>1253.1633330219363</v>
          </cell>
          <cell r="D18">
            <v>1609.7833843889998</v>
          </cell>
          <cell r="E18">
            <v>1594.6834299316345</v>
          </cell>
          <cell r="F18">
            <v>1335</v>
          </cell>
          <cell r="G18">
            <v>1651.7999999999997</v>
          </cell>
          <cell r="H18">
            <v>48.799999999999727</v>
          </cell>
          <cell r="I18">
            <v>1589.7999999999997</v>
          </cell>
          <cell r="J18">
            <v>-13.200000000000273</v>
          </cell>
          <cell r="K18">
            <v>1684.8245609043902</v>
          </cell>
          <cell r="L18">
            <v>-12.299999999999997</v>
          </cell>
          <cell r="M18">
            <v>1697.1245609043899</v>
          </cell>
          <cell r="N18">
            <v>81.824560904390182</v>
          </cell>
          <cell r="O18">
            <v>1603</v>
          </cell>
          <cell r="P18">
            <v>1622.8245609043902</v>
          </cell>
          <cell r="Q18">
            <v>19.824560904390182</v>
          </cell>
        </row>
        <row r="19">
          <cell r="A19" t="str">
            <v>Growth</v>
          </cell>
          <cell r="F19">
            <v>6.5304070763640087E-2</v>
          </cell>
          <cell r="G19">
            <v>0.23730337078651664</v>
          </cell>
          <cell r="I19">
            <v>0.19086142322097355</v>
          </cell>
          <cell r="K19">
            <v>0.26204086959130346</v>
          </cell>
          <cell r="M19">
            <v>0.27125435273737075</v>
          </cell>
          <cell r="P19">
            <v>0.21559892202576036</v>
          </cell>
        </row>
        <row r="20">
          <cell r="A20" t="str">
            <v>Margin</v>
          </cell>
          <cell r="B20">
            <v>0.1900558826899896</v>
          </cell>
          <cell r="C20">
            <v>0.18887666461015318</v>
          </cell>
          <cell r="D20">
            <v>0.22196643007431235</v>
          </cell>
          <cell r="E20">
            <v>0.22008066316684283</v>
          </cell>
          <cell r="F20">
            <v>0.18528285127407984</v>
          </cell>
          <cell r="G20">
            <v>0.21465050095512841</v>
          </cell>
          <cell r="I20">
            <v>0.20742924989888178</v>
          </cell>
          <cell r="K20">
            <v>0.2183897996803317</v>
          </cell>
          <cell r="M20">
            <v>0.2199841464143478</v>
          </cell>
          <cell r="O20">
            <v>0.20761021602859658</v>
          </cell>
          <cell r="P20">
            <v>0.21120192199105325</v>
          </cell>
        </row>
        <row r="22">
          <cell r="A22" t="str">
            <v>Other income / (expense)</v>
          </cell>
          <cell r="C22">
            <v>1</v>
          </cell>
          <cell r="F22">
            <v>12</v>
          </cell>
          <cell r="G22">
            <v>0</v>
          </cell>
          <cell r="H22">
            <v>0</v>
          </cell>
          <cell r="I22">
            <v>0</v>
          </cell>
          <cell r="J22">
            <v>0</v>
          </cell>
          <cell r="K22">
            <v>0</v>
          </cell>
          <cell r="M22">
            <v>0</v>
          </cell>
          <cell r="N22">
            <v>0</v>
          </cell>
          <cell r="O22">
            <v>0</v>
          </cell>
          <cell r="P22">
            <v>0</v>
          </cell>
          <cell r="Q22">
            <v>0</v>
          </cell>
        </row>
        <row r="24">
          <cell r="A24" t="str">
            <v>Net interest expense</v>
          </cell>
          <cell r="B24">
            <v>-221</v>
          </cell>
          <cell r="C24">
            <v>-221</v>
          </cell>
          <cell r="F24">
            <v>-20.6</v>
          </cell>
          <cell r="G24">
            <v>95.9</v>
          </cell>
          <cell r="H24">
            <v>0</v>
          </cell>
          <cell r="I24">
            <v>95.9</v>
          </cell>
          <cell r="J24">
            <v>0</v>
          </cell>
          <cell r="K24">
            <v>95.9</v>
          </cell>
          <cell r="M24">
            <v>95.9</v>
          </cell>
          <cell r="N24">
            <v>0</v>
          </cell>
          <cell r="O24">
            <v>95.9</v>
          </cell>
          <cell r="P24">
            <v>95.9</v>
          </cell>
          <cell r="Q24">
            <v>0</v>
          </cell>
        </row>
        <row r="26">
          <cell r="A26" t="str">
            <v>Income taxes</v>
          </cell>
          <cell r="B26">
            <v>-260.7</v>
          </cell>
          <cell r="C26">
            <v>-118</v>
          </cell>
          <cell r="F26">
            <v>-184</v>
          </cell>
          <cell r="G26">
            <v>-384.49399999999997</v>
          </cell>
          <cell r="H26">
            <v>-10.735999999999933</v>
          </cell>
          <cell r="I26">
            <v>-370.85399999999998</v>
          </cell>
          <cell r="J26">
            <v>2.9040000000000532</v>
          </cell>
          <cell r="K26">
            <v>-391.75940339896584</v>
          </cell>
          <cell r="M26">
            <v>-394.4654033989658</v>
          </cell>
          <cell r="N26">
            <v>-18.001403398965806</v>
          </cell>
          <cell r="O26">
            <v>-373.75800000000004</v>
          </cell>
          <cell r="P26">
            <v>-378.11940339896586</v>
          </cell>
          <cell r="Q26">
            <v>-4.3614033989658196</v>
          </cell>
        </row>
        <row r="27">
          <cell r="A27" t="str">
            <v>Tax rate</v>
          </cell>
          <cell r="B27">
            <v>0.27389323816172667</v>
          </cell>
          <cell r="C27">
            <v>0.11421233819328216</v>
          </cell>
          <cell r="D27">
            <v>0</v>
          </cell>
          <cell r="E27">
            <v>0</v>
          </cell>
          <cell r="F27">
            <v>0.1387213510253317</v>
          </cell>
          <cell r="G27">
            <v>0.22</v>
          </cell>
          <cell r="I27">
            <v>0.22</v>
          </cell>
          <cell r="K27">
            <v>0.22</v>
          </cell>
          <cell r="M27">
            <v>0.22</v>
          </cell>
          <cell r="O27">
            <v>0.22</v>
          </cell>
          <cell r="P27">
            <v>0.22</v>
          </cell>
        </row>
        <row r="28">
          <cell r="A28" t="str">
            <v>Pref dividends</v>
          </cell>
          <cell r="C28">
            <v>-5</v>
          </cell>
          <cell r="F28">
            <v>-5</v>
          </cell>
          <cell r="G28">
            <v>-6</v>
          </cell>
          <cell r="I28">
            <v>-6</v>
          </cell>
          <cell r="K28">
            <v>-6</v>
          </cell>
          <cell r="L28">
            <v>-5</v>
          </cell>
          <cell r="M28">
            <v>-6</v>
          </cell>
          <cell r="O28">
            <v>-6</v>
          </cell>
          <cell r="P28">
            <v>-6</v>
          </cell>
        </row>
        <row r="29">
          <cell r="A29" t="str">
            <v>Add / (deduct):</v>
          </cell>
        </row>
        <row r="30">
          <cell r="A30" t="str">
            <v>Other (income)/expense</v>
          </cell>
          <cell r="C30">
            <v>-1</v>
          </cell>
          <cell r="F30">
            <v>-12</v>
          </cell>
          <cell r="G30">
            <v>0</v>
          </cell>
          <cell r="I30">
            <v>0</v>
          </cell>
          <cell r="K30">
            <v>0</v>
          </cell>
          <cell r="L30">
            <v>0</v>
          </cell>
          <cell r="M30">
            <v>0</v>
          </cell>
          <cell r="P30">
            <v>0</v>
          </cell>
        </row>
        <row r="31">
          <cell r="A31" t="str">
            <v>Reuters transaction costs</v>
          </cell>
          <cell r="F31">
            <v>26</v>
          </cell>
          <cell r="I31">
            <v>0</v>
          </cell>
          <cell r="K31">
            <v>0</v>
          </cell>
          <cell r="L31">
            <v>0</v>
          </cell>
          <cell r="M31">
            <v>0</v>
          </cell>
          <cell r="P31">
            <v>0</v>
          </cell>
        </row>
        <row r="32">
          <cell r="A32" t="str">
            <v>Tax on above</v>
          </cell>
          <cell r="C32">
            <v>-16</v>
          </cell>
          <cell r="F32">
            <v>-10</v>
          </cell>
          <cell r="G32">
            <v>0</v>
          </cell>
          <cell r="I32">
            <v>0</v>
          </cell>
          <cell r="K32">
            <v>0</v>
          </cell>
          <cell r="L32">
            <v>0</v>
          </cell>
          <cell r="M32">
            <v>0</v>
          </cell>
          <cell r="P32">
            <v>0</v>
          </cell>
        </row>
        <row r="33">
          <cell r="A33" t="str">
            <v>Tax (benefits) charges</v>
          </cell>
          <cell r="C33">
            <v>-33</v>
          </cell>
          <cell r="F33">
            <v>-72</v>
          </cell>
        </row>
        <row r="37">
          <cell r="A37" t="str">
            <v>Adjusted earnings*</v>
          </cell>
          <cell r="B37">
            <v>687.3</v>
          </cell>
          <cell r="C37">
            <v>861.40000000000009</v>
          </cell>
          <cell r="D37">
            <v>1609.7833843889998</v>
          </cell>
          <cell r="E37">
            <v>1594.6834299316345</v>
          </cell>
          <cell r="F37">
            <v>1081</v>
          </cell>
          <cell r="G37">
            <v>1357.2059999999999</v>
          </cell>
          <cell r="H37">
            <v>38.063999999999851</v>
          </cell>
          <cell r="I37">
            <v>1308.8459999999998</v>
          </cell>
          <cell r="J37">
            <v>-10.296000000000276</v>
          </cell>
          <cell r="K37">
            <v>1382.9651575054245</v>
          </cell>
          <cell r="L37">
            <v>-17.299999999999997</v>
          </cell>
          <cell r="M37">
            <v>1392.5591575054241</v>
          </cell>
          <cell r="N37">
            <v>63.823157505424433</v>
          </cell>
          <cell r="O37">
            <v>1319.1420000000001</v>
          </cell>
          <cell r="P37">
            <v>1334.6051575054244</v>
          </cell>
          <cell r="Q37">
            <v>15.463157505424306</v>
          </cell>
        </row>
        <row r="38">
          <cell r="A38" t="str">
            <v>Growth</v>
          </cell>
          <cell r="C38">
            <v>0.25331005383384286</v>
          </cell>
          <cell r="F38">
            <v>0.25493382865103298</v>
          </cell>
          <cell r="G38">
            <v>0.25550971322849203</v>
          </cell>
          <cell r="I38">
            <v>0.21077335800185004</v>
          </cell>
          <cell r="K38">
            <v>0.27933872109659985</v>
          </cell>
          <cell r="M38">
            <v>0.28821383673027201</v>
          </cell>
          <cell r="P38">
            <v>0.23460236586995786</v>
          </cell>
        </row>
        <row r="40">
          <cell r="A40" t="str">
            <v>Adjusted EPS*</v>
          </cell>
          <cell r="B40">
            <v>1.0502750611246943</v>
          </cell>
          <cell r="C40">
            <v>1.33343653250774</v>
          </cell>
          <cell r="F40">
            <v>1.6777898494490147</v>
          </cell>
          <cell r="G40">
            <v>2.1108133512937868</v>
          </cell>
          <cell r="H40">
            <v>5.9199561012584834E-2</v>
          </cell>
          <cell r="I40">
            <v>2.0356007942696008</v>
          </cell>
          <cell r="J40">
            <v>-1.6012996011601111E-2</v>
          </cell>
          <cell r="K40">
            <v>2.150875636297338</v>
          </cell>
          <cell r="M40">
            <v>2.1657968371263294</v>
          </cell>
          <cell r="N40">
            <v>9.9261846016136079E-2</v>
          </cell>
          <cell r="O40">
            <v>2.0516137902812019</v>
          </cell>
          <cell r="P40">
            <v>2.0756630792731521</v>
          </cell>
          <cell r="Q40">
            <v>2.4049288991950135E-2</v>
          </cell>
        </row>
        <row r="41">
          <cell r="A41" t="str">
            <v>Growth</v>
          </cell>
          <cell r="C41">
            <v>0.26960696475056767</v>
          </cell>
          <cell r="F41">
            <v>0.25824499970288306</v>
          </cell>
          <cell r="G41">
            <v>0.25809162094226323</v>
          </cell>
          <cell r="I41">
            <v>0.21326326711184418</v>
          </cell>
          <cell r="K41">
            <v>0.28196963225381566</v>
          </cell>
          <cell r="M41">
            <v>0.29086299922339864</v>
          </cell>
          <cell r="P41">
            <v>0.23714127842339661</v>
          </cell>
        </row>
        <row r="42">
          <cell r="A42" t="str">
            <v>wtd avg shares outstanding</v>
          </cell>
          <cell r="B42">
            <v>654.4</v>
          </cell>
          <cell r="C42">
            <v>646</v>
          </cell>
          <cell r="D42">
            <v>641.29999999999995</v>
          </cell>
          <cell r="E42">
            <v>641.29999999999995</v>
          </cell>
          <cell r="F42">
            <v>644.29999999999995</v>
          </cell>
          <cell r="G42">
            <v>642.97774086378774</v>
          </cell>
          <cell r="I42">
            <v>642.97774086378774</v>
          </cell>
          <cell r="K42">
            <v>642.97774086378774</v>
          </cell>
          <cell r="M42">
            <v>642.97774086378774</v>
          </cell>
          <cell r="O42">
            <v>642.97774086378774</v>
          </cell>
          <cell r="P42">
            <v>642.97774086378774</v>
          </cell>
        </row>
        <row r="43">
          <cell r="A43" t="str">
            <v>Free Cash Flow*</v>
          </cell>
          <cell r="B43">
            <v>1194</v>
          </cell>
          <cell r="C43">
            <v>1439.9821500960002</v>
          </cell>
          <cell r="F43">
            <v>1084.8</v>
          </cell>
          <cell r="G43">
            <v>1571.8020457228431</v>
          </cell>
          <cell r="H43" t="str">
            <v>N/A</v>
          </cell>
          <cell r="I43">
            <v>1521.1020457228431</v>
          </cell>
          <cell r="J43" t="str">
            <v>N/A</v>
          </cell>
          <cell r="K43">
            <v>1610.6993720581377</v>
          </cell>
          <cell r="M43">
            <v>1609.9993720581374</v>
          </cell>
          <cell r="N43" t="str">
            <v>N/A</v>
          </cell>
          <cell r="O43" t="str">
            <v>N/A</v>
          </cell>
          <cell r="P43">
            <v>1559.9993720581376</v>
          </cell>
          <cell r="Q43" t="str">
            <v>N/A</v>
          </cell>
        </row>
        <row r="44">
          <cell r="A44" t="str">
            <v>Growth</v>
          </cell>
          <cell r="C44">
            <v>0.20601520108542726</v>
          </cell>
          <cell r="F44">
            <v>-0.24665732840668964</v>
          </cell>
          <cell r="G44">
            <v>0.44893256427253236</v>
          </cell>
          <cell r="I44">
            <v>0.40219583860881558</v>
          </cell>
          <cell r="K44">
            <v>0.48478924415388813</v>
          </cell>
          <cell r="M44">
            <v>0.48414396391789949</v>
          </cell>
          <cell r="P44">
            <v>0.43805251849017113</v>
          </cell>
        </row>
        <row r="45">
          <cell r="A45" t="str">
            <v>% of Revenue</v>
          </cell>
          <cell r="C45">
            <v>0.21703397988227649</v>
          </cell>
          <cell r="D45">
            <v>0</v>
          </cell>
          <cell r="E45">
            <v>0</v>
          </cell>
          <cell r="F45">
            <v>0.15055793038361184</v>
          </cell>
          <cell r="G45">
            <v>0.20425481082255961</v>
          </cell>
          <cell r="I45">
            <v>0.19846588021382813</v>
          </cell>
          <cell r="K45">
            <v>0.20878156774981529</v>
          </cell>
          <cell r="M45">
            <v>0.20869083256983062</v>
          </cell>
          <cell r="P45">
            <v>0.2030255602613634</v>
          </cell>
        </row>
        <row r="47">
          <cell r="A47" t="str">
            <v>CapEx*</v>
          </cell>
          <cell r="C47">
            <v>449.32703900000001</v>
          </cell>
          <cell r="D47">
            <v>460.64624200000003</v>
          </cell>
          <cell r="E47">
            <v>549.76359653165071</v>
          </cell>
          <cell r="F47">
            <v>583.20000000000005</v>
          </cell>
          <cell r="G47">
            <v>524.90000000000009</v>
          </cell>
          <cell r="H47" t="str">
            <v>N/A</v>
          </cell>
          <cell r="I47">
            <v>524.90000000000009</v>
          </cell>
          <cell r="J47" t="str">
            <v>N/A</v>
          </cell>
          <cell r="K47">
            <v>524.90000000000009</v>
          </cell>
          <cell r="L47">
            <v>0</v>
          </cell>
          <cell r="M47">
            <v>524.90000000000009</v>
          </cell>
          <cell r="N47" t="str">
            <v>N/A</v>
          </cell>
          <cell r="O47" t="str">
            <v>N/A</v>
          </cell>
          <cell r="P47">
            <v>524.90000000000009</v>
          </cell>
          <cell r="Q47" t="str">
            <v>N/A</v>
          </cell>
        </row>
        <row r="48">
          <cell r="A48" t="str">
            <v>% of Revenue</v>
          </cell>
          <cell r="C48">
            <v>6.7722530821918522E-2</v>
          </cell>
          <cell r="D48">
            <v>6.351662146313955E-2</v>
          </cell>
          <cell r="E48">
            <v>7.5872323395786048E-2</v>
          </cell>
          <cell r="F48">
            <v>8.0941542219508139E-2</v>
          </cell>
          <cell r="G48">
            <v>6.8210466128675956E-2</v>
          </cell>
          <cell r="I48">
            <v>6.848635883250917E-2</v>
          </cell>
          <cell r="K48">
            <v>6.8038422819924255E-2</v>
          </cell>
          <cell r="L48" t="e">
            <v>#DIV/0!</v>
          </cell>
          <cell r="M48">
            <v>6.8038422819924255E-2</v>
          </cell>
          <cell r="P48">
            <v>6.831292274213692E-2</v>
          </cell>
        </row>
      </sheetData>
      <sheetData sheetId="2" refreshError="1">
        <row r="1">
          <cell r="A1" t="str">
            <v>Components of EPS Growth</v>
          </cell>
        </row>
        <row r="3">
          <cell r="C3" t="str">
            <v>2007LE</v>
          </cell>
          <cell r="D3" t="str">
            <v>2008FL</v>
          </cell>
          <cell r="E3" t="str">
            <v>2008T</v>
          </cell>
        </row>
        <row r="4">
          <cell r="B4" t="str">
            <v>EPS</v>
          </cell>
          <cell r="C4">
            <v>1.6777898494490147</v>
          </cell>
          <cell r="D4">
            <v>2.1108133512937868</v>
          </cell>
          <cell r="E4">
            <v>2.150875636297338</v>
          </cell>
        </row>
        <row r="5">
          <cell r="B5" t="str">
            <v>EPS $ Change</v>
          </cell>
          <cell r="D5">
            <v>0.43302350184477212</v>
          </cell>
          <cell r="E5">
            <v>0.47308578684832336</v>
          </cell>
        </row>
        <row r="6">
          <cell r="B6" t="str">
            <v>EPS % Change</v>
          </cell>
          <cell r="D6">
            <v>0.25809162094226323</v>
          </cell>
          <cell r="E6">
            <v>0.28196963225381566</v>
          </cell>
        </row>
        <row r="7">
          <cell r="H7" t="str">
            <v>Target</v>
          </cell>
        </row>
        <row r="8">
          <cell r="H8" t="str">
            <v>Drivers of EPS Growth</v>
          </cell>
        </row>
        <row r="9">
          <cell r="B9" t="str">
            <v>ADJUSTED EARNINGS</v>
          </cell>
          <cell r="C9">
            <v>1081</v>
          </cell>
          <cell r="D9">
            <v>1357.2059999999999</v>
          </cell>
          <cell r="E9">
            <v>1382.9651575054245</v>
          </cell>
          <cell r="H9" t="str">
            <v>Underlying operating improvement</v>
          </cell>
          <cell r="I9">
            <v>0.27184687815113179</v>
          </cell>
        </row>
        <row r="10">
          <cell r="B10" t="str">
            <v xml:space="preserve">  Improvement</v>
          </cell>
          <cell r="D10">
            <v>276.2059999999999</v>
          </cell>
          <cell r="E10">
            <v>301.96515750542449</v>
          </cell>
          <cell r="H10" t="str">
            <v>Thomson+</v>
          </cell>
          <cell r="I10">
            <v>9.1230502547973297E-2</v>
          </cell>
        </row>
        <row r="11">
          <cell r="H11" t="str">
            <v>Interest income</v>
          </cell>
          <cell r="I11">
            <v>0.10878560436887298</v>
          </cell>
        </row>
        <row r="12">
          <cell r="B12" t="str">
            <v>Underlying operating improvement</v>
          </cell>
          <cell r="H12" t="str">
            <v>Tax offset</v>
          </cell>
          <cell r="I12">
            <v>-0.11742253088224644</v>
          </cell>
        </row>
        <row r="13">
          <cell r="B13" t="str">
            <v>OI</v>
          </cell>
          <cell r="C13">
            <v>1335</v>
          </cell>
          <cell r="D13">
            <v>1651.7999999999997</v>
          </cell>
          <cell r="E13">
            <v>1684.8245609043902</v>
          </cell>
          <cell r="H13" t="str">
            <v>Other</v>
          </cell>
          <cell r="I13">
            <v>-7.2470821931916007E-2</v>
          </cell>
        </row>
        <row r="14">
          <cell r="B14" t="str">
            <v>Remove T+ savings</v>
          </cell>
          <cell r="C14">
            <v>-61.300000000000011</v>
          </cell>
          <cell r="D14">
            <v>-120</v>
          </cell>
          <cell r="E14">
            <v>-120</v>
          </cell>
          <cell r="H14" t="str">
            <v xml:space="preserve">  Total</v>
          </cell>
          <cell r="I14">
            <v>0.28196963225381566</v>
          </cell>
        </row>
        <row r="15">
          <cell r="B15" t="str">
            <v xml:space="preserve">  Total</v>
          </cell>
          <cell r="C15">
            <v>1273.7</v>
          </cell>
          <cell r="D15">
            <v>1531.7999999999997</v>
          </cell>
          <cell r="E15">
            <v>1564.8245609043902</v>
          </cell>
        </row>
        <row r="16">
          <cell r="B16" t="str">
            <v xml:space="preserve">  Variance</v>
          </cell>
          <cell r="D16">
            <v>258.09999999999968</v>
          </cell>
          <cell r="E16">
            <v>291.12456090439014</v>
          </cell>
          <cell r="H16" t="str">
            <v>First Look</v>
          </cell>
        </row>
        <row r="17">
          <cell r="H17" t="str">
            <v>Drivers of EPS Growth</v>
          </cell>
        </row>
        <row r="18">
          <cell r="B18" t="str">
            <v>Thomson+</v>
          </cell>
          <cell r="H18" t="str">
            <v>Underlying operating improvement</v>
          </cell>
          <cell r="I18">
            <v>0.24117306418107529</v>
          </cell>
        </row>
        <row r="19">
          <cell r="B19" t="str">
            <v>Savings (cumulative)</v>
          </cell>
          <cell r="C19">
            <v>61.300000000000011</v>
          </cell>
          <cell r="D19">
            <v>120</v>
          </cell>
          <cell r="E19">
            <v>120</v>
          </cell>
          <cell r="H19" t="str">
            <v>Thomson+</v>
          </cell>
          <cell r="I19">
            <v>9.12925547093804E-2</v>
          </cell>
        </row>
        <row r="20">
          <cell r="B20" t="str">
            <v>Costs</v>
          </cell>
          <cell r="C20">
            <v>-110</v>
          </cell>
          <cell r="D20">
            <v>-71</v>
          </cell>
          <cell r="E20">
            <v>-71</v>
          </cell>
          <cell r="H20" t="str">
            <v>Interest income</v>
          </cell>
          <cell r="I20">
            <v>0.10885959696666139</v>
          </cell>
        </row>
        <row r="21">
          <cell r="B21" t="str">
            <v xml:space="preserve">  Net</v>
          </cell>
          <cell r="C21">
            <v>-48.699999999999989</v>
          </cell>
          <cell r="D21">
            <v>49</v>
          </cell>
          <cell r="E21">
            <v>49</v>
          </cell>
          <cell r="H21" t="str">
            <v>Tax offset</v>
          </cell>
          <cell r="I21">
            <v>-0.11071348057508933</v>
          </cell>
        </row>
        <row r="22">
          <cell r="B22" t="str">
            <v xml:space="preserve">  Variance</v>
          </cell>
          <cell r="D22">
            <v>97.699999999999989</v>
          </cell>
          <cell r="E22">
            <v>97.699999999999989</v>
          </cell>
          <cell r="H22" t="str">
            <v>Other</v>
          </cell>
          <cell r="I22">
            <v>-7.2520114339764463E-2</v>
          </cell>
        </row>
        <row r="23">
          <cell r="H23" t="str">
            <v xml:space="preserve">  Total</v>
          </cell>
          <cell r="I23">
            <v>0.25809162094226323</v>
          </cell>
        </row>
        <row r="24">
          <cell r="B24" t="str">
            <v>Interest income (exp)</v>
          </cell>
        </row>
        <row r="25">
          <cell r="C25">
            <v>-20.6</v>
          </cell>
          <cell r="D25">
            <v>95.9</v>
          </cell>
          <cell r="E25">
            <v>95.9</v>
          </cell>
        </row>
        <row r="26">
          <cell r="B26" t="str">
            <v xml:space="preserve">  Variance</v>
          </cell>
          <cell r="D26">
            <v>116.5</v>
          </cell>
          <cell r="E26">
            <v>116.5</v>
          </cell>
        </row>
        <row r="28">
          <cell r="B28" t="str">
            <v>Taxes</v>
          </cell>
        </row>
        <row r="29">
          <cell r="B29" t="str">
            <v>P&amp;L tax</v>
          </cell>
          <cell r="C29">
            <v>-184</v>
          </cell>
          <cell r="D29">
            <v>-384.49399999999997</v>
          </cell>
          <cell r="E29">
            <v>-391.75940339896584</v>
          </cell>
        </row>
        <row r="30">
          <cell r="B30" t="str">
            <v>RTR related</v>
          </cell>
          <cell r="C30">
            <v>-10.01</v>
          </cell>
          <cell r="D30">
            <v>0</v>
          </cell>
          <cell r="E30">
            <v>0</v>
          </cell>
        </row>
        <row r="31">
          <cell r="B31" t="str">
            <v>Tax (ben) charges</v>
          </cell>
          <cell r="C31">
            <v>-72</v>
          </cell>
          <cell r="D31">
            <v>0</v>
          </cell>
          <cell r="E31">
            <v>0</v>
          </cell>
        </row>
        <row r="32">
          <cell r="B32" t="str">
            <v xml:space="preserve">  Total</v>
          </cell>
          <cell r="C32">
            <v>-266.01</v>
          </cell>
          <cell r="D32">
            <v>-384.49399999999997</v>
          </cell>
          <cell r="E32">
            <v>-391.75940339896584</v>
          </cell>
        </row>
        <row r="33">
          <cell r="B33" t="str">
            <v xml:space="preserve">  Variance</v>
          </cell>
          <cell r="D33">
            <v>-118.48399999999998</v>
          </cell>
          <cell r="E33">
            <v>-125.74940339896585</v>
          </cell>
        </row>
        <row r="35">
          <cell r="B35" t="str">
            <v>OTHER - Shares outstanding</v>
          </cell>
        </row>
        <row r="36">
          <cell r="B36" t="str">
            <v>Adj earnings</v>
          </cell>
          <cell r="D36">
            <v>1357.2059999999999</v>
          </cell>
          <cell r="E36">
            <v>1382.9651575054245</v>
          </cell>
        </row>
        <row r="37">
          <cell r="B37" t="str">
            <v>Shs outstanding</v>
          </cell>
          <cell r="C37">
            <v>644.29999999999995</v>
          </cell>
          <cell r="D37">
            <v>642.97774086378774</v>
          </cell>
          <cell r="E37">
            <v>642.97774086378774</v>
          </cell>
        </row>
        <row r="38">
          <cell r="B38" t="str">
            <v>Share count normalization</v>
          </cell>
          <cell r="D38">
            <v>4.331898554379876E-3</v>
          </cell>
          <cell r="E38">
            <v>4.41411603437869E-3</v>
          </cell>
        </row>
        <row r="40">
          <cell r="B40" t="str">
            <v>OTHER - Preference dividends</v>
          </cell>
          <cell r="C40">
            <v>-5</v>
          </cell>
          <cell r="D40">
            <v>-6</v>
          </cell>
          <cell r="E40">
            <v>-6</v>
          </cell>
        </row>
        <row r="41">
          <cell r="B41" t="str">
            <v xml:space="preserve">  Variance</v>
          </cell>
          <cell r="D41">
            <v>-1</v>
          </cell>
          <cell r="E41">
            <v>-1</v>
          </cell>
        </row>
        <row r="43">
          <cell r="B43" t="str">
            <v>OTHER - Reuters costs</v>
          </cell>
          <cell r="C43">
            <v>-26</v>
          </cell>
          <cell r="D43">
            <v>0</v>
          </cell>
          <cell r="E43">
            <v>0</v>
          </cell>
        </row>
        <row r="44">
          <cell r="B44" t="str">
            <v xml:space="preserve">  Variance</v>
          </cell>
          <cell r="D44">
            <v>26</v>
          </cell>
          <cell r="E44">
            <v>26</v>
          </cell>
        </row>
        <row r="46">
          <cell r="B46" t="str">
            <v>OTHER - Other income</v>
          </cell>
          <cell r="C46">
            <v>12</v>
          </cell>
          <cell r="D46">
            <v>0</v>
          </cell>
          <cell r="E46">
            <v>0</v>
          </cell>
        </row>
        <row r="47">
          <cell r="B47" t="str">
            <v xml:space="preserve">  Variance</v>
          </cell>
          <cell r="D47">
            <v>-12</v>
          </cell>
          <cell r="E47">
            <v>-12</v>
          </cell>
        </row>
        <row r="49">
          <cell r="B49" t="str">
            <v>OTHER - Amortization</v>
          </cell>
          <cell r="C49">
            <v>-246</v>
          </cell>
          <cell r="D49">
            <v>-230</v>
          </cell>
          <cell r="E49">
            <v>-230</v>
          </cell>
        </row>
        <row r="50">
          <cell r="B50" t="str">
            <v xml:space="preserve">  Variance</v>
          </cell>
          <cell r="D50">
            <v>16</v>
          </cell>
          <cell r="E50">
            <v>16</v>
          </cell>
        </row>
      </sheetData>
      <sheetData sheetId="3" refreshError="1"/>
      <sheetData sheetId="4" refreshError="1">
        <row r="2">
          <cell r="A2" t="str">
            <v>TF</v>
          </cell>
        </row>
        <row r="3">
          <cell r="B3" t="str">
            <v>2005A</v>
          </cell>
          <cell r="C3" t="str">
            <v>2006A</v>
          </cell>
          <cell r="D3" t="str">
            <v>2007P</v>
          </cell>
          <cell r="E3" t="str">
            <v>2007P Adj</v>
          </cell>
          <cell r="F3" t="str">
            <v>2007LE</v>
          </cell>
          <cell r="G3" t="str">
            <v>2008 FL</v>
          </cell>
          <cell r="H3" t="str">
            <v>2008T</v>
          </cell>
          <cell r="I3" t="str">
            <v>2008 T+</v>
          </cell>
          <cell r="J3" t="str">
            <v>2008T 
excl T+</v>
          </cell>
          <cell r="K3" t="str">
            <v>GAAP B/(W)
Consensus</v>
          </cell>
          <cell r="L3" t="str">
            <v>Consensus 
Estimate</v>
          </cell>
        </row>
        <row r="5">
          <cell r="A5" t="str">
            <v>Revenue</v>
          </cell>
          <cell r="B5">
            <v>1907.7600000000002</v>
          </cell>
          <cell r="C5">
            <v>2030.2918069999998</v>
          </cell>
          <cell r="D5">
            <v>2161.1339987600004</v>
          </cell>
          <cell r="E5">
            <v>2170.6502097600005</v>
          </cell>
          <cell r="F5">
            <v>2150</v>
          </cell>
          <cell r="G5">
            <v>2281</v>
          </cell>
          <cell r="H5">
            <v>2281</v>
          </cell>
          <cell r="J5">
            <v>2281</v>
          </cell>
          <cell r="K5">
            <v>2301</v>
          </cell>
          <cell r="L5">
            <v>-20</v>
          </cell>
        </row>
        <row r="8">
          <cell r="A8" t="str">
            <v>EBITDA</v>
          </cell>
          <cell r="B8">
            <v>513.47</v>
          </cell>
          <cell r="C8">
            <v>559.39330000000007</v>
          </cell>
          <cell r="D8">
            <v>618.56394702300008</v>
          </cell>
          <cell r="E8">
            <v>619.43047859138051</v>
          </cell>
          <cell r="F8">
            <v>609.70000000000005</v>
          </cell>
          <cell r="G8">
            <v>674</v>
          </cell>
          <cell r="H8">
            <v>674</v>
          </cell>
          <cell r="I8">
            <v>10.700000000000003</v>
          </cell>
          <cell r="J8">
            <v>663.3</v>
          </cell>
          <cell r="K8">
            <v>674</v>
          </cell>
          <cell r="L8">
            <v>0</v>
          </cell>
        </row>
        <row r="9">
          <cell r="A9" t="str">
            <v xml:space="preserve">     Margin</v>
          </cell>
          <cell r="B9">
            <v>0.26914811087348511</v>
          </cell>
          <cell r="C9">
            <v>0.27552359619998218</v>
          </cell>
          <cell r="D9">
            <v>0.28622193134618917</v>
          </cell>
          <cell r="E9">
            <v>0.28536632747469171</v>
          </cell>
          <cell r="F9">
            <v>0.28358139534883725</v>
          </cell>
          <cell r="G9">
            <v>0.29548443665059182</v>
          </cell>
          <cell r="H9">
            <v>0.29548443665059182</v>
          </cell>
          <cell r="J9">
            <v>0.2907935116177115</v>
          </cell>
          <cell r="L9">
            <v>0</v>
          </cell>
        </row>
        <row r="12">
          <cell r="A12" t="str">
            <v>Operating Profit</v>
          </cell>
          <cell r="B12">
            <v>335.87000000000006</v>
          </cell>
          <cell r="C12">
            <v>379.399722</v>
          </cell>
          <cell r="D12">
            <v>439.73601791500005</v>
          </cell>
          <cell r="E12">
            <v>439.82249791500004</v>
          </cell>
          <cell r="F12">
            <v>436.8</v>
          </cell>
          <cell r="G12">
            <v>505</v>
          </cell>
          <cell r="H12">
            <v>505</v>
          </cell>
          <cell r="I12">
            <v>10.700000000000003</v>
          </cell>
          <cell r="J12">
            <v>494.3</v>
          </cell>
          <cell r="K12">
            <v>510</v>
          </cell>
          <cell r="L12">
            <v>-5</v>
          </cell>
        </row>
        <row r="13">
          <cell r="A13" t="str">
            <v xml:space="preserve">     Margin</v>
          </cell>
          <cell r="B13">
            <v>0.17605463999664528</v>
          </cell>
          <cell r="C13">
            <v>0.1868695527864089</v>
          </cell>
          <cell r="D13">
            <v>0.20347466569278377</v>
          </cell>
          <cell r="E13">
            <v>0.20262246581112178</v>
          </cell>
          <cell r="F13">
            <v>0.20316279069767443</v>
          </cell>
          <cell r="G13">
            <v>0.22139412538360367</v>
          </cell>
          <cell r="H13">
            <v>0.22139412538360367</v>
          </cell>
          <cell r="I13">
            <v>4.6909250328803168E-3</v>
          </cell>
          <cell r="J13">
            <v>0.21670320035072338</v>
          </cell>
          <cell r="L13">
            <v>0.25</v>
          </cell>
        </row>
        <row r="16">
          <cell r="A16" t="str">
            <v>Free Cash Flow</v>
          </cell>
          <cell r="B16">
            <v>354.5</v>
          </cell>
          <cell r="C16">
            <v>410.53199999999998</v>
          </cell>
          <cell r="D16">
            <v>411.70999999999992</v>
          </cell>
          <cell r="E16">
            <v>409.9744869999999</v>
          </cell>
          <cell r="F16">
            <v>420</v>
          </cell>
          <cell r="G16">
            <v>480</v>
          </cell>
          <cell r="H16">
            <v>480</v>
          </cell>
          <cell r="I16">
            <v>10.700000000000003</v>
          </cell>
          <cell r="J16">
            <v>469.3</v>
          </cell>
          <cell r="L16" t="str">
            <v>na</v>
          </cell>
        </row>
        <row r="17">
          <cell r="A17" t="str">
            <v xml:space="preserve">     % of revenue</v>
          </cell>
          <cell r="B17">
            <v>0.18582001928963809</v>
          </cell>
          <cell r="C17">
            <v>0.20220344611773336</v>
          </cell>
          <cell r="D17">
            <v>0.19050646569635565</v>
          </cell>
          <cell r="E17">
            <v>0.18887174228100484</v>
          </cell>
          <cell r="F17">
            <v>0.19534883720930232</v>
          </cell>
          <cell r="G17">
            <v>0.2104340201665936</v>
          </cell>
          <cell r="H17">
            <v>0.2104340201665936</v>
          </cell>
          <cell r="J17">
            <v>0.20574309513371328</v>
          </cell>
        </row>
        <row r="20">
          <cell r="A20" t="str">
            <v>Capital Expenditures</v>
          </cell>
          <cell r="B20">
            <v>0</v>
          </cell>
          <cell r="C20">
            <v>141.71080000000001</v>
          </cell>
          <cell r="D20">
            <v>151.69</v>
          </cell>
          <cell r="E20">
            <v>154.49769192339804</v>
          </cell>
          <cell r="F20">
            <v>140</v>
          </cell>
          <cell r="G20">
            <v>160</v>
          </cell>
          <cell r="H20">
            <v>160</v>
          </cell>
          <cell r="J20">
            <v>160</v>
          </cell>
          <cell r="L20" t="str">
            <v>na</v>
          </cell>
        </row>
        <row r="21">
          <cell r="A21" t="str">
            <v xml:space="preserve">     % of revenue</v>
          </cell>
          <cell r="B21">
            <v>0</v>
          </cell>
          <cell r="C21">
            <v>6.9798242553810397E-2</v>
          </cell>
          <cell r="D21">
            <v>7.0190002141022056E-2</v>
          </cell>
          <cell r="E21">
            <v>7.1175766242171368E-2</v>
          </cell>
          <cell r="F21">
            <v>6.5116279069767441E-2</v>
          </cell>
          <cell r="G21">
            <v>7.0144673388864529E-2</v>
          </cell>
          <cell r="H21">
            <v>7.0144673388864529E-2</v>
          </cell>
          <cell r="J21">
            <v>7.0144673388864529E-2</v>
          </cell>
        </row>
        <row r="23">
          <cell r="A23" t="str">
            <v>Memo: FCF Including Disc-ops</v>
          </cell>
          <cell r="B23">
            <v>354.5</v>
          </cell>
          <cell r="C23">
            <v>410.53199999999998</v>
          </cell>
          <cell r="D23">
            <v>411.70999999999992</v>
          </cell>
          <cell r="E23">
            <v>409.9744869999999</v>
          </cell>
          <cell r="F23">
            <v>420</v>
          </cell>
          <cell r="G23">
            <v>480</v>
          </cell>
          <cell r="H23">
            <v>480</v>
          </cell>
          <cell r="I23">
            <v>10.700000000000003</v>
          </cell>
          <cell r="J23">
            <v>469.3</v>
          </cell>
        </row>
        <row r="24">
          <cell r="A24" t="str">
            <v xml:space="preserve">     % of revenue</v>
          </cell>
          <cell r="B24">
            <v>0.18582001928963809</v>
          </cell>
          <cell r="C24">
            <v>0.20220344611773336</v>
          </cell>
          <cell r="D24">
            <v>0.19050646569635565</v>
          </cell>
          <cell r="E24">
            <v>0.18887174228100484</v>
          </cell>
          <cell r="F24">
            <v>0.19534883720930232</v>
          </cell>
          <cell r="G24">
            <v>0.2104340201665936</v>
          </cell>
          <cell r="H24">
            <v>0.2104340201665936</v>
          </cell>
          <cell r="J24">
            <v>0.20574309513371328</v>
          </cell>
        </row>
        <row r="26">
          <cell r="A26" t="str">
            <v>NAL</v>
          </cell>
        </row>
        <row r="27">
          <cell r="B27" t="str">
            <v>2005A</v>
          </cell>
          <cell r="C27" t="str">
            <v>2006A</v>
          </cell>
          <cell r="D27" t="str">
            <v>2007P</v>
          </cell>
          <cell r="E27" t="str">
            <v>2007P Adj</v>
          </cell>
          <cell r="F27" t="str">
            <v>2007LE</v>
          </cell>
          <cell r="G27" t="str">
            <v>2008 FL</v>
          </cell>
          <cell r="H27" t="str">
            <v>2008T</v>
          </cell>
          <cell r="I27" t="str">
            <v>2008 T+</v>
          </cell>
          <cell r="J27" t="str">
            <v>2008T 
excl T+</v>
          </cell>
          <cell r="K27" t="str">
            <v>GAAP B/(W)
Consensus</v>
          </cell>
          <cell r="L27" t="str">
            <v>Consensus 
Estimate</v>
          </cell>
        </row>
        <row r="29">
          <cell r="A29" t="str">
            <v>Revenue</v>
          </cell>
          <cell r="B29">
            <v>2312.31</v>
          </cell>
          <cell r="C29">
            <v>2476.3081910000001</v>
          </cell>
          <cell r="D29">
            <v>2674.0796200000004</v>
          </cell>
          <cell r="E29">
            <v>2680.7187652724851</v>
          </cell>
          <cell r="F29">
            <v>2689.9</v>
          </cell>
          <cell r="G29">
            <v>2874</v>
          </cell>
          <cell r="H29">
            <v>2880.5666227834572</v>
          </cell>
          <cell r="J29">
            <v>2880.5666227834572</v>
          </cell>
          <cell r="L29">
            <v>0</v>
          </cell>
          <cell r="M29" t="str">
            <v>LEGAL</v>
          </cell>
        </row>
        <row r="32">
          <cell r="A32" t="str">
            <v>EBITDA</v>
          </cell>
          <cell r="B32">
            <v>949.41999999999985</v>
          </cell>
          <cell r="C32">
            <v>1039.376039151</v>
          </cell>
          <cell r="D32">
            <v>1138.220728068</v>
          </cell>
          <cell r="E32">
            <v>1139.2181274611082</v>
          </cell>
          <cell r="F32">
            <v>1145.7</v>
          </cell>
          <cell r="G32">
            <v>1233.5</v>
          </cell>
          <cell r="H32">
            <v>1254.9711430394289</v>
          </cell>
          <cell r="I32">
            <v>14.131612903225811</v>
          </cell>
          <cell r="J32">
            <v>1240.8395301362029</v>
          </cell>
          <cell r="L32">
            <v>0</v>
          </cell>
        </row>
        <row r="33">
          <cell r="A33" t="str">
            <v xml:space="preserve">     Margin</v>
          </cell>
          <cell r="B33">
            <v>0.4105937352690599</v>
          </cell>
          <cell r="C33">
            <v>0.41972806249583655</v>
          </cell>
          <cell r="D33">
            <v>0.42564952799273786</v>
          </cell>
          <cell r="E33">
            <v>0.4249674162837111</v>
          </cell>
          <cell r="F33">
            <v>0.42592661437228152</v>
          </cell>
          <cell r="G33">
            <v>0.42919276270006956</v>
          </cell>
          <cell r="H33">
            <v>0.43566815400602166</v>
          </cell>
          <cell r="J33">
            <v>0.43076230916582464</v>
          </cell>
          <cell r="L33" t="e">
            <v>#DIV/0!</v>
          </cell>
        </row>
        <row r="36">
          <cell r="A36" t="str">
            <v>Operating Profit</v>
          </cell>
          <cell r="B36">
            <v>810.94999999999993</v>
          </cell>
          <cell r="C36">
            <v>878.30168250200006</v>
          </cell>
          <cell r="D36">
            <v>958.10192117399993</v>
          </cell>
          <cell r="E36">
            <v>958.89845438749637</v>
          </cell>
          <cell r="F36">
            <v>969.4</v>
          </cell>
          <cell r="G36">
            <v>1051.5999999999999</v>
          </cell>
          <cell r="H36">
            <v>1073.0711430394288</v>
          </cell>
          <cell r="I36">
            <v>14.131612903225811</v>
          </cell>
          <cell r="J36">
            <v>1058.9395301362028</v>
          </cell>
          <cell r="L36">
            <v>5</v>
          </cell>
          <cell r="M36" t="str">
            <v>LEGAL</v>
          </cell>
        </row>
        <row r="37">
          <cell r="A37" t="str">
            <v xml:space="preserve">     Margin</v>
          </cell>
          <cell r="B37">
            <v>0.35070989616444159</v>
          </cell>
          <cell r="C37">
            <v>0.35468189528837207</v>
          </cell>
          <cell r="D37">
            <v>0.35829221912771608</v>
          </cell>
          <cell r="E37">
            <v>0.35770199649795337</v>
          </cell>
          <cell r="F37">
            <v>0.36038514442916092</v>
          </cell>
          <cell r="G37">
            <v>0.36590118302018088</v>
          </cell>
          <cell r="H37">
            <v>0.37252085563726101</v>
          </cell>
          <cell r="I37">
            <v>4.9058448401969618E-3</v>
          </cell>
          <cell r="J37">
            <v>0.36761501079706399</v>
          </cell>
          <cell r="L37" t="e">
            <v>#DIV/0!</v>
          </cell>
        </row>
        <row r="40">
          <cell r="A40" t="str">
            <v>Free Cash Flow</v>
          </cell>
          <cell r="B40">
            <v>768.82999999999993</v>
          </cell>
          <cell r="C40">
            <v>826.22753109600012</v>
          </cell>
          <cell r="D40">
            <v>897.19999861499991</v>
          </cell>
          <cell r="E40">
            <v>895.52956353347145</v>
          </cell>
          <cell r="F40">
            <v>909.5</v>
          </cell>
          <cell r="G40">
            <v>977.1</v>
          </cell>
          <cell r="H40">
            <v>1003.9619879905797</v>
          </cell>
          <cell r="I40">
            <v>14.131612903225811</v>
          </cell>
          <cell r="J40">
            <v>989.8303750873539</v>
          </cell>
          <cell r="L40" t="str">
            <v>na</v>
          </cell>
        </row>
        <row r="41">
          <cell r="A41" t="str">
            <v xml:space="preserve">     % of revenue</v>
          </cell>
          <cell r="B41">
            <v>0.33249434548135842</v>
          </cell>
          <cell r="C41">
            <v>0.33365294921644917</v>
          </cell>
          <cell r="D41">
            <v>0.33551730917234235</v>
          </cell>
          <cell r="E41">
            <v>0.3340632277934773</v>
          </cell>
          <cell r="F41">
            <v>0.33811665861184431</v>
          </cell>
          <cell r="G41">
            <v>0.33997912317327766</v>
          </cell>
          <cell r="H41">
            <v>0.34852934143229891</v>
          </cell>
          <cell r="J41">
            <v>0.34362349659210195</v>
          </cell>
        </row>
        <row r="44">
          <cell r="A44" t="str">
            <v>Capital Expenditures</v>
          </cell>
          <cell r="B44">
            <v>0</v>
          </cell>
          <cell r="C44">
            <v>177.981514</v>
          </cell>
          <cell r="D44">
            <v>175.500024</v>
          </cell>
          <cell r="E44">
            <v>176.05818995890411</v>
          </cell>
          <cell r="F44">
            <v>195.5</v>
          </cell>
          <cell r="G44">
            <v>198.8</v>
          </cell>
          <cell r="H44">
            <v>198.8</v>
          </cell>
          <cell r="J44">
            <v>198.8</v>
          </cell>
          <cell r="L44" t="str">
            <v>na</v>
          </cell>
        </row>
        <row r="45">
          <cell r="A45" t="str">
            <v xml:space="preserve">     % of revenue</v>
          </cell>
          <cell r="B45">
            <v>0</v>
          </cell>
          <cell r="C45">
            <v>7.1873733102714596E-2</v>
          </cell>
          <cell r="D45">
            <v>6.5630066766673156E-2</v>
          </cell>
          <cell r="E45">
            <v>6.5675740491564938E-2</v>
          </cell>
          <cell r="F45">
            <v>7.2679281757686162E-2</v>
          </cell>
          <cell r="G45">
            <v>6.9171885873347258E-2</v>
          </cell>
          <cell r="H45">
            <v>6.9014199646561872E-2</v>
          </cell>
          <cell r="J45">
            <v>6.9014199646561872E-2</v>
          </cell>
        </row>
        <row r="47">
          <cell r="A47" t="str">
            <v>Memo: FCF Including Disc-ops</v>
          </cell>
          <cell r="B47">
            <v>768.82999999999993</v>
          </cell>
          <cell r="C47">
            <v>826.22753109600012</v>
          </cell>
          <cell r="D47">
            <v>897.19999861499991</v>
          </cell>
          <cell r="E47">
            <v>895.52956353347145</v>
          </cell>
          <cell r="F47">
            <v>909.5</v>
          </cell>
          <cell r="G47">
            <v>977.1</v>
          </cell>
          <cell r="H47">
            <v>1003.9619879905797</v>
          </cell>
          <cell r="I47">
            <v>14.131612903225811</v>
          </cell>
          <cell r="J47">
            <v>989.8303750873539</v>
          </cell>
        </row>
        <row r="48">
          <cell r="A48" t="str">
            <v xml:space="preserve">     % of revenue</v>
          </cell>
          <cell r="B48">
            <v>0.33249434548135842</v>
          </cell>
          <cell r="C48">
            <v>0.33365294921644917</v>
          </cell>
          <cell r="D48">
            <v>0.33551730917234235</v>
          </cell>
          <cell r="E48">
            <v>0.3340632277934773</v>
          </cell>
          <cell r="F48">
            <v>0.33811665861184431</v>
          </cell>
          <cell r="G48">
            <v>0.33997912317327766</v>
          </cell>
          <cell r="H48">
            <v>0.34852934143229891</v>
          </cell>
          <cell r="J48">
            <v>0.34362349659210195</v>
          </cell>
        </row>
        <row r="50">
          <cell r="A50" t="str">
            <v>TILR</v>
          </cell>
        </row>
        <row r="51">
          <cell r="B51" t="str">
            <v>2005A</v>
          </cell>
          <cell r="C51" t="str">
            <v>2006A</v>
          </cell>
          <cell r="D51" t="str">
            <v>2007P</v>
          </cell>
          <cell r="E51" t="str">
            <v>2007P Adj</v>
          </cell>
          <cell r="F51" t="str">
            <v>2007LE</v>
          </cell>
          <cell r="G51" t="str">
            <v>2008 FL</v>
          </cell>
          <cell r="H51" t="str">
            <v>2008T</v>
          </cell>
          <cell r="I51" t="str">
            <v>2008 T+</v>
          </cell>
          <cell r="J51" t="str">
            <v>2008T 
excl T+</v>
          </cell>
          <cell r="K51" t="str">
            <v>GAAP B/(W)
Consensus</v>
          </cell>
          <cell r="L51" t="str">
            <v>Consensus 
Estimate</v>
          </cell>
        </row>
        <row r="53">
          <cell r="A53" t="str">
            <v>Revenue</v>
          </cell>
          <cell r="B53">
            <v>527.00329543943622</v>
          </cell>
          <cell r="C53">
            <v>567.26364136347115</v>
          </cell>
          <cell r="D53">
            <v>606.3279</v>
          </cell>
          <cell r="E53">
            <v>596.92069605639608</v>
          </cell>
          <cell r="F53">
            <v>594.4</v>
          </cell>
          <cell r="G53">
            <v>627</v>
          </cell>
          <cell r="H53">
            <v>630.94820924122143</v>
          </cell>
          <cell r="J53">
            <v>630.94820924122143</v>
          </cell>
          <cell r="L53">
            <v>0</v>
          </cell>
          <cell r="M53" t="str">
            <v>LEGAL</v>
          </cell>
        </row>
        <row r="56">
          <cell r="A56" t="str">
            <v>EBITDA</v>
          </cell>
          <cell r="B56">
            <v>82.47809274586713</v>
          </cell>
          <cell r="C56">
            <v>100.50634301843726</v>
          </cell>
          <cell r="D56">
            <v>118.9042</v>
          </cell>
          <cell r="E56">
            <v>114.99057814882218</v>
          </cell>
          <cell r="F56">
            <v>114</v>
          </cell>
          <cell r="G56">
            <v>133.19999999999999</v>
          </cell>
          <cell r="H56">
            <v>133.24232124880803</v>
          </cell>
          <cell r="I56">
            <v>3.383870967741935</v>
          </cell>
          <cell r="J56">
            <v>129.8584502810661</v>
          </cell>
          <cell r="L56">
            <v>0</v>
          </cell>
        </row>
        <row r="57">
          <cell r="A57" t="str">
            <v xml:space="preserve">     Margin</v>
          </cell>
          <cell r="B57">
            <v>0.15650394117003316</v>
          </cell>
          <cell r="C57">
            <v>0.1771774809625748</v>
          </cell>
          <cell r="D57">
            <v>0.19610544063698868</v>
          </cell>
          <cell r="E57">
            <v>0.19263962350194347</v>
          </cell>
          <cell r="F57">
            <v>0.1917900403768506</v>
          </cell>
          <cell r="G57">
            <v>0.21244019138755979</v>
          </cell>
          <cell r="H57">
            <v>0.21117790540850459</v>
          </cell>
          <cell r="J57">
            <v>0.20581475369782556</v>
          </cell>
          <cell r="L57" t="e">
            <v>#DIV/0!</v>
          </cell>
        </row>
        <row r="60">
          <cell r="A60" t="str">
            <v>Operating Profit</v>
          </cell>
          <cell r="B60">
            <v>49.390727000509671</v>
          </cell>
          <cell r="C60">
            <v>71.242642879936199</v>
          </cell>
          <cell r="D60">
            <v>86.800899999999999</v>
          </cell>
          <cell r="E60">
            <v>81.761844000000011</v>
          </cell>
          <cell r="F60">
            <v>81.8</v>
          </cell>
          <cell r="G60">
            <v>97.7</v>
          </cell>
          <cell r="H60">
            <v>97.74232124880804</v>
          </cell>
          <cell r="I60">
            <v>3.383870967741935</v>
          </cell>
          <cell r="J60">
            <v>94.358450281066098</v>
          </cell>
          <cell r="L60">
            <v>5</v>
          </cell>
          <cell r="M60" t="str">
            <v>LEGAL</v>
          </cell>
        </row>
        <row r="61">
          <cell r="A61" t="str">
            <v xml:space="preserve">     Margin</v>
          </cell>
          <cell r="B61">
            <v>9.3719958542812773E-2</v>
          </cell>
          <cell r="C61">
            <v>0.12559000380968866</v>
          </cell>
          <cell r="D61">
            <v>0.14315834715836101</v>
          </cell>
          <cell r="E61">
            <v>0.13697270766479722</v>
          </cell>
          <cell r="F61">
            <v>0.13761776581426649</v>
          </cell>
          <cell r="G61">
            <v>0.15582137161084531</v>
          </cell>
          <cell r="H61">
            <v>0.15491338245710054</v>
          </cell>
          <cell r="I61">
            <v>5.3631517106790426E-3</v>
          </cell>
          <cell r="J61">
            <v>0.14955023074642149</v>
          </cell>
          <cell r="L61" t="e">
            <v>#DIV/0!</v>
          </cell>
        </row>
        <row r="64">
          <cell r="A64" t="str">
            <v>Free Cash Flow</v>
          </cell>
          <cell r="B64">
            <v>64.766907414794147</v>
          </cell>
          <cell r="C64">
            <v>62.465923070956876</v>
          </cell>
          <cell r="D64">
            <v>85.287199999999999</v>
          </cell>
          <cell r="E64">
            <v>78.233431299385757</v>
          </cell>
          <cell r="F64">
            <v>78.2</v>
          </cell>
          <cell r="G64">
            <v>96.9</v>
          </cell>
          <cell r="H64">
            <v>96.910177791825134</v>
          </cell>
          <cell r="I64">
            <v>3.383870967741935</v>
          </cell>
          <cell r="J64">
            <v>93.526306824083193</v>
          </cell>
          <cell r="L64" t="str">
            <v>na</v>
          </cell>
        </row>
        <row r="65">
          <cell r="A65" t="str">
            <v xml:space="preserve">     % of revenue</v>
          </cell>
          <cell r="B65">
            <v>0.12289658902567001</v>
          </cell>
          <cell r="C65">
            <v>0.11011797428231818</v>
          </cell>
          <cell r="D65">
            <v>0.14066184320398253</v>
          </cell>
          <cell r="E65">
            <v>0.13106168343004543</v>
          </cell>
          <cell r="F65">
            <v>0.13156123822341859</v>
          </cell>
          <cell r="G65">
            <v>0.15454545454545454</v>
          </cell>
          <cell r="H65">
            <v>0.15359450486176884</v>
          </cell>
          <cell r="J65">
            <v>0.14823135315108979</v>
          </cell>
        </row>
        <row r="68">
          <cell r="A68" t="str">
            <v>Capital Expenditures</v>
          </cell>
          <cell r="B68">
            <v>0</v>
          </cell>
          <cell r="C68">
            <v>32.799299999999995</v>
          </cell>
          <cell r="D68">
            <v>35.451300000000003</v>
          </cell>
          <cell r="E68">
            <v>38.224965686274516</v>
          </cell>
          <cell r="F68">
            <v>35.799999999999997</v>
          </cell>
          <cell r="G68">
            <v>34.9</v>
          </cell>
          <cell r="H68">
            <v>34.9</v>
          </cell>
          <cell r="J68">
            <v>34.9</v>
          </cell>
          <cell r="L68" t="str">
            <v>na</v>
          </cell>
        </row>
        <row r="69">
          <cell r="A69" t="str">
            <v xml:space="preserve">     % of revenue</v>
          </cell>
          <cell r="B69">
            <v>0</v>
          </cell>
          <cell r="C69">
            <v>5.7820204942385899E-2</v>
          </cell>
          <cell r="D69">
            <v>5.8468858187129442E-2</v>
          </cell>
          <cell r="E69">
            <v>6.403692473524672E-2</v>
          </cell>
          <cell r="F69">
            <v>6.0228802153432029E-2</v>
          </cell>
          <cell r="G69">
            <v>5.5661881977671447E-2</v>
          </cell>
          <cell r="H69">
            <v>5.5313573267718366E-2</v>
          </cell>
          <cell r="J69">
            <v>5.5313573267718366E-2</v>
          </cell>
        </row>
        <row r="71">
          <cell r="A71" t="str">
            <v>Memo: FCF Including Disc-ops</v>
          </cell>
          <cell r="B71">
            <v>66.560000000000016</v>
          </cell>
          <cell r="C71">
            <v>63.682000000000002</v>
          </cell>
          <cell r="D71">
            <v>85.287199999999999</v>
          </cell>
          <cell r="E71">
            <v>79.489289938806479</v>
          </cell>
          <cell r="F71">
            <v>79.45585863942074</v>
          </cell>
          <cell r="G71">
            <v>96.9</v>
          </cell>
          <cell r="H71">
            <v>96.910177791825134</v>
          </cell>
          <cell r="I71">
            <v>3.383870967741935</v>
          </cell>
          <cell r="J71">
            <v>93.526306824083193</v>
          </cell>
        </row>
        <row r="72">
          <cell r="A72" t="str">
            <v xml:space="preserve">     % of revenue</v>
          </cell>
          <cell r="B72">
            <v>0.12629902047291688</v>
          </cell>
          <cell r="C72">
            <v>0.11226173397423174</v>
          </cell>
          <cell r="D72">
            <v>0.14066184320398253</v>
          </cell>
          <cell r="E72">
            <v>0.13316557871750598</v>
          </cell>
          <cell r="F72">
            <v>0.1336740555844898</v>
          </cell>
          <cell r="G72">
            <v>0.15454545454545454</v>
          </cell>
          <cell r="H72">
            <v>0.15359450486176884</v>
          </cell>
          <cell r="J72">
            <v>0.14823135315108979</v>
          </cell>
        </row>
        <row r="74">
          <cell r="A74" t="str">
            <v>TTA</v>
          </cell>
        </row>
        <row r="75">
          <cell r="B75" t="str">
            <v>2005A</v>
          </cell>
          <cell r="C75" t="str">
            <v>2006A</v>
          </cell>
          <cell r="D75" t="str">
            <v>2007P</v>
          </cell>
          <cell r="E75" t="str">
            <v>2007P Adj</v>
          </cell>
          <cell r="F75" t="str">
            <v>2007LE</v>
          </cell>
          <cell r="G75" t="str">
            <v>2008 FL</v>
          </cell>
          <cell r="H75" t="str">
            <v>2008T</v>
          </cell>
          <cell r="I75" t="str">
            <v>2008 T+</v>
          </cell>
          <cell r="J75" t="str">
            <v>2008T 
excl T+</v>
          </cell>
          <cell r="K75" t="str">
            <v>GAAP B/(W)
Consensus</v>
          </cell>
          <cell r="L75" t="str">
            <v>Consensus 
Estimate</v>
          </cell>
        </row>
        <row r="77">
          <cell r="A77" t="str">
            <v>Revenue</v>
          </cell>
          <cell r="B77">
            <v>532.08000000000004</v>
          </cell>
          <cell r="C77">
            <v>598.254323</v>
          </cell>
          <cell r="D77">
            <v>668.06454699999995</v>
          </cell>
          <cell r="E77">
            <v>685.71189013642038</v>
          </cell>
          <cell r="F77">
            <v>688.5</v>
          </cell>
          <cell r="G77">
            <v>763.5</v>
          </cell>
          <cell r="H77">
            <v>764.31565656111513</v>
          </cell>
          <cell r="J77">
            <v>764.31565656111513</v>
          </cell>
          <cell r="K77">
            <v>764.31565656111513</v>
          </cell>
          <cell r="L77">
            <v>0</v>
          </cell>
        </row>
        <row r="80">
          <cell r="A80" t="str">
            <v>EBITDA</v>
          </cell>
          <cell r="B80">
            <v>161.43</v>
          </cell>
          <cell r="C80">
            <v>188.11780200000001</v>
          </cell>
          <cell r="D80">
            <v>215.233563</v>
          </cell>
          <cell r="E80">
            <v>212.21362999859602</v>
          </cell>
          <cell r="F80">
            <v>210.3</v>
          </cell>
          <cell r="G80">
            <v>247.3</v>
          </cell>
          <cell r="H80">
            <v>251.07357314722148</v>
          </cell>
          <cell r="I80">
            <v>4.8845161290322583</v>
          </cell>
          <cell r="J80">
            <v>246.18905701818923</v>
          </cell>
          <cell r="K80">
            <v>251.07357314722148</v>
          </cell>
          <cell r="L80">
            <v>0</v>
          </cell>
        </row>
        <row r="81">
          <cell r="A81" t="str">
            <v xml:space="preserve">     Margin</v>
          </cell>
          <cell r="B81">
            <v>0.30339422643211544</v>
          </cell>
          <cell r="C81">
            <v>0.31444453431889369</v>
          </cell>
          <cell r="D81">
            <v>0.322174801771063</v>
          </cell>
          <cell r="E81">
            <v>0.30947929159632442</v>
          </cell>
          <cell r="F81">
            <v>0.30544662309368192</v>
          </cell>
          <cell r="G81">
            <v>0.32390307793058287</v>
          </cell>
          <cell r="H81">
            <v>0.32849460951366172</v>
          </cell>
          <cell r="J81">
            <v>0.32210390419825685</v>
          </cell>
          <cell r="L81" t="e">
            <v>#DIV/0!</v>
          </cell>
        </row>
        <row r="84">
          <cell r="A84" t="str">
            <v>Operating Profit</v>
          </cell>
          <cell r="B84">
            <v>140.03</v>
          </cell>
          <cell r="C84">
            <v>168.547213</v>
          </cell>
          <cell r="D84">
            <v>193.501958</v>
          </cell>
          <cell r="E84">
            <v>190.16557464035176</v>
          </cell>
          <cell r="F84">
            <v>188.2</v>
          </cell>
          <cell r="G84">
            <v>220.3</v>
          </cell>
          <cell r="H84">
            <v>224.07357314722148</v>
          </cell>
          <cell r="I84">
            <v>4.8845161290322583</v>
          </cell>
          <cell r="J84">
            <v>219.18905701818923</v>
          </cell>
          <cell r="K84">
            <v>224.07357314722148</v>
          </cell>
          <cell r="L84">
            <v>0</v>
          </cell>
        </row>
        <row r="85">
          <cell r="A85" t="str">
            <v xml:space="preserve">     Margin</v>
          </cell>
          <cell r="B85">
            <v>0.2631747105698391</v>
          </cell>
          <cell r="C85">
            <v>0.28173170927508701</v>
          </cell>
          <cell r="D85">
            <v>0.28964560216364843</v>
          </cell>
          <cell r="E85">
            <v>0.27732576520223223</v>
          </cell>
          <cell r="F85">
            <v>0.27334785766158315</v>
          </cell>
          <cell r="G85">
            <v>0.28853962017026852</v>
          </cell>
          <cell r="H85">
            <v>0.29316889065886148</v>
          </cell>
          <cell r="I85">
            <v>6.3907053154048394E-3</v>
          </cell>
          <cell r="J85">
            <v>0.28677818534345667</v>
          </cell>
          <cell r="L85" t="e">
            <v>#DIV/0!</v>
          </cell>
        </row>
        <row r="88">
          <cell r="A88" t="str">
            <v>Free Cash Flow</v>
          </cell>
          <cell r="B88">
            <v>146.29000000000002</v>
          </cell>
          <cell r="C88">
            <v>164.47161899999998</v>
          </cell>
          <cell r="D88">
            <v>186.19167099999999</v>
          </cell>
          <cell r="E88">
            <v>184.65027236001873</v>
          </cell>
          <cell r="F88">
            <v>185.1</v>
          </cell>
          <cell r="G88">
            <v>217.9</v>
          </cell>
          <cell r="H88">
            <v>219.19525264050722</v>
          </cell>
          <cell r="I88">
            <v>4.8845161290322583</v>
          </cell>
          <cell r="J88">
            <v>214.31073651147497</v>
          </cell>
          <cell r="L88" t="str">
            <v>na</v>
          </cell>
        </row>
        <row r="89">
          <cell r="A89" t="str">
            <v xml:space="preserve">     % of revenue</v>
          </cell>
          <cell r="B89">
            <v>0.27493985866786952</v>
          </cell>
          <cell r="C89">
            <v>0.27491923196683693</v>
          </cell>
          <cell r="D89">
            <v>0.27870311609276283</v>
          </cell>
          <cell r="E89">
            <v>0.26928258794416282</v>
          </cell>
          <cell r="F89">
            <v>0.2688453159041394</v>
          </cell>
          <cell r="G89">
            <v>0.28539620170268504</v>
          </cell>
          <cell r="H89">
            <v>0.28678629144760981</v>
          </cell>
          <cell r="J89">
            <v>0.280395586132205</v>
          </cell>
        </row>
        <row r="92">
          <cell r="A92" t="str">
            <v>Capital Expenditures</v>
          </cell>
          <cell r="B92">
            <v>0</v>
          </cell>
          <cell r="C92">
            <v>26.416425000000004</v>
          </cell>
          <cell r="D92">
            <v>34.275917999999997</v>
          </cell>
          <cell r="E92">
            <v>36.51525896307399</v>
          </cell>
          <cell r="F92">
            <v>47.8</v>
          </cell>
          <cell r="G92">
            <v>59.5</v>
          </cell>
          <cell r="H92">
            <v>59.5</v>
          </cell>
          <cell r="J92">
            <v>59.5</v>
          </cell>
          <cell r="L92" t="str">
            <v>na</v>
          </cell>
        </row>
        <row r="93">
          <cell r="A93" t="str">
            <v xml:space="preserve">     % of revenue</v>
          </cell>
          <cell r="B93">
            <v>0</v>
          </cell>
          <cell r="C93">
            <v>4.4155844737623406E-2</v>
          </cell>
          <cell r="D93">
            <v>5.1306296904870784E-2</v>
          </cell>
          <cell r="E93">
            <v>5.3251605358351571E-2</v>
          </cell>
          <cell r="F93">
            <v>6.9426289034132171E-2</v>
          </cell>
          <cell r="G93">
            <v>7.7930582842174204E-2</v>
          </cell>
          <cell r="H93">
            <v>7.7847417476319014E-2</v>
          </cell>
          <cell r="J93">
            <v>7.7847417476319014E-2</v>
          </cell>
        </row>
        <row r="95">
          <cell r="A95" t="str">
            <v>Memo: FCF Including Disc-ops</v>
          </cell>
          <cell r="B95">
            <v>146.29000000000002</v>
          </cell>
          <cell r="C95">
            <v>164.47161899999998</v>
          </cell>
          <cell r="D95">
            <v>186.19167099999999</v>
          </cell>
          <cell r="E95">
            <v>184.65027236001873</v>
          </cell>
          <cell r="F95">
            <v>185.1</v>
          </cell>
          <cell r="G95">
            <v>217.9</v>
          </cell>
          <cell r="H95">
            <v>219.19525264050722</v>
          </cell>
          <cell r="I95">
            <v>4.8845161290322583</v>
          </cell>
          <cell r="J95">
            <v>214.31073651147497</v>
          </cell>
        </row>
        <row r="96">
          <cell r="A96" t="str">
            <v xml:space="preserve">     % of revenue</v>
          </cell>
          <cell r="B96">
            <v>0.27493985866786952</v>
          </cell>
          <cell r="C96">
            <v>0.27491923196683693</v>
          </cell>
          <cell r="D96">
            <v>0.27870311609276283</v>
          </cell>
          <cell r="E96">
            <v>0.26928258794416282</v>
          </cell>
          <cell r="F96">
            <v>0.2688453159041394</v>
          </cell>
          <cell r="G96">
            <v>0.28539620170268504</v>
          </cell>
          <cell r="H96">
            <v>0.28678629144760981</v>
          </cell>
          <cell r="J96">
            <v>0.280395586132205</v>
          </cell>
        </row>
        <row r="98">
          <cell r="A98" t="str">
            <v>TS</v>
          </cell>
        </row>
        <row r="99">
          <cell r="B99" t="str">
            <v>2005A</v>
          </cell>
          <cell r="C99" t="str">
            <v>2006A</v>
          </cell>
          <cell r="D99" t="str">
            <v>2007P</v>
          </cell>
          <cell r="E99" t="str">
            <v>2007P Adj</v>
          </cell>
          <cell r="F99" t="str">
            <v>2007LE</v>
          </cell>
          <cell r="G99" t="str">
            <v>2008 FL</v>
          </cell>
          <cell r="H99" t="str">
            <v>2008T</v>
          </cell>
          <cell r="I99" t="str">
            <v>2008 T+</v>
          </cell>
          <cell r="J99" t="str">
            <v>2008T 
excl T+</v>
          </cell>
          <cell r="K99" t="str">
            <v>GAAP B/(W)
Consensus</v>
          </cell>
          <cell r="L99" t="str">
            <v>Consensus 
Estimate</v>
          </cell>
        </row>
        <row r="101">
          <cell r="A101" t="str">
            <v>Revenue</v>
          </cell>
          <cell r="B101">
            <v>567.90000000000009</v>
          </cell>
          <cell r="C101">
            <v>604.03099999999995</v>
          </cell>
          <cell r="D101">
            <v>652.09999999999991</v>
          </cell>
          <cell r="E101">
            <v>652.38999999999987</v>
          </cell>
          <cell r="F101">
            <v>640.79999999999995</v>
          </cell>
          <cell r="G101">
            <v>671.1</v>
          </cell>
          <cell r="H101">
            <v>679.24799999999993</v>
          </cell>
          <cell r="J101">
            <v>679.24799999999993</v>
          </cell>
          <cell r="K101">
            <v>685.24799999999993</v>
          </cell>
          <cell r="L101">
            <v>-6</v>
          </cell>
        </row>
        <row r="104">
          <cell r="A104" t="str">
            <v>EBITDA</v>
          </cell>
          <cell r="B104">
            <v>145.5</v>
          </cell>
          <cell r="C104">
            <v>174.85899999999998</v>
          </cell>
          <cell r="D104">
            <v>207.83599999999998</v>
          </cell>
          <cell r="E104">
            <v>206.81216333333333</v>
          </cell>
          <cell r="F104">
            <v>210.1</v>
          </cell>
          <cell r="G104">
            <v>242.4</v>
          </cell>
          <cell r="H104">
            <v>244.93752346893157</v>
          </cell>
          <cell r="I104">
            <v>19.599999999999994</v>
          </cell>
          <cell r="J104">
            <v>225.33752346893158</v>
          </cell>
          <cell r="K104">
            <v>244.93752346893157</v>
          </cell>
          <cell r="L104">
            <v>0</v>
          </cell>
        </row>
        <row r="105">
          <cell r="A105" t="str">
            <v xml:space="preserve">     Margin</v>
          </cell>
          <cell r="B105">
            <v>0.25620707871104065</v>
          </cell>
          <cell r="C105">
            <v>0.28948679786302356</v>
          </cell>
          <cell r="D105">
            <v>0.31871798803864437</v>
          </cell>
          <cell r="E105">
            <v>0.3170069488087392</v>
          </cell>
          <cell r="F105">
            <v>0.32787141073657927</v>
          </cell>
          <cell r="G105">
            <v>0.36119803308001786</v>
          </cell>
          <cell r="H105">
            <v>0.36060102270294736</v>
          </cell>
          <cell r="J105">
            <v>0.33174558256915238</v>
          </cell>
          <cell r="L105">
            <v>0</v>
          </cell>
        </row>
        <row r="108">
          <cell r="A108" t="str">
            <v>Operating Profit</v>
          </cell>
          <cell r="B108">
            <v>129.29</v>
          </cell>
          <cell r="C108">
            <v>151.40600000000001</v>
          </cell>
          <cell r="D108">
            <v>179.39699999999999</v>
          </cell>
          <cell r="E108">
            <v>178.169781</v>
          </cell>
          <cell r="F108">
            <v>179.4</v>
          </cell>
          <cell r="G108">
            <v>209</v>
          </cell>
          <cell r="H108">
            <v>211.53752346893157</v>
          </cell>
          <cell r="I108">
            <v>19.599999999999994</v>
          </cell>
          <cell r="J108">
            <v>191.93752346893157</v>
          </cell>
          <cell r="K108">
            <v>215.53752346893157</v>
          </cell>
          <cell r="L108">
            <v>-4</v>
          </cell>
        </row>
        <row r="109">
          <cell r="A109" t="str">
            <v xml:space="preserve">     Margin</v>
          </cell>
          <cell r="B109">
            <v>0.22766332100721953</v>
          </cell>
          <cell r="C109">
            <v>0.2506593204653404</v>
          </cell>
          <cell r="D109">
            <v>0.27510657874559119</v>
          </cell>
          <cell r="E109">
            <v>0.2731031760143473</v>
          </cell>
          <cell r="F109">
            <v>0.27996254681647942</v>
          </cell>
          <cell r="G109">
            <v>0.31142899716882727</v>
          </cell>
          <cell r="H109">
            <v>0.31142899716882727</v>
          </cell>
          <cell r="I109">
            <v>2.8855440133795016E-2</v>
          </cell>
          <cell r="J109">
            <v>0.28257355703503229</v>
          </cell>
          <cell r="L109">
            <v>0.66666666666666663</v>
          </cell>
        </row>
        <row r="112">
          <cell r="A112" t="str">
            <v>Free Cash Flow</v>
          </cell>
          <cell r="B112">
            <v>144.6</v>
          </cell>
          <cell r="C112">
            <v>137.304</v>
          </cell>
          <cell r="D112">
            <v>170.001</v>
          </cell>
          <cell r="E112">
            <v>168.04867333333334</v>
          </cell>
          <cell r="F112">
            <v>170</v>
          </cell>
          <cell r="G112">
            <v>191.9</v>
          </cell>
          <cell r="H112">
            <v>194.22990791238263</v>
          </cell>
          <cell r="I112">
            <v>19.599999999999994</v>
          </cell>
          <cell r="J112">
            <v>174.62990791238263</v>
          </cell>
          <cell r="L112" t="str">
            <v>na</v>
          </cell>
        </row>
        <row r="113">
          <cell r="A113" t="str">
            <v xml:space="preserve">     % of revenue</v>
          </cell>
          <cell r="B113">
            <v>0.25462229265715791</v>
          </cell>
          <cell r="C113">
            <v>0.22731283659282389</v>
          </cell>
          <cell r="D113">
            <v>0.26069774574451776</v>
          </cell>
          <cell r="E113">
            <v>0.25758928452817081</v>
          </cell>
          <cell r="F113">
            <v>0.2652933832709114</v>
          </cell>
          <cell r="G113">
            <v>0.28594844285501414</v>
          </cell>
          <cell r="H113">
            <v>0.28594844285501414</v>
          </cell>
          <cell r="J113">
            <v>0.25709300272121915</v>
          </cell>
        </row>
        <row r="116">
          <cell r="A116" t="str">
            <v>Capital Expenditures</v>
          </cell>
          <cell r="B116">
            <v>0</v>
          </cell>
          <cell r="C116">
            <v>29.399000000000001</v>
          </cell>
          <cell r="D116">
            <v>37.198999999999998</v>
          </cell>
          <cell r="E116">
            <v>38.127489999999995</v>
          </cell>
          <cell r="F116">
            <v>37.200000000000003</v>
          </cell>
          <cell r="G116">
            <v>33.5</v>
          </cell>
          <cell r="H116">
            <v>33.5</v>
          </cell>
          <cell r="J116">
            <v>33.5</v>
          </cell>
          <cell r="L116" t="str">
            <v>na</v>
          </cell>
        </row>
        <row r="117">
          <cell r="A117" t="str">
            <v xml:space="preserve">     % of revenue</v>
          </cell>
          <cell r="B117">
            <v>0</v>
          </cell>
          <cell r="C117">
            <v>4.8671343027096296E-2</v>
          </cell>
          <cell r="D117">
            <v>5.7044931758932681E-2</v>
          </cell>
          <cell r="E117">
            <v>5.844278728981131E-2</v>
          </cell>
          <cell r="F117">
            <v>5.8052434456928849E-2</v>
          </cell>
          <cell r="G117">
            <v>4.9918045000745044E-2</v>
          </cell>
          <cell r="H117">
            <v>4.9319247167455782E-2</v>
          </cell>
          <cell r="J117">
            <v>4.9319247167455782E-2</v>
          </cell>
        </row>
        <row r="119">
          <cell r="A119" t="str">
            <v>Memo: FCF Including Disc-ops</v>
          </cell>
          <cell r="B119">
            <v>144.6</v>
          </cell>
          <cell r="C119">
            <v>137.304</v>
          </cell>
          <cell r="D119">
            <v>170.001</v>
          </cell>
          <cell r="E119">
            <v>168.04867333333334</v>
          </cell>
          <cell r="F119">
            <v>170</v>
          </cell>
          <cell r="G119">
            <v>191.9</v>
          </cell>
          <cell r="H119">
            <v>194.22990791238263</v>
          </cell>
          <cell r="I119">
            <v>19.599999999999994</v>
          </cell>
          <cell r="J119">
            <v>174.62990791238263</v>
          </cell>
        </row>
        <row r="120">
          <cell r="A120" t="str">
            <v xml:space="preserve">     % of revenue</v>
          </cell>
          <cell r="B120">
            <v>0.25462229265715791</v>
          </cell>
          <cell r="C120">
            <v>0.22731283659282389</v>
          </cell>
          <cell r="D120">
            <v>0.26069774574451776</v>
          </cell>
          <cell r="E120">
            <v>0.25758928452817081</v>
          </cell>
          <cell r="F120">
            <v>0.2652933832709114</v>
          </cell>
          <cell r="G120">
            <v>0.28594844285501414</v>
          </cell>
          <cell r="H120">
            <v>0.28594844285501414</v>
          </cell>
          <cell r="J120">
            <v>0.25709300272121915</v>
          </cell>
        </row>
        <row r="122">
          <cell r="A122" t="str">
            <v>TH</v>
          </cell>
        </row>
        <row r="123">
          <cell r="B123" t="str">
            <v>2005A</v>
          </cell>
          <cell r="C123" t="str">
            <v>2006A</v>
          </cell>
          <cell r="D123" t="str">
            <v>2007P</v>
          </cell>
          <cell r="E123" t="str">
            <v>2007P Adj</v>
          </cell>
          <cell r="F123" t="str">
            <v>2007LE</v>
          </cell>
          <cell r="G123" t="str">
            <v>2008 FL</v>
          </cell>
          <cell r="H123" t="str">
            <v>2008T</v>
          </cell>
          <cell r="I123" t="str">
            <v>2008 T+</v>
          </cell>
          <cell r="J123" t="str">
            <v>2008T 
excl T+</v>
          </cell>
          <cell r="K123" t="str">
            <v>GAAP B/(W)
Consensus</v>
          </cell>
          <cell r="L123" t="str">
            <v>Consensus 
Estimate</v>
          </cell>
        </row>
        <row r="125">
          <cell r="A125" t="str">
            <v>Revenue</v>
          </cell>
          <cell r="B125">
            <v>333.92500000000001</v>
          </cell>
          <cell r="C125">
            <v>374.67453798000008</v>
          </cell>
          <cell r="D125">
            <v>510.66711450000003</v>
          </cell>
          <cell r="E125">
            <v>488.91276760120326</v>
          </cell>
          <cell r="F125">
            <v>471</v>
          </cell>
          <cell r="G125">
            <v>508.7</v>
          </cell>
          <cell r="H125">
            <v>508.68000000000006</v>
          </cell>
          <cell r="J125">
            <v>508.68000000000006</v>
          </cell>
          <cell r="K125">
            <v>513.68000000000006</v>
          </cell>
          <cell r="L125">
            <v>-5</v>
          </cell>
        </row>
        <row r="128">
          <cell r="A128" t="str">
            <v>EBITDA</v>
          </cell>
          <cell r="B128">
            <v>100.578</v>
          </cell>
          <cell r="C128">
            <v>102.76907264000008</v>
          </cell>
          <cell r="D128">
            <v>139.18</v>
          </cell>
          <cell r="E128">
            <v>132.38</v>
          </cell>
          <cell r="F128">
            <v>119.4</v>
          </cell>
          <cell r="G128">
            <v>142</v>
          </cell>
          <cell r="H128">
            <v>140.4</v>
          </cell>
          <cell r="I128">
            <v>6</v>
          </cell>
          <cell r="J128">
            <v>134.4</v>
          </cell>
          <cell r="K128">
            <v>140.4</v>
          </cell>
          <cell r="L128">
            <v>0</v>
          </cell>
        </row>
        <row r="129">
          <cell r="A129" t="str">
            <v xml:space="preserve">     Margin</v>
          </cell>
          <cell r="B129">
            <v>0.3011993711162686</v>
          </cell>
          <cell r="C129">
            <v>0.27428891537189493</v>
          </cell>
          <cell r="D129">
            <v>0.27254545289502874</v>
          </cell>
          <cell r="E129">
            <v>0.27076404784744712</v>
          </cell>
          <cell r="F129">
            <v>0.2535031847133758</v>
          </cell>
          <cell r="G129">
            <v>0.27914291330843327</v>
          </cell>
          <cell r="H129">
            <v>0.27600849256900212</v>
          </cell>
          <cell r="J129">
            <v>0.2642132578438311</v>
          </cell>
          <cell r="L129">
            <v>0</v>
          </cell>
        </row>
        <row r="132">
          <cell r="A132" t="str">
            <v>Operating Profit</v>
          </cell>
          <cell r="B132">
            <v>82.777999999999992</v>
          </cell>
          <cell r="C132">
            <v>81.869072640000098</v>
          </cell>
          <cell r="D132">
            <v>116.37151230000001</v>
          </cell>
          <cell r="E132">
            <v>109.9912029887861</v>
          </cell>
          <cell r="F132">
            <v>97</v>
          </cell>
          <cell r="G132">
            <v>110.7</v>
          </cell>
          <cell r="H132">
            <v>115.9</v>
          </cell>
          <cell r="I132">
            <v>6</v>
          </cell>
          <cell r="J132">
            <v>109.9</v>
          </cell>
          <cell r="K132">
            <v>117.9</v>
          </cell>
          <cell r="L132">
            <v>-2</v>
          </cell>
        </row>
        <row r="133">
          <cell r="A133" t="str">
            <v xml:space="preserve">     Margin</v>
          </cell>
          <cell r="B133">
            <v>0.24789398817099645</v>
          </cell>
          <cell r="C133">
            <v>0.21850716913240104</v>
          </cell>
          <cell r="D133">
            <v>0.22788135165887993</v>
          </cell>
          <cell r="E133">
            <v>0.22497101789434923</v>
          </cell>
          <cell r="F133">
            <v>0.20594479830148621</v>
          </cell>
          <cell r="G133">
            <v>0.21761352467072931</v>
          </cell>
          <cell r="H133">
            <v>0.22784461744122039</v>
          </cell>
          <cell r="I133">
            <v>1.1795234725171029E-2</v>
          </cell>
          <cell r="J133">
            <v>0.21604938271604937</v>
          </cell>
          <cell r="L133">
            <v>0.4</v>
          </cell>
        </row>
        <row r="136">
          <cell r="A136" t="str">
            <v>Free Cash Flow</v>
          </cell>
          <cell r="B136">
            <v>70.726955148588701</v>
          </cell>
          <cell r="C136">
            <v>85.094999999999999</v>
          </cell>
          <cell r="D136">
            <v>110.80000000000001</v>
          </cell>
          <cell r="E136">
            <v>64.78</v>
          </cell>
          <cell r="F136">
            <v>92</v>
          </cell>
          <cell r="G136">
            <v>102.9</v>
          </cell>
          <cell r="H136">
            <v>111.30000000000001</v>
          </cell>
          <cell r="I136">
            <v>6</v>
          </cell>
          <cell r="J136">
            <v>105.30000000000001</v>
          </cell>
          <cell r="L136" t="str">
            <v>na</v>
          </cell>
        </row>
        <row r="137">
          <cell r="A137" t="str">
            <v xml:space="preserve">     % of revenue</v>
          </cell>
          <cell r="B137">
            <v>0.21180491172744986</v>
          </cell>
          <cell r="C137">
            <v>0.22711711465309747</v>
          </cell>
          <cell r="D137">
            <v>0.2169710890987871</v>
          </cell>
          <cell r="E137">
            <v>0.13249807387488763</v>
          </cell>
          <cell r="F137">
            <v>0.19532908704883228</v>
          </cell>
          <cell r="G137">
            <v>0.20228032239040694</v>
          </cell>
          <cell r="H137">
            <v>0.21880160415192262</v>
          </cell>
          <cell r="J137">
            <v>0.2070063694267516</v>
          </cell>
        </row>
        <row r="140">
          <cell r="A140" t="str">
            <v>Capital Expenditures</v>
          </cell>
          <cell r="B140">
            <v>17.599999999999998</v>
          </cell>
          <cell r="C140">
            <v>20.12</v>
          </cell>
          <cell r="D140">
            <v>26.53</v>
          </cell>
          <cell r="E140">
            <v>25.85</v>
          </cell>
          <cell r="F140">
            <v>24.9</v>
          </cell>
          <cell r="G140">
            <v>28.5</v>
          </cell>
          <cell r="H140">
            <v>28.5</v>
          </cell>
          <cell r="J140">
            <v>28.5</v>
          </cell>
          <cell r="L140" t="str">
            <v>na</v>
          </cell>
        </row>
        <row r="141">
          <cell r="A141" t="str">
            <v xml:space="preserve">     % of revenue</v>
          </cell>
          <cell r="B141">
            <v>5.2706446058246606E-2</v>
          </cell>
          <cell r="C141">
            <v>5.369993944203915E-2</v>
          </cell>
          <cell r="D141">
            <v>5.1951651568509213E-2</v>
          </cell>
          <cell r="E141">
            <v>5.2872417561992062E-2</v>
          </cell>
          <cell r="F141">
            <v>5.2866242038216556E-2</v>
          </cell>
          <cell r="G141">
            <v>5.6025162178101044E-2</v>
          </cell>
          <cell r="H141">
            <v>5.602736494456239E-2</v>
          </cell>
          <cell r="J141">
            <v>5.602736494456239E-2</v>
          </cell>
        </row>
        <row r="143">
          <cell r="A143" t="str">
            <v>Memo: FCF Including Disc-ops</v>
          </cell>
          <cell r="B143">
            <v>75.553955148588713</v>
          </cell>
          <cell r="C143">
            <v>88.564999999999998</v>
          </cell>
          <cell r="D143">
            <v>110.80000000000001</v>
          </cell>
          <cell r="E143">
            <v>110.80000000000001</v>
          </cell>
          <cell r="F143">
            <v>97.8</v>
          </cell>
          <cell r="G143">
            <v>102.9</v>
          </cell>
          <cell r="H143">
            <v>111.30000000000001</v>
          </cell>
          <cell r="I143">
            <v>6</v>
          </cell>
          <cell r="J143">
            <v>105.30000000000001</v>
          </cell>
        </row>
        <row r="144">
          <cell r="A144" t="str">
            <v xml:space="preserve">     % of revenue</v>
          </cell>
          <cell r="B144">
            <v>0.22626025349581105</v>
          </cell>
          <cell r="C144">
            <v>0.23637848591869765</v>
          </cell>
          <cell r="D144">
            <v>0.2169710890987871</v>
          </cell>
          <cell r="E144">
            <v>0.22662529461774547</v>
          </cell>
          <cell r="F144">
            <v>0.20764331210191081</v>
          </cell>
          <cell r="G144">
            <v>0.20228032239040694</v>
          </cell>
          <cell r="H144">
            <v>0.21880160415192262</v>
          </cell>
          <cell r="J144">
            <v>0.2070063694267516</v>
          </cell>
        </row>
        <row r="146">
          <cell r="A146" t="str">
            <v>Corporate</v>
          </cell>
        </row>
        <row r="147">
          <cell r="B147" t="str">
            <v>2005A</v>
          </cell>
          <cell r="C147" t="str">
            <v>2006A</v>
          </cell>
          <cell r="D147" t="str">
            <v>2007P</v>
          </cell>
          <cell r="E147" t="str">
            <v>2007P Adj</v>
          </cell>
          <cell r="F147" t="str">
            <v>2007LE</v>
          </cell>
          <cell r="G147" t="str">
            <v>2008 FL</v>
          </cell>
          <cell r="H147" t="str">
            <v>2008T</v>
          </cell>
          <cell r="I147" t="str">
            <v>2008 T+</v>
          </cell>
          <cell r="J147" t="str">
            <v>2008T 
excl T+</v>
          </cell>
          <cell r="K147" t="str">
            <v>GAAP B/(W)
Consensus</v>
          </cell>
          <cell r="L147" t="str">
            <v>Consensus 
Estimate</v>
          </cell>
        </row>
        <row r="149">
          <cell r="A149" t="str">
            <v>Revenue</v>
          </cell>
          <cell r="B149">
            <v>-10</v>
          </cell>
          <cell r="C149">
            <v>-16</v>
          </cell>
          <cell r="D149">
            <v>-20</v>
          </cell>
          <cell r="E149">
            <v>-29.4</v>
          </cell>
          <cell r="F149">
            <v>-29.4</v>
          </cell>
          <cell r="G149">
            <v>-30</v>
          </cell>
          <cell r="H149">
            <v>-30</v>
          </cell>
          <cell r="J149">
            <v>-30</v>
          </cell>
          <cell r="K149">
            <v>-30</v>
          </cell>
          <cell r="L149">
            <v>0</v>
          </cell>
        </row>
        <row r="152">
          <cell r="A152" t="str">
            <v>EBITDA</v>
          </cell>
          <cell r="B152">
            <v>-128.91899999999998</v>
          </cell>
          <cell r="C152">
            <v>-225.303</v>
          </cell>
          <cell r="D152">
            <v>-339.78292499999998</v>
          </cell>
          <cell r="E152">
            <v>-339.78292499999998</v>
          </cell>
          <cell r="F152">
            <v>-333.3</v>
          </cell>
          <cell r="G152">
            <v>-296.5</v>
          </cell>
          <cell r="H152">
            <v>-296.5</v>
          </cell>
          <cell r="I152">
            <v>-57.4</v>
          </cell>
          <cell r="J152">
            <v>-239.1</v>
          </cell>
        </row>
        <row r="153">
          <cell r="A153" t="str">
            <v xml:space="preserve">     Margin</v>
          </cell>
        </row>
        <row r="156">
          <cell r="A156" t="str">
            <v>Operating Profit</v>
          </cell>
          <cell r="B156">
            <v>-139.178</v>
          </cell>
          <cell r="C156">
            <v>-236.60299999999998</v>
          </cell>
          <cell r="D156">
            <v>-364.125925</v>
          </cell>
          <cell r="E156">
            <v>-364.125925</v>
          </cell>
          <cell r="F156">
            <v>-371.6</v>
          </cell>
          <cell r="G156">
            <v>-312.5</v>
          </cell>
          <cell r="H156">
            <v>-312.5</v>
          </cell>
          <cell r="I156">
            <v>-71</v>
          </cell>
          <cell r="J156">
            <v>-241.5</v>
          </cell>
          <cell r="K156">
            <v>-394.3</v>
          </cell>
          <cell r="L156">
            <v>81.8</v>
          </cell>
        </row>
        <row r="157">
          <cell r="A157" t="str">
            <v xml:space="preserve">     Margin</v>
          </cell>
          <cell r="L157" t="e">
            <v>#DIV/0!</v>
          </cell>
        </row>
        <row r="160">
          <cell r="A160" t="str">
            <v>Free Cash Flow</v>
          </cell>
          <cell r="B160">
            <v>-700.4</v>
          </cell>
          <cell r="C160">
            <v>-598.20000000000005</v>
          </cell>
          <cell r="E160">
            <v>-765.71771729146019</v>
          </cell>
          <cell r="F160">
            <v>-601</v>
          </cell>
          <cell r="G160">
            <v>-494.89795427715706</v>
          </cell>
          <cell r="H160">
            <v>-494.89795427715706</v>
          </cell>
          <cell r="I160">
            <v>-58</v>
          </cell>
          <cell r="J160">
            <v>-436.89795427715706</v>
          </cell>
          <cell r="L160" t="str">
            <v>na</v>
          </cell>
        </row>
        <row r="161">
          <cell r="A161" t="str">
            <v xml:space="preserve">     % of revenue</v>
          </cell>
        </row>
        <row r="164">
          <cell r="A164" t="str">
            <v>Capital Expenditures</v>
          </cell>
          <cell r="B164">
            <v>8.6</v>
          </cell>
          <cell r="C164">
            <v>20.9</v>
          </cell>
          <cell r="E164">
            <v>80.489999999999995</v>
          </cell>
          <cell r="F164">
            <v>47</v>
          </cell>
          <cell r="G164">
            <v>9.6999999999999993</v>
          </cell>
          <cell r="H164">
            <v>9.6999999999999993</v>
          </cell>
          <cell r="J164">
            <v>9.6999999999999993</v>
          </cell>
          <cell r="L164" t="str">
            <v>na</v>
          </cell>
        </row>
        <row r="165">
          <cell r="A165" t="str">
            <v xml:space="preserve">     % of revenue</v>
          </cell>
          <cell r="F165">
            <v>55</v>
          </cell>
          <cell r="G165" t="str">
            <v>Eagan data center</v>
          </cell>
        </row>
        <row r="167">
          <cell r="A167" t="str">
            <v>Memo: FCF Including Disc-ops</v>
          </cell>
          <cell r="B167">
            <v>-700.4</v>
          </cell>
          <cell r="C167">
            <v>-598.20000000000005</v>
          </cell>
          <cell r="E167">
            <v>-765.71771729146019</v>
          </cell>
          <cell r="F167">
            <v>-601</v>
          </cell>
          <cell r="G167">
            <v>-494.89795427715706</v>
          </cell>
          <cell r="H167">
            <v>-494.89795427715706</v>
          </cell>
          <cell r="I167">
            <v>-58</v>
          </cell>
          <cell r="J167">
            <v>-436.89795427715706</v>
          </cell>
        </row>
        <row r="168">
          <cell r="A168" t="str">
            <v xml:space="preserve">     % of revenue</v>
          </cell>
        </row>
        <row r="170">
          <cell r="A170" t="str">
            <v>Disc Ops</v>
          </cell>
        </row>
        <row r="171">
          <cell r="B171" t="str">
            <v>2005A</v>
          </cell>
          <cell r="C171" t="str">
            <v>2006A</v>
          </cell>
          <cell r="D171" t="str">
            <v>2007P</v>
          </cell>
          <cell r="E171" t="str">
            <v>2007P Adj</v>
          </cell>
          <cell r="F171" t="str">
            <v>2007LE</v>
          </cell>
          <cell r="G171" t="str">
            <v>2008 FL</v>
          </cell>
          <cell r="H171" t="str">
            <v>2008T</v>
          </cell>
          <cell r="I171" t="str">
            <v>2008 T+</v>
          </cell>
          <cell r="J171" t="str">
            <v>2008T 
excl T+</v>
          </cell>
          <cell r="K171" t="str">
            <v>GAAP B/(W)
Consensus</v>
          </cell>
          <cell r="L171" t="str">
            <v>Consensus 
Estimate</v>
          </cell>
        </row>
        <row r="173">
          <cell r="A173" t="str">
            <v>Revenue</v>
          </cell>
        </row>
        <row r="176">
          <cell r="A176" t="str">
            <v>EBITDA</v>
          </cell>
        </row>
        <row r="177">
          <cell r="A177" t="str">
            <v xml:space="preserve">     Margin</v>
          </cell>
        </row>
        <row r="180">
          <cell r="A180" t="str">
            <v>Operating Profit</v>
          </cell>
        </row>
        <row r="181">
          <cell r="A181" t="str">
            <v xml:space="preserve">     Margin</v>
          </cell>
        </row>
        <row r="184">
          <cell r="A184" t="str">
            <v>Free Cash Flow</v>
          </cell>
          <cell r="F184">
            <v>-169</v>
          </cell>
        </row>
        <row r="185">
          <cell r="A185" t="str">
            <v xml:space="preserve">     % of revenue</v>
          </cell>
        </row>
        <row r="188">
          <cell r="A188" t="str">
            <v>Capital Expenditures</v>
          </cell>
        </row>
        <row r="189">
          <cell r="A189" t="str">
            <v xml:space="preserve">     % of revenue</v>
          </cell>
        </row>
        <row r="191">
          <cell r="A191" t="str">
            <v>Memo: FCF Including Disc-ops</v>
          </cell>
          <cell r="B191">
            <v>345.2</v>
          </cell>
          <cell r="C191">
            <v>347.4</v>
          </cell>
          <cell r="F191">
            <v>-187.6</v>
          </cell>
        </row>
        <row r="192">
          <cell r="A192" t="str">
            <v xml:space="preserve">     % of revenue</v>
          </cell>
        </row>
        <row r="194">
          <cell r="A194" t="str">
            <v>CONSOLIDATED</v>
          </cell>
        </row>
        <row r="195">
          <cell r="B195" t="str">
            <v>2005A</v>
          </cell>
          <cell r="C195" t="str">
            <v>2006A</v>
          </cell>
          <cell r="D195" t="str">
            <v>2007P</v>
          </cell>
          <cell r="E195" t="str">
            <v>2007P Adj</v>
          </cell>
          <cell r="F195" t="str">
            <v>2007LE</v>
          </cell>
          <cell r="G195" t="str">
            <v>2008 FL</v>
          </cell>
          <cell r="H195" t="str">
            <v>2008T</v>
          </cell>
          <cell r="I195" t="str">
            <v>2008 T+</v>
          </cell>
          <cell r="J195" t="str">
            <v>2008T 
excl T+</v>
          </cell>
          <cell r="K195" t="str">
            <v>GAAP B/(W)
Consensus</v>
          </cell>
          <cell r="L195" t="str">
            <v>Consensus 
Estimate</v>
          </cell>
        </row>
        <row r="197">
          <cell r="A197" t="str">
            <v>Revenue</v>
          </cell>
          <cell r="B197">
            <v>6170.9782954394368</v>
          </cell>
          <cell r="C197">
            <v>6634.8235003434711</v>
          </cell>
          <cell r="D197">
            <v>7252.3731802600014</v>
          </cell>
          <cell r="E197">
            <v>7245.9043288265057</v>
          </cell>
          <cell r="F197">
            <v>7205.2</v>
          </cell>
          <cell r="G197">
            <v>7695.3</v>
          </cell>
          <cell r="H197">
            <v>7714.7584885857941</v>
          </cell>
          <cell r="I197">
            <v>0</v>
          </cell>
          <cell r="J197">
            <v>7714.7584885857941</v>
          </cell>
          <cell r="K197">
            <v>7745.7584885857941</v>
          </cell>
          <cell r="L197">
            <v>-31</v>
          </cell>
        </row>
        <row r="200">
          <cell r="A200" t="str">
            <v>EBITDA</v>
          </cell>
          <cell r="B200">
            <v>1823.9570927458672</v>
          </cell>
          <cell r="C200">
            <v>1939.7185568094378</v>
          </cell>
          <cell r="D200">
            <v>2098.1555130909996</v>
          </cell>
          <cell r="E200">
            <v>2085.2620525332404</v>
          </cell>
          <cell r="F200">
            <v>2075.9</v>
          </cell>
          <cell r="G200">
            <v>2375.9</v>
          </cell>
          <cell r="H200">
            <v>2402.1245609043899</v>
          </cell>
          <cell r="I200">
            <v>1.3000000000000043</v>
          </cell>
          <cell r="J200">
            <v>2400.8245609043897</v>
          </cell>
          <cell r="L200">
            <v>0</v>
          </cell>
        </row>
        <row r="201">
          <cell r="A201" t="str">
            <v xml:space="preserve">     Margin</v>
          </cell>
          <cell r="B201">
            <v>0.29557016820069415</v>
          </cell>
          <cell r="C201">
            <v>0.29235420606275697</v>
          </cell>
          <cell r="D201">
            <v>0.28930606036681911</v>
          </cell>
          <cell r="E201">
            <v>0.28778492758142094</v>
          </cell>
          <cell r="F201">
            <v>0.28811136401487819</v>
          </cell>
          <cell r="G201">
            <v>0.30874689745688927</v>
          </cell>
          <cell r="H201">
            <v>0.31136743482746765</v>
          </cell>
          <cell r="J201">
            <v>0.31119892663606752</v>
          </cell>
          <cell r="L201">
            <v>0</v>
          </cell>
        </row>
        <row r="204">
          <cell r="A204" t="str">
            <v>Operating Profit</v>
          </cell>
          <cell r="B204">
            <v>1409.1307270005095</v>
          </cell>
          <cell r="C204">
            <v>1494.1633330219363</v>
          </cell>
          <cell r="D204">
            <v>1609.7833843889998</v>
          </cell>
          <cell r="E204">
            <v>1594.6834299316345</v>
          </cell>
          <cell r="F204">
            <v>1581</v>
          </cell>
          <cell r="G204">
            <v>1881.7999999999997</v>
          </cell>
          <cell r="H204">
            <v>1914.8245609043902</v>
          </cell>
          <cell r="I204">
            <v>-12.299999999999997</v>
          </cell>
          <cell r="J204">
            <v>1927.1245609043899</v>
          </cell>
          <cell r="K204">
            <v>1834.0245609043902</v>
          </cell>
          <cell r="L204">
            <v>80.8</v>
          </cell>
        </row>
        <row r="205">
          <cell r="A205" t="str">
            <v xml:space="preserve">     Margin</v>
          </cell>
          <cell r="B205">
            <v>0.22834802838990784</v>
          </cell>
          <cell r="C205">
            <v>0.22520016288972669</v>
          </cell>
          <cell r="D205">
            <v>0.22196643007431235</v>
          </cell>
          <cell r="E205">
            <v>0.22008066316684283</v>
          </cell>
          <cell r="F205">
            <v>0.21942485982346083</v>
          </cell>
          <cell r="G205">
            <v>0.24453887437786698</v>
          </cell>
          <cell r="H205">
            <v>0.24820278738957646</v>
          </cell>
          <cell r="I205">
            <v>-1.5943467340161328E-3</v>
          </cell>
          <cell r="J205">
            <v>0.24979713412359256</v>
          </cell>
          <cell r="L205">
            <v>-2.6064516129032258</v>
          </cell>
        </row>
        <row r="208">
          <cell r="A208" t="str">
            <v>Free Cash Flow</v>
          </cell>
          <cell r="B208">
            <v>849.31386256338271</v>
          </cell>
          <cell r="C208">
            <v>1087.896073166957</v>
          </cell>
          <cell r="D208">
            <v>1861.1898696149999</v>
          </cell>
          <cell r="E208">
            <v>1035.4987102347491</v>
          </cell>
          <cell r="F208">
            <v>1084.8</v>
          </cell>
          <cell r="G208">
            <v>1571.8020457228431</v>
          </cell>
          <cell r="H208">
            <v>1610.6993720581377</v>
          </cell>
          <cell r="I208">
            <v>0.70000000000000284</v>
          </cell>
          <cell r="J208">
            <v>1609.9993720581374</v>
          </cell>
          <cell r="L208" t="e">
            <v>#VALUE!</v>
          </cell>
        </row>
        <row r="209">
          <cell r="A209" t="str">
            <v xml:space="preserve">     % of revenue</v>
          </cell>
          <cell r="B209">
            <v>0.1376303435050249</v>
          </cell>
          <cell r="C209">
            <v>0.16396759809972922</v>
          </cell>
          <cell r="D209">
            <v>0.25663183944821155</v>
          </cell>
          <cell r="E209">
            <v>0.14290813999782012</v>
          </cell>
          <cell r="F209">
            <v>0.15055793038361184</v>
          </cell>
          <cell r="G209">
            <v>0.20425481082255961</v>
          </cell>
          <cell r="H209">
            <v>0.20878156774981529</v>
          </cell>
          <cell r="J209">
            <v>0.20869083256983062</v>
          </cell>
          <cell r="L209" t="e">
            <v>#VALUE!</v>
          </cell>
        </row>
        <row r="212">
          <cell r="A212" t="str">
            <v>Capital Expenditures</v>
          </cell>
          <cell r="B212">
            <v>26.199999999999996</v>
          </cell>
          <cell r="C212">
            <v>449.32703900000001</v>
          </cell>
          <cell r="D212">
            <v>460.64624200000003</v>
          </cell>
          <cell r="E212">
            <v>549.76359653165071</v>
          </cell>
          <cell r="F212">
            <v>583.20000000000005</v>
          </cell>
          <cell r="G212">
            <v>524.90000000000009</v>
          </cell>
          <cell r="H212">
            <v>524.90000000000009</v>
          </cell>
          <cell r="I212">
            <v>0</v>
          </cell>
          <cell r="J212">
            <v>524.90000000000009</v>
          </cell>
          <cell r="L212" t="e">
            <v>#VALUE!</v>
          </cell>
        </row>
        <row r="213">
          <cell r="A213" t="str">
            <v xml:space="preserve">     % of revenue</v>
          </cell>
          <cell r="B213">
            <v>4.2456801410827661E-3</v>
          </cell>
          <cell r="C213">
            <v>6.7722530821918522E-2</v>
          </cell>
          <cell r="D213">
            <v>6.351662146313955E-2</v>
          </cell>
          <cell r="E213">
            <v>7.5872323395786048E-2</v>
          </cell>
          <cell r="F213">
            <v>8.0941542219508139E-2</v>
          </cell>
          <cell r="G213">
            <v>6.8210466128675956E-2</v>
          </cell>
          <cell r="H213">
            <v>6.8038422819924255E-2</v>
          </cell>
          <cell r="J213">
            <v>6.8038422819924255E-2</v>
          </cell>
          <cell r="L213" t="e">
            <v>#VALUE!</v>
          </cell>
        </row>
        <row r="215">
          <cell r="A215" t="str">
            <v>Memo: FCF Including Disc-ops</v>
          </cell>
          <cell r="B215">
            <v>1201.1339551485885</v>
          </cell>
          <cell r="C215">
            <v>1439.9821500960002</v>
          </cell>
          <cell r="D215">
            <v>1861.1898696149999</v>
          </cell>
          <cell r="E215">
            <v>1082.7745688741697</v>
          </cell>
          <cell r="F215">
            <v>1073.2558586394207</v>
          </cell>
          <cell r="G215">
            <v>1571.8020457228431</v>
          </cell>
          <cell r="H215">
            <v>1610.6993720581377</v>
          </cell>
          <cell r="I215">
            <v>0.70000000000000284</v>
          </cell>
          <cell r="J215">
            <v>1609.9993720581374</v>
          </cell>
          <cell r="L215">
            <v>0</v>
          </cell>
        </row>
        <row r="216">
          <cell r="A216" t="str">
            <v xml:space="preserve">     % of revenue</v>
          </cell>
          <cell r="B216">
            <v>0.1946423885555176</v>
          </cell>
          <cell r="C216">
            <v>0.21703397988227649</v>
          </cell>
          <cell r="D216">
            <v>0.25663183944821155</v>
          </cell>
          <cell r="E216">
            <v>0.14943263390416972</v>
          </cell>
          <cell r="F216">
            <v>0.14895573455829411</v>
          </cell>
          <cell r="G216">
            <v>0.20425481082255961</v>
          </cell>
          <cell r="H216">
            <v>0.20878156774981529</v>
          </cell>
          <cell r="J216">
            <v>0.20869083256983062</v>
          </cell>
          <cell r="L216">
            <v>0</v>
          </cell>
        </row>
        <row r="220">
          <cell r="E220" t="str">
            <v>Corp FCF</v>
          </cell>
          <cell r="F220" t="str">
            <v>2007LE</v>
          </cell>
          <cell r="G220" t="str">
            <v>2008FL</v>
          </cell>
        </row>
        <row r="221">
          <cell r="E221" t="str">
            <v>EBITDA</v>
          </cell>
          <cell r="F221">
            <v>-333.3</v>
          </cell>
          <cell r="G221">
            <v>-296.5</v>
          </cell>
          <cell r="I221" t="str">
            <v>From corp deck</v>
          </cell>
        </row>
        <row r="222">
          <cell r="E222" t="str">
            <v>Capex</v>
          </cell>
          <cell r="F222">
            <v>-47</v>
          </cell>
          <cell r="G222">
            <v>-9.6999999999999993</v>
          </cell>
          <cell r="I222" t="str">
            <v>From corp deck</v>
          </cell>
        </row>
        <row r="223">
          <cell r="E223" t="str">
            <v>Other NC</v>
          </cell>
          <cell r="F223">
            <v>95.6</v>
          </cell>
        </row>
        <row r="224">
          <cell r="E224" t="str">
            <v>Cash taxes</v>
          </cell>
          <cell r="F224">
            <v>-274</v>
          </cell>
          <cell r="G224">
            <v>-380.99859999999995</v>
          </cell>
          <cell r="H224">
            <v>0.218</v>
          </cell>
          <cell r="I224" t="str">
            <v>'08 Plan rate</v>
          </cell>
        </row>
        <row r="225">
          <cell r="E225" t="str">
            <v>Cash interest</v>
          </cell>
          <cell r="F225">
            <v>-37.299999999999997</v>
          </cell>
          <cell r="G225">
            <v>91.3</v>
          </cell>
          <cell r="I225" t="str">
            <v>From int exp model</v>
          </cell>
        </row>
        <row r="226">
          <cell r="E226" t="str">
            <v xml:space="preserve">   FCF</v>
          </cell>
          <cell r="F226">
            <v>-596</v>
          </cell>
          <cell r="G226">
            <v>-595.89859999999999</v>
          </cell>
        </row>
        <row r="230">
          <cell r="F230" t="str">
            <v>2007LE</v>
          </cell>
          <cell r="G230" t="str">
            <v>2008FL</v>
          </cell>
        </row>
        <row r="231">
          <cell r="E231" t="str">
            <v>Center+ Mgd. Svcs.</v>
          </cell>
          <cell r="F231">
            <v>-400</v>
          </cell>
          <cell r="G231">
            <v>-306</v>
          </cell>
        </row>
        <row r="232">
          <cell r="E232" t="str">
            <v xml:space="preserve">   T+</v>
          </cell>
          <cell r="F232">
            <v>-145</v>
          </cell>
          <cell r="G232">
            <v>-71</v>
          </cell>
        </row>
        <row r="233">
          <cell r="E233" t="str">
            <v xml:space="preserve">   Reuters</v>
          </cell>
          <cell r="F233">
            <v>-26</v>
          </cell>
        </row>
        <row r="234">
          <cell r="E234" t="str">
            <v xml:space="preserve">   Other Corp</v>
          </cell>
          <cell r="F234">
            <v>-229</v>
          </cell>
          <cell r="G234">
            <v>-235</v>
          </cell>
        </row>
        <row r="236">
          <cell r="E236" t="str">
            <v>SBU total</v>
          </cell>
          <cell r="F236">
            <v>1854.8</v>
          </cell>
          <cell r="G236">
            <v>2066.7000000000003</v>
          </cell>
        </row>
        <row r="237">
          <cell r="E237" t="str">
            <v>Corp total</v>
          </cell>
          <cell r="F237">
            <v>-600.79999999999995</v>
          </cell>
          <cell r="G237">
            <v>-615.69859999999994</v>
          </cell>
        </row>
        <row r="238">
          <cell r="E238" t="str">
            <v xml:space="preserve">  T+</v>
          </cell>
          <cell r="F238">
            <v>-145</v>
          </cell>
          <cell r="G238">
            <v>-71</v>
          </cell>
        </row>
        <row r="239">
          <cell r="E239" t="str">
            <v xml:space="preserve">  Taxes - cash</v>
          </cell>
          <cell r="F239">
            <v>-274</v>
          </cell>
          <cell r="G239">
            <v>-380.99859999999995</v>
          </cell>
        </row>
        <row r="240">
          <cell r="E240" t="str">
            <v xml:space="preserve">  Interest - cash</v>
          </cell>
          <cell r="F240">
            <v>-37.299999999999997</v>
          </cell>
          <cell r="G240">
            <v>91.3</v>
          </cell>
        </row>
        <row r="241">
          <cell r="E241" t="str">
            <v xml:space="preserve">  Pension</v>
          </cell>
          <cell r="F241">
            <v>-6</v>
          </cell>
          <cell r="G241">
            <v>-20</v>
          </cell>
        </row>
        <row r="242">
          <cell r="E242" t="str">
            <v xml:space="preserve">  Reuters</v>
          </cell>
          <cell r="F242">
            <v>-26</v>
          </cell>
        </row>
        <row r="243">
          <cell r="E243" t="str">
            <v xml:space="preserve">  Other Corp</v>
          </cell>
          <cell r="F243">
            <v>-112.5</v>
          </cell>
          <cell r="G243">
            <v>-235</v>
          </cell>
        </row>
        <row r="244">
          <cell r="E244" t="str">
            <v>Disc ops</v>
          </cell>
          <cell r="F244">
            <v>-169</v>
          </cell>
          <cell r="G244">
            <v>0</v>
          </cell>
        </row>
        <row r="245">
          <cell r="E245" t="str">
            <v xml:space="preserve">  Total FCF</v>
          </cell>
          <cell r="F245">
            <v>1085</v>
          </cell>
          <cell r="G245">
            <v>1451.0014000000003</v>
          </cell>
        </row>
        <row r="249">
          <cell r="E249" t="str">
            <v>FCF</v>
          </cell>
          <cell r="F249" t="str">
            <v>2007 LE</v>
          </cell>
          <cell r="G249" t="str">
            <v>2008T</v>
          </cell>
          <cell r="H249" t="str">
            <v>2008T
Risk-Adj</v>
          </cell>
          <cell r="I249" t="str">
            <v>Change</v>
          </cell>
          <cell r="J249" t="str">
            <v>Growth</v>
          </cell>
          <cell r="K249" t="str">
            <v>Comment</v>
          </cell>
        </row>
        <row r="250">
          <cell r="E250" t="str">
            <v>NAL</v>
          </cell>
          <cell r="F250">
            <v>909.5</v>
          </cell>
          <cell r="G250">
            <v>1003.9619879905797</v>
          </cell>
          <cell r="H250">
            <v>1003.9619879905797</v>
          </cell>
          <cell r="I250">
            <v>94.461987990579701</v>
          </cell>
          <cell r="J250">
            <v>0.10386144913752582</v>
          </cell>
        </row>
        <row r="251">
          <cell r="E251" t="str">
            <v>TILR</v>
          </cell>
          <cell r="F251">
            <v>78.2</v>
          </cell>
          <cell r="G251">
            <v>96.910177791825134</v>
          </cell>
          <cell r="H251">
            <v>96.910177791825134</v>
          </cell>
          <cell r="I251">
            <v>18.710177791825132</v>
          </cell>
          <cell r="J251">
            <v>0.23926058557321128</v>
          </cell>
        </row>
        <row r="252">
          <cell r="E252" t="str">
            <v>TTA</v>
          </cell>
          <cell r="F252">
            <v>185.1</v>
          </cell>
          <cell r="G252">
            <v>219.19525264050722</v>
          </cell>
          <cell r="H252">
            <v>219.19525264050722</v>
          </cell>
          <cell r="I252">
            <v>34.095252640507226</v>
          </cell>
          <cell r="J252">
            <v>0.18419909584282679</v>
          </cell>
        </row>
        <row r="253">
          <cell r="E253" t="str">
            <v>TF</v>
          </cell>
          <cell r="F253">
            <v>420</v>
          </cell>
          <cell r="G253">
            <v>480</v>
          </cell>
          <cell r="H253">
            <v>458</v>
          </cell>
          <cell r="I253">
            <v>38</v>
          </cell>
          <cell r="J253">
            <v>9.0476190476190377E-2</v>
          </cell>
        </row>
        <row r="254">
          <cell r="E254" t="str">
            <v>TS</v>
          </cell>
          <cell r="F254">
            <v>170</v>
          </cell>
          <cell r="G254">
            <v>194.22990791238263</v>
          </cell>
          <cell r="H254">
            <v>194.22990791238263</v>
          </cell>
          <cell r="I254">
            <v>24.229907912382629</v>
          </cell>
          <cell r="J254">
            <v>0.1425288700728391</v>
          </cell>
        </row>
        <row r="255">
          <cell r="E255" t="str">
            <v>TH</v>
          </cell>
          <cell r="F255">
            <v>92</v>
          </cell>
          <cell r="G255">
            <v>111.30000000000001</v>
          </cell>
          <cell r="H255">
            <v>101.30000000000001</v>
          </cell>
          <cell r="I255">
            <v>9.3000000000000114</v>
          </cell>
          <cell r="J255">
            <v>0.10108695652173916</v>
          </cell>
        </row>
        <row r="256">
          <cell r="E256" t="str">
            <v xml:space="preserve">  SBUs</v>
          </cell>
          <cell r="F256">
            <v>1854.8</v>
          </cell>
          <cell r="G256">
            <v>2105.5973263352948</v>
          </cell>
          <cell r="H256">
            <v>2073.5973263352948</v>
          </cell>
          <cell r="I256">
            <v>218.79732633529488</v>
          </cell>
          <cell r="J256">
            <v>0.11796275950792268</v>
          </cell>
        </row>
        <row r="258">
          <cell r="E258" t="str">
            <v>Corporate EBITDA</v>
          </cell>
          <cell r="F258">
            <v>-162</v>
          </cell>
          <cell r="G258">
            <v>-238</v>
          </cell>
          <cell r="H258">
            <v>-238</v>
          </cell>
          <cell r="I258">
            <v>-76</v>
          </cell>
          <cell r="J258">
            <v>0.46913580246913589</v>
          </cell>
        </row>
        <row r="259">
          <cell r="E259" t="str">
            <v>CapEx</v>
          </cell>
          <cell r="F259">
            <v>-47</v>
          </cell>
          <cell r="G259">
            <v>-10</v>
          </cell>
          <cell r="H259">
            <v>-10</v>
          </cell>
          <cell r="I259">
            <v>37</v>
          </cell>
          <cell r="J259">
            <v>-0.78723404255319152</v>
          </cell>
        </row>
        <row r="260">
          <cell r="E260" t="str">
            <v>Data Center</v>
          </cell>
          <cell r="F260">
            <v>-55</v>
          </cell>
          <cell r="G260">
            <v>0</v>
          </cell>
          <cell r="H260">
            <v>0</v>
          </cell>
          <cell r="I260">
            <v>55</v>
          </cell>
          <cell r="J260">
            <v>-1</v>
          </cell>
        </row>
        <row r="261">
          <cell r="E261" t="str">
            <v>Working Capital</v>
          </cell>
          <cell r="F261">
            <v>-33</v>
          </cell>
          <cell r="G261">
            <v>-40</v>
          </cell>
          <cell r="H261">
            <v>-40</v>
          </cell>
          <cell r="I261">
            <v>-7</v>
          </cell>
          <cell r="J261">
            <v>0.21212121212121215</v>
          </cell>
        </row>
        <row r="262">
          <cell r="E262" t="str">
            <v>Other NCA</v>
          </cell>
          <cell r="F262">
            <v>184</v>
          </cell>
          <cell r="G262">
            <v>197</v>
          </cell>
          <cell r="H262">
            <v>197</v>
          </cell>
          <cell r="I262">
            <v>13</v>
          </cell>
          <cell r="J262">
            <v>7.0652173913043459E-2</v>
          </cell>
        </row>
        <row r="263">
          <cell r="E263" t="str">
            <v>Other, net</v>
          </cell>
          <cell r="F263">
            <v>0</v>
          </cell>
          <cell r="G263">
            <v>-29</v>
          </cell>
          <cell r="H263">
            <v>-29</v>
          </cell>
          <cell r="I263">
            <v>-29</v>
          </cell>
          <cell r="J263" t="str">
            <v>n/a</v>
          </cell>
        </row>
        <row r="264">
          <cell r="E264" t="str">
            <v>Fringe</v>
          </cell>
          <cell r="H264">
            <v>-10</v>
          </cell>
          <cell r="I264">
            <v>-10</v>
          </cell>
        </row>
        <row r="265">
          <cell r="E265" t="str">
            <v>Central technology</v>
          </cell>
          <cell r="H265">
            <v>-23</v>
          </cell>
          <cell r="I265">
            <v>-23</v>
          </cell>
        </row>
        <row r="266">
          <cell r="E266" t="str">
            <v xml:space="preserve">  Total Other Corporate</v>
          </cell>
          <cell r="F266">
            <v>-113</v>
          </cell>
          <cell r="G266">
            <v>-120</v>
          </cell>
          <cell r="H266">
            <v>-153</v>
          </cell>
          <cell r="I266">
            <v>-40</v>
          </cell>
          <cell r="J266">
            <v>0.35398230088495586</v>
          </cell>
        </row>
        <row r="268">
          <cell r="E268" t="str">
            <v xml:space="preserve">  Subtotal</v>
          </cell>
          <cell r="F268">
            <v>1741.8</v>
          </cell>
          <cell r="G268">
            <v>1985.5973263352948</v>
          </cell>
          <cell r="H268">
            <v>1920.5973263352948</v>
          </cell>
          <cell r="I268">
            <v>178.79732633529488</v>
          </cell>
          <cell r="J268">
            <v>0.10265089352123935</v>
          </cell>
        </row>
        <row r="270">
          <cell r="E270" t="str">
            <v>Pension</v>
          </cell>
          <cell r="F270">
            <v>-6</v>
          </cell>
          <cell r="G270">
            <v>-20</v>
          </cell>
          <cell r="H270">
            <v>-20</v>
          </cell>
          <cell r="I270">
            <v>-14</v>
          </cell>
          <cell r="J270">
            <v>2.3333333333333335</v>
          </cell>
        </row>
        <row r="271">
          <cell r="E271" t="str">
            <v>Interest - cash</v>
          </cell>
          <cell r="F271">
            <v>-37</v>
          </cell>
          <cell r="G271">
            <v>91.3</v>
          </cell>
          <cell r="H271">
            <v>91.3</v>
          </cell>
          <cell r="I271">
            <v>128.30000000000001</v>
          </cell>
          <cell r="J271" t="str">
            <v>n/a</v>
          </cell>
          <cell r="K271" t="str">
            <v>Per interest expense model</v>
          </cell>
        </row>
        <row r="272">
          <cell r="E272" t="str">
            <v>Taxes - cash</v>
          </cell>
          <cell r="F272">
            <v>-274</v>
          </cell>
          <cell r="G272">
            <v>-388.19795427715707</v>
          </cell>
          <cell r="H272">
            <v>-374.1819542771571</v>
          </cell>
          <cell r="I272">
            <v>-100.1819542771571</v>
          </cell>
          <cell r="J272">
            <v>0.36562757035458793</v>
          </cell>
          <cell r="K272" t="str">
            <v>Assuming 21.8% tax rate per 2007 Recast Plan</v>
          </cell>
        </row>
        <row r="273">
          <cell r="E273" t="str">
            <v xml:space="preserve">  Subtotal</v>
          </cell>
          <cell r="F273">
            <v>1424.8</v>
          </cell>
          <cell r="G273">
            <v>1668.6993720581379</v>
          </cell>
          <cell r="H273">
            <v>1617.7153720581377</v>
          </cell>
          <cell r="I273">
            <v>192.91537205813779</v>
          </cell>
          <cell r="J273">
            <v>0.1353982117196364</v>
          </cell>
        </row>
        <row r="275">
          <cell r="E275" t="str">
            <v>ThomsonPLUS</v>
          </cell>
          <cell r="F275">
            <v>-145</v>
          </cell>
          <cell r="G275">
            <v>-58</v>
          </cell>
          <cell r="H275">
            <v>-58</v>
          </cell>
          <cell r="I275">
            <v>87</v>
          </cell>
          <cell r="J275">
            <v>-0.6</v>
          </cell>
          <cell r="K275" t="str">
            <v>Per Finance</v>
          </cell>
        </row>
        <row r="276">
          <cell r="E276" t="str">
            <v>Reuters</v>
          </cell>
          <cell r="F276">
            <v>-26</v>
          </cell>
          <cell r="G276">
            <v>0</v>
          </cell>
          <cell r="H276">
            <v>0</v>
          </cell>
          <cell r="I276">
            <v>26</v>
          </cell>
          <cell r="J276">
            <v>-1</v>
          </cell>
        </row>
        <row r="277">
          <cell r="E277" t="str">
            <v xml:space="preserve">  Subtotal</v>
          </cell>
          <cell r="F277">
            <v>1253.8</v>
          </cell>
          <cell r="G277">
            <v>1610.6993720581379</v>
          </cell>
          <cell r="H277">
            <v>1559.7153720581377</v>
          </cell>
          <cell r="I277">
            <v>305.91537205813779</v>
          </cell>
          <cell r="J277">
            <v>0.2439905663248827</v>
          </cell>
        </row>
        <row r="279">
          <cell r="E279" t="str">
            <v>Disc Ops</v>
          </cell>
          <cell r="F279">
            <v>-169</v>
          </cell>
          <cell r="G279">
            <v>0</v>
          </cell>
          <cell r="H279">
            <v>0</v>
          </cell>
          <cell r="I279">
            <v>169</v>
          </cell>
          <cell r="J279">
            <v>-1</v>
          </cell>
        </row>
        <row r="281">
          <cell r="E281" t="str">
            <v xml:space="preserve">  Total</v>
          </cell>
          <cell r="F281">
            <v>1084.8</v>
          </cell>
          <cell r="G281">
            <v>1610.6993720581379</v>
          </cell>
          <cell r="H281">
            <v>1559.7153720581377</v>
          </cell>
          <cell r="I281">
            <v>474.91537205813779</v>
          </cell>
          <cell r="J281">
            <v>0.43779071908014178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The Thomson Corporation</v>
          </cell>
        </row>
        <row r="2">
          <cell r="A2" t="str">
            <v>2008 First Look and Target Analysis</v>
          </cell>
        </row>
        <row r="3">
          <cell r="A3" t="str">
            <v>TTA Analysis</v>
          </cell>
        </row>
        <row r="4">
          <cell r="A4" t="str">
            <v>(in millions of US dollars)</v>
          </cell>
          <cell r="R4" t="str">
            <v>2007LE</v>
          </cell>
          <cell r="S4" t="str">
            <v>2008 FL</v>
          </cell>
          <cell r="T4" t="str">
            <v>2008T</v>
          </cell>
          <cell r="U4" t="str">
            <v>2008T 
ex T+</v>
          </cell>
        </row>
        <row r="5">
          <cell r="E5" t="str">
            <v>** growth rate drives 07 Plan $</v>
          </cell>
        </row>
        <row r="6">
          <cell r="A6" t="str">
            <v>NAL Revenue Contribution</v>
          </cell>
          <cell r="Q6" t="str">
            <v>Revenue</v>
          </cell>
          <cell r="R6">
            <v>688.5</v>
          </cell>
          <cell r="S6">
            <v>763.5</v>
          </cell>
          <cell r="T6">
            <v>764.31565656111513</v>
          </cell>
          <cell r="U6">
            <v>764.31565656111513</v>
          </cell>
        </row>
        <row r="7">
          <cell r="B7" t="str">
            <v>2006 Actual</v>
          </cell>
          <cell r="C7" t="str">
            <v>2007 Plan</v>
          </cell>
          <cell r="D7" t="str">
            <v>2007LE</v>
          </cell>
          <cell r="E7" t="str">
            <v>2008FL</v>
          </cell>
          <cell r="F7" t="str">
            <v>2008T</v>
          </cell>
          <cell r="Q7" t="str">
            <v xml:space="preserve">     Growth</v>
          </cell>
          <cell r="R7">
            <v>0.15084834915601597</v>
          </cell>
          <cell r="S7">
            <v>0.10893246187363825</v>
          </cell>
          <cell r="T7">
            <v>0.11011714823691388</v>
          </cell>
          <cell r="U7">
            <v>0.11011714823691388</v>
          </cell>
        </row>
        <row r="8">
          <cell r="A8" t="str">
            <v>Amount</v>
          </cell>
          <cell r="B8">
            <v>598.254323</v>
          </cell>
          <cell r="C8">
            <v>685.71189013642038</v>
          </cell>
          <cell r="D8">
            <v>688.5</v>
          </cell>
          <cell r="E8">
            <v>763.5</v>
          </cell>
          <cell r="F8">
            <v>764.31565656111513</v>
          </cell>
          <cell r="Q8" t="str">
            <v xml:space="preserve">     Organic growth</v>
          </cell>
          <cell r="R8">
            <v>9.1999999999999998E-2</v>
          </cell>
          <cell r="S8">
            <v>9.8000000000000004E-2</v>
          </cell>
          <cell r="T8">
            <v>9.7807350293442896E-2</v>
          </cell>
          <cell r="U8">
            <v>9.7807350293442896E-2</v>
          </cell>
        </row>
        <row r="9">
          <cell r="A9" t="str">
            <v>Growth</v>
          </cell>
          <cell r="C9">
            <v>0.14618794010188929</v>
          </cell>
          <cell r="D9">
            <v>0.15084834915601597</v>
          </cell>
          <cell r="E9">
            <v>0.10893246187363825</v>
          </cell>
          <cell r="F9">
            <v>0.11011714823691388</v>
          </cell>
        </row>
        <row r="10">
          <cell r="Q10" t="str">
            <v>Operating Profit</v>
          </cell>
          <cell r="R10">
            <v>188.2</v>
          </cell>
          <cell r="S10">
            <v>220.3</v>
          </cell>
          <cell r="T10">
            <v>224.07357314722148</v>
          </cell>
          <cell r="U10">
            <v>219.18905701818923</v>
          </cell>
        </row>
        <row r="11">
          <cell r="Q11" t="str">
            <v xml:space="preserve">     Growth</v>
          </cell>
          <cell r="R11">
            <v>0.11660107960373089</v>
          </cell>
          <cell r="S11">
            <v>0.17056323060573875</v>
          </cell>
          <cell r="T11">
            <v>0.19061409748789315</v>
          </cell>
          <cell r="U11">
            <v>0.1646602392039811</v>
          </cell>
        </row>
        <row r="12">
          <cell r="Q12" t="str">
            <v xml:space="preserve">     Margin</v>
          </cell>
          <cell r="R12">
            <v>0.27334785766158315</v>
          </cell>
          <cell r="S12">
            <v>0.28853962017026852</v>
          </cell>
          <cell r="T12">
            <v>0.29316889065886148</v>
          </cell>
          <cell r="U12">
            <v>0.28677818534345667</v>
          </cell>
        </row>
        <row r="14">
          <cell r="Q14" t="str">
            <v>Free Cash Flow</v>
          </cell>
          <cell r="R14">
            <v>185.1</v>
          </cell>
          <cell r="S14">
            <v>217.9</v>
          </cell>
          <cell r="T14">
            <v>219.19525264050722</v>
          </cell>
          <cell r="U14">
            <v>214.31073651147497</v>
          </cell>
        </row>
        <row r="15">
          <cell r="Q15" t="str">
            <v xml:space="preserve">     Growth</v>
          </cell>
          <cell r="R15">
            <v>0.12542213134048397</v>
          </cell>
          <cell r="S15">
            <v>0.17720151269584017</v>
          </cell>
          <cell r="T15">
            <v>0.18419909584282679</v>
          </cell>
          <cell r="U15">
            <v>0.15781057002417609</v>
          </cell>
        </row>
        <row r="16">
          <cell r="Q16" t="str">
            <v xml:space="preserve">     % of revenue</v>
          </cell>
          <cell r="R16">
            <v>0.2688453159041394</v>
          </cell>
          <cell r="S16">
            <v>0.28539620170268504</v>
          </cell>
          <cell r="T16">
            <v>0.28678629144760981</v>
          </cell>
          <cell r="U16">
            <v>0.280395586132205</v>
          </cell>
        </row>
        <row r="18">
          <cell r="Q18" t="str">
            <v>Capital Expenditures</v>
          </cell>
          <cell r="R18">
            <v>47.8</v>
          </cell>
          <cell r="S18">
            <v>59.5</v>
          </cell>
          <cell r="T18">
            <v>59.5</v>
          </cell>
          <cell r="U18">
            <v>59.5</v>
          </cell>
        </row>
        <row r="19">
          <cell r="Q19" t="str">
            <v xml:space="preserve">     Growth</v>
          </cell>
          <cell r="R19">
            <v>0.80948027600252459</v>
          </cell>
          <cell r="S19">
            <v>0.2447698744769875</v>
          </cell>
          <cell r="T19">
            <v>0.2447698744769875</v>
          </cell>
          <cell r="U19">
            <v>0.2447698744769875</v>
          </cell>
        </row>
        <row r="20">
          <cell r="Q20" t="str">
            <v xml:space="preserve">     % of revenue</v>
          </cell>
          <cell r="R20">
            <v>6.9426289034132171E-2</v>
          </cell>
          <cell r="S20">
            <v>7.7930582842174204E-2</v>
          </cell>
          <cell r="T20">
            <v>7.7847417476319014E-2</v>
          </cell>
          <cell r="U20">
            <v>7.7847417476319014E-2</v>
          </cell>
        </row>
        <row r="22">
          <cell r="A22" t="str">
            <v>Operating Income</v>
          </cell>
          <cell r="Q22" t="str">
            <v>Memo: FCF Including Disc-ops</v>
          </cell>
          <cell r="R22">
            <v>185.1</v>
          </cell>
        </row>
        <row r="23">
          <cell r="B23" t="str">
            <v>2006 Actual</v>
          </cell>
          <cell r="C23" t="str">
            <v>2007 Plan</v>
          </cell>
          <cell r="D23" t="str">
            <v>2007LE</v>
          </cell>
          <cell r="E23" t="str">
            <v>2008FL</v>
          </cell>
          <cell r="F23" t="str">
            <v>2008T</v>
          </cell>
          <cell r="Q23" t="str">
            <v xml:space="preserve">     % of revenue</v>
          </cell>
          <cell r="R23">
            <v>0.2688453159041394</v>
          </cell>
        </row>
        <row r="24">
          <cell r="A24" t="str">
            <v>Amount</v>
          </cell>
          <cell r="B24">
            <v>168.547213</v>
          </cell>
          <cell r="C24">
            <v>190.16557464035176</v>
          </cell>
          <cell r="D24">
            <v>188.2</v>
          </cell>
          <cell r="E24">
            <v>220.3</v>
          </cell>
          <cell r="F24">
            <v>224.07357314722148</v>
          </cell>
        </row>
        <row r="25">
          <cell r="A25" t="str">
            <v>Margin</v>
          </cell>
          <cell r="B25">
            <v>0.28173170927508701</v>
          </cell>
          <cell r="C25">
            <v>0.27732576520223223</v>
          </cell>
          <cell r="D25">
            <v>0.27334785766158315</v>
          </cell>
          <cell r="E25">
            <v>0.28853962017026852</v>
          </cell>
          <cell r="F25">
            <v>0.29316889065886148</v>
          </cell>
        </row>
        <row r="26">
          <cell r="A26" t="str">
            <v>Growth</v>
          </cell>
          <cell r="C26">
            <v>0.12826294339469002</v>
          </cell>
          <cell r="D26">
            <v>0.11660107960373089</v>
          </cell>
          <cell r="E26">
            <v>0.17056323060573875</v>
          </cell>
          <cell r="F26">
            <v>0.19061409748789315</v>
          </cell>
        </row>
        <row r="28">
          <cell r="A28" t="str">
            <v>Flow Through margin</v>
          </cell>
          <cell r="B28">
            <v>0.43094075930327258</v>
          </cell>
          <cell r="C28">
            <v>0.24718686270600734</v>
          </cell>
          <cell r="D28">
            <v>0.21776984397823276</v>
          </cell>
          <cell r="E28">
            <v>0.42800000000000032</v>
          </cell>
          <cell r="F28">
            <v>0.47316840312928954</v>
          </cell>
        </row>
        <row r="31">
          <cell r="D31" t="str">
            <v>2007 T+</v>
          </cell>
          <cell r="E31" t="str">
            <v>2008 T+</v>
          </cell>
        </row>
        <row r="32">
          <cell r="A32" t="str">
            <v>T+ savings</v>
          </cell>
          <cell r="D32">
            <v>4.5999999999999996</v>
          </cell>
          <cell r="E32">
            <v>9.5</v>
          </cell>
        </row>
        <row r="33">
          <cell r="A33" t="str">
            <v>OI Excl T+</v>
          </cell>
          <cell r="C33">
            <v>185.56557464035177</v>
          </cell>
          <cell r="D33">
            <v>183.6</v>
          </cell>
          <cell r="E33">
            <v>210.8</v>
          </cell>
          <cell r="F33">
            <v>214.57357314722148</v>
          </cell>
        </row>
        <row r="37">
          <cell r="A37" t="str">
            <v>FCF</v>
          </cell>
        </row>
        <row r="38">
          <cell r="B38" t="str">
            <v>2006 Actual</v>
          </cell>
          <cell r="C38" t="str">
            <v>2007 Plan</v>
          </cell>
          <cell r="D38" t="str">
            <v>2007LE</v>
          </cell>
          <cell r="E38" t="str">
            <v>2008FL</v>
          </cell>
          <cell r="F38" t="str">
            <v>2008T</v>
          </cell>
        </row>
        <row r="39">
          <cell r="A39" t="str">
            <v>Amount</v>
          </cell>
          <cell r="B39">
            <v>164.47161899999998</v>
          </cell>
          <cell r="C39">
            <v>184.65027236001873</v>
          </cell>
          <cell r="D39">
            <v>185.1</v>
          </cell>
          <cell r="E39">
            <v>217.9</v>
          </cell>
          <cell r="F39">
            <v>219.19525264050722</v>
          </cell>
        </row>
        <row r="40">
          <cell r="A40" t="str">
            <v>Margin</v>
          </cell>
          <cell r="B40">
            <v>0.27491923196683693</v>
          </cell>
          <cell r="C40">
            <v>0.26928258794416282</v>
          </cell>
          <cell r="D40">
            <v>0.2688453159041394</v>
          </cell>
          <cell r="E40">
            <v>0.28539620170268504</v>
          </cell>
          <cell r="F40">
            <v>0.28678629144760981</v>
          </cell>
        </row>
        <row r="41">
          <cell r="A41" t="str">
            <v>Growth</v>
          </cell>
          <cell r="C41">
            <v>0.12268775295523038</v>
          </cell>
          <cell r="D41">
            <v>0.12542213134048397</v>
          </cell>
          <cell r="E41">
            <v>0.17720151269584017</v>
          </cell>
          <cell r="F41">
            <v>0.18419909584282679</v>
          </cell>
        </row>
        <row r="43">
          <cell r="A43" t="str">
            <v>FCF Excl T+</v>
          </cell>
          <cell r="C43">
            <v>180.05027236001874</v>
          </cell>
          <cell r="D43">
            <v>180.5</v>
          </cell>
          <cell r="E43">
            <v>208.4</v>
          </cell>
          <cell r="F43">
            <v>209.69525264050722</v>
          </cell>
        </row>
        <row r="50">
          <cell r="B50" t="str">
            <v>OI / FCF Sensitivity Analysis</v>
          </cell>
          <cell r="E50" t="str">
            <v>OI Sensitivity Analysis</v>
          </cell>
        </row>
        <row r="51">
          <cell r="B51" t="str">
            <v>Margin
Improvement</v>
          </cell>
          <cell r="C51" t="str">
            <v>Impact</v>
          </cell>
          <cell r="E51" t="str">
            <v>% of Rev</v>
          </cell>
          <cell r="F51" t="str">
            <v>Impact</v>
          </cell>
        </row>
        <row r="52">
          <cell r="B52">
            <v>2.5000000000000001E-3</v>
          </cell>
          <cell r="C52">
            <v>1.9107891414027878</v>
          </cell>
          <cell r="E52">
            <v>2.5000000000000001E-3</v>
          </cell>
          <cell r="F52">
            <v>0.28710083945350634</v>
          </cell>
        </row>
        <row r="53">
          <cell r="B53">
            <v>5.0000000000000001E-3</v>
          </cell>
          <cell r="C53">
            <v>3.8215782828055755</v>
          </cell>
          <cell r="E53">
            <v>5.0000000000000001E-3</v>
          </cell>
          <cell r="F53">
            <v>0.57420167890701268</v>
          </cell>
        </row>
        <row r="54">
          <cell r="B54">
            <v>7.4999999999999997E-3</v>
          </cell>
          <cell r="C54">
            <v>5.7323674242083635</v>
          </cell>
          <cell r="E54">
            <v>7.4999999999999997E-3</v>
          </cell>
          <cell r="F54">
            <v>0.86130251836051896</v>
          </cell>
        </row>
        <row r="55">
          <cell r="B55">
            <v>0.01</v>
          </cell>
          <cell r="C55">
            <v>7.6431565656111511</v>
          </cell>
          <cell r="E55">
            <v>0.01</v>
          </cell>
          <cell r="F55">
            <v>1.1484033578140254</v>
          </cell>
        </row>
        <row r="59">
          <cell r="A59" t="str">
            <v>Capex</v>
          </cell>
        </row>
        <row r="60">
          <cell r="B60" t="str">
            <v>2006 Actual</v>
          </cell>
          <cell r="C60" t="str">
            <v>2007 Plan</v>
          </cell>
          <cell r="D60" t="str">
            <v>2007LE</v>
          </cell>
          <cell r="E60" t="str">
            <v>2008FL</v>
          </cell>
          <cell r="F60" t="str">
            <v>2008T</v>
          </cell>
        </row>
        <row r="61">
          <cell r="A61" t="str">
            <v>Amount</v>
          </cell>
          <cell r="B61">
            <v>26.416425000000004</v>
          </cell>
          <cell r="C61">
            <v>36.51525896307399</v>
          </cell>
          <cell r="D61">
            <v>47.8</v>
          </cell>
          <cell r="E61">
            <v>59.5</v>
          </cell>
          <cell r="F61">
            <v>59.5</v>
          </cell>
        </row>
        <row r="62">
          <cell r="A62" t="str">
            <v>% of revenues</v>
          </cell>
          <cell r="B62">
            <v>4.4155844737623406E-2</v>
          </cell>
          <cell r="C62">
            <v>5.3251605358351571E-2</v>
          </cell>
          <cell r="D62">
            <v>6.9426289034132171E-2</v>
          </cell>
          <cell r="E62">
            <v>7.7930582842174204E-2</v>
          </cell>
          <cell r="F62">
            <v>7.7847417476319014E-2</v>
          </cell>
        </row>
        <row r="63">
          <cell r="A63" t="str">
            <v>Growth</v>
          </cell>
          <cell r="C63">
            <v>0.3822937419834056</v>
          </cell>
          <cell r="D63">
            <v>0.80948027600252459</v>
          </cell>
          <cell r="E63">
            <v>0.2447698744769875</v>
          </cell>
          <cell r="F63">
            <v>0.2447698744769875</v>
          </cell>
        </row>
        <row r="73">
          <cell r="A73" t="str">
            <v>Flow-through margins OI</v>
          </cell>
        </row>
        <row r="74">
          <cell r="A74" t="str">
            <v>INCL T+</v>
          </cell>
          <cell r="B74" t="str">
            <v>2006 Actual</v>
          </cell>
          <cell r="C74" t="str">
            <v>2007 Plan</v>
          </cell>
          <cell r="D74" t="str">
            <v>2007LE</v>
          </cell>
          <cell r="E74" t="str">
            <v>2008FL</v>
          </cell>
          <cell r="F74" t="str">
            <v>2008T</v>
          </cell>
        </row>
        <row r="75">
          <cell r="A75" t="str">
            <v>Op income growth</v>
          </cell>
          <cell r="B75">
            <v>28.517212999999998</v>
          </cell>
          <cell r="C75">
            <v>21.618361640351765</v>
          </cell>
          <cell r="D75">
            <v>19.652786999999989</v>
          </cell>
          <cell r="E75">
            <v>32.100000000000023</v>
          </cell>
          <cell r="F75">
            <v>35.873573147221492</v>
          </cell>
        </row>
        <row r="76">
          <cell r="A76" t="str">
            <v>Revenue growth</v>
          </cell>
          <cell r="B76">
            <v>66.174322999999958</v>
          </cell>
          <cell r="C76">
            <v>87.45756713642038</v>
          </cell>
          <cell r="D76">
            <v>90.245677000000001</v>
          </cell>
          <cell r="E76">
            <v>75</v>
          </cell>
          <cell r="F76">
            <v>75.815656561115134</v>
          </cell>
        </row>
        <row r="77">
          <cell r="A77" t="str">
            <v>Flow-through margin</v>
          </cell>
          <cell r="B77">
            <v>0.43094075930327258</v>
          </cell>
          <cell r="C77">
            <v>0.24718686270600734</v>
          </cell>
          <cell r="D77">
            <v>0.21776984397823276</v>
          </cell>
          <cell r="E77">
            <v>0.42800000000000032</v>
          </cell>
          <cell r="F77">
            <v>0.47316840312928954</v>
          </cell>
        </row>
        <row r="79">
          <cell r="A79" t="str">
            <v>EXCL T+</v>
          </cell>
        </row>
        <row r="80">
          <cell r="A80" t="str">
            <v>OI growth</v>
          </cell>
          <cell r="C80">
            <v>17.01836164035177</v>
          </cell>
          <cell r="D80">
            <v>15.052786999999995</v>
          </cell>
          <cell r="E80">
            <v>27.200000000000017</v>
          </cell>
          <cell r="F80">
            <v>30.973573147221487</v>
          </cell>
        </row>
        <row r="81">
          <cell r="A81" t="str">
            <v>Flow-thu margin</v>
          </cell>
          <cell r="B81">
            <v>0.43094075930327258</v>
          </cell>
          <cell r="C81">
            <v>0.19458992740794789</v>
          </cell>
          <cell r="D81">
            <v>0.16679787332084611</v>
          </cell>
          <cell r="E81">
            <v>0.36266666666666691</v>
          </cell>
          <cell r="F81">
            <v>0.4085379531370758</v>
          </cell>
        </row>
        <row r="84">
          <cell r="A84" t="str">
            <v>Flow-through margins FCF</v>
          </cell>
        </row>
        <row r="85">
          <cell r="A85" t="str">
            <v>INCL T+</v>
          </cell>
          <cell r="B85" t="str">
            <v>2006 Actual</v>
          </cell>
          <cell r="C85" t="str">
            <v>2007 Plan</v>
          </cell>
          <cell r="D85" t="str">
            <v>2007LE</v>
          </cell>
          <cell r="E85" t="str">
            <v>2008FL</v>
          </cell>
          <cell r="F85" t="str">
            <v>2008T</v>
          </cell>
        </row>
        <row r="86">
          <cell r="A86" t="str">
            <v>FCF growth</v>
          </cell>
          <cell r="B86">
            <v>18.181618999999955</v>
          </cell>
          <cell r="C86">
            <v>20.178653360018757</v>
          </cell>
          <cell r="D86">
            <v>20.628381000000019</v>
          </cell>
          <cell r="E86">
            <v>32.800000000000011</v>
          </cell>
          <cell r="F86">
            <v>34.095252640507226</v>
          </cell>
        </row>
        <row r="87">
          <cell r="A87" t="str">
            <v>Revenue growth</v>
          </cell>
          <cell r="B87">
            <v>66.174322999999958</v>
          </cell>
          <cell r="C87">
            <v>87.45756713642038</v>
          </cell>
          <cell r="D87">
            <v>90.245677000000001</v>
          </cell>
          <cell r="E87">
            <v>75</v>
          </cell>
          <cell r="F87">
            <v>75.815656561115134</v>
          </cell>
        </row>
        <row r="88">
          <cell r="A88" t="str">
            <v>Flow-through margin</v>
          </cell>
          <cell r="B88">
            <v>0.27475338130773119</v>
          </cell>
          <cell r="C88">
            <v>0.23072507069106044</v>
          </cell>
          <cell r="D88">
            <v>0.22858026761769451</v>
          </cell>
          <cell r="E88">
            <v>0.43733333333333346</v>
          </cell>
          <cell r="F88">
            <v>0.44971255525595805</v>
          </cell>
        </row>
        <row r="90">
          <cell r="A90" t="str">
            <v>EXCL T+</v>
          </cell>
        </row>
        <row r="91">
          <cell r="A91" t="str">
            <v>FCF growth</v>
          </cell>
          <cell r="C91">
            <v>15.578653360018762</v>
          </cell>
          <cell r="D91">
            <v>16.028381000000024</v>
          </cell>
          <cell r="E91">
            <v>27.900000000000006</v>
          </cell>
          <cell r="F91">
            <v>29.195252640507221</v>
          </cell>
        </row>
        <row r="92">
          <cell r="A92" t="str">
            <v>Flow-thru</v>
          </cell>
          <cell r="B92">
            <v>0.27475338130773119</v>
          </cell>
          <cell r="C92">
            <v>0.17812813539300099</v>
          </cell>
          <cell r="D92">
            <v>0.17760829696030786</v>
          </cell>
          <cell r="E92">
            <v>0.37200000000000005</v>
          </cell>
          <cell r="F92">
            <v>0.38508210526374426</v>
          </cell>
        </row>
        <row r="99">
          <cell r="A99" t="str">
            <v>Revenue</v>
          </cell>
        </row>
        <row r="101">
          <cell r="B101" t="str">
            <v>2006 Actual</v>
          </cell>
          <cell r="C101" t="str">
            <v>2007 Plan</v>
          </cell>
          <cell r="D101" t="str">
            <v>2007LE</v>
          </cell>
          <cell r="E101" t="str">
            <v>2008FL</v>
          </cell>
          <cell r="F101" t="str">
            <v>2008T</v>
          </cell>
        </row>
        <row r="102">
          <cell r="A102" t="str">
            <v>Total Growth</v>
          </cell>
          <cell r="B102">
            <v>0.12436912306420078</v>
          </cell>
          <cell r="C102">
            <v>0.14618794010188929</v>
          </cell>
          <cell r="D102">
            <v>0.15084834915601597</v>
          </cell>
          <cell r="E102">
            <v>0.10893246187363825</v>
          </cell>
          <cell r="F102">
            <v>0.11011714823691388</v>
          </cell>
        </row>
        <row r="103">
          <cell r="A103" t="str">
            <v>Organic Growth</v>
          </cell>
          <cell r="B103">
            <v>0.10800000000000001</v>
          </cell>
          <cell r="C103">
            <v>8.6500000000000007E-2</v>
          </cell>
          <cell r="D103">
            <v>9.1999999999999998E-2</v>
          </cell>
          <cell r="E103">
            <v>9.8000000000000004E-2</v>
          </cell>
          <cell r="F103">
            <v>9.7807350293442896E-2</v>
          </cell>
        </row>
        <row r="105">
          <cell r="A105" t="str">
            <v>OI Growth -
Org Rev Growth</v>
          </cell>
          <cell r="B105">
            <v>9.5650739127329881E-2</v>
          </cell>
          <cell r="C105">
            <v>4.1762943394690014E-2</v>
          </cell>
          <cell r="D105">
            <v>2.4601079603730897E-2</v>
          </cell>
          <cell r="E105">
            <v>7.2563230605738743E-2</v>
          </cell>
          <cell r="F105">
            <v>9.2806747194450256E-2</v>
          </cell>
        </row>
        <row r="107">
          <cell r="A107" t="str">
            <v>Operating Income</v>
          </cell>
        </row>
        <row r="109">
          <cell r="B109" t="str">
            <v>2006 Actual</v>
          </cell>
          <cell r="C109" t="str">
            <v>2007 Plan</v>
          </cell>
          <cell r="D109" t="str">
            <v>2007LE</v>
          </cell>
          <cell r="E109" t="str">
            <v>2008FL</v>
          </cell>
          <cell r="F109" t="str">
            <v>2008T</v>
          </cell>
        </row>
        <row r="110">
          <cell r="A110" t="str">
            <v>Growth</v>
          </cell>
          <cell r="B110">
            <v>0.20365073912732989</v>
          </cell>
          <cell r="C110">
            <v>0.12826294339469002</v>
          </cell>
          <cell r="D110">
            <v>0.11660107960373089</v>
          </cell>
          <cell r="E110">
            <v>0.17056323060573875</v>
          </cell>
          <cell r="F110">
            <v>0.19061409748789315</v>
          </cell>
        </row>
        <row r="111">
          <cell r="A111" t="str">
            <v>Margin</v>
          </cell>
          <cell r="B111">
            <v>0.28173170927508701</v>
          </cell>
          <cell r="C111">
            <v>0.27732576520223223</v>
          </cell>
          <cell r="D111">
            <v>0.27334785766158315</v>
          </cell>
          <cell r="E111">
            <v>0.28853962017026852</v>
          </cell>
          <cell r="F111">
            <v>0.29316889065886148</v>
          </cell>
        </row>
        <row r="112">
          <cell r="A112" t="str">
            <v>Flow-through</v>
          </cell>
        </row>
        <row r="113">
          <cell r="A113" t="str">
            <v>Incl T+</v>
          </cell>
          <cell r="C113">
            <v>0.24718686270600734</v>
          </cell>
          <cell r="D113">
            <v>0.21776984397823276</v>
          </cell>
          <cell r="E113">
            <v>0.42800000000000032</v>
          </cell>
          <cell r="F113">
            <v>0.47316840312928954</v>
          </cell>
        </row>
        <row r="114">
          <cell r="A114" t="str">
            <v>Ex T+</v>
          </cell>
          <cell r="B114">
            <v>0.43094075930327258</v>
          </cell>
          <cell r="C114">
            <v>0.19458992740794789</v>
          </cell>
          <cell r="D114">
            <v>0.16679787332084611</v>
          </cell>
          <cell r="E114">
            <v>0.36266666666666691</v>
          </cell>
          <cell r="F114">
            <v>0.4085379531370758</v>
          </cell>
        </row>
        <row r="117">
          <cell r="A117" t="str">
            <v>Free Cash Flow</v>
          </cell>
        </row>
        <row r="119">
          <cell r="B119" t="str">
            <v>2006 Actual</v>
          </cell>
          <cell r="C119" t="str">
            <v>2007 Plan</v>
          </cell>
          <cell r="D119" t="str">
            <v>2007LE</v>
          </cell>
          <cell r="E119" t="str">
            <v>2008FL</v>
          </cell>
          <cell r="F119" t="str">
            <v>2008T</v>
          </cell>
        </row>
        <row r="120">
          <cell r="A120" t="str">
            <v>FCF Growth</v>
          </cell>
          <cell r="B120">
            <v>0.12428476997744164</v>
          </cell>
          <cell r="C120">
            <v>0.12268775295523038</v>
          </cell>
          <cell r="D120">
            <v>0.12542213134048397</v>
          </cell>
          <cell r="E120">
            <v>0.17720151269584017</v>
          </cell>
          <cell r="F120">
            <v>0.18419909584282679</v>
          </cell>
        </row>
        <row r="121">
          <cell r="A121" t="str">
            <v>OI Growth</v>
          </cell>
          <cell r="B121">
            <v>0.20365073912732989</v>
          </cell>
          <cell r="C121">
            <v>0.12826294339469002</v>
          </cell>
          <cell r="D121">
            <v>0.11660107960373089</v>
          </cell>
          <cell r="E121">
            <v>0.17056323060573875</v>
          </cell>
          <cell r="F121">
            <v>0.19061409748789315</v>
          </cell>
        </row>
        <row r="122">
          <cell r="A122" t="str">
            <v>FCF % of Rev</v>
          </cell>
          <cell r="B122">
            <v>0.27491923196683693</v>
          </cell>
          <cell r="C122">
            <v>0.26928258794416282</v>
          </cell>
          <cell r="D122">
            <v>0.2688453159041394</v>
          </cell>
          <cell r="E122">
            <v>0.28539620170268504</v>
          </cell>
          <cell r="F122">
            <v>0.28678629144760981</v>
          </cell>
        </row>
        <row r="123">
          <cell r="A123" t="str">
            <v>FCF Flow-through</v>
          </cell>
        </row>
        <row r="124">
          <cell r="A124" t="str">
            <v>Incl T+</v>
          </cell>
          <cell r="C124">
            <v>0.23072507069106044</v>
          </cell>
          <cell r="D124">
            <v>0.22858026761769451</v>
          </cell>
          <cell r="E124">
            <v>0.43733333333333346</v>
          </cell>
          <cell r="F124">
            <v>0.44971255525595805</v>
          </cell>
        </row>
        <row r="125">
          <cell r="A125" t="str">
            <v>Ex T+</v>
          </cell>
          <cell r="B125">
            <v>0.27475338130773119</v>
          </cell>
          <cell r="C125">
            <v>0.17812813539300099</v>
          </cell>
          <cell r="D125">
            <v>0.17760829696030786</v>
          </cell>
          <cell r="E125">
            <v>0.37200000000000005</v>
          </cell>
          <cell r="F125">
            <v>0.38508210526374426</v>
          </cell>
        </row>
        <row r="128">
          <cell r="A128" t="str">
            <v>CapEx</v>
          </cell>
        </row>
        <row r="130">
          <cell r="B130" t="str">
            <v>2006 Actual</v>
          </cell>
          <cell r="C130" t="str">
            <v>2007 Plan</v>
          </cell>
          <cell r="D130" t="str">
            <v>2007LE</v>
          </cell>
          <cell r="E130" t="str">
            <v>2008FL</v>
          </cell>
          <cell r="F130" t="str">
            <v>2008T</v>
          </cell>
        </row>
        <row r="131">
          <cell r="A131" t="str">
            <v>% of Rev</v>
          </cell>
          <cell r="B131">
            <v>4.4155844737623406E-2</v>
          </cell>
          <cell r="C131">
            <v>5.3251605358351571E-2</v>
          </cell>
          <cell r="D131">
            <v>6.9426289034132171E-2</v>
          </cell>
          <cell r="E131">
            <v>7.7930582842174204E-2</v>
          </cell>
          <cell r="F131">
            <v>7.7847417476319014E-2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aw Man"/>
      <sheetName val="Capital Requirements"/>
      <sheetName val="EBITDA"/>
      <sheetName val="Current Trading Statistics"/>
      <sheetName val="Historical Multiples Output"/>
      <sheetName val="Historical Multiples Backup"/>
      <sheetName val="Price Performance Output"/>
      <sheetName val="MedSolutions Financial Data"/>
    </sheetNames>
    <sheetDataSet>
      <sheetData sheetId="0"/>
      <sheetData sheetId="1"/>
      <sheetData sheetId="2"/>
      <sheetData sheetId="3"/>
      <sheetData sheetId="4"/>
      <sheetData sheetId="5"/>
      <sheetData sheetId="6">
        <row r="1">
          <cell r="A1">
            <v>1</v>
          </cell>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cell r="V1">
            <v>22</v>
          </cell>
          <cell r="W1">
            <v>23</v>
          </cell>
          <cell r="X1">
            <v>24</v>
          </cell>
          <cell r="Y1">
            <v>25</v>
          </cell>
          <cell r="Z1">
            <v>26</v>
          </cell>
          <cell r="AB1">
            <v>1</v>
          </cell>
          <cell r="AC1">
            <v>2</v>
          </cell>
          <cell r="AD1">
            <v>3</v>
          </cell>
          <cell r="AE1">
            <v>4</v>
          </cell>
          <cell r="AF1">
            <v>5</v>
          </cell>
          <cell r="AG1">
            <v>6</v>
          </cell>
        </row>
        <row r="2">
          <cell r="B2" t="str">
            <v>Price Performance</v>
          </cell>
        </row>
        <row r="3">
          <cell r="A3" t="str">
            <v>Category</v>
          </cell>
          <cell r="B3" t="str">
            <v>RCM Solutions</v>
          </cell>
          <cell r="C3" t="str">
            <v>RCM Solutions</v>
          </cell>
          <cell r="D3" t="str">
            <v>RCM Solutions</v>
          </cell>
          <cell r="F3" t="str">
            <v>Utilization Management</v>
          </cell>
          <cell r="G3" t="str">
            <v>Utilization Management</v>
          </cell>
          <cell r="H3" t="str">
            <v>Utilization Management</v>
          </cell>
          <cell r="I3" t="str">
            <v>Utilization Management</v>
          </cell>
          <cell r="K3" t="str">
            <v>Specialty Payors</v>
          </cell>
          <cell r="L3" t="str">
            <v>Specialty Payors</v>
          </cell>
          <cell r="M3" t="str">
            <v>Specialty Payors</v>
          </cell>
          <cell r="O3" t="str">
            <v>HCIT</v>
          </cell>
          <cell r="P3" t="str">
            <v>HCIT</v>
          </cell>
          <cell r="Q3" t="str">
            <v>HCIT</v>
          </cell>
          <cell r="R3" t="str">
            <v>HCIT</v>
          </cell>
          <cell r="S3" t="str">
            <v>HCIT</v>
          </cell>
          <cell r="T3" t="str">
            <v>HCIT</v>
          </cell>
          <cell r="U3" t="str">
            <v>HCIT</v>
          </cell>
          <cell r="V3" t="str">
            <v>HCIT</v>
          </cell>
          <cell r="W3" t="str">
            <v>HCIT</v>
          </cell>
          <cell r="Y3" t="str">
            <v>Nasdaq</v>
          </cell>
        </row>
        <row r="4">
          <cell r="A4" t="str">
            <v>Ticker</v>
          </cell>
          <cell r="B4" t="str">
            <v>NasdaqGS: ATHN</v>
          </cell>
          <cell r="C4" t="str">
            <v>NYSE: EM</v>
          </cell>
          <cell r="D4" t="str">
            <v>NasdaqGS: MDAS</v>
          </cell>
          <cell r="F4" t="str">
            <v>NasdaqGS: HWAY</v>
          </cell>
          <cell r="G4" t="str">
            <v>NasdaqGS: MGLN</v>
          </cell>
          <cell r="H4" t="str">
            <v>NasdaqGS: HMSY</v>
          </cell>
          <cell r="I4" t="str">
            <v>NasdaqGS: CRVL</v>
          </cell>
          <cell r="K4" t="str">
            <v>NYSE: MOH</v>
          </cell>
          <cell r="L4" t="str">
            <v>NYSE: AGP</v>
          </cell>
          <cell r="M4" t="str">
            <v>NYSE: CNC</v>
          </cell>
          <cell r="O4" t="str">
            <v>NasdaqGS: ATHN</v>
          </cell>
          <cell r="P4" t="str">
            <v>NasdaqGS: MDRX</v>
          </cell>
          <cell r="Q4" t="str">
            <v>NasdaqGS: MDAS</v>
          </cell>
          <cell r="R4" t="str">
            <v>NasdaqGS: QSII</v>
          </cell>
          <cell r="S4" t="str">
            <v>NasdaqGS: ECLP</v>
          </cell>
          <cell r="T4" t="str">
            <v>NYSE: MCK</v>
          </cell>
          <cell r="U4" t="str">
            <v>NasdaqGS: CERN</v>
          </cell>
          <cell r="V4" t="str">
            <v>NasdaqGS: PFWD</v>
          </cell>
          <cell r="W4" t="str">
            <v>NasdaqGM: MDSO</v>
          </cell>
          <cell r="Y4" t="str">
            <v>^COMP</v>
          </cell>
        </row>
        <row r="5">
          <cell r="A5" t="str">
            <v>Company</v>
          </cell>
          <cell r="B5" t="str">
            <v>Athenahealth, Inc.</v>
          </cell>
          <cell r="C5" t="str">
            <v>Emdeon Inc.</v>
          </cell>
          <cell r="D5" t="str">
            <v>MedAssets, Inc.</v>
          </cell>
          <cell r="E5" t="str">
            <v>RCM Solutions</v>
          </cell>
          <cell r="F5" t="str">
            <v>Healthways Inc.</v>
          </cell>
          <cell r="G5" t="str">
            <v>Magellan Health Services Inc.</v>
          </cell>
          <cell r="H5" t="str">
            <v>HMS Holdings Corp.</v>
          </cell>
          <cell r="I5" t="str">
            <v>CorVel Corporation</v>
          </cell>
          <cell r="J5" t="str">
            <v>Utilization Management</v>
          </cell>
          <cell r="K5" t="str">
            <v>Molina Healthcare Inc.</v>
          </cell>
          <cell r="L5" t="str">
            <v xml:space="preserve">Amerigroup Corporation </v>
          </cell>
          <cell r="M5" t="str">
            <v>Centene Corp.</v>
          </cell>
          <cell r="N5" t="str">
            <v>Specialty Payors</v>
          </cell>
          <cell r="O5" t="str">
            <v>Athenahealth, Inc.</v>
          </cell>
          <cell r="P5" t="str">
            <v>Allscripts-Misys Healthcare Solutions, Inc.</v>
          </cell>
          <cell r="Q5" t="str">
            <v>MedAssets, Inc.</v>
          </cell>
          <cell r="R5" t="str">
            <v>Quality Systems Inc.</v>
          </cell>
          <cell r="S5" t="str">
            <v>Eclipsys Corporation</v>
          </cell>
          <cell r="T5" t="str">
            <v>McKesson Corporation</v>
          </cell>
          <cell r="U5" t="str">
            <v>Cerner Corp.</v>
          </cell>
          <cell r="V5" t="str">
            <v>Phase Forward Inc.</v>
          </cell>
          <cell r="W5" t="str">
            <v>Medidata Solutions, Inc.</v>
          </cell>
          <cell r="X5" t="str">
            <v>HCIT</v>
          </cell>
          <cell r="Y5" t="str">
            <v>NASDAQ Composite Index</v>
          </cell>
          <cell r="Z5" t="str">
            <v>Nasdaq</v>
          </cell>
          <cell r="AC5" t="str">
            <v>RCM Solutions</v>
          </cell>
          <cell r="AD5" t="str">
            <v>Utilization Management</v>
          </cell>
          <cell r="AE5" t="str">
            <v>Specialty Payors</v>
          </cell>
          <cell r="AF5" t="str">
            <v>HCIT</v>
          </cell>
          <cell r="AG5" t="str">
            <v>Nasdaq</v>
          </cell>
        </row>
        <row r="6">
          <cell r="A6">
            <v>39085</v>
          </cell>
          <cell r="B6">
            <v>0</v>
          </cell>
          <cell r="C6">
            <v>0</v>
          </cell>
          <cell r="D6">
            <v>0</v>
          </cell>
          <cell r="F6">
            <v>46</v>
          </cell>
          <cell r="G6">
            <v>43.37</v>
          </cell>
          <cell r="H6">
            <v>15.07</v>
          </cell>
          <cell r="I6">
            <v>47.97</v>
          </cell>
          <cell r="J6">
            <v>100</v>
          </cell>
          <cell r="K6">
            <v>33.54</v>
          </cell>
          <cell r="L6">
            <v>36.64</v>
          </cell>
          <cell r="M6">
            <v>24.63</v>
          </cell>
          <cell r="N6">
            <v>100</v>
          </cell>
          <cell r="O6">
            <v>0</v>
          </cell>
          <cell r="P6">
            <v>26.82001</v>
          </cell>
          <cell r="Q6">
            <v>0</v>
          </cell>
          <cell r="R6">
            <v>37.630000000000003</v>
          </cell>
          <cell r="S6">
            <v>20.32</v>
          </cell>
          <cell r="T6">
            <v>51.43</v>
          </cell>
          <cell r="U6">
            <v>45.2</v>
          </cell>
          <cell r="V6">
            <v>15</v>
          </cell>
          <cell r="W6">
            <v>0</v>
          </cell>
          <cell r="X6">
            <v>100</v>
          </cell>
          <cell r="Y6">
            <v>2423.16</v>
          </cell>
          <cell r="Z6">
            <v>100</v>
          </cell>
          <cell r="AB6">
            <v>39085</v>
          </cell>
          <cell r="AD6">
            <v>100</v>
          </cell>
          <cell r="AE6">
            <v>100</v>
          </cell>
          <cell r="AF6">
            <v>100</v>
          </cell>
          <cell r="AG6">
            <v>100</v>
          </cell>
          <cell r="AP6">
            <v>40179</v>
          </cell>
          <cell r="AQ6">
            <v>40136</v>
          </cell>
          <cell r="AR6">
            <v>39863</v>
          </cell>
          <cell r="AS6">
            <v>39497</v>
          </cell>
          <cell r="AU6">
            <v>40228</v>
          </cell>
        </row>
        <row r="7">
          <cell r="A7">
            <v>39086</v>
          </cell>
          <cell r="B7">
            <v>0</v>
          </cell>
          <cell r="C7">
            <v>0</v>
          </cell>
          <cell r="D7">
            <v>0</v>
          </cell>
          <cell r="F7">
            <v>45.74</v>
          </cell>
          <cell r="G7">
            <v>43.64</v>
          </cell>
          <cell r="H7">
            <v>15.03</v>
          </cell>
          <cell r="I7">
            <v>46.77</v>
          </cell>
          <cell r="J7">
            <v>99.192966340791287</v>
          </cell>
          <cell r="K7">
            <v>33.25</v>
          </cell>
          <cell r="L7">
            <v>36.14</v>
          </cell>
          <cell r="M7">
            <v>24.82</v>
          </cell>
          <cell r="N7">
            <v>99.367155363358307</v>
          </cell>
          <cell r="O7">
            <v>0</v>
          </cell>
          <cell r="P7">
            <v>27.62</v>
          </cell>
          <cell r="Q7">
            <v>0</v>
          </cell>
          <cell r="R7">
            <v>37.81</v>
          </cell>
          <cell r="S7">
            <v>20.47</v>
          </cell>
          <cell r="T7">
            <v>51.3</v>
          </cell>
          <cell r="U7">
            <v>46.5</v>
          </cell>
          <cell r="V7">
            <v>15.35</v>
          </cell>
          <cell r="W7">
            <v>0</v>
          </cell>
          <cell r="X7">
            <v>101.34928200869236</v>
          </cell>
          <cell r="Y7">
            <v>2453.4299999999998</v>
          </cell>
          <cell r="Z7">
            <v>101.24919526568613</v>
          </cell>
          <cell r="AB7">
            <v>39086</v>
          </cell>
          <cell r="AD7">
            <v>99.192966340791287</v>
          </cell>
          <cell r="AE7">
            <v>99.367155363358307</v>
          </cell>
          <cell r="AF7">
            <v>101.34928200869236</v>
          </cell>
          <cell r="AG7">
            <v>101.24919526568613</v>
          </cell>
          <cell r="AP7" t="str">
            <v>2010 YTD</v>
          </cell>
          <cell r="AQ7" t="str">
            <v>3 Month</v>
          </cell>
          <cell r="AR7" t="str">
            <v>1 Year</v>
          </cell>
          <cell r="AS7" t="str">
            <v xml:space="preserve">2 Year </v>
          </cell>
          <cell r="AU7" t="str">
            <v>Current</v>
          </cell>
        </row>
        <row r="8">
          <cell r="A8">
            <v>39087</v>
          </cell>
          <cell r="B8">
            <v>0</v>
          </cell>
          <cell r="C8">
            <v>0</v>
          </cell>
          <cell r="D8">
            <v>0</v>
          </cell>
          <cell r="F8">
            <v>44.67</v>
          </cell>
          <cell r="G8">
            <v>42.86</v>
          </cell>
          <cell r="H8">
            <v>15.68</v>
          </cell>
          <cell r="I8">
            <v>43.48</v>
          </cell>
          <cell r="J8">
            <v>96.246965422216391</v>
          </cell>
          <cell r="K8">
            <v>33.15</v>
          </cell>
          <cell r="L8">
            <v>36.47</v>
          </cell>
          <cell r="M8">
            <v>24.8</v>
          </cell>
          <cell r="N8">
            <v>99.588650986182898</v>
          </cell>
          <cell r="O8">
            <v>0</v>
          </cell>
          <cell r="P8">
            <v>27.3</v>
          </cell>
          <cell r="Q8">
            <v>0</v>
          </cell>
          <cell r="R8">
            <v>37.74</v>
          </cell>
          <cell r="S8">
            <v>20.04</v>
          </cell>
          <cell r="T8">
            <v>51.31</v>
          </cell>
          <cell r="U8">
            <v>45.46</v>
          </cell>
          <cell r="V8">
            <v>15.05</v>
          </cell>
          <cell r="W8">
            <v>0</v>
          </cell>
          <cell r="X8">
            <v>100.25457738011319</v>
          </cell>
          <cell r="Y8">
            <v>2434.25</v>
          </cell>
          <cell r="Z8">
            <v>100.45766684824775</v>
          </cell>
          <cell r="AB8">
            <v>39087</v>
          </cell>
          <cell r="AD8">
            <v>96.246965422216391</v>
          </cell>
          <cell r="AE8">
            <v>99.588650986182898</v>
          </cell>
          <cell r="AF8">
            <v>100.25457738011319</v>
          </cell>
          <cell r="AG8">
            <v>100.45766684824775</v>
          </cell>
          <cell r="AN8">
            <v>3</v>
          </cell>
          <cell r="AO8" t="str">
            <v>Utilization Management</v>
          </cell>
          <cell r="AP8">
            <v>92.71045207007414</v>
          </cell>
          <cell r="AQ8">
            <v>83.662489337969944</v>
          </cell>
          <cell r="AR8">
            <v>64.365855258841279</v>
          </cell>
          <cell r="AS8">
            <v>98.569647660914654</v>
          </cell>
          <cell r="AU8">
            <v>88.701528771078003</v>
          </cell>
        </row>
        <row r="9">
          <cell r="A9">
            <v>39088</v>
          </cell>
          <cell r="B9">
            <v>0</v>
          </cell>
          <cell r="C9">
            <v>0</v>
          </cell>
          <cell r="D9">
            <v>0</v>
          </cell>
          <cell r="F9">
            <v>44.67</v>
          </cell>
          <cell r="G9">
            <v>42.86</v>
          </cell>
          <cell r="H9">
            <v>15.68</v>
          </cell>
          <cell r="I9">
            <v>43.48</v>
          </cell>
          <cell r="J9">
            <v>96.246965422216391</v>
          </cell>
          <cell r="K9">
            <v>33.15</v>
          </cell>
          <cell r="L9">
            <v>36.47</v>
          </cell>
          <cell r="M9">
            <v>24.8</v>
          </cell>
          <cell r="N9">
            <v>99.588650986182898</v>
          </cell>
          <cell r="O9">
            <v>0</v>
          </cell>
          <cell r="P9">
            <v>27.3</v>
          </cell>
          <cell r="Q9">
            <v>0</v>
          </cell>
          <cell r="R9">
            <v>37.74</v>
          </cell>
          <cell r="S9">
            <v>20.04</v>
          </cell>
          <cell r="T9">
            <v>51.31</v>
          </cell>
          <cell r="U9">
            <v>45.46</v>
          </cell>
          <cell r="V9">
            <v>15.05</v>
          </cell>
          <cell r="W9">
            <v>0</v>
          </cell>
          <cell r="X9">
            <v>100.25457738011319</v>
          </cell>
          <cell r="Y9">
            <v>2434.25</v>
          </cell>
          <cell r="Z9">
            <v>100.45766684824775</v>
          </cell>
          <cell r="AB9">
            <v>39088</v>
          </cell>
          <cell r="AD9">
            <v>96.246965422216391</v>
          </cell>
          <cell r="AE9">
            <v>99.588650986182898</v>
          </cell>
          <cell r="AF9">
            <v>100.25457738011319</v>
          </cell>
          <cell r="AG9">
            <v>100.45766684824775</v>
          </cell>
          <cell r="AN9">
            <v>4</v>
          </cell>
          <cell r="AO9" t="str">
            <v>Specialty Payors</v>
          </cell>
          <cell r="AP9">
            <v>74.886615335935019</v>
          </cell>
          <cell r="AQ9">
            <v>65.309566501423902</v>
          </cell>
          <cell r="AR9">
            <v>77.439088703723229</v>
          </cell>
          <cell r="AS9">
            <v>97.236578419997883</v>
          </cell>
          <cell r="AU9">
            <v>70.224659846007796</v>
          </cell>
        </row>
        <row r="10">
          <cell r="A10">
            <v>39089</v>
          </cell>
          <cell r="B10">
            <v>0</v>
          </cell>
          <cell r="C10">
            <v>0</v>
          </cell>
          <cell r="D10">
            <v>0</v>
          </cell>
          <cell r="F10">
            <v>44.67</v>
          </cell>
          <cell r="G10">
            <v>42.86</v>
          </cell>
          <cell r="H10">
            <v>15.68</v>
          </cell>
          <cell r="I10">
            <v>43.48</v>
          </cell>
          <cell r="J10">
            <v>96.246965422216391</v>
          </cell>
          <cell r="K10">
            <v>33.15</v>
          </cell>
          <cell r="L10">
            <v>36.47</v>
          </cell>
          <cell r="M10">
            <v>24.8</v>
          </cell>
          <cell r="N10">
            <v>99.588650986182898</v>
          </cell>
          <cell r="O10">
            <v>0</v>
          </cell>
          <cell r="P10">
            <v>27.3</v>
          </cell>
          <cell r="Q10">
            <v>0</v>
          </cell>
          <cell r="R10">
            <v>37.74</v>
          </cell>
          <cell r="S10">
            <v>20.04</v>
          </cell>
          <cell r="T10">
            <v>51.31</v>
          </cell>
          <cell r="U10">
            <v>45.46</v>
          </cell>
          <cell r="V10">
            <v>15.05</v>
          </cell>
          <cell r="W10">
            <v>0</v>
          </cell>
          <cell r="X10">
            <v>100.25457738011319</v>
          </cell>
          <cell r="Y10">
            <v>2434.25</v>
          </cell>
          <cell r="Z10">
            <v>100.45766684824775</v>
          </cell>
          <cell r="AB10">
            <v>39089</v>
          </cell>
          <cell r="AD10">
            <v>96.246965422216391</v>
          </cell>
          <cell r="AE10">
            <v>99.588650986182898</v>
          </cell>
          <cell r="AF10">
            <v>100.25457738011319</v>
          </cell>
          <cell r="AG10">
            <v>100.45766684824775</v>
          </cell>
          <cell r="AN10">
            <v>5</v>
          </cell>
          <cell r="AO10" t="str">
            <v>HCIT</v>
          </cell>
          <cell r="AP10">
            <v>127.65404128975348</v>
          </cell>
          <cell r="AQ10">
            <v>125.97995078025423</v>
          </cell>
          <cell r="AR10">
            <v>81.291597413169654</v>
          </cell>
          <cell r="AS10">
            <v>93.522183299438055</v>
          </cell>
          <cell r="AU10">
            <v>121.85597172026831</v>
          </cell>
        </row>
        <row r="11">
          <cell r="A11">
            <v>39090</v>
          </cell>
          <cell r="B11">
            <v>0</v>
          </cell>
          <cell r="C11">
            <v>0</v>
          </cell>
          <cell r="D11">
            <v>0</v>
          </cell>
          <cell r="F11">
            <v>43.85</v>
          </cell>
          <cell r="G11">
            <v>41.2</v>
          </cell>
          <cell r="H11">
            <v>17.260000000000002</v>
          </cell>
          <cell r="I11">
            <v>43.22</v>
          </cell>
          <cell r="J11">
            <v>95.485860507840712</v>
          </cell>
          <cell r="K11">
            <v>32.380000000000003</v>
          </cell>
          <cell r="L11">
            <v>37</v>
          </cell>
          <cell r="M11">
            <v>24.97</v>
          </cell>
          <cell r="N11">
            <v>99.514819111908011</v>
          </cell>
          <cell r="O11">
            <v>0</v>
          </cell>
          <cell r="P11">
            <v>27.39</v>
          </cell>
          <cell r="Q11">
            <v>0</v>
          </cell>
          <cell r="R11">
            <v>37.53</v>
          </cell>
          <cell r="S11">
            <v>19.8</v>
          </cell>
          <cell r="T11">
            <v>51.66</v>
          </cell>
          <cell r="U11">
            <v>45.3</v>
          </cell>
          <cell r="V11">
            <v>15.02</v>
          </cell>
          <cell r="W11">
            <v>0</v>
          </cell>
          <cell r="X11">
            <v>100.15274439140813</v>
          </cell>
          <cell r="Y11">
            <v>2438.1999999999998</v>
          </cell>
          <cell r="Z11">
            <v>100.62067713233959</v>
          </cell>
          <cell r="AB11">
            <v>39090</v>
          </cell>
          <cell r="AD11">
            <v>95.485860507840712</v>
          </cell>
          <cell r="AE11">
            <v>99.514819111908011</v>
          </cell>
          <cell r="AF11">
            <v>100.15274439140813</v>
          </cell>
          <cell r="AG11">
            <v>100.62067713233959</v>
          </cell>
          <cell r="AN11">
            <v>6</v>
          </cell>
          <cell r="AO11" t="str">
            <v>Nasdaq</v>
          </cell>
          <cell r="AP11">
            <v>93.644249657472074</v>
          </cell>
          <cell r="AQ11">
            <v>89.008567325310764</v>
          </cell>
          <cell r="AR11">
            <v>59.542910909721193</v>
          </cell>
          <cell r="AS11">
            <v>95.173244853827228</v>
          </cell>
          <cell r="AU11">
            <v>92.60098383928424</v>
          </cell>
        </row>
        <row r="12">
          <cell r="A12">
            <v>39091</v>
          </cell>
          <cell r="B12">
            <v>0</v>
          </cell>
          <cell r="C12">
            <v>0</v>
          </cell>
          <cell r="D12">
            <v>0</v>
          </cell>
          <cell r="F12">
            <v>43.54</v>
          </cell>
          <cell r="G12">
            <v>41.31</v>
          </cell>
          <cell r="H12">
            <v>16.57</v>
          </cell>
          <cell r="I12">
            <v>43.48</v>
          </cell>
          <cell r="J12">
            <v>95.072501804343531</v>
          </cell>
          <cell r="K12">
            <v>33.909999999999997</v>
          </cell>
          <cell r="L12">
            <v>35.880000000000003</v>
          </cell>
          <cell r="M12">
            <v>25</v>
          </cell>
          <cell r="N12">
            <v>99.978905178778604</v>
          </cell>
          <cell r="O12">
            <v>0</v>
          </cell>
          <cell r="P12">
            <v>26.44</v>
          </cell>
          <cell r="Q12">
            <v>0</v>
          </cell>
          <cell r="R12">
            <v>38.18</v>
          </cell>
          <cell r="S12">
            <v>19.89</v>
          </cell>
          <cell r="T12">
            <v>51.13</v>
          </cell>
          <cell r="U12">
            <v>45.34</v>
          </cell>
          <cell r="V12">
            <v>14.99</v>
          </cell>
          <cell r="W12">
            <v>0</v>
          </cell>
          <cell r="X12">
            <v>99.781053982634731</v>
          </cell>
          <cell r="Y12">
            <v>2443.83</v>
          </cell>
          <cell r="Z12">
            <v>100.85301837270342</v>
          </cell>
          <cell r="AB12">
            <v>39091</v>
          </cell>
          <cell r="AD12">
            <v>95.072501804343531</v>
          </cell>
          <cell r="AE12">
            <v>99.978905178778604</v>
          </cell>
          <cell r="AF12">
            <v>99.781053982634731</v>
          </cell>
          <cell r="AG12">
            <v>100.85301837270342</v>
          </cell>
        </row>
        <row r="13">
          <cell r="A13">
            <v>39092</v>
          </cell>
          <cell r="B13">
            <v>0</v>
          </cell>
          <cell r="C13">
            <v>0</v>
          </cell>
          <cell r="D13">
            <v>0</v>
          </cell>
          <cell r="F13">
            <v>43.71</v>
          </cell>
          <cell r="G13">
            <v>41.76</v>
          </cell>
          <cell r="H13">
            <v>17.89</v>
          </cell>
          <cell r="I13">
            <v>43.6</v>
          </cell>
          <cell r="J13">
            <v>96.424119152286607</v>
          </cell>
          <cell r="K13">
            <v>33.99</v>
          </cell>
          <cell r="L13">
            <v>36.18</v>
          </cell>
          <cell r="M13">
            <v>24.56</v>
          </cell>
          <cell r="N13">
            <v>99.915620715114443</v>
          </cell>
          <cell r="O13">
            <v>0</v>
          </cell>
          <cell r="P13">
            <v>27.100010000000001</v>
          </cell>
          <cell r="Q13">
            <v>0</v>
          </cell>
          <cell r="R13">
            <v>38.86</v>
          </cell>
          <cell r="S13">
            <v>19.899999999999999</v>
          </cell>
          <cell r="T13">
            <v>51.85</v>
          </cell>
          <cell r="U13">
            <v>44.86</v>
          </cell>
          <cell r="V13">
            <v>15.06</v>
          </cell>
          <cell r="W13">
            <v>0</v>
          </cell>
          <cell r="X13">
            <v>100.62627288053598</v>
          </cell>
          <cell r="Y13">
            <v>2459.33</v>
          </cell>
          <cell r="Z13">
            <v>101.4926789811651</v>
          </cell>
          <cell r="AB13">
            <v>39092</v>
          </cell>
          <cell r="AD13">
            <v>96.424119152286607</v>
          </cell>
          <cell r="AE13">
            <v>99.915620715114443</v>
          </cell>
          <cell r="AF13">
            <v>100.62627288053598</v>
          </cell>
          <cell r="AG13">
            <v>101.4926789811651</v>
          </cell>
          <cell r="AP13" t="str">
            <v>2010 YTD</v>
          </cell>
          <cell r="AQ13" t="str">
            <v>3 Month</v>
          </cell>
          <cell r="AR13" t="str">
            <v>1 Year</v>
          </cell>
          <cell r="AS13" t="str">
            <v xml:space="preserve">2 Year </v>
          </cell>
        </row>
        <row r="14">
          <cell r="A14">
            <v>39093</v>
          </cell>
          <cell r="B14">
            <v>0</v>
          </cell>
          <cell r="C14">
            <v>0</v>
          </cell>
          <cell r="D14">
            <v>0</v>
          </cell>
          <cell r="F14">
            <v>43.97</v>
          </cell>
          <cell r="G14">
            <v>42.05</v>
          </cell>
          <cell r="H14">
            <v>18.489999999999998</v>
          </cell>
          <cell r="I14">
            <v>43.57</v>
          </cell>
          <cell r="J14">
            <v>97.158979069614844</v>
          </cell>
          <cell r="K14">
            <v>34.299999999999997</v>
          </cell>
          <cell r="L14">
            <v>36.99</v>
          </cell>
          <cell r="M14">
            <v>25.38</v>
          </cell>
          <cell r="N14">
            <v>101.96181837358927</v>
          </cell>
          <cell r="O14">
            <v>0</v>
          </cell>
          <cell r="P14">
            <v>27.97</v>
          </cell>
          <cell r="Q14">
            <v>0</v>
          </cell>
          <cell r="R14">
            <v>40.630000000000003</v>
          </cell>
          <cell r="S14">
            <v>19.93</v>
          </cell>
          <cell r="T14">
            <v>52.63</v>
          </cell>
          <cell r="U14">
            <v>44.69</v>
          </cell>
          <cell r="V14">
            <v>15.02</v>
          </cell>
          <cell r="W14">
            <v>0</v>
          </cell>
          <cell r="X14">
            <v>102.27596220590824</v>
          </cell>
          <cell r="Y14">
            <v>2484.85</v>
          </cell>
          <cell r="Z14">
            <v>102.54584922167749</v>
          </cell>
          <cell r="AB14">
            <v>39093</v>
          </cell>
          <cell r="AD14">
            <v>97.158979069614844</v>
          </cell>
          <cell r="AE14">
            <v>101.96181837358927</v>
          </cell>
          <cell r="AF14">
            <v>102.27596220590824</v>
          </cell>
          <cell r="AG14">
            <v>102.54584922167749</v>
          </cell>
          <cell r="AO14" t="str">
            <v>Utilization Management</v>
          </cell>
          <cell r="AP14">
            <v>-4.3241330502477138E-2</v>
          </cell>
          <cell r="AQ14">
            <v>6.0230570151360574E-2</v>
          </cell>
          <cell r="AR14">
            <v>0.37808358817533128</v>
          </cell>
          <cell r="AS14">
            <v>-0.10011315982160707</v>
          </cell>
        </row>
        <row r="15">
          <cell r="A15">
            <v>39094</v>
          </cell>
          <cell r="B15">
            <v>0</v>
          </cell>
          <cell r="C15">
            <v>0</v>
          </cell>
          <cell r="D15">
            <v>0</v>
          </cell>
          <cell r="F15">
            <v>45.11</v>
          </cell>
          <cell r="G15">
            <v>41.95</v>
          </cell>
          <cell r="H15">
            <v>17.899999999999999</v>
          </cell>
          <cell r="I15">
            <v>44.54</v>
          </cell>
          <cell r="J15">
            <v>98.090676464798904</v>
          </cell>
          <cell r="K15">
            <v>34.35</v>
          </cell>
          <cell r="L15">
            <v>36.97</v>
          </cell>
          <cell r="M15">
            <v>25.91</v>
          </cell>
          <cell r="N15">
            <v>102.5524733677882</v>
          </cell>
          <cell r="O15">
            <v>0</v>
          </cell>
          <cell r="P15">
            <v>28.990010000000002</v>
          </cell>
          <cell r="Q15">
            <v>0</v>
          </cell>
          <cell r="R15">
            <v>41.1</v>
          </cell>
          <cell r="S15">
            <v>20.02</v>
          </cell>
          <cell r="T15">
            <v>54.42</v>
          </cell>
          <cell r="U15">
            <v>46.88</v>
          </cell>
          <cell r="V15">
            <v>15.5</v>
          </cell>
          <cell r="W15">
            <v>0</v>
          </cell>
          <cell r="X15">
            <v>105.35132355644991</v>
          </cell>
          <cell r="Y15">
            <v>2502.8200000000002</v>
          </cell>
          <cell r="Z15">
            <v>103.2874428432295</v>
          </cell>
          <cell r="AB15">
            <v>39094</v>
          </cell>
          <cell r="AD15">
            <v>98.090676464798904</v>
          </cell>
          <cell r="AE15">
            <v>102.5524733677882</v>
          </cell>
          <cell r="AF15">
            <v>105.35132355644991</v>
          </cell>
          <cell r="AG15">
            <v>103.2874428432295</v>
          </cell>
          <cell r="AO15" t="str">
            <v>Specialty Payors</v>
          </cell>
          <cell r="AP15">
            <v>-6.2253521126760525E-2</v>
          </cell>
          <cell r="AQ15">
            <v>7.5258397932816301E-2</v>
          </cell>
          <cell r="AR15">
            <v>-9.3162625987469383E-2</v>
          </cell>
          <cell r="AS15">
            <v>-0.27779585638355575</v>
          </cell>
        </row>
        <row r="16">
          <cell r="A16">
            <v>39095</v>
          </cell>
          <cell r="B16">
            <v>0</v>
          </cell>
          <cell r="C16">
            <v>0</v>
          </cell>
          <cell r="D16">
            <v>0</v>
          </cell>
          <cell r="F16">
            <v>45.11</v>
          </cell>
          <cell r="G16">
            <v>41.95</v>
          </cell>
          <cell r="H16">
            <v>17.899999999999999</v>
          </cell>
          <cell r="I16">
            <v>44.54</v>
          </cell>
          <cell r="J16">
            <v>98.090676464798904</v>
          </cell>
          <cell r="K16">
            <v>34.35</v>
          </cell>
          <cell r="L16">
            <v>36.97</v>
          </cell>
          <cell r="M16">
            <v>25.91</v>
          </cell>
          <cell r="N16">
            <v>102.5524733677882</v>
          </cell>
          <cell r="O16">
            <v>0</v>
          </cell>
          <cell r="P16">
            <v>28.990010000000002</v>
          </cell>
          <cell r="Q16">
            <v>0</v>
          </cell>
          <cell r="R16">
            <v>41.1</v>
          </cell>
          <cell r="S16">
            <v>20.02</v>
          </cell>
          <cell r="T16">
            <v>54.42</v>
          </cell>
          <cell r="U16">
            <v>46.88</v>
          </cell>
          <cell r="V16">
            <v>15.5</v>
          </cell>
          <cell r="W16">
            <v>0</v>
          </cell>
          <cell r="X16">
            <v>105.35132355644991</v>
          </cell>
          <cell r="Y16">
            <v>2502.8200000000002</v>
          </cell>
          <cell r="Z16">
            <v>103.2874428432295</v>
          </cell>
          <cell r="AB16">
            <v>39095</v>
          </cell>
          <cell r="AD16">
            <v>98.090676464798904</v>
          </cell>
          <cell r="AE16">
            <v>102.5524733677882</v>
          </cell>
          <cell r="AF16">
            <v>105.35132355644991</v>
          </cell>
          <cell r="AG16">
            <v>103.2874428432295</v>
          </cell>
          <cell r="AO16" t="str">
            <v>HCIT</v>
          </cell>
          <cell r="AP16">
            <v>-4.5420180284966527E-2</v>
          </cell>
          <cell r="AQ16">
            <v>-3.2735201390730273E-2</v>
          </cell>
          <cell r="AR16">
            <v>0.49899836634932493</v>
          </cell>
          <cell r="AS16">
            <v>0.30296329086021778</v>
          </cell>
        </row>
        <row r="17">
          <cell r="A17">
            <v>39096</v>
          </cell>
          <cell r="B17">
            <v>0</v>
          </cell>
          <cell r="C17">
            <v>0</v>
          </cell>
          <cell r="D17">
            <v>0</v>
          </cell>
          <cell r="F17">
            <v>45.11</v>
          </cell>
          <cell r="G17">
            <v>41.95</v>
          </cell>
          <cell r="H17">
            <v>17.899999999999999</v>
          </cell>
          <cell r="I17">
            <v>44.54</v>
          </cell>
          <cell r="J17">
            <v>98.090676464798904</v>
          </cell>
          <cell r="K17">
            <v>34.35</v>
          </cell>
          <cell r="L17">
            <v>36.97</v>
          </cell>
          <cell r="M17">
            <v>25.91</v>
          </cell>
          <cell r="N17">
            <v>102.5524733677882</v>
          </cell>
          <cell r="O17">
            <v>0</v>
          </cell>
          <cell r="P17">
            <v>28.990010000000002</v>
          </cell>
          <cell r="Q17">
            <v>0</v>
          </cell>
          <cell r="R17">
            <v>41.1</v>
          </cell>
          <cell r="S17">
            <v>20.02</v>
          </cell>
          <cell r="T17">
            <v>54.42</v>
          </cell>
          <cell r="U17">
            <v>46.88</v>
          </cell>
          <cell r="V17">
            <v>15.5</v>
          </cell>
          <cell r="W17">
            <v>0</v>
          </cell>
          <cell r="X17">
            <v>105.35132355644991</v>
          </cell>
          <cell r="Y17">
            <v>2502.8200000000002</v>
          </cell>
          <cell r="Z17">
            <v>103.2874428432295</v>
          </cell>
          <cell r="AB17">
            <v>39096</v>
          </cell>
          <cell r="AD17">
            <v>98.090676464798904</v>
          </cell>
          <cell r="AE17">
            <v>102.5524733677882</v>
          </cell>
          <cell r="AF17">
            <v>105.35132355644991</v>
          </cell>
          <cell r="AG17">
            <v>103.2874428432295</v>
          </cell>
        </row>
        <row r="18">
          <cell r="A18">
            <v>39097</v>
          </cell>
          <cell r="B18">
            <v>0</v>
          </cell>
          <cell r="C18">
            <v>0</v>
          </cell>
          <cell r="D18">
            <v>0</v>
          </cell>
          <cell r="F18">
            <v>45.11</v>
          </cell>
          <cell r="G18">
            <v>41.95</v>
          </cell>
          <cell r="H18">
            <v>17.899999999999999</v>
          </cell>
          <cell r="I18">
            <v>44.54</v>
          </cell>
          <cell r="J18">
            <v>98.090676464798904</v>
          </cell>
          <cell r="K18">
            <v>34.35</v>
          </cell>
          <cell r="L18">
            <v>36.97</v>
          </cell>
          <cell r="M18">
            <v>25.91</v>
          </cell>
          <cell r="N18">
            <v>102.5524733677882</v>
          </cell>
          <cell r="O18">
            <v>0</v>
          </cell>
          <cell r="P18">
            <v>28.990010000000002</v>
          </cell>
          <cell r="Q18">
            <v>0</v>
          </cell>
          <cell r="R18">
            <v>41.1</v>
          </cell>
          <cell r="S18">
            <v>20.02</v>
          </cell>
          <cell r="T18">
            <v>54.42</v>
          </cell>
          <cell r="U18">
            <v>46.88</v>
          </cell>
          <cell r="V18">
            <v>15.5</v>
          </cell>
          <cell r="W18">
            <v>0</v>
          </cell>
          <cell r="X18">
            <v>105.35132355644991</v>
          </cell>
          <cell r="Y18">
            <v>2502.8200000000002</v>
          </cell>
          <cell r="Z18">
            <v>103.2874428432295</v>
          </cell>
          <cell r="AB18">
            <v>39097</v>
          </cell>
          <cell r="AD18">
            <v>98.090676464798904</v>
          </cell>
          <cell r="AE18">
            <v>102.5524733677882</v>
          </cell>
          <cell r="AF18">
            <v>105.35132355644991</v>
          </cell>
          <cell r="AG18">
            <v>103.2874428432295</v>
          </cell>
        </row>
        <row r="19">
          <cell r="A19">
            <v>39098</v>
          </cell>
          <cell r="B19">
            <v>0</v>
          </cell>
          <cell r="C19">
            <v>0</v>
          </cell>
          <cell r="D19">
            <v>0</v>
          </cell>
          <cell r="F19">
            <v>45.07</v>
          </cell>
          <cell r="G19">
            <v>41.83</v>
          </cell>
          <cell r="H19">
            <v>18.14</v>
          </cell>
          <cell r="I19">
            <v>42.93</v>
          </cell>
          <cell r="J19">
            <v>97.08680532773441</v>
          </cell>
          <cell r="K19">
            <v>34.520000000000003</v>
          </cell>
          <cell r="L19">
            <v>38.5</v>
          </cell>
          <cell r="M19">
            <v>26.61</v>
          </cell>
          <cell r="N19">
            <v>105.08385191435504</v>
          </cell>
          <cell r="O19">
            <v>0</v>
          </cell>
          <cell r="P19">
            <v>29.05</v>
          </cell>
          <cell r="Q19">
            <v>0</v>
          </cell>
          <cell r="R19">
            <v>41.64</v>
          </cell>
          <cell r="S19">
            <v>20</v>
          </cell>
          <cell r="T19">
            <v>54.71</v>
          </cell>
          <cell r="U19">
            <v>46</v>
          </cell>
          <cell r="V19">
            <v>15.01</v>
          </cell>
          <cell r="W19">
            <v>0</v>
          </cell>
          <cell r="X19">
            <v>105.09673599303788</v>
          </cell>
          <cell r="Y19">
            <v>2497.7800000000002</v>
          </cell>
          <cell r="Z19">
            <v>103.07944997441358</v>
          </cell>
          <cell r="AB19">
            <v>39098</v>
          </cell>
          <cell r="AD19">
            <v>97.08680532773441</v>
          </cell>
          <cell r="AE19">
            <v>105.08385191435504</v>
          </cell>
          <cell r="AF19">
            <v>105.09673599303788</v>
          </cell>
          <cell r="AG19">
            <v>103.07944997441358</v>
          </cell>
        </row>
        <row r="20">
          <cell r="A20">
            <v>39099</v>
          </cell>
          <cell r="B20">
            <v>0</v>
          </cell>
          <cell r="C20">
            <v>0</v>
          </cell>
          <cell r="D20">
            <v>0</v>
          </cell>
          <cell r="F20">
            <v>44.06</v>
          </cell>
          <cell r="G20">
            <v>41.95</v>
          </cell>
          <cell r="H20">
            <v>18.21</v>
          </cell>
          <cell r="I20">
            <v>43.11</v>
          </cell>
          <cell r="J20">
            <v>96.666885374975379</v>
          </cell>
          <cell r="K20">
            <v>33.89</v>
          </cell>
          <cell r="L20">
            <v>37.950000000000003</v>
          </cell>
          <cell r="M20">
            <v>26.03</v>
          </cell>
          <cell r="N20">
            <v>103.2275076468727</v>
          </cell>
          <cell r="O20">
            <v>0</v>
          </cell>
          <cell r="P20">
            <v>28.55</v>
          </cell>
          <cell r="Q20">
            <v>0</v>
          </cell>
          <cell r="R20">
            <v>42.17</v>
          </cell>
          <cell r="S20">
            <v>19.899999999999999</v>
          </cell>
          <cell r="T20">
            <v>55.32</v>
          </cell>
          <cell r="U20">
            <v>45.52</v>
          </cell>
          <cell r="V20">
            <v>15.01</v>
          </cell>
          <cell r="W20">
            <v>0</v>
          </cell>
          <cell r="X20">
            <v>105.12728588964939</v>
          </cell>
          <cell r="Y20">
            <v>2479.42</v>
          </cell>
          <cell r="Z20">
            <v>102.32176166658414</v>
          </cell>
          <cell r="AB20">
            <v>39099</v>
          </cell>
          <cell r="AD20">
            <v>96.666885374975379</v>
          </cell>
          <cell r="AE20">
            <v>103.2275076468727</v>
          </cell>
          <cell r="AF20">
            <v>105.12728588964939</v>
          </cell>
          <cell r="AG20">
            <v>102.32176166658414</v>
          </cell>
        </row>
        <row r="21">
          <cell r="A21">
            <v>39100</v>
          </cell>
          <cell r="B21">
            <v>0</v>
          </cell>
          <cell r="C21">
            <v>0</v>
          </cell>
          <cell r="D21">
            <v>0</v>
          </cell>
          <cell r="F21">
            <v>43.76</v>
          </cell>
          <cell r="G21">
            <v>40.909999999999997</v>
          </cell>
          <cell r="H21">
            <v>17.809999999999999</v>
          </cell>
          <cell r="I21">
            <v>42.69</v>
          </cell>
          <cell r="J21">
            <v>95.249655534413748</v>
          </cell>
          <cell r="K21">
            <v>31.15</v>
          </cell>
          <cell r="L21">
            <v>36.130000000000003</v>
          </cell>
          <cell r="M21">
            <v>25.4</v>
          </cell>
          <cell r="N21">
            <v>97.753401539921953</v>
          </cell>
          <cell r="O21">
            <v>0</v>
          </cell>
          <cell r="P21">
            <v>27.87</v>
          </cell>
          <cell r="Q21">
            <v>0</v>
          </cell>
          <cell r="R21">
            <v>41.85</v>
          </cell>
          <cell r="S21">
            <v>19.52</v>
          </cell>
          <cell r="T21">
            <v>55.18</v>
          </cell>
          <cell r="U21">
            <v>46.27</v>
          </cell>
          <cell r="V21">
            <v>15.01</v>
          </cell>
          <cell r="W21">
            <v>0</v>
          </cell>
          <cell r="X21">
            <v>104.73522888313498</v>
          </cell>
          <cell r="Y21">
            <v>2443.21</v>
          </cell>
          <cell r="Z21">
            <v>100.82743194836495</v>
          </cell>
          <cell r="AB21">
            <v>39100</v>
          </cell>
          <cell r="AD21">
            <v>95.249655534413748</v>
          </cell>
          <cell r="AE21">
            <v>97.753401539921953</v>
          </cell>
          <cell r="AF21">
            <v>104.73522888313498</v>
          </cell>
          <cell r="AG21">
            <v>100.82743194836495</v>
          </cell>
        </row>
        <row r="22">
          <cell r="A22">
            <v>39101</v>
          </cell>
          <cell r="B22">
            <v>0</v>
          </cell>
          <cell r="C22">
            <v>0</v>
          </cell>
          <cell r="D22">
            <v>0</v>
          </cell>
          <cell r="F22">
            <v>44.69</v>
          </cell>
          <cell r="G22">
            <v>40.549999999999997</v>
          </cell>
          <cell r="H22">
            <v>18</v>
          </cell>
          <cell r="I22">
            <v>43.43</v>
          </cell>
          <cell r="J22">
            <v>96.233842923692663</v>
          </cell>
          <cell r="K22">
            <v>31.9</v>
          </cell>
          <cell r="L22">
            <v>36.49</v>
          </cell>
          <cell r="M22">
            <v>25.58</v>
          </cell>
          <cell r="N22">
            <v>99.114017508701608</v>
          </cell>
          <cell r="O22">
            <v>0</v>
          </cell>
          <cell r="P22">
            <v>27.95</v>
          </cell>
          <cell r="Q22">
            <v>0</v>
          </cell>
          <cell r="R22">
            <v>41.36</v>
          </cell>
          <cell r="S22">
            <v>19.670000000000002</v>
          </cell>
          <cell r="T22">
            <v>55.13</v>
          </cell>
          <cell r="U22">
            <v>46.02</v>
          </cell>
          <cell r="V22">
            <v>15.08</v>
          </cell>
          <cell r="W22">
            <v>0</v>
          </cell>
          <cell r="X22">
            <v>104.48573806080765</v>
          </cell>
          <cell r="Y22">
            <v>2451.31</v>
          </cell>
          <cell r="Z22">
            <v>101.16170620181913</v>
          </cell>
          <cell r="AB22">
            <v>39101</v>
          </cell>
          <cell r="AD22">
            <v>96.233842923692663</v>
          </cell>
          <cell r="AE22">
            <v>99.114017508701608</v>
          </cell>
          <cell r="AF22">
            <v>104.48573806080765</v>
          </cell>
          <cell r="AG22">
            <v>101.16170620181913</v>
          </cell>
        </row>
        <row r="23">
          <cell r="A23">
            <v>39102</v>
          </cell>
          <cell r="B23">
            <v>0</v>
          </cell>
          <cell r="C23">
            <v>0</v>
          </cell>
          <cell r="D23">
            <v>0</v>
          </cell>
          <cell r="F23">
            <v>44.69</v>
          </cell>
          <cell r="G23">
            <v>40.549999999999997</v>
          </cell>
          <cell r="H23">
            <v>18</v>
          </cell>
          <cell r="I23">
            <v>43.43</v>
          </cell>
          <cell r="J23">
            <v>96.233842923692663</v>
          </cell>
          <cell r="K23">
            <v>31.9</v>
          </cell>
          <cell r="L23">
            <v>36.49</v>
          </cell>
          <cell r="M23">
            <v>25.58</v>
          </cell>
          <cell r="N23">
            <v>99.114017508701608</v>
          </cell>
          <cell r="O23">
            <v>0</v>
          </cell>
          <cell r="P23">
            <v>27.95</v>
          </cell>
          <cell r="Q23">
            <v>0</v>
          </cell>
          <cell r="R23">
            <v>41.36</v>
          </cell>
          <cell r="S23">
            <v>19.670000000000002</v>
          </cell>
          <cell r="T23">
            <v>55.13</v>
          </cell>
          <cell r="U23">
            <v>46.02</v>
          </cell>
          <cell r="V23">
            <v>15.08</v>
          </cell>
          <cell r="W23">
            <v>0</v>
          </cell>
          <cell r="X23">
            <v>104.48573806080765</v>
          </cell>
          <cell r="Y23">
            <v>2451.31</v>
          </cell>
          <cell r="Z23">
            <v>101.16170620181913</v>
          </cell>
          <cell r="AB23">
            <v>39102</v>
          </cell>
          <cell r="AD23">
            <v>96.233842923692663</v>
          </cell>
          <cell r="AE23">
            <v>99.114017508701608</v>
          </cell>
          <cell r="AF23">
            <v>104.48573806080765</v>
          </cell>
          <cell r="AG23">
            <v>101.16170620181913</v>
          </cell>
        </row>
        <row r="24">
          <cell r="A24">
            <v>39103</v>
          </cell>
          <cell r="B24">
            <v>0</v>
          </cell>
          <cell r="C24">
            <v>0</v>
          </cell>
          <cell r="D24">
            <v>0</v>
          </cell>
          <cell r="F24">
            <v>44.69</v>
          </cell>
          <cell r="G24">
            <v>40.549999999999997</v>
          </cell>
          <cell r="H24">
            <v>18</v>
          </cell>
          <cell r="I24">
            <v>43.43</v>
          </cell>
          <cell r="J24">
            <v>96.233842923692663</v>
          </cell>
          <cell r="K24">
            <v>31.9</v>
          </cell>
          <cell r="L24">
            <v>36.49</v>
          </cell>
          <cell r="M24">
            <v>25.58</v>
          </cell>
          <cell r="N24">
            <v>99.114017508701608</v>
          </cell>
          <cell r="O24">
            <v>0</v>
          </cell>
          <cell r="P24">
            <v>27.95</v>
          </cell>
          <cell r="Q24">
            <v>0</v>
          </cell>
          <cell r="R24">
            <v>41.36</v>
          </cell>
          <cell r="S24">
            <v>19.670000000000002</v>
          </cell>
          <cell r="T24">
            <v>55.13</v>
          </cell>
          <cell r="U24">
            <v>46.02</v>
          </cell>
          <cell r="V24">
            <v>15.08</v>
          </cell>
          <cell r="W24">
            <v>0</v>
          </cell>
          <cell r="X24">
            <v>104.48573806080765</v>
          </cell>
          <cell r="Y24">
            <v>2451.31</v>
          </cell>
          <cell r="Z24">
            <v>101.16170620181913</v>
          </cell>
          <cell r="AB24">
            <v>39103</v>
          </cell>
          <cell r="AD24">
            <v>96.233842923692663</v>
          </cell>
          <cell r="AE24">
            <v>99.114017508701608</v>
          </cell>
          <cell r="AF24">
            <v>104.48573806080765</v>
          </cell>
          <cell r="AG24">
            <v>101.16170620181913</v>
          </cell>
        </row>
        <row r="25">
          <cell r="A25">
            <v>39104</v>
          </cell>
          <cell r="B25">
            <v>0</v>
          </cell>
          <cell r="C25">
            <v>0</v>
          </cell>
          <cell r="D25">
            <v>0</v>
          </cell>
          <cell r="F25">
            <v>43.75</v>
          </cell>
          <cell r="G25">
            <v>40.9</v>
          </cell>
          <cell r="H25">
            <v>17.899999999999999</v>
          </cell>
          <cell r="I25">
            <v>42.74</v>
          </cell>
          <cell r="J25">
            <v>95.328390525556088</v>
          </cell>
          <cell r="K25">
            <v>31.36</v>
          </cell>
          <cell r="L25">
            <v>36.200000000000003</v>
          </cell>
          <cell r="M25">
            <v>25.01</v>
          </cell>
          <cell r="N25">
            <v>97.637380023204315</v>
          </cell>
          <cell r="O25">
            <v>0</v>
          </cell>
          <cell r="P25">
            <v>27.66</v>
          </cell>
          <cell r="Q25">
            <v>0</v>
          </cell>
          <cell r="R25">
            <v>41.12</v>
          </cell>
          <cell r="S25">
            <v>19.34</v>
          </cell>
          <cell r="T25">
            <v>54.33</v>
          </cell>
          <cell r="U25">
            <v>45.29</v>
          </cell>
          <cell r="V25">
            <v>14.66</v>
          </cell>
          <cell r="W25">
            <v>0</v>
          </cell>
          <cell r="X25">
            <v>103.0549845695018</v>
          </cell>
          <cell r="Y25">
            <v>2431.0700000000002</v>
          </cell>
          <cell r="Z25">
            <v>100.32643325244723</v>
          </cell>
          <cell r="AB25">
            <v>39104</v>
          </cell>
          <cell r="AD25">
            <v>95.328390525556088</v>
          </cell>
          <cell r="AE25">
            <v>97.637380023204315</v>
          </cell>
          <cell r="AF25">
            <v>103.0549845695018</v>
          </cell>
          <cell r="AG25">
            <v>100.32643325244723</v>
          </cell>
        </row>
        <row r="26">
          <cell r="A26">
            <v>39105</v>
          </cell>
          <cell r="B26">
            <v>0</v>
          </cell>
          <cell r="C26">
            <v>0</v>
          </cell>
          <cell r="D26">
            <v>0</v>
          </cell>
          <cell r="F26">
            <v>43.57</v>
          </cell>
          <cell r="G26">
            <v>41.68</v>
          </cell>
          <cell r="H26">
            <v>17.84</v>
          </cell>
          <cell r="I26">
            <v>42.95</v>
          </cell>
          <cell r="J26">
            <v>95.820484220195539</v>
          </cell>
          <cell r="K26">
            <v>31.65</v>
          </cell>
          <cell r="L26">
            <v>36.68</v>
          </cell>
          <cell r="M26">
            <v>25.01</v>
          </cell>
          <cell r="N26">
            <v>98.44953064022782</v>
          </cell>
          <cell r="O26">
            <v>0</v>
          </cell>
          <cell r="P26">
            <v>29.08</v>
          </cell>
          <cell r="Q26">
            <v>0</v>
          </cell>
          <cell r="R26">
            <v>41.37</v>
          </cell>
          <cell r="S26">
            <v>19.64</v>
          </cell>
          <cell r="T26">
            <v>54.46</v>
          </cell>
          <cell r="U26">
            <v>45.59</v>
          </cell>
          <cell r="V26">
            <v>13.53</v>
          </cell>
          <cell r="W26">
            <v>0</v>
          </cell>
          <cell r="X26">
            <v>103.70162404777881</v>
          </cell>
          <cell r="Y26">
            <v>2431.41</v>
          </cell>
          <cell r="Z26">
            <v>100.34046451740701</v>
          </cell>
          <cell r="AB26">
            <v>39105</v>
          </cell>
          <cell r="AD26">
            <v>95.820484220195539</v>
          </cell>
          <cell r="AE26">
            <v>98.44953064022782</v>
          </cell>
          <cell r="AF26">
            <v>103.70162404777881</v>
          </cell>
          <cell r="AG26">
            <v>100.34046451740701</v>
          </cell>
        </row>
        <row r="27">
          <cell r="A27">
            <v>39106</v>
          </cell>
          <cell r="B27">
            <v>0</v>
          </cell>
          <cell r="C27">
            <v>0</v>
          </cell>
          <cell r="D27">
            <v>0</v>
          </cell>
          <cell r="F27">
            <v>43.3</v>
          </cell>
          <cell r="G27">
            <v>41.32</v>
          </cell>
          <cell r="H27">
            <v>17.97</v>
          </cell>
          <cell r="I27">
            <v>44.46</v>
          </cell>
          <cell r="J27">
            <v>96.483170395643342</v>
          </cell>
          <cell r="K27">
            <v>31.75</v>
          </cell>
          <cell r="L27">
            <v>36.270000000000003</v>
          </cell>
          <cell r="M27">
            <v>25.66</v>
          </cell>
          <cell r="N27">
            <v>98.808142600991459</v>
          </cell>
          <cell r="O27">
            <v>0</v>
          </cell>
          <cell r="P27">
            <v>29.84</v>
          </cell>
          <cell r="Q27">
            <v>0</v>
          </cell>
          <cell r="R27">
            <v>41.97</v>
          </cell>
          <cell r="S27">
            <v>19.86</v>
          </cell>
          <cell r="T27">
            <v>55.17</v>
          </cell>
          <cell r="U27">
            <v>46.1</v>
          </cell>
          <cell r="V27">
            <v>13.5</v>
          </cell>
          <cell r="W27">
            <v>0</v>
          </cell>
          <cell r="X27">
            <v>105.11201094134364</v>
          </cell>
          <cell r="Y27">
            <v>2466.2800000000002</v>
          </cell>
          <cell r="Z27">
            <v>101.77949454431405</v>
          </cell>
          <cell r="AB27">
            <v>39106</v>
          </cell>
          <cell r="AD27">
            <v>96.483170395643342</v>
          </cell>
          <cell r="AE27">
            <v>98.808142600991459</v>
          </cell>
          <cell r="AF27">
            <v>105.11201094134364</v>
          </cell>
          <cell r="AG27">
            <v>101.77949454431405</v>
          </cell>
        </row>
        <row r="28">
          <cell r="A28">
            <v>39107</v>
          </cell>
          <cell r="B28">
            <v>0</v>
          </cell>
          <cell r="C28">
            <v>0</v>
          </cell>
          <cell r="D28">
            <v>0</v>
          </cell>
          <cell r="F28">
            <v>42.86</v>
          </cell>
          <cell r="G28">
            <v>40.79</v>
          </cell>
          <cell r="H28">
            <v>18.25</v>
          </cell>
          <cell r="I28">
            <v>44.25</v>
          </cell>
          <cell r="J28">
            <v>95.892657962075987</v>
          </cell>
          <cell r="K28">
            <v>31.54</v>
          </cell>
          <cell r="L28">
            <v>35.61</v>
          </cell>
          <cell r="M28">
            <v>24.97</v>
          </cell>
          <cell r="N28">
            <v>97.162746545723024</v>
          </cell>
          <cell r="O28">
            <v>0</v>
          </cell>
          <cell r="P28">
            <v>29.42</v>
          </cell>
          <cell r="Q28">
            <v>0</v>
          </cell>
          <cell r="R28">
            <v>41.66</v>
          </cell>
          <cell r="S28">
            <v>19.510000000000002</v>
          </cell>
          <cell r="T28">
            <v>55.37</v>
          </cell>
          <cell r="U28">
            <v>46.17</v>
          </cell>
          <cell r="V28">
            <v>13.51</v>
          </cell>
          <cell r="W28">
            <v>0</v>
          </cell>
          <cell r="X28">
            <v>104.70467898652348</v>
          </cell>
          <cell r="Y28">
            <v>2434.2399999999998</v>
          </cell>
          <cell r="Z28">
            <v>100.45725416398422</v>
          </cell>
          <cell r="AB28">
            <v>39107</v>
          </cell>
          <cell r="AD28">
            <v>95.892657962075987</v>
          </cell>
          <cell r="AE28">
            <v>97.162746545723024</v>
          </cell>
          <cell r="AF28">
            <v>104.70467898652348</v>
          </cell>
          <cell r="AG28">
            <v>100.45725416398422</v>
          </cell>
        </row>
        <row r="29">
          <cell r="A29">
            <v>39108</v>
          </cell>
          <cell r="B29">
            <v>0</v>
          </cell>
          <cell r="C29">
            <v>0</v>
          </cell>
          <cell r="D29">
            <v>0</v>
          </cell>
          <cell r="F29">
            <v>43.69</v>
          </cell>
          <cell r="G29">
            <v>40.479999999999997</v>
          </cell>
          <cell r="H29">
            <v>18.11</v>
          </cell>
          <cell r="I29">
            <v>44.08</v>
          </cell>
          <cell r="J29">
            <v>96.030444196575019</v>
          </cell>
          <cell r="K29">
            <v>31.5</v>
          </cell>
          <cell r="L29">
            <v>35.51</v>
          </cell>
          <cell r="M29">
            <v>24.99</v>
          </cell>
          <cell r="N29">
            <v>97.036177618394674</v>
          </cell>
          <cell r="O29">
            <v>0</v>
          </cell>
          <cell r="P29">
            <v>29.34</v>
          </cell>
          <cell r="Q29">
            <v>0</v>
          </cell>
          <cell r="R29">
            <v>41.87</v>
          </cell>
          <cell r="S29">
            <v>19.62</v>
          </cell>
          <cell r="T29">
            <v>55.94</v>
          </cell>
          <cell r="U29">
            <v>46.55</v>
          </cell>
          <cell r="V29">
            <v>13.6</v>
          </cell>
          <cell r="W29">
            <v>0</v>
          </cell>
          <cell r="X29">
            <v>105.35641011423573</v>
          </cell>
          <cell r="Y29">
            <v>2435.4899999999998</v>
          </cell>
          <cell r="Z29">
            <v>100.50883969692468</v>
          </cell>
          <cell r="AB29">
            <v>39108</v>
          </cell>
          <cell r="AD29">
            <v>96.030444196575019</v>
          </cell>
          <cell r="AE29">
            <v>97.036177618394674</v>
          </cell>
          <cell r="AF29">
            <v>105.35641011423573</v>
          </cell>
          <cell r="AG29">
            <v>100.50883969692468</v>
          </cell>
        </row>
        <row r="30">
          <cell r="A30">
            <v>39109</v>
          </cell>
          <cell r="B30">
            <v>0</v>
          </cell>
          <cell r="C30">
            <v>0</v>
          </cell>
          <cell r="D30">
            <v>0</v>
          </cell>
          <cell r="F30">
            <v>43.69</v>
          </cell>
          <cell r="G30">
            <v>40.479999999999997</v>
          </cell>
          <cell r="H30">
            <v>18.11</v>
          </cell>
          <cell r="I30">
            <v>44.08</v>
          </cell>
          <cell r="J30">
            <v>96.030444196575019</v>
          </cell>
          <cell r="K30">
            <v>31.5</v>
          </cell>
          <cell r="L30">
            <v>35.51</v>
          </cell>
          <cell r="M30">
            <v>24.99</v>
          </cell>
          <cell r="N30">
            <v>97.036177618394674</v>
          </cell>
          <cell r="O30">
            <v>0</v>
          </cell>
          <cell r="P30">
            <v>29.34</v>
          </cell>
          <cell r="Q30">
            <v>0</v>
          </cell>
          <cell r="R30">
            <v>41.87</v>
          </cell>
          <cell r="S30">
            <v>19.62</v>
          </cell>
          <cell r="T30">
            <v>55.94</v>
          </cell>
          <cell r="U30">
            <v>46.55</v>
          </cell>
          <cell r="V30">
            <v>13.6</v>
          </cell>
          <cell r="W30">
            <v>0</v>
          </cell>
          <cell r="X30">
            <v>105.35641011423573</v>
          </cell>
          <cell r="Y30">
            <v>2435.4899999999998</v>
          </cell>
          <cell r="Z30">
            <v>100.50883969692468</v>
          </cell>
          <cell r="AB30">
            <v>39109</v>
          </cell>
          <cell r="AD30">
            <v>96.030444196575019</v>
          </cell>
          <cell r="AE30">
            <v>97.036177618394674</v>
          </cell>
          <cell r="AF30">
            <v>105.35641011423573</v>
          </cell>
          <cell r="AG30">
            <v>100.50883969692468</v>
          </cell>
        </row>
        <row r="31">
          <cell r="A31">
            <v>39110</v>
          </cell>
          <cell r="B31">
            <v>0</v>
          </cell>
          <cell r="C31">
            <v>0</v>
          </cell>
          <cell r="D31">
            <v>0</v>
          </cell>
          <cell r="F31">
            <v>43.69</v>
          </cell>
          <cell r="G31">
            <v>40.479999999999997</v>
          </cell>
          <cell r="H31">
            <v>18.11</v>
          </cell>
          <cell r="I31">
            <v>44.08</v>
          </cell>
          <cell r="J31">
            <v>96.030444196575019</v>
          </cell>
          <cell r="K31">
            <v>31.5</v>
          </cell>
          <cell r="L31">
            <v>35.51</v>
          </cell>
          <cell r="M31">
            <v>24.99</v>
          </cell>
          <cell r="N31">
            <v>97.036177618394674</v>
          </cell>
          <cell r="O31">
            <v>0</v>
          </cell>
          <cell r="P31">
            <v>29.34</v>
          </cell>
          <cell r="Q31">
            <v>0</v>
          </cell>
          <cell r="R31">
            <v>41.87</v>
          </cell>
          <cell r="S31">
            <v>19.62</v>
          </cell>
          <cell r="T31">
            <v>55.94</v>
          </cell>
          <cell r="U31">
            <v>46.55</v>
          </cell>
          <cell r="V31">
            <v>13.6</v>
          </cell>
          <cell r="W31">
            <v>0</v>
          </cell>
          <cell r="X31">
            <v>105.35641011423573</v>
          </cell>
          <cell r="Y31">
            <v>2435.4899999999998</v>
          </cell>
          <cell r="Z31">
            <v>100.50883969692468</v>
          </cell>
          <cell r="AB31">
            <v>39110</v>
          </cell>
          <cell r="AD31">
            <v>96.030444196575019</v>
          </cell>
          <cell r="AE31">
            <v>97.036177618394674</v>
          </cell>
          <cell r="AF31">
            <v>105.35641011423573</v>
          </cell>
          <cell r="AG31">
            <v>100.50883969692468</v>
          </cell>
        </row>
        <row r="32">
          <cell r="A32">
            <v>39111</v>
          </cell>
          <cell r="B32">
            <v>0</v>
          </cell>
          <cell r="C32">
            <v>0</v>
          </cell>
          <cell r="D32">
            <v>0</v>
          </cell>
          <cell r="F32">
            <v>44.08</v>
          </cell>
          <cell r="G32">
            <v>40.82</v>
          </cell>
          <cell r="H32">
            <v>19</v>
          </cell>
          <cell r="I32">
            <v>46.19</v>
          </cell>
          <cell r="J32">
            <v>98.477790171248614</v>
          </cell>
          <cell r="K32">
            <v>30.43</v>
          </cell>
          <cell r="L32">
            <v>35.89</v>
          </cell>
          <cell r="M32">
            <v>24.87</v>
          </cell>
          <cell r="N32">
            <v>96.181837358928377</v>
          </cell>
          <cell r="O32">
            <v>0</v>
          </cell>
          <cell r="P32">
            <v>29.72</v>
          </cell>
          <cell r="Q32">
            <v>0</v>
          </cell>
          <cell r="R32">
            <v>42.46</v>
          </cell>
          <cell r="S32">
            <v>19.71</v>
          </cell>
          <cell r="T32">
            <v>55.58</v>
          </cell>
          <cell r="U32">
            <v>45.14</v>
          </cell>
          <cell r="V32">
            <v>13.5</v>
          </cell>
          <cell r="W32">
            <v>0</v>
          </cell>
          <cell r="X32">
            <v>104.94398650998032</v>
          </cell>
          <cell r="Y32">
            <v>2441.09</v>
          </cell>
          <cell r="Z32">
            <v>100.73994288449795</v>
          </cell>
          <cell r="AB32">
            <v>39111</v>
          </cell>
          <cell r="AD32">
            <v>98.477790171248614</v>
          </cell>
          <cell r="AE32">
            <v>96.181837358928377</v>
          </cell>
          <cell r="AF32">
            <v>104.94398650998032</v>
          </cell>
          <cell r="AG32">
            <v>100.73994288449795</v>
          </cell>
        </row>
        <row r="33">
          <cell r="A33">
            <v>39112</v>
          </cell>
          <cell r="B33">
            <v>0</v>
          </cell>
          <cell r="C33">
            <v>0</v>
          </cell>
          <cell r="D33">
            <v>0</v>
          </cell>
          <cell r="F33">
            <v>44.64</v>
          </cell>
          <cell r="G33">
            <v>41.46</v>
          </cell>
          <cell r="H33">
            <v>19.329999999999998</v>
          </cell>
          <cell r="I33">
            <v>47.29</v>
          </cell>
          <cell r="J33">
            <v>100.20339872711766</v>
          </cell>
          <cell r="K33">
            <v>30.92</v>
          </cell>
          <cell r="L33">
            <v>36.28</v>
          </cell>
          <cell r="M33">
            <v>24.98</v>
          </cell>
          <cell r="N33">
            <v>97.226031009387199</v>
          </cell>
          <cell r="O33">
            <v>0</v>
          </cell>
          <cell r="P33">
            <v>29.75</v>
          </cell>
          <cell r="Q33">
            <v>0</v>
          </cell>
          <cell r="R33">
            <v>42.95</v>
          </cell>
          <cell r="S33">
            <v>19.7</v>
          </cell>
          <cell r="T33">
            <v>55.5</v>
          </cell>
          <cell r="U33">
            <v>45.61</v>
          </cell>
          <cell r="V33">
            <v>13.51</v>
          </cell>
          <cell r="W33">
            <v>0</v>
          </cell>
          <cell r="X33">
            <v>105.40732660858825</v>
          </cell>
          <cell r="Y33">
            <v>2448.64</v>
          </cell>
          <cell r="Z33">
            <v>101.05151950345829</v>
          </cell>
          <cell r="AB33">
            <v>39112</v>
          </cell>
          <cell r="AD33">
            <v>100.20339872711766</v>
          </cell>
          <cell r="AE33">
            <v>97.226031009387199</v>
          </cell>
          <cell r="AF33">
            <v>105.40732660858825</v>
          </cell>
          <cell r="AG33">
            <v>101.05151950345829</v>
          </cell>
        </row>
        <row r="34">
          <cell r="A34">
            <v>39113</v>
          </cell>
          <cell r="B34">
            <v>0</v>
          </cell>
          <cell r="C34">
            <v>0</v>
          </cell>
          <cell r="D34">
            <v>0</v>
          </cell>
          <cell r="F34">
            <v>45.41</v>
          </cell>
          <cell r="G34">
            <v>40.81</v>
          </cell>
          <cell r="H34">
            <v>19.48</v>
          </cell>
          <cell r="I34">
            <v>47.13</v>
          </cell>
          <cell r="J34">
            <v>100.27557246899809</v>
          </cell>
          <cell r="K34">
            <v>30.83</v>
          </cell>
          <cell r="L34">
            <v>36.26</v>
          </cell>
          <cell r="M34">
            <v>24.92</v>
          </cell>
          <cell r="N34">
            <v>97.046725029005387</v>
          </cell>
          <cell r="O34">
            <v>0</v>
          </cell>
          <cell r="P34">
            <v>30.600010000000001</v>
          </cell>
          <cell r="Q34">
            <v>0</v>
          </cell>
          <cell r="R34">
            <v>42.43</v>
          </cell>
          <cell r="S34">
            <v>19.600000000000001</v>
          </cell>
          <cell r="T34">
            <v>55.75</v>
          </cell>
          <cell r="U34">
            <v>44.93</v>
          </cell>
          <cell r="V34">
            <v>13.54</v>
          </cell>
          <cell r="W34">
            <v>0</v>
          </cell>
          <cell r="X34">
            <v>105.32077365983841</v>
          </cell>
          <cell r="Y34">
            <v>2463.9299999999998</v>
          </cell>
          <cell r="Z34">
            <v>101.68251374238596</v>
          </cell>
          <cell r="AB34">
            <v>39113</v>
          </cell>
          <cell r="AD34">
            <v>100.27557246899809</v>
          </cell>
          <cell r="AE34">
            <v>97.046725029005387</v>
          </cell>
          <cell r="AF34">
            <v>105.32077365983841</v>
          </cell>
          <cell r="AG34">
            <v>101.68251374238596</v>
          </cell>
        </row>
        <row r="35">
          <cell r="A35">
            <v>39114</v>
          </cell>
          <cell r="B35">
            <v>0</v>
          </cell>
          <cell r="C35">
            <v>0</v>
          </cell>
          <cell r="D35">
            <v>0</v>
          </cell>
          <cell r="F35">
            <v>45.78</v>
          </cell>
          <cell r="G35">
            <v>42.09</v>
          </cell>
          <cell r="H35">
            <v>19.78</v>
          </cell>
          <cell r="I35">
            <v>47.7</v>
          </cell>
          <cell r="J35">
            <v>101.9290072829867</v>
          </cell>
          <cell r="K35">
            <v>31</v>
          </cell>
          <cell r="L35">
            <v>36.36</v>
          </cell>
          <cell r="M35">
            <v>25.84</v>
          </cell>
          <cell r="N35">
            <v>98.301866891678088</v>
          </cell>
          <cell r="O35">
            <v>0</v>
          </cell>
          <cell r="P35">
            <v>30.990010000000002</v>
          </cell>
          <cell r="Q35">
            <v>0</v>
          </cell>
          <cell r="R35">
            <v>43.18</v>
          </cell>
          <cell r="S35">
            <v>19.899999999999999</v>
          </cell>
          <cell r="T35">
            <v>55.99</v>
          </cell>
          <cell r="U35">
            <v>45.8</v>
          </cell>
          <cell r="V35">
            <v>14.49</v>
          </cell>
          <cell r="W35">
            <v>0</v>
          </cell>
          <cell r="X35">
            <v>107.10285096217662</v>
          </cell>
          <cell r="Y35">
            <v>2468.38</v>
          </cell>
          <cell r="Z35">
            <v>101.86615823965401</v>
          </cell>
          <cell r="AB35">
            <v>39114</v>
          </cell>
          <cell r="AD35">
            <v>101.9290072829867</v>
          </cell>
          <cell r="AE35">
            <v>98.301866891678088</v>
          </cell>
          <cell r="AF35">
            <v>107.10285096217662</v>
          </cell>
          <cell r="AG35">
            <v>101.86615823965401</v>
          </cell>
        </row>
        <row r="36">
          <cell r="A36">
            <v>39115</v>
          </cell>
          <cell r="B36">
            <v>0</v>
          </cell>
          <cell r="C36">
            <v>0</v>
          </cell>
          <cell r="D36">
            <v>0</v>
          </cell>
          <cell r="F36">
            <v>45.36</v>
          </cell>
          <cell r="G36">
            <v>42.01</v>
          </cell>
          <cell r="H36">
            <v>20.059999999999999</v>
          </cell>
          <cell r="I36">
            <v>47.52</v>
          </cell>
          <cell r="J36">
            <v>101.66655731251231</v>
          </cell>
          <cell r="K36">
            <v>30.45</v>
          </cell>
          <cell r="L36">
            <v>36.29</v>
          </cell>
          <cell r="M36">
            <v>25.74</v>
          </cell>
          <cell r="N36">
            <v>97.542453327708031</v>
          </cell>
          <cell r="O36">
            <v>0</v>
          </cell>
          <cell r="P36">
            <v>30.100010000000001</v>
          </cell>
          <cell r="Q36">
            <v>0</v>
          </cell>
          <cell r="R36">
            <v>44.14</v>
          </cell>
          <cell r="S36">
            <v>19.8</v>
          </cell>
          <cell r="T36">
            <v>55.77</v>
          </cell>
          <cell r="U36">
            <v>50.61</v>
          </cell>
          <cell r="V36">
            <v>14.4</v>
          </cell>
          <cell r="W36">
            <v>0</v>
          </cell>
          <cell r="X36">
            <v>109.3788182597343</v>
          </cell>
          <cell r="Y36">
            <v>2475.88</v>
          </cell>
          <cell r="Z36">
            <v>102.17567143729676</v>
          </cell>
          <cell r="AB36">
            <v>39115</v>
          </cell>
          <cell r="AD36">
            <v>101.66655731251231</v>
          </cell>
          <cell r="AE36">
            <v>97.542453327708031</v>
          </cell>
          <cell r="AF36">
            <v>109.3788182597343</v>
          </cell>
          <cell r="AG36">
            <v>102.17567143729676</v>
          </cell>
        </row>
        <row r="37">
          <cell r="A37">
            <v>39116</v>
          </cell>
          <cell r="B37">
            <v>0</v>
          </cell>
          <cell r="C37">
            <v>0</v>
          </cell>
          <cell r="D37">
            <v>0</v>
          </cell>
          <cell r="F37">
            <v>45.36</v>
          </cell>
          <cell r="G37">
            <v>42.01</v>
          </cell>
          <cell r="H37">
            <v>20.059999999999999</v>
          </cell>
          <cell r="I37">
            <v>47.52</v>
          </cell>
          <cell r="J37">
            <v>101.66655731251231</v>
          </cell>
          <cell r="K37">
            <v>30.45</v>
          </cell>
          <cell r="L37">
            <v>36.29</v>
          </cell>
          <cell r="M37">
            <v>25.74</v>
          </cell>
          <cell r="N37">
            <v>97.542453327708031</v>
          </cell>
          <cell r="O37">
            <v>0</v>
          </cell>
          <cell r="P37">
            <v>30.100010000000001</v>
          </cell>
          <cell r="Q37">
            <v>0</v>
          </cell>
          <cell r="R37">
            <v>44.14</v>
          </cell>
          <cell r="S37">
            <v>19.8</v>
          </cell>
          <cell r="T37">
            <v>55.77</v>
          </cell>
          <cell r="U37">
            <v>50.61</v>
          </cell>
          <cell r="V37">
            <v>14.4</v>
          </cell>
          <cell r="W37">
            <v>0</v>
          </cell>
          <cell r="X37">
            <v>109.3788182597343</v>
          </cell>
          <cell r="Y37">
            <v>2475.88</v>
          </cell>
          <cell r="Z37">
            <v>102.17567143729676</v>
          </cell>
          <cell r="AB37">
            <v>39116</v>
          </cell>
          <cell r="AD37">
            <v>101.66655731251231</v>
          </cell>
          <cell r="AE37">
            <v>97.542453327708031</v>
          </cell>
          <cell r="AF37">
            <v>109.3788182597343</v>
          </cell>
          <cell r="AG37">
            <v>102.17567143729676</v>
          </cell>
        </row>
        <row r="38">
          <cell r="A38">
            <v>39117</v>
          </cell>
          <cell r="B38">
            <v>0</v>
          </cell>
          <cell r="C38">
            <v>0</v>
          </cell>
          <cell r="D38">
            <v>0</v>
          </cell>
          <cell r="F38">
            <v>45.36</v>
          </cell>
          <cell r="G38">
            <v>42.01</v>
          </cell>
          <cell r="H38">
            <v>20.059999999999999</v>
          </cell>
          <cell r="I38">
            <v>47.52</v>
          </cell>
          <cell r="J38">
            <v>101.66655731251231</v>
          </cell>
          <cell r="K38">
            <v>30.45</v>
          </cell>
          <cell r="L38">
            <v>36.29</v>
          </cell>
          <cell r="M38">
            <v>25.74</v>
          </cell>
          <cell r="N38">
            <v>97.542453327708031</v>
          </cell>
          <cell r="O38">
            <v>0</v>
          </cell>
          <cell r="P38">
            <v>30.100010000000001</v>
          </cell>
          <cell r="Q38">
            <v>0</v>
          </cell>
          <cell r="R38">
            <v>44.14</v>
          </cell>
          <cell r="S38">
            <v>19.8</v>
          </cell>
          <cell r="T38">
            <v>55.77</v>
          </cell>
          <cell r="U38">
            <v>50.61</v>
          </cell>
          <cell r="V38">
            <v>14.4</v>
          </cell>
          <cell r="W38">
            <v>0</v>
          </cell>
          <cell r="X38">
            <v>109.3788182597343</v>
          </cell>
          <cell r="Y38">
            <v>2475.88</v>
          </cell>
          <cell r="Z38">
            <v>102.17567143729676</v>
          </cell>
          <cell r="AB38">
            <v>39117</v>
          </cell>
          <cell r="AD38">
            <v>101.66655731251231</v>
          </cell>
          <cell r="AE38">
            <v>97.542453327708031</v>
          </cell>
          <cell r="AF38">
            <v>109.3788182597343</v>
          </cell>
          <cell r="AG38">
            <v>102.17567143729676</v>
          </cell>
        </row>
        <row r="39">
          <cell r="A39">
            <v>39118</v>
          </cell>
          <cell r="B39">
            <v>0</v>
          </cell>
          <cell r="C39">
            <v>0</v>
          </cell>
          <cell r="D39">
            <v>0</v>
          </cell>
          <cell r="F39">
            <v>44.14</v>
          </cell>
          <cell r="G39">
            <v>41.73</v>
          </cell>
          <cell r="H39">
            <v>19.98</v>
          </cell>
          <cell r="I39">
            <v>47.06</v>
          </cell>
          <cell r="J39">
            <v>100.32806246309298</v>
          </cell>
          <cell r="K39">
            <v>30.81</v>
          </cell>
          <cell r="L39">
            <v>36.76</v>
          </cell>
          <cell r="M39">
            <v>25.59</v>
          </cell>
          <cell r="N39">
            <v>98.25967724923531</v>
          </cell>
          <cell r="O39">
            <v>0</v>
          </cell>
          <cell r="P39">
            <v>29.96001</v>
          </cell>
          <cell r="Q39">
            <v>0</v>
          </cell>
          <cell r="R39">
            <v>45.13</v>
          </cell>
          <cell r="S39">
            <v>19.829999999999998</v>
          </cell>
          <cell r="T39">
            <v>56.02</v>
          </cell>
          <cell r="U39">
            <v>50.09</v>
          </cell>
          <cell r="V39">
            <v>14.06</v>
          </cell>
          <cell r="W39">
            <v>0</v>
          </cell>
          <cell r="X39">
            <v>109.51629279448612</v>
          </cell>
          <cell r="Y39">
            <v>2470.6</v>
          </cell>
          <cell r="Z39">
            <v>101.95777414615625</v>
          </cell>
          <cell r="AB39">
            <v>39118</v>
          </cell>
          <cell r="AD39">
            <v>100.32806246309298</v>
          </cell>
          <cell r="AE39">
            <v>98.25967724923531</v>
          </cell>
          <cell r="AF39">
            <v>109.51629279448612</v>
          </cell>
          <cell r="AG39">
            <v>101.95777414615625</v>
          </cell>
        </row>
        <row r="40">
          <cell r="A40">
            <v>39119</v>
          </cell>
          <cell r="B40">
            <v>0</v>
          </cell>
          <cell r="C40">
            <v>0</v>
          </cell>
          <cell r="D40">
            <v>0</v>
          </cell>
          <cell r="F40">
            <v>43.83</v>
          </cell>
          <cell r="G40">
            <v>42.06</v>
          </cell>
          <cell r="H40">
            <v>20.34</v>
          </cell>
          <cell r="I40">
            <v>45.52</v>
          </cell>
          <cell r="J40">
            <v>99.566957548717284</v>
          </cell>
          <cell r="K40">
            <v>30.92</v>
          </cell>
          <cell r="L40">
            <v>37.090000000000003</v>
          </cell>
          <cell r="M40">
            <v>24.9</v>
          </cell>
          <cell r="N40">
            <v>97.99599198396794</v>
          </cell>
          <cell r="O40">
            <v>0</v>
          </cell>
          <cell r="P40">
            <v>29.649989999999999</v>
          </cell>
          <cell r="Q40">
            <v>0</v>
          </cell>
          <cell r="R40">
            <v>41.26</v>
          </cell>
          <cell r="S40">
            <v>20.02</v>
          </cell>
          <cell r="T40">
            <v>55.81</v>
          </cell>
          <cell r="U40">
            <v>49.28</v>
          </cell>
          <cell r="V40">
            <v>13.95</v>
          </cell>
          <cell r="W40">
            <v>0</v>
          </cell>
          <cell r="X40">
            <v>106.90935810033817</v>
          </cell>
          <cell r="Y40">
            <v>2471.4899999999998</v>
          </cell>
          <cell r="Z40">
            <v>101.99450304560986</v>
          </cell>
          <cell r="AB40">
            <v>39119</v>
          </cell>
          <cell r="AD40">
            <v>99.566957548717284</v>
          </cell>
          <cell r="AE40">
            <v>97.99599198396794</v>
          </cell>
          <cell r="AF40">
            <v>106.90935810033817</v>
          </cell>
          <cell r="AG40">
            <v>101.99450304560986</v>
          </cell>
        </row>
        <row r="41">
          <cell r="A41">
            <v>39120</v>
          </cell>
          <cell r="B41">
            <v>0</v>
          </cell>
          <cell r="C41">
            <v>0</v>
          </cell>
          <cell r="D41">
            <v>0</v>
          </cell>
          <cell r="F41">
            <v>44.07</v>
          </cell>
          <cell r="G41">
            <v>42.36</v>
          </cell>
          <cell r="H41">
            <v>20.57</v>
          </cell>
          <cell r="I41">
            <v>45.16</v>
          </cell>
          <cell r="J41">
            <v>99.835968768453512</v>
          </cell>
          <cell r="K41">
            <v>30.49</v>
          </cell>
          <cell r="L41">
            <v>37.130000000000003</v>
          </cell>
          <cell r="M41">
            <v>24.5</v>
          </cell>
          <cell r="N41">
            <v>97.162746545723024</v>
          </cell>
          <cell r="O41">
            <v>0</v>
          </cell>
          <cell r="P41">
            <v>29.7</v>
          </cell>
          <cell r="Q41">
            <v>0</v>
          </cell>
          <cell r="R41">
            <v>41.75</v>
          </cell>
          <cell r="S41">
            <v>19.95</v>
          </cell>
          <cell r="T41">
            <v>55.57</v>
          </cell>
          <cell r="U41">
            <v>49.49</v>
          </cell>
          <cell r="V41">
            <v>13.92</v>
          </cell>
          <cell r="W41">
            <v>0</v>
          </cell>
          <cell r="X41">
            <v>107.11812081883294</v>
          </cell>
          <cell r="Y41">
            <v>2490.5</v>
          </cell>
          <cell r="Z41">
            <v>102.77901583056837</v>
          </cell>
          <cell r="AB41">
            <v>39120</v>
          </cell>
          <cell r="AD41">
            <v>99.835968768453512</v>
          </cell>
          <cell r="AE41">
            <v>97.162746545723024</v>
          </cell>
          <cell r="AF41">
            <v>107.11812081883294</v>
          </cell>
          <cell r="AG41">
            <v>102.77901583056837</v>
          </cell>
        </row>
        <row r="42">
          <cell r="A42">
            <v>39121</v>
          </cell>
          <cell r="B42">
            <v>0</v>
          </cell>
          <cell r="C42">
            <v>0</v>
          </cell>
          <cell r="D42">
            <v>0</v>
          </cell>
          <cell r="F42">
            <v>44.72</v>
          </cell>
          <cell r="G42">
            <v>42.47</v>
          </cell>
          <cell r="H42">
            <v>20.83</v>
          </cell>
          <cell r="I42">
            <v>38.299999999999997</v>
          </cell>
          <cell r="J42">
            <v>96.004199199527591</v>
          </cell>
          <cell r="K42">
            <v>30.38</v>
          </cell>
          <cell r="L42">
            <v>36.47</v>
          </cell>
          <cell r="M42">
            <v>23.5</v>
          </cell>
          <cell r="N42">
            <v>95.295854867629998</v>
          </cell>
          <cell r="O42">
            <v>0</v>
          </cell>
          <cell r="P42">
            <v>30.05</v>
          </cell>
          <cell r="Q42">
            <v>0</v>
          </cell>
          <cell r="R42">
            <v>42.16</v>
          </cell>
          <cell r="S42">
            <v>19.86</v>
          </cell>
          <cell r="T42">
            <v>55.65</v>
          </cell>
          <cell r="U42">
            <v>50.13</v>
          </cell>
          <cell r="V42">
            <v>13.39</v>
          </cell>
          <cell r="W42">
            <v>0</v>
          </cell>
          <cell r="X42">
            <v>107.55600267026463</v>
          </cell>
          <cell r="Y42">
            <v>2488.67</v>
          </cell>
          <cell r="Z42">
            <v>102.70349461034354</v>
          </cell>
          <cell r="AB42">
            <v>39121</v>
          </cell>
          <cell r="AD42">
            <v>96.004199199527591</v>
          </cell>
          <cell r="AE42">
            <v>95.295854867629998</v>
          </cell>
          <cell r="AF42">
            <v>107.55600267026463</v>
          </cell>
          <cell r="AG42">
            <v>102.70349461034354</v>
          </cell>
        </row>
        <row r="43">
          <cell r="A43">
            <v>39122</v>
          </cell>
          <cell r="B43">
            <v>0</v>
          </cell>
          <cell r="C43">
            <v>0</v>
          </cell>
          <cell r="D43">
            <v>0</v>
          </cell>
          <cell r="F43">
            <v>44.66</v>
          </cell>
          <cell r="G43">
            <v>42.05</v>
          </cell>
          <cell r="H43">
            <v>20.95</v>
          </cell>
          <cell r="I43">
            <v>37.08</v>
          </cell>
          <cell r="J43">
            <v>94.967521816153806</v>
          </cell>
          <cell r="K43">
            <v>30.07</v>
          </cell>
          <cell r="L43">
            <v>35.6</v>
          </cell>
          <cell r="M43">
            <v>23.48</v>
          </cell>
          <cell r="N43">
            <v>94.030165594346599</v>
          </cell>
          <cell r="O43">
            <v>0</v>
          </cell>
          <cell r="P43">
            <v>29.96001</v>
          </cell>
          <cell r="Q43">
            <v>0</v>
          </cell>
          <cell r="R43">
            <v>40.07</v>
          </cell>
          <cell r="S43">
            <v>19.39</v>
          </cell>
          <cell r="T43">
            <v>55.71</v>
          </cell>
          <cell r="U43">
            <v>49.85</v>
          </cell>
          <cell r="V43">
            <v>13.03</v>
          </cell>
          <cell r="W43">
            <v>0</v>
          </cell>
          <cell r="X43">
            <v>105.91140499432763</v>
          </cell>
          <cell r="Y43">
            <v>2459.8200000000002</v>
          </cell>
          <cell r="Z43">
            <v>101.51290051007776</v>
          </cell>
          <cell r="AB43">
            <v>39122</v>
          </cell>
          <cell r="AD43">
            <v>94.967521816153806</v>
          </cell>
          <cell r="AE43">
            <v>94.030165594346599</v>
          </cell>
          <cell r="AF43">
            <v>105.91140499432763</v>
          </cell>
          <cell r="AG43">
            <v>101.51290051007776</v>
          </cell>
        </row>
        <row r="44">
          <cell r="A44">
            <v>39123</v>
          </cell>
          <cell r="B44">
            <v>0</v>
          </cell>
          <cell r="C44">
            <v>0</v>
          </cell>
          <cell r="D44">
            <v>0</v>
          </cell>
          <cell r="F44">
            <v>44.66</v>
          </cell>
          <cell r="G44">
            <v>42.05</v>
          </cell>
          <cell r="H44">
            <v>20.95</v>
          </cell>
          <cell r="I44">
            <v>37.08</v>
          </cell>
          <cell r="J44">
            <v>94.967521816153806</v>
          </cell>
          <cell r="K44">
            <v>30.07</v>
          </cell>
          <cell r="L44">
            <v>35.6</v>
          </cell>
          <cell r="M44">
            <v>23.48</v>
          </cell>
          <cell r="N44">
            <v>94.030165594346599</v>
          </cell>
          <cell r="O44">
            <v>0</v>
          </cell>
          <cell r="P44">
            <v>29.96001</v>
          </cell>
          <cell r="Q44">
            <v>0</v>
          </cell>
          <cell r="R44">
            <v>40.07</v>
          </cell>
          <cell r="S44">
            <v>19.39</v>
          </cell>
          <cell r="T44">
            <v>55.71</v>
          </cell>
          <cell r="U44">
            <v>49.85</v>
          </cell>
          <cell r="V44">
            <v>13.03</v>
          </cell>
          <cell r="W44">
            <v>0</v>
          </cell>
          <cell r="X44">
            <v>105.91140499432763</v>
          </cell>
          <cell r="Y44">
            <v>2459.8200000000002</v>
          </cell>
          <cell r="Z44">
            <v>101.51290051007776</v>
          </cell>
          <cell r="AB44">
            <v>39123</v>
          </cell>
          <cell r="AD44">
            <v>94.967521816153806</v>
          </cell>
          <cell r="AE44">
            <v>94.030165594346599</v>
          </cell>
          <cell r="AF44">
            <v>105.91140499432763</v>
          </cell>
          <cell r="AG44">
            <v>101.51290051007776</v>
          </cell>
        </row>
        <row r="45">
          <cell r="A45">
            <v>39124</v>
          </cell>
          <cell r="B45">
            <v>0</v>
          </cell>
          <cell r="C45">
            <v>0</v>
          </cell>
          <cell r="D45">
            <v>0</v>
          </cell>
          <cell r="F45">
            <v>44.66</v>
          </cell>
          <cell r="G45">
            <v>42.05</v>
          </cell>
          <cell r="H45">
            <v>20.95</v>
          </cell>
          <cell r="I45">
            <v>37.08</v>
          </cell>
          <cell r="J45">
            <v>94.967521816153806</v>
          </cell>
          <cell r="K45">
            <v>30.07</v>
          </cell>
          <cell r="L45">
            <v>35.6</v>
          </cell>
          <cell r="M45">
            <v>23.48</v>
          </cell>
          <cell r="N45">
            <v>94.030165594346599</v>
          </cell>
          <cell r="O45">
            <v>0</v>
          </cell>
          <cell r="P45">
            <v>29.96001</v>
          </cell>
          <cell r="Q45">
            <v>0</v>
          </cell>
          <cell r="R45">
            <v>40.07</v>
          </cell>
          <cell r="S45">
            <v>19.39</v>
          </cell>
          <cell r="T45">
            <v>55.71</v>
          </cell>
          <cell r="U45">
            <v>49.85</v>
          </cell>
          <cell r="V45">
            <v>13.03</v>
          </cell>
          <cell r="W45">
            <v>0</v>
          </cell>
          <cell r="X45">
            <v>105.91140499432763</v>
          </cell>
          <cell r="Y45">
            <v>2459.8200000000002</v>
          </cell>
          <cell r="Z45">
            <v>101.51290051007776</v>
          </cell>
          <cell r="AB45">
            <v>39124</v>
          </cell>
          <cell r="AD45">
            <v>94.967521816153806</v>
          </cell>
          <cell r="AE45">
            <v>94.030165594346599</v>
          </cell>
          <cell r="AF45">
            <v>105.91140499432763</v>
          </cell>
          <cell r="AG45">
            <v>101.51290051007776</v>
          </cell>
        </row>
        <row r="46">
          <cell r="A46">
            <v>39125</v>
          </cell>
          <cell r="B46">
            <v>0</v>
          </cell>
          <cell r="C46">
            <v>0</v>
          </cell>
          <cell r="D46">
            <v>0</v>
          </cell>
          <cell r="F46">
            <v>44.82</v>
          </cell>
          <cell r="G46">
            <v>41.89</v>
          </cell>
          <cell r="H46">
            <v>20.96</v>
          </cell>
          <cell r="I46">
            <v>35.81</v>
          </cell>
          <cell r="J46">
            <v>94.140804409159514</v>
          </cell>
          <cell r="K46">
            <v>29.77</v>
          </cell>
          <cell r="L46">
            <v>35.76</v>
          </cell>
          <cell r="M46">
            <v>23.7</v>
          </cell>
          <cell r="N46">
            <v>94.114544879232156</v>
          </cell>
          <cell r="O46">
            <v>0</v>
          </cell>
          <cell r="P46">
            <v>29.649989999999999</v>
          </cell>
          <cell r="Q46">
            <v>0</v>
          </cell>
          <cell r="R46">
            <v>41.83</v>
          </cell>
          <cell r="S46">
            <v>19.510000000000002</v>
          </cell>
          <cell r="T46">
            <v>55.61</v>
          </cell>
          <cell r="U46">
            <v>49.97</v>
          </cell>
          <cell r="V46">
            <v>12.62</v>
          </cell>
          <cell r="W46">
            <v>0</v>
          </cell>
          <cell r="X46">
            <v>106.5122094443885</v>
          </cell>
          <cell r="Y46">
            <v>2450.38</v>
          </cell>
          <cell r="Z46">
            <v>101.12332656531142</v>
          </cell>
          <cell r="AB46">
            <v>39125</v>
          </cell>
          <cell r="AD46">
            <v>94.140804409159514</v>
          </cell>
          <cell r="AE46">
            <v>94.114544879232156</v>
          </cell>
          <cell r="AF46">
            <v>106.5122094443885</v>
          </cell>
          <cell r="AG46">
            <v>101.12332656531142</v>
          </cell>
        </row>
        <row r="47">
          <cell r="A47">
            <v>39126</v>
          </cell>
          <cell r="B47">
            <v>0</v>
          </cell>
          <cell r="C47">
            <v>0</v>
          </cell>
          <cell r="D47">
            <v>0</v>
          </cell>
          <cell r="F47">
            <v>45.16</v>
          </cell>
          <cell r="G47">
            <v>42.05</v>
          </cell>
          <cell r="H47">
            <v>21.4</v>
          </cell>
          <cell r="I47">
            <v>36.24</v>
          </cell>
          <cell r="J47">
            <v>95.039695558034239</v>
          </cell>
          <cell r="K47">
            <v>30.28</v>
          </cell>
          <cell r="L47">
            <v>35.42</v>
          </cell>
          <cell r="M47">
            <v>23.8</v>
          </cell>
          <cell r="N47">
            <v>94.399324965720908</v>
          </cell>
          <cell r="O47">
            <v>0</v>
          </cell>
          <cell r="P47">
            <v>29.07001</v>
          </cell>
          <cell r="Q47">
            <v>0</v>
          </cell>
          <cell r="R47">
            <v>42.09</v>
          </cell>
          <cell r="S47">
            <v>19.95</v>
          </cell>
          <cell r="T47">
            <v>56.21</v>
          </cell>
          <cell r="U47">
            <v>51.02</v>
          </cell>
          <cell r="V47">
            <v>13.95</v>
          </cell>
          <cell r="W47">
            <v>0</v>
          </cell>
          <cell r="X47">
            <v>108.09063095261553</v>
          </cell>
          <cell r="Y47">
            <v>2459.88</v>
          </cell>
          <cell r="Z47">
            <v>101.51537661565891</v>
          </cell>
          <cell r="AB47">
            <v>39126</v>
          </cell>
          <cell r="AD47">
            <v>95.039695558034239</v>
          </cell>
          <cell r="AE47">
            <v>94.399324965720908</v>
          </cell>
          <cell r="AF47">
            <v>108.09063095261553</v>
          </cell>
          <cell r="AG47">
            <v>101.51537661565891</v>
          </cell>
        </row>
        <row r="48">
          <cell r="A48">
            <v>39127</v>
          </cell>
          <cell r="B48">
            <v>0</v>
          </cell>
          <cell r="C48">
            <v>0</v>
          </cell>
          <cell r="D48">
            <v>0</v>
          </cell>
          <cell r="F48">
            <v>44.95</v>
          </cell>
          <cell r="G48">
            <v>42.46</v>
          </cell>
          <cell r="H48">
            <v>21.39</v>
          </cell>
          <cell r="I48">
            <v>34.64</v>
          </cell>
          <cell r="J48">
            <v>94.114559412112058</v>
          </cell>
          <cell r="K48">
            <v>30.49</v>
          </cell>
          <cell r="L48">
            <v>35.43</v>
          </cell>
          <cell r="M48">
            <v>23.78</v>
          </cell>
          <cell r="N48">
            <v>94.610273177934829</v>
          </cell>
          <cell r="O48">
            <v>0</v>
          </cell>
          <cell r="P48">
            <v>29</v>
          </cell>
          <cell r="Q48">
            <v>0</v>
          </cell>
          <cell r="R48">
            <v>41.84</v>
          </cell>
          <cell r="S48">
            <v>19.18</v>
          </cell>
          <cell r="T48">
            <v>56.31</v>
          </cell>
          <cell r="U48">
            <v>51.17</v>
          </cell>
          <cell r="V48">
            <v>13.72</v>
          </cell>
          <cell r="W48">
            <v>0</v>
          </cell>
          <cell r="X48">
            <v>107.54581937139412</v>
          </cell>
          <cell r="Y48">
            <v>2488.38</v>
          </cell>
          <cell r="Z48">
            <v>102.69152676670134</v>
          </cell>
          <cell r="AB48">
            <v>39127</v>
          </cell>
          <cell r="AD48">
            <v>94.114559412112058</v>
          </cell>
          <cell r="AE48">
            <v>94.610273177934829</v>
          </cell>
          <cell r="AF48">
            <v>107.54581937139412</v>
          </cell>
          <cell r="AG48">
            <v>102.69152676670134</v>
          </cell>
        </row>
        <row r="49">
          <cell r="A49">
            <v>39128</v>
          </cell>
          <cell r="B49">
            <v>0</v>
          </cell>
          <cell r="C49">
            <v>0</v>
          </cell>
          <cell r="D49">
            <v>0</v>
          </cell>
          <cell r="F49">
            <v>45.14</v>
          </cell>
          <cell r="G49">
            <v>42.51</v>
          </cell>
          <cell r="H49">
            <v>21.15</v>
          </cell>
          <cell r="I49">
            <v>34.31</v>
          </cell>
          <cell r="J49">
            <v>93.898038186470714</v>
          </cell>
          <cell r="K49">
            <v>30.89</v>
          </cell>
          <cell r="L49">
            <v>36.950000000000003</v>
          </cell>
          <cell r="M49">
            <v>24.03</v>
          </cell>
          <cell r="N49">
            <v>96.899061280455655</v>
          </cell>
          <cell r="O49">
            <v>0</v>
          </cell>
          <cell r="P49">
            <v>28.03999</v>
          </cell>
          <cell r="Q49">
            <v>0</v>
          </cell>
          <cell r="R49">
            <v>41.8</v>
          </cell>
          <cell r="S49">
            <v>19.71</v>
          </cell>
          <cell r="T49">
            <v>56.95</v>
          </cell>
          <cell r="U49">
            <v>52.42</v>
          </cell>
          <cell r="V49">
            <v>13.76</v>
          </cell>
          <cell r="W49">
            <v>0</v>
          </cell>
          <cell r="X49">
            <v>108.28919509729151</v>
          </cell>
          <cell r="Y49">
            <v>2497.1</v>
          </cell>
          <cell r="Z49">
            <v>103.05138744449395</v>
          </cell>
          <cell r="AB49">
            <v>39128</v>
          </cell>
          <cell r="AD49">
            <v>93.898038186470714</v>
          </cell>
          <cell r="AE49">
            <v>96.899061280455655</v>
          </cell>
          <cell r="AF49">
            <v>108.28919509729151</v>
          </cell>
          <cell r="AG49">
            <v>103.05138744449395</v>
          </cell>
        </row>
        <row r="50">
          <cell r="A50">
            <v>39129</v>
          </cell>
          <cell r="B50">
            <v>0</v>
          </cell>
          <cell r="C50">
            <v>0</v>
          </cell>
          <cell r="D50">
            <v>0</v>
          </cell>
          <cell r="F50">
            <v>45.16</v>
          </cell>
          <cell r="G50">
            <v>43.06</v>
          </cell>
          <cell r="H50">
            <v>21.48</v>
          </cell>
          <cell r="I50">
            <v>33.65</v>
          </cell>
          <cell r="J50">
            <v>94.055508168755324</v>
          </cell>
          <cell r="K50">
            <v>31.49</v>
          </cell>
          <cell r="L50">
            <v>37.020000000000003</v>
          </cell>
          <cell r="M50">
            <v>24.09</v>
          </cell>
          <cell r="N50">
            <v>97.669022255036396</v>
          </cell>
          <cell r="O50">
            <v>0</v>
          </cell>
          <cell r="P50">
            <v>28.06</v>
          </cell>
          <cell r="Q50">
            <v>0</v>
          </cell>
          <cell r="R50">
            <v>41.82</v>
          </cell>
          <cell r="S50">
            <v>19.98</v>
          </cell>
          <cell r="T50">
            <v>57.22</v>
          </cell>
          <cell r="U50">
            <v>52.27</v>
          </cell>
          <cell r="V50">
            <v>13.74</v>
          </cell>
          <cell r="W50">
            <v>0</v>
          </cell>
          <cell r="X50">
            <v>108.49795781578626</v>
          </cell>
          <cell r="Y50">
            <v>2496.31</v>
          </cell>
          <cell r="Z50">
            <v>103.01878538767559</v>
          </cell>
          <cell r="AB50">
            <v>39129</v>
          </cell>
          <cell r="AD50">
            <v>94.055508168755324</v>
          </cell>
          <cell r="AE50">
            <v>97.669022255036396</v>
          </cell>
          <cell r="AF50">
            <v>108.49795781578626</v>
          </cell>
          <cell r="AG50">
            <v>103.01878538767559</v>
          </cell>
        </row>
        <row r="51">
          <cell r="A51">
            <v>39130</v>
          </cell>
          <cell r="B51">
            <v>0</v>
          </cell>
          <cell r="C51">
            <v>0</v>
          </cell>
          <cell r="D51">
            <v>0</v>
          </cell>
          <cell r="F51">
            <v>45.16</v>
          </cell>
          <cell r="G51">
            <v>43.06</v>
          </cell>
          <cell r="H51">
            <v>21.48</v>
          </cell>
          <cell r="I51">
            <v>33.65</v>
          </cell>
          <cell r="J51">
            <v>94.055508168755324</v>
          </cell>
          <cell r="K51">
            <v>31.49</v>
          </cell>
          <cell r="L51">
            <v>37.020000000000003</v>
          </cell>
          <cell r="M51">
            <v>24.09</v>
          </cell>
          <cell r="N51">
            <v>97.669022255036396</v>
          </cell>
          <cell r="O51">
            <v>0</v>
          </cell>
          <cell r="P51">
            <v>28.06</v>
          </cell>
          <cell r="Q51">
            <v>0</v>
          </cell>
          <cell r="R51">
            <v>41.82</v>
          </cell>
          <cell r="S51">
            <v>19.98</v>
          </cell>
          <cell r="T51">
            <v>57.22</v>
          </cell>
          <cell r="U51">
            <v>52.27</v>
          </cell>
          <cell r="V51">
            <v>13.74</v>
          </cell>
          <cell r="W51">
            <v>0</v>
          </cell>
          <cell r="X51">
            <v>108.49795781578626</v>
          </cell>
          <cell r="Y51">
            <v>2496.31</v>
          </cell>
          <cell r="Z51">
            <v>103.01878538767559</v>
          </cell>
          <cell r="AB51">
            <v>39130</v>
          </cell>
          <cell r="AD51">
            <v>94.055508168755324</v>
          </cell>
          <cell r="AE51">
            <v>97.669022255036396</v>
          </cell>
          <cell r="AF51">
            <v>108.49795781578626</v>
          </cell>
          <cell r="AG51">
            <v>103.01878538767559</v>
          </cell>
        </row>
        <row r="52">
          <cell r="A52">
            <v>39131</v>
          </cell>
          <cell r="B52">
            <v>0</v>
          </cell>
          <cell r="C52">
            <v>0</v>
          </cell>
          <cell r="D52">
            <v>0</v>
          </cell>
          <cell r="F52">
            <v>45.16</v>
          </cell>
          <cell r="G52">
            <v>43.06</v>
          </cell>
          <cell r="H52">
            <v>21.48</v>
          </cell>
          <cell r="I52">
            <v>33.65</v>
          </cell>
          <cell r="J52">
            <v>94.055508168755324</v>
          </cell>
          <cell r="K52">
            <v>31.49</v>
          </cell>
          <cell r="L52">
            <v>37.020000000000003</v>
          </cell>
          <cell r="M52">
            <v>24.09</v>
          </cell>
          <cell r="N52">
            <v>97.669022255036396</v>
          </cell>
          <cell r="O52">
            <v>0</v>
          </cell>
          <cell r="P52">
            <v>28.06</v>
          </cell>
          <cell r="Q52">
            <v>0</v>
          </cell>
          <cell r="R52">
            <v>41.82</v>
          </cell>
          <cell r="S52">
            <v>19.98</v>
          </cell>
          <cell r="T52">
            <v>57.22</v>
          </cell>
          <cell r="U52">
            <v>52.27</v>
          </cell>
          <cell r="V52">
            <v>13.74</v>
          </cell>
          <cell r="W52">
            <v>0</v>
          </cell>
          <cell r="X52">
            <v>108.49795781578626</v>
          </cell>
          <cell r="Y52">
            <v>2496.31</v>
          </cell>
          <cell r="Z52">
            <v>103.01878538767559</v>
          </cell>
          <cell r="AB52">
            <v>39131</v>
          </cell>
          <cell r="AD52">
            <v>94.055508168755324</v>
          </cell>
          <cell r="AE52">
            <v>97.669022255036396</v>
          </cell>
          <cell r="AF52">
            <v>108.49795781578626</v>
          </cell>
          <cell r="AG52">
            <v>103.01878538767559</v>
          </cell>
        </row>
        <row r="53">
          <cell r="A53">
            <v>39132</v>
          </cell>
          <cell r="B53">
            <v>0</v>
          </cell>
          <cell r="C53">
            <v>0</v>
          </cell>
          <cell r="D53">
            <v>0</v>
          </cell>
          <cell r="F53">
            <v>45.16</v>
          </cell>
          <cell r="G53">
            <v>43.06</v>
          </cell>
          <cell r="H53">
            <v>21.48</v>
          </cell>
          <cell r="I53">
            <v>33.65</v>
          </cell>
          <cell r="J53">
            <v>94.055508168755324</v>
          </cell>
          <cell r="K53">
            <v>31.49</v>
          </cell>
          <cell r="L53">
            <v>37.020000000000003</v>
          </cell>
          <cell r="M53">
            <v>24.09</v>
          </cell>
          <cell r="N53">
            <v>97.669022255036396</v>
          </cell>
          <cell r="O53">
            <v>0</v>
          </cell>
          <cell r="P53">
            <v>28.06</v>
          </cell>
          <cell r="Q53">
            <v>0</v>
          </cell>
          <cell r="R53">
            <v>41.82</v>
          </cell>
          <cell r="S53">
            <v>19.98</v>
          </cell>
          <cell r="T53">
            <v>57.22</v>
          </cell>
          <cell r="U53">
            <v>52.27</v>
          </cell>
          <cell r="V53">
            <v>13.74</v>
          </cell>
          <cell r="W53">
            <v>0</v>
          </cell>
          <cell r="X53">
            <v>108.49795781578626</v>
          </cell>
          <cell r="Y53">
            <v>2513.04</v>
          </cell>
          <cell r="Z53">
            <v>103.70920616055068</v>
          </cell>
          <cell r="AB53">
            <v>39132</v>
          </cell>
          <cell r="AD53">
            <v>94.055508168755324</v>
          </cell>
          <cell r="AE53">
            <v>97.669022255036396</v>
          </cell>
          <cell r="AF53">
            <v>108.49795781578626</v>
          </cell>
          <cell r="AG53">
            <v>103.70920616055068</v>
          </cell>
        </row>
        <row r="54">
          <cell r="A54">
            <v>39133</v>
          </cell>
          <cell r="B54">
            <v>0</v>
          </cell>
          <cell r="C54">
            <v>0</v>
          </cell>
          <cell r="D54">
            <v>0</v>
          </cell>
          <cell r="F54">
            <v>45.58</v>
          </cell>
          <cell r="G54">
            <v>43.79</v>
          </cell>
          <cell r="H54">
            <v>21.68</v>
          </cell>
          <cell r="I54">
            <v>34.090000000000003</v>
          </cell>
          <cell r="J54">
            <v>95.229971786628184</v>
          </cell>
          <cell r="K54">
            <v>31.01</v>
          </cell>
          <cell r="L54">
            <v>35.840000000000003</v>
          </cell>
          <cell r="M54">
            <v>24.7</v>
          </cell>
          <cell r="N54">
            <v>96.561544140913412</v>
          </cell>
          <cell r="O54">
            <v>0</v>
          </cell>
          <cell r="P54">
            <v>28.25</v>
          </cell>
          <cell r="Q54">
            <v>0</v>
          </cell>
          <cell r="R54">
            <v>42.95</v>
          </cell>
          <cell r="S54">
            <v>20.14</v>
          </cell>
          <cell r="T54">
            <v>57.48</v>
          </cell>
          <cell r="U54">
            <v>53.15</v>
          </cell>
          <cell r="V54">
            <v>14.06</v>
          </cell>
          <cell r="W54">
            <v>0</v>
          </cell>
          <cell r="X54">
            <v>109.99490274975037</v>
          </cell>
          <cell r="Y54">
            <v>2513.04</v>
          </cell>
          <cell r="Z54">
            <v>103.70920616055068</v>
          </cell>
          <cell r="AB54">
            <v>39133</v>
          </cell>
          <cell r="AD54">
            <v>95.229971786628184</v>
          </cell>
          <cell r="AE54">
            <v>96.561544140913412</v>
          </cell>
          <cell r="AF54">
            <v>109.99490274975037</v>
          </cell>
          <cell r="AG54">
            <v>103.70920616055068</v>
          </cell>
        </row>
        <row r="55">
          <cell r="A55">
            <v>39134</v>
          </cell>
          <cell r="B55">
            <v>0</v>
          </cell>
          <cell r="C55">
            <v>0</v>
          </cell>
          <cell r="D55">
            <v>0</v>
          </cell>
          <cell r="F55">
            <v>46.21</v>
          </cell>
          <cell r="G55">
            <v>43.45</v>
          </cell>
          <cell r="H55">
            <v>22.52</v>
          </cell>
          <cell r="I55">
            <v>33.79</v>
          </cell>
          <cell r="J55">
            <v>95.774555475362504</v>
          </cell>
          <cell r="K55">
            <v>31.56</v>
          </cell>
          <cell r="L55">
            <v>36</v>
          </cell>
          <cell r="M55">
            <v>24.64</v>
          </cell>
          <cell r="N55">
            <v>97.247125830608582</v>
          </cell>
          <cell r="O55">
            <v>0</v>
          </cell>
          <cell r="P55">
            <v>28.240010000000002</v>
          </cell>
          <cell r="Q55">
            <v>0</v>
          </cell>
          <cell r="R55">
            <v>42.56</v>
          </cell>
          <cell r="S55">
            <v>20.350000000000001</v>
          </cell>
          <cell r="T55">
            <v>57.44</v>
          </cell>
          <cell r="U55">
            <v>52.97</v>
          </cell>
          <cell r="V55">
            <v>14.01</v>
          </cell>
          <cell r="W55">
            <v>0</v>
          </cell>
          <cell r="X55">
            <v>109.76069196737821</v>
          </cell>
          <cell r="Y55">
            <v>2518.42</v>
          </cell>
          <cell r="Z55">
            <v>103.93123029432643</v>
          </cell>
          <cell r="AB55">
            <v>39134</v>
          </cell>
          <cell r="AD55">
            <v>95.774555475362504</v>
          </cell>
          <cell r="AE55">
            <v>97.247125830608582</v>
          </cell>
          <cell r="AF55">
            <v>109.76069196737821</v>
          </cell>
          <cell r="AG55">
            <v>103.93123029432643</v>
          </cell>
        </row>
        <row r="56">
          <cell r="A56">
            <v>39135</v>
          </cell>
          <cell r="B56">
            <v>0</v>
          </cell>
          <cell r="C56">
            <v>0</v>
          </cell>
          <cell r="D56">
            <v>0</v>
          </cell>
          <cell r="F56">
            <v>46.44</v>
          </cell>
          <cell r="G56">
            <v>43.56</v>
          </cell>
          <cell r="H56">
            <v>22.08</v>
          </cell>
          <cell r="I56">
            <v>33.54</v>
          </cell>
          <cell r="J56">
            <v>95.544911751197432</v>
          </cell>
          <cell r="K56">
            <v>31.73</v>
          </cell>
          <cell r="L56">
            <v>35.42</v>
          </cell>
          <cell r="M56">
            <v>24.78</v>
          </cell>
          <cell r="N56">
            <v>96.96234574411983</v>
          </cell>
          <cell r="O56">
            <v>0</v>
          </cell>
          <cell r="P56">
            <v>28.34</v>
          </cell>
          <cell r="Q56">
            <v>0</v>
          </cell>
          <cell r="R56">
            <v>42.35</v>
          </cell>
          <cell r="S56">
            <v>21.28</v>
          </cell>
          <cell r="T56">
            <v>57.19</v>
          </cell>
          <cell r="U56">
            <v>53.32</v>
          </cell>
          <cell r="V56">
            <v>13.98</v>
          </cell>
          <cell r="W56">
            <v>0</v>
          </cell>
          <cell r="X56">
            <v>110.21384367546618</v>
          </cell>
          <cell r="Y56">
            <v>2524.94</v>
          </cell>
          <cell r="Z56">
            <v>104.20030043414386</v>
          </cell>
          <cell r="AB56">
            <v>39135</v>
          </cell>
          <cell r="AD56">
            <v>95.544911751197432</v>
          </cell>
          <cell r="AE56">
            <v>96.96234574411983</v>
          </cell>
          <cell r="AF56">
            <v>110.21384367546618</v>
          </cell>
          <cell r="AG56">
            <v>104.20030043414386</v>
          </cell>
        </row>
        <row r="57">
          <cell r="A57">
            <v>39136</v>
          </cell>
          <cell r="B57">
            <v>0</v>
          </cell>
          <cell r="C57">
            <v>0</v>
          </cell>
          <cell r="D57">
            <v>0</v>
          </cell>
          <cell r="F57">
            <v>46.34</v>
          </cell>
          <cell r="G57">
            <v>43.69</v>
          </cell>
          <cell r="H57">
            <v>21</v>
          </cell>
          <cell r="I57">
            <v>33.32</v>
          </cell>
          <cell r="J57">
            <v>94.711633094941277</v>
          </cell>
          <cell r="K57">
            <v>31.55</v>
          </cell>
          <cell r="L57">
            <v>34.979999999999997</v>
          </cell>
          <cell r="M57">
            <v>24.33</v>
          </cell>
          <cell r="N57">
            <v>95.833772808775436</v>
          </cell>
          <cell r="O57">
            <v>0</v>
          </cell>
          <cell r="P57">
            <v>28.17</v>
          </cell>
          <cell r="Q57">
            <v>0</v>
          </cell>
          <cell r="R57">
            <v>42.76</v>
          </cell>
          <cell r="S57">
            <v>21.77</v>
          </cell>
          <cell r="T57">
            <v>57.39</v>
          </cell>
          <cell r="U57">
            <v>54.27</v>
          </cell>
          <cell r="V57">
            <v>13.8</v>
          </cell>
          <cell r="W57">
            <v>0</v>
          </cell>
          <cell r="X57">
            <v>111.07942407945907</v>
          </cell>
          <cell r="Y57">
            <v>2515.1</v>
          </cell>
          <cell r="Z57">
            <v>103.79421911883657</v>
          </cell>
          <cell r="AB57">
            <v>39136</v>
          </cell>
          <cell r="AD57">
            <v>94.711633094941277</v>
          </cell>
          <cell r="AE57">
            <v>95.833772808775436</v>
          </cell>
          <cell r="AF57">
            <v>111.07942407945907</v>
          </cell>
          <cell r="AG57">
            <v>103.79421911883657</v>
          </cell>
        </row>
        <row r="58">
          <cell r="A58">
            <v>39137</v>
          </cell>
          <cell r="B58">
            <v>0</v>
          </cell>
          <cell r="C58">
            <v>0</v>
          </cell>
          <cell r="D58">
            <v>0</v>
          </cell>
          <cell r="F58">
            <v>46.34</v>
          </cell>
          <cell r="G58">
            <v>43.69</v>
          </cell>
          <cell r="H58">
            <v>21</v>
          </cell>
          <cell r="I58">
            <v>33.32</v>
          </cell>
          <cell r="J58">
            <v>94.711633094941277</v>
          </cell>
          <cell r="K58">
            <v>31.55</v>
          </cell>
          <cell r="L58">
            <v>34.979999999999997</v>
          </cell>
          <cell r="M58">
            <v>24.33</v>
          </cell>
          <cell r="N58">
            <v>95.833772808775436</v>
          </cell>
          <cell r="O58">
            <v>0</v>
          </cell>
          <cell r="P58">
            <v>28.17</v>
          </cell>
          <cell r="Q58">
            <v>0</v>
          </cell>
          <cell r="R58">
            <v>42.76</v>
          </cell>
          <cell r="S58">
            <v>21.77</v>
          </cell>
          <cell r="T58">
            <v>57.39</v>
          </cell>
          <cell r="U58">
            <v>54.27</v>
          </cell>
          <cell r="V58">
            <v>13.8</v>
          </cell>
          <cell r="W58">
            <v>0</v>
          </cell>
          <cell r="X58">
            <v>111.07942407945907</v>
          </cell>
          <cell r="Y58">
            <v>2515.1</v>
          </cell>
          <cell r="Z58">
            <v>103.79421911883657</v>
          </cell>
          <cell r="AB58">
            <v>39137</v>
          </cell>
          <cell r="AD58">
            <v>94.711633094941277</v>
          </cell>
          <cell r="AE58">
            <v>95.833772808775436</v>
          </cell>
          <cell r="AF58">
            <v>111.07942407945907</v>
          </cell>
          <cell r="AG58">
            <v>103.79421911883657</v>
          </cell>
        </row>
        <row r="59">
          <cell r="A59">
            <v>39138</v>
          </cell>
          <cell r="B59">
            <v>0</v>
          </cell>
          <cell r="C59">
            <v>0</v>
          </cell>
          <cell r="D59">
            <v>0</v>
          </cell>
          <cell r="F59">
            <v>46.34</v>
          </cell>
          <cell r="G59">
            <v>43.69</v>
          </cell>
          <cell r="H59">
            <v>21</v>
          </cell>
          <cell r="I59">
            <v>33.32</v>
          </cell>
          <cell r="J59">
            <v>94.711633094941277</v>
          </cell>
          <cell r="K59">
            <v>31.55</v>
          </cell>
          <cell r="L59">
            <v>34.979999999999997</v>
          </cell>
          <cell r="M59">
            <v>24.33</v>
          </cell>
          <cell r="N59">
            <v>95.833772808775436</v>
          </cell>
          <cell r="O59">
            <v>0</v>
          </cell>
          <cell r="P59">
            <v>28.17</v>
          </cell>
          <cell r="Q59">
            <v>0</v>
          </cell>
          <cell r="R59">
            <v>42.76</v>
          </cell>
          <cell r="S59">
            <v>21.77</v>
          </cell>
          <cell r="T59">
            <v>57.39</v>
          </cell>
          <cell r="U59">
            <v>54.27</v>
          </cell>
          <cell r="V59">
            <v>13.8</v>
          </cell>
          <cell r="W59">
            <v>0</v>
          </cell>
          <cell r="X59">
            <v>111.07942407945907</v>
          </cell>
          <cell r="Y59">
            <v>2515.1</v>
          </cell>
          <cell r="Z59">
            <v>103.79421911883657</v>
          </cell>
          <cell r="AB59">
            <v>39138</v>
          </cell>
          <cell r="AD59">
            <v>94.711633094941277</v>
          </cell>
          <cell r="AE59">
            <v>95.833772808775436</v>
          </cell>
          <cell r="AF59">
            <v>111.07942407945907</v>
          </cell>
          <cell r="AG59">
            <v>103.79421911883657</v>
          </cell>
        </row>
        <row r="60">
          <cell r="A60">
            <v>39139</v>
          </cell>
          <cell r="B60">
            <v>0</v>
          </cell>
          <cell r="C60">
            <v>0</v>
          </cell>
          <cell r="D60">
            <v>0</v>
          </cell>
          <cell r="F60">
            <v>44.89</v>
          </cell>
          <cell r="G60">
            <v>44.38</v>
          </cell>
          <cell r="H60">
            <v>20.8</v>
          </cell>
          <cell r="I60">
            <v>32.53</v>
          </cell>
          <cell r="J60">
            <v>93.563414474115888</v>
          </cell>
          <cell r="K60">
            <v>31.5</v>
          </cell>
          <cell r="L60">
            <v>34.479999999999997</v>
          </cell>
          <cell r="M60">
            <v>24.17</v>
          </cell>
          <cell r="N60">
            <v>95.084906655416077</v>
          </cell>
          <cell r="O60">
            <v>0</v>
          </cell>
          <cell r="P60">
            <v>27.42</v>
          </cell>
          <cell r="Q60">
            <v>0</v>
          </cell>
          <cell r="R60">
            <v>42.74</v>
          </cell>
          <cell r="S60">
            <v>21.73</v>
          </cell>
          <cell r="T60">
            <v>57.13</v>
          </cell>
          <cell r="U60">
            <v>53.94</v>
          </cell>
          <cell r="V60">
            <v>13.5</v>
          </cell>
          <cell r="W60">
            <v>0</v>
          </cell>
          <cell r="X60">
            <v>110.21384367546621</v>
          </cell>
          <cell r="Y60">
            <v>2504.52</v>
          </cell>
          <cell r="Z60">
            <v>103.35759916802854</v>
          </cell>
          <cell r="AB60">
            <v>39139</v>
          </cell>
          <cell r="AD60">
            <v>93.563414474115888</v>
          </cell>
          <cell r="AE60">
            <v>95.084906655416077</v>
          </cell>
          <cell r="AF60">
            <v>110.21384367546621</v>
          </cell>
          <cell r="AG60">
            <v>103.35759916802854</v>
          </cell>
        </row>
        <row r="61">
          <cell r="A61">
            <v>39140</v>
          </cell>
          <cell r="B61">
            <v>0</v>
          </cell>
          <cell r="C61">
            <v>0</v>
          </cell>
          <cell r="D61">
            <v>0</v>
          </cell>
          <cell r="F61">
            <v>43.33</v>
          </cell>
          <cell r="G61">
            <v>42.45</v>
          </cell>
          <cell r="H61">
            <v>19.920000000000002</v>
          </cell>
          <cell r="I61">
            <v>30.45</v>
          </cell>
          <cell r="J61">
            <v>89.331408700216528</v>
          </cell>
          <cell r="K61">
            <v>31.15</v>
          </cell>
          <cell r="L61">
            <v>33.090000000000003</v>
          </cell>
          <cell r="M61">
            <v>23.81</v>
          </cell>
          <cell r="N61">
            <v>92.869950427170139</v>
          </cell>
          <cell r="O61">
            <v>0</v>
          </cell>
          <cell r="P61">
            <v>26.66</v>
          </cell>
          <cell r="Q61">
            <v>0</v>
          </cell>
          <cell r="R61">
            <v>40.479999999999997</v>
          </cell>
          <cell r="S61">
            <v>20.95</v>
          </cell>
          <cell r="T61">
            <v>56.06</v>
          </cell>
          <cell r="U61">
            <v>51.3</v>
          </cell>
          <cell r="V61">
            <v>13.35</v>
          </cell>
          <cell r="W61">
            <v>0</v>
          </cell>
          <cell r="X61">
            <v>106.31364020806311</v>
          </cell>
          <cell r="Y61">
            <v>2407.86</v>
          </cell>
          <cell r="Z61">
            <v>99.368593076808807</v>
          </cell>
          <cell r="AB61">
            <v>39140</v>
          </cell>
          <cell r="AD61">
            <v>89.331408700216528</v>
          </cell>
          <cell r="AE61">
            <v>92.869950427170139</v>
          </cell>
          <cell r="AF61">
            <v>106.31364020806311</v>
          </cell>
          <cell r="AG61">
            <v>99.368593076808807</v>
          </cell>
        </row>
        <row r="62">
          <cell r="A62">
            <v>39141</v>
          </cell>
          <cell r="B62">
            <v>0</v>
          </cell>
          <cell r="C62">
            <v>0</v>
          </cell>
          <cell r="D62">
            <v>0</v>
          </cell>
          <cell r="F62">
            <v>43.49</v>
          </cell>
          <cell r="G62">
            <v>41.81</v>
          </cell>
          <cell r="H62">
            <v>19.8</v>
          </cell>
          <cell r="I62">
            <v>30.12</v>
          </cell>
          <cell r="J62">
            <v>88.721212518863595</v>
          </cell>
          <cell r="K62">
            <v>31.16</v>
          </cell>
          <cell r="L62">
            <v>33.01</v>
          </cell>
          <cell r="M62">
            <v>24.09</v>
          </cell>
          <cell r="N62">
            <v>93.09144604999473</v>
          </cell>
          <cell r="O62">
            <v>0</v>
          </cell>
          <cell r="P62">
            <v>27.08</v>
          </cell>
          <cell r="Q62">
            <v>0</v>
          </cell>
          <cell r="R62">
            <v>40.93</v>
          </cell>
          <cell r="S62">
            <v>20.92</v>
          </cell>
          <cell r="T62">
            <v>55.72</v>
          </cell>
          <cell r="U62">
            <v>52.11</v>
          </cell>
          <cell r="V62">
            <v>13.23</v>
          </cell>
          <cell r="W62">
            <v>0</v>
          </cell>
          <cell r="X62">
            <v>106.91954649085811</v>
          </cell>
          <cell r="Y62">
            <v>2416.15</v>
          </cell>
          <cell r="Z62">
            <v>99.710708331269927</v>
          </cell>
          <cell r="AB62">
            <v>39141</v>
          </cell>
          <cell r="AD62">
            <v>88.721212518863595</v>
          </cell>
          <cell r="AE62">
            <v>93.09144604999473</v>
          </cell>
          <cell r="AF62">
            <v>106.91954649085811</v>
          </cell>
          <cell r="AG62">
            <v>99.710708331269927</v>
          </cell>
        </row>
        <row r="63">
          <cell r="A63">
            <v>39142</v>
          </cell>
          <cell r="B63">
            <v>0</v>
          </cell>
          <cell r="C63">
            <v>0</v>
          </cell>
          <cell r="D63">
            <v>0</v>
          </cell>
          <cell r="F63">
            <v>43.26</v>
          </cell>
          <cell r="G63">
            <v>42.26</v>
          </cell>
          <cell r="H63">
            <v>19.440000000000001</v>
          </cell>
          <cell r="I63">
            <v>30.59</v>
          </cell>
          <cell r="J63">
            <v>88.937733744504939</v>
          </cell>
          <cell r="K63">
            <v>31.32</v>
          </cell>
          <cell r="L63">
            <v>32.729999999999997</v>
          </cell>
          <cell r="M63">
            <v>24.6</v>
          </cell>
          <cell r="N63">
            <v>93.502795063811845</v>
          </cell>
          <cell r="O63">
            <v>0</v>
          </cell>
          <cell r="P63">
            <v>26.41</v>
          </cell>
          <cell r="Q63">
            <v>0</v>
          </cell>
          <cell r="R63">
            <v>40.51</v>
          </cell>
          <cell r="S63">
            <v>20.53</v>
          </cell>
          <cell r="T63">
            <v>55.36</v>
          </cell>
          <cell r="U63">
            <v>52.11</v>
          </cell>
          <cell r="V63">
            <v>13.48</v>
          </cell>
          <cell r="W63">
            <v>0</v>
          </cell>
          <cell r="X63">
            <v>106.10997423065305</v>
          </cell>
          <cell r="Y63">
            <v>2404.21</v>
          </cell>
          <cell r="Z63">
            <v>99.217963320622673</v>
          </cell>
          <cell r="AB63">
            <v>39142</v>
          </cell>
          <cell r="AD63">
            <v>88.937733744504939</v>
          </cell>
          <cell r="AE63">
            <v>93.502795063811845</v>
          </cell>
          <cell r="AF63">
            <v>106.10997423065305</v>
          </cell>
          <cell r="AG63">
            <v>99.217963320622673</v>
          </cell>
        </row>
        <row r="64">
          <cell r="A64">
            <v>39143</v>
          </cell>
          <cell r="B64">
            <v>0</v>
          </cell>
          <cell r="C64">
            <v>0</v>
          </cell>
          <cell r="D64">
            <v>0</v>
          </cell>
          <cell r="F64">
            <v>42.98</v>
          </cell>
          <cell r="G64">
            <v>40.630000000000003</v>
          </cell>
          <cell r="H64">
            <v>19.66</v>
          </cell>
          <cell r="I64">
            <v>30.19</v>
          </cell>
          <cell r="J64">
            <v>87.566432648776342</v>
          </cell>
          <cell r="K64">
            <v>31.12</v>
          </cell>
          <cell r="L64">
            <v>32.75</v>
          </cell>
          <cell r="M64">
            <v>23.85</v>
          </cell>
          <cell r="N64">
            <v>92.521885877017183</v>
          </cell>
          <cell r="O64">
            <v>0</v>
          </cell>
          <cell r="P64">
            <v>25.5</v>
          </cell>
          <cell r="Q64">
            <v>0</v>
          </cell>
          <cell r="R64">
            <v>39.54</v>
          </cell>
          <cell r="S64">
            <v>19.510000000000002</v>
          </cell>
          <cell r="T64">
            <v>54.65</v>
          </cell>
          <cell r="U64">
            <v>50.67</v>
          </cell>
          <cell r="V64">
            <v>13.16</v>
          </cell>
          <cell r="W64">
            <v>0</v>
          </cell>
          <cell r="X64">
            <v>103.37575848392268</v>
          </cell>
          <cell r="Y64">
            <v>2368</v>
          </cell>
          <cell r="Z64">
            <v>97.723633602403481</v>
          </cell>
          <cell r="AB64">
            <v>39143</v>
          </cell>
          <cell r="AD64">
            <v>87.566432648776342</v>
          </cell>
          <cell r="AE64">
            <v>92.521885877017183</v>
          </cell>
          <cell r="AF64">
            <v>103.37575848392268</v>
          </cell>
          <cell r="AG64">
            <v>97.723633602403481</v>
          </cell>
        </row>
        <row r="65">
          <cell r="A65">
            <v>39144</v>
          </cell>
          <cell r="B65">
            <v>0</v>
          </cell>
          <cell r="C65">
            <v>0</v>
          </cell>
          <cell r="D65">
            <v>0</v>
          </cell>
          <cell r="F65">
            <v>42.98</v>
          </cell>
          <cell r="G65">
            <v>40.630000000000003</v>
          </cell>
          <cell r="H65">
            <v>19.66</v>
          </cell>
          <cell r="I65">
            <v>30.19</v>
          </cell>
          <cell r="J65">
            <v>87.566432648776342</v>
          </cell>
          <cell r="K65">
            <v>31.12</v>
          </cell>
          <cell r="L65">
            <v>32.75</v>
          </cell>
          <cell r="M65">
            <v>23.85</v>
          </cell>
          <cell r="N65">
            <v>92.521885877017183</v>
          </cell>
          <cell r="O65">
            <v>0</v>
          </cell>
          <cell r="P65">
            <v>25.5</v>
          </cell>
          <cell r="Q65">
            <v>0</v>
          </cell>
          <cell r="R65">
            <v>39.54</v>
          </cell>
          <cell r="S65">
            <v>19.510000000000002</v>
          </cell>
          <cell r="T65">
            <v>54.65</v>
          </cell>
          <cell r="U65">
            <v>50.67</v>
          </cell>
          <cell r="V65">
            <v>13.16</v>
          </cell>
          <cell r="W65">
            <v>0</v>
          </cell>
          <cell r="X65">
            <v>103.37575848392268</v>
          </cell>
          <cell r="Y65">
            <v>2368</v>
          </cell>
          <cell r="Z65">
            <v>97.723633602403481</v>
          </cell>
          <cell r="AB65">
            <v>39144</v>
          </cell>
          <cell r="AD65">
            <v>87.566432648776342</v>
          </cell>
          <cell r="AE65">
            <v>92.521885877017183</v>
          </cell>
          <cell r="AF65">
            <v>103.37575848392268</v>
          </cell>
          <cell r="AG65">
            <v>97.723633602403481</v>
          </cell>
        </row>
        <row r="66">
          <cell r="A66">
            <v>39145</v>
          </cell>
          <cell r="B66">
            <v>0</v>
          </cell>
          <cell r="C66">
            <v>0</v>
          </cell>
          <cell r="D66">
            <v>0</v>
          </cell>
          <cell r="F66">
            <v>42.98</v>
          </cell>
          <cell r="G66">
            <v>40.630000000000003</v>
          </cell>
          <cell r="H66">
            <v>19.66</v>
          </cell>
          <cell r="I66">
            <v>30.19</v>
          </cell>
          <cell r="J66">
            <v>87.566432648776342</v>
          </cell>
          <cell r="K66">
            <v>31.12</v>
          </cell>
          <cell r="L66">
            <v>32.75</v>
          </cell>
          <cell r="M66">
            <v>23.85</v>
          </cell>
          <cell r="N66">
            <v>92.521885877017183</v>
          </cell>
          <cell r="O66">
            <v>0</v>
          </cell>
          <cell r="P66">
            <v>25.5</v>
          </cell>
          <cell r="Q66">
            <v>0</v>
          </cell>
          <cell r="R66">
            <v>39.54</v>
          </cell>
          <cell r="S66">
            <v>19.510000000000002</v>
          </cell>
          <cell r="T66">
            <v>54.65</v>
          </cell>
          <cell r="U66">
            <v>50.67</v>
          </cell>
          <cell r="V66">
            <v>13.16</v>
          </cell>
          <cell r="W66">
            <v>0</v>
          </cell>
          <cell r="X66">
            <v>103.37575848392268</v>
          </cell>
          <cell r="Y66">
            <v>2368</v>
          </cell>
          <cell r="Z66">
            <v>97.723633602403481</v>
          </cell>
          <cell r="AB66">
            <v>39145</v>
          </cell>
          <cell r="AD66">
            <v>87.566432648776342</v>
          </cell>
          <cell r="AE66">
            <v>92.521885877017183</v>
          </cell>
          <cell r="AF66">
            <v>103.37575848392268</v>
          </cell>
          <cell r="AG66">
            <v>97.723633602403481</v>
          </cell>
        </row>
        <row r="67">
          <cell r="A67">
            <v>39146</v>
          </cell>
          <cell r="B67">
            <v>0</v>
          </cell>
          <cell r="C67">
            <v>0</v>
          </cell>
          <cell r="D67">
            <v>0</v>
          </cell>
          <cell r="F67">
            <v>41.6</v>
          </cell>
          <cell r="G67">
            <v>40.98</v>
          </cell>
          <cell r="H67">
            <v>19.272500000000001</v>
          </cell>
          <cell r="I67">
            <v>28.95</v>
          </cell>
          <cell r="J67">
            <v>85.822780657437164</v>
          </cell>
          <cell r="K67">
            <v>30.85</v>
          </cell>
          <cell r="L67">
            <v>32.28</v>
          </cell>
          <cell r="M67">
            <v>23.71</v>
          </cell>
          <cell r="N67">
            <v>91.593713743276027</v>
          </cell>
          <cell r="O67">
            <v>0</v>
          </cell>
          <cell r="P67">
            <v>25.14</v>
          </cell>
          <cell r="Q67">
            <v>0</v>
          </cell>
          <cell r="R67">
            <v>38.700099999999999</v>
          </cell>
          <cell r="S67">
            <v>19.350000000000001</v>
          </cell>
          <cell r="T67">
            <v>54.01</v>
          </cell>
          <cell r="U67">
            <v>51.09</v>
          </cell>
          <cell r="V67">
            <v>12.55</v>
          </cell>
          <cell r="W67">
            <v>0</v>
          </cell>
          <cell r="X67">
            <v>102.26073817409684</v>
          </cell>
          <cell r="Y67">
            <v>2340.6799999999998</v>
          </cell>
          <cell r="Z67">
            <v>96.596180194456821</v>
          </cell>
          <cell r="AB67">
            <v>39146</v>
          </cell>
          <cell r="AD67">
            <v>85.822780657437164</v>
          </cell>
          <cell r="AE67">
            <v>91.593713743276027</v>
          </cell>
          <cell r="AF67">
            <v>102.26073817409684</v>
          </cell>
          <cell r="AG67">
            <v>96.596180194456821</v>
          </cell>
        </row>
        <row r="68">
          <cell r="A68">
            <v>39147</v>
          </cell>
          <cell r="B68">
            <v>0</v>
          </cell>
          <cell r="C68">
            <v>0</v>
          </cell>
          <cell r="D68">
            <v>0</v>
          </cell>
          <cell r="F68">
            <v>43.28</v>
          </cell>
          <cell r="G68">
            <v>41.51</v>
          </cell>
          <cell r="H68">
            <v>19.21</v>
          </cell>
          <cell r="I68">
            <v>29.91</v>
          </cell>
          <cell r="J68">
            <v>87.861688865560012</v>
          </cell>
          <cell r="K68">
            <v>31.75</v>
          </cell>
          <cell r="L68">
            <v>32.33</v>
          </cell>
          <cell r="M68">
            <v>23.98</v>
          </cell>
          <cell r="N68">
            <v>92.880497837780823</v>
          </cell>
          <cell r="O68">
            <v>0</v>
          </cell>
          <cell r="P68">
            <v>25.149989999999999</v>
          </cell>
          <cell r="Q68">
            <v>0</v>
          </cell>
          <cell r="R68">
            <v>39.229999999999997</v>
          </cell>
          <cell r="S68">
            <v>19.39</v>
          </cell>
          <cell r="T68">
            <v>55.09</v>
          </cell>
          <cell r="U68">
            <v>52.12</v>
          </cell>
          <cell r="V68">
            <v>13.6</v>
          </cell>
          <cell r="W68">
            <v>0</v>
          </cell>
          <cell r="X68">
            <v>104.16495905473731</v>
          </cell>
          <cell r="Y68">
            <v>2385.14</v>
          </cell>
          <cell r="Z68">
            <v>98.430974430083026</v>
          </cell>
          <cell r="AB68">
            <v>39147</v>
          </cell>
          <cell r="AD68">
            <v>87.861688865560012</v>
          </cell>
          <cell r="AE68">
            <v>92.880497837780823</v>
          </cell>
          <cell r="AF68">
            <v>104.16495905473731</v>
          </cell>
          <cell r="AG68">
            <v>98.430974430083026</v>
          </cell>
        </row>
        <row r="69">
          <cell r="A69">
            <v>39148</v>
          </cell>
          <cell r="B69">
            <v>0</v>
          </cell>
          <cell r="C69">
            <v>0</v>
          </cell>
          <cell r="D69">
            <v>0</v>
          </cell>
          <cell r="F69">
            <v>45.78</v>
          </cell>
          <cell r="G69">
            <v>41.28</v>
          </cell>
          <cell r="H69">
            <v>18.89</v>
          </cell>
          <cell r="I69">
            <v>29.83</v>
          </cell>
          <cell r="J69">
            <v>89.088642477527728</v>
          </cell>
          <cell r="K69">
            <v>31.43</v>
          </cell>
          <cell r="L69">
            <v>31.76</v>
          </cell>
          <cell r="M69">
            <v>23.56</v>
          </cell>
          <cell r="N69">
            <v>91.498787047779771</v>
          </cell>
          <cell r="O69">
            <v>0</v>
          </cell>
          <cell r="P69">
            <v>25.47</v>
          </cell>
          <cell r="Q69">
            <v>0</v>
          </cell>
          <cell r="R69">
            <v>39.020000000000003</v>
          </cell>
          <cell r="S69">
            <v>19.25</v>
          </cell>
          <cell r="T69">
            <v>55.11</v>
          </cell>
          <cell r="U69">
            <v>51.9</v>
          </cell>
          <cell r="V69">
            <v>13.62</v>
          </cell>
          <cell r="W69">
            <v>0</v>
          </cell>
          <cell r="X69">
            <v>104.05803950824648</v>
          </cell>
          <cell r="Y69">
            <v>2374.64</v>
          </cell>
          <cell r="Z69">
            <v>97.997655953383187</v>
          </cell>
          <cell r="AB69">
            <v>39148</v>
          </cell>
          <cell r="AD69">
            <v>89.088642477527728</v>
          </cell>
          <cell r="AE69">
            <v>91.498787047779771</v>
          </cell>
          <cell r="AF69">
            <v>104.05803950824648</v>
          </cell>
          <cell r="AG69">
            <v>97.997655953383187</v>
          </cell>
        </row>
        <row r="70">
          <cell r="A70">
            <v>39149</v>
          </cell>
          <cell r="B70">
            <v>0</v>
          </cell>
          <cell r="C70">
            <v>0</v>
          </cell>
          <cell r="D70">
            <v>0</v>
          </cell>
          <cell r="F70">
            <v>46.46</v>
          </cell>
          <cell r="G70">
            <v>41.8</v>
          </cell>
          <cell r="H70">
            <v>19.04</v>
          </cell>
          <cell r="I70">
            <v>30.18</v>
          </cell>
          <cell r="J70">
            <v>90.204054852043825</v>
          </cell>
          <cell r="K70">
            <v>31.13</v>
          </cell>
          <cell r="L70">
            <v>32.35</v>
          </cell>
          <cell r="M70">
            <v>22.8</v>
          </cell>
          <cell r="N70">
            <v>91.003058749077098</v>
          </cell>
          <cell r="O70">
            <v>0</v>
          </cell>
          <cell r="P70">
            <v>25.66</v>
          </cell>
          <cell r="Q70">
            <v>0</v>
          </cell>
          <cell r="R70">
            <v>39.04</v>
          </cell>
          <cell r="S70">
            <v>19.149999999999999</v>
          </cell>
          <cell r="T70">
            <v>55.88</v>
          </cell>
          <cell r="U70">
            <v>52.96</v>
          </cell>
          <cell r="V70">
            <v>13.61</v>
          </cell>
          <cell r="W70">
            <v>0</v>
          </cell>
          <cell r="X70">
            <v>105.04072784925012</v>
          </cell>
          <cell r="Y70">
            <v>2387.73</v>
          </cell>
          <cell r="Z70">
            <v>98.537859654335662</v>
          </cell>
          <cell r="AB70">
            <v>39149</v>
          </cell>
          <cell r="AD70">
            <v>90.204054852043825</v>
          </cell>
          <cell r="AE70">
            <v>91.003058749077098</v>
          </cell>
          <cell r="AF70">
            <v>105.04072784925012</v>
          </cell>
          <cell r="AG70">
            <v>98.537859654335662</v>
          </cell>
        </row>
        <row r="71">
          <cell r="A71">
            <v>39150</v>
          </cell>
          <cell r="B71">
            <v>0</v>
          </cell>
          <cell r="C71">
            <v>0</v>
          </cell>
          <cell r="D71">
            <v>0</v>
          </cell>
          <cell r="F71">
            <v>45.62</v>
          </cell>
          <cell r="G71">
            <v>42.02</v>
          </cell>
          <cell r="H71">
            <v>19.440000000000001</v>
          </cell>
          <cell r="I71">
            <v>30.19</v>
          </cell>
          <cell r="J71">
            <v>90.066268617544793</v>
          </cell>
          <cell r="K71">
            <v>30.85</v>
          </cell>
          <cell r="L71">
            <v>31.97</v>
          </cell>
          <cell r="M71">
            <v>22.78</v>
          </cell>
          <cell r="N71">
            <v>90.28583482754982</v>
          </cell>
          <cell r="O71">
            <v>0</v>
          </cell>
          <cell r="P71">
            <v>25.46001</v>
          </cell>
          <cell r="Q71">
            <v>0</v>
          </cell>
          <cell r="R71">
            <v>39.090000000000003</v>
          </cell>
          <cell r="S71">
            <v>18.86</v>
          </cell>
          <cell r="T71">
            <v>56.07</v>
          </cell>
          <cell r="U71">
            <v>53.81</v>
          </cell>
          <cell r="V71">
            <v>14</v>
          </cell>
          <cell r="W71">
            <v>0</v>
          </cell>
          <cell r="X71">
            <v>105.54480623498949</v>
          </cell>
          <cell r="Y71">
            <v>2387.5500000000002</v>
          </cell>
          <cell r="Z71">
            <v>98.530431337592248</v>
          </cell>
          <cell r="AB71">
            <v>39150</v>
          </cell>
          <cell r="AD71">
            <v>90.066268617544793</v>
          </cell>
          <cell r="AE71">
            <v>90.28583482754982</v>
          </cell>
          <cell r="AF71">
            <v>105.54480623498949</v>
          </cell>
          <cell r="AG71">
            <v>98.530431337592248</v>
          </cell>
        </row>
        <row r="72">
          <cell r="A72">
            <v>39151</v>
          </cell>
          <cell r="B72">
            <v>0</v>
          </cell>
          <cell r="C72">
            <v>0</v>
          </cell>
          <cell r="D72">
            <v>0</v>
          </cell>
          <cell r="F72">
            <v>45.62</v>
          </cell>
          <cell r="G72">
            <v>42.02</v>
          </cell>
          <cell r="H72">
            <v>19.440000000000001</v>
          </cell>
          <cell r="I72">
            <v>30.19</v>
          </cell>
          <cell r="J72">
            <v>90.066268617544793</v>
          </cell>
          <cell r="K72">
            <v>30.85</v>
          </cell>
          <cell r="L72">
            <v>31.97</v>
          </cell>
          <cell r="M72">
            <v>22.78</v>
          </cell>
          <cell r="N72">
            <v>90.28583482754982</v>
          </cell>
          <cell r="O72">
            <v>0</v>
          </cell>
          <cell r="P72">
            <v>25.46001</v>
          </cell>
          <cell r="Q72">
            <v>0</v>
          </cell>
          <cell r="R72">
            <v>39.090000000000003</v>
          </cell>
          <cell r="S72">
            <v>18.86</v>
          </cell>
          <cell r="T72">
            <v>56.07</v>
          </cell>
          <cell r="U72">
            <v>53.81</v>
          </cell>
          <cell r="V72">
            <v>14</v>
          </cell>
          <cell r="W72">
            <v>0</v>
          </cell>
          <cell r="X72">
            <v>105.54480623498949</v>
          </cell>
          <cell r="Y72">
            <v>2387.5500000000002</v>
          </cell>
          <cell r="Z72">
            <v>98.530431337592248</v>
          </cell>
          <cell r="AB72">
            <v>39151</v>
          </cell>
          <cell r="AD72">
            <v>90.066268617544793</v>
          </cell>
          <cell r="AE72">
            <v>90.28583482754982</v>
          </cell>
          <cell r="AF72">
            <v>105.54480623498949</v>
          </cell>
          <cell r="AG72">
            <v>98.530431337592248</v>
          </cell>
        </row>
        <row r="73">
          <cell r="A73">
            <v>39152</v>
          </cell>
          <cell r="B73">
            <v>0</v>
          </cell>
          <cell r="C73">
            <v>0</v>
          </cell>
          <cell r="D73">
            <v>0</v>
          </cell>
          <cell r="F73">
            <v>45.62</v>
          </cell>
          <cell r="G73">
            <v>42.02</v>
          </cell>
          <cell r="H73">
            <v>19.440000000000001</v>
          </cell>
          <cell r="I73">
            <v>30.19</v>
          </cell>
          <cell r="J73">
            <v>90.066268617544793</v>
          </cell>
          <cell r="K73">
            <v>30.85</v>
          </cell>
          <cell r="L73">
            <v>31.97</v>
          </cell>
          <cell r="M73">
            <v>22.78</v>
          </cell>
          <cell r="N73">
            <v>90.28583482754982</v>
          </cell>
          <cell r="O73">
            <v>0</v>
          </cell>
          <cell r="P73">
            <v>25.46001</v>
          </cell>
          <cell r="Q73">
            <v>0</v>
          </cell>
          <cell r="R73">
            <v>39.090000000000003</v>
          </cell>
          <cell r="S73">
            <v>18.86</v>
          </cell>
          <cell r="T73">
            <v>56.07</v>
          </cell>
          <cell r="U73">
            <v>53.81</v>
          </cell>
          <cell r="V73">
            <v>14</v>
          </cell>
          <cell r="W73">
            <v>0</v>
          </cell>
          <cell r="X73">
            <v>105.54480623498949</v>
          </cell>
          <cell r="Y73">
            <v>2387.5500000000002</v>
          </cell>
          <cell r="Z73">
            <v>98.530431337592248</v>
          </cell>
          <cell r="AB73">
            <v>39152</v>
          </cell>
          <cell r="AD73">
            <v>90.066268617544793</v>
          </cell>
          <cell r="AE73">
            <v>90.28583482754982</v>
          </cell>
          <cell r="AF73">
            <v>105.54480623498949</v>
          </cell>
          <cell r="AG73">
            <v>98.530431337592248</v>
          </cell>
        </row>
        <row r="74">
          <cell r="A74">
            <v>39153</v>
          </cell>
          <cell r="B74">
            <v>0</v>
          </cell>
          <cell r="C74">
            <v>0</v>
          </cell>
          <cell r="D74">
            <v>0</v>
          </cell>
          <cell r="F74">
            <v>45.9</v>
          </cell>
          <cell r="G74">
            <v>41.09</v>
          </cell>
          <cell r="H74">
            <v>19.53</v>
          </cell>
          <cell r="I74">
            <v>30.39</v>
          </cell>
          <cell r="J74">
            <v>89.830063644117857</v>
          </cell>
          <cell r="K74">
            <v>31.25</v>
          </cell>
          <cell r="L74">
            <v>32.74</v>
          </cell>
          <cell r="M74">
            <v>23.4</v>
          </cell>
          <cell r="N74">
            <v>92.173821326864257</v>
          </cell>
          <cell r="O74">
            <v>0</v>
          </cell>
          <cell r="P74">
            <v>24.67</v>
          </cell>
          <cell r="Q74">
            <v>0</v>
          </cell>
          <cell r="R74">
            <v>38.96</v>
          </cell>
          <cell r="S74">
            <v>18.93</v>
          </cell>
          <cell r="T74">
            <v>56.34</v>
          </cell>
          <cell r="U74">
            <v>53.77</v>
          </cell>
          <cell r="V74">
            <v>14.03</v>
          </cell>
          <cell r="W74">
            <v>0</v>
          </cell>
          <cell r="X74">
            <v>105.2443938266602</v>
          </cell>
          <cell r="Y74">
            <v>2402.29</v>
          </cell>
          <cell r="Z74">
            <v>99.138727942026122</v>
          </cell>
          <cell r="AB74">
            <v>39153</v>
          </cell>
          <cell r="AD74">
            <v>89.830063644117857</v>
          </cell>
          <cell r="AE74">
            <v>92.173821326864257</v>
          </cell>
          <cell r="AF74">
            <v>105.2443938266602</v>
          </cell>
          <cell r="AG74">
            <v>99.138727942026122</v>
          </cell>
        </row>
        <row r="75">
          <cell r="A75">
            <v>39154</v>
          </cell>
          <cell r="B75">
            <v>0</v>
          </cell>
          <cell r="C75">
            <v>0</v>
          </cell>
          <cell r="D75">
            <v>0</v>
          </cell>
          <cell r="F75">
            <v>44.66</v>
          </cell>
          <cell r="G75">
            <v>40.14</v>
          </cell>
          <cell r="H75">
            <v>19.5</v>
          </cell>
          <cell r="I75">
            <v>29.2</v>
          </cell>
          <cell r="J75">
            <v>87.59267764582377</v>
          </cell>
          <cell r="K75">
            <v>30.75</v>
          </cell>
          <cell r="L75">
            <v>32.049999999999997</v>
          </cell>
          <cell r="M75">
            <v>22.84</v>
          </cell>
          <cell r="N75">
            <v>90.328024469992613</v>
          </cell>
          <cell r="O75">
            <v>0</v>
          </cell>
          <cell r="P75">
            <v>24.81</v>
          </cell>
          <cell r="Q75">
            <v>0</v>
          </cell>
          <cell r="R75">
            <v>38.229999999999997</v>
          </cell>
          <cell r="S75">
            <v>18.29</v>
          </cell>
          <cell r="T75">
            <v>54.42</v>
          </cell>
          <cell r="U75">
            <v>53.07</v>
          </cell>
          <cell r="V75">
            <v>13.07</v>
          </cell>
          <cell r="W75">
            <v>0</v>
          </cell>
          <cell r="X75">
            <v>102.79531044830395</v>
          </cell>
          <cell r="Y75">
            <v>2350.5700000000002</v>
          </cell>
          <cell r="Z75">
            <v>97.00432493108174</v>
          </cell>
          <cell r="AB75">
            <v>39154</v>
          </cell>
          <cell r="AD75">
            <v>87.59267764582377</v>
          </cell>
          <cell r="AE75">
            <v>90.328024469992613</v>
          </cell>
          <cell r="AF75">
            <v>102.79531044830395</v>
          </cell>
          <cell r="AG75">
            <v>97.00432493108174</v>
          </cell>
        </row>
        <row r="76">
          <cell r="A76">
            <v>39155</v>
          </cell>
          <cell r="B76">
            <v>0</v>
          </cell>
          <cell r="C76">
            <v>0</v>
          </cell>
          <cell r="D76">
            <v>0</v>
          </cell>
          <cell r="F76">
            <v>44.98</v>
          </cell>
          <cell r="G76">
            <v>40.479999999999997</v>
          </cell>
          <cell r="H76">
            <v>19.62</v>
          </cell>
          <cell r="I76">
            <v>29.91</v>
          </cell>
          <cell r="J76">
            <v>88.570303785840835</v>
          </cell>
          <cell r="K76">
            <v>30.58</v>
          </cell>
          <cell r="L76">
            <v>31.97</v>
          </cell>
          <cell r="M76">
            <v>21.99</v>
          </cell>
          <cell r="N76">
            <v>89.167809302816153</v>
          </cell>
          <cell r="O76">
            <v>0</v>
          </cell>
          <cell r="P76">
            <v>24.62</v>
          </cell>
          <cell r="Q76">
            <v>0</v>
          </cell>
          <cell r="R76">
            <v>38.380000000000003</v>
          </cell>
          <cell r="S76">
            <v>18.32</v>
          </cell>
          <cell r="T76">
            <v>54.81</v>
          </cell>
          <cell r="U76">
            <v>53.65</v>
          </cell>
          <cell r="V76">
            <v>13.22</v>
          </cell>
          <cell r="W76">
            <v>0</v>
          </cell>
          <cell r="X76">
            <v>103.36048353561694</v>
          </cell>
          <cell r="Y76">
            <v>2371.7399999999998</v>
          </cell>
          <cell r="Z76">
            <v>97.877977516961323</v>
          </cell>
          <cell r="AB76">
            <v>39155</v>
          </cell>
          <cell r="AD76">
            <v>88.570303785840835</v>
          </cell>
          <cell r="AE76">
            <v>89.167809302816153</v>
          </cell>
          <cell r="AF76">
            <v>103.36048353561694</v>
          </cell>
          <cell r="AG76">
            <v>97.877977516961323</v>
          </cell>
        </row>
        <row r="77">
          <cell r="A77">
            <v>39156</v>
          </cell>
          <cell r="B77">
            <v>0</v>
          </cell>
          <cell r="C77">
            <v>0</v>
          </cell>
          <cell r="D77">
            <v>0</v>
          </cell>
          <cell r="F77">
            <v>45.74</v>
          </cell>
          <cell r="G77">
            <v>40.86</v>
          </cell>
          <cell r="H77">
            <v>19.55</v>
          </cell>
          <cell r="I77">
            <v>30.47</v>
          </cell>
          <cell r="J77">
            <v>89.639787415523926</v>
          </cell>
          <cell r="K77">
            <v>30.61</v>
          </cell>
          <cell r="L77">
            <v>32.520000000000003</v>
          </cell>
          <cell r="M77">
            <v>21.98</v>
          </cell>
          <cell r="N77">
            <v>89.769011707625779</v>
          </cell>
          <cell r="O77">
            <v>0</v>
          </cell>
          <cell r="P77">
            <v>25.92</v>
          </cell>
          <cell r="Q77">
            <v>0</v>
          </cell>
          <cell r="R77">
            <v>38.54</v>
          </cell>
          <cell r="S77">
            <v>18.71</v>
          </cell>
          <cell r="T77">
            <v>55.01</v>
          </cell>
          <cell r="U77">
            <v>53.96</v>
          </cell>
          <cell r="V77">
            <v>13.12</v>
          </cell>
          <cell r="W77">
            <v>0</v>
          </cell>
          <cell r="X77">
            <v>104.51119630798389</v>
          </cell>
          <cell r="Y77">
            <v>2378.6999999999998</v>
          </cell>
          <cell r="Z77">
            <v>98.165205764373781</v>
          </cell>
          <cell r="AB77">
            <v>39156</v>
          </cell>
          <cell r="AD77">
            <v>89.639787415523926</v>
          </cell>
          <cell r="AE77">
            <v>89.769011707625779</v>
          </cell>
          <cell r="AF77">
            <v>104.51119630798389</v>
          </cell>
          <cell r="AG77">
            <v>98.165205764373781</v>
          </cell>
        </row>
        <row r="78">
          <cell r="A78">
            <v>39157</v>
          </cell>
          <cell r="B78">
            <v>0</v>
          </cell>
          <cell r="C78">
            <v>0</v>
          </cell>
          <cell r="D78">
            <v>0</v>
          </cell>
          <cell r="F78">
            <v>45.41</v>
          </cell>
          <cell r="G78">
            <v>40.56</v>
          </cell>
          <cell r="H78">
            <v>20.49</v>
          </cell>
          <cell r="I78">
            <v>30</v>
          </cell>
          <cell r="J78">
            <v>89.534807427334158</v>
          </cell>
          <cell r="K78">
            <v>30.39</v>
          </cell>
          <cell r="L78">
            <v>32.049999999999997</v>
          </cell>
          <cell r="M78">
            <v>21.91</v>
          </cell>
          <cell r="N78">
            <v>88.967408501212944</v>
          </cell>
          <cell r="O78">
            <v>0</v>
          </cell>
          <cell r="P78">
            <v>26.07001</v>
          </cell>
          <cell r="Q78">
            <v>0</v>
          </cell>
          <cell r="R78">
            <v>38.42</v>
          </cell>
          <cell r="S78">
            <v>18.86</v>
          </cell>
          <cell r="T78">
            <v>55.23</v>
          </cell>
          <cell r="U78">
            <v>55.64</v>
          </cell>
          <cell r="V78">
            <v>13.14</v>
          </cell>
          <cell r="W78">
            <v>0</v>
          </cell>
          <cell r="X78">
            <v>105.58044778103626</v>
          </cell>
          <cell r="Y78">
            <v>2372.66</v>
          </cell>
          <cell r="Z78">
            <v>97.915944469205499</v>
          </cell>
          <cell r="AB78">
            <v>39157</v>
          </cell>
          <cell r="AD78">
            <v>89.534807427334158</v>
          </cell>
          <cell r="AE78">
            <v>88.967408501212944</v>
          </cell>
          <cell r="AF78">
            <v>105.58044778103626</v>
          </cell>
          <cell r="AG78">
            <v>97.915944469205499</v>
          </cell>
        </row>
        <row r="79">
          <cell r="A79">
            <v>39158</v>
          </cell>
          <cell r="B79">
            <v>0</v>
          </cell>
          <cell r="C79">
            <v>0</v>
          </cell>
          <cell r="D79">
            <v>0</v>
          </cell>
          <cell r="F79">
            <v>45.41</v>
          </cell>
          <cell r="G79">
            <v>40.56</v>
          </cell>
          <cell r="H79">
            <v>20.49</v>
          </cell>
          <cell r="I79">
            <v>30</v>
          </cell>
          <cell r="J79">
            <v>89.534807427334158</v>
          </cell>
          <cell r="K79">
            <v>30.39</v>
          </cell>
          <cell r="L79">
            <v>32.049999999999997</v>
          </cell>
          <cell r="M79">
            <v>21.91</v>
          </cell>
          <cell r="N79">
            <v>88.967408501212944</v>
          </cell>
          <cell r="O79">
            <v>0</v>
          </cell>
          <cell r="P79">
            <v>26.07001</v>
          </cell>
          <cell r="Q79">
            <v>0</v>
          </cell>
          <cell r="R79">
            <v>38.42</v>
          </cell>
          <cell r="S79">
            <v>18.86</v>
          </cell>
          <cell r="T79">
            <v>55.23</v>
          </cell>
          <cell r="U79">
            <v>55.64</v>
          </cell>
          <cell r="V79">
            <v>13.14</v>
          </cell>
          <cell r="W79">
            <v>0</v>
          </cell>
          <cell r="X79">
            <v>105.58044778103626</v>
          </cell>
          <cell r="Y79">
            <v>2372.66</v>
          </cell>
          <cell r="Z79">
            <v>97.915944469205499</v>
          </cell>
          <cell r="AB79">
            <v>39158</v>
          </cell>
          <cell r="AD79">
            <v>89.534807427334158</v>
          </cell>
          <cell r="AE79">
            <v>88.967408501212944</v>
          </cell>
          <cell r="AF79">
            <v>105.58044778103626</v>
          </cell>
          <cell r="AG79">
            <v>97.915944469205499</v>
          </cell>
        </row>
        <row r="80">
          <cell r="A80">
            <v>39159</v>
          </cell>
          <cell r="B80">
            <v>0</v>
          </cell>
          <cell r="C80">
            <v>0</v>
          </cell>
          <cell r="D80">
            <v>0</v>
          </cell>
          <cell r="F80">
            <v>45.41</v>
          </cell>
          <cell r="G80">
            <v>40.56</v>
          </cell>
          <cell r="H80">
            <v>20.49</v>
          </cell>
          <cell r="I80">
            <v>30</v>
          </cell>
          <cell r="J80">
            <v>89.534807427334158</v>
          </cell>
          <cell r="K80">
            <v>30.39</v>
          </cell>
          <cell r="L80">
            <v>32.049999999999997</v>
          </cell>
          <cell r="M80">
            <v>21.91</v>
          </cell>
          <cell r="N80">
            <v>88.967408501212944</v>
          </cell>
          <cell r="O80">
            <v>0</v>
          </cell>
          <cell r="P80">
            <v>26.07001</v>
          </cell>
          <cell r="Q80">
            <v>0</v>
          </cell>
          <cell r="R80">
            <v>38.42</v>
          </cell>
          <cell r="S80">
            <v>18.86</v>
          </cell>
          <cell r="T80">
            <v>55.23</v>
          </cell>
          <cell r="U80">
            <v>55.64</v>
          </cell>
          <cell r="V80">
            <v>13.14</v>
          </cell>
          <cell r="W80">
            <v>0</v>
          </cell>
          <cell r="X80">
            <v>105.58044778103626</v>
          </cell>
          <cell r="Y80">
            <v>2372.66</v>
          </cell>
          <cell r="Z80">
            <v>97.915944469205499</v>
          </cell>
          <cell r="AB80">
            <v>39159</v>
          </cell>
          <cell r="AD80">
            <v>89.534807427334158</v>
          </cell>
          <cell r="AE80">
            <v>88.967408501212944</v>
          </cell>
          <cell r="AF80">
            <v>105.58044778103626</v>
          </cell>
          <cell r="AG80">
            <v>97.915944469205499</v>
          </cell>
        </row>
        <row r="81">
          <cell r="A81">
            <v>39160</v>
          </cell>
          <cell r="B81">
            <v>0</v>
          </cell>
          <cell r="C81">
            <v>0</v>
          </cell>
          <cell r="D81">
            <v>0</v>
          </cell>
          <cell r="F81">
            <v>45.63</v>
          </cell>
          <cell r="G81">
            <v>41.37</v>
          </cell>
          <cell r="H81">
            <v>21.13</v>
          </cell>
          <cell r="I81">
            <v>30.16</v>
          </cell>
          <cell r="J81">
            <v>90.735516042254432</v>
          </cell>
          <cell r="K81">
            <v>30.73</v>
          </cell>
          <cell r="L81">
            <v>32.28</v>
          </cell>
          <cell r="M81">
            <v>21.97</v>
          </cell>
          <cell r="N81">
            <v>89.631895369686745</v>
          </cell>
          <cell r="O81">
            <v>0</v>
          </cell>
          <cell r="P81">
            <v>26.3</v>
          </cell>
          <cell r="Q81">
            <v>0</v>
          </cell>
          <cell r="R81">
            <v>39</v>
          </cell>
          <cell r="S81">
            <v>19.13</v>
          </cell>
          <cell r="T81">
            <v>56.6</v>
          </cell>
          <cell r="U81">
            <v>54.92</v>
          </cell>
          <cell r="V81">
            <v>13.22</v>
          </cell>
          <cell r="W81">
            <v>0</v>
          </cell>
          <cell r="X81">
            <v>106.50203123716744</v>
          </cell>
          <cell r="Y81">
            <v>2394.41</v>
          </cell>
          <cell r="Z81">
            <v>98.813532742369475</v>
          </cell>
          <cell r="AB81">
            <v>39160</v>
          </cell>
          <cell r="AD81">
            <v>90.735516042254432</v>
          </cell>
          <cell r="AE81">
            <v>89.631895369686745</v>
          </cell>
          <cell r="AF81">
            <v>106.50203123716744</v>
          </cell>
          <cell r="AG81">
            <v>98.813532742369475</v>
          </cell>
        </row>
        <row r="82">
          <cell r="A82">
            <v>39161</v>
          </cell>
          <cell r="B82">
            <v>0</v>
          </cell>
          <cell r="C82">
            <v>0</v>
          </cell>
          <cell r="D82">
            <v>0</v>
          </cell>
          <cell r="F82">
            <v>46.05</v>
          </cell>
          <cell r="G82">
            <v>41.2</v>
          </cell>
          <cell r="H82">
            <v>21.49</v>
          </cell>
          <cell r="I82">
            <v>30.85</v>
          </cell>
          <cell r="J82">
            <v>91.588478446296179</v>
          </cell>
          <cell r="K82">
            <v>31.05</v>
          </cell>
          <cell r="L82">
            <v>32.799999999999997</v>
          </cell>
          <cell r="M82">
            <v>21.76</v>
          </cell>
          <cell r="N82">
            <v>90.296382238160533</v>
          </cell>
          <cell r="O82">
            <v>0</v>
          </cell>
          <cell r="P82">
            <v>26.62</v>
          </cell>
          <cell r="Q82">
            <v>0</v>
          </cell>
          <cell r="R82">
            <v>39.68</v>
          </cell>
          <cell r="S82">
            <v>19.350000000000001</v>
          </cell>
          <cell r="T82">
            <v>56.65</v>
          </cell>
          <cell r="U82">
            <v>55</v>
          </cell>
          <cell r="V82">
            <v>13.37</v>
          </cell>
          <cell r="W82">
            <v>0</v>
          </cell>
          <cell r="X82">
            <v>107.26577865245525</v>
          </cell>
          <cell r="Y82">
            <v>2408.21</v>
          </cell>
          <cell r="Z82">
            <v>99.383037026032127</v>
          </cell>
          <cell r="AB82">
            <v>39161</v>
          </cell>
          <cell r="AD82">
            <v>91.588478446296179</v>
          </cell>
          <cell r="AE82">
            <v>90.296382238160533</v>
          </cell>
          <cell r="AF82">
            <v>107.26577865245525</v>
          </cell>
          <cell r="AG82">
            <v>99.383037026032127</v>
          </cell>
        </row>
        <row r="83">
          <cell r="A83">
            <v>39162</v>
          </cell>
          <cell r="B83">
            <v>0</v>
          </cell>
          <cell r="C83">
            <v>0</v>
          </cell>
          <cell r="D83">
            <v>0</v>
          </cell>
          <cell r="F83">
            <v>47.01</v>
          </cell>
          <cell r="G83">
            <v>42.38</v>
          </cell>
          <cell r="H83">
            <v>22.18</v>
          </cell>
          <cell r="I83">
            <v>31.85</v>
          </cell>
          <cell r="J83">
            <v>94.101436913588344</v>
          </cell>
          <cell r="K83">
            <v>31.75</v>
          </cell>
          <cell r="L83">
            <v>33.14</v>
          </cell>
          <cell r="M83">
            <v>22.36</v>
          </cell>
          <cell r="N83">
            <v>92.026157578314525</v>
          </cell>
          <cell r="O83">
            <v>0</v>
          </cell>
          <cell r="P83">
            <v>26.92999</v>
          </cell>
          <cell r="Q83">
            <v>0</v>
          </cell>
          <cell r="R83">
            <v>40.57</v>
          </cell>
          <cell r="S83">
            <v>19.7</v>
          </cell>
          <cell r="T83">
            <v>57.46</v>
          </cell>
          <cell r="U83">
            <v>55.54</v>
          </cell>
          <cell r="V83">
            <v>13.34</v>
          </cell>
          <cell r="W83">
            <v>0</v>
          </cell>
          <cell r="X83">
            <v>108.72707694872317</v>
          </cell>
          <cell r="Y83">
            <v>2455.92</v>
          </cell>
          <cell r="Z83">
            <v>101.35195364730353</v>
          </cell>
          <cell r="AB83">
            <v>39162</v>
          </cell>
          <cell r="AD83">
            <v>94.101436913588344</v>
          </cell>
          <cell r="AE83">
            <v>92.026157578314525</v>
          </cell>
          <cell r="AF83">
            <v>108.72707694872317</v>
          </cell>
          <cell r="AG83">
            <v>101.35195364730353</v>
          </cell>
        </row>
        <row r="84">
          <cell r="A84">
            <v>39163</v>
          </cell>
          <cell r="B84">
            <v>0</v>
          </cell>
          <cell r="C84">
            <v>0</v>
          </cell>
          <cell r="D84">
            <v>0</v>
          </cell>
          <cell r="F84">
            <v>47.43</v>
          </cell>
          <cell r="G84">
            <v>42.67</v>
          </cell>
          <cell r="H84">
            <v>22.64</v>
          </cell>
          <cell r="I84">
            <v>31.49</v>
          </cell>
          <cell r="J84">
            <v>94.632898103798951</v>
          </cell>
          <cell r="K84">
            <v>31.17</v>
          </cell>
          <cell r="L84">
            <v>32.1</v>
          </cell>
          <cell r="M84">
            <v>22.44</v>
          </cell>
          <cell r="N84">
            <v>90.401856344267486</v>
          </cell>
          <cell r="O84">
            <v>0</v>
          </cell>
          <cell r="P84">
            <v>27.11</v>
          </cell>
          <cell r="Q84">
            <v>0</v>
          </cell>
          <cell r="R84">
            <v>41</v>
          </cell>
          <cell r="S84">
            <v>19.739999999999998</v>
          </cell>
          <cell r="T84">
            <v>57.19</v>
          </cell>
          <cell r="U84">
            <v>55.59</v>
          </cell>
          <cell r="V84">
            <v>13.19</v>
          </cell>
          <cell r="W84">
            <v>0</v>
          </cell>
          <cell r="X84">
            <v>108.86964822455964</v>
          </cell>
          <cell r="Y84">
            <v>2451.7399999999998</v>
          </cell>
          <cell r="Z84">
            <v>101.17945162515063</v>
          </cell>
          <cell r="AB84">
            <v>39163</v>
          </cell>
          <cell r="AD84">
            <v>94.632898103798951</v>
          </cell>
          <cell r="AE84">
            <v>90.401856344267486</v>
          </cell>
          <cell r="AF84">
            <v>108.86964822455964</v>
          </cell>
          <cell r="AG84">
            <v>101.17945162515063</v>
          </cell>
        </row>
        <row r="85">
          <cell r="A85">
            <v>39164</v>
          </cell>
          <cell r="B85">
            <v>0</v>
          </cell>
          <cell r="C85">
            <v>0</v>
          </cell>
          <cell r="D85">
            <v>0</v>
          </cell>
          <cell r="F85">
            <v>47.45</v>
          </cell>
          <cell r="G85">
            <v>43.02</v>
          </cell>
          <cell r="H85">
            <v>22.61</v>
          </cell>
          <cell r="I85">
            <v>31.6</v>
          </cell>
          <cell r="J85">
            <v>94.928154320582649</v>
          </cell>
          <cell r="K85">
            <v>31.15</v>
          </cell>
          <cell r="L85">
            <v>31.53</v>
          </cell>
          <cell r="M85">
            <v>22.15</v>
          </cell>
          <cell r="N85">
            <v>89.473684210526315</v>
          </cell>
          <cell r="O85">
            <v>0</v>
          </cell>
          <cell r="P85">
            <v>26.72</v>
          </cell>
          <cell r="Q85">
            <v>0</v>
          </cell>
          <cell r="R85">
            <v>41.91</v>
          </cell>
          <cell r="S85">
            <v>19.88</v>
          </cell>
          <cell r="T85">
            <v>57.82</v>
          </cell>
          <cell r="U85">
            <v>55.64</v>
          </cell>
          <cell r="V85">
            <v>12.96</v>
          </cell>
          <cell r="W85">
            <v>0</v>
          </cell>
          <cell r="X85">
            <v>109.43482131187264</v>
          </cell>
          <cell r="Y85">
            <v>2448.9299999999998</v>
          </cell>
          <cell r="Z85">
            <v>101.06348734710049</v>
          </cell>
          <cell r="AB85">
            <v>39164</v>
          </cell>
          <cell r="AD85">
            <v>94.928154320582649</v>
          </cell>
          <cell r="AE85">
            <v>89.473684210526315</v>
          </cell>
          <cell r="AF85">
            <v>109.43482131187264</v>
          </cell>
          <cell r="AG85">
            <v>101.06348734710049</v>
          </cell>
        </row>
        <row r="86">
          <cell r="A86">
            <v>39165</v>
          </cell>
          <cell r="B86">
            <v>0</v>
          </cell>
          <cell r="C86">
            <v>0</v>
          </cell>
          <cell r="D86">
            <v>0</v>
          </cell>
          <cell r="F86">
            <v>47.45</v>
          </cell>
          <cell r="G86">
            <v>43.02</v>
          </cell>
          <cell r="H86">
            <v>22.61</v>
          </cell>
          <cell r="I86">
            <v>31.6</v>
          </cell>
          <cell r="J86">
            <v>94.928154320582649</v>
          </cell>
          <cell r="K86">
            <v>31.15</v>
          </cell>
          <cell r="L86">
            <v>31.53</v>
          </cell>
          <cell r="M86">
            <v>22.15</v>
          </cell>
          <cell r="N86">
            <v>89.473684210526315</v>
          </cell>
          <cell r="O86">
            <v>0</v>
          </cell>
          <cell r="P86">
            <v>26.72</v>
          </cell>
          <cell r="Q86">
            <v>0</v>
          </cell>
          <cell r="R86">
            <v>41.91</v>
          </cell>
          <cell r="S86">
            <v>19.88</v>
          </cell>
          <cell r="T86">
            <v>57.82</v>
          </cell>
          <cell r="U86">
            <v>55.64</v>
          </cell>
          <cell r="V86">
            <v>12.96</v>
          </cell>
          <cell r="W86">
            <v>0</v>
          </cell>
          <cell r="X86">
            <v>109.43482131187264</v>
          </cell>
          <cell r="Y86">
            <v>2448.9299999999998</v>
          </cell>
          <cell r="Z86">
            <v>101.06348734710049</v>
          </cell>
          <cell r="AB86">
            <v>39165</v>
          </cell>
          <cell r="AD86">
            <v>94.928154320582649</v>
          </cell>
          <cell r="AE86">
            <v>89.473684210526315</v>
          </cell>
          <cell r="AF86">
            <v>109.43482131187264</v>
          </cell>
          <cell r="AG86">
            <v>101.06348734710049</v>
          </cell>
        </row>
        <row r="87">
          <cell r="A87">
            <v>39166</v>
          </cell>
          <cell r="B87">
            <v>0</v>
          </cell>
          <cell r="C87">
            <v>0</v>
          </cell>
          <cell r="D87">
            <v>0</v>
          </cell>
          <cell r="F87">
            <v>47.45</v>
          </cell>
          <cell r="G87">
            <v>43.02</v>
          </cell>
          <cell r="H87">
            <v>22.61</v>
          </cell>
          <cell r="I87">
            <v>31.6</v>
          </cell>
          <cell r="J87">
            <v>94.928154320582649</v>
          </cell>
          <cell r="K87">
            <v>31.15</v>
          </cell>
          <cell r="L87">
            <v>31.53</v>
          </cell>
          <cell r="M87">
            <v>22.15</v>
          </cell>
          <cell r="N87">
            <v>89.473684210526315</v>
          </cell>
          <cell r="O87">
            <v>0</v>
          </cell>
          <cell r="P87">
            <v>26.72</v>
          </cell>
          <cell r="Q87">
            <v>0</v>
          </cell>
          <cell r="R87">
            <v>41.91</v>
          </cell>
          <cell r="S87">
            <v>19.88</v>
          </cell>
          <cell r="T87">
            <v>57.82</v>
          </cell>
          <cell r="U87">
            <v>55.64</v>
          </cell>
          <cell r="V87">
            <v>12.96</v>
          </cell>
          <cell r="W87">
            <v>0</v>
          </cell>
          <cell r="X87">
            <v>109.43482131187264</v>
          </cell>
          <cell r="Y87">
            <v>2448.9299999999998</v>
          </cell>
          <cell r="Z87">
            <v>101.06348734710049</v>
          </cell>
          <cell r="AB87">
            <v>39166</v>
          </cell>
          <cell r="AD87">
            <v>94.928154320582649</v>
          </cell>
          <cell r="AE87">
            <v>89.473684210526315</v>
          </cell>
          <cell r="AF87">
            <v>109.43482131187264</v>
          </cell>
          <cell r="AG87">
            <v>101.06348734710049</v>
          </cell>
        </row>
        <row r="88">
          <cell r="A88">
            <v>39167</v>
          </cell>
          <cell r="B88">
            <v>0</v>
          </cell>
          <cell r="C88">
            <v>0</v>
          </cell>
          <cell r="D88">
            <v>0</v>
          </cell>
          <cell r="F88">
            <v>47.14</v>
          </cell>
          <cell r="G88">
            <v>42.89</v>
          </cell>
          <cell r="H88">
            <v>22.37</v>
          </cell>
          <cell r="I88">
            <v>31.04</v>
          </cell>
          <cell r="J88">
            <v>94.114559412112058</v>
          </cell>
          <cell r="K88">
            <v>30.82</v>
          </cell>
          <cell r="L88">
            <v>30.96</v>
          </cell>
          <cell r="M88">
            <v>21.89</v>
          </cell>
          <cell r="N88">
            <v>88.25018457968568</v>
          </cell>
          <cell r="O88">
            <v>0</v>
          </cell>
          <cell r="P88">
            <v>26.600010000000001</v>
          </cell>
          <cell r="Q88">
            <v>0</v>
          </cell>
          <cell r="R88">
            <v>41.13</v>
          </cell>
          <cell r="S88">
            <v>19.79</v>
          </cell>
          <cell r="T88">
            <v>57.92</v>
          </cell>
          <cell r="U88">
            <v>55.87</v>
          </cell>
          <cell r="V88">
            <v>12.85</v>
          </cell>
          <cell r="W88">
            <v>0</v>
          </cell>
          <cell r="X88">
            <v>109.04276939700767</v>
          </cell>
          <cell r="Y88">
            <v>2455.63</v>
          </cell>
          <cell r="Z88">
            <v>101.33998580366135</v>
          </cell>
          <cell r="AB88">
            <v>39167</v>
          </cell>
          <cell r="AD88">
            <v>94.114559412112058</v>
          </cell>
          <cell r="AE88">
            <v>88.25018457968568</v>
          </cell>
          <cell r="AF88">
            <v>109.04276939700767</v>
          </cell>
          <cell r="AG88">
            <v>101.33998580366135</v>
          </cell>
        </row>
        <row r="89">
          <cell r="A89">
            <v>39168</v>
          </cell>
          <cell r="B89">
            <v>0</v>
          </cell>
          <cell r="C89">
            <v>0</v>
          </cell>
          <cell r="D89">
            <v>0</v>
          </cell>
          <cell r="F89">
            <v>47.11</v>
          </cell>
          <cell r="G89">
            <v>42.54</v>
          </cell>
          <cell r="H89">
            <v>22.93</v>
          </cell>
          <cell r="I89">
            <v>30.19</v>
          </cell>
          <cell r="J89">
            <v>93.674955711567492</v>
          </cell>
          <cell r="K89">
            <v>30.71</v>
          </cell>
          <cell r="L89">
            <v>31.01</v>
          </cell>
          <cell r="M89">
            <v>21.3</v>
          </cell>
          <cell r="N89">
            <v>87.56460288999051</v>
          </cell>
          <cell r="O89">
            <v>0</v>
          </cell>
          <cell r="P89">
            <v>26.83</v>
          </cell>
          <cell r="Q89">
            <v>0</v>
          </cell>
          <cell r="R89">
            <v>40.799999999999997</v>
          </cell>
          <cell r="S89">
            <v>19.579999999999998</v>
          </cell>
          <cell r="T89">
            <v>58.5</v>
          </cell>
          <cell r="U89">
            <v>56.01</v>
          </cell>
          <cell r="V89">
            <v>13.07</v>
          </cell>
          <cell r="W89">
            <v>0</v>
          </cell>
          <cell r="X89">
            <v>109.36353821977909</v>
          </cell>
          <cell r="Y89">
            <v>2437.4299999999998</v>
          </cell>
          <cell r="Z89">
            <v>100.58890044404826</v>
          </cell>
          <cell r="AB89">
            <v>39168</v>
          </cell>
          <cell r="AD89">
            <v>93.674955711567492</v>
          </cell>
          <cell r="AE89">
            <v>87.56460288999051</v>
          </cell>
          <cell r="AF89">
            <v>109.36353821977909</v>
          </cell>
          <cell r="AG89">
            <v>100.58890044404826</v>
          </cell>
        </row>
        <row r="90">
          <cell r="A90">
            <v>39169</v>
          </cell>
          <cell r="B90">
            <v>0</v>
          </cell>
          <cell r="C90">
            <v>0</v>
          </cell>
          <cell r="D90">
            <v>0</v>
          </cell>
          <cell r="F90">
            <v>46.76</v>
          </cell>
          <cell r="G90">
            <v>42.35</v>
          </cell>
          <cell r="H90">
            <v>22.55</v>
          </cell>
          <cell r="I90">
            <v>30.09</v>
          </cell>
          <cell r="J90">
            <v>93.005708286857825</v>
          </cell>
          <cell r="K90">
            <v>30.22</v>
          </cell>
          <cell r="L90">
            <v>30.4</v>
          </cell>
          <cell r="M90">
            <v>20.99</v>
          </cell>
          <cell r="N90">
            <v>86.077417993882506</v>
          </cell>
          <cell r="O90">
            <v>0</v>
          </cell>
          <cell r="P90">
            <v>26.53999</v>
          </cell>
          <cell r="Q90">
            <v>0</v>
          </cell>
          <cell r="R90">
            <v>40.479999999999997</v>
          </cell>
          <cell r="S90">
            <v>19.48</v>
          </cell>
          <cell r="T90">
            <v>58.82</v>
          </cell>
          <cell r="U90">
            <v>55.67</v>
          </cell>
          <cell r="V90">
            <v>12.87</v>
          </cell>
          <cell r="W90">
            <v>0</v>
          </cell>
          <cell r="X90">
            <v>108.89000973065122</v>
          </cell>
          <cell r="Y90">
            <v>2417.1</v>
          </cell>
          <cell r="Z90">
            <v>99.749913336304658</v>
          </cell>
          <cell r="AB90">
            <v>39169</v>
          </cell>
          <cell r="AD90">
            <v>93.005708286857825</v>
          </cell>
          <cell r="AE90">
            <v>86.077417993882506</v>
          </cell>
          <cell r="AF90">
            <v>108.89000973065122</v>
          </cell>
          <cell r="AG90">
            <v>99.749913336304658</v>
          </cell>
        </row>
        <row r="91">
          <cell r="A91">
            <v>39170</v>
          </cell>
          <cell r="B91">
            <v>0</v>
          </cell>
          <cell r="C91">
            <v>0</v>
          </cell>
          <cell r="D91">
            <v>0</v>
          </cell>
          <cell r="F91">
            <v>46.44</v>
          </cell>
          <cell r="G91">
            <v>42.37</v>
          </cell>
          <cell r="H91">
            <v>22.58</v>
          </cell>
          <cell r="I91">
            <v>30.06</v>
          </cell>
          <cell r="J91">
            <v>92.80887080900203</v>
          </cell>
          <cell r="K91">
            <v>29.85</v>
          </cell>
          <cell r="L91">
            <v>29.9</v>
          </cell>
          <cell r="M91">
            <v>20.92</v>
          </cell>
          <cell r="N91">
            <v>85.08596139647716</v>
          </cell>
          <cell r="O91">
            <v>0</v>
          </cell>
          <cell r="P91">
            <v>26.71001</v>
          </cell>
          <cell r="Q91">
            <v>0</v>
          </cell>
          <cell r="R91">
            <v>40.22</v>
          </cell>
          <cell r="S91">
            <v>19.38</v>
          </cell>
          <cell r="T91">
            <v>58.13</v>
          </cell>
          <cell r="U91">
            <v>54.35</v>
          </cell>
          <cell r="V91">
            <v>12.9</v>
          </cell>
          <cell r="W91">
            <v>0</v>
          </cell>
          <cell r="X91">
            <v>107.78513198650039</v>
          </cell>
          <cell r="Y91">
            <v>2417.88</v>
          </cell>
          <cell r="Z91">
            <v>99.782102708859526</v>
          </cell>
          <cell r="AB91">
            <v>39170</v>
          </cell>
          <cell r="AD91">
            <v>92.80887080900203</v>
          </cell>
          <cell r="AE91">
            <v>85.08596139647716</v>
          </cell>
          <cell r="AF91">
            <v>107.78513198650039</v>
          </cell>
          <cell r="AG91">
            <v>99.782102708859526</v>
          </cell>
        </row>
        <row r="92">
          <cell r="A92">
            <v>39171</v>
          </cell>
          <cell r="B92">
            <v>0</v>
          </cell>
          <cell r="C92">
            <v>0</v>
          </cell>
          <cell r="D92">
            <v>0</v>
          </cell>
          <cell r="F92">
            <v>46.75</v>
          </cell>
          <cell r="G92">
            <v>42</v>
          </cell>
          <cell r="H92">
            <v>21.9</v>
          </cell>
          <cell r="I92">
            <v>30.25</v>
          </cell>
          <cell r="J92">
            <v>92.448002099599762</v>
          </cell>
          <cell r="K92">
            <v>30.59</v>
          </cell>
          <cell r="L92">
            <v>30.4</v>
          </cell>
          <cell r="M92">
            <v>20.99</v>
          </cell>
          <cell r="N92">
            <v>86.467672186478211</v>
          </cell>
          <cell r="O92">
            <v>0</v>
          </cell>
          <cell r="P92">
            <v>26.81</v>
          </cell>
          <cell r="Q92">
            <v>0</v>
          </cell>
          <cell r="R92">
            <v>40</v>
          </cell>
          <cell r="S92">
            <v>19.27</v>
          </cell>
          <cell r="T92">
            <v>58.54</v>
          </cell>
          <cell r="U92">
            <v>54.45</v>
          </cell>
          <cell r="V92">
            <v>13.13</v>
          </cell>
          <cell r="W92">
            <v>0</v>
          </cell>
          <cell r="X92">
            <v>108.04480101604881</v>
          </cell>
          <cell r="Y92">
            <v>2421.64</v>
          </cell>
          <cell r="Z92">
            <v>99.937271991944399</v>
          </cell>
          <cell r="AB92">
            <v>39171</v>
          </cell>
          <cell r="AD92">
            <v>92.448002099599762</v>
          </cell>
          <cell r="AE92">
            <v>86.467672186478211</v>
          </cell>
          <cell r="AF92">
            <v>108.04480101604881</v>
          </cell>
          <cell r="AG92">
            <v>99.937271991944399</v>
          </cell>
        </row>
        <row r="93">
          <cell r="A93">
            <v>39172</v>
          </cell>
          <cell r="B93">
            <v>0</v>
          </cell>
          <cell r="C93">
            <v>0</v>
          </cell>
          <cell r="D93">
            <v>0</v>
          </cell>
          <cell r="F93">
            <v>46.75</v>
          </cell>
          <cell r="G93">
            <v>42</v>
          </cell>
          <cell r="H93">
            <v>21.9</v>
          </cell>
          <cell r="I93">
            <v>30.25</v>
          </cell>
          <cell r="J93">
            <v>92.448002099599762</v>
          </cell>
          <cell r="K93">
            <v>30.59</v>
          </cell>
          <cell r="L93">
            <v>30.4</v>
          </cell>
          <cell r="M93">
            <v>20.99</v>
          </cell>
          <cell r="N93">
            <v>86.467672186478211</v>
          </cell>
          <cell r="O93">
            <v>0</v>
          </cell>
          <cell r="P93">
            <v>26.81</v>
          </cell>
          <cell r="Q93">
            <v>0</v>
          </cell>
          <cell r="R93">
            <v>40</v>
          </cell>
          <cell r="S93">
            <v>19.27</v>
          </cell>
          <cell r="T93">
            <v>58.54</v>
          </cell>
          <cell r="U93">
            <v>54.45</v>
          </cell>
          <cell r="V93">
            <v>13.13</v>
          </cell>
          <cell r="W93">
            <v>0</v>
          </cell>
          <cell r="X93">
            <v>108.04480101604881</v>
          </cell>
          <cell r="Y93">
            <v>2421.64</v>
          </cell>
          <cell r="Z93">
            <v>99.937271991944399</v>
          </cell>
          <cell r="AB93">
            <v>39172</v>
          </cell>
          <cell r="AD93">
            <v>92.448002099599762</v>
          </cell>
          <cell r="AE93">
            <v>86.467672186478211</v>
          </cell>
          <cell r="AF93">
            <v>108.04480101604881</v>
          </cell>
          <cell r="AG93">
            <v>99.937271991944399</v>
          </cell>
        </row>
        <row r="94">
          <cell r="A94">
            <v>39173</v>
          </cell>
          <cell r="B94">
            <v>0</v>
          </cell>
          <cell r="C94">
            <v>0</v>
          </cell>
          <cell r="D94">
            <v>0</v>
          </cell>
          <cell r="F94">
            <v>46.75</v>
          </cell>
          <cell r="G94">
            <v>42</v>
          </cell>
          <cell r="H94">
            <v>21.9</v>
          </cell>
          <cell r="I94">
            <v>30.25</v>
          </cell>
          <cell r="J94">
            <v>92.448002099599762</v>
          </cell>
          <cell r="K94">
            <v>30.59</v>
          </cell>
          <cell r="L94">
            <v>30.4</v>
          </cell>
          <cell r="M94">
            <v>20.99</v>
          </cell>
          <cell r="N94">
            <v>86.467672186478211</v>
          </cell>
          <cell r="O94">
            <v>0</v>
          </cell>
          <cell r="P94">
            <v>26.81</v>
          </cell>
          <cell r="Q94">
            <v>0</v>
          </cell>
          <cell r="R94">
            <v>40</v>
          </cell>
          <cell r="S94">
            <v>19.27</v>
          </cell>
          <cell r="T94">
            <v>58.54</v>
          </cell>
          <cell r="U94">
            <v>54.45</v>
          </cell>
          <cell r="V94">
            <v>13.13</v>
          </cell>
          <cell r="W94">
            <v>0</v>
          </cell>
          <cell r="X94">
            <v>108.04480101604881</v>
          </cell>
          <cell r="Y94">
            <v>2421.64</v>
          </cell>
          <cell r="Z94">
            <v>99.937271991944399</v>
          </cell>
          <cell r="AB94">
            <v>39173</v>
          </cell>
          <cell r="AD94">
            <v>92.448002099599762</v>
          </cell>
          <cell r="AE94">
            <v>86.467672186478211</v>
          </cell>
          <cell r="AF94">
            <v>108.04480101604881</v>
          </cell>
          <cell r="AG94">
            <v>99.937271991944399</v>
          </cell>
        </row>
        <row r="95">
          <cell r="A95">
            <v>39174</v>
          </cell>
          <cell r="B95">
            <v>0</v>
          </cell>
          <cell r="C95">
            <v>0</v>
          </cell>
          <cell r="D95">
            <v>0</v>
          </cell>
          <cell r="F95">
            <v>47.8</v>
          </cell>
          <cell r="G95">
            <v>41.01</v>
          </cell>
          <cell r="H95">
            <v>21.7</v>
          </cell>
          <cell r="I95">
            <v>30.33</v>
          </cell>
          <cell r="J95">
            <v>92.40863460402862</v>
          </cell>
          <cell r="K95">
            <v>31.08</v>
          </cell>
          <cell r="L95">
            <v>30.72</v>
          </cell>
          <cell r="M95">
            <v>21.38</v>
          </cell>
          <cell r="N95">
            <v>87.73336145976161</v>
          </cell>
          <cell r="O95">
            <v>0</v>
          </cell>
          <cell r="P95">
            <v>26.149989999999999</v>
          </cell>
          <cell r="Q95">
            <v>0</v>
          </cell>
          <cell r="R95">
            <v>39.880000000000003</v>
          </cell>
          <cell r="S95">
            <v>19.55</v>
          </cell>
          <cell r="T95">
            <v>59</v>
          </cell>
          <cell r="U95">
            <v>55.1</v>
          </cell>
          <cell r="V95">
            <v>13.37</v>
          </cell>
          <cell r="W95">
            <v>0</v>
          </cell>
          <cell r="X95">
            <v>108.47758612639582</v>
          </cell>
          <cell r="Y95">
            <v>2422.2600000000002</v>
          </cell>
          <cell r="Z95">
            <v>99.962858416282884</v>
          </cell>
          <cell r="AB95">
            <v>39174</v>
          </cell>
          <cell r="AD95">
            <v>92.40863460402862</v>
          </cell>
          <cell r="AE95">
            <v>87.73336145976161</v>
          </cell>
          <cell r="AF95">
            <v>108.47758612639582</v>
          </cell>
          <cell r="AG95">
            <v>99.962858416282884</v>
          </cell>
        </row>
        <row r="96">
          <cell r="A96">
            <v>39175</v>
          </cell>
          <cell r="B96">
            <v>0</v>
          </cell>
          <cell r="C96">
            <v>0</v>
          </cell>
          <cell r="D96">
            <v>0</v>
          </cell>
          <cell r="F96">
            <v>48.66</v>
          </cell>
          <cell r="G96">
            <v>41.8</v>
          </cell>
          <cell r="H96">
            <v>21.71</v>
          </cell>
          <cell r="I96">
            <v>30.04</v>
          </cell>
          <cell r="J96">
            <v>93.307525752903345</v>
          </cell>
          <cell r="K96">
            <v>31.49</v>
          </cell>
          <cell r="L96">
            <v>31.83</v>
          </cell>
          <cell r="M96">
            <v>22.14</v>
          </cell>
          <cell r="N96">
            <v>90.138171079000102</v>
          </cell>
          <cell r="O96">
            <v>0</v>
          </cell>
          <cell r="P96">
            <v>26.91</v>
          </cell>
          <cell r="Q96">
            <v>0</v>
          </cell>
          <cell r="R96">
            <v>40.43</v>
          </cell>
          <cell r="S96">
            <v>19.62</v>
          </cell>
          <cell r="T96">
            <v>59.06</v>
          </cell>
          <cell r="U96">
            <v>55.87</v>
          </cell>
          <cell r="V96">
            <v>13.87</v>
          </cell>
          <cell r="W96">
            <v>0</v>
          </cell>
          <cell r="X96">
            <v>109.85742821499858</v>
          </cell>
          <cell r="Y96">
            <v>2450.33</v>
          </cell>
          <cell r="Z96">
            <v>101.12126314399379</v>
          </cell>
          <cell r="AB96">
            <v>39175</v>
          </cell>
          <cell r="AD96">
            <v>93.307525752903345</v>
          </cell>
          <cell r="AE96">
            <v>90.138171079000102</v>
          </cell>
          <cell r="AF96">
            <v>109.85742821499858</v>
          </cell>
          <cell r="AG96">
            <v>101.12126314399379</v>
          </cell>
        </row>
        <row r="97">
          <cell r="A97">
            <v>39176</v>
          </cell>
          <cell r="B97">
            <v>0</v>
          </cell>
          <cell r="C97">
            <v>0</v>
          </cell>
          <cell r="D97">
            <v>0</v>
          </cell>
          <cell r="F97">
            <v>48.29</v>
          </cell>
          <cell r="G97">
            <v>41.5</v>
          </cell>
          <cell r="H97">
            <v>21.59</v>
          </cell>
          <cell r="I97">
            <v>30</v>
          </cell>
          <cell r="J97">
            <v>92.762942064169025</v>
          </cell>
          <cell r="K97">
            <v>31.61</v>
          </cell>
          <cell r="L97">
            <v>31.99</v>
          </cell>
          <cell r="M97">
            <v>22.65</v>
          </cell>
          <cell r="N97">
            <v>90.971416517245018</v>
          </cell>
          <cell r="O97">
            <v>0</v>
          </cell>
          <cell r="P97">
            <v>26.57001</v>
          </cell>
          <cell r="Q97">
            <v>0</v>
          </cell>
          <cell r="R97">
            <v>40.5</v>
          </cell>
          <cell r="S97">
            <v>19.28</v>
          </cell>
          <cell r="T97">
            <v>58.47</v>
          </cell>
          <cell r="U97">
            <v>56.3</v>
          </cell>
          <cell r="V97">
            <v>13.87</v>
          </cell>
          <cell r="W97">
            <v>0</v>
          </cell>
          <cell r="X97">
            <v>109.46537630013357</v>
          </cell>
          <cell r="Y97">
            <v>2458.69</v>
          </cell>
          <cell r="Z97">
            <v>101.46626718829958</v>
          </cell>
          <cell r="AB97">
            <v>39176</v>
          </cell>
          <cell r="AD97">
            <v>92.762942064169025</v>
          </cell>
          <cell r="AE97">
            <v>90.971416517245018</v>
          </cell>
          <cell r="AF97">
            <v>109.46537630013357</v>
          </cell>
          <cell r="AG97">
            <v>101.46626718829958</v>
          </cell>
        </row>
        <row r="98">
          <cell r="A98">
            <v>39177</v>
          </cell>
          <cell r="B98">
            <v>0</v>
          </cell>
          <cell r="C98">
            <v>0</v>
          </cell>
          <cell r="D98">
            <v>0</v>
          </cell>
          <cell r="F98">
            <v>46.51</v>
          </cell>
          <cell r="G98">
            <v>41.25</v>
          </cell>
          <cell r="H98">
            <v>22.04</v>
          </cell>
          <cell r="I98">
            <v>29.52</v>
          </cell>
          <cell r="J98">
            <v>91.411324716225977</v>
          </cell>
          <cell r="K98">
            <v>31.77</v>
          </cell>
          <cell r="L98">
            <v>31.93</v>
          </cell>
          <cell r="M98">
            <v>22.39</v>
          </cell>
          <cell r="N98">
            <v>90.802657947473904</v>
          </cell>
          <cell r="O98">
            <v>0</v>
          </cell>
          <cell r="P98">
            <v>26.67999</v>
          </cell>
          <cell r="Q98">
            <v>0</v>
          </cell>
          <cell r="R98">
            <v>40.53</v>
          </cell>
          <cell r="S98">
            <v>19.38</v>
          </cell>
          <cell r="T98">
            <v>58.92</v>
          </cell>
          <cell r="U98">
            <v>56.82</v>
          </cell>
          <cell r="V98">
            <v>14.18</v>
          </cell>
          <cell r="W98">
            <v>0</v>
          </cell>
          <cell r="X98">
            <v>110.23929683099303</v>
          </cell>
          <cell r="Y98">
            <v>2471.34</v>
          </cell>
          <cell r="Z98">
            <v>101.98831278165703</v>
          </cell>
          <cell r="AB98">
            <v>39177</v>
          </cell>
          <cell r="AD98">
            <v>91.411324716225977</v>
          </cell>
          <cell r="AE98">
            <v>90.802657947473904</v>
          </cell>
          <cell r="AF98">
            <v>110.23929683099303</v>
          </cell>
          <cell r="AG98">
            <v>101.98831278165703</v>
          </cell>
        </row>
        <row r="99">
          <cell r="A99">
            <v>39178</v>
          </cell>
          <cell r="B99">
            <v>0</v>
          </cell>
          <cell r="C99">
            <v>0</v>
          </cell>
          <cell r="D99">
            <v>0</v>
          </cell>
          <cell r="F99">
            <v>46.51</v>
          </cell>
          <cell r="G99">
            <v>41.25</v>
          </cell>
          <cell r="H99">
            <v>22.04</v>
          </cell>
          <cell r="I99">
            <v>29.52</v>
          </cell>
          <cell r="J99">
            <v>91.411324716225977</v>
          </cell>
          <cell r="K99">
            <v>31.77</v>
          </cell>
          <cell r="L99">
            <v>31.93</v>
          </cell>
          <cell r="M99">
            <v>22.39</v>
          </cell>
          <cell r="N99">
            <v>90.802657947473904</v>
          </cell>
          <cell r="O99">
            <v>0</v>
          </cell>
          <cell r="P99">
            <v>26.67999</v>
          </cell>
          <cell r="Q99">
            <v>0</v>
          </cell>
          <cell r="R99">
            <v>40.53</v>
          </cell>
          <cell r="S99">
            <v>19.38</v>
          </cell>
          <cell r="T99">
            <v>58.92</v>
          </cell>
          <cell r="U99">
            <v>56.82</v>
          </cell>
          <cell r="V99">
            <v>14.18</v>
          </cell>
          <cell r="W99">
            <v>0</v>
          </cell>
          <cell r="X99">
            <v>110.23929683099303</v>
          </cell>
          <cell r="Y99">
            <v>2471.34</v>
          </cell>
          <cell r="Z99">
            <v>101.98831278165703</v>
          </cell>
          <cell r="AB99">
            <v>39178</v>
          </cell>
          <cell r="AD99">
            <v>91.411324716225977</v>
          </cell>
          <cell r="AE99">
            <v>90.802657947473904</v>
          </cell>
          <cell r="AF99">
            <v>110.23929683099303</v>
          </cell>
          <cell r="AG99">
            <v>101.98831278165703</v>
          </cell>
        </row>
        <row r="100">
          <cell r="A100">
            <v>39179</v>
          </cell>
          <cell r="B100">
            <v>0</v>
          </cell>
          <cell r="C100">
            <v>0</v>
          </cell>
          <cell r="D100">
            <v>0</v>
          </cell>
          <cell r="F100">
            <v>46.51</v>
          </cell>
          <cell r="G100">
            <v>41.25</v>
          </cell>
          <cell r="H100">
            <v>22.04</v>
          </cell>
          <cell r="I100">
            <v>29.52</v>
          </cell>
          <cell r="J100">
            <v>91.411324716225977</v>
          </cell>
          <cell r="K100">
            <v>31.77</v>
          </cell>
          <cell r="L100">
            <v>31.93</v>
          </cell>
          <cell r="M100">
            <v>22.39</v>
          </cell>
          <cell r="N100">
            <v>90.802657947473904</v>
          </cell>
          <cell r="O100">
            <v>0</v>
          </cell>
          <cell r="P100">
            <v>26.67999</v>
          </cell>
          <cell r="Q100">
            <v>0</v>
          </cell>
          <cell r="R100">
            <v>40.53</v>
          </cell>
          <cell r="S100">
            <v>19.38</v>
          </cell>
          <cell r="T100">
            <v>58.92</v>
          </cell>
          <cell r="U100">
            <v>56.82</v>
          </cell>
          <cell r="V100">
            <v>14.18</v>
          </cell>
          <cell r="W100">
            <v>0</v>
          </cell>
          <cell r="X100">
            <v>110.23929683099303</v>
          </cell>
          <cell r="Y100">
            <v>2471.34</v>
          </cell>
          <cell r="Z100">
            <v>101.98831278165703</v>
          </cell>
          <cell r="AB100">
            <v>39179</v>
          </cell>
          <cell r="AD100">
            <v>91.411324716225977</v>
          </cell>
          <cell r="AE100">
            <v>90.802657947473904</v>
          </cell>
          <cell r="AF100">
            <v>110.23929683099303</v>
          </cell>
          <cell r="AG100">
            <v>101.98831278165703</v>
          </cell>
        </row>
        <row r="101">
          <cell r="A101">
            <v>39180</v>
          </cell>
          <cell r="B101">
            <v>0</v>
          </cell>
          <cell r="C101">
            <v>0</v>
          </cell>
          <cell r="D101">
            <v>0</v>
          </cell>
          <cell r="F101">
            <v>46.51</v>
          </cell>
          <cell r="G101">
            <v>41.25</v>
          </cell>
          <cell r="H101">
            <v>22.04</v>
          </cell>
          <cell r="I101">
            <v>29.52</v>
          </cell>
          <cell r="J101">
            <v>91.411324716225977</v>
          </cell>
          <cell r="K101">
            <v>31.77</v>
          </cell>
          <cell r="L101">
            <v>31.93</v>
          </cell>
          <cell r="M101">
            <v>22.39</v>
          </cell>
          <cell r="N101">
            <v>90.802657947473904</v>
          </cell>
          <cell r="O101">
            <v>0</v>
          </cell>
          <cell r="P101">
            <v>26.67999</v>
          </cell>
          <cell r="Q101">
            <v>0</v>
          </cell>
          <cell r="R101">
            <v>40.53</v>
          </cell>
          <cell r="S101">
            <v>19.38</v>
          </cell>
          <cell r="T101">
            <v>58.92</v>
          </cell>
          <cell r="U101">
            <v>56.82</v>
          </cell>
          <cell r="V101">
            <v>14.18</v>
          </cell>
          <cell r="W101">
            <v>0</v>
          </cell>
          <cell r="X101">
            <v>110.23929683099303</v>
          </cell>
          <cell r="Y101">
            <v>2471.34</v>
          </cell>
          <cell r="Z101">
            <v>101.98831278165703</v>
          </cell>
          <cell r="AB101">
            <v>39180</v>
          </cell>
          <cell r="AD101">
            <v>91.411324716225977</v>
          </cell>
          <cell r="AE101">
            <v>90.802657947473904</v>
          </cell>
          <cell r="AF101">
            <v>110.23929683099303</v>
          </cell>
          <cell r="AG101">
            <v>101.98831278165703</v>
          </cell>
        </row>
        <row r="102">
          <cell r="A102">
            <v>39181</v>
          </cell>
          <cell r="B102">
            <v>0</v>
          </cell>
          <cell r="C102">
            <v>0</v>
          </cell>
          <cell r="D102">
            <v>0</v>
          </cell>
          <cell r="F102">
            <v>45.54</v>
          </cell>
          <cell r="G102">
            <v>41.94</v>
          </cell>
          <cell r="H102">
            <v>22.26</v>
          </cell>
          <cell r="I102">
            <v>29.28</v>
          </cell>
          <cell r="J102">
            <v>91.214487238370182</v>
          </cell>
          <cell r="K102">
            <v>32.28</v>
          </cell>
          <cell r="L102">
            <v>31.7</v>
          </cell>
          <cell r="M102">
            <v>22.87</v>
          </cell>
          <cell r="N102">
            <v>91.604261153886725</v>
          </cell>
          <cell r="O102">
            <v>0</v>
          </cell>
          <cell r="P102">
            <v>25.75</v>
          </cell>
          <cell r="Q102">
            <v>0</v>
          </cell>
          <cell r="R102">
            <v>39.56</v>
          </cell>
          <cell r="S102">
            <v>19.239999999999998</v>
          </cell>
          <cell r="T102">
            <v>58.56</v>
          </cell>
          <cell r="U102">
            <v>56.08</v>
          </cell>
          <cell r="V102">
            <v>14.16</v>
          </cell>
          <cell r="W102">
            <v>0</v>
          </cell>
          <cell r="X102">
            <v>108.6303407011028</v>
          </cell>
          <cell r="Y102">
            <v>2469.1799999999998</v>
          </cell>
          <cell r="Z102">
            <v>101.8991729807359</v>
          </cell>
          <cell r="AB102">
            <v>39181</v>
          </cell>
          <cell r="AD102">
            <v>91.214487238370182</v>
          </cell>
          <cell r="AE102">
            <v>91.604261153886725</v>
          </cell>
          <cell r="AF102">
            <v>108.6303407011028</v>
          </cell>
          <cell r="AG102">
            <v>101.8991729807359</v>
          </cell>
        </row>
        <row r="103">
          <cell r="A103">
            <v>39182</v>
          </cell>
          <cell r="B103">
            <v>0</v>
          </cell>
          <cell r="C103">
            <v>0</v>
          </cell>
          <cell r="D103">
            <v>0</v>
          </cell>
          <cell r="F103">
            <v>44.03</v>
          </cell>
          <cell r="G103">
            <v>41.47</v>
          </cell>
          <cell r="H103">
            <v>21.35</v>
          </cell>
          <cell r="I103">
            <v>29.79</v>
          </cell>
          <cell r="J103">
            <v>89.652909914047626</v>
          </cell>
          <cell r="K103">
            <v>32.880000000000003</v>
          </cell>
          <cell r="L103">
            <v>31.8</v>
          </cell>
          <cell r="M103">
            <v>22.58</v>
          </cell>
          <cell r="N103">
            <v>92.036704988925223</v>
          </cell>
          <cell r="O103">
            <v>0</v>
          </cell>
          <cell r="P103">
            <v>25.47</v>
          </cell>
          <cell r="Q103">
            <v>0</v>
          </cell>
          <cell r="R103">
            <v>39.619999999999997</v>
          </cell>
          <cell r="S103">
            <v>18.79</v>
          </cell>
          <cell r="T103">
            <v>58.48</v>
          </cell>
          <cell r="U103">
            <v>56.27</v>
          </cell>
          <cell r="V103">
            <v>14.24</v>
          </cell>
          <cell r="W103">
            <v>0</v>
          </cell>
          <cell r="X103">
            <v>108.38594152821071</v>
          </cell>
          <cell r="Y103">
            <v>2477.61</v>
          </cell>
          <cell r="Z103">
            <v>102.24706581488635</v>
          </cell>
          <cell r="AB103">
            <v>39182</v>
          </cell>
          <cell r="AD103">
            <v>89.652909914047626</v>
          </cell>
          <cell r="AE103">
            <v>92.036704988925223</v>
          </cell>
          <cell r="AF103">
            <v>108.38594152821071</v>
          </cell>
          <cell r="AG103">
            <v>102.24706581488635</v>
          </cell>
        </row>
        <row r="104">
          <cell r="A104">
            <v>39183</v>
          </cell>
          <cell r="B104">
            <v>0</v>
          </cell>
          <cell r="C104">
            <v>0</v>
          </cell>
          <cell r="D104">
            <v>0</v>
          </cell>
          <cell r="F104">
            <v>43.77</v>
          </cell>
          <cell r="G104">
            <v>41.05</v>
          </cell>
          <cell r="H104">
            <v>21.36</v>
          </cell>
          <cell r="I104">
            <v>29.53</v>
          </cell>
          <cell r="J104">
            <v>89.042713732694693</v>
          </cell>
          <cell r="K104">
            <v>33.32</v>
          </cell>
          <cell r="L104">
            <v>31.86</v>
          </cell>
          <cell r="M104">
            <v>22.32</v>
          </cell>
          <cell r="N104">
            <v>92.289842843581894</v>
          </cell>
          <cell r="O104">
            <v>0</v>
          </cell>
          <cell r="P104">
            <v>24.87</v>
          </cell>
          <cell r="Q104">
            <v>0</v>
          </cell>
          <cell r="R104">
            <v>39.200000000000003</v>
          </cell>
          <cell r="S104">
            <v>18.66</v>
          </cell>
          <cell r="T104">
            <v>58.73</v>
          </cell>
          <cell r="U104">
            <v>55.55</v>
          </cell>
          <cell r="V104">
            <v>14.11</v>
          </cell>
          <cell r="W104">
            <v>0</v>
          </cell>
          <cell r="X104">
            <v>107.4949028770416</v>
          </cell>
          <cell r="Y104">
            <v>2459.31</v>
          </cell>
          <cell r="Z104">
            <v>101.49185361263804</v>
          </cell>
          <cell r="AB104">
            <v>39183</v>
          </cell>
          <cell r="AD104">
            <v>89.042713732694693</v>
          </cell>
          <cell r="AE104">
            <v>92.289842843581894</v>
          </cell>
          <cell r="AF104">
            <v>107.4949028770416</v>
          </cell>
          <cell r="AG104">
            <v>101.49185361263804</v>
          </cell>
        </row>
        <row r="105">
          <cell r="A105">
            <v>39184</v>
          </cell>
          <cell r="B105">
            <v>0</v>
          </cell>
          <cell r="C105">
            <v>0</v>
          </cell>
          <cell r="D105">
            <v>0</v>
          </cell>
          <cell r="F105">
            <v>44.79</v>
          </cell>
          <cell r="G105">
            <v>40.89</v>
          </cell>
          <cell r="H105">
            <v>21.79</v>
          </cell>
          <cell r="I105">
            <v>29.24</v>
          </cell>
          <cell r="J105">
            <v>89.698838658880646</v>
          </cell>
          <cell r="K105">
            <v>33.35</v>
          </cell>
          <cell r="L105">
            <v>32.04</v>
          </cell>
          <cell r="M105">
            <v>22.4</v>
          </cell>
          <cell r="N105">
            <v>92.595717751292057</v>
          </cell>
          <cell r="O105">
            <v>0</v>
          </cell>
          <cell r="P105">
            <v>26.98</v>
          </cell>
          <cell r="Q105">
            <v>0</v>
          </cell>
          <cell r="R105">
            <v>39.049999999999997</v>
          </cell>
          <cell r="S105">
            <v>18.59</v>
          </cell>
          <cell r="T105">
            <v>59.01</v>
          </cell>
          <cell r="U105">
            <v>55.41</v>
          </cell>
          <cell r="V105">
            <v>14.21</v>
          </cell>
          <cell r="W105">
            <v>0</v>
          </cell>
          <cell r="X105">
            <v>108.57942420675029</v>
          </cell>
          <cell r="Y105">
            <v>2480.3200000000002</v>
          </cell>
          <cell r="Z105">
            <v>102.35890325030128</v>
          </cell>
          <cell r="AB105">
            <v>39184</v>
          </cell>
          <cell r="AD105">
            <v>89.698838658880646</v>
          </cell>
          <cell r="AE105">
            <v>92.595717751292057</v>
          </cell>
          <cell r="AF105">
            <v>108.57942420675029</v>
          </cell>
          <cell r="AG105">
            <v>102.35890325030128</v>
          </cell>
        </row>
        <row r="106">
          <cell r="A106">
            <v>39185</v>
          </cell>
          <cell r="B106">
            <v>0</v>
          </cell>
          <cell r="C106">
            <v>0</v>
          </cell>
          <cell r="D106">
            <v>0</v>
          </cell>
          <cell r="F106">
            <v>44.41</v>
          </cell>
          <cell r="G106">
            <v>40.869999999999997</v>
          </cell>
          <cell r="H106">
            <v>21.85</v>
          </cell>
          <cell r="I106">
            <v>29.7</v>
          </cell>
          <cell r="J106">
            <v>89.777573650022958</v>
          </cell>
          <cell r="K106">
            <v>33.69</v>
          </cell>
          <cell r="L106">
            <v>32.25</v>
          </cell>
          <cell r="M106">
            <v>22.59</v>
          </cell>
          <cell r="N106">
            <v>93.376226136483496</v>
          </cell>
          <cell r="O106">
            <v>0</v>
          </cell>
          <cell r="P106">
            <v>26.87</v>
          </cell>
          <cell r="Q106">
            <v>0</v>
          </cell>
          <cell r="R106">
            <v>39.31</v>
          </cell>
          <cell r="S106">
            <v>18.77</v>
          </cell>
          <cell r="T106">
            <v>59.57</v>
          </cell>
          <cell r="U106">
            <v>55.43</v>
          </cell>
          <cell r="V106">
            <v>14.11</v>
          </cell>
          <cell r="W106">
            <v>0</v>
          </cell>
          <cell r="X106">
            <v>108.9918478110057</v>
          </cell>
          <cell r="Y106">
            <v>2491.94</v>
          </cell>
          <cell r="Z106">
            <v>102.83844236451576</v>
          </cell>
          <cell r="AB106">
            <v>39185</v>
          </cell>
          <cell r="AD106">
            <v>89.777573650022958</v>
          </cell>
          <cell r="AE106">
            <v>93.376226136483496</v>
          </cell>
          <cell r="AF106">
            <v>108.9918478110057</v>
          </cell>
          <cell r="AG106">
            <v>102.83844236451576</v>
          </cell>
        </row>
        <row r="107">
          <cell r="A107">
            <v>39186</v>
          </cell>
          <cell r="B107">
            <v>0</v>
          </cell>
          <cell r="C107">
            <v>0</v>
          </cell>
          <cell r="D107">
            <v>0</v>
          </cell>
          <cell r="F107">
            <v>44.41</v>
          </cell>
          <cell r="G107">
            <v>40.869999999999997</v>
          </cell>
          <cell r="H107">
            <v>21.85</v>
          </cell>
          <cell r="I107">
            <v>29.7</v>
          </cell>
          <cell r="J107">
            <v>89.777573650022958</v>
          </cell>
          <cell r="K107">
            <v>33.69</v>
          </cell>
          <cell r="L107">
            <v>32.25</v>
          </cell>
          <cell r="M107">
            <v>22.59</v>
          </cell>
          <cell r="N107">
            <v>93.376226136483496</v>
          </cell>
          <cell r="O107">
            <v>0</v>
          </cell>
          <cell r="P107">
            <v>26.87</v>
          </cell>
          <cell r="Q107">
            <v>0</v>
          </cell>
          <cell r="R107">
            <v>39.31</v>
          </cell>
          <cell r="S107">
            <v>18.77</v>
          </cell>
          <cell r="T107">
            <v>59.57</v>
          </cell>
          <cell r="U107">
            <v>55.43</v>
          </cell>
          <cell r="V107">
            <v>14.11</v>
          </cell>
          <cell r="W107">
            <v>0</v>
          </cell>
          <cell r="X107">
            <v>108.9918478110057</v>
          </cell>
          <cell r="Y107">
            <v>2491.94</v>
          </cell>
          <cell r="Z107">
            <v>102.83844236451576</v>
          </cell>
          <cell r="AB107">
            <v>39186</v>
          </cell>
          <cell r="AD107">
            <v>89.777573650022958</v>
          </cell>
          <cell r="AE107">
            <v>93.376226136483496</v>
          </cell>
          <cell r="AF107">
            <v>108.9918478110057</v>
          </cell>
          <cell r="AG107">
            <v>102.83844236451576</v>
          </cell>
        </row>
        <row r="108">
          <cell r="A108">
            <v>39187</v>
          </cell>
          <cell r="B108">
            <v>0</v>
          </cell>
          <cell r="C108">
            <v>0</v>
          </cell>
          <cell r="D108">
            <v>0</v>
          </cell>
          <cell r="F108">
            <v>44.41</v>
          </cell>
          <cell r="G108">
            <v>40.869999999999997</v>
          </cell>
          <cell r="H108">
            <v>21.85</v>
          </cell>
          <cell r="I108">
            <v>29.7</v>
          </cell>
          <cell r="J108">
            <v>89.777573650022958</v>
          </cell>
          <cell r="K108">
            <v>33.69</v>
          </cell>
          <cell r="L108">
            <v>32.25</v>
          </cell>
          <cell r="M108">
            <v>22.59</v>
          </cell>
          <cell r="N108">
            <v>93.376226136483496</v>
          </cell>
          <cell r="O108">
            <v>0</v>
          </cell>
          <cell r="P108">
            <v>26.87</v>
          </cell>
          <cell r="Q108">
            <v>0</v>
          </cell>
          <cell r="R108">
            <v>39.31</v>
          </cell>
          <cell r="S108">
            <v>18.77</v>
          </cell>
          <cell r="T108">
            <v>59.57</v>
          </cell>
          <cell r="U108">
            <v>55.43</v>
          </cell>
          <cell r="V108">
            <v>14.11</v>
          </cell>
          <cell r="W108">
            <v>0</v>
          </cell>
          <cell r="X108">
            <v>108.9918478110057</v>
          </cell>
          <cell r="Y108">
            <v>2491.94</v>
          </cell>
          <cell r="Z108">
            <v>102.83844236451576</v>
          </cell>
          <cell r="AB108">
            <v>39187</v>
          </cell>
          <cell r="AD108">
            <v>89.777573650022958</v>
          </cell>
          <cell r="AE108">
            <v>93.376226136483496</v>
          </cell>
          <cell r="AF108">
            <v>108.9918478110057</v>
          </cell>
          <cell r="AG108">
            <v>102.83844236451576</v>
          </cell>
        </row>
        <row r="109">
          <cell r="A109">
            <v>39188</v>
          </cell>
          <cell r="B109">
            <v>0</v>
          </cell>
          <cell r="C109">
            <v>0</v>
          </cell>
          <cell r="D109">
            <v>0</v>
          </cell>
          <cell r="F109">
            <v>45.1</v>
          </cell>
          <cell r="G109">
            <v>41.5</v>
          </cell>
          <cell r="H109">
            <v>22.14</v>
          </cell>
          <cell r="I109">
            <v>30.37</v>
          </cell>
          <cell r="J109">
            <v>91.273538481726916</v>
          </cell>
          <cell r="K109">
            <v>33.700000000000003</v>
          </cell>
          <cell r="L109">
            <v>32.54</v>
          </cell>
          <cell r="M109">
            <v>23.5</v>
          </cell>
          <cell r="N109">
            <v>94.652462820377607</v>
          </cell>
          <cell r="O109">
            <v>0</v>
          </cell>
          <cell r="P109">
            <v>27.48</v>
          </cell>
          <cell r="Q109">
            <v>0</v>
          </cell>
          <cell r="R109">
            <v>39.340000000000003</v>
          </cell>
          <cell r="S109">
            <v>19</v>
          </cell>
          <cell r="T109">
            <v>59.91</v>
          </cell>
          <cell r="U109">
            <v>55.36</v>
          </cell>
          <cell r="V109">
            <v>14.49</v>
          </cell>
          <cell r="W109">
            <v>0</v>
          </cell>
          <cell r="X109">
            <v>109.76577852516405</v>
          </cell>
          <cell r="Y109">
            <v>2518.33</v>
          </cell>
          <cell r="Z109">
            <v>103.9275161359547</v>
          </cell>
          <cell r="AB109">
            <v>39188</v>
          </cell>
          <cell r="AD109">
            <v>91.273538481726916</v>
          </cell>
          <cell r="AE109">
            <v>94.652462820377607</v>
          </cell>
          <cell r="AF109">
            <v>109.76577852516405</v>
          </cell>
          <cell r="AG109">
            <v>103.9275161359547</v>
          </cell>
        </row>
        <row r="110">
          <cell r="A110">
            <v>39189</v>
          </cell>
          <cell r="B110">
            <v>0</v>
          </cell>
          <cell r="C110">
            <v>0</v>
          </cell>
          <cell r="D110">
            <v>0</v>
          </cell>
          <cell r="F110">
            <v>45.36</v>
          </cell>
          <cell r="G110">
            <v>41.97</v>
          </cell>
          <cell r="H110">
            <v>22.5</v>
          </cell>
          <cell r="I110">
            <v>30.35</v>
          </cell>
          <cell r="J110">
            <v>91.97559215274589</v>
          </cell>
          <cell r="K110">
            <v>33.619999999999997</v>
          </cell>
          <cell r="L110">
            <v>32.24</v>
          </cell>
          <cell r="M110">
            <v>23.29</v>
          </cell>
          <cell r="N110">
            <v>94.030165594346599</v>
          </cell>
          <cell r="O110">
            <v>0</v>
          </cell>
          <cell r="P110">
            <v>27.32001</v>
          </cell>
          <cell r="Q110">
            <v>0</v>
          </cell>
          <cell r="R110">
            <v>40.43</v>
          </cell>
          <cell r="S110">
            <v>19</v>
          </cell>
          <cell r="T110">
            <v>59.63</v>
          </cell>
          <cell r="U110">
            <v>55</v>
          </cell>
          <cell r="V110">
            <v>14.08</v>
          </cell>
          <cell r="W110">
            <v>0</v>
          </cell>
          <cell r="X110">
            <v>109.70468382359044</v>
          </cell>
          <cell r="Y110">
            <v>2516.9499999999998</v>
          </cell>
          <cell r="Z110">
            <v>103.87056570758844</v>
          </cell>
          <cell r="AB110">
            <v>39189</v>
          </cell>
          <cell r="AD110">
            <v>91.97559215274589</v>
          </cell>
          <cell r="AE110">
            <v>94.030165594346599</v>
          </cell>
          <cell r="AF110">
            <v>109.70468382359044</v>
          </cell>
          <cell r="AG110">
            <v>103.87056570758844</v>
          </cell>
        </row>
        <row r="111">
          <cell r="A111">
            <v>39190</v>
          </cell>
          <cell r="B111">
            <v>0</v>
          </cell>
          <cell r="C111">
            <v>0</v>
          </cell>
          <cell r="D111">
            <v>0</v>
          </cell>
          <cell r="F111">
            <v>44.56</v>
          </cell>
          <cell r="G111">
            <v>41.22</v>
          </cell>
          <cell r="H111">
            <v>21.78</v>
          </cell>
          <cell r="I111">
            <v>29.02</v>
          </cell>
          <cell r="J111">
            <v>89.613542418476484</v>
          </cell>
          <cell r="K111">
            <v>33.4</v>
          </cell>
          <cell r="L111">
            <v>32.090000000000003</v>
          </cell>
          <cell r="M111">
            <v>23.78</v>
          </cell>
          <cell r="N111">
            <v>94.156734521674935</v>
          </cell>
          <cell r="O111">
            <v>0</v>
          </cell>
          <cell r="P111">
            <v>27.25</v>
          </cell>
          <cell r="Q111">
            <v>0</v>
          </cell>
          <cell r="R111">
            <v>39.85</v>
          </cell>
          <cell r="S111">
            <v>19.11</v>
          </cell>
          <cell r="T111">
            <v>60.02</v>
          </cell>
          <cell r="U111">
            <v>54.3</v>
          </cell>
          <cell r="V111">
            <v>13.82</v>
          </cell>
          <cell r="W111">
            <v>0</v>
          </cell>
          <cell r="X111">
            <v>109.139505644628</v>
          </cell>
          <cell r="Y111">
            <v>2510.5</v>
          </cell>
          <cell r="Z111">
            <v>103.60438435761567</v>
          </cell>
          <cell r="AB111">
            <v>39190</v>
          </cell>
          <cell r="AD111">
            <v>89.613542418476484</v>
          </cell>
          <cell r="AE111">
            <v>94.156734521674935</v>
          </cell>
          <cell r="AF111">
            <v>109.139505644628</v>
          </cell>
          <cell r="AG111">
            <v>103.60438435761567</v>
          </cell>
        </row>
        <row r="112">
          <cell r="A112">
            <v>39191</v>
          </cell>
          <cell r="B112">
            <v>0</v>
          </cell>
          <cell r="C112">
            <v>0</v>
          </cell>
          <cell r="D112">
            <v>0</v>
          </cell>
          <cell r="F112">
            <v>44.23</v>
          </cell>
          <cell r="G112">
            <v>40.51</v>
          </cell>
          <cell r="H112">
            <v>21.91</v>
          </cell>
          <cell r="I112">
            <v>29</v>
          </cell>
          <cell r="J112">
            <v>89.003346237123537</v>
          </cell>
          <cell r="K112">
            <v>33.619999999999997</v>
          </cell>
          <cell r="L112">
            <v>31.45</v>
          </cell>
          <cell r="M112">
            <v>23.44</v>
          </cell>
          <cell r="N112">
            <v>93.355131315262099</v>
          </cell>
          <cell r="O112">
            <v>0</v>
          </cell>
          <cell r="P112">
            <v>27.06</v>
          </cell>
          <cell r="Q112">
            <v>0</v>
          </cell>
          <cell r="R112">
            <v>39.99</v>
          </cell>
          <cell r="S112">
            <v>19.12</v>
          </cell>
          <cell r="T112">
            <v>60.04</v>
          </cell>
          <cell r="U112">
            <v>54.52</v>
          </cell>
          <cell r="V112">
            <v>14.33</v>
          </cell>
          <cell r="W112">
            <v>0</v>
          </cell>
          <cell r="X112">
            <v>109.50101275453092</v>
          </cell>
          <cell r="Y112">
            <v>2505.35</v>
          </cell>
          <cell r="Z112">
            <v>103.391851961901</v>
          </cell>
          <cell r="AB112">
            <v>39191</v>
          </cell>
          <cell r="AD112">
            <v>89.003346237123537</v>
          </cell>
          <cell r="AE112">
            <v>93.355131315262099</v>
          </cell>
          <cell r="AF112">
            <v>109.50101275453092</v>
          </cell>
          <cell r="AG112">
            <v>103.391851961901</v>
          </cell>
        </row>
        <row r="113">
          <cell r="A113">
            <v>39192</v>
          </cell>
          <cell r="B113">
            <v>0</v>
          </cell>
          <cell r="C113">
            <v>0</v>
          </cell>
          <cell r="D113">
            <v>0</v>
          </cell>
          <cell r="F113">
            <v>44.43</v>
          </cell>
          <cell r="G113">
            <v>43.24</v>
          </cell>
          <cell r="H113">
            <v>21.7</v>
          </cell>
          <cell r="I113">
            <v>28.88</v>
          </cell>
          <cell r="J113">
            <v>90.709271045207004</v>
          </cell>
          <cell r="K113">
            <v>34.6</v>
          </cell>
          <cell r="L113">
            <v>32.200000000000003</v>
          </cell>
          <cell r="M113">
            <v>23.82</v>
          </cell>
          <cell r="N113">
            <v>95.580634954118764</v>
          </cell>
          <cell r="O113">
            <v>0</v>
          </cell>
          <cell r="P113">
            <v>27.34</v>
          </cell>
          <cell r="Q113">
            <v>0</v>
          </cell>
          <cell r="R113">
            <v>41.22</v>
          </cell>
          <cell r="S113">
            <v>19.190000000000001</v>
          </cell>
          <cell r="T113">
            <v>60.22</v>
          </cell>
          <cell r="U113">
            <v>55.09</v>
          </cell>
          <cell r="V113">
            <v>14.71</v>
          </cell>
          <cell r="W113">
            <v>0</v>
          </cell>
          <cell r="X113">
            <v>110.88084975148422</v>
          </cell>
          <cell r="Y113">
            <v>2526.39</v>
          </cell>
          <cell r="Z113">
            <v>104.26013965235477</v>
          </cell>
          <cell r="AB113">
            <v>39192</v>
          </cell>
          <cell r="AD113">
            <v>90.709271045207004</v>
          </cell>
          <cell r="AE113">
            <v>95.580634954118764</v>
          </cell>
          <cell r="AF113">
            <v>110.88084975148422</v>
          </cell>
          <cell r="AG113">
            <v>104.26013965235477</v>
          </cell>
        </row>
        <row r="114">
          <cell r="A114">
            <v>39193</v>
          </cell>
          <cell r="B114">
            <v>0</v>
          </cell>
          <cell r="C114">
            <v>0</v>
          </cell>
          <cell r="D114">
            <v>0</v>
          </cell>
          <cell r="F114">
            <v>44.43</v>
          </cell>
          <cell r="G114">
            <v>43.24</v>
          </cell>
          <cell r="H114">
            <v>21.7</v>
          </cell>
          <cell r="I114">
            <v>28.88</v>
          </cell>
          <cell r="J114">
            <v>90.709271045207004</v>
          </cell>
          <cell r="K114">
            <v>34.6</v>
          </cell>
          <cell r="L114">
            <v>32.200000000000003</v>
          </cell>
          <cell r="M114">
            <v>23.82</v>
          </cell>
          <cell r="N114">
            <v>95.580634954118764</v>
          </cell>
          <cell r="O114">
            <v>0</v>
          </cell>
          <cell r="P114">
            <v>27.34</v>
          </cell>
          <cell r="Q114">
            <v>0</v>
          </cell>
          <cell r="R114">
            <v>41.22</v>
          </cell>
          <cell r="S114">
            <v>19.190000000000001</v>
          </cell>
          <cell r="T114">
            <v>60.22</v>
          </cell>
          <cell r="U114">
            <v>55.09</v>
          </cell>
          <cell r="V114">
            <v>14.71</v>
          </cell>
          <cell r="W114">
            <v>0</v>
          </cell>
          <cell r="X114">
            <v>110.88084975148422</v>
          </cell>
          <cell r="Y114">
            <v>2526.39</v>
          </cell>
          <cell r="Z114">
            <v>104.26013965235477</v>
          </cell>
          <cell r="AB114">
            <v>39193</v>
          </cell>
          <cell r="AD114">
            <v>90.709271045207004</v>
          </cell>
          <cell r="AE114">
            <v>95.580634954118764</v>
          </cell>
          <cell r="AF114">
            <v>110.88084975148422</v>
          </cell>
          <cell r="AG114">
            <v>104.26013965235477</v>
          </cell>
        </row>
        <row r="115">
          <cell r="A115">
            <v>39194</v>
          </cell>
          <cell r="B115">
            <v>0</v>
          </cell>
          <cell r="C115">
            <v>0</v>
          </cell>
          <cell r="D115">
            <v>0</v>
          </cell>
          <cell r="F115">
            <v>44.43</v>
          </cell>
          <cell r="G115">
            <v>43.24</v>
          </cell>
          <cell r="H115">
            <v>21.7</v>
          </cell>
          <cell r="I115">
            <v>28.88</v>
          </cell>
          <cell r="J115">
            <v>90.709271045207004</v>
          </cell>
          <cell r="K115">
            <v>34.6</v>
          </cell>
          <cell r="L115">
            <v>32.200000000000003</v>
          </cell>
          <cell r="M115">
            <v>23.82</v>
          </cell>
          <cell r="N115">
            <v>95.580634954118764</v>
          </cell>
          <cell r="O115">
            <v>0</v>
          </cell>
          <cell r="P115">
            <v>27.34</v>
          </cell>
          <cell r="Q115">
            <v>0</v>
          </cell>
          <cell r="R115">
            <v>41.22</v>
          </cell>
          <cell r="S115">
            <v>19.190000000000001</v>
          </cell>
          <cell r="T115">
            <v>60.22</v>
          </cell>
          <cell r="U115">
            <v>55.09</v>
          </cell>
          <cell r="V115">
            <v>14.71</v>
          </cell>
          <cell r="W115">
            <v>0</v>
          </cell>
          <cell r="X115">
            <v>110.88084975148422</v>
          </cell>
          <cell r="Y115">
            <v>2526.39</v>
          </cell>
          <cell r="Z115">
            <v>104.26013965235477</v>
          </cell>
          <cell r="AB115">
            <v>39194</v>
          </cell>
          <cell r="AD115">
            <v>90.709271045207004</v>
          </cell>
          <cell r="AE115">
            <v>95.580634954118764</v>
          </cell>
          <cell r="AF115">
            <v>110.88084975148422</v>
          </cell>
          <cell r="AG115">
            <v>104.26013965235477</v>
          </cell>
        </row>
        <row r="116">
          <cell r="A116">
            <v>39195</v>
          </cell>
          <cell r="B116">
            <v>0</v>
          </cell>
          <cell r="C116">
            <v>0</v>
          </cell>
          <cell r="D116">
            <v>0</v>
          </cell>
          <cell r="F116">
            <v>44.31</v>
          </cell>
          <cell r="G116">
            <v>42.89</v>
          </cell>
          <cell r="H116">
            <v>21.3</v>
          </cell>
          <cell r="I116">
            <v>28.44</v>
          </cell>
          <cell r="J116">
            <v>89.849747391903421</v>
          </cell>
          <cell r="K116">
            <v>34.35</v>
          </cell>
          <cell r="L116">
            <v>32.1</v>
          </cell>
          <cell r="M116">
            <v>23.98</v>
          </cell>
          <cell r="N116">
            <v>95.38023415251557</v>
          </cell>
          <cell r="O116">
            <v>0</v>
          </cell>
          <cell r="P116">
            <v>27.37</v>
          </cell>
          <cell r="Q116">
            <v>0</v>
          </cell>
          <cell r="R116">
            <v>41.61</v>
          </cell>
          <cell r="S116">
            <v>19.21</v>
          </cell>
          <cell r="T116">
            <v>60.48</v>
          </cell>
          <cell r="U116">
            <v>54.55</v>
          </cell>
          <cell r="V116">
            <v>14.85</v>
          </cell>
          <cell r="W116">
            <v>0</v>
          </cell>
          <cell r="X116">
            <v>111.03359923454177</v>
          </cell>
          <cell r="Y116">
            <v>2523.67</v>
          </cell>
          <cell r="Z116">
            <v>104.14788953267634</v>
          </cell>
          <cell r="AB116">
            <v>39195</v>
          </cell>
          <cell r="AD116">
            <v>89.849747391903421</v>
          </cell>
          <cell r="AE116">
            <v>95.38023415251557</v>
          </cell>
          <cell r="AF116">
            <v>111.03359923454177</v>
          </cell>
          <cell r="AG116">
            <v>104.14788953267634</v>
          </cell>
        </row>
        <row r="117">
          <cell r="A117">
            <v>39196</v>
          </cell>
          <cell r="B117">
            <v>0</v>
          </cell>
          <cell r="C117">
            <v>0</v>
          </cell>
          <cell r="D117">
            <v>0</v>
          </cell>
          <cell r="F117">
            <v>43.75</v>
          </cell>
          <cell r="G117">
            <v>42.69</v>
          </cell>
          <cell r="H117">
            <v>21.06</v>
          </cell>
          <cell r="I117">
            <v>28.21</v>
          </cell>
          <cell r="J117">
            <v>89.042713732694708</v>
          </cell>
          <cell r="K117">
            <v>33.96</v>
          </cell>
          <cell r="L117">
            <v>31.1</v>
          </cell>
          <cell r="M117">
            <v>22.21</v>
          </cell>
          <cell r="N117">
            <v>92.047252399535921</v>
          </cell>
          <cell r="O117">
            <v>0</v>
          </cell>
          <cell r="P117">
            <v>27.44</v>
          </cell>
          <cell r="Q117">
            <v>0</v>
          </cell>
          <cell r="R117">
            <v>41.89</v>
          </cell>
          <cell r="S117">
            <v>18.97</v>
          </cell>
          <cell r="T117">
            <v>60.77</v>
          </cell>
          <cell r="U117">
            <v>54.61</v>
          </cell>
          <cell r="V117">
            <v>14.98</v>
          </cell>
          <cell r="W117">
            <v>0</v>
          </cell>
          <cell r="X117">
            <v>111.33400655122165</v>
          </cell>
          <cell r="Y117">
            <v>2524.54</v>
          </cell>
          <cell r="Z117">
            <v>104.18379306360291</v>
          </cell>
          <cell r="AB117">
            <v>39196</v>
          </cell>
          <cell r="AD117">
            <v>89.042713732694708</v>
          </cell>
          <cell r="AE117">
            <v>92.047252399535921</v>
          </cell>
          <cell r="AF117">
            <v>111.33400655122165</v>
          </cell>
          <cell r="AG117">
            <v>104.18379306360291</v>
          </cell>
        </row>
        <row r="118">
          <cell r="A118">
            <v>39197</v>
          </cell>
          <cell r="B118">
            <v>0</v>
          </cell>
          <cell r="C118">
            <v>0</v>
          </cell>
          <cell r="D118">
            <v>0</v>
          </cell>
          <cell r="F118">
            <v>43.62</v>
          </cell>
          <cell r="G118">
            <v>42.63</v>
          </cell>
          <cell r="H118">
            <v>20.9</v>
          </cell>
          <cell r="I118">
            <v>28.9</v>
          </cell>
          <cell r="J118">
            <v>89.26579620759793</v>
          </cell>
          <cell r="K118">
            <v>32.94</v>
          </cell>
          <cell r="L118">
            <v>32.58</v>
          </cell>
          <cell r="M118">
            <v>22.17</v>
          </cell>
          <cell r="N118">
            <v>92.490243645185103</v>
          </cell>
          <cell r="O118">
            <v>0</v>
          </cell>
          <cell r="P118">
            <v>27.490010000000002</v>
          </cell>
          <cell r="Q118">
            <v>0</v>
          </cell>
          <cell r="R118">
            <v>42.04</v>
          </cell>
          <cell r="S118">
            <v>19.02</v>
          </cell>
          <cell r="T118">
            <v>60.63</v>
          </cell>
          <cell r="U118">
            <v>54.7</v>
          </cell>
          <cell r="V118">
            <v>14.88</v>
          </cell>
          <cell r="W118">
            <v>0</v>
          </cell>
          <cell r="X118">
            <v>111.38492813722362</v>
          </cell>
          <cell r="Y118">
            <v>2547.89</v>
          </cell>
          <cell r="Z118">
            <v>105.14741081893067</v>
          </cell>
          <cell r="AB118">
            <v>39197</v>
          </cell>
          <cell r="AD118">
            <v>89.26579620759793</v>
          </cell>
          <cell r="AE118">
            <v>92.490243645185103</v>
          </cell>
          <cell r="AF118">
            <v>111.38492813722362</v>
          </cell>
          <cell r="AG118">
            <v>105.14741081893067</v>
          </cell>
        </row>
        <row r="119">
          <cell r="A119">
            <v>39198</v>
          </cell>
          <cell r="B119">
            <v>0</v>
          </cell>
          <cell r="C119">
            <v>0</v>
          </cell>
          <cell r="D119">
            <v>0</v>
          </cell>
          <cell r="F119">
            <v>43.33</v>
          </cell>
          <cell r="G119">
            <v>43.22</v>
          </cell>
          <cell r="H119">
            <v>21.6</v>
          </cell>
          <cell r="I119">
            <v>28.15</v>
          </cell>
          <cell r="J119">
            <v>89.429827439144432</v>
          </cell>
          <cell r="K119">
            <v>32.47</v>
          </cell>
          <cell r="L119">
            <v>30.05</v>
          </cell>
          <cell r="M119">
            <v>21.45</v>
          </cell>
          <cell r="N119">
            <v>88.56660689800654</v>
          </cell>
          <cell r="O119">
            <v>0</v>
          </cell>
          <cell r="P119">
            <v>27.33</v>
          </cell>
          <cell r="Q119">
            <v>0</v>
          </cell>
          <cell r="R119">
            <v>42.07</v>
          </cell>
          <cell r="S119">
            <v>19.12</v>
          </cell>
          <cell r="T119">
            <v>58.98</v>
          </cell>
          <cell r="U119">
            <v>54.98</v>
          </cell>
          <cell r="V119">
            <v>15.39</v>
          </cell>
          <cell r="W119">
            <v>0</v>
          </cell>
          <cell r="X119">
            <v>110.93176624583674</v>
          </cell>
          <cell r="Y119">
            <v>2554.46</v>
          </cell>
          <cell r="Z119">
            <v>105.4185443800657</v>
          </cell>
          <cell r="AB119">
            <v>39198</v>
          </cell>
          <cell r="AD119">
            <v>89.429827439144432</v>
          </cell>
          <cell r="AE119">
            <v>88.56660689800654</v>
          </cell>
          <cell r="AF119">
            <v>110.93176624583674</v>
          </cell>
          <cell r="AG119">
            <v>105.4185443800657</v>
          </cell>
        </row>
        <row r="120">
          <cell r="A120">
            <v>39199</v>
          </cell>
          <cell r="B120">
            <v>0</v>
          </cell>
          <cell r="C120">
            <v>0</v>
          </cell>
          <cell r="D120">
            <v>0</v>
          </cell>
          <cell r="F120">
            <v>43.11</v>
          </cell>
          <cell r="G120">
            <v>43.37</v>
          </cell>
          <cell r="H120">
            <v>22.470099999999999</v>
          </cell>
          <cell r="I120">
            <v>28.22</v>
          </cell>
          <cell r="J120">
            <v>90.0007217374188</v>
          </cell>
          <cell r="K120">
            <v>31.68</v>
          </cell>
          <cell r="L120">
            <v>29.26</v>
          </cell>
          <cell r="M120">
            <v>21</v>
          </cell>
          <cell r="N120">
            <v>86.425482544035432</v>
          </cell>
          <cell r="O120">
            <v>0</v>
          </cell>
          <cell r="P120">
            <v>27.08</v>
          </cell>
          <cell r="Q120">
            <v>0</v>
          </cell>
          <cell r="R120">
            <v>41.95</v>
          </cell>
          <cell r="S120">
            <v>19.02</v>
          </cell>
          <cell r="T120">
            <v>58.24</v>
          </cell>
          <cell r="U120">
            <v>54.12</v>
          </cell>
          <cell r="V120">
            <v>15.52</v>
          </cell>
          <cell r="W120">
            <v>0</v>
          </cell>
          <cell r="X120">
            <v>109.94398625539785</v>
          </cell>
          <cell r="Y120">
            <v>2557.21</v>
          </cell>
          <cell r="Z120">
            <v>105.53203255253472</v>
          </cell>
          <cell r="AB120">
            <v>39199</v>
          </cell>
          <cell r="AD120">
            <v>90.0007217374188</v>
          </cell>
          <cell r="AE120">
            <v>86.425482544035432</v>
          </cell>
          <cell r="AF120">
            <v>109.94398625539785</v>
          </cell>
          <cell r="AG120">
            <v>105.53203255253472</v>
          </cell>
        </row>
        <row r="121">
          <cell r="A121">
            <v>39200</v>
          </cell>
          <cell r="B121">
            <v>0</v>
          </cell>
          <cell r="C121">
            <v>0</v>
          </cell>
          <cell r="D121">
            <v>0</v>
          </cell>
          <cell r="F121">
            <v>43.11</v>
          </cell>
          <cell r="G121">
            <v>43.37</v>
          </cell>
          <cell r="H121">
            <v>22.470099999999999</v>
          </cell>
          <cell r="I121">
            <v>28.22</v>
          </cell>
          <cell r="J121">
            <v>90.0007217374188</v>
          </cell>
          <cell r="K121">
            <v>31.68</v>
          </cell>
          <cell r="L121">
            <v>29.26</v>
          </cell>
          <cell r="M121">
            <v>21</v>
          </cell>
          <cell r="N121">
            <v>86.425482544035432</v>
          </cell>
          <cell r="O121">
            <v>0</v>
          </cell>
          <cell r="P121">
            <v>27.08</v>
          </cell>
          <cell r="Q121">
            <v>0</v>
          </cell>
          <cell r="R121">
            <v>41.95</v>
          </cell>
          <cell r="S121">
            <v>19.02</v>
          </cell>
          <cell r="T121">
            <v>58.24</v>
          </cell>
          <cell r="U121">
            <v>54.12</v>
          </cell>
          <cell r="V121">
            <v>15.52</v>
          </cell>
          <cell r="W121">
            <v>0</v>
          </cell>
          <cell r="X121">
            <v>109.94398625539785</v>
          </cell>
          <cell r="Y121">
            <v>2557.21</v>
          </cell>
          <cell r="Z121">
            <v>105.53203255253472</v>
          </cell>
          <cell r="AB121">
            <v>39200</v>
          </cell>
          <cell r="AD121">
            <v>90.0007217374188</v>
          </cell>
          <cell r="AE121">
            <v>86.425482544035432</v>
          </cell>
          <cell r="AF121">
            <v>109.94398625539785</v>
          </cell>
          <cell r="AG121">
            <v>105.53203255253472</v>
          </cell>
        </row>
        <row r="122">
          <cell r="A122">
            <v>39201</v>
          </cell>
          <cell r="B122">
            <v>0</v>
          </cell>
          <cell r="C122">
            <v>0</v>
          </cell>
          <cell r="D122">
            <v>0</v>
          </cell>
          <cell r="F122">
            <v>43.11</v>
          </cell>
          <cell r="G122">
            <v>43.37</v>
          </cell>
          <cell r="H122">
            <v>22.470099999999999</v>
          </cell>
          <cell r="I122">
            <v>28.22</v>
          </cell>
          <cell r="J122">
            <v>90.0007217374188</v>
          </cell>
          <cell r="K122">
            <v>31.68</v>
          </cell>
          <cell r="L122">
            <v>29.26</v>
          </cell>
          <cell r="M122">
            <v>21</v>
          </cell>
          <cell r="N122">
            <v>86.425482544035432</v>
          </cell>
          <cell r="O122">
            <v>0</v>
          </cell>
          <cell r="P122">
            <v>27.08</v>
          </cell>
          <cell r="Q122">
            <v>0</v>
          </cell>
          <cell r="R122">
            <v>41.95</v>
          </cell>
          <cell r="S122">
            <v>19.02</v>
          </cell>
          <cell r="T122">
            <v>58.24</v>
          </cell>
          <cell r="U122">
            <v>54.12</v>
          </cell>
          <cell r="V122">
            <v>15.52</v>
          </cell>
          <cell r="W122">
            <v>0</v>
          </cell>
          <cell r="X122">
            <v>109.94398625539785</v>
          </cell>
          <cell r="Y122">
            <v>2557.21</v>
          </cell>
          <cell r="Z122">
            <v>105.53203255253472</v>
          </cell>
          <cell r="AB122">
            <v>39201</v>
          </cell>
          <cell r="AD122">
            <v>90.0007217374188</v>
          </cell>
          <cell r="AE122">
            <v>86.425482544035432</v>
          </cell>
          <cell r="AF122">
            <v>109.94398625539785</v>
          </cell>
          <cell r="AG122">
            <v>105.53203255253472</v>
          </cell>
        </row>
        <row r="123">
          <cell r="A123">
            <v>39202</v>
          </cell>
          <cell r="B123">
            <v>0</v>
          </cell>
          <cell r="C123">
            <v>0</v>
          </cell>
          <cell r="D123">
            <v>0</v>
          </cell>
          <cell r="F123">
            <v>42.42</v>
          </cell>
          <cell r="G123">
            <v>42.9</v>
          </cell>
          <cell r="H123">
            <v>22.16</v>
          </cell>
          <cell r="I123">
            <v>27.19</v>
          </cell>
          <cell r="J123">
            <v>88.360343809461313</v>
          </cell>
          <cell r="K123">
            <v>30.22</v>
          </cell>
          <cell r="L123">
            <v>28.13</v>
          </cell>
          <cell r="M123">
            <v>20.81</v>
          </cell>
          <cell r="N123">
            <v>83.493302394262201</v>
          </cell>
          <cell r="O123">
            <v>0</v>
          </cell>
          <cell r="P123">
            <v>26.45</v>
          </cell>
          <cell r="Q123">
            <v>0</v>
          </cell>
          <cell r="R123">
            <v>40.47</v>
          </cell>
          <cell r="S123">
            <v>18.739999999999998</v>
          </cell>
          <cell r="T123">
            <v>58.83</v>
          </cell>
          <cell r="U123">
            <v>53.24</v>
          </cell>
          <cell r="V123">
            <v>15.88</v>
          </cell>
          <cell r="W123">
            <v>0</v>
          </cell>
          <cell r="X123">
            <v>108.76272358641937</v>
          </cell>
          <cell r="Y123">
            <v>2525.09</v>
          </cell>
          <cell r="Z123">
            <v>104.20649069809672</v>
          </cell>
          <cell r="AB123">
            <v>39202</v>
          </cell>
          <cell r="AD123">
            <v>88.360343809461313</v>
          </cell>
          <cell r="AE123">
            <v>83.493302394262201</v>
          </cell>
          <cell r="AF123">
            <v>108.76272358641937</v>
          </cell>
          <cell r="AG123">
            <v>104.20649069809672</v>
          </cell>
        </row>
        <row r="124">
          <cell r="A124">
            <v>39203</v>
          </cell>
          <cell r="B124">
            <v>0</v>
          </cell>
          <cell r="C124">
            <v>0</v>
          </cell>
          <cell r="D124">
            <v>0</v>
          </cell>
          <cell r="F124">
            <v>41.89</v>
          </cell>
          <cell r="G124">
            <v>43.225000000000001</v>
          </cell>
          <cell r="H124">
            <v>21.55</v>
          </cell>
          <cell r="I124">
            <v>26.79</v>
          </cell>
          <cell r="J124">
            <v>87.56315202414541</v>
          </cell>
          <cell r="K124">
            <v>29.7</v>
          </cell>
          <cell r="L124">
            <v>27.56</v>
          </cell>
          <cell r="M124">
            <v>21.14</v>
          </cell>
          <cell r="N124">
            <v>82.691699187849395</v>
          </cell>
          <cell r="O124">
            <v>0</v>
          </cell>
          <cell r="P124">
            <v>25.95</v>
          </cell>
          <cell r="Q124">
            <v>0</v>
          </cell>
          <cell r="R124">
            <v>40.07</v>
          </cell>
          <cell r="S124">
            <v>18.52</v>
          </cell>
          <cell r="T124">
            <v>59.12</v>
          </cell>
          <cell r="U124">
            <v>52.74</v>
          </cell>
          <cell r="V124">
            <v>15.53</v>
          </cell>
          <cell r="W124">
            <v>0</v>
          </cell>
          <cell r="X124">
            <v>107.90732648129702</v>
          </cell>
          <cell r="Y124">
            <v>2531.5300000000002</v>
          </cell>
          <cell r="Z124">
            <v>104.47225936380595</v>
          </cell>
          <cell r="AB124">
            <v>39203</v>
          </cell>
          <cell r="AD124">
            <v>87.56315202414541</v>
          </cell>
          <cell r="AE124">
            <v>82.691699187849395</v>
          </cell>
          <cell r="AF124">
            <v>107.90732648129702</v>
          </cell>
          <cell r="AG124">
            <v>104.47225936380595</v>
          </cell>
        </row>
        <row r="125">
          <cell r="A125">
            <v>39204</v>
          </cell>
          <cell r="B125">
            <v>0</v>
          </cell>
          <cell r="C125">
            <v>0</v>
          </cell>
          <cell r="D125">
            <v>0</v>
          </cell>
          <cell r="F125">
            <v>42.21</v>
          </cell>
          <cell r="G125">
            <v>44.61</v>
          </cell>
          <cell r="H125">
            <v>21.11</v>
          </cell>
          <cell r="I125">
            <v>27.15</v>
          </cell>
          <cell r="J125">
            <v>88.629355029197555</v>
          </cell>
          <cell r="K125">
            <v>32.840000000000003</v>
          </cell>
          <cell r="L125">
            <v>27.42</v>
          </cell>
          <cell r="M125">
            <v>21.63</v>
          </cell>
          <cell r="N125">
            <v>86.372745490981956</v>
          </cell>
          <cell r="O125">
            <v>0</v>
          </cell>
          <cell r="P125">
            <v>26.52</v>
          </cell>
          <cell r="Q125">
            <v>0</v>
          </cell>
          <cell r="R125">
            <v>40.61</v>
          </cell>
          <cell r="S125">
            <v>18.79</v>
          </cell>
          <cell r="T125">
            <v>59.41</v>
          </cell>
          <cell r="U125">
            <v>53.81</v>
          </cell>
          <cell r="V125">
            <v>15.54</v>
          </cell>
          <cell r="W125">
            <v>0</v>
          </cell>
          <cell r="X125">
            <v>109.30753007599132</v>
          </cell>
          <cell r="Y125">
            <v>2557.84</v>
          </cell>
          <cell r="Z125">
            <v>105.55803166113671</v>
          </cell>
          <cell r="AB125">
            <v>39204</v>
          </cell>
          <cell r="AD125">
            <v>88.629355029197555</v>
          </cell>
          <cell r="AE125">
            <v>86.372745490981956</v>
          </cell>
          <cell r="AF125">
            <v>109.30753007599132</v>
          </cell>
          <cell r="AG125">
            <v>105.55803166113671</v>
          </cell>
        </row>
        <row r="126">
          <cell r="A126">
            <v>39205</v>
          </cell>
          <cell r="B126">
            <v>0</v>
          </cell>
          <cell r="C126">
            <v>0</v>
          </cell>
          <cell r="D126">
            <v>0</v>
          </cell>
          <cell r="F126">
            <v>42.07</v>
          </cell>
          <cell r="G126">
            <v>44.37</v>
          </cell>
          <cell r="H126">
            <v>21.48</v>
          </cell>
          <cell r="I126">
            <v>27.57</v>
          </cell>
          <cell r="J126">
            <v>88.898366248933797</v>
          </cell>
          <cell r="K126">
            <v>32.54</v>
          </cell>
          <cell r="L126">
            <v>26.94</v>
          </cell>
          <cell r="M126">
            <v>21.46</v>
          </cell>
          <cell r="N126">
            <v>85.370741482965926</v>
          </cell>
          <cell r="O126">
            <v>0</v>
          </cell>
          <cell r="P126">
            <v>26.67</v>
          </cell>
          <cell r="Q126">
            <v>0</v>
          </cell>
          <cell r="R126">
            <v>40.61</v>
          </cell>
          <cell r="S126">
            <v>18.96</v>
          </cell>
          <cell r="T126">
            <v>59.41</v>
          </cell>
          <cell r="U126">
            <v>53.79</v>
          </cell>
          <cell r="V126">
            <v>15.05</v>
          </cell>
          <cell r="W126">
            <v>0</v>
          </cell>
          <cell r="X126">
            <v>109.21078873672154</v>
          </cell>
          <cell r="Y126">
            <v>2565.46</v>
          </cell>
          <cell r="Z126">
            <v>105.87249706994173</v>
          </cell>
          <cell r="AB126">
            <v>39205</v>
          </cell>
          <cell r="AD126">
            <v>88.898366248933797</v>
          </cell>
          <cell r="AE126">
            <v>85.370741482965926</v>
          </cell>
          <cell r="AF126">
            <v>109.21078873672154</v>
          </cell>
          <cell r="AG126">
            <v>105.87249706994173</v>
          </cell>
        </row>
        <row r="127">
          <cell r="A127">
            <v>39206</v>
          </cell>
          <cell r="B127">
            <v>0</v>
          </cell>
          <cell r="C127">
            <v>0</v>
          </cell>
          <cell r="D127">
            <v>0</v>
          </cell>
          <cell r="F127">
            <v>42.96</v>
          </cell>
          <cell r="G127">
            <v>44.45</v>
          </cell>
          <cell r="H127">
            <v>22.39</v>
          </cell>
          <cell r="I127">
            <v>26.98</v>
          </cell>
          <cell r="J127">
            <v>89.744767403713666</v>
          </cell>
          <cell r="K127">
            <v>32.11</v>
          </cell>
          <cell r="L127">
            <v>27.08</v>
          </cell>
          <cell r="M127">
            <v>21.28</v>
          </cell>
          <cell r="N127">
            <v>84.875013184263253</v>
          </cell>
          <cell r="O127">
            <v>0</v>
          </cell>
          <cell r="P127">
            <v>26.850010000000001</v>
          </cell>
          <cell r="Q127">
            <v>0</v>
          </cell>
          <cell r="R127">
            <v>41.37</v>
          </cell>
          <cell r="S127">
            <v>18.86</v>
          </cell>
          <cell r="T127">
            <v>60</v>
          </cell>
          <cell r="U127">
            <v>53.78</v>
          </cell>
          <cell r="V127">
            <v>15.4</v>
          </cell>
          <cell r="W127">
            <v>0</v>
          </cell>
          <cell r="X127">
            <v>110.11201577841061</v>
          </cell>
          <cell r="Y127">
            <v>2572.15</v>
          </cell>
          <cell r="Z127">
            <v>106.14858284223907</v>
          </cell>
          <cell r="AB127">
            <v>39206</v>
          </cell>
          <cell r="AD127">
            <v>89.744767403713666</v>
          </cell>
          <cell r="AE127">
            <v>84.875013184263253</v>
          </cell>
          <cell r="AF127">
            <v>110.11201577841061</v>
          </cell>
          <cell r="AG127">
            <v>106.14858284223907</v>
          </cell>
        </row>
        <row r="128">
          <cell r="A128">
            <v>39207</v>
          </cell>
          <cell r="B128">
            <v>0</v>
          </cell>
          <cell r="C128">
            <v>0</v>
          </cell>
          <cell r="D128">
            <v>0</v>
          </cell>
          <cell r="F128">
            <v>42.96</v>
          </cell>
          <cell r="G128">
            <v>44.45</v>
          </cell>
          <cell r="H128">
            <v>22.39</v>
          </cell>
          <cell r="I128">
            <v>26.98</v>
          </cell>
          <cell r="J128">
            <v>89.744767403713666</v>
          </cell>
          <cell r="K128">
            <v>32.11</v>
          </cell>
          <cell r="L128">
            <v>27.08</v>
          </cell>
          <cell r="M128">
            <v>21.28</v>
          </cell>
          <cell r="N128">
            <v>84.875013184263253</v>
          </cell>
          <cell r="O128">
            <v>0</v>
          </cell>
          <cell r="P128">
            <v>26.850010000000001</v>
          </cell>
          <cell r="Q128">
            <v>0</v>
          </cell>
          <cell r="R128">
            <v>41.37</v>
          </cell>
          <cell r="S128">
            <v>18.86</v>
          </cell>
          <cell r="T128">
            <v>60</v>
          </cell>
          <cell r="U128">
            <v>53.78</v>
          </cell>
          <cell r="V128">
            <v>15.4</v>
          </cell>
          <cell r="W128">
            <v>0</v>
          </cell>
          <cell r="X128">
            <v>110.11201577841061</v>
          </cell>
          <cell r="Y128">
            <v>2572.15</v>
          </cell>
          <cell r="Z128">
            <v>106.14858284223907</v>
          </cell>
          <cell r="AB128">
            <v>39207</v>
          </cell>
          <cell r="AD128">
            <v>89.744767403713666</v>
          </cell>
          <cell r="AE128">
            <v>84.875013184263253</v>
          </cell>
          <cell r="AF128">
            <v>110.11201577841061</v>
          </cell>
          <cell r="AG128">
            <v>106.14858284223907</v>
          </cell>
        </row>
        <row r="129">
          <cell r="A129">
            <v>39208</v>
          </cell>
          <cell r="B129">
            <v>0</v>
          </cell>
          <cell r="C129">
            <v>0</v>
          </cell>
          <cell r="D129">
            <v>0</v>
          </cell>
          <cell r="F129">
            <v>42.96</v>
          </cell>
          <cell r="G129">
            <v>44.45</v>
          </cell>
          <cell r="H129">
            <v>22.39</v>
          </cell>
          <cell r="I129">
            <v>26.98</v>
          </cell>
          <cell r="J129">
            <v>89.744767403713666</v>
          </cell>
          <cell r="K129">
            <v>32.11</v>
          </cell>
          <cell r="L129">
            <v>27.08</v>
          </cell>
          <cell r="M129">
            <v>21.28</v>
          </cell>
          <cell r="N129">
            <v>84.875013184263253</v>
          </cell>
          <cell r="O129">
            <v>0</v>
          </cell>
          <cell r="P129">
            <v>26.850010000000001</v>
          </cell>
          <cell r="Q129">
            <v>0</v>
          </cell>
          <cell r="R129">
            <v>41.37</v>
          </cell>
          <cell r="S129">
            <v>18.86</v>
          </cell>
          <cell r="T129">
            <v>60</v>
          </cell>
          <cell r="U129">
            <v>53.78</v>
          </cell>
          <cell r="V129">
            <v>15.4</v>
          </cell>
          <cell r="W129">
            <v>0</v>
          </cell>
          <cell r="X129">
            <v>110.11201577841061</v>
          </cell>
          <cell r="Y129">
            <v>2572.15</v>
          </cell>
          <cell r="Z129">
            <v>106.14858284223907</v>
          </cell>
          <cell r="AB129">
            <v>39208</v>
          </cell>
          <cell r="AD129">
            <v>89.744767403713666</v>
          </cell>
          <cell r="AE129">
            <v>84.875013184263253</v>
          </cell>
          <cell r="AF129">
            <v>110.11201577841061</v>
          </cell>
          <cell r="AG129">
            <v>106.14858284223907</v>
          </cell>
        </row>
        <row r="130">
          <cell r="A130">
            <v>39209</v>
          </cell>
          <cell r="B130">
            <v>0</v>
          </cell>
          <cell r="C130">
            <v>0</v>
          </cell>
          <cell r="D130">
            <v>0</v>
          </cell>
          <cell r="F130">
            <v>44.27</v>
          </cell>
          <cell r="G130">
            <v>44.24</v>
          </cell>
          <cell r="H130">
            <v>21.995000000000001</v>
          </cell>
          <cell r="I130">
            <v>27.88</v>
          </cell>
          <cell r="J130">
            <v>90.797847910242126</v>
          </cell>
          <cell r="K130">
            <v>32.840000000000003</v>
          </cell>
          <cell r="L130">
            <v>26.25</v>
          </cell>
          <cell r="M130">
            <v>21.86</v>
          </cell>
          <cell r="N130">
            <v>85.381288893576624</v>
          </cell>
          <cell r="O130">
            <v>0</v>
          </cell>
          <cell r="P130">
            <v>26.69</v>
          </cell>
          <cell r="Q130">
            <v>0</v>
          </cell>
          <cell r="R130">
            <v>41.55</v>
          </cell>
          <cell r="S130">
            <v>18.77</v>
          </cell>
          <cell r="T130">
            <v>59.77</v>
          </cell>
          <cell r="U130">
            <v>53.99</v>
          </cell>
          <cell r="V130">
            <v>15.39</v>
          </cell>
          <cell r="W130">
            <v>0</v>
          </cell>
          <cell r="X130">
            <v>110.06109419240866</v>
          </cell>
          <cell r="Y130">
            <v>2570.9499999999998</v>
          </cell>
          <cell r="Z130">
            <v>106.09906073061622</v>
          </cell>
          <cell r="AB130">
            <v>39209</v>
          </cell>
          <cell r="AD130">
            <v>90.797847910242126</v>
          </cell>
          <cell r="AE130">
            <v>85.381288893576624</v>
          </cell>
          <cell r="AF130">
            <v>110.06109419240866</v>
          </cell>
          <cell r="AG130">
            <v>106.09906073061622</v>
          </cell>
        </row>
        <row r="131">
          <cell r="A131">
            <v>39210</v>
          </cell>
          <cell r="B131">
            <v>0</v>
          </cell>
          <cell r="C131">
            <v>0</v>
          </cell>
          <cell r="D131">
            <v>0</v>
          </cell>
          <cell r="F131">
            <v>44.31</v>
          </cell>
          <cell r="G131">
            <v>44.43</v>
          </cell>
          <cell r="H131">
            <v>22.09</v>
          </cell>
          <cell r="I131">
            <v>27.18</v>
          </cell>
          <cell r="J131">
            <v>90.551801062922394</v>
          </cell>
          <cell r="K131">
            <v>32.75</v>
          </cell>
          <cell r="L131">
            <v>25.81</v>
          </cell>
          <cell r="M131">
            <v>22.15</v>
          </cell>
          <cell r="N131">
            <v>85.128151038919952</v>
          </cell>
          <cell r="O131">
            <v>0</v>
          </cell>
          <cell r="P131">
            <v>27.06</v>
          </cell>
          <cell r="Q131">
            <v>0</v>
          </cell>
          <cell r="R131">
            <v>41.6</v>
          </cell>
          <cell r="S131">
            <v>18.920000000000002</v>
          </cell>
          <cell r="T131">
            <v>60.6</v>
          </cell>
          <cell r="U131">
            <v>53.92</v>
          </cell>
          <cell r="V131">
            <v>15.44</v>
          </cell>
          <cell r="W131">
            <v>0</v>
          </cell>
          <cell r="X131">
            <v>110.76374181447343</v>
          </cell>
          <cell r="Y131">
            <v>2571.75</v>
          </cell>
          <cell r="Z131">
            <v>106.13207547169812</v>
          </cell>
          <cell r="AB131">
            <v>39210</v>
          </cell>
          <cell r="AD131">
            <v>90.551801062922394</v>
          </cell>
          <cell r="AE131">
            <v>85.128151038919952</v>
          </cell>
          <cell r="AF131">
            <v>110.76374181447343</v>
          </cell>
          <cell r="AG131">
            <v>106.13207547169812</v>
          </cell>
        </row>
        <row r="132">
          <cell r="A132">
            <v>39211</v>
          </cell>
          <cell r="B132">
            <v>0</v>
          </cell>
          <cell r="C132">
            <v>0</v>
          </cell>
          <cell r="D132">
            <v>0</v>
          </cell>
          <cell r="F132">
            <v>44.52</v>
          </cell>
          <cell r="G132">
            <v>44.26</v>
          </cell>
          <cell r="H132">
            <v>22.4</v>
          </cell>
          <cell r="I132">
            <v>28.58</v>
          </cell>
          <cell r="J132">
            <v>91.700019683747783</v>
          </cell>
          <cell r="K132">
            <v>32.659999999999997</v>
          </cell>
          <cell r="L132">
            <v>25.63</v>
          </cell>
          <cell r="M132">
            <v>22.17</v>
          </cell>
          <cell r="N132">
            <v>84.864465773652569</v>
          </cell>
          <cell r="O132">
            <v>0</v>
          </cell>
          <cell r="P132">
            <v>23.92</v>
          </cell>
          <cell r="Q132">
            <v>0</v>
          </cell>
          <cell r="R132">
            <v>41.67</v>
          </cell>
          <cell r="S132">
            <v>18.760000000000002</v>
          </cell>
          <cell r="T132">
            <v>59.78</v>
          </cell>
          <cell r="U132">
            <v>54.55</v>
          </cell>
          <cell r="V132">
            <v>15.89</v>
          </cell>
          <cell r="W132">
            <v>0</v>
          </cell>
          <cell r="X132">
            <v>109.25152193220356</v>
          </cell>
          <cell r="Y132">
            <v>2576.34</v>
          </cell>
          <cell r="Z132">
            <v>106.3214975486555</v>
          </cell>
          <cell r="AB132">
            <v>39211</v>
          </cell>
          <cell r="AD132">
            <v>91.700019683747783</v>
          </cell>
          <cell r="AE132">
            <v>84.864465773652569</v>
          </cell>
          <cell r="AF132">
            <v>109.25152193220356</v>
          </cell>
          <cell r="AG132">
            <v>106.3214975486555</v>
          </cell>
        </row>
        <row r="133">
          <cell r="A133">
            <v>39212</v>
          </cell>
          <cell r="B133">
            <v>0</v>
          </cell>
          <cell r="C133">
            <v>0</v>
          </cell>
          <cell r="D133">
            <v>0</v>
          </cell>
          <cell r="F133">
            <v>43.93</v>
          </cell>
          <cell r="G133">
            <v>43.88</v>
          </cell>
          <cell r="H133">
            <v>21.97</v>
          </cell>
          <cell r="I133">
            <v>27.15</v>
          </cell>
          <cell r="J133">
            <v>89.843186142641557</v>
          </cell>
          <cell r="K133">
            <v>32.21</v>
          </cell>
          <cell r="L133">
            <v>25.64</v>
          </cell>
          <cell r="M133">
            <v>21.65</v>
          </cell>
          <cell r="N133">
            <v>83.851914355025841</v>
          </cell>
          <cell r="O133">
            <v>0</v>
          </cell>
          <cell r="P133">
            <v>22.61</v>
          </cell>
          <cell r="Q133">
            <v>0</v>
          </cell>
          <cell r="R133">
            <v>40.94</v>
          </cell>
          <cell r="S133">
            <v>18.260000000000002</v>
          </cell>
          <cell r="T133">
            <v>59.01</v>
          </cell>
          <cell r="U133">
            <v>53.05</v>
          </cell>
          <cell r="V133">
            <v>15.27</v>
          </cell>
          <cell r="W133">
            <v>0</v>
          </cell>
          <cell r="X133">
            <v>106.4867562888617</v>
          </cell>
          <cell r="Y133">
            <v>2533.7399999999998</v>
          </cell>
          <cell r="Z133">
            <v>104.56346258604468</v>
          </cell>
          <cell r="AB133">
            <v>39212</v>
          </cell>
          <cell r="AD133">
            <v>89.843186142641557</v>
          </cell>
          <cell r="AE133">
            <v>83.851914355025841</v>
          </cell>
          <cell r="AF133">
            <v>106.4867562888617</v>
          </cell>
          <cell r="AG133">
            <v>104.56346258604468</v>
          </cell>
        </row>
        <row r="134">
          <cell r="A134">
            <v>39213</v>
          </cell>
          <cell r="B134">
            <v>0</v>
          </cell>
          <cell r="C134">
            <v>0</v>
          </cell>
          <cell r="D134">
            <v>0</v>
          </cell>
          <cell r="F134">
            <v>44.67</v>
          </cell>
          <cell r="G134">
            <v>44.9</v>
          </cell>
          <cell r="H134">
            <v>22</v>
          </cell>
          <cell r="I134">
            <v>27.51</v>
          </cell>
          <cell r="J134">
            <v>91.253854733941324</v>
          </cell>
          <cell r="K134">
            <v>32.270000000000003</v>
          </cell>
          <cell r="L134">
            <v>25.74</v>
          </cell>
          <cell r="M134">
            <v>22.19</v>
          </cell>
          <cell r="N134">
            <v>84.590233097774487</v>
          </cell>
          <cell r="O134">
            <v>0</v>
          </cell>
          <cell r="P134">
            <v>23.66</v>
          </cell>
          <cell r="Q134">
            <v>0</v>
          </cell>
          <cell r="R134">
            <v>41.34</v>
          </cell>
          <cell r="S134">
            <v>18.96</v>
          </cell>
          <cell r="T134">
            <v>59.68</v>
          </cell>
          <cell r="U134">
            <v>54.1</v>
          </cell>
          <cell r="V134">
            <v>15.59</v>
          </cell>
          <cell r="W134">
            <v>0</v>
          </cell>
          <cell r="X134">
            <v>108.62015740223232</v>
          </cell>
          <cell r="Y134">
            <v>2562.2199999999998</v>
          </cell>
          <cell r="Z134">
            <v>105.73878736856005</v>
          </cell>
          <cell r="AB134">
            <v>39213</v>
          </cell>
          <cell r="AD134">
            <v>91.253854733941324</v>
          </cell>
          <cell r="AE134">
            <v>84.590233097774487</v>
          </cell>
          <cell r="AF134">
            <v>108.62015740223232</v>
          </cell>
          <cell r="AG134">
            <v>105.73878736856005</v>
          </cell>
        </row>
        <row r="135">
          <cell r="A135">
            <v>39214</v>
          </cell>
          <cell r="B135">
            <v>0</v>
          </cell>
          <cell r="C135">
            <v>0</v>
          </cell>
          <cell r="D135">
            <v>0</v>
          </cell>
          <cell r="F135">
            <v>44.67</v>
          </cell>
          <cell r="G135">
            <v>44.9</v>
          </cell>
          <cell r="H135">
            <v>22</v>
          </cell>
          <cell r="I135">
            <v>27.51</v>
          </cell>
          <cell r="J135">
            <v>91.253854733941324</v>
          </cell>
          <cell r="K135">
            <v>32.270000000000003</v>
          </cell>
          <cell r="L135">
            <v>25.74</v>
          </cell>
          <cell r="M135">
            <v>22.19</v>
          </cell>
          <cell r="N135">
            <v>84.590233097774487</v>
          </cell>
          <cell r="O135">
            <v>0</v>
          </cell>
          <cell r="P135">
            <v>23.66</v>
          </cell>
          <cell r="Q135">
            <v>0</v>
          </cell>
          <cell r="R135">
            <v>41.34</v>
          </cell>
          <cell r="S135">
            <v>18.96</v>
          </cell>
          <cell r="T135">
            <v>59.68</v>
          </cell>
          <cell r="U135">
            <v>54.1</v>
          </cell>
          <cell r="V135">
            <v>15.59</v>
          </cell>
          <cell r="W135">
            <v>0</v>
          </cell>
          <cell r="X135">
            <v>108.62015740223232</v>
          </cell>
          <cell r="Y135">
            <v>2562.2199999999998</v>
          </cell>
          <cell r="Z135">
            <v>105.73878736856005</v>
          </cell>
          <cell r="AB135">
            <v>39214</v>
          </cell>
          <cell r="AD135">
            <v>91.253854733941324</v>
          </cell>
          <cell r="AE135">
            <v>84.590233097774487</v>
          </cell>
          <cell r="AF135">
            <v>108.62015740223232</v>
          </cell>
          <cell r="AG135">
            <v>105.73878736856005</v>
          </cell>
        </row>
        <row r="136">
          <cell r="A136">
            <v>39215</v>
          </cell>
          <cell r="B136">
            <v>0</v>
          </cell>
          <cell r="C136">
            <v>0</v>
          </cell>
          <cell r="D136">
            <v>0</v>
          </cell>
          <cell r="F136">
            <v>44.67</v>
          </cell>
          <cell r="G136">
            <v>44.9</v>
          </cell>
          <cell r="H136">
            <v>22</v>
          </cell>
          <cell r="I136">
            <v>27.51</v>
          </cell>
          <cell r="J136">
            <v>91.253854733941324</v>
          </cell>
          <cell r="K136">
            <v>32.270000000000003</v>
          </cell>
          <cell r="L136">
            <v>25.74</v>
          </cell>
          <cell r="M136">
            <v>22.19</v>
          </cell>
          <cell r="N136">
            <v>84.590233097774487</v>
          </cell>
          <cell r="O136">
            <v>0</v>
          </cell>
          <cell r="P136">
            <v>23.66</v>
          </cell>
          <cell r="Q136">
            <v>0</v>
          </cell>
          <cell r="R136">
            <v>41.34</v>
          </cell>
          <cell r="S136">
            <v>18.96</v>
          </cell>
          <cell r="T136">
            <v>59.68</v>
          </cell>
          <cell r="U136">
            <v>54.1</v>
          </cell>
          <cell r="V136">
            <v>15.59</v>
          </cell>
          <cell r="W136">
            <v>0</v>
          </cell>
          <cell r="X136">
            <v>108.62015740223232</v>
          </cell>
          <cell r="Y136">
            <v>2562.2199999999998</v>
          </cell>
          <cell r="Z136">
            <v>105.73878736856005</v>
          </cell>
          <cell r="AB136">
            <v>39215</v>
          </cell>
          <cell r="AD136">
            <v>91.253854733941324</v>
          </cell>
          <cell r="AE136">
            <v>84.590233097774487</v>
          </cell>
          <cell r="AF136">
            <v>108.62015740223232</v>
          </cell>
          <cell r="AG136">
            <v>105.73878736856005</v>
          </cell>
        </row>
        <row r="137">
          <cell r="A137">
            <v>39216</v>
          </cell>
          <cell r="B137">
            <v>0</v>
          </cell>
          <cell r="C137">
            <v>0</v>
          </cell>
          <cell r="D137">
            <v>0</v>
          </cell>
          <cell r="F137">
            <v>44.43</v>
          </cell>
          <cell r="G137">
            <v>44.67</v>
          </cell>
          <cell r="H137">
            <v>21.99</v>
          </cell>
          <cell r="I137">
            <v>27.12</v>
          </cell>
          <cell r="J137">
            <v>90.683026048159547</v>
          </cell>
          <cell r="K137">
            <v>32.24</v>
          </cell>
          <cell r="L137">
            <v>25.45</v>
          </cell>
          <cell r="M137">
            <v>22.05</v>
          </cell>
          <cell r="N137">
            <v>84.105052209682512</v>
          </cell>
          <cell r="O137">
            <v>0</v>
          </cell>
          <cell r="P137">
            <v>23.240010000000002</v>
          </cell>
          <cell r="Q137">
            <v>0</v>
          </cell>
          <cell r="R137">
            <v>40.43</v>
          </cell>
          <cell r="S137">
            <v>18.75</v>
          </cell>
          <cell r="T137">
            <v>60.67</v>
          </cell>
          <cell r="U137">
            <v>53.66</v>
          </cell>
          <cell r="V137">
            <v>15.14</v>
          </cell>
          <cell r="W137">
            <v>0</v>
          </cell>
          <cell r="X137">
            <v>107.88696497520544</v>
          </cell>
          <cell r="Y137">
            <v>2546.44</v>
          </cell>
          <cell r="Z137">
            <v>105.08757160071973</v>
          </cell>
          <cell r="AB137">
            <v>39216</v>
          </cell>
          <cell r="AD137">
            <v>90.683026048159547</v>
          </cell>
          <cell r="AE137">
            <v>84.105052209682512</v>
          </cell>
          <cell r="AF137">
            <v>107.88696497520544</v>
          </cell>
          <cell r="AG137">
            <v>105.08757160071973</v>
          </cell>
        </row>
        <row r="138">
          <cell r="A138">
            <v>39217</v>
          </cell>
          <cell r="B138">
            <v>0</v>
          </cell>
          <cell r="C138">
            <v>0</v>
          </cell>
          <cell r="D138">
            <v>0</v>
          </cell>
          <cell r="F138">
            <v>44.31</v>
          </cell>
          <cell r="G138">
            <v>44.49</v>
          </cell>
          <cell r="H138">
            <v>21.53</v>
          </cell>
          <cell r="I138">
            <v>26.18</v>
          </cell>
          <cell r="J138">
            <v>89.567613673643478</v>
          </cell>
          <cell r="K138">
            <v>32.25</v>
          </cell>
          <cell r="L138">
            <v>25.05</v>
          </cell>
          <cell r="M138">
            <v>21.66</v>
          </cell>
          <cell r="N138">
            <v>83.282354182048294</v>
          </cell>
          <cell r="O138">
            <v>0</v>
          </cell>
          <cell r="P138">
            <v>22.77</v>
          </cell>
          <cell r="Q138">
            <v>0</v>
          </cell>
          <cell r="R138">
            <v>39.590000000000003</v>
          </cell>
          <cell r="S138">
            <v>18.670000000000002</v>
          </cell>
          <cell r="T138">
            <v>60.51</v>
          </cell>
          <cell r="U138">
            <v>53.18</v>
          </cell>
          <cell r="V138">
            <v>14.96</v>
          </cell>
          <cell r="W138">
            <v>0</v>
          </cell>
          <cell r="X138">
            <v>106.7617053583653</v>
          </cell>
          <cell r="Y138">
            <v>2525.29</v>
          </cell>
          <cell r="Z138">
            <v>104.21474438336718</v>
          </cell>
          <cell r="AB138">
            <v>39217</v>
          </cell>
          <cell r="AD138">
            <v>89.567613673643478</v>
          </cell>
          <cell r="AE138">
            <v>83.282354182048294</v>
          </cell>
          <cell r="AF138">
            <v>106.7617053583653</v>
          </cell>
          <cell r="AG138">
            <v>104.21474438336718</v>
          </cell>
        </row>
        <row r="139">
          <cell r="A139">
            <v>39218</v>
          </cell>
          <cell r="B139">
            <v>0</v>
          </cell>
          <cell r="C139">
            <v>0</v>
          </cell>
          <cell r="D139">
            <v>0</v>
          </cell>
          <cell r="F139">
            <v>44.16</v>
          </cell>
          <cell r="G139">
            <v>45.38</v>
          </cell>
          <cell r="H139">
            <v>20.78</v>
          </cell>
          <cell r="I139">
            <v>26.41</v>
          </cell>
          <cell r="J139">
            <v>89.71196115740436</v>
          </cell>
          <cell r="K139">
            <v>32.43</v>
          </cell>
          <cell r="L139">
            <v>25.26</v>
          </cell>
          <cell r="M139">
            <v>21.69</v>
          </cell>
          <cell r="N139">
            <v>83.725345427697491</v>
          </cell>
          <cell r="O139">
            <v>0</v>
          </cell>
          <cell r="P139">
            <v>22.88</v>
          </cell>
          <cell r="Q139">
            <v>0</v>
          </cell>
          <cell r="R139">
            <v>40.21</v>
          </cell>
          <cell r="S139">
            <v>18.82</v>
          </cell>
          <cell r="T139">
            <v>61.01</v>
          </cell>
          <cell r="U139">
            <v>53.19</v>
          </cell>
          <cell r="V139">
            <v>14.53</v>
          </cell>
          <cell r="W139">
            <v>0</v>
          </cell>
          <cell r="X139">
            <v>107.25050370414951</v>
          </cell>
          <cell r="Y139">
            <v>2547.42</v>
          </cell>
          <cell r="Z139">
            <v>105.12801465854504</v>
          </cell>
          <cell r="AB139">
            <v>39218</v>
          </cell>
          <cell r="AD139">
            <v>89.71196115740436</v>
          </cell>
          <cell r="AE139">
            <v>83.725345427697491</v>
          </cell>
          <cell r="AF139">
            <v>107.25050370414951</v>
          </cell>
          <cell r="AG139">
            <v>105.12801465854504</v>
          </cell>
        </row>
        <row r="140">
          <cell r="A140">
            <v>39219</v>
          </cell>
          <cell r="B140">
            <v>0</v>
          </cell>
          <cell r="C140">
            <v>0</v>
          </cell>
          <cell r="D140">
            <v>0</v>
          </cell>
          <cell r="F140">
            <v>43.95</v>
          </cell>
          <cell r="G140">
            <v>44.69</v>
          </cell>
          <cell r="H140">
            <v>21.17</v>
          </cell>
          <cell r="I140">
            <v>26.05</v>
          </cell>
          <cell r="J140">
            <v>89.141132471622612</v>
          </cell>
          <cell r="K140">
            <v>32.159999999999997</v>
          </cell>
          <cell r="L140">
            <v>24.31</v>
          </cell>
          <cell r="M140">
            <v>21.39</v>
          </cell>
          <cell r="N140">
            <v>82.122139014871848</v>
          </cell>
          <cell r="O140">
            <v>0</v>
          </cell>
          <cell r="P140">
            <v>23.45</v>
          </cell>
          <cell r="Q140">
            <v>0</v>
          </cell>
          <cell r="R140">
            <v>39.9</v>
          </cell>
          <cell r="S140">
            <v>18.86</v>
          </cell>
          <cell r="T140">
            <v>61.45</v>
          </cell>
          <cell r="U140">
            <v>52.68</v>
          </cell>
          <cell r="V140">
            <v>14.77</v>
          </cell>
          <cell r="W140">
            <v>0</v>
          </cell>
          <cell r="X140">
            <v>107.48981122760635</v>
          </cell>
          <cell r="Y140">
            <v>2539.38</v>
          </cell>
          <cell r="Z140">
            <v>104.79621651067204</v>
          </cell>
          <cell r="AB140">
            <v>39219</v>
          </cell>
          <cell r="AD140">
            <v>89.141132471622612</v>
          </cell>
          <cell r="AE140">
            <v>82.122139014871848</v>
          </cell>
          <cell r="AF140">
            <v>107.48981122760635</v>
          </cell>
          <cell r="AG140">
            <v>104.79621651067204</v>
          </cell>
        </row>
        <row r="141">
          <cell r="A141">
            <v>39220</v>
          </cell>
          <cell r="B141">
            <v>0</v>
          </cell>
          <cell r="C141">
            <v>0</v>
          </cell>
          <cell r="D141">
            <v>0</v>
          </cell>
          <cell r="F141">
            <v>45.19</v>
          </cell>
          <cell r="G141">
            <v>44.89</v>
          </cell>
          <cell r="H141">
            <v>20.734999999999999</v>
          </cell>
          <cell r="I141">
            <v>26.15</v>
          </cell>
          <cell r="J141">
            <v>89.866150515058081</v>
          </cell>
          <cell r="K141">
            <v>32.11</v>
          </cell>
          <cell r="L141">
            <v>24.55</v>
          </cell>
          <cell r="M141">
            <v>21.37</v>
          </cell>
          <cell r="N141">
            <v>82.301444995253675</v>
          </cell>
          <cell r="O141">
            <v>0</v>
          </cell>
          <cell r="P141">
            <v>24.23</v>
          </cell>
          <cell r="Q141">
            <v>0</v>
          </cell>
          <cell r="R141">
            <v>40.43</v>
          </cell>
          <cell r="S141">
            <v>19.100000000000001</v>
          </cell>
          <cell r="T141">
            <v>61.92</v>
          </cell>
          <cell r="U141">
            <v>53.96</v>
          </cell>
          <cell r="V141">
            <v>15.41</v>
          </cell>
          <cell r="W141">
            <v>0</v>
          </cell>
          <cell r="X141">
            <v>109.49592110509568</v>
          </cell>
          <cell r="Y141">
            <v>2558.4499999999998</v>
          </cell>
          <cell r="Z141">
            <v>105.58320540121164</v>
          </cell>
          <cell r="AB141">
            <v>39220</v>
          </cell>
          <cell r="AD141">
            <v>89.866150515058081</v>
          </cell>
          <cell r="AE141">
            <v>82.301444995253675</v>
          </cell>
          <cell r="AF141">
            <v>109.49592110509568</v>
          </cell>
          <cell r="AG141">
            <v>105.58320540121164</v>
          </cell>
        </row>
        <row r="142">
          <cell r="A142">
            <v>39221</v>
          </cell>
          <cell r="B142">
            <v>0</v>
          </cell>
          <cell r="C142">
            <v>0</v>
          </cell>
          <cell r="D142">
            <v>0</v>
          </cell>
          <cell r="F142">
            <v>45.19</v>
          </cell>
          <cell r="G142">
            <v>44.89</v>
          </cell>
          <cell r="H142">
            <v>20.734999999999999</v>
          </cell>
          <cell r="I142">
            <v>26.15</v>
          </cell>
          <cell r="J142">
            <v>89.866150515058081</v>
          </cell>
          <cell r="K142">
            <v>32.11</v>
          </cell>
          <cell r="L142">
            <v>24.55</v>
          </cell>
          <cell r="M142">
            <v>21.37</v>
          </cell>
          <cell r="N142">
            <v>82.301444995253675</v>
          </cell>
          <cell r="O142">
            <v>0</v>
          </cell>
          <cell r="P142">
            <v>24.23</v>
          </cell>
          <cell r="Q142">
            <v>0</v>
          </cell>
          <cell r="R142">
            <v>40.43</v>
          </cell>
          <cell r="S142">
            <v>19.100000000000001</v>
          </cell>
          <cell r="T142">
            <v>61.92</v>
          </cell>
          <cell r="U142">
            <v>53.96</v>
          </cell>
          <cell r="V142">
            <v>15.41</v>
          </cell>
          <cell r="W142">
            <v>0</v>
          </cell>
          <cell r="X142">
            <v>109.49592110509568</v>
          </cell>
          <cell r="Y142">
            <v>2558.4499999999998</v>
          </cell>
          <cell r="Z142">
            <v>105.58320540121164</v>
          </cell>
          <cell r="AB142">
            <v>39221</v>
          </cell>
          <cell r="AD142">
            <v>89.866150515058081</v>
          </cell>
          <cell r="AE142">
            <v>82.301444995253675</v>
          </cell>
          <cell r="AF142">
            <v>109.49592110509568</v>
          </cell>
          <cell r="AG142">
            <v>105.58320540121164</v>
          </cell>
        </row>
        <row r="143">
          <cell r="A143">
            <v>39222</v>
          </cell>
          <cell r="B143">
            <v>0</v>
          </cell>
          <cell r="C143">
            <v>0</v>
          </cell>
          <cell r="D143">
            <v>0</v>
          </cell>
          <cell r="F143">
            <v>45.19</v>
          </cell>
          <cell r="G143">
            <v>44.89</v>
          </cell>
          <cell r="H143">
            <v>20.734999999999999</v>
          </cell>
          <cell r="I143">
            <v>26.15</v>
          </cell>
          <cell r="J143">
            <v>89.866150515058081</v>
          </cell>
          <cell r="K143">
            <v>32.11</v>
          </cell>
          <cell r="L143">
            <v>24.55</v>
          </cell>
          <cell r="M143">
            <v>21.37</v>
          </cell>
          <cell r="N143">
            <v>82.301444995253675</v>
          </cell>
          <cell r="O143">
            <v>0</v>
          </cell>
          <cell r="P143">
            <v>24.23</v>
          </cell>
          <cell r="Q143">
            <v>0</v>
          </cell>
          <cell r="R143">
            <v>40.43</v>
          </cell>
          <cell r="S143">
            <v>19.100000000000001</v>
          </cell>
          <cell r="T143">
            <v>61.92</v>
          </cell>
          <cell r="U143">
            <v>53.96</v>
          </cell>
          <cell r="V143">
            <v>15.41</v>
          </cell>
          <cell r="W143">
            <v>0</v>
          </cell>
          <cell r="X143">
            <v>109.49592110509568</v>
          </cell>
          <cell r="Y143">
            <v>2558.4499999999998</v>
          </cell>
          <cell r="Z143">
            <v>105.58320540121164</v>
          </cell>
          <cell r="AB143">
            <v>39222</v>
          </cell>
          <cell r="AD143">
            <v>89.866150515058081</v>
          </cell>
          <cell r="AE143">
            <v>82.301444995253675</v>
          </cell>
          <cell r="AF143">
            <v>109.49592110509568</v>
          </cell>
          <cell r="AG143">
            <v>105.58320540121164</v>
          </cell>
        </row>
        <row r="144">
          <cell r="A144">
            <v>39223</v>
          </cell>
          <cell r="B144">
            <v>0</v>
          </cell>
          <cell r="C144">
            <v>0</v>
          </cell>
          <cell r="D144">
            <v>0</v>
          </cell>
          <cell r="F144">
            <v>47.04</v>
          </cell>
          <cell r="G144">
            <v>45.73</v>
          </cell>
          <cell r="H144">
            <v>20.34</v>
          </cell>
          <cell r="I144">
            <v>26.48</v>
          </cell>
          <cell r="J144">
            <v>91.588478446296179</v>
          </cell>
          <cell r="K144">
            <v>32.35</v>
          </cell>
          <cell r="L144">
            <v>24.91</v>
          </cell>
          <cell r="M144">
            <v>22.23</v>
          </cell>
          <cell r="N144">
            <v>83.841366944415157</v>
          </cell>
          <cell r="O144">
            <v>0</v>
          </cell>
          <cell r="P144">
            <v>24.73</v>
          </cell>
          <cell r="Q144">
            <v>0</v>
          </cell>
          <cell r="R144">
            <v>41.09</v>
          </cell>
          <cell r="S144">
            <v>19.34</v>
          </cell>
          <cell r="T144">
            <v>62.44</v>
          </cell>
          <cell r="U144">
            <v>55.12</v>
          </cell>
          <cell r="V144">
            <v>15.6</v>
          </cell>
          <cell r="W144">
            <v>0</v>
          </cell>
          <cell r="X144">
            <v>111.1608904704231</v>
          </cell>
          <cell r="Y144">
            <v>2578.79</v>
          </cell>
          <cell r="Z144">
            <v>106.42260519321877</v>
          </cell>
          <cell r="AB144">
            <v>39223</v>
          </cell>
          <cell r="AD144">
            <v>91.588478446296179</v>
          </cell>
          <cell r="AE144">
            <v>83.841366944415157</v>
          </cell>
          <cell r="AF144">
            <v>111.1608904704231</v>
          </cell>
          <cell r="AG144">
            <v>106.42260519321877</v>
          </cell>
        </row>
        <row r="145">
          <cell r="A145">
            <v>39224</v>
          </cell>
          <cell r="B145">
            <v>0</v>
          </cell>
          <cell r="C145">
            <v>0</v>
          </cell>
          <cell r="D145">
            <v>0</v>
          </cell>
          <cell r="F145">
            <v>47.01</v>
          </cell>
          <cell r="G145">
            <v>45.77</v>
          </cell>
          <cell r="H145">
            <v>21.05</v>
          </cell>
          <cell r="I145">
            <v>26.11</v>
          </cell>
          <cell r="J145">
            <v>91.818122170461265</v>
          </cell>
          <cell r="K145">
            <v>32.56</v>
          </cell>
          <cell r="L145">
            <v>26.4</v>
          </cell>
          <cell r="M145">
            <v>22.37</v>
          </cell>
          <cell r="N145">
            <v>85.782090496783042</v>
          </cell>
          <cell r="O145">
            <v>0</v>
          </cell>
          <cell r="P145">
            <v>25.03</v>
          </cell>
          <cell r="Q145">
            <v>0</v>
          </cell>
          <cell r="R145">
            <v>41.59</v>
          </cell>
          <cell r="S145">
            <v>20.03</v>
          </cell>
          <cell r="T145">
            <v>62.21</v>
          </cell>
          <cell r="U145">
            <v>58.83</v>
          </cell>
          <cell r="V145">
            <v>15.35</v>
          </cell>
          <cell r="W145">
            <v>0</v>
          </cell>
          <cell r="X145">
            <v>113.56414900386204</v>
          </cell>
          <cell r="Y145">
            <v>2588.02</v>
          </cell>
          <cell r="Z145">
            <v>106.80351276845113</v>
          </cell>
          <cell r="AB145">
            <v>39224</v>
          </cell>
          <cell r="AD145">
            <v>91.818122170461265</v>
          </cell>
          <cell r="AE145">
            <v>85.782090496783042</v>
          </cell>
          <cell r="AF145">
            <v>113.56414900386204</v>
          </cell>
          <cell r="AG145">
            <v>106.80351276845113</v>
          </cell>
        </row>
        <row r="146">
          <cell r="A146">
            <v>39225</v>
          </cell>
          <cell r="B146">
            <v>0</v>
          </cell>
          <cell r="C146">
            <v>0</v>
          </cell>
          <cell r="D146">
            <v>0</v>
          </cell>
          <cell r="F146">
            <v>47</v>
          </cell>
          <cell r="G146">
            <v>45.13</v>
          </cell>
          <cell r="H146">
            <v>20.61</v>
          </cell>
          <cell r="I146">
            <v>26.18</v>
          </cell>
          <cell r="J146">
            <v>91.148874745751584</v>
          </cell>
          <cell r="K146">
            <v>32.130000000000003</v>
          </cell>
          <cell r="L146">
            <v>26</v>
          </cell>
          <cell r="M146">
            <v>22.01</v>
          </cell>
          <cell r="N146">
            <v>84.526948634110326</v>
          </cell>
          <cell r="O146">
            <v>0</v>
          </cell>
          <cell r="P146">
            <v>24.88</v>
          </cell>
          <cell r="Q146">
            <v>0</v>
          </cell>
          <cell r="R146">
            <v>41.6</v>
          </cell>
          <cell r="S146">
            <v>20.02</v>
          </cell>
          <cell r="T146">
            <v>62.86</v>
          </cell>
          <cell r="U146">
            <v>58.51</v>
          </cell>
          <cell r="V146">
            <v>16.100000000000001</v>
          </cell>
          <cell r="W146">
            <v>0</v>
          </cell>
          <cell r="X146">
            <v>114.0376724013405</v>
          </cell>
          <cell r="Y146">
            <v>2577.0500000000002</v>
          </cell>
          <cell r="Z146">
            <v>106.35079813136568</v>
          </cell>
          <cell r="AB146">
            <v>39225</v>
          </cell>
          <cell r="AD146">
            <v>91.148874745751584</v>
          </cell>
          <cell r="AE146">
            <v>84.526948634110326</v>
          </cell>
          <cell r="AF146">
            <v>114.0376724013405</v>
          </cell>
          <cell r="AG146">
            <v>106.35079813136568</v>
          </cell>
        </row>
        <row r="147">
          <cell r="A147">
            <v>39226</v>
          </cell>
          <cell r="B147">
            <v>0</v>
          </cell>
          <cell r="C147">
            <v>0</v>
          </cell>
          <cell r="D147">
            <v>0</v>
          </cell>
          <cell r="F147">
            <v>46.72</v>
          </cell>
          <cell r="G147">
            <v>44.86</v>
          </cell>
          <cell r="H147">
            <v>20.68</v>
          </cell>
          <cell r="I147">
            <v>26.39</v>
          </cell>
          <cell r="J147">
            <v>90.971721015681368</v>
          </cell>
          <cell r="K147">
            <v>31.56</v>
          </cell>
          <cell r="L147">
            <v>25.75</v>
          </cell>
          <cell r="M147">
            <v>21.82</v>
          </cell>
          <cell r="N147">
            <v>83.461660162430121</v>
          </cell>
          <cell r="O147">
            <v>0</v>
          </cell>
          <cell r="P147">
            <v>24.28999</v>
          </cell>
          <cell r="Q147">
            <v>0</v>
          </cell>
          <cell r="R147">
            <v>40.880000000000003</v>
          </cell>
          <cell r="S147">
            <v>19.59</v>
          </cell>
          <cell r="T147">
            <v>62.53</v>
          </cell>
          <cell r="U147">
            <v>57.15</v>
          </cell>
          <cell r="V147">
            <v>16.27</v>
          </cell>
          <cell r="W147">
            <v>0</v>
          </cell>
          <cell r="X147">
            <v>112.37778959379889</v>
          </cell>
          <cell r="Y147">
            <v>2537.92</v>
          </cell>
          <cell r="Z147">
            <v>104.73596460819756</v>
          </cell>
          <cell r="AB147">
            <v>39226</v>
          </cell>
          <cell r="AD147">
            <v>90.971721015681368</v>
          </cell>
          <cell r="AE147">
            <v>83.461660162430121</v>
          </cell>
          <cell r="AF147">
            <v>112.37778959379889</v>
          </cell>
          <cell r="AG147">
            <v>104.73596460819756</v>
          </cell>
        </row>
        <row r="148">
          <cell r="A148">
            <v>39227</v>
          </cell>
          <cell r="B148">
            <v>0</v>
          </cell>
          <cell r="C148">
            <v>0</v>
          </cell>
          <cell r="D148">
            <v>0</v>
          </cell>
          <cell r="F148">
            <v>47.53</v>
          </cell>
          <cell r="G148">
            <v>45.26</v>
          </cell>
          <cell r="H148">
            <v>21.13</v>
          </cell>
          <cell r="I148">
            <v>26.41</v>
          </cell>
          <cell r="J148">
            <v>92.074010891673765</v>
          </cell>
          <cell r="K148">
            <v>31.75</v>
          </cell>
          <cell r="L148">
            <v>25.63</v>
          </cell>
          <cell r="M148">
            <v>21.74</v>
          </cell>
          <cell r="N148">
            <v>83.451112751819409</v>
          </cell>
          <cell r="O148">
            <v>0</v>
          </cell>
          <cell r="P148">
            <v>24.09</v>
          </cell>
          <cell r="Q148">
            <v>0</v>
          </cell>
          <cell r="R148">
            <v>41.11</v>
          </cell>
          <cell r="S148">
            <v>19.88</v>
          </cell>
          <cell r="T148">
            <v>62.36</v>
          </cell>
          <cell r="U148">
            <v>57.25</v>
          </cell>
          <cell r="V148">
            <v>16.12</v>
          </cell>
          <cell r="W148">
            <v>0</v>
          </cell>
          <cell r="X148">
            <v>112.42871117980084</v>
          </cell>
          <cell r="Y148">
            <v>2557.19</v>
          </cell>
          <cell r="Z148">
            <v>105.53120718400766</v>
          </cell>
          <cell r="AB148">
            <v>39227</v>
          </cell>
          <cell r="AD148">
            <v>92.074010891673765</v>
          </cell>
          <cell r="AE148">
            <v>83.451112751819409</v>
          </cell>
          <cell r="AF148">
            <v>112.42871117980084</v>
          </cell>
          <cell r="AG148">
            <v>105.53120718400766</v>
          </cell>
        </row>
        <row r="149">
          <cell r="A149">
            <v>39228</v>
          </cell>
          <cell r="B149">
            <v>0</v>
          </cell>
          <cell r="C149">
            <v>0</v>
          </cell>
          <cell r="D149">
            <v>0</v>
          </cell>
          <cell r="F149">
            <v>47.53</v>
          </cell>
          <cell r="G149">
            <v>45.26</v>
          </cell>
          <cell r="H149">
            <v>21.13</v>
          </cell>
          <cell r="I149">
            <v>26.41</v>
          </cell>
          <cell r="J149">
            <v>92.074010891673765</v>
          </cell>
          <cell r="K149">
            <v>31.75</v>
          </cell>
          <cell r="L149">
            <v>25.63</v>
          </cell>
          <cell r="M149">
            <v>21.74</v>
          </cell>
          <cell r="N149">
            <v>83.451112751819409</v>
          </cell>
          <cell r="O149">
            <v>0</v>
          </cell>
          <cell r="P149">
            <v>24.09</v>
          </cell>
          <cell r="Q149">
            <v>0</v>
          </cell>
          <cell r="R149">
            <v>41.11</v>
          </cell>
          <cell r="S149">
            <v>19.88</v>
          </cell>
          <cell r="T149">
            <v>62.36</v>
          </cell>
          <cell r="U149">
            <v>57.25</v>
          </cell>
          <cell r="V149">
            <v>16.12</v>
          </cell>
          <cell r="W149">
            <v>0</v>
          </cell>
          <cell r="X149">
            <v>112.42871117980084</v>
          </cell>
          <cell r="Y149">
            <v>2557.19</v>
          </cell>
          <cell r="Z149">
            <v>105.53120718400766</v>
          </cell>
          <cell r="AB149">
            <v>39228</v>
          </cell>
          <cell r="AD149">
            <v>92.074010891673765</v>
          </cell>
          <cell r="AE149">
            <v>83.451112751819409</v>
          </cell>
          <cell r="AF149">
            <v>112.42871117980084</v>
          </cell>
          <cell r="AG149">
            <v>105.53120718400766</v>
          </cell>
        </row>
        <row r="150">
          <cell r="A150">
            <v>39229</v>
          </cell>
          <cell r="B150">
            <v>0</v>
          </cell>
          <cell r="C150">
            <v>0</v>
          </cell>
          <cell r="D150">
            <v>0</v>
          </cell>
          <cell r="F150">
            <v>47.53</v>
          </cell>
          <cell r="G150">
            <v>45.26</v>
          </cell>
          <cell r="H150">
            <v>21.13</v>
          </cell>
          <cell r="I150">
            <v>26.41</v>
          </cell>
          <cell r="J150">
            <v>92.074010891673765</v>
          </cell>
          <cell r="K150">
            <v>31.75</v>
          </cell>
          <cell r="L150">
            <v>25.63</v>
          </cell>
          <cell r="M150">
            <v>21.74</v>
          </cell>
          <cell r="N150">
            <v>83.451112751819409</v>
          </cell>
          <cell r="O150">
            <v>0</v>
          </cell>
          <cell r="P150">
            <v>24.09</v>
          </cell>
          <cell r="Q150">
            <v>0</v>
          </cell>
          <cell r="R150">
            <v>41.11</v>
          </cell>
          <cell r="S150">
            <v>19.88</v>
          </cell>
          <cell r="T150">
            <v>62.36</v>
          </cell>
          <cell r="U150">
            <v>57.25</v>
          </cell>
          <cell r="V150">
            <v>16.12</v>
          </cell>
          <cell r="W150">
            <v>0</v>
          </cell>
          <cell r="X150">
            <v>112.42871117980084</v>
          </cell>
          <cell r="Y150">
            <v>2557.19</v>
          </cell>
          <cell r="Z150">
            <v>105.53120718400766</v>
          </cell>
          <cell r="AB150">
            <v>39229</v>
          </cell>
          <cell r="AD150">
            <v>92.074010891673765</v>
          </cell>
          <cell r="AE150">
            <v>83.451112751819409</v>
          </cell>
          <cell r="AF150">
            <v>112.42871117980084</v>
          </cell>
          <cell r="AG150">
            <v>105.53120718400766</v>
          </cell>
        </row>
        <row r="151">
          <cell r="A151">
            <v>39230</v>
          </cell>
          <cell r="B151">
            <v>0</v>
          </cell>
          <cell r="C151">
            <v>0</v>
          </cell>
          <cell r="D151">
            <v>0</v>
          </cell>
          <cell r="F151">
            <v>47.53</v>
          </cell>
          <cell r="G151">
            <v>45.26</v>
          </cell>
          <cell r="H151">
            <v>21.13</v>
          </cell>
          <cell r="I151">
            <v>26.41</v>
          </cell>
          <cell r="J151">
            <v>92.074010891673765</v>
          </cell>
          <cell r="K151">
            <v>31.75</v>
          </cell>
          <cell r="L151">
            <v>25.63</v>
          </cell>
          <cell r="M151">
            <v>21.74</v>
          </cell>
          <cell r="N151">
            <v>83.451112751819409</v>
          </cell>
          <cell r="O151">
            <v>0</v>
          </cell>
          <cell r="P151">
            <v>24.09</v>
          </cell>
          <cell r="Q151">
            <v>0</v>
          </cell>
          <cell r="R151">
            <v>41.11</v>
          </cell>
          <cell r="S151">
            <v>19.88</v>
          </cell>
          <cell r="T151">
            <v>62.36</v>
          </cell>
          <cell r="U151">
            <v>57.25</v>
          </cell>
          <cell r="V151">
            <v>16.12</v>
          </cell>
          <cell r="W151">
            <v>0</v>
          </cell>
          <cell r="X151">
            <v>112.42871117980084</v>
          </cell>
          <cell r="Y151">
            <v>2557.19</v>
          </cell>
          <cell r="Z151">
            <v>105.53120718400766</v>
          </cell>
          <cell r="AB151">
            <v>39230</v>
          </cell>
          <cell r="AD151">
            <v>92.074010891673765</v>
          </cell>
          <cell r="AE151">
            <v>83.451112751819409</v>
          </cell>
          <cell r="AF151">
            <v>112.42871117980084</v>
          </cell>
          <cell r="AG151">
            <v>105.53120718400766</v>
          </cell>
        </row>
        <row r="152">
          <cell r="A152">
            <v>39231</v>
          </cell>
          <cell r="B152">
            <v>0</v>
          </cell>
          <cell r="C152">
            <v>0</v>
          </cell>
          <cell r="D152">
            <v>0</v>
          </cell>
          <cell r="F152">
            <v>47.74</v>
          </cell>
          <cell r="G152">
            <v>45.08</v>
          </cell>
          <cell r="H152">
            <v>21.01</v>
          </cell>
          <cell r="I152">
            <v>26.47</v>
          </cell>
          <cell r="J152">
            <v>92.054327143888202</v>
          </cell>
          <cell r="K152">
            <v>32.01</v>
          </cell>
          <cell r="L152">
            <v>25.83</v>
          </cell>
          <cell r="M152">
            <v>22.21</v>
          </cell>
          <cell r="N152">
            <v>84.432021938614071</v>
          </cell>
          <cell r="O152">
            <v>0</v>
          </cell>
          <cell r="P152">
            <v>24.25</v>
          </cell>
          <cell r="Q152">
            <v>0</v>
          </cell>
          <cell r="R152">
            <v>40.97</v>
          </cell>
          <cell r="S152">
            <v>20.07</v>
          </cell>
          <cell r="T152">
            <v>62.55</v>
          </cell>
          <cell r="U152">
            <v>56.72</v>
          </cell>
          <cell r="V152">
            <v>16.309999999999999</v>
          </cell>
          <cell r="W152">
            <v>0</v>
          </cell>
          <cell r="X152">
            <v>112.45926107641236</v>
          </cell>
          <cell r="Y152">
            <v>2572.06</v>
          </cell>
          <cell r="Z152">
            <v>106.14486868386734</v>
          </cell>
          <cell r="AB152">
            <v>39231</v>
          </cell>
          <cell r="AD152">
            <v>92.054327143888202</v>
          </cell>
          <cell r="AE152">
            <v>84.432021938614071</v>
          </cell>
          <cell r="AF152">
            <v>112.45926107641236</v>
          </cell>
          <cell r="AG152">
            <v>106.14486868386734</v>
          </cell>
        </row>
        <row r="153">
          <cell r="A153">
            <v>39232</v>
          </cell>
          <cell r="B153">
            <v>0</v>
          </cell>
          <cell r="C153">
            <v>0</v>
          </cell>
          <cell r="D153">
            <v>0</v>
          </cell>
          <cell r="F153">
            <v>45.5</v>
          </cell>
          <cell r="G153">
            <v>44.88</v>
          </cell>
          <cell r="H153">
            <v>21</v>
          </cell>
          <cell r="I153">
            <v>26.41</v>
          </cell>
          <cell r="J153">
            <v>90.407453579161469</v>
          </cell>
          <cell r="K153">
            <v>31.75</v>
          </cell>
          <cell r="L153">
            <v>25.29</v>
          </cell>
          <cell r="M153">
            <v>21.89</v>
          </cell>
          <cell r="N153">
            <v>83.250711950216228</v>
          </cell>
          <cell r="O153">
            <v>0</v>
          </cell>
          <cell r="P153">
            <v>24.32001</v>
          </cell>
          <cell r="Q153">
            <v>0</v>
          </cell>
          <cell r="R153">
            <v>40.85</v>
          </cell>
          <cell r="S153">
            <v>20.14</v>
          </cell>
          <cell r="T153">
            <v>62.88</v>
          </cell>
          <cell r="U153">
            <v>57.11</v>
          </cell>
          <cell r="V153">
            <v>16.670000000000002</v>
          </cell>
          <cell r="W153">
            <v>0</v>
          </cell>
          <cell r="X153">
            <v>113.01934760593953</v>
          </cell>
          <cell r="Y153">
            <v>2592.59</v>
          </cell>
          <cell r="Z153">
            <v>106.99210947688145</v>
          </cell>
          <cell r="AB153">
            <v>39232</v>
          </cell>
          <cell r="AD153">
            <v>90.407453579161469</v>
          </cell>
          <cell r="AE153">
            <v>83.250711950216228</v>
          </cell>
          <cell r="AF153">
            <v>113.01934760593953</v>
          </cell>
          <cell r="AG153">
            <v>106.99210947688145</v>
          </cell>
        </row>
        <row r="154">
          <cell r="A154">
            <v>39233</v>
          </cell>
          <cell r="B154">
            <v>0</v>
          </cell>
          <cell r="C154">
            <v>0</v>
          </cell>
          <cell r="D154">
            <v>0</v>
          </cell>
          <cell r="F154">
            <v>46.62</v>
          </cell>
          <cell r="G154">
            <v>44.8</v>
          </cell>
          <cell r="H154">
            <v>20.51</v>
          </cell>
          <cell r="I154">
            <v>27.44</v>
          </cell>
          <cell r="J154">
            <v>91.444130962535269</v>
          </cell>
          <cell r="K154">
            <v>31.97</v>
          </cell>
          <cell r="L154">
            <v>25.5</v>
          </cell>
          <cell r="M154">
            <v>22.99</v>
          </cell>
          <cell r="N154">
            <v>84.864465773652569</v>
          </cell>
          <cell r="O154">
            <v>0</v>
          </cell>
          <cell r="P154">
            <v>24.56</v>
          </cell>
          <cell r="Q154">
            <v>0</v>
          </cell>
          <cell r="R154">
            <v>40.950000000000003</v>
          </cell>
          <cell r="S154">
            <v>20.38</v>
          </cell>
          <cell r="T154">
            <v>63.13</v>
          </cell>
          <cell r="U154">
            <v>56.81</v>
          </cell>
          <cell r="V154">
            <v>16.440000000000001</v>
          </cell>
          <cell r="W154">
            <v>0</v>
          </cell>
          <cell r="X154">
            <v>113.17209199734765</v>
          </cell>
          <cell r="Y154">
            <v>2604.52</v>
          </cell>
          <cell r="Z154">
            <v>107.48444180326517</v>
          </cell>
          <cell r="AB154">
            <v>39233</v>
          </cell>
          <cell r="AD154">
            <v>91.444130962535269</v>
          </cell>
          <cell r="AE154">
            <v>84.864465773652569</v>
          </cell>
          <cell r="AF154">
            <v>113.17209199734765</v>
          </cell>
          <cell r="AG154">
            <v>107.48444180326517</v>
          </cell>
        </row>
        <row r="155">
          <cell r="A155">
            <v>39234</v>
          </cell>
          <cell r="B155">
            <v>0</v>
          </cell>
          <cell r="C155">
            <v>0</v>
          </cell>
          <cell r="D155">
            <v>0</v>
          </cell>
          <cell r="F155">
            <v>46.76</v>
          </cell>
          <cell r="G155">
            <v>45.37</v>
          </cell>
          <cell r="H155">
            <v>21.47</v>
          </cell>
          <cell r="I155">
            <v>26.15</v>
          </cell>
          <cell r="J155">
            <v>91.693458434485933</v>
          </cell>
          <cell r="K155">
            <v>32.380000000000003</v>
          </cell>
          <cell r="L155">
            <v>25.15</v>
          </cell>
          <cell r="M155">
            <v>23.35</v>
          </cell>
          <cell r="N155">
            <v>85.307457019301751</v>
          </cell>
          <cell r="O155">
            <v>0</v>
          </cell>
          <cell r="P155">
            <v>24.81</v>
          </cell>
          <cell r="Q155">
            <v>0</v>
          </cell>
          <cell r="R155">
            <v>40.78</v>
          </cell>
          <cell r="S155">
            <v>20.65</v>
          </cell>
          <cell r="T155">
            <v>63.71</v>
          </cell>
          <cell r="U155">
            <v>56.66</v>
          </cell>
          <cell r="V155">
            <v>16.329999999999998</v>
          </cell>
          <cell r="W155">
            <v>0</v>
          </cell>
          <cell r="X155">
            <v>113.51323250950954</v>
          </cell>
          <cell r="Y155">
            <v>2613.92</v>
          </cell>
          <cell r="Z155">
            <v>107.8723650109774</v>
          </cell>
          <cell r="AB155">
            <v>39234</v>
          </cell>
          <cell r="AD155">
            <v>91.693458434485933</v>
          </cell>
          <cell r="AE155">
            <v>85.307457019301751</v>
          </cell>
          <cell r="AF155">
            <v>113.51323250950954</v>
          </cell>
          <cell r="AG155">
            <v>107.8723650109774</v>
          </cell>
        </row>
        <row r="156">
          <cell r="A156">
            <v>39235</v>
          </cell>
          <cell r="B156">
            <v>0</v>
          </cell>
          <cell r="C156">
            <v>0</v>
          </cell>
          <cell r="D156">
            <v>0</v>
          </cell>
          <cell r="F156">
            <v>46.76</v>
          </cell>
          <cell r="G156">
            <v>45.37</v>
          </cell>
          <cell r="H156">
            <v>21.47</v>
          </cell>
          <cell r="I156">
            <v>26.15</v>
          </cell>
          <cell r="J156">
            <v>91.693458434485933</v>
          </cell>
          <cell r="K156">
            <v>32.380000000000003</v>
          </cell>
          <cell r="L156">
            <v>25.15</v>
          </cell>
          <cell r="M156">
            <v>23.35</v>
          </cell>
          <cell r="N156">
            <v>85.307457019301751</v>
          </cell>
          <cell r="O156">
            <v>0</v>
          </cell>
          <cell r="P156">
            <v>24.81</v>
          </cell>
          <cell r="Q156">
            <v>0</v>
          </cell>
          <cell r="R156">
            <v>40.78</v>
          </cell>
          <cell r="S156">
            <v>20.65</v>
          </cell>
          <cell r="T156">
            <v>63.71</v>
          </cell>
          <cell r="U156">
            <v>56.66</v>
          </cell>
          <cell r="V156">
            <v>16.329999999999998</v>
          </cell>
          <cell r="W156">
            <v>0</v>
          </cell>
          <cell r="X156">
            <v>113.51323250950954</v>
          </cell>
          <cell r="Y156">
            <v>2613.92</v>
          </cell>
          <cell r="Z156">
            <v>107.8723650109774</v>
          </cell>
          <cell r="AB156">
            <v>39235</v>
          </cell>
          <cell r="AD156">
            <v>91.693458434485933</v>
          </cell>
          <cell r="AE156">
            <v>85.307457019301751</v>
          </cell>
          <cell r="AF156">
            <v>113.51323250950954</v>
          </cell>
          <cell r="AG156">
            <v>107.8723650109774</v>
          </cell>
        </row>
        <row r="157">
          <cell r="A157">
            <v>39236</v>
          </cell>
          <cell r="B157">
            <v>0</v>
          </cell>
          <cell r="C157">
            <v>0</v>
          </cell>
          <cell r="D157">
            <v>0</v>
          </cell>
          <cell r="F157">
            <v>46.76</v>
          </cell>
          <cell r="G157">
            <v>45.37</v>
          </cell>
          <cell r="H157">
            <v>21.47</v>
          </cell>
          <cell r="I157">
            <v>26.15</v>
          </cell>
          <cell r="J157">
            <v>91.693458434485933</v>
          </cell>
          <cell r="K157">
            <v>32.380000000000003</v>
          </cell>
          <cell r="L157">
            <v>25.15</v>
          </cell>
          <cell r="M157">
            <v>23.35</v>
          </cell>
          <cell r="N157">
            <v>85.307457019301751</v>
          </cell>
          <cell r="O157">
            <v>0</v>
          </cell>
          <cell r="P157">
            <v>24.81</v>
          </cell>
          <cell r="Q157">
            <v>0</v>
          </cell>
          <cell r="R157">
            <v>40.78</v>
          </cell>
          <cell r="S157">
            <v>20.65</v>
          </cell>
          <cell r="T157">
            <v>63.71</v>
          </cell>
          <cell r="U157">
            <v>56.66</v>
          </cell>
          <cell r="V157">
            <v>16.329999999999998</v>
          </cell>
          <cell r="W157">
            <v>0</v>
          </cell>
          <cell r="X157">
            <v>113.51323250950954</v>
          </cell>
          <cell r="Y157">
            <v>2613.92</v>
          </cell>
          <cell r="Z157">
            <v>107.8723650109774</v>
          </cell>
          <cell r="AB157">
            <v>39236</v>
          </cell>
          <cell r="AD157">
            <v>91.693458434485933</v>
          </cell>
          <cell r="AE157">
            <v>85.307457019301751</v>
          </cell>
          <cell r="AF157">
            <v>113.51323250950954</v>
          </cell>
          <cell r="AG157">
            <v>107.8723650109774</v>
          </cell>
        </row>
        <row r="158">
          <cell r="A158">
            <v>39237</v>
          </cell>
          <cell r="B158">
            <v>0</v>
          </cell>
          <cell r="C158">
            <v>0</v>
          </cell>
          <cell r="D158">
            <v>0</v>
          </cell>
          <cell r="F158">
            <v>47.35</v>
          </cell>
          <cell r="G158">
            <v>45.13</v>
          </cell>
          <cell r="H158">
            <v>21.6</v>
          </cell>
          <cell r="I158">
            <v>25.35</v>
          </cell>
          <cell r="J158">
            <v>91.483498458106425</v>
          </cell>
          <cell r="K158">
            <v>32.01</v>
          </cell>
          <cell r="L158">
            <v>25.75</v>
          </cell>
          <cell r="M158">
            <v>22.82</v>
          </cell>
          <cell r="N158">
            <v>84.991034700980904</v>
          </cell>
          <cell r="O158">
            <v>0</v>
          </cell>
          <cell r="P158">
            <v>25.3</v>
          </cell>
          <cell r="Q158">
            <v>0</v>
          </cell>
          <cell r="R158">
            <v>40.28</v>
          </cell>
          <cell r="S158">
            <v>20.54</v>
          </cell>
          <cell r="T158">
            <v>63.62</v>
          </cell>
          <cell r="U158">
            <v>56.49</v>
          </cell>
          <cell r="V158">
            <v>16.77</v>
          </cell>
          <cell r="W158">
            <v>0</v>
          </cell>
          <cell r="X158">
            <v>113.54378240612107</v>
          </cell>
          <cell r="Y158">
            <v>2618.29</v>
          </cell>
          <cell r="Z158">
            <v>108.05270803413724</v>
          </cell>
          <cell r="AB158">
            <v>39237</v>
          </cell>
          <cell r="AD158">
            <v>91.483498458106425</v>
          </cell>
          <cell r="AE158">
            <v>84.991034700980904</v>
          </cell>
          <cell r="AF158">
            <v>113.54378240612107</v>
          </cell>
          <cell r="AG158">
            <v>108.05270803413724</v>
          </cell>
        </row>
        <row r="159">
          <cell r="A159">
            <v>39238</v>
          </cell>
          <cell r="B159">
            <v>0</v>
          </cell>
          <cell r="C159">
            <v>0</v>
          </cell>
          <cell r="D159">
            <v>0</v>
          </cell>
          <cell r="F159">
            <v>46.9</v>
          </cell>
          <cell r="G159">
            <v>44.43</v>
          </cell>
          <cell r="H159">
            <v>21.3</v>
          </cell>
          <cell r="I159">
            <v>25.35</v>
          </cell>
          <cell r="J159">
            <v>90.532117315136801</v>
          </cell>
          <cell r="K159">
            <v>31.81</v>
          </cell>
          <cell r="L159">
            <v>25.08</v>
          </cell>
          <cell r="M159">
            <v>22.52</v>
          </cell>
          <cell r="N159">
            <v>83.756987659529585</v>
          </cell>
          <cell r="O159">
            <v>0</v>
          </cell>
          <cell r="P159">
            <v>24.78999</v>
          </cell>
          <cell r="Q159">
            <v>0</v>
          </cell>
          <cell r="R159">
            <v>39.76</v>
          </cell>
          <cell r="S159">
            <v>20.37</v>
          </cell>
          <cell r="T159">
            <v>62.22</v>
          </cell>
          <cell r="U159">
            <v>56.25</v>
          </cell>
          <cell r="V159">
            <v>16.260000000000002</v>
          </cell>
          <cell r="W159">
            <v>0</v>
          </cell>
          <cell r="X159">
            <v>111.83807475366218</v>
          </cell>
          <cell r="Y159">
            <v>2611.23</v>
          </cell>
          <cell r="Z159">
            <v>107.76135294408955</v>
          </cell>
          <cell r="AB159">
            <v>39238</v>
          </cell>
          <cell r="AD159">
            <v>90.532117315136801</v>
          </cell>
          <cell r="AE159">
            <v>83.756987659529585</v>
          </cell>
          <cell r="AF159">
            <v>111.83807475366218</v>
          </cell>
          <cell r="AG159">
            <v>107.76135294408955</v>
          </cell>
        </row>
        <row r="160">
          <cell r="A160">
            <v>39239</v>
          </cell>
          <cell r="B160">
            <v>0</v>
          </cell>
          <cell r="C160">
            <v>0</v>
          </cell>
          <cell r="D160">
            <v>0</v>
          </cell>
          <cell r="F160">
            <v>46.83</v>
          </cell>
          <cell r="G160">
            <v>43.81</v>
          </cell>
          <cell r="H160">
            <v>20.5</v>
          </cell>
          <cell r="I160">
            <v>24.3</v>
          </cell>
          <cell r="J160">
            <v>88.865560002624505</v>
          </cell>
          <cell r="K160">
            <v>31.46</v>
          </cell>
          <cell r="L160">
            <v>24.7</v>
          </cell>
          <cell r="M160">
            <v>22</v>
          </cell>
          <cell r="N160">
            <v>82.438561333192695</v>
          </cell>
          <cell r="O160">
            <v>0</v>
          </cell>
          <cell r="P160">
            <v>24.89</v>
          </cell>
          <cell r="Q160">
            <v>0</v>
          </cell>
          <cell r="R160">
            <v>40.01</v>
          </cell>
          <cell r="S160">
            <v>19.98</v>
          </cell>
          <cell r="T160">
            <v>62.06</v>
          </cell>
          <cell r="U160">
            <v>55.41</v>
          </cell>
          <cell r="V160">
            <v>16.309999999999999</v>
          </cell>
          <cell r="W160">
            <v>0</v>
          </cell>
          <cell r="X160">
            <v>111.33400655122165</v>
          </cell>
          <cell r="Y160">
            <v>2587.1799999999998</v>
          </cell>
          <cell r="Z160">
            <v>106.76884729031512</v>
          </cell>
          <cell r="AB160">
            <v>39239</v>
          </cell>
          <cell r="AD160">
            <v>88.865560002624505</v>
          </cell>
          <cell r="AE160">
            <v>82.438561333192695</v>
          </cell>
          <cell r="AF160">
            <v>111.33400655122165</v>
          </cell>
          <cell r="AG160">
            <v>106.76884729031512</v>
          </cell>
        </row>
        <row r="161">
          <cell r="A161">
            <v>39240</v>
          </cell>
          <cell r="B161">
            <v>0</v>
          </cell>
          <cell r="C161">
            <v>0</v>
          </cell>
          <cell r="D161">
            <v>0</v>
          </cell>
          <cell r="F161">
            <v>47.78</v>
          </cell>
          <cell r="G161">
            <v>43.01</v>
          </cell>
          <cell r="H161">
            <v>20.39</v>
          </cell>
          <cell r="I161">
            <v>25.37</v>
          </cell>
          <cell r="J161">
            <v>89.593858670690892</v>
          </cell>
          <cell r="K161">
            <v>30.97</v>
          </cell>
          <cell r="L161">
            <v>24.21</v>
          </cell>
          <cell r="M161">
            <v>21.66</v>
          </cell>
          <cell r="N161">
            <v>81.04630313258096</v>
          </cell>
          <cell r="O161">
            <v>0</v>
          </cell>
          <cell r="P161">
            <v>24.71001</v>
          </cell>
          <cell r="Q161">
            <v>0</v>
          </cell>
          <cell r="R161">
            <v>41</v>
          </cell>
          <cell r="S161">
            <v>20.16</v>
          </cell>
          <cell r="T161">
            <v>61.09</v>
          </cell>
          <cell r="U161">
            <v>55.21</v>
          </cell>
          <cell r="V161">
            <v>16.059999999999999</v>
          </cell>
          <cell r="W161">
            <v>0</v>
          </cell>
          <cell r="X161">
            <v>111.11507071715528</v>
          </cell>
          <cell r="Y161">
            <v>2541.38</v>
          </cell>
          <cell r="Z161">
            <v>104.87875336337676</v>
          </cell>
          <cell r="AB161">
            <v>39240</v>
          </cell>
          <cell r="AD161">
            <v>89.593858670690892</v>
          </cell>
          <cell r="AE161">
            <v>81.04630313258096</v>
          </cell>
          <cell r="AF161">
            <v>111.11507071715528</v>
          </cell>
          <cell r="AG161">
            <v>104.87875336337676</v>
          </cell>
        </row>
        <row r="162">
          <cell r="A162">
            <v>39241</v>
          </cell>
          <cell r="B162">
            <v>0</v>
          </cell>
          <cell r="C162">
            <v>0</v>
          </cell>
          <cell r="D162">
            <v>0</v>
          </cell>
          <cell r="F162">
            <v>47.64</v>
          </cell>
          <cell r="G162">
            <v>43.09</v>
          </cell>
          <cell r="H162">
            <v>20.100000000000001</v>
          </cell>
          <cell r="I162">
            <v>26.66</v>
          </cell>
          <cell r="J162">
            <v>90.210616101305703</v>
          </cell>
          <cell r="K162">
            <v>31.01</v>
          </cell>
          <cell r="L162">
            <v>24.2</v>
          </cell>
          <cell r="M162">
            <v>21.78</v>
          </cell>
          <cell r="N162">
            <v>81.204514291741376</v>
          </cell>
          <cell r="O162">
            <v>0</v>
          </cell>
          <cell r="P162">
            <v>24.740010000000002</v>
          </cell>
          <cell r="Q162">
            <v>0</v>
          </cell>
          <cell r="R162">
            <v>40.200000000000003</v>
          </cell>
          <cell r="S162">
            <v>20.6</v>
          </cell>
          <cell r="T162">
            <v>61.88</v>
          </cell>
          <cell r="U162">
            <v>55.52</v>
          </cell>
          <cell r="V162">
            <v>16.16</v>
          </cell>
          <cell r="W162">
            <v>0</v>
          </cell>
          <cell r="X162">
            <v>111.55804421802218</v>
          </cell>
          <cell r="Y162">
            <v>2573.54</v>
          </cell>
          <cell r="Z162">
            <v>106.20594595486885</v>
          </cell>
          <cell r="AB162">
            <v>39241</v>
          </cell>
          <cell r="AD162">
            <v>90.210616101305703</v>
          </cell>
          <cell r="AE162">
            <v>81.204514291741376</v>
          </cell>
          <cell r="AF162">
            <v>111.55804421802218</v>
          </cell>
          <cell r="AG162">
            <v>106.20594595486885</v>
          </cell>
        </row>
        <row r="163">
          <cell r="A163">
            <v>39242</v>
          </cell>
          <cell r="B163">
            <v>0</v>
          </cell>
          <cell r="C163">
            <v>0</v>
          </cell>
          <cell r="D163">
            <v>0</v>
          </cell>
          <cell r="F163">
            <v>47.64</v>
          </cell>
          <cell r="G163">
            <v>43.09</v>
          </cell>
          <cell r="H163">
            <v>20.100000000000001</v>
          </cell>
          <cell r="I163">
            <v>26.66</v>
          </cell>
          <cell r="J163">
            <v>90.210616101305703</v>
          </cell>
          <cell r="K163">
            <v>31.01</v>
          </cell>
          <cell r="L163">
            <v>24.2</v>
          </cell>
          <cell r="M163">
            <v>21.78</v>
          </cell>
          <cell r="N163">
            <v>81.204514291741376</v>
          </cell>
          <cell r="O163">
            <v>0</v>
          </cell>
          <cell r="P163">
            <v>24.740010000000002</v>
          </cell>
          <cell r="Q163">
            <v>0</v>
          </cell>
          <cell r="R163">
            <v>40.200000000000003</v>
          </cell>
          <cell r="S163">
            <v>20.6</v>
          </cell>
          <cell r="T163">
            <v>61.88</v>
          </cell>
          <cell r="U163">
            <v>55.52</v>
          </cell>
          <cell r="V163">
            <v>16.16</v>
          </cell>
          <cell r="W163">
            <v>0</v>
          </cell>
          <cell r="X163">
            <v>111.55804421802218</v>
          </cell>
          <cell r="Y163">
            <v>2573.54</v>
          </cell>
          <cell r="Z163">
            <v>106.20594595486885</v>
          </cell>
          <cell r="AB163">
            <v>39242</v>
          </cell>
          <cell r="AD163">
            <v>90.210616101305703</v>
          </cell>
          <cell r="AE163">
            <v>81.204514291741376</v>
          </cell>
          <cell r="AF163">
            <v>111.55804421802218</v>
          </cell>
          <cell r="AG163">
            <v>106.20594595486885</v>
          </cell>
        </row>
        <row r="164">
          <cell r="A164">
            <v>39243</v>
          </cell>
          <cell r="B164">
            <v>0</v>
          </cell>
          <cell r="C164">
            <v>0</v>
          </cell>
          <cell r="D164">
            <v>0</v>
          </cell>
          <cell r="F164">
            <v>47.64</v>
          </cell>
          <cell r="G164">
            <v>43.09</v>
          </cell>
          <cell r="H164">
            <v>20.100000000000001</v>
          </cell>
          <cell r="I164">
            <v>26.66</v>
          </cell>
          <cell r="J164">
            <v>90.210616101305703</v>
          </cell>
          <cell r="K164">
            <v>31.01</v>
          </cell>
          <cell r="L164">
            <v>24.2</v>
          </cell>
          <cell r="M164">
            <v>21.78</v>
          </cell>
          <cell r="N164">
            <v>81.204514291741376</v>
          </cell>
          <cell r="O164">
            <v>0</v>
          </cell>
          <cell r="P164">
            <v>24.740010000000002</v>
          </cell>
          <cell r="Q164">
            <v>0</v>
          </cell>
          <cell r="R164">
            <v>40.200000000000003</v>
          </cell>
          <cell r="S164">
            <v>20.6</v>
          </cell>
          <cell r="T164">
            <v>61.88</v>
          </cell>
          <cell r="U164">
            <v>55.52</v>
          </cell>
          <cell r="V164">
            <v>16.16</v>
          </cell>
          <cell r="W164">
            <v>0</v>
          </cell>
          <cell r="X164">
            <v>111.55804421802218</v>
          </cell>
          <cell r="Y164">
            <v>2573.54</v>
          </cell>
          <cell r="Z164">
            <v>106.20594595486885</v>
          </cell>
          <cell r="AB164">
            <v>39243</v>
          </cell>
          <cell r="AD164">
            <v>90.210616101305703</v>
          </cell>
          <cell r="AE164">
            <v>81.204514291741376</v>
          </cell>
          <cell r="AF164">
            <v>111.55804421802218</v>
          </cell>
          <cell r="AG164">
            <v>106.20594595486885</v>
          </cell>
        </row>
        <row r="165">
          <cell r="A165">
            <v>39244</v>
          </cell>
          <cell r="B165">
            <v>0</v>
          </cell>
          <cell r="C165">
            <v>0</v>
          </cell>
          <cell r="D165">
            <v>0</v>
          </cell>
          <cell r="F165">
            <v>47.88</v>
          </cell>
          <cell r="G165">
            <v>43.1</v>
          </cell>
          <cell r="H165">
            <v>20.5</v>
          </cell>
          <cell r="I165">
            <v>25.76</v>
          </cell>
          <cell r="J165">
            <v>90.046584869759201</v>
          </cell>
          <cell r="K165">
            <v>30.59</v>
          </cell>
          <cell r="L165">
            <v>25.52</v>
          </cell>
          <cell r="M165">
            <v>21.64</v>
          </cell>
          <cell r="N165">
            <v>82.006117498154197</v>
          </cell>
          <cell r="O165">
            <v>0</v>
          </cell>
          <cell r="P165">
            <v>24.98</v>
          </cell>
          <cell r="Q165">
            <v>0</v>
          </cell>
          <cell r="R165">
            <v>39.96</v>
          </cell>
          <cell r="S165">
            <v>20.94</v>
          </cell>
          <cell r="T165">
            <v>61.52</v>
          </cell>
          <cell r="U165">
            <v>55.34</v>
          </cell>
          <cell r="V165">
            <v>16.2</v>
          </cell>
          <cell r="W165">
            <v>0</v>
          </cell>
          <cell r="X165">
            <v>111.47657273540872</v>
          </cell>
          <cell r="Y165">
            <v>2572.15</v>
          </cell>
          <cell r="Z165">
            <v>106.14858284223907</v>
          </cell>
          <cell r="AB165">
            <v>39244</v>
          </cell>
          <cell r="AD165">
            <v>90.046584869759201</v>
          </cell>
          <cell r="AE165">
            <v>82.006117498154197</v>
          </cell>
          <cell r="AF165">
            <v>111.47657273540872</v>
          </cell>
          <cell r="AG165">
            <v>106.14858284223907</v>
          </cell>
        </row>
        <row r="166">
          <cell r="A166">
            <v>39245</v>
          </cell>
          <cell r="B166">
            <v>0</v>
          </cell>
          <cell r="C166">
            <v>0</v>
          </cell>
          <cell r="D166">
            <v>0</v>
          </cell>
          <cell r="F166">
            <v>47.2</v>
          </cell>
          <cell r="G166">
            <v>47.08</v>
          </cell>
          <cell r="H166">
            <v>20.21</v>
          </cell>
          <cell r="I166">
            <v>25.83</v>
          </cell>
          <cell r="J166">
            <v>92.067449642411916</v>
          </cell>
          <cell r="K166">
            <v>31.24</v>
          </cell>
          <cell r="L166">
            <v>24.87</v>
          </cell>
          <cell r="M166">
            <v>20.97</v>
          </cell>
          <cell r="N166">
            <v>81.299440987237631</v>
          </cell>
          <cell r="O166">
            <v>0</v>
          </cell>
          <cell r="P166">
            <v>24.77</v>
          </cell>
          <cell r="Q166">
            <v>0</v>
          </cell>
          <cell r="R166">
            <v>38.83</v>
          </cell>
          <cell r="S166">
            <v>20.81</v>
          </cell>
          <cell r="T166">
            <v>61.15</v>
          </cell>
          <cell r="U166">
            <v>54.85</v>
          </cell>
          <cell r="V166">
            <v>16.18</v>
          </cell>
          <cell r="W166">
            <v>0</v>
          </cell>
          <cell r="X166">
            <v>110.28003511812447</v>
          </cell>
          <cell r="Y166">
            <v>2549.77</v>
          </cell>
          <cell r="Z166">
            <v>105.22499546047311</v>
          </cell>
          <cell r="AB166">
            <v>39245</v>
          </cell>
          <cell r="AD166">
            <v>92.067449642411916</v>
          </cell>
          <cell r="AE166">
            <v>81.299440987237631</v>
          </cell>
          <cell r="AF166">
            <v>110.28003511812447</v>
          </cell>
          <cell r="AG166">
            <v>105.22499546047311</v>
          </cell>
        </row>
        <row r="167">
          <cell r="A167">
            <v>39246</v>
          </cell>
          <cell r="B167">
            <v>0</v>
          </cell>
          <cell r="C167">
            <v>0</v>
          </cell>
          <cell r="D167">
            <v>0</v>
          </cell>
          <cell r="F167">
            <v>48</v>
          </cell>
          <cell r="G167">
            <v>47.79</v>
          </cell>
          <cell r="H167">
            <v>20.309999999999999</v>
          </cell>
          <cell r="I167">
            <v>26.29</v>
          </cell>
          <cell r="J167">
            <v>93.425628239616827</v>
          </cell>
          <cell r="K167">
            <v>31.19</v>
          </cell>
          <cell r="L167">
            <v>24.54</v>
          </cell>
          <cell r="M167">
            <v>20.8</v>
          </cell>
          <cell r="N167">
            <v>80.719333403649401</v>
          </cell>
          <cell r="O167">
            <v>0</v>
          </cell>
          <cell r="P167">
            <v>26.03</v>
          </cell>
          <cell r="Q167">
            <v>0</v>
          </cell>
          <cell r="R167">
            <v>38.96</v>
          </cell>
          <cell r="S167">
            <v>20.77</v>
          </cell>
          <cell r="T167">
            <v>61.33</v>
          </cell>
          <cell r="U167">
            <v>54.89</v>
          </cell>
          <cell r="V167">
            <v>16.21</v>
          </cell>
          <cell r="W167">
            <v>0</v>
          </cell>
          <cell r="X167">
            <v>111.09469902776483</v>
          </cell>
          <cell r="Y167">
            <v>2582.31</v>
          </cell>
          <cell r="Z167">
            <v>106.56787005397909</v>
          </cell>
          <cell r="AB167">
            <v>39246</v>
          </cell>
          <cell r="AD167">
            <v>93.425628239616827</v>
          </cell>
          <cell r="AE167">
            <v>80.719333403649401</v>
          </cell>
          <cell r="AF167">
            <v>111.09469902776483</v>
          </cell>
          <cell r="AG167">
            <v>106.56787005397909</v>
          </cell>
        </row>
        <row r="168">
          <cell r="A168">
            <v>39247</v>
          </cell>
          <cell r="B168">
            <v>0</v>
          </cell>
          <cell r="C168">
            <v>0</v>
          </cell>
          <cell r="D168">
            <v>0</v>
          </cell>
          <cell r="F168">
            <v>48.47</v>
          </cell>
          <cell r="G168">
            <v>47.37</v>
          </cell>
          <cell r="H168">
            <v>20.57</v>
          </cell>
          <cell r="I168">
            <v>26.14</v>
          </cell>
          <cell r="J168">
            <v>93.530608227806596</v>
          </cell>
          <cell r="K168">
            <v>30.73</v>
          </cell>
          <cell r="L168">
            <v>24.31</v>
          </cell>
          <cell r="M168">
            <v>20.329999999999998</v>
          </cell>
          <cell r="N168">
            <v>79.49583377280878</v>
          </cell>
          <cell r="O168">
            <v>0</v>
          </cell>
          <cell r="P168">
            <v>26.67999</v>
          </cell>
          <cell r="Q168">
            <v>0</v>
          </cell>
          <cell r="R168">
            <v>38.96</v>
          </cell>
          <cell r="S168">
            <v>20.48</v>
          </cell>
          <cell r="T168">
            <v>61.04</v>
          </cell>
          <cell r="U168">
            <v>55.45</v>
          </cell>
          <cell r="V168">
            <v>16.07</v>
          </cell>
          <cell r="W168">
            <v>0</v>
          </cell>
          <cell r="X168">
            <v>111.34418475844272</v>
          </cell>
          <cell r="Y168">
            <v>2599.41</v>
          </cell>
          <cell r="Z168">
            <v>107.27356014460456</v>
          </cell>
          <cell r="AB168">
            <v>39247</v>
          </cell>
          <cell r="AD168">
            <v>93.530608227806596</v>
          </cell>
          <cell r="AE168">
            <v>79.49583377280878</v>
          </cell>
          <cell r="AF168">
            <v>111.34418475844272</v>
          </cell>
          <cell r="AG168">
            <v>107.27356014460456</v>
          </cell>
        </row>
        <row r="169">
          <cell r="A169">
            <v>39248</v>
          </cell>
          <cell r="B169">
            <v>0</v>
          </cell>
          <cell r="C169">
            <v>0</v>
          </cell>
          <cell r="D169">
            <v>0</v>
          </cell>
          <cell r="F169">
            <v>49</v>
          </cell>
          <cell r="G169">
            <v>47.39</v>
          </cell>
          <cell r="H169">
            <v>20.92</v>
          </cell>
          <cell r="I169">
            <v>26.48</v>
          </cell>
          <cell r="J169">
            <v>94.344203136277144</v>
          </cell>
          <cell r="K169">
            <v>30.94</v>
          </cell>
          <cell r="L169">
            <v>24.26</v>
          </cell>
          <cell r="M169">
            <v>20.329999999999998</v>
          </cell>
          <cell r="N169">
            <v>79.664592342579894</v>
          </cell>
          <cell r="O169">
            <v>0</v>
          </cell>
          <cell r="P169">
            <v>26.44</v>
          </cell>
          <cell r="Q169">
            <v>0</v>
          </cell>
          <cell r="R169">
            <v>37.94</v>
          </cell>
          <cell r="S169">
            <v>21.19</v>
          </cell>
          <cell r="T169">
            <v>60.76</v>
          </cell>
          <cell r="U169">
            <v>55.91</v>
          </cell>
          <cell r="V169">
            <v>16.010000000000002</v>
          </cell>
          <cell r="W169">
            <v>0</v>
          </cell>
          <cell r="X169">
            <v>111.12524892437632</v>
          </cell>
          <cell r="Y169">
            <v>2626.71</v>
          </cell>
          <cell r="Z169">
            <v>108.40018818402417</v>
          </cell>
          <cell r="AB169">
            <v>39248</v>
          </cell>
          <cell r="AD169">
            <v>94.344203136277144</v>
          </cell>
          <cell r="AE169">
            <v>79.664592342579894</v>
          </cell>
          <cell r="AF169">
            <v>111.12524892437632</v>
          </cell>
          <cell r="AG169">
            <v>108.40018818402417</v>
          </cell>
        </row>
        <row r="170">
          <cell r="A170">
            <v>39249</v>
          </cell>
          <cell r="B170">
            <v>0</v>
          </cell>
          <cell r="C170">
            <v>0</v>
          </cell>
          <cell r="D170">
            <v>0</v>
          </cell>
          <cell r="F170">
            <v>49</v>
          </cell>
          <cell r="G170">
            <v>47.39</v>
          </cell>
          <cell r="H170">
            <v>20.92</v>
          </cell>
          <cell r="I170">
            <v>26.48</v>
          </cell>
          <cell r="J170">
            <v>94.344203136277144</v>
          </cell>
          <cell r="K170">
            <v>30.94</v>
          </cell>
          <cell r="L170">
            <v>24.26</v>
          </cell>
          <cell r="M170">
            <v>20.329999999999998</v>
          </cell>
          <cell r="N170">
            <v>79.664592342579894</v>
          </cell>
          <cell r="O170">
            <v>0</v>
          </cell>
          <cell r="P170">
            <v>26.44</v>
          </cell>
          <cell r="Q170">
            <v>0</v>
          </cell>
          <cell r="R170">
            <v>37.94</v>
          </cell>
          <cell r="S170">
            <v>21.19</v>
          </cell>
          <cell r="T170">
            <v>60.76</v>
          </cell>
          <cell r="U170">
            <v>55.91</v>
          </cell>
          <cell r="V170">
            <v>16.010000000000002</v>
          </cell>
          <cell r="W170">
            <v>0</v>
          </cell>
          <cell r="X170">
            <v>111.12524892437632</v>
          </cell>
          <cell r="Y170">
            <v>2626.71</v>
          </cell>
          <cell r="Z170">
            <v>108.40018818402417</v>
          </cell>
          <cell r="AB170">
            <v>39249</v>
          </cell>
          <cell r="AD170">
            <v>94.344203136277144</v>
          </cell>
          <cell r="AE170">
            <v>79.664592342579894</v>
          </cell>
          <cell r="AF170">
            <v>111.12524892437632</v>
          </cell>
          <cell r="AG170">
            <v>108.40018818402417</v>
          </cell>
        </row>
        <row r="171">
          <cell r="A171">
            <v>39250</v>
          </cell>
          <cell r="B171">
            <v>0</v>
          </cell>
          <cell r="C171">
            <v>0</v>
          </cell>
          <cell r="D171">
            <v>0</v>
          </cell>
          <cell r="F171">
            <v>49</v>
          </cell>
          <cell r="G171">
            <v>47.39</v>
          </cell>
          <cell r="H171">
            <v>20.92</v>
          </cell>
          <cell r="I171">
            <v>26.48</v>
          </cell>
          <cell r="J171">
            <v>94.344203136277144</v>
          </cell>
          <cell r="K171">
            <v>30.94</v>
          </cell>
          <cell r="L171">
            <v>24.26</v>
          </cell>
          <cell r="M171">
            <v>20.329999999999998</v>
          </cell>
          <cell r="N171">
            <v>79.664592342579894</v>
          </cell>
          <cell r="O171">
            <v>0</v>
          </cell>
          <cell r="P171">
            <v>26.44</v>
          </cell>
          <cell r="Q171">
            <v>0</v>
          </cell>
          <cell r="R171">
            <v>37.94</v>
          </cell>
          <cell r="S171">
            <v>21.19</v>
          </cell>
          <cell r="T171">
            <v>60.76</v>
          </cell>
          <cell r="U171">
            <v>55.91</v>
          </cell>
          <cell r="V171">
            <v>16.010000000000002</v>
          </cell>
          <cell r="W171">
            <v>0</v>
          </cell>
          <cell r="X171">
            <v>111.12524892437632</v>
          </cell>
          <cell r="Y171">
            <v>2626.71</v>
          </cell>
          <cell r="Z171">
            <v>108.40018818402417</v>
          </cell>
          <cell r="AB171">
            <v>39250</v>
          </cell>
          <cell r="AD171">
            <v>94.344203136277144</v>
          </cell>
          <cell r="AE171">
            <v>79.664592342579894</v>
          </cell>
          <cell r="AF171">
            <v>111.12524892437632</v>
          </cell>
          <cell r="AG171">
            <v>108.40018818402417</v>
          </cell>
        </row>
        <row r="172">
          <cell r="A172">
            <v>39251</v>
          </cell>
          <cell r="B172">
            <v>0</v>
          </cell>
          <cell r="C172">
            <v>0</v>
          </cell>
          <cell r="D172">
            <v>0</v>
          </cell>
          <cell r="F172">
            <v>49.32</v>
          </cell>
          <cell r="G172">
            <v>46.77</v>
          </cell>
          <cell r="H172">
            <v>21</v>
          </cell>
          <cell r="I172">
            <v>25.93</v>
          </cell>
          <cell r="J172">
            <v>93.83898694311398</v>
          </cell>
          <cell r="K172">
            <v>30.7</v>
          </cell>
          <cell r="L172">
            <v>25.18</v>
          </cell>
          <cell r="M172">
            <v>20.02</v>
          </cell>
          <cell r="N172">
            <v>80.054846535175599</v>
          </cell>
          <cell r="O172">
            <v>0</v>
          </cell>
          <cell r="P172">
            <v>26.11</v>
          </cell>
          <cell r="Q172">
            <v>0</v>
          </cell>
          <cell r="R172">
            <v>38.17</v>
          </cell>
          <cell r="S172">
            <v>21.29</v>
          </cell>
          <cell r="T172">
            <v>59.87</v>
          </cell>
          <cell r="U172">
            <v>56.32</v>
          </cell>
          <cell r="V172">
            <v>16.02</v>
          </cell>
          <cell r="W172">
            <v>0</v>
          </cell>
          <cell r="X172">
            <v>110.88594140091948</v>
          </cell>
          <cell r="Y172">
            <v>2626.6</v>
          </cell>
          <cell r="Z172">
            <v>108.39564865712541</v>
          </cell>
          <cell r="AB172">
            <v>39251</v>
          </cell>
          <cell r="AD172">
            <v>93.83898694311398</v>
          </cell>
          <cell r="AE172">
            <v>80.054846535175599</v>
          </cell>
          <cell r="AF172">
            <v>110.88594140091948</v>
          </cell>
          <cell r="AG172">
            <v>108.39564865712541</v>
          </cell>
        </row>
        <row r="173">
          <cell r="A173">
            <v>39252</v>
          </cell>
          <cell r="B173">
            <v>0</v>
          </cell>
          <cell r="C173">
            <v>0</v>
          </cell>
          <cell r="D173">
            <v>0</v>
          </cell>
          <cell r="F173">
            <v>48.79</v>
          </cell>
          <cell r="G173">
            <v>46.9</v>
          </cell>
          <cell r="H173">
            <v>20.68</v>
          </cell>
          <cell r="I173">
            <v>25.46</v>
          </cell>
          <cell r="J173">
            <v>93.058198280952709</v>
          </cell>
          <cell r="K173">
            <v>30.25</v>
          </cell>
          <cell r="L173">
            <v>24.65</v>
          </cell>
          <cell r="M173">
            <v>19.48</v>
          </cell>
          <cell r="N173">
            <v>78.451640122349957</v>
          </cell>
          <cell r="O173">
            <v>0</v>
          </cell>
          <cell r="P173">
            <v>26.13</v>
          </cell>
          <cell r="Q173">
            <v>0</v>
          </cell>
          <cell r="R173">
            <v>38.340000000000003</v>
          </cell>
          <cell r="S173">
            <v>21.16</v>
          </cell>
          <cell r="T173">
            <v>60.26</v>
          </cell>
          <cell r="U173">
            <v>56.32</v>
          </cell>
          <cell r="V173">
            <v>16.329999999999998</v>
          </cell>
          <cell r="W173">
            <v>0</v>
          </cell>
          <cell r="X173">
            <v>111.27290675799861</v>
          </cell>
          <cell r="Y173">
            <v>2626.76</v>
          </cell>
          <cell r="Z173">
            <v>108.4022516053418</v>
          </cell>
          <cell r="AB173">
            <v>39252</v>
          </cell>
          <cell r="AD173">
            <v>93.058198280952709</v>
          </cell>
          <cell r="AE173">
            <v>78.451640122349957</v>
          </cell>
          <cell r="AF173">
            <v>111.27290675799861</v>
          </cell>
          <cell r="AG173">
            <v>108.4022516053418</v>
          </cell>
        </row>
        <row r="174">
          <cell r="A174">
            <v>39253</v>
          </cell>
          <cell r="B174">
            <v>0</v>
          </cell>
          <cell r="C174">
            <v>0</v>
          </cell>
          <cell r="D174">
            <v>0</v>
          </cell>
          <cell r="F174">
            <v>48.4</v>
          </cell>
          <cell r="G174">
            <v>46.79</v>
          </cell>
          <cell r="H174">
            <v>19.87</v>
          </cell>
          <cell r="I174">
            <v>24.36</v>
          </cell>
          <cell r="J174">
            <v>91.476937208844575</v>
          </cell>
          <cell r="K174">
            <v>30.38</v>
          </cell>
          <cell r="L174">
            <v>24.03</v>
          </cell>
          <cell r="M174">
            <v>19.53</v>
          </cell>
          <cell r="N174">
            <v>77.987554055479379</v>
          </cell>
          <cell r="O174">
            <v>0</v>
          </cell>
          <cell r="P174">
            <v>25.31</v>
          </cell>
          <cell r="Q174">
            <v>0</v>
          </cell>
          <cell r="R174">
            <v>38.619999999999997</v>
          </cell>
          <cell r="S174">
            <v>20.78</v>
          </cell>
          <cell r="T174">
            <v>58.52</v>
          </cell>
          <cell r="U174">
            <v>56.32</v>
          </cell>
          <cell r="V174">
            <v>16.010000000000002</v>
          </cell>
          <cell r="W174">
            <v>0</v>
          </cell>
          <cell r="X174">
            <v>109.75559522629351</v>
          </cell>
          <cell r="Y174">
            <v>2599.96</v>
          </cell>
          <cell r="Z174">
            <v>107.29625777909837</v>
          </cell>
          <cell r="AB174">
            <v>39253</v>
          </cell>
          <cell r="AD174">
            <v>91.476937208844575</v>
          </cell>
          <cell r="AE174">
            <v>77.987554055479379</v>
          </cell>
          <cell r="AF174">
            <v>109.75559522629351</v>
          </cell>
          <cell r="AG174">
            <v>107.29625777909837</v>
          </cell>
        </row>
        <row r="175">
          <cell r="A175">
            <v>39254</v>
          </cell>
          <cell r="B175">
            <v>0</v>
          </cell>
          <cell r="C175">
            <v>0</v>
          </cell>
          <cell r="D175">
            <v>0</v>
          </cell>
          <cell r="F175">
            <v>48</v>
          </cell>
          <cell r="G175">
            <v>46.71</v>
          </cell>
          <cell r="H175">
            <v>18.87</v>
          </cell>
          <cell r="I175">
            <v>26.1</v>
          </cell>
          <cell r="J175">
            <v>91.647529689652913</v>
          </cell>
          <cell r="K175">
            <v>31.05</v>
          </cell>
          <cell r="L175">
            <v>24.43</v>
          </cell>
          <cell r="M175">
            <v>20.399999999999999</v>
          </cell>
          <cell r="N175">
            <v>80.033751713954217</v>
          </cell>
          <cell r="O175">
            <v>0</v>
          </cell>
          <cell r="P175">
            <v>25.92999</v>
          </cell>
          <cell r="Q175">
            <v>0</v>
          </cell>
          <cell r="R175">
            <v>38.270000000000003</v>
          </cell>
          <cell r="S175">
            <v>20.5</v>
          </cell>
          <cell r="T175">
            <v>58.99</v>
          </cell>
          <cell r="U175">
            <v>56.41</v>
          </cell>
          <cell r="V175">
            <v>16.13</v>
          </cell>
          <cell r="W175">
            <v>0</v>
          </cell>
          <cell r="X175">
            <v>110.09673064680597</v>
          </cell>
          <cell r="Y175">
            <v>2616.96</v>
          </cell>
          <cell r="Z175">
            <v>107.99782102708862</v>
          </cell>
          <cell r="AB175">
            <v>39254</v>
          </cell>
          <cell r="AD175">
            <v>91.647529689652913</v>
          </cell>
          <cell r="AE175">
            <v>80.033751713954217</v>
          </cell>
          <cell r="AF175">
            <v>110.09673064680597</v>
          </cell>
          <cell r="AG175">
            <v>107.99782102708862</v>
          </cell>
        </row>
        <row r="176">
          <cell r="A176">
            <v>39255</v>
          </cell>
          <cell r="B176">
            <v>0</v>
          </cell>
          <cell r="C176">
            <v>0</v>
          </cell>
          <cell r="D176">
            <v>0</v>
          </cell>
          <cell r="F176">
            <v>47.72</v>
          </cell>
          <cell r="G176">
            <v>46.58</v>
          </cell>
          <cell r="H176">
            <v>18.329999999999998</v>
          </cell>
          <cell r="I176">
            <v>25.67</v>
          </cell>
          <cell r="J176">
            <v>90.74207729151631</v>
          </cell>
          <cell r="K176">
            <v>30.49</v>
          </cell>
          <cell r="L176">
            <v>24.11</v>
          </cell>
          <cell r="M176">
            <v>20.76</v>
          </cell>
          <cell r="N176">
            <v>79.485286362198082</v>
          </cell>
          <cell r="O176">
            <v>0</v>
          </cell>
          <cell r="P176">
            <v>25.03999</v>
          </cell>
          <cell r="Q176">
            <v>0</v>
          </cell>
          <cell r="R176">
            <v>37.72</v>
          </cell>
          <cell r="S176">
            <v>20.190000000000001</v>
          </cell>
          <cell r="T176">
            <v>58.1</v>
          </cell>
          <cell r="U176">
            <v>55.78</v>
          </cell>
          <cell r="V176">
            <v>16.2</v>
          </cell>
          <cell r="W176">
            <v>0</v>
          </cell>
          <cell r="X176">
            <v>108.46740282752532</v>
          </cell>
          <cell r="Y176">
            <v>2588.96</v>
          </cell>
          <cell r="Z176">
            <v>106.84230508922235</v>
          </cell>
          <cell r="AB176">
            <v>39255</v>
          </cell>
          <cell r="AD176">
            <v>90.74207729151631</v>
          </cell>
          <cell r="AE176">
            <v>79.485286362198082</v>
          </cell>
          <cell r="AF176">
            <v>108.46740282752532</v>
          </cell>
          <cell r="AG176">
            <v>106.84230508922235</v>
          </cell>
        </row>
        <row r="177">
          <cell r="A177">
            <v>39256</v>
          </cell>
          <cell r="B177">
            <v>0</v>
          </cell>
          <cell r="C177">
            <v>0</v>
          </cell>
          <cell r="D177">
            <v>0</v>
          </cell>
          <cell r="F177">
            <v>47.72</v>
          </cell>
          <cell r="G177">
            <v>46.58</v>
          </cell>
          <cell r="H177">
            <v>18.329999999999998</v>
          </cell>
          <cell r="I177">
            <v>25.67</v>
          </cell>
          <cell r="J177">
            <v>90.74207729151631</v>
          </cell>
          <cell r="K177">
            <v>30.49</v>
          </cell>
          <cell r="L177">
            <v>24.11</v>
          </cell>
          <cell r="M177">
            <v>20.76</v>
          </cell>
          <cell r="N177">
            <v>79.485286362198082</v>
          </cell>
          <cell r="O177">
            <v>0</v>
          </cell>
          <cell r="P177">
            <v>25.03999</v>
          </cell>
          <cell r="Q177">
            <v>0</v>
          </cell>
          <cell r="R177">
            <v>37.72</v>
          </cell>
          <cell r="S177">
            <v>20.190000000000001</v>
          </cell>
          <cell r="T177">
            <v>58.1</v>
          </cell>
          <cell r="U177">
            <v>55.78</v>
          </cell>
          <cell r="V177">
            <v>16.2</v>
          </cell>
          <cell r="W177">
            <v>0</v>
          </cell>
          <cell r="X177">
            <v>108.46740282752532</v>
          </cell>
          <cell r="Y177">
            <v>2588.96</v>
          </cell>
          <cell r="Z177">
            <v>106.84230508922235</v>
          </cell>
          <cell r="AB177">
            <v>39256</v>
          </cell>
          <cell r="AD177">
            <v>90.74207729151631</v>
          </cell>
          <cell r="AE177">
            <v>79.485286362198082</v>
          </cell>
          <cell r="AF177">
            <v>108.46740282752532</v>
          </cell>
          <cell r="AG177">
            <v>106.84230508922235</v>
          </cell>
        </row>
        <row r="178">
          <cell r="A178">
            <v>39257</v>
          </cell>
          <cell r="B178">
            <v>0</v>
          </cell>
          <cell r="C178">
            <v>0</v>
          </cell>
          <cell r="D178">
            <v>0</v>
          </cell>
          <cell r="F178">
            <v>47.72</v>
          </cell>
          <cell r="G178">
            <v>46.58</v>
          </cell>
          <cell r="H178">
            <v>18.329999999999998</v>
          </cell>
          <cell r="I178">
            <v>25.67</v>
          </cell>
          <cell r="J178">
            <v>90.74207729151631</v>
          </cell>
          <cell r="K178">
            <v>30.49</v>
          </cell>
          <cell r="L178">
            <v>24.11</v>
          </cell>
          <cell r="M178">
            <v>20.76</v>
          </cell>
          <cell r="N178">
            <v>79.485286362198082</v>
          </cell>
          <cell r="O178">
            <v>0</v>
          </cell>
          <cell r="P178">
            <v>25.03999</v>
          </cell>
          <cell r="Q178">
            <v>0</v>
          </cell>
          <cell r="R178">
            <v>37.72</v>
          </cell>
          <cell r="S178">
            <v>20.190000000000001</v>
          </cell>
          <cell r="T178">
            <v>58.1</v>
          </cell>
          <cell r="U178">
            <v>55.78</v>
          </cell>
          <cell r="V178">
            <v>16.2</v>
          </cell>
          <cell r="W178">
            <v>0</v>
          </cell>
          <cell r="X178">
            <v>108.46740282752532</v>
          </cell>
          <cell r="Y178">
            <v>2588.96</v>
          </cell>
          <cell r="Z178">
            <v>106.84230508922235</v>
          </cell>
          <cell r="AB178">
            <v>39257</v>
          </cell>
          <cell r="AD178">
            <v>90.74207729151631</v>
          </cell>
          <cell r="AE178">
            <v>79.485286362198082</v>
          </cell>
          <cell r="AF178">
            <v>108.46740282752532</v>
          </cell>
          <cell r="AG178">
            <v>106.84230508922235</v>
          </cell>
        </row>
        <row r="179">
          <cell r="A179">
            <v>39258</v>
          </cell>
          <cell r="B179">
            <v>0</v>
          </cell>
          <cell r="C179">
            <v>0</v>
          </cell>
          <cell r="D179">
            <v>0</v>
          </cell>
          <cell r="F179">
            <v>47.77</v>
          </cell>
          <cell r="G179">
            <v>45.74</v>
          </cell>
          <cell r="H179">
            <v>17.66</v>
          </cell>
          <cell r="I179">
            <v>25.77</v>
          </cell>
          <cell r="J179">
            <v>89.849747391903421</v>
          </cell>
          <cell r="K179">
            <v>30.44</v>
          </cell>
          <cell r="L179">
            <v>23.84</v>
          </cell>
          <cell r="M179">
            <v>20.32</v>
          </cell>
          <cell r="N179">
            <v>78.683683155785246</v>
          </cell>
          <cell r="O179">
            <v>0</v>
          </cell>
          <cell r="P179">
            <v>25.08</v>
          </cell>
          <cell r="Q179">
            <v>0</v>
          </cell>
          <cell r="R179">
            <v>37.03</v>
          </cell>
          <cell r="S179">
            <v>20.37</v>
          </cell>
          <cell r="T179">
            <v>58.49</v>
          </cell>
          <cell r="U179">
            <v>56.15</v>
          </cell>
          <cell r="V179">
            <v>16.02</v>
          </cell>
          <cell r="W179">
            <v>0</v>
          </cell>
          <cell r="X179">
            <v>108.52341606296253</v>
          </cell>
          <cell r="Y179">
            <v>2577.08</v>
          </cell>
          <cell r="Z179">
            <v>106.35203618415623</v>
          </cell>
          <cell r="AB179">
            <v>39258</v>
          </cell>
          <cell r="AD179">
            <v>89.849747391903421</v>
          </cell>
          <cell r="AE179">
            <v>78.683683155785246</v>
          </cell>
          <cell r="AF179">
            <v>108.52341606296253</v>
          </cell>
          <cell r="AG179">
            <v>106.35203618415623</v>
          </cell>
        </row>
        <row r="180">
          <cell r="A180">
            <v>39259</v>
          </cell>
          <cell r="B180">
            <v>0</v>
          </cell>
          <cell r="C180">
            <v>0</v>
          </cell>
          <cell r="D180">
            <v>0</v>
          </cell>
          <cell r="F180">
            <v>47.74</v>
          </cell>
          <cell r="G180">
            <v>46.23</v>
          </cell>
          <cell r="H180">
            <v>18.46</v>
          </cell>
          <cell r="I180">
            <v>25.09</v>
          </cell>
          <cell r="J180">
            <v>90.230299849091281</v>
          </cell>
          <cell r="K180">
            <v>30.43</v>
          </cell>
          <cell r="L180">
            <v>23.64</v>
          </cell>
          <cell r="M180">
            <v>21.39</v>
          </cell>
          <cell r="N180">
            <v>79.590760468305035</v>
          </cell>
          <cell r="O180">
            <v>0</v>
          </cell>
          <cell r="P180">
            <v>25.3</v>
          </cell>
          <cell r="Q180">
            <v>0</v>
          </cell>
          <cell r="R180">
            <v>37.14</v>
          </cell>
          <cell r="S180">
            <v>20.36</v>
          </cell>
          <cell r="T180">
            <v>59.02</v>
          </cell>
          <cell r="U180">
            <v>55.73</v>
          </cell>
          <cell r="V180">
            <v>16.170000000000002</v>
          </cell>
          <cell r="W180">
            <v>0</v>
          </cell>
          <cell r="X180">
            <v>108.81873173020713</v>
          </cell>
          <cell r="Y180">
            <v>2574.16</v>
          </cell>
          <cell r="Z180">
            <v>106.23153237920732</v>
          </cell>
          <cell r="AB180">
            <v>39259</v>
          </cell>
          <cell r="AD180">
            <v>90.230299849091281</v>
          </cell>
          <cell r="AE180">
            <v>79.590760468305035</v>
          </cell>
          <cell r="AF180">
            <v>108.81873173020713</v>
          </cell>
          <cell r="AG180">
            <v>106.23153237920732</v>
          </cell>
        </row>
        <row r="181">
          <cell r="A181">
            <v>39260</v>
          </cell>
          <cell r="B181">
            <v>0</v>
          </cell>
          <cell r="C181">
            <v>0</v>
          </cell>
          <cell r="D181">
            <v>0</v>
          </cell>
          <cell r="F181">
            <v>49</v>
          </cell>
          <cell r="G181">
            <v>47.16</v>
          </cell>
          <cell r="H181">
            <v>18.77</v>
          </cell>
          <cell r="I181">
            <v>25.7</v>
          </cell>
          <cell r="J181">
            <v>92.27084836952956</v>
          </cell>
          <cell r="K181">
            <v>30.47</v>
          </cell>
          <cell r="L181">
            <v>23.87</v>
          </cell>
          <cell r="M181">
            <v>21.4</v>
          </cell>
          <cell r="N181">
            <v>79.886087965404499</v>
          </cell>
          <cell r="O181">
            <v>0</v>
          </cell>
          <cell r="P181">
            <v>26.27</v>
          </cell>
          <cell r="Q181">
            <v>0</v>
          </cell>
          <cell r="R181">
            <v>38</v>
          </cell>
          <cell r="S181">
            <v>20.100000000000001</v>
          </cell>
          <cell r="T181">
            <v>60.14</v>
          </cell>
          <cell r="U181">
            <v>55.88</v>
          </cell>
          <cell r="V181">
            <v>16.52</v>
          </cell>
          <cell r="W181">
            <v>0</v>
          </cell>
          <cell r="X181">
            <v>110.44296790005255</v>
          </cell>
          <cell r="Y181">
            <v>2605.35</v>
          </cell>
          <cell r="Z181">
            <v>107.51869459713762</v>
          </cell>
          <cell r="AB181">
            <v>39260</v>
          </cell>
          <cell r="AD181">
            <v>92.27084836952956</v>
          </cell>
          <cell r="AE181">
            <v>79.886087965404499</v>
          </cell>
          <cell r="AF181">
            <v>110.44296790005255</v>
          </cell>
          <cell r="AG181">
            <v>107.51869459713762</v>
          </cell>
        </row>
        <row r="182">
          <cell r="A182">
            <v>39261</v>
          </cell>
          <cell r="B182">
            <v>0</v>
          </cell>
          <cell r="C182">
            <v>0</v>
          </cell>
          <cell r="D182">
            <v>0</v>
          </cell>
          <cell r="F182">
            <v>49.11</v>
          </cell>
          <cell r="G182">
            <v>47.39</v>
          </cell>
          <cell r="H182">
            <v>19.29</v>
          </cell>
          <cell r="I182">
            <v>25.98</v>
          </cell>
          <cell r="J182">
            <v>93.018830785381525</v>
          </cell>
          <cell r="K182">
            <v>30.59</v>
          </cell>
          <cell r="L182">
            <v>24.2</v>
          </cell>
          <cell r="M182">
            <v>21.87</v>
          </cell>
          <cell r="N182">
            <v>80.856449741588435</v>
          </cell>
          <cell r="O182">
            <v>0</v>
          </cell>
          <cell r="P182">
            <v>25.71001</v>
          </cell>
          <cell r="Q182">
            <v>0</v>
          </cell>
          <cell r="R182">
            <v>38.68</v>
          </cell>
          <cell r="S182">
            <v>19.93</v>
          </cell>
          <cell r="T182">
            <v>60.43</v>
          </cell>
          <cell r="U182">
            <v>55.96</v>
          </cell>
          <cell r="V182">
            <v>16.399999999999999</v>
          </cell>
          <cell r="W182">
            <v>0</v>
          </cell>
          <cell r="X182">
            <v>110.54480598040703</v>
          </cell>
          <cell r="Y182">
            <v>2608.37</v>
          </cell>
          <cell r="Z182">
            <v>107.64332524472178</v>
          </cell>
          <cell r="AB182">
            <v>39261</v>
          </cell>
          <cell r="AD182">
            <v>93.018830785381525</v>
          </cell>
          <cell r="AE182">
            <v>80.856449741588435</v>
          </cell>
          <cell r="AF182">
            <v>110.54480598040703</v>
          </cell>
          <cell r="AG182">
            <v>107.64332524472178</v>
          </cell>
        </row>
        <row r="183">
          <cell r="A183">
            <v>39262</v>
          </cell>
          <cell r="B183">
            <v>0</v>
          </cell>
          <cell r="C183">
            <v>0</v>
          </cell>
          <cell r="D183">
            <v>0</v>
          </cell>
          <cell r="F183">
            <v>47.37</v>
          </cell>
          <cell r="G183">
            <v>46.47</v>
          </cell>
          <cell r="H183">
            <v>19.14</v>
          </cell>
          <cell r="I183">
            <v>26.14</v>
          </cell>
          <cell r="J183">
            <v>91.28009973098878</v>
          </cell>
          <cell r="K183">
            <v>30.52</v>
          </cell>
          <cell r="L183">
            <v>23.8</v>
          </cell>
          <cell r="M183">
            <v>21.42</v>
          </cell>
          <cell r="N183">
            <v>79.886087965404499</v>
          </cell>
          <cell r="O183">
            <v>0</v>
          </cell>
          <cell r="P183">
            <v>25.48</v>
          </cell>
          <cell r="Q183">
            <v>0</v>
          </cell>
          <cell r="R183">
            <v>37.97</v>
          </cell>
          <cell r="S183">
            <v>19.8</v>
          </cell>
          <cell r="T183">
            <v>59.64</v>
          </cell>
          <cell r="U183">
            <v>55.47</v>
          </cell>
          <cell r="V183">
            <v>16.829999999999998</v>
          </cell>
          <cell r="W183">
            <v>0</v>
          </cell>
          <cell r="X183">
            <v>109.5672041971892</v>
          </cell>
          <cell r="Y183">
            <v>2603.23</v>
          </cell>
          <cell r="Z183">
            <v>107.43120553327061</v>
          </cell>
          <cell r="AB183">
            <v>39262</v>
          </cell>
          <cell r="AD183">
            <v>91.28009973098878</v>
          </cell>
          <cell r="AE183">
            <v>79.886087965404499</v>
          </cell>
          <cell r="AF183">
            <v>109.5672041971892</v>
          </cell>
          <cell r="AG183">
            <v>107.43120553327061</v>
          </cell>
        </row>
        <row r="184">
          <cell r="A184">
            <v>39263</v>
          </cell>
          <cell r="B184">
            <v>0</v>
          </cell>
          <cell r="C184">
            <v>0</v>
          </cell>
          <cell r="D184">
            <v>0</v>
          </cell>
          <cell r="F184">
            <v>47.37</v>
          </cell>
          <cell r="G184">
            <v>46.47</v>
          </cell>
          <cell r="H184">
            <v>19.14</v>
          </cell>
          <cell r="I184">
            <v>26.14</v>
          </cell>
          <cell r="J184">
            <v>91.28009973098878</v>
          </cell>
          <cell r="K184">
            <v>30.52</v>
          </cell>
          <cell r="L184">
            <v>23.8</v>
          </cell>
          <cell r="M184">
            <v>21.42</v>
          </cell>
          <cell r="N184">
            <v>79.886087965404499</v>
          </cell>
          <cell r="O184">
            <v>0</v>
          </cell>
          <cell r="P184">
            <v>25.48</v>
          </cell>
          <cell r="Q184">
            <v>0</v>
          </cell>
          <cell r="R184">
            <v>37.97</v>
          </cell>
          <cell r="S184">
            <v>19.8</v>
          </cell>
          <cell r="T184">
            <v>59.64</v>
          </cell>
          <cell r="U184">
            <v>55.47</v>
          </cell>
          <cell r="V184">
            <v>16.829999999999998</v>
          </cell>
          <cell r="W184">
            <v>0</v>
          </cell>
          <cell r="X184">
            <v>109.5672041971892</v>
          </cell>
          <cell r="Y184">
            <v>2603.23</v>
          </cell>
          <cell r="Z184">
            <v>107.43120553327061</v>
          </cell>
          <cell r="AB184">
            <v>39263</v>
          </cell>
          <cell r="AD184">
            <v>91.28009973098878</v>
          </cell>
          <cell r="AE184">
            <v>79.886087965404499</v>
          </cell>
          <cell r="AF184">
            <v>109.5672041971892</v>
          </cell>
          <cell r="AG184">
            <v>107.43120553327061</v>
          </cell>
        </row>
        <row r="185">
          <cell r="A185">
            <v>39264</v>
          </cell>
          <cell r="B185">
            <v>0</v>
          </cell>
          <cell r="C185">
            <v>0</v>
          </cell>
          <cell r="D185">
            <v>0</v>
          </cell>
          <cell r="F185">
            <v>47.37</v>
          </cell>
          <cell r="G185">
            <v>46.47</v>
          </cell>
          <cell r="H185">
            <v>19.14</v>
          </cell>
          <cell r="I185">
            <v>26.14</v>
          </cell>
          <cell r="J185">
            <v>91.28009973098878</v>
          </cell>
          <cell r="K185">
            <v>30.52</v>
          </cell>
          <cell r="L185">
            <v>23.8</v>
          </cell>
          <cell r="M185">
            <v>21.42</v>
          </cell>
          <cell r="N185">
            <v>79.886087965404499</v>
          </cell>
          <cell r="O185">
            <v>0</v>
          </cell>
          <cell r="P185">
            <v>25.48</v>
          </cell>
          <cell r="Q185">
            <v>0</v>
          </cell>
          <cell r="R185">
            <v>37.97</v>
          </cell>
          <cell r="S185">
            <v>19.8</v>
          </cell>
          <cell r="T185">
            <v>59.64</v>
          </cell>
          <cell r="U185">
            <v>55.47</v>
          </cell>
          <cell r="V185">
            <v>16.829999999999998</v>
          </cell>
          <cell r="W185">
            <v>0</v>
          </cell>
          <cell r="X185">
            <v>109.5672041971892</v>
          </cell>
          <cell r="Y185">
            <v>2603.23</v>
          </cell>
          <cell r="Z185">
            <v>107.43120553327061</v>
          </cell>
          <cell r="AB185">
            <v>39264</v>
          </cell>
          <cell r="AD185">
            <v>91.28009973098878</v>
          </cell>
          <cell r="AE185">
            <v>79.886087965404499</v>
          </cell>
          <cell r="AF185">
            <v>109.5672041971892</v>
          </cell>
          <cell r="AG185">
            <v>107.43120553327061</v>
          </cell>
        </row>
        <row r="186">
          <cell r="A186">
            <v>39265</v>
          </cell>
          <cell r="B186">
            <v>0</v>
          </cell>
          <cell r="C186">
            <v>0</v>
          </cell>
          <cell r="D186">
            <v>0</v>
          </cell>
          <cell r="F186">
            <v>48.22</v>
          </cell>
          <cell r="G186">
            <v>46.32</v>
          </cell>
          <cell r="H186">
            <v>19.23</v>
          </cell>
          <cell r="I186">
            <v>26.53</v>
          </cell>
          <cell r="J186">
            <v>92.054327143888202</v>
          </cell>
          <cell r="K186">
            <v>31.2</v>
          </cell>
          <cell r="L186">
            <v>23.91</v>
          </cell>
          <cell r="M186">
            <v>22.18</v>
          </cell>
          <cell r="N186">
            <v>81.520936610062222</v>
          </cell>
          <cell r="O186">
            <v>0</v>
          </cell>
          <cell r="P186">
            <v>24.94</v>
          </cell>
          <cell r="Q186">
            <v>0</v>
          </cell>
          <cell r="R186">
            <v>38</v>
          </cell>
          <cell r="S186">
            <v>20.09</v>
          </cell>
          <cell r="T186">
            <v>59.6</v>
          </cell>
          <cell r="U186">
            <v>56.41</v>
          </cell>
          <cell r="V186">
            <v>16.79</v>
          </cell>
          <cell r="W186">
            <v>0</v>
          </cell>
          <cell r="X186">
            <v>109.89306976104531</v>
          </cell>
          <cell r="Y186">
            <v>2632.3</v>
          </cell>
          <cell r="Z186">
            <v>108.6308786873339</v>
          </cell>
          <cell r="AB186">
            <v>39265</v>
          </cell>
          <cell r="AD186">
            <v>92.054327143888202</v>
          </cell>
          <cell r="AE186">
            <v>81.520936610062222</v>
          </cell>
          <cell r="AF186">
            <v>109.89306976104531</v>
          </cell>
          <cell r="AG186">
            <v>108.6308786873339</v>
          </cell>
        </row>
        <row r="187">
          <cell r="A187">
            <v>39266</v>
          </cell>
          <cell r="B187">
            <v>0</v>
          </cell>
          <cell r="C187">
            <v>0</v>
          </cell>
          <cell r="D187">
            <v>0</v>
          </cell>
          <cell r="F187">
            <v>48.6</v>
          </cell>
          <cell r="G187">
            <v>46.14</v>
          </cell>
          <cell r="H187">
            <v>19.46</v>
          </cell>
          <cell r="I187">
            <v>26.52</v>
          </cell>
          <cell r="J187">
            <v>92.329899612886308</v>
          </cell>
          <cell r="K187">
            <v>31.09</v>
          </cell>
          <cell r="L187">
            <v>25.07</v>
          </cell>
          <cell r="M187">
            <v>21.7</v>
          </cell>
          <cell r="N187">
            <v>82.122139014871848</v>
          </cell>
          <cell r="O187">
            <v>0</v>
          </cell>
          <cell r="P187">
            <v>25.149989999999999</v>
          </cell>
          <cell r="Q187">
            <v>0</v>
          </cell>
          <cell r="R187">
            <v>38.15</v>
          </cell>
          <cell r="S187">
            <v>20.41</v>
          </cell>
          <cell r="T187">
            <v>60</v>
          </cell>
          <cell r="U187">
            <v>56.96</v>
          </cell>
          <cell r="V187">
            <v>16.97</v>
          </cell>
          <cell r="W187">
            <v>0</v>
          </cell>
          <cell r="X187">
            <v>110.81465321717651</v>
          </cell>
          <cell r="Y187">
            <v>2644.95</v>
          </cell>
          <cell r="Z187">
            <v>109.15292428069132</v>
          </cell>
          <cell r="AB187">
            <v>39266</v>
          </cell>
          <cell r="AD187">
            <v>92.329899612886308</v>
          </cell>
          <cell r="AE187">
            <v>82.122139014871848</v>
          </cell>
          <cell r="AF187">
            <v>110.81465321717651</v>
          </cell>
          <cell r="AG187">
            <v>109.15292428069132</v>
          </cell>
        </row>
        <row r="188">
          <cell r="A188">
            <v>39267</v>
          </cell>
          <cell r="B188">
            <v>0</v>
          </cell>
          <cell r="C188">
            <v>0</v>
          </cell>
          <cell r="D188">
            <v>0</v>
          </cell>
          <cell r="F188">
            <v>48.6</v>
          </cell>
          <cell r="G188">
            <v>46.14</v>
          </cell>
          <cell r="H188">
            <v>19.46</v>
          </cell>
          <cell r="I188">
            <v>26.52</v>
          </cell>
          <cell r="J188">
            <v>92.329899612886308</v>
          </cell>
          <cell r="K188">
            <v>31.09</v>
          </cell>
          <cell r="L188">
            <v>25.07</v>
          </cell>
          <cell r="M188">
            <v>21.7</v>
          </cell>
          <cell r="N188">
            <v>82.122139014871848</v>
          </cell>
          <cell r="O188">
            <v>0</v>
          </cell>
          <cell r="P188">
            <v>25.149989999999999</v>
          </cell>
          <cell r="Q188">
            <v>0</v>
          </cell>
          <cell r="R188">
            <v>38.15</v>
          </cell>
          <cell r="S188">
            <v>20.41</v>
          </cell>
          <cell r="T188">
            <v>60</v>
          </cell>
          <cell r="U188">
            <v>56.96</v>
          </cell>
          <cell r="V188">
            <v>16.97</v>
          </cell>
          <cell r="W188">
            <v>0</v>
          </cell>
          <cell r="X188">
            <v>110.81465321717651</v>
          </cell>
          <cell r="Y188">
            <v>2644.95</v>
          </cell>
          <cell r="Z188">
            <v>109.15292428069132</v>
          </cell>
          <cell r="AB188">
            <v>39267</v>
          </cell>
          <cell r="AD188">
            <v>92.329899612886308</v>
          </cell>
          <cell r="AE188">
            <v>82.122139014871848</v>
          </cell>
          <cell r="AF188">
            <v>110.81465321717651</v>
          </cell>
          <cell r="AG188">
            <v>109.15292428069132</v>
          </cell>
        </row>
        <row r="189">
          <cell r="A189">
            <v>39268</v>
          </cell>
          <cell r="B189">
            <v>0</v>
          </cell>
          <cell r="C189">
            <v>0</v>
          </cell>
          <cell r="D189">
            <v>0</v>
          </cell>
          <cell r="F189">
            <v>49.64</v>
          </cell>
          <cell r="G189">
            <v>46.84</v>
          </cell>
          <cell r="H189">
            <v>19.5</v>
          </cell>
          <cell r="I189">
            <v>27</v>
          </cell>
          <cell r="J189">
            <v>93.812741946066552</v>
          </cell>
          <cell r="K189">
            <v>31.52</v>
          </cell>
          <cell r="L189">
            <v>24.49</v>
          </cell>
          <cell r="M189">
            <v>21.83</v>
          </cell>
          <cell r="N189">
            <v>82.101044193650466</v>
          </cell>
          <cell r="O189">
            <v>0</v>
          </cell>
          <cell r="P189">
            <v>25.05</v>
          </cell>
          <cell r="Q189">
            <v>0</v>
          </cell>
          <cell r="R189">
            <v>39.049999999999997</v>
          </cell>
          <cell r="S189">
            <v>20.71</v>
          </cell>
          <cell r="T189">
            <v>60.07</v>
          </cell>
          <cell r="U189">
            <v>56.96</v>
          </cell>
          <cell r="V189">
            <v>17.29</v>
          </cell>
          <cell r="W189">
            <v>0</v>
          </cell>
          <cell r="X189">
            <v>111.57331407467849</v>
          </cell>
          <cell r="Y189">
            <v>2656.65</v>
          </cell>
          <cell r="Z189">
            <v>109.63576486901403</v>
          </cell>
          <cell r="AB189">
            <v>39268</v>
          </cell>
          <cell r="AD189">
            <v>93.812741946066552</v>
          </cell>
          <cell r="AE189">
            <v>82.101044193650466</v>
          </cell>
          <cell r="AF189">
            <v>111.57331407467849</v>
          </cell>
          <cell r="AG189">
            <v>109.63576486901403</v>
          </cell>
        </row>
        <row r="190">
          <cell r="A190">
            <v>39269</v>
          </cell>
          <cell r="B190">
            <v>0</v>
          </cell>
          <cell r="C190">
            <v>0</v>
          </cell>
          <cell r="D190">
            <v>0</v>
          </cell>
          <cell r="F190">
            <v>46.64</v>
          </cell>
          <cell r="G190">
            <v>47.02</v>
          </cell>
          <cell r="H190">
            <v>19.77</v>
          </cell>
          <cell r="I190">
            <v>27.02</v>
          </cell>
          <cell r="J190">
            <v>92.152745882816077</v>
          </cell>
          <cell r="K190">
            <v>31.34</v>
          </cell>
          <cell r="L190">
            <v>24.49</v>
          </cell>
          <cell r="M190">
            <v>21.97</v>
          </cell>
          <cell r="N190">
            <v>82.058854551207673</v>
          </cell>
          <cell r="O190">
            <v>0</v>
          </cell>
          <cell r="P190">
            <v>24.84</v>
          </cell>
          <cell r="Q190">
            <v>0</v>
          </cell>
          <cell r="R190">
            <v>39.04</v>
          </cell>
          <cell r="S190">
            <v>20.88</v>
          </cell>
          <cell r="T190">
            <v>59.62</v>
          </cell>
          <cell r="U190">
            <v>58.23</v>
          </cell>
          <cell r="V190">
            <v>17.46</v>
          </cell>
          <cell r="W190">
            <v>0</v>
          </cell>
          <cell r="X190">
            <v>112.05192912159218</v>
          </cell>
          <cell r="Y190">
            <v>2666.51</v>
          </cell>
          <cell r="Z190">
            <v>110.04267155284838</v>
          </cell>
          <cell r="AB190">
            <v>39269</v>
          </cell>
          <cell r="AD190">
            <v>92.152745882816077</v>
          </cell>
          <cell r="AE190">
            <v>82.058854551207673</v>
          </cell>
          <cell r="AF190">
            <v>112.05192912159218</v>
          </cell>
          <cell r="AG190">
            <v>110.04267155284838</v>
          </cell>
        </row>
        <row r="191">
          <cell r="A191">
            <v>39270</v>
          </cell>
          <cell r="B191">
            <v>0</v>
          </cell>
          <cell r="C191">
            <v>0</v>
          </cell>
          <cell r="D191">
            <v>0</v>
          </cell>
          <cell r="F191">
            <v>46.64</v>
          </cell>
          <cell r="G191">
            <v>47.02</v>
          </cell>
          <cell r="H191">
            <v>19.77</v>
          </cell>
          <cell r="I191">
            <v>27.02</v>
          </cell>
          <cell r="J191">
            <v>92.152745882816077</v>
          </cell>
          <cell r="K191">
            <v>31.34</v>
          </cell>
          <cell r="L191">
            <v>24.49</v>
          </cell>
          <cell r="M191">
            <v>21.97</v>
          </cell>
          <cell r="N191">
            <v>82.058854551207673</v>
          </cell>
          <cell r="O191">
            <v>0</v>
          </cell>
          <cell r="P191">
            <v>24.84</v>
          </cell>
          <cell r="Q191">
            <v>0</v>
          </cell>
          <cell r="R191">
            <v>39.04</v>
          </cell>
          <cell r="S191">
            <v>20.88</v>
          </cell>
          <cell r="T191">
            <v>59.62</v>
          </cell>
          <cell r="U191">
            <v>58.23</v>
          </cell>
          <cell r="V191">
            <v>17.46</v>
          </cell>
          <cell r="W191">
            <v>0</v>
          </cell>
          <cell r="X191">
            <v>112.05192912159218</v>
          </cell>
          <cell r="Y191">
            <v>2666.51</v>
          </cell>
          <cell r="Z191">
            <v>110.04267155284838</v>
          </cell>
          <cell r="AB191">
            <v>39270</v>
          </cell>
          <cell r="AD191">
            <v>92.152745882816077</v>
          </cell>
          <cell r="AE191">
            <v>82.058854551207673</v>
          </cell>
          <cell r="AF191">
            <v>112.05192912159218</v>
          </cell>
          <cell r="AG191">
            <v>110.04267155284838</v>
          </cell>
        </row>
        <row r="192">
          <cell r="A192">
            <v>39271</v>
          </cell>
          <cell r="B192">
            <v>0</v>
          </cell>
          <cell r="C192">
            <v>0</v>
          </cell>
          <cell r="D192">
            <v>0</v>
          </cell>
          <cell r="F192">
            <v>46.64</v>
          </cell>
          <cell r="G192">
            <v>47.02</v>
          </cell>
          <cell r="H192">
            <v>19.77</v>
          </cell>
          <cell r="I192">
            <v>27.02</v>
          </cell>
          <cell r="J192">
            <v>92.152745882816077</v>
          </cell>
          <cell r="K192">
            <v>31.34</v>
          </cell>
          <cell r="L192">
            <v>24.49</v>
          </cell>
          <cell r="M192">
            <v>21.97</v>
          </cell>
          <cell r="N192">
            <v>82.058854551207673</v>
          </cell>
          <cell r="O192">
            <v>0</v>
          </cell>
          <cell r="P192">
            <v>24.84</v>
          </cell>
          <cell r="Q192">
            <v>0</v>
          </cell>
          <cell r="R192">
            <v>39.04</v>
          </cell>
          <cell r="S192">
            <v>20.88</v>
          </cell>
          <cell r="T192">
            <v>59.62</v>
          </cell>
          <cell r="U192">
            <v>58.23</v>
          </cell>
          <cell r="V192">
            <v>17.46</v>
          </cell>
          <cell r="W192">
            <v>0</v>
          </cell>
          <cell r="X192">
            <v>112.05192912159218</v>
          </cell>
          <cell r="Y192">
            <v>2666.51</v>
          </cell>
          <cell r="Z192">
            <v>110.04267155284838</v>
          </cell>
          <cell r="AB192">
            <v>39271</v>
          </cell>
          <cell r="AD192">
            <v>92.152745882816077</v>
          </cell>
          <cell r="AE192">
            <v>82.058854551207673</v>
          </cell>
          <cell r="AF192">
            <v>112.05192912159218</v>
          </cell>
          <cell r="AG192">
            <v>110.04267155284838</v>
          </cell>
        </row>
        <row r="193">
          <cell r="A193">
            <v>39272</v>
          </cell>
          <cell r="B193">
            <v>0</v>
          </cell>
          <cell r="C193">
            <v>0</v>
          </cell>
          <cell r="D193">
            <v>0</v>
          </cell>
          <cell r="F193">
            <v>46.58</v>
          </cell>
          <cell r="G193">
            <v>46.76</v>
          </cell>
          <cell r="H193">
            <v>19.57</v>
          </cell>
          <cell r="I193">
            <v>27.03</v>
          </cell>
          <cell r="J193">
            <v>91.818122170461265</v>
          </cell>
          <cell r="K193">
            <v>31.49</v>
          </cell>
          <cell r="L193">
            <v>24.8</v>
          </cell>
          <cell r="M193">
            <v>22.12</v>
          </cell>
          <cell r="N193">
            <v>82.702246598460079</v>
          </cell>
          <cell r="O193">
            <v>0</v>
          </cell>
          <cell r="P193">
            <v>24.990010000000002</v>
          </cell>
          <cell r="Q193">
            <v>0</v>
          </cell>
          <cell r="R193">
            <v>40.549999999999997</v>
          </cell>
          <cell r="S193">
            <v>20.77</v>
          </cell>
          <cell r="T193">
            <v>58.95</v>
          </cell>
          <cell r="U193">
            <v>58.36</v>
          </cell>
          <cell r="V193">
            <v>17.23</v>
          </cell>
          <cell r="W193">
            <v>0</v>
          </cell>
          <cell r="X193">
            <v>112.44908286919129</v>
          </cell>
          <cell r="Y193">
            <v>2670.02</v>
          </cell>
          <cell r="Z193">
            <v>110.18752372934514</v>
          </cell>
          <cell r="AB193">
            <v>39272</v>
          </cell>
          <cell r="AD193">
            <v>91.818122170461265</v>
          </cell>
          <cell r="AE193">
            <v>82.702246598460079</v>
          </cell>
          <cell r="AF193">
            <v>112.44908286919129</v>
          </cell>
          <cell r="AG193">
            <v>110.18752372934514</v>
          </cell>
        </row>
        <row r="194">
          <cell r="A194">
            <v>39273</v>
          </cell>
          <cell r="B194">
            <v>0</v>
          </cell>
          <cell r="C194">
            <v>0</v>
          </cell>
          <cell r="D194">
            <v>0</v>
          </cell>
          <cell r="F194">
            <v>45</v>
          </cell>
          <cell r="G194">
            <v>46.28</v>
          </cell>
          <cell r="H194">
            <v>19.34</v>
          </cell>
          <cell r="I194">
            <v>27.09</v>
          </cell>
          <cell r="J194">
            <v>90.354963585066599</v>
          </cell>
          <cell r="K194">
            <v>31.03</v>
          </cell>
          <cell r="L194">
            <v>25.07</v>
          </cell>
          <cell r="M194">
            <v>21.77</v>
          </cell>
          <cell r="N194">
            <v>82.132686425482547</v>
          </cell>
          <cell r="O194">
            <v>0</v>
          </cell>
          <cell r="P194">
            <v>23.8</v>
          </cell>
          <cell r="Q194">
            <v>0</v>
          </cell>
          <cell r="R194">
            <v>39.96</v>
          </cell>
          <cell r="S194">
            <v>20.68</v>
          </cell>
          <cell r="T194">
            <v>58.02</v>
          </cell>
          <cell r="U194">
            <v>57.31</v>
          </cell>
          <cell r="V194">
            <v>16.77</v>
          </cell>
          <cell r="W194">
            <v>0</v>
          </cell>
          <cell r="X194">
            <v>110.25457687094824</v>
          </cell>
          <cell r="Y194">
            <v>2639.16</v>
          </cell>
          <cell r="Z194">
            <v>108.91398009211113</v>
          </cell>
          <cell r="AB194">
            <v>39273</v>
          </cell>
          <cell r="AD194">
            <v>90.354963585066599</v>
          </cell>
          <cell r="AE194">
            <v>82.132686425482547</v>
          </cell>
          <cell r="AF194">
            <v>110.25457687094824</v>
          </cell>
          <cell r="AG194">
            <v>108.91398009211113</v>
          </cell>
        </row>
        <row r="195">
          <cell r="A195">
            <v>39274</v>
          </cell>
          <cell r="B195">
            <v>0</v>
          </cell>
          <cell r="C195">
            <v>0</v>
          </cell>
          <cell r="D195">
            <v>0</v>
          </cell>
          <cell r="F195">
            <v>45.77</v>
          </cell>
          <cell r="G195">
            <v>46.05</v>
          </cell>
          <cell r="H195">
            <v>19.5</v>
          </cell>
          <cell r="I195">
            <v>27.18</v>
          </cell>
          <cell r="J195">
            <v>90.873302276753492</v>
          </cell>
          <cell r="K195">
            <v>31.12</v>
          </cell>
          <cell r="L195">
            <v>24.77</v>
          </cell>
          <cell r="M195">
            <v>21.81</v>
          </cell>
          <cell r="N195">
            <v>81.953380445100734</v>
          </cell>
          <cell r="O195">
            <v>0</v>
          </cell>
          <cell r="P195">
            <v>24.34</v>
          </cell>
          <cell r="Q195">
            <v>0</v>
          </cell>
          <cell r="R195">
            <v>39.89</v>
          </cell>
          <cell r="S195">
            <v>21.12</v>
          </cell>
          <cell r="T195">
            <v>59.2</v>
          </cell>
          <cell r="U195">
            <v>58</v>
          </cell>
          <cell r="V195">
            <v>16.32</v>
          </cell>
          <cell r="W195">
            <v>0</v>
          </cell>
          <cell r="X195">
            <v>111.44093118936196</v>
          </cell>
          <cell r="Y195">
            <v>2651.79</v>
          </cell>
          <cell r="Z195">
            <v>109.43520031694152</v>
          </cell>
          <cell r="AB195">
            <v>39274</v>
          </cell>
          <cell r="AD195">
            <v>90.873302276753492</v>
          </cell>
          <cell r="AE195">
            <v>81.953380445100734</v>
          </cell>
          <cell r="AF195">
            <v>111.44093118936196</v>
          </cell>
          <cell r="AG195">
            <v>109.43520031694152</v>
          </cell>
        </row>
        <row r="196">
          <cell r="A196">
            <v>39275</v>
          </cell>
          <cell r="B196">
            <v>0</v>
          </cell>
          <cell r="C196">
            <v>0</v>
          </cell>
          <cell r="D196">
            <v>0</v>
          </cell>
          <cell r="F196">
            <v>47.01</v>
          </cell>
          <cell r="G196">
            <v>46.87</v>
          </cell>
          <cell r="H196">
            <v>19.5</v>
          </cell>
          <cell r="I196">
            <v>27.82</v>
          </cell>
          <cell r="J196">
            <v>92.644839577455542</v>
          </cell>
          <cell r="K196">
            <v>31.78</v>
          </cell>
          <cell r="L196">
            <v>24.72</v>
          </cell>
          <cell r="M196">
            <v>22.42</v>
          </cell>
          <cell r="N196">
            <v>83.240164539605516</v>
          </cell>
          <cell r="O196">
            <v>0</v>
          </cell>
          <cell r="P196">
            <v>24.71001</v>
          </cell>
          <cell r="Q196">
            <v>0</v>
          </cell>
          <cell r="R196">
            <v>40.659999999999997</v>
          </cell>
          <cell r="S196">
            <v>21.67</v>
          </cell>
          <cell r="T196">
            <v>60.5</v>
          </cell>
          <cell r="U196">
            <v>58.34</v>
          </cell>
          <cell r="V196">
            <v>16.8</v>
          </cell>
          <cell r="W196">
            <v>0</v>
          </cell>
          <cell r="X196">
            <v>113.38085471584243</v>
          </cell>
          <cell r="Y196">
            <v>2701.73</v>
          </cell>
          <cell r="Z196">
            <v>111.4961455289787</v>
          </cell>
          <cell r="AB196">
            <v>39275</v>
          </cell>
          <cell r="AD196">
            <v>92.644839577455542</v>
          </cell>
          <cell r="AE196">
            <v>83.240164539605516</v>
          </cell>
          <cell r="AF196">
            <v>113.38085471584243</v>
          </cell>
          <cell r="AG196">
            <v>111.4961455289787</v>
          </cell>
        </row>
        <row r="197">
          <cell r="A197">
            <v>39276</v>
          </cell>
          <cell r="B197">
            <v>0</v>
          </cell>
          <cell r="C197">
            <v>0</v>
          </cell>
          <cell r="D197">
            <v>0</v>
          </cell>
          <cell r="F197">
            <v>48.01</v>
          </cell>
          <cell r="G197">
            <v>46.7</v>
          </cell>
          <cell r="H197">
            <v>19.010000000000002</v>
          </cell>
          <cell r="I197">
            <v>27.49</v>
          </cell>
          <cell r="J197">
            <v>92.651400826717406</v>
          </cell>
          <cell r="K197">
            <v>31.9</v>
          </cell>
          <cell r="L197">
            <v>24.53</v>
          </cell>
          <cell r="M197">
            <v>22.07</v>
          </cell>
          <cell r="N197">
            <v>82.797173293956334</v>
          </cell>
          <cell r="O197">
            <v>0</v>
          </cell>
          <cell r="P197">
            <v>24.990010000000002</v>
          </cell>
          <cell r="Q197">
            <v>0</v>
          </cell>
          <cell r="R197">
            <v>40.130000000000003</v>
          </cell>
          <cell r="S197">
            <v>22.06</v>
          </cell>
          <cell r="T197">
            <v>60.5</v>
          </cell>
          <cell r="U197">
            <v>58.51</v>
          </cell>
          <cell r="V197">
            <v>16.7</v>
          </cell>
          <cell r="W197">
            <v>0</v>
          </cell>
          <cell r="X197">
            <v>113.48777935398272</v>
          </cell>
          <cell r="Y197">
            <v>2707</v>
          </cell>
          <cell r="Z197">
            <v>111.71363013585567</v>
          </cell>
          <cell r="AB197">
            <v>39276</v>
          </cell>
          <cell r="AD197">
            <v>92.651400826717406</v>
          </cell>
          <cell r="AE197">
            <v>82.797173293956334</v>
          </cell>
          <cell r="AF197">
            <v>113.48777935398272</v>
          </cell>
          <cell r="AG197">
            <v>111.71363013585567</v>
          </cell>
        </row>
        <row r="198">
          <cell r="A198">
            <v>39277</v>
          </cell>
          <cell r="B198">
            <v>0</v>
          </cell>
          <cell r="C198">
            <v>0</v>
          </cell>
          <cell r="D198">
            <v>0</v>
          </cell>
          <cell r="F198">
            <v>48.01</v>
          </cell>
          <cell r="G198">
            <v>46.7</v>
          </cell>
          <cell r="H198">
            <v>19.010000000000002</v>
          </cell>
          <cell r="I198">
            <v>27.49</v>
          </cell>
          <cell r="J198">
            <v>92.651400826717406</v>
          </cell>
          <cell r="K198">
            <v>31.9</v>
          </cell>
          <cell r="L198">
            <v>24.53</v>
          </cell>
          <cell r="M198">
            <v>22.07</v>
          </cell>
          <cell r="N198">
            <v>82.797173293956334</v>
          </cell>
          <cell r="O198">
            <v>0</v>
          </cell>
          <cell r="P198">
            <v>24.990010000000002</v>
          </cell>
          <cell r="Q198">
            <v>0</v>
          </cell>
          <cell r="R198">
            <v>40.130000000000003</v>
          </cell>
          <cell r="S198">
            <v>22.06</v>
          </cell>
          <cell r="T198">
            <v>60.5</v>
          </cell>
          <cell r="U198">
            <v>58.51</v>
          </cell>
          <cell r="V198">
            <v>16.7</v>
          </cell>
          <cell r="W198">
            <v>0</v>
          </cell>
          <cell r="X198">
            <v>113.48777935398272</v>
          </cell>
          <cell r="Y198">
            <v>2707</v>
          </cell>
          <cell r="Z198">
            <v>111.71363013585567</v>
          </cell>
          <cell r="AB198">
            <v>39277</v>
          </cell>
          <cell r="AD198">
            <v>92.651400826717406</v>
          </cell>
          <cell r="AE198">
            <v>82.797173293956334</v>
          </cell>
          <cell r="AF198">
            <v>113.48777935398272</v>
          </cell>
          <cell r="AG198">
            <v>111.71363013585567</v>
          </cell>
        </row>
        <row r="199">
          <cell r="A199">
            <v>39278</v>
          </cell>
          <cell r="B199">
            <v>0</v>
          </cell>
          <cell r="C199">
            <v>0</v>
          </cell>
          <cell r="D199">
            <v>0</v>
          </cell>
          <cell r="F199">
            <v>48.01</v>
          </cell>
          <cell r="G199">
            <v>46.7</v>
          </cell>
          <cell r="H199">
            <v>19.010000000000002</v>
          </cell>
          <cell r="I199">
            <v>27.49</v>
          </cell>
          <cell r="J199">
            <v>92.651400826717406</v>
          </cell>
          <cell r="K199">
            <v>31.9</v>
          </cell>
          <cell r="L199">
            <v>24.53</v>
          </cell>
          <cell r="M199">
            <v>22.07</v>
          </cell>
          <cell r="N199">
            <v>82.797173293956334</v>
          </cell>
          <cell r="O199">
            <v>0</v>
          </cell>
          <cell r="P199">
            <v>24.990010000000002</v>
          </cell>
          <cell r="Q199">
            <v>0</v>
          </cell>
          <cell r="R199">
            <v>40.130000000000003</v>
          </cell>
          <cell r="S199">
            <v>22.06</v>
          </cell>
          <cell r="T199">
            <v>60.5</v>
          </cell>
          <cell r="U199">
            <v>58.51</v>
          </cell>
          <cell r="V199">
            <v>16.7</v>
          </cell>
          <cell r="W199">
            <v>0</v>
          </cell>
          <cell r="X199">
            <v>113.48777935398272</v>
          </cell>
          <cell r="Y199">
            <v>2707</v>
          </cell>
          <cell r="Z199">
            <v>111.71363013585567</v>
          </cell>
          <cell r="AB199">
            <v>39278</v>
          </cell>
          <cell r="AD199">
            <v>92.651400826717406</v>
          </cell>
          <cell r="AE199">
            <v>82.797173293956334</v>
          </cell>
          <cell r="AF199">
            <v>113.48777935398272</v>
          </cell>
          <cell r="AG199">
            <v>111.71363013585567</v>
          </cell>
        </row>
        <row r="200">
          <cell r="A200">
            <v>39279</v>
          </cell>
          <cell r="B200">
            <v>0</v>
          </cell>
          <cell r="C200">
            <v>0</v>
          </cell>
          <cell r="D200">
            <v>0</v>
          </cell>
          <cell r="F200">
            <v>48.02</v>
          </cell>
          <cell r="G200">
            <v>47.02</v>
          </cell>
          <cell r="H200">
            <v>18.75</v>
          </cell>
          <cell r="I200">
            <v>27.54</v>
          </cell>
          <cell r="J200">
            <v>92.730135817859733</v>
          </cell>
          <cell r="K200">
            <v>31.51</v>
          </cell>
          <cell r="L200">
            <v>24.71</v>
          </cell>
          <cell r="M200">
            <v>21.24</v>
          </cell>
          <cell r="N200">
            <v>81.700242590444034</v>
          </cell>
          <cell r="O200">
            <v>0</v>
          </cell>
          <cell r="P200">
            <v>24.759989999999998</v>
          </cell>
          <cell r="Q200">
            <v>0</v>
          </cell>
          <cell r="R200">
            <v>39.950000000000003</v>
          </cell>
          <cell r="S200">
            <v>22.38</v>
          </cell>
          <cell r="T200">
            <v>60.2</v>
          </cell>
          <cell r="U200">
            <v>58.02</v>
          </cell>
          <cell r="V200">
            <v>16.45</v>
          </cell>
          <cell r="W200">
            <v>0</v>
          </cell>
          <cell r="X200">
            <v>112.91241278450035</v>
          </cell>
          <cell r="Y200">
            <v>2697.33</v>
          </cell>
          <cell r="Z200">
            <v>111.31456445302828</v>
          </cell>
          <cell r="AB200">
            <v>39279</v>
          </cell>
          <cell r="AD200">
            <v>92.730135817859733</v>
          </cell>
          <cell r="AE200">
            <v>81.700242590444034</v>
          </cell>
          <cell r="AF200">
            <v>112.91241278450035</v>
          </cell>
          <cell r="AG200">
            <v>111.31456445302828</v>
          </cell>
        </row>
        <row r="201">
          <cell r="A201">
            <v>39280</v>
          </cell>
          <cell r="B201">
            <v>0</v>
          </cell>
          <cell r="C201">
            <v>0</v>
          </cell>
          <cell r="D201">
            <v>0</v>
          </cell>
          <cell r="F201">
            <v>47.95</v>
          </cell>
          <cell r="G201">
            <v>47.11</v>
          </cell>
          <cell r="H201">
            <v>18.8</v>
          </cell>
          <cell r="I201">
            <v>28.02</v>
          </cell>
          <cell r="J201">
            <v>93.091004527261987</v>
          </cell>
          <cell r="K201">
            <v>31.65</v>
          </cell>
          <cell r="L201">
            <v>24.43</v>
          </cell>
          <cell r="M201">
            <v>20.91</v>
          </cell>
          <cell r="N201">
            <v>81.204514291741376</v>
          </cell>
          <cell r="O201">
            <v>0</v>
          </cell>
          <cell r="P201">
            <v>24.490010000000002</v>
          </cell>
          <cell r="Q201">
            <v>0</v>
          </cell>
          <cell r="R201">
            <v>40.97</v>
          </cell>
          <cell r="S201">
            <v>22.4</v>
          </cell>
          <cell r="T201">
            <v>60.73</v>
          </cell>
          <cell r="U201">
            <v>58.04</v>
          </cell>
          <cell r="V201">
            <v>17.05</v>
          </cell>
          <cell r="W201">
            <v>0</v>
          </cell>
          <cell r="X201">
            <v>113.89001965936762</v>
          </cell>
          <cell r="Y201">
            <v>2712.29</v>
          </cell>
          <cell r="Z201">
            <v>111.93194011125969</v>
          </cell>
          <cell r="AB201">
            <v>39280</v>
          </cell>
          <cell r="AD201">
            <v>93.091004527261987</v>
          </cell>
          <cell r="AE201">
            <v>81.204514291741376</v>
          </cell>
          <cell r="AF201">
            <v>113.89001965936762</v>
          </cell>
          <cell r="AG201">
            <v>111.93194011125969</v>
          </cell>
        </row>
        <row r="202">
          <cell r="A202">
            <v>39281</v>
          </cell>
          <cell r="B202">
            <v>0</v>
          </cell>
          <cell r="C202">
            <v>0</v>
          </cell>
          <cell r="D202">
            <v>0</v>
          </cell>
          <cell r="F202">
            <v>48.1</v>
          </cell>
          <cell r="G202">
            <v>46.74</v>
          </cell>
          <cell r="H202">
            <v>18.89</v>
          </cell>
          <cell r="I202">
            <v>28.09</v>
          </cell>
          <cell r="J202">
            <v>93.051637031690831</v>
          </cell>
          <cell r="K202">
            <v>32</v>
          </cell>
          <cell r="L202">
            <v>24.43</v>
          </cell>
          <cell r="M202">
            <v>21.42</v>
          </cell>
          <cell r="N202">
            <v>82.11159160426115</v>
          </cell>
          <cell r="O202">
            <v>0</v>
          </cell>
          <cell r="P202">
            <v>23.8</v>
          </cell>
          <cell r="Q202">
            <v>0</v>
          </cell>
          <cell r="R202">
            <v>40.520000000000003</v>
          </cell>
          <cell r="S202">
            <v>22.16</v>
          </cell>
          <cell r="T202">
            <v>59.17</v>
          </cell>
          <cell r="U202">
            <v>57.55</v>
          </cell>
          <cell r="V202">
            <v>17.18</v>
          </cell>
          <cell r="W202">
            <v>0</v>
          </cell>
          <cell r="X202">
            <v>112.209770254085</v>
          </cell>
          <cell r="Y202">
            <v>2699.49</v>
          </cell>
          <cell r="Z202">
            <v>111.40370425394939</v>
          </cell>
          <cell r="AB202">
            <v>39281</v>
          </cell>
          <cell r="AD202">
            <v>93.051637031690831</v>
          </cell>
          <cell r="AE202">
            <v>82.11159160426115</v>
          </cell>
          <cell r="AF202">
            <v>112.209770254085</v>
          </cell>
          <cell r="AG202">
            <v>111.40370425394939</v>
          </cell>
        </row>
        <row r="203">
          <cell r="A203">
            <v>39282</v>
          </cell>
          <cell r="B203">
            <v>0</v>
          </cell>
          <cell r="C203">
            <v>0</v>
          </cell>
          <cell r="D203">
            <v>0</v>
          </cell>
          <cell r="F203">
            <v>47.73</v>
          </cell>
          <cell r="G203">
            <v>46.8</v>
          </cell>
          <cell r="H203">
            <v>18.63</v>
          </cell>
          <cell r="I203">
            <v>27.73</v>
          </cell>
          <cell r="J203">
            <v>92.441440850337898</v>
          </cell>
          <cell r="K203">
            <v>32.08</v>
          </cell>
          <cell r="L203">
            <v>24.19</v>
          </cell>
          <cell r="M203">
            <v>21.19</v>
          </cell>
          <cell r="N203">
            <v>81.700242590444034</v>
          </cell>
          <cell r="O203">
            <v>0</v>
          </cell>
          <cell r="P203">
            <v>24.22</v>
          </cell>
          <cell r="Q203">
            <v>0</v>
          </cell>
          <cell r="R203">
            <v>40.97</v>
          </cell>
          <cell r="S203">
            <v>22.41</v>
          </cell>
          <cell r="T203">
            <v>59.27</v>
          </cell>
          <cell r="U203">
            <v>58.08</v>
          </cell>
          <cell r="V203">
            <v>16.86</v>
          </cell>
          <cell r="W203">
            <v>0</v>
          </cell>
          <cell r="X203">
            <v>112.93787612332606</v>
          </cell>
          <cell r="Y203">
            <v>2720.04</v>
          </cell>
          <cell r="Z203">
            <v>112.25177041549053</v>
          </cell>
          <cell r="AB203">
            <v>39282</v>
          </cell>
          <cell r="AD203">
            <v>92.441440850337898</v>
          </cell>
          <cell r="AE203">
            <v>81.700242590444034</v>
          </cell>
          <cell r="AF203">
            <v>112.93787612332606</v>
          </cell>
          <cell r="AG203">
            <v>112.25177041549053</v>
          </cell>
        </row>
        <row r="204">
          <cell r="A204">
            <v>39283</v>
          </cell>
          <cell r="B204">
            <v>0</v>
          </cell>
          <cell r="C204">
            <v>0</v>
          </cell>
          <cell r="D204">
            <v>0</v>
          </cell>
          <cell r="F204">
            <v>46.99</v>
          </cell>
          <cell r="G204">
            <v>46.42</v>
          </cell>
          <cell r="H204">
            <v>18.510000000000002</v>
          </cell>
          <cell r="I204">
            <v>27.95</v>
          </cell>
          <cell r="J204">
            <v>91.772193425628245</v>
          </cell>
          <cell r="K204">
            <v>32.07</v>
          </cell>
          <cell r="L204">
            <v>24.07</v>
          </cell>
          <cell r="M204">
            <v>20.58</v>
          </cell>
          <cell r="N204">
            <v>80.91973420525261</v>
          </cell>
          <cell r="O204">
            <v>0</v>
          </cell>
          <cell r="P204">
            <v>23.5</v>
          </cell>
          <cell r="Q204">
            <v>0</v>
          </cell>
          <cell r="R204">
            <v>40.64</v>
          </cell>
          <cell r="S204">
            <v>22.29</v>
          </cell>
          <cell r="T204">
            <v>58.36</v>
          </cell>
          <cell r="U204">
            <v>58.03</v>
          </cell>
          <cell r="V204">
            <v>16.510000000000002</v>
          </cell>
          <cell r="W204">
            <v>0</v>
          </cell>
          <cell r="X204">
            <v>111.67514706338355</v>
          </cell>
          <cell r="Y204">
            <v>2687.6</v>
          </cell>
          <cell r="Z204">
            <v>110.91302266461976</v>
          </cell>
          <cell r="AB204">
            <v>39283</v>
          </cell>
          <cell r="AD204">
            <v>91.772193425628245</v>
          </cell>
          <cell r="AE204">
            <v>80.91973420525261</v>
          </cell>
          <cell r="AF204">
            <v>111.67514706338355</v>
          </cell>
          <cell r="AG204">
            <v>110.91302266461976</v>
          </cell>
        </row>
        <row r="205">
          <cell r="A205">
            <v>39284</v>
          </cell>
          <cell r="B205">
            <v>0</v>
          </cell>
          <cell r="C205">
            <v>0</v>
          </cell>
          <cell r="D205">
            <v>0</v>
          </cell>
          <cell r="F205">
            <v>46.99</v>
          </cell>
          <cell r="G205">
            <v>46.42</v>
          </cell>
          <cell r="H205">
            <v>18.510000000000002</v>
          </cell>
          <cell r="I205">
            <v>27.95</v>
          </cell>
          <cell r="J205">
            <v>91.772193425628245</v>
          </cell>
          <cell r="K205">
            <v>32.07</v>
          </cell>
          <cell r="L205">
            <v>24.07</v>
          </cell>
          <cell r="M205">
            <v>20.58</v>
          </cell>
          <cell r="N205">
            <v>80.91973420525261</v>
          </cell>
          <cell r="O205">
            <v>0</v>
          </cell>
          <cell r="P205">
            <v>23.5</v>
          </cell>
          <cell r="Q205">
            <v>0</v>
          </cell>
          <cell r="R205">
            <v>40.64</v>
          </cell>
          <cell r="S205">
            <v>22.29</v>
          </cell>
          <cell r="T205">
            <v>58.36</v>
          </cell>
          <cell r="U205">
            <v>58.03</v>
          </cell>
          <cell r="V205">
            <v>16.510000000000002</v>
          </cell>
          <cell r="W205">
            <v>0</v>
          </cell>
          <cell r="X205">
            <v>111.67514706338355</v>
          </cell>
          <cell r="Y205">
            <v>2687.6</v>
          </cell>
          <cell r="Z205">
            <v>110.91302266461976</v>
          </cell>
          <cell r="AB205">
            <v>39284</v>
          </cell>
          <cell r="AD205">
            <v>91.772193425628245</v>
          </cell>
          <cell r="AE205">
            <v>80.91973420525261</v>
          </cell>
          <cell r="AF205">
            <v>111.67514706338355</v>
          </cell>
          <cell r="AG205">
            <v>110.91302266461976</v>
          </cell>
        </row>
        <row r="206">
          <cell r="A206">
            <v>39285</v>
          </cell>
          <cell r="B206">
            <v>0</v>
          </cell>
          <cell r="C206">
            <v>0</v>
          </cell>
          <cell r="D206">
            <v>0</v>
          </cell>
          <cell r="F206">
            <v>46.99</v>
          </cell>
          <cell r="G206">
            <v>46.42</v>
          </cell>
          <cell r="H206">
            <v>18.510000000000002</v>
          </cell>
          <cell r="I206">
            <v>27.95</v>
          </cell>
          <cell r="J206">
            <v>91.772193425628245</v>
          </cell>
          <cell r="K206">
            <v>32.07</v>
          </cell>
          <cell r="L206">
            <v>24.07</v>
          </cell>
          <cell r="M206">
            <v>20.58</v>
          </cell>
          <cell r="N206">
            <v>80.91973420525261</v>
          </cell>
          <cell r="O206">
            <v>0</v>
          </cell>
          <cell r="P206">
            <v>23.5</v>
          </cell>
          <cell r="Q206">
            <v>0</v>
          </cell>
          <cell r="R206">
            <v>40.64</v>
          </cell>
          <cell r="S206">
            <v>22.29</v>
          </cell>
          <cell r="T206">
            <v>58.36</v>
          </cell>
          <cell r="U206">
            <v>58.03</v>
          </cell>
          <cell r="V206">
            <v>16.510000000000002</v>
          </cell>
          <cell r="W206">
            <v>0</v>
          </cell>
          <cell r="X206">
            <v>111.67514706338355</v>
          </cell>
          <cell r="Y206">
            <v>2687.6</v>
          </cell>
          <cell r="Z206">
            <v>110.91302266461976</v>
          </cell>
          <cell r="AB206">
            <v>39285</v>
          </cell>
          <cell r="AD206">
            <v>91.772193425628245</v>
          </cell>
          <cell r="AE206">
            <v>80.91973420525261</v>
          </cell>
          <cell r="AF206">
            <v>111.67514706338355</v>
          </cell>
          <cell r="AG206">
            <v>110.91302266461976</v>
          </cell>
        </row>
        <row r="207">
          <cell r="A207">
            <v>39286</v>
          </cell>
          <cell r="B207">
            <v>0</v>
          </cell>
          <cell r="C207">
            <v>0</v>
          </cell>
          <cell r="D207">
            <v>0</v>
          </cell>
          <cell r="F207">
            <v>47.03</v>
          </cell>
          <cell r="G207">
            <v>46.03</v>
          </cell>
          <cell r="H207">
            <v>18.399999999999999</v>
          </cell>
          <cell r="I207">
            <v>27.79</v>
          </cell>
          <cell r="J207">
            <v>91.365395971392957</v>
          </cell>
          <cell r="K207">
            <v>31.8</v>
          </cell>
          <cell r="L207">
            <v>24</v>
          </cell>
          <cell r="M207">
            <v>20.81</v>
          </cell>
          <cell r="N207">
            <v>80.803712688534958</v>
          </cell>
          <cell r="O207">
            <v>0</v>
          </cell>
          <cell r="P207">
            <v>22.850010000000001</v>
          </cell>
          <cell r="Q207">
            <v>0</v>
          </cell>
          <cell r="R207">
            <v>40.479999999999997</v>
          </cell>
          <cell r="S207">
            <v>22.25</v>
          </cell>
          <cell r="T207">
            <v>58.97</v>
          </cell>
          <cell r="U207">
            <v>58.32</v>
          </cell>
          <cell r="V207">
            <v>16.64</v>
          </cell>
          <cell r="W207">
            <v>0</v>
          </cell>
          <cell r="X207">
            <v>111.76680184486749</v>
          </cell>
          <cell r="Y207">
            <v>2690.58</v>
          </cell>
          <cell r="Z207">
            <v>111.03600257514981</v>
          </cell>
          <cell r="AB207">
            <v>39286</v>
          </cell>
          <cell r="AD207">
            <v>91.365395971392957</v>
          </cell>
          <cell r="AE207">
            <v>80.803712688534958</v>
          </cell>
          <cell r="AF207">
            <v>111.76680184486749</v>
          </cell>
          <cell r="AG207">
            <v>111.03600257514981</v>
          </cell>
        </row>
        <row r="208">
          <cell r="A208">
            <v>39287</v>
          </cell>
          <cell r="B208">
            <v>0</v>
          </cell>
          <cell r="C208">
            <v>0</v>
          </cell>
          <cell r="D208">
            <v>0</v>
          </cell>
          <cell r="F208">
            <v>45.64</v>
          </cell>
          <cell r="G208">
            <v>45.34</v>
          </cell>
          <cell r="H208">
            <v>17.940000000000001</v>
          </cell>
          <cell r="I208">
            <v>27.47</v>
          </cell>
          <cell r="J208">
            <v>89.488878682501138</v>
          </cell>
          <cell r="K208">
            <v>31.8</v>
          </cell>
          <cell r="L208">
            <v>23.88</v>
          </cell>
          <cell r="M208">
            <v>22.52</v>
          </cell>
          <cell r="N208">
            <v>82.480750975635488</v>
          </cell>
          <cell r="O208">
            <v>0</v>
          </cell>
          <cell r="P208">
            <v>22.78999</v>
          </cell>
          <cell r="Q208">
            <v>0</v>
          </cell>
          <cell r="R208">
            <v>39.71</v>
          </cell>
          <cell r="S208">
            <v>21.78</v>
          </cell>
          <cell r="T208">
            <v>58.52</v>
          </cell>
          <cell r="U208">
            <v>57.15</v>
          </cell>
          <cell r="V208">
            <v>16.39</v>
          </cell>
          <cell r="W208">
            <v>0</v>
          </cell>
          <cell r="X208">
            <v>110.15273879059376</v>
          </cell>
          <cell r="Y208">
            <v>2639.86</v>
          </cell>
          <cell r="Z208">
            <v>108.94286799055779</v>
          </cell>
          <cell r="AB208">
            <v>39287</v>
          </cell>
          <cell r="AD208">
            <v>89.488878682501138</v>
          </cell>
          <cell r="AE208">
            <v>82.480750975635488</v>
          </cell>
          <cell r="AF208">
            <v>110.15273879059376</v>
          </cell>
          <cell r="AG208">
            <v>108.94286799055779</v>
          </cell>
        </row>
        <row r="209">
          <cell r="A209">
            <v>39288</v>
          </cell>
          <cell r="B209">
            <v>0</v>
          </cell>
          <cell r="C209">
            <v>0</v>
          </cell>
          <cell r="D209">
            <v>0</v>
          </cell>
          <cell r="F209">
            <v>45.46</v>
          </cell>
          <cell r="G209">
            <v>45.75</v>
          </cell>
          <cell r="H209">
            <v>17.82</v>
          </cell>
          <cell r="I209">
            <v>28</v>
          </cell>
          <cell r="J209">
            <v>89.908798635260155</v>
          </cell>
          <cell r="K209">
            <v>31.74</v>
          </cell>
          <cell r="L209">
            <v>23.94</v>
          </cell>
          <cell r="M209">
            <v>22.82</v>
          </cell>
          <cell r="N209">
            <v>82.797173293956334</v>
          </cell>
          <cell r="O209">
            <v>0</v>
          </cell>
          <cell r="P209">
            <v>23.649989999999999</v>
          </cell>
          <cell r="Q209">
            <v>0</v>
          </cell>
          <cell r="R209">
            <v>39.75</v>
          </cell>
          <cell r="S209">
            <v>21.96</v>
          </cell>
          <cell r="T209">
            <v>58.81</v>
          </cell>
          <cell r="U209">
            <v>54.8</v>
          </cell>
          <cell r="V209">
            <v>18</v>
          </cell>
          <cell r="W209">
            <v>0</v>
          </cell>
          <cell r="X209">
            <v>110.47351270501463</v>
          </cell>
          <cell r="Y209">
            <v>2648.17</v>
          </cell>
          <cell r="Z209">
            <v>109.28580861354595</v>
          </cell>
          <cell r="AB209">
            <v>39288</v>
          </cell>
          <cell r="AD209">
            <v>89.908798635260155</v>
          </cell>
          <cell r="AE209">
            <v>82.797173293956334</v>
          </cell>
          <cell r="AF209">
            <v>110.47351270501463</v>
          </cell>
          <cell r="AG209">
            <v>109.28580861354595</v>
          </cell>
        </row>
        <row r="210">
          <cell r="A210">
            <v>39289</v>
          </cell>
          <cell r="B210">
            <v>0</v>
          </cell>
          <cell r="C210">
            <v>0</v>
          </cell>
          <cell r="D210">
            <v>0</v>
          </cell>
          <cell r="F210">
            <v>45.23</v>
          </cell>
          <cell r="G210">
            <v>45.05</v>
          </cell>
          <cell r="H210">
            <v>18.010000000000002</v>
          </cell>
          <cell r="I210">
            <v>27.21</v>
          </cell>
          <cell r="J210">
            <v>88.904927498195661</v>
          </cell>
          <cell r="K210">
            <v>31.77</v>
          </cell>
          <cell r="L210">
            <v>27.62</v>
          </cell>
          <cell r="M210">
            <v>21.8</v>
          </cell>
          <cell r="N210">
            <v>85.634426748233309</v>
          </cell>
          <cell r="O210">
            <v>0</v>
          </cell>
          <cell r="P210">
            <v>23.11</v>
          </cell>
          <cell r="Q210">
            <v>0</v>
          </cell>
          <cell r="R210">
            <v>39.57</v>
          </cell>
          <cell r="S210">
            <v>21.56</v>
          </cell>
          <cell r="T210">
            <v>57.81</v>
          </cell>
          <cell r="U210">
            <v>53.33</v>
          </cell>
          <cell r="V210">
            <v>17.52</v>
          </cell>
          <cell r="W210">
            <v>0</v>
          </cell>
          <cell r="X210">
            <v>108.40121647651645</v>
          </cell>
          <cell r="Y210">
            <v>2599.34</v>
          </cell>
          <cell r="Z210">
            <v>107.27067135475991</v>
          </cell>
          <cell r="AB210">
            <v>39289</v>
          </cell>
          <cell r="AD210">
            <v>88.904927498195661</v>
          </cell>
          <cell r="AE210">
            <v>85.634426748233309</v>
          </cell>
          <cell r="AF210">
            <v>108.40121647651645</v>
          </cell>
          <cell r="AG210">
            <v>107.27067135475991</v>
          </cell>
        </row>
        <row r="211">
          <cell r="A211">
            <v>39290</v>
          </cell>
          <cell r="B211">
            <v>0</v>
          </cell>
          <cell r="C211">
            <v>0</v>
          </cell>
          <cell r="D211">
            <v>0</v>
          </cell>
          <cell r="F211">
            <v>44.45</v>
          </cell>
          <cell r="G211">
            <v>43.14</v>
          </cell>
          <cell r="H211">
            <v>18.47</v>
          </cell>
          <cell r="I211">
            <v>26.76</v>
          </cell>
          <cell r="J211">
            <v>87.146512696017325</v>
          </cell>
          <cell r="K211">
            <v>31.56</v>
          </cell>
          <cell r="L211">
            <v>26.55</v>
          </cell>
          <cell r="M211">
            <v>21.43</v>
          </cell>
          <cell r="N211">
            <v>83.894103997468619</v>
          </cell>
          <cell r="O211">
            <v>0</v>
          </cell>
          <cell r="P211">
            <v>22.82001</v>
          </cell>
          <cell r="Q211">
            <v>0</v>
          </cell>
          <cell r="R211">
            <v>39.93</v>
          </cell>
          <cell r="S211">
            <v>20.94</v>
          </cell>
          <cell r="T211">
            <v>55.95</v>
          </cell>
          <cell r="U211">
            <v>53.2</v>
          </cell>
          <cell r="V211">
            <v>17.11</v>
          </cell>
          <cell r="W211">
            <v>0</v>
          </cell>
          <cell r="X211">
            <v>106.89918498476656</v>
          </cell>
          <cell r="Y211">
            <v>2562.2399999999998</v>
          </cell>
          <cell r="Z211">
            <v>105.7396127370871</v>
          </cell>
          <cell r="AB211">
            <v>39290</v>
          </cell>
          <cell r="AD211">
            <v>87.146512696017325</v>
          </cell>
          <cell r="AE211">
            <v>83.894103997468619</v>
          </cell>
          <cell r="AF211">
            <v>106.89918498476656</v>
          </cell>
          <cell r="AG211">
            <v>105.7396127370871</v>
          </cell>
        </row>
        <row r="212">
          <cell r="A212">
            <v>39291</v>
          </cell>
          <cell r="B212">
            <v>0</v>
          </cell>
          <cell r="C212">
            <v>0</v>
          </cell>
          <cell r="D212">
            <v>0</v>
          </cell>
          <cell r="F212">
            <v>44.45</v>
          </cell>
          <cell r="G212">
            <v>43.14</v>
          </cell>
          <cell r="H212">
            <v>18.47</v>
          </cell>
          <cell r="I212">
            <v>26.76</v>
          </cell>
          <cell r="J212">
            <v>87.146512696017325</v>
          </cell>
          <cell r="K212">
            <v>31.56</v>
          </cell>
          <cell r="L212">
            <v>26.55</v>
          </cell>
          <cell r="M212">
            <v>21.43</v>
          </cell>
          <cell r="N212">
            <v>83.894103997468619</v>
          </cell>
          <cell r="O212">
            <v>0</v>
          </cell>
          <cell r="P212">
            <v>22.82001</v>
          </cell>
          <cell r="Q212">
            <v>0</v>
          </cell>
          <cell r="R212">
            <v>39.93</v>
          </cell>
          <cell r="S212">
            <v>20.94</v>
          </cell>
          <cell r="T212">
            <v>55.95</v>
          </cell>
          <cell r="U212">
            <v>53.2</v>
          </cell>
          <cell r="V212">
            <v>17.11</v>
          </cell>
          <cell r="W212">
            <v>0</v>
          </cell>
          <cell r="X212">
            <v>106.89918498476656</v>
          </cell>
          <cell r="Y212">
            <v>2562.2399999999998</v>
          </cell>
          <cell r="Z212">
            <v>105.7396127370871</v>
          </cell>
          <cell r="AB212">
            <v>39291</v>
          </cell>
          <cell r="AD212">
            <v>87.146512696017325</v>
          </cell>
          <cell r="AE212">
            <v>83.894103997468619</v>
          </cell>
          <cell r="AF212">
            <v>106.89918498476656</v>
          </cell>
          <cell r="AG212">
            <v>105.7396127370871</v>
          </cell>
        </row>
        <row r="213">
          <cell r="A213">
            <v>39292</v>
          </cell>
          <cell r="B213">
            <v>0</v>
          </cell>
          <cell r="C213">
            <v>0</v>
          </cell>
          <cell r="D213">
            <v>0</v>
          </cell>
          <cell r="F213">
            <v>44.45</v>
          </cell>
          <cell r="G213">
            <v>43.14</v>
          </cell>
          <cell r="H213">
            <v>18.47</v>
          </cell>
          <cell r="I213">
            <v>26.76</v>
          </cell>
          <cell r="J213">
            <v>87.146512696017325</v>
          </cell>
          <cell r="K213">
            <v>31.56</v>
          </cell>
          <cell r="L213">
            <v>26.55</v>
          </cell>
          <cell r="M213">
            <v>21.43</v>
          </cell>
          <cell r="N213">
            <v>83.894103997468619</v>
          </cell>
          <cell r="O213">
            <v>0</v>
          </cell>
          <cell r="P213">
            <v>22.82001</v>
          </cell>
          <cell r="Q213">
            <v>0</v>
          </cell>
          <cell r="R213">
            <v>39.93</v>
          </cell>
          <cell r="S213">
            <v>20.94</v>
          </cell>
          <cell r="T213">
            <v>55.95</v>
          </cell>
          <cell r="U213">
            <v>53.2</v>
          </cell>
          <cell r="V213">
            <v>17.11</v>
          </cell>
          <cell r="W213">
            <v>0</v>
          </cell>
          <cell r="X213">
            <v>106.89918498476656</v>
          </cell>
          <cell r="Y213">
            <v>2562.2399999999998</v>
          </cell>
          <cell r="Z213">
            <v>105.7396127370871</v>
          </cell>
          <cell r="AB213">
            <v>39292</v>
          </cell>
          <cell r="AD213">
            <v>87.146512696017325</v>
          </cell>
          <cell r="AE213">
            <v>83.894103997468619</v>
          </cell>
          <cell r="AF213">
            <v>106.89918498476656</v>
          </cell>
          <cell r="AG213">
            <v>105.7396127370871</v>
          </cell>
        </row>
        <row r="214">
          <cell r="A214">
            <v>39293</v>
          </cell>
          <cell r="B214">
            <v>0</v>
          </cell>
          <cell r="C214">
            <v>0</v>
          </cell>
          <cell r="D214">
            <v>0</v>
          </cell>
          <cell r="F214">
            <v>44.66</v>
          </cell>
          <cell r="G214">
            <v>42.93</v>
          </cell>
          <cell r="H214">
            <v>19.149999999999999</v>
          </cell>
          <cell r="I214">
            <v>26.38</v>
          </cell>
          <cell r="J214">
            <v>87.34335017387312</v>
          </cell>
          <cell r="K214">
            <v>31.35</v>
          </cell>
          <cell r="L214">
            <v>27.61</v>
          </cell>
          <cell r="M214">
            <v>21.53</v>
          </cell>
          <cell r="N214">
            <v>84.896108005484663</v>
          </cell>
          <cell r="O214">
            <v>0</v>
          </cell>
          <cell r="P214">
            <v>22.850010000000001</v>
          </cell>
          <cell r="Q214">
            <v>0</v>
          </cell>
          <cell r="R214">
            <v>40.049999999999997</v>
          </cell>
          <cell r="S214">
            <v>21.03</v>
          </cell>
          <cell r="T214">
            <v>57.28</v>
          </cell>
          <cell r="U214">
            <v>53.64</v>
          </cell>
          <cell r="V214">
            <v>17.3</v>
          </cell>
          <cell r="W214">
            <v>0</v>
          </cell>
          <cell r="X214">
            <v>108.019347860522</v>
          </cell>
          <cell r="Y214">
            <v>2583.2800000000002</v>
          </cell>
          <cell r="Z214">
            <v>106.60790042754091</v>
          </cell>
          <cell r="AB214">
            <v>39293</v>
          </cell>
          <cell r="AD214">
            <v>87.34335017387312</v>
          </cell>
          <cell r="AE214">
            <v>84.896108005484663</v>
          </cell>
          <cell r="AF214">
            <v>108.019347860522</v>
          </cell>
          <cell r="AG214">
            <v>106.60790042754091</v>
          </cell>
        </row>
        <row r="215">
          <cell r="A215">
            <v>39294</v>
          </cell>
          <cell r="B215">
            <v>0</v>
          </cell>
          <cell r="C215">
            <v>0</v>
          </cell>
          <cell r="D215">
            <v>0</v>
          </cell>
          <cell r="F215">
            <v>43.7</v>
          </cell>
          <cell r="G215">
            <v>41.82</v>
          </cell>
          <cell r="H215">
            <v>19.03</v>
          </cell>
          <cell r="I215">
            <v>26.6</v>
          </cell>
          <cell r="J215">
            <v>86.050784069286806</v>
          </cell>
          <cell r="K215">
            <v>31.39</v>
          </cell>
          <cell r="L215">
            <v>27.68</v>
          </cell>
          <cell r="M215">
            <v>21.61</v>
          </cell>
          <cell r="N215">
            <v>85.096508807087872</v>
          </cell>
          <cell r="O215">
            <v>0</v>
          </cell>
          <cell r="P215">
            <v>22.75</v>
          </cell>
          <cell r="Q215">
            <v>0</v>
          </cell>
          <cell r="R215">
            <v>38.74</v>
          </cell>
          <cell r="S215">
            <v>21.73</v>
          </cell>
          <cell r="T215">
            <v>57.76</v>
          </cell>
          <cell r="U215">
            <v>52.87</v>
          </cell>
          <cell r="V215">
            <v>17.190000000000001</v>
          </cell>
          <cell r="W215">
            <v>0</v>
          </cell>
          <cell r="X215">
            <v>107.45416968155959</v>
          </cell>
          <cell r="Y215">
            <v>2546.27</v>
          </cell>
          <cell r="Z215">
            <v>105.08055596823982</v>
          </cell>
          <cell r="AB215">
            <v>39294</v>
          </cell>
          <cell r="AD215">
            <v>86.050784069286806</v>
          </cell>
          <cell r="AE215">
            <v>85.096508807087872</v>
          </cell>
          <cell r="AF215">
            <v>107.45416968155959</v>
          </cell>
          <cell r="AG215">
            <v>105.08055596823982</v>
          </cell>
        </row>
        <row r="216">
          <cell r="A216">
            <v>39295</v>
          </cell>
          <cell r="B216">
            <v>0</v>
          </cell>
          <cell r="C216">
            <v>0</v>
          </cell>
          <cell r="D216">
            <v>0</v>
          </cell>
          <cell r="F216">
            <v>44.25</v>
          </cell>
          <cell r="G216">
            <v>41.25</v>
          </cell>
          <cell r="H216">
            <v>19.39</v>
          </cell>
          <cell r="I216">
            <v>27.15</v>
          </cell>
          <cell r="J216">
            <v>86.634735253592282</v>
          </cell>
          <cell r="K216">
            <v>32.29</v>
          </cell>
          <cell r="L216">
            <v>28.2</v>
          </cell>
          <cell r="M216">
            <v>22.04</v>
          </cell>
          <cell r="N216">
            <v>87.047779770066441</v>
          </cell>
          <cell r="O216">
            <v>0</v>
          </cell>
          <cell r="P216">
            <v>22.86</v>
          </cell>
          <cell r="Q216">
            <v>0</v>
          </cell>
          <cell r="R216">
            <v>38.61</v>
          </cell>
          <cell r="S216">
            <v>23.61</v>
          </cell>
          <cell r="T216">
            <v>58.62</v>
          </cell>
          <cell r="U216">
            <v>54.18</v>
          </cell>
          <cell r="V216">
            <v>17.36</v>
          </cell>
          <cell r="W216">
            <v>0</v>
          </cell>
          <cell r="X216">
            <v>109.59266244436546</v>
          </cell>
          <cell r="Y216">
            <v>2553.87</v>
          </cell>
          <cell r="Z216">
            <v>105.39419600851781</v>
          </cell>
          <cell r="AB216">
            <v>39295</v>
          </cell>
          <cell r="AD216">
            <v>86.634735253592282</v>
          </cell>
          <cell r="AE216">
            <v>87.047779770066441</v>
          </cell>
          <cell r="AF216">
            <v>109.59266244436546</v>
          </cell>
          <cell r="AG216">
            <v>105.39419600851781</v>
          </cell>
        </row>
        <row r="217">
          <cell r="A217">
            <v>39296</v>
          </cell>
          <cell r="B217">
            <v>0</v>
          </cell>
          <cell r="C217">
            <v>0</v>
          </cell>
          <cell r="D217">
            <v>0</v>
          </cell>
          <cell r="F217">
            <v>46.22</v>
          </cell>
          <cell r="G217">
            <v>40.950000000000003</v>
          </cell>
          <cell r="H217">
            <v>19.420000000000002</v>
          </cell>
          <cell r="I217">
            <v>26.85</v>
          </cell>
          <cell r="J217">
            <v>87.553310150252599</v>
          </cell>
          <cell r="K217">
            <v>32.68</v>
          </cell>
          <cell r="L217">
            <v>29.09</v>
          </cell>
          <cell r="M217">
            <v>21.61</v>
          </cell>
          <cell r="N217">
            <v>87.944309671975518</v>
          </cell>
          <cell r="O217">
            <v>0</v>
          </cell>
          <cell r="P217">
            <v>23.09</v>
          </cell>
          <cell r="Q217">
            <v>0</v>
          </cell>
          <cell r="R217">
            <v>40.14</v>
          </cell>
          <cell r="S217">
            <v>23.38</v>
          </cell>
          <cell r="T217">
            <v>59.17</v>
          </cell>
          <cell r="U217">
            <v>54.63</v>
          </cell>
          <cell r="V217">
            <v>17.8</v>
          </cell>
          <cell r="W217">
            <v>0</v>
          </cell>
          <cell r="X217">
            <v>111.10488232663531</v>
          </cell>
          <cell r="Y217">
            <v>2575.98</v>
          </cell>
          <cell r="Z217">
            <v>106.30664091516864</v>
          </cell>
          <cell r="AB217">
            <v>39296</v>
          </cell>
          <cell r="AD217">
            <v>87.553310150252599</v>
          </cell>
          <cell r="AE217">
            <v>87.944309671975518</v>
          </cell>
          <cell r="AF217">
            <v>111.10488232663531</v>
          </cell>
          <cell r="AG217">
            <v>106.30664091516864</v>
          </cell>
        </row>
        <row r="218">
          <cell r="A218">
            <v>39297</v>
          </cell>
          <cell r="B218">
            <v>0</v>
          </cell>
          <cell r="C218">
            <v>0</v>
          </cell>
          <cell r="D218">
            <v>0</v>
          </cell>
          <cell r="F218">
            <v>45.84</v>
          </cell>
          <cell r="G218">
            <v>39.880000000000003</v>
          </cell>
          <cell r="H218">
            <v>23.24</v>
          </cell>
          <cell r="I218">
            <v>25.93</v>
          </cell>
          <cell r="J218">
            <v>88.504691293222223</v>
          </cell>
          <cell r="K218">
            <v>34.130000000000003</v>
          </cell>
          <cell r="L218">
            <v>29.12</v>
          </cell>
          <cell r="M218">
            <v>20.95</v>
          </cell>
          <cell r="N218">
            <v>88.809197342052528</v>
          </cell>
          <cell r="O218">
            <v>0</v>
          </cell>
          <cell r="P218">
            <v>22.61</v>
          </cell>
          <cell r="Q218">
            <v>0</v>
          </cell>
          <cell r="R218">
            <v>41.63</v>
          </cell>
          <cell r="S218">
            <v>22.85</v>
          </cell>
          <cell r="T218">
            <v>58.56</v>
          </cell>
          <cell r="U218">
            <v>54.25</v>
          </cell>
          <cell r="V218">
            <v>17.760000000000002</v>
          </cell>
          <cell r="W218">
            <v>0</v>
          </cell>
          <cell r="X218">
            <v>110.82484160769646</v>
          </cell>
          <cell r="Y218">
            <v>2511.25</v>
          </cell>
          <cell r="Z218">
            <v>103.63533567737994</v>
          </cell>
          <cell r="AB218">
            <v>39297</v>
          </cell>
          <cell r="AD218">
            <v>88.504691293222223</v>
          </cell>
          <cell r="AE218">
            <v>88.809197342052528</v>
          </cell>
          <cell r="AF218">
            <v>110.82484160769646</v>
          </cell>
          <cell r="AG218">
            <v>103.63533567737994</v>
          </cell>
        </row>
        <row r="219">
          <cell r="A219">
            <v>39298</v>
          </cell>
          <cell r="B219">
            <v>0</v>
          </cell>
          <cell r="C219">
            <v>0</v>
          </cell>
          <cell r="D219">
            <v>0</v>
          </cell>
          <cell r="F219">
            <v>45.84</v>
          </cell>
          <cell r="G219">
            <v>39.880000000000003</v>
          </cell>
          <cell r="H219">
            <v>23.24</v>
          </cell>
          <cell r="I219">
            <v>25.93</v>
          </cell>
          <cell r="J219">
            <v>88.504691293222223</v>
          </cell>
          <cell r="K219">
            <v>34.130000000000003</v>
          </cell>
          <cell r="L219">
            <v>29.12</v>
          </cell>
          <cell r="M219">
            <v>20.95</v>
          </cell>
          <cell r="N219">
            <v>88.809197342052528</v>
          </cell>
          <cell r="O219">
            <v>0</v>
          </cell>
          <cell r="P219">
            <v>22.61</v>
          </cell>
          <cell r="Q219">
            <v>0</v>
          </cell>
          <cell r="R219">
            <v>41.63</v>
          </cell>
          <cell r="S219">
            <v>22.85</v>
          </cell>
          <cell r="T219">
            <v>58.56</v>
          </cell>
          <cell r="U219">
            <v>54.25</v>
          </cell>
          <cell r="V219">
            <v>17.760000000000002</v>
          </cell>
          <cell r="W219">
            <v>0</v>
          </cell>
          <cell r="X219">
            <v>110.82484160769646</v>
          </cell>
          <cell r="Y219">
            <v>2511.25</v>
          </cell>
          <cell r="Z219">
            <v>103.63533567737994</v>
          </cell>
          <cell r="AB219">
            <v>39298</v>
          </cell>
          <cell r="AD219">
            <v>88.504691293222223</v>
          </cell>
          <cell r="AE219">
            <v>88.809197342052528</v>
          </cell>
          <cell r="AF219">
            <v>110.82484160769646</v>
          </cell>
          <cell r="AG219">
            <v>103.63533567737994</v>
          </cell>
        </row>
        <row r="220">
          <cell r="A220">
            <v>39299</v>
          </cell>
          <cell r="B220">
            <v>0</v>
          </cell>
          <cell r="C220">
            <v>0</v>
          </cell>
          <cell r="D220">
            <v>0</v>
          </cell>
          <cell r="F220">
            <v>45.84</v>
          </cell>
          <cell r="G220">
            <v>39.880000000000003</v>
          </cell>
          <cell r="H220">
            <v>23.24</v>
          </cell>
          <cell r="I220">
            <v>25.93</v>
          </cell>
          <cell r="J220">
            <v>88.504691293222223</v>
          </cell>
          <cell r="K220">
            <v>34.130000000000003</v>
          </cell>
          <cell r="L220">
            <v>29.12</v>
          </cell>
          <cell r="M220">
            <v>20.95</v>
          </cell>
          <cell r="N220">
            <v>88.809197342052528</v>
          </cell>
          <cell r="O220">
            <v>0</v>
          </cell>
          <cell r="P220">
            <v>22.61</v>
          </cell>
          <cell r="Q220">
            <v>0</v>
          </cell>
          <cell r="R220">
            <v>41.63</v>
          </cell>
          <cell r="S220">
            <v>22.85</v>
          </cell>
          <cell r="T220">
            <v>58.56</v>
          </cell>
          <cell r="U220">
            <v>54.25</v>
          </cell>
          <cell r="V220">
            <v>17.760000000000002</v>
          </cell>
          <cell r="W220">
            <v>0</v>
          </cell>
          <cell r="X220">
            <v>110.82484160769646</v>
          </cell>
          <cell r="Y220">
            <v>2511.25</v>
          </cell>
          <cell r="Z220">
            <v>103.63533567737994</v>
          </cell>
          <cell r="AB220">
            <v>39299</v>
          </cell>
          <cell r="AD220">
            <v>88.504691293222223</v>
          </cell>
          <cell r="AE220">
            <v>88.809197342052528</v>
          </cell>
          <cell r="AF220">
            <v>110.82484160769646</v>
          </cell>
          <cell r="AG220">
            <v>103.63533567737994</v>
          </cell>
        </row>
        <row r="221">
          <cell r="A221">
            <v>39300</v>
          </cell>
          <cell r="B221">
            <v>0</v>
          </cell>
          <cell r="C221">
            <v>0</v>
          </cell>
          <cell r="D221">
            <v>0</v>
          </cell>
          <cell r="F221">
            <v>48.33</v>
          </cell>
          <cell r="G221">
            <v>41.22</v>
          </cell>
          <cell r="H221">
            <v>24.96</v>
          </cell>
          <cell r="I221">
            <v>26.07</v>
          </cell>
          <cell r="J221">
            <v>92.238042123220254</v>
          </cell>
          <cell r="K221">
            <v>33.51</v>
          </cell>
          <cell r="L221">
            <v>29.62</v>
          </cell>
          <cell r="M221">
            <v>20.83</v>
          </cell>
          <cell r="N221">
            <v>88.556059487395828</v>
          </cell>
          <cell r="O221">
            <v>0</v>
          </cell>
          <cell r="P221">
            <v>23.66</v>
          </cell>
          <cell r="Q221">
            <v>0</v>
          </cell>
          <cell r="R221">
            <v>44.07</v>
          </cell>
          <cell r="S221">
            <v>22.91</v>
          </cell>
          <cell r="T221">
            <v>61.66</v>
          </cell>
          <cell r="U221">
            <v>56.03</v>
          </cell>
          <cell r="V221">
            <v>17.52</v>
          </cell>
          <cell r="W221">
            <v>0</v>
          </cell>
          <cell r="X221">
            <v>114.99490249516791</v>
          </cell>
          <cell r="Y221">
            <v>2547.33</v>
          </cell>
          <cell r="Z221">
            <v>105.12430050017333</v>
          </cell>
          <cell r="AB221">
            <v>39300</v>
          </cell>
          <cell r="AD221">
            <v>92.238042123220254</v>
          </cell>
          <cell r="AE221">
            <v>88.556059487395828</v>
          </cell>
          <cell r="AF221">
            <v>114.99490249516791</v>
          </cell>
          <cell r="AG221">
            <v>105.12430050017333</v>
          </cell>
        </row>
        <row r="222">
          <cell r="A222">
            <v>39301</v>
          </cell>
          <cell r="B222">
            <v>0</v>
          </cell>
          <cell r="C222">
            <v>0</v>
          </cell>
          <cell r="D222">
            <v>0</v>
          </cell>
          <cell r="F222">
            <v>50.85</v>
          </cell>
          <cell r="G222">
            <v>40.26</v>
          </cell>
          <cell r="H222">
            <v>24.78</v>
          </cell>
          <cell r="I222">
            <v>25.49</v>
          </cell>
          <cell r="J222">
            <v>92.762942064169025</v>
          </cell>
          <cell r="K222">
            <v>32.729999999999997</v>
          </cell>
          <cell r="L222">
            <v>28.36</v>
          </cell>
          <cell r="M222">
            <v>20.23</v>
          </cell>
          <cell r="N222">
            <v>85.771543086172329</v>
          </cell>
          <cell r="O222">
            <v>0</v>
          </cell>
          <cell r="P222">
            <v>24.41</v>
          </cell>
          <cell r="Q222">
            <v>0</v>
          </cell>
          <cell r="R222">
            <v>40.5</v>
          </cell>
          <cell r="S222">
            <v>23</v>
          </cell>
          <cell r="T222">
            <v>59.98</v>
          </cell>
          <cell r="U222">
            <v>58.72</v>
          </cell>
          <cell r="V222">
            <v>17.850000000000001</v>
          </cell>
          <cell r="W222">
            <v>0</v>
          </cell>
          <cell r="X222">
            <v>114.28716322366785</v>
          </cell>
          <cell r="Y222">
            <v>2561.6</v>
          </cell>
          <cell r="Z222">
            <v>105.71320094422161</v>
          </cell>
          <cell r="AB222">
            <v>39301</v>
          </cell>
          <cell r="AD222">
            <v>92.762942064169025</v>
          </cell>
          <cell r="AE222">
            <v>85.771543086172329</v>
          </cell>
          <cell r="AF222">
            <v>114.28716322366785</v>
          </cell>
          <cell r="AG222">
            <v>105.71320094422161</v>
          </cell>
        </row>
        <row r="223">
          <cell r="A223">
            <v>39302</v>
          </cell>
          <cell r="B223">
            <v>0</v>
          </cell>
          <cell r="C223">
            <v>0</v>
          </cell>
          <cell r="D223">
            <v>0</v>
          </cell>
          <cell r="F223">
            <v>54.02</v>
          </cell>
          <cell r="G223">
            <v>40.76</v>
          </cell>
          <cell r="H223">
            <v>23.71</v>
          </cell>
          <cell r="I223">
            <v>25.42</v>
          </cell>
          <cell r="J223">
            <v>94.422938127419471</v>
          </cell>
          <cell r="K223">
            <v>31</v>
          </cell>
          <cell r="L223">
            <v>27.12</v>
          </cell>
          <cell r="M223">
            <v>18.940000000000001</v>
          </cell>
          <cell r="N223">
            <v>81.278346166016249</v>
          </cell>
          <cell r="O223">
            <v>0</v>
          </cell>
          <cell r="P223">
            <v>24.98</v>
          </cell>
          <cell r="Q223">
            <v>0</v>
          </cell>
          <cell r="R223">
            <v>44.05</v>
          </cell>
          <cell r="S223">
            <v>24.47</v>
          </cell>
          <cell r="T223">
            <v>59.93</v>
          </cell>
          <cell r="U223">
            <v>62.69</v>
          </cell>
          <cell r="V223">
            <v>18.45</v>
          </cell>
          <cell r="W223">
            <v>0</v>
          </cell>
          <cell r="X223">
            <v>119.43482080270769</v>
          </cell>
          <cell r="Y223">
            <v>2612.98</v>
          </cell>
          <cell r="Z223">
            <v>107.8335726902062</v>
          </cell>
          <cell r="AB223">
            <v>39302</v>
          </cell>
          <cell r="AD223">
            <v>94.422938127419471</v>
          </cell>
          <cell r="AE223">
            <v>81.278346166016249</v>
          </cell>
          <cell r="AF223">
            <v>119.43482080270769</v>
          </cell>
          <cell r="AG223">
            <v>107.8335726902062</v>
          </cell>
        </row>
        <row r="224">
          <cell r="A224">
            <v>39303</v>
          </cell>
          <cell r="B224">
            <v>0</v>
          </cell>
          <cell r="C224">
            <v>0</v>
          </cell>
          <cell r="D224">
            <v>0</v>
          </cell>
          <cell r="F224">
            <v>54.66</v>
          </cell>
          <cell r="G224">
            <v>39.57</v>
          </cell>
          <cell r="H224">
            <v>25.12</v>
          </cell>
          <cell r="I224">
            <v>23.6</v>
          </cell>
          <cell r="J224">
            <v>93.793058198280946</v>
          </cell>
          <cell r="K224">
            <v>31.45</v>
          </cell>
          <cell r="L224">
            <v>26.24</v>
          </cell>
          <cell r="M224">
            <v>18.27</v>
          </cell>
          <cell r="N224">
            <v>80.118130998839774</v>
          </cell>
          <cell r="O224">
            <v>0</v>
          </cell>
          <cell r="P224">
            <v>25.98</v>
          </cell>
          <cell r="Q224">
            <v>0</v>
          </cell>
          <cell r="R224">
            <v>43.26</v>
          </cell>
          <cell r="S224">
            <v>24.06</v>
          </cell>
          <cell r="T224">
            <v>56</v>
          </cell>
          <cell r="U224">
            <v>62.27</v>
          </cell>
          <cell r="V224">
            <v>18.21</v>
          </cell>
          <cell r="W224">
            <v>0</v>
          </cell>
          <cell r="X224">
            <v>116.99592072322196</v>
          </cell>
          <cell r="Y224">
            <v>2556.4899999999998</v>
          </cell>
          <cell r="Z224">
            <v>105.502319285561</v>
          </cell>
          <cell r="AB224">
            <v>39303</v>
          </cell>
          <cell r="AD224">
            <v>93.793058198280946</v>
          </cell>
          <cell r="AE224">
            <v>80.118130998839774</v>
          </cell>
          <cell r="AF224">
            <v>116.99592072322196</v>
          </cell>
          <cell r="AG224">
            <v>105.502319285561</v>
          </cell>
        </row>
        <row r="225">
          <cell r="A225">
            <v>39304</v>
          </cell>
          <cell r="B225">
            <v>0</v>
          </cell>
          <cell r="C225">
            <v>0</v>
          </cell>
          <cell r="D225">
            <v>0</v>
          </cell>
          <cell r="F225">
            <v>50.67</v>
          </cell>
          <cell r="G225">
            <v>41.48</v>
          </cell>
          <cell r="H225">
            <v>24.57</v>
          </cell>
          <cell r="I225">
            <v>25.96</v>
          </cell>
          <cell r="J225">
            <v>93.615904468210758</v>
          </cell>
          <cell r="K225">
            <v>32.4</v>
          </cell>
          <cell r="L225">
            <v>28.21</v>
          </cell>
          <cell r="M225">
            <v>20.239999999999998</v>
          </cell>
          <cell r="N225">
            <v>85.27581478746967</v>
          </cell>
          <cell r="O225">
            <v>0</v>
          </cell>
          <cell r="P225">
            <v>24.300090000000001</v>
          </cell>
          <cell r="Q225">
            <v>0</v>
          </cell>
          <cell r="R225">
            <v>40.42</v>
          </cell>
          <cell r="S225">
            <v>24.95</v>
          </cell>
          <cell r="T225">
            <v>56.05</v>
          </cell>
          <cell r="U225">
            <v>58.4</v>
          </cell>
          <cell r="V225">
            <v>18.489999999999998</v>
          </cell>
          <cell r="W225">
            <v>0</v>
          </cell>
          <cell r="X225">
            <v>113.34525390299115</v>
          </cell>
          <cell r="Y225">
            <v>2544.89</v>
          </cell>
          <cell r="Z225">
            <v>105.02360553987356</v>
          </cell>
          <cell r="AB225">
            <v>39304</v>
          </cell>
          <cell r="AD225">
            <v>93.615904468210758</v>
          </cell>
          <cell r="AE225">
            <v>85.27581478746967</v>
          </cell>
          <cell r="AF225">
            <v>113.34525390299115</v>
          </cell>
          <cell r="AG225">
            <v>105.02360553987356</v>
          </cell>
        </row>
        <row r="226">
          <cell r="A226">
            <v>39305</v>
          </cell>
          <cell r="B226">
            <v>0</v>
          </cell>
          <cell r="C226">
            <v>0</v>
          </cell>
          <cell r="D226">
            <v>0</v>
          </cell>
          <cell r="F226">
            <v>50.67</v>
          </cell>
          <cell r="G226">
            <v>41.48</v>
          </cell>
          <cell r="H226">
            <v>24.57</v>
          </cell>
          <cell r="I226">
            <v>25.96</v>
          </cell>
          <cell r="J226">
            <v>93.615904468210758</v>
          </cell>
          <cell r="K226">
            <v>32.4</v>
          </cell>
          <cell r="L226">
            <v>28.21</v>
          </cell>
          <cell r="M226">
            <v>20.239999999999998</v>
          </cell>
          <cell r="N226">
            <v>85.27581478746967</v>
          </cell>
          <cell r="O226">
            <v>0</v>
          </cell>
          <cell r="P226">
            <v>24.300090000000001</v>
          </cell>
          <cell r="Q226">
            <v>0</v>
          </cell>
          <cell r="R226">
            <v>40.42</v>
          </cell>
          <cell r="S226">
            <v>24.95</v>
          </cell>
          <cell r="T226">
            <v>56.05</v>
          </cell>
          <cell r="U226">
            <v>58.4</v>
          </cell>
          <cell r="V226">
            <v>18.489999999999998</v>
          </cell>
          <cell r="W226">
            <v>0</v>
          </cell>
          <cell r="X226">
            <v>113.34525390299115</v>
          </cell>
          <cell r="Y226">
            <v>2544.89</v>
          </cell>
          <cell r="Z226">
            <v>105.02360553987356</v>
          </cell>
          <cell r="AB226">
            <v>39305</v>
          </cell>
          <cell r="AD226">
            <v>93.615904468210758</v>
          </cell>
          <cell r="AE226">
            <v>85.27581478746967</v>
          </cell>
          <cell r="AF226">
            <v>113.34525390299115</v>
          </cell>
          <cell r="AG226">
            <v>105.02360553987356</v>
          </cell>
        </row>
        <row r="227">
          <cell r="A227">
            <v>39306</v>
          </cell>
          <cell r="B227">
            <v>0</v>
          </cell>
          <cell r="C227">
            <v>0</v>
          </cell>
          <cell r="D227">
            <v>0</v>
          </cell>
          <cell r="F227">
            <v>50.67</v>
          </cell>
          <cell r="G227">
            <v>41.48</v>
          </cell>
          <cell r="H227">
            <v>24.57</v>
          </cell>
          <cell r="I227">
            <v>25.96</v>
          </cell>
          <cell r="J227">
            <v>93.615904468210758</v>
          </cell>
          <cell r="K227">
            <v>32.4</v>
          </cell>
          <cell r="L227">
            <v>28.21</v>
          </cell>
          <cell r="M227">
            <v>20.239999999999998</v>
          </cell>
          <cell r="N227">
            <v>85.27581478746967</v>
          </cell>
          <cell r="O227">
            <v>0</v>
          </cell>
          <cell r="P227">
            <v>24.300090000000001</v>
          </cell>
          <cell r="Q227">
            <v>0</v>
          </cell>
          <cell r="R227">
            <v>40.42</v>
          </cell>
          <cell r="S227">
            <v>24.95</v>
          </cell>
          <cell r="T227">
            <v>56.05</v>
          </cell>
          <cell r="U227">
            <v>58.4</v>
          </cell>
          <cell r="V227">
            <v>18.489999999999998</v>
          </cell>
          <cell r="W227">
            <v>0</v>
          </cell>
          <cell r="X227">
            <v>113.34525390299115</v>
          </cell>
          <cell r="Y227">
            <v>2544.89</v>
          </cell>
          <cell r="Z227">
            <v>105.02360553987356</v>
          </cell>
          <cell r="AB227">
            <v>39306</v>
          </cell>
          <cell r="AD227">
            <v>93.615904468210758</v>
          </cell>
          <cell r="AE227">
            <v>85.27581478746967</v>
          </cell>
          <cell r="AF227">
            <v>113.34525390299115</v>
          </cell>
          <cell r="AG227">
            <v>105.02360553987356</v>
          </cell>
        </row>
        <row r="228">
          <cell r="A228">
            <v>39307</v>
          </cell>
          <cell r="B228">
            <v>0</v>
          </cell>
          <cell r="C228">
            <v>0</v>
          </cell>
          <cell r="D228">
            <v>0</v>
          </cell>
          <cell r="F228">
            <v>49.03</v>
          </cell>
          <cell r="G228">
            <v>41.96</v>
          </cell>
          <cell r="H228">
            <v>24.01</v>
          </cell>
          <cell r="I228">
            <v>26.14</v>
          </cell>
          <cell r="J228">
            <v>92.6054720818844</v>
          </cell>
          <cell r="K228">
            <v>33.29</v>
          </cell>
          <cell r="L228">
            <v>28.46</v>
          </cell>
          <cell r="M228">
            <v>19.95</v>
          </cell>
          <cell r="N228">
            <v>86.172344689378761</v>
          </cell>
          <cell r="O228">
            <v>0</v>
          </cell>
          <cell r="P228">
            <v>23.16</v>
          </cell>
          <cell r="Q228">
            <v>0</v>
          </cell>
          <cell r="R228">
            <v>38.51</v>
          </cell>
          <cell r="S228">
            <v>23.92</v>
          </cell>
          <cell r="T228">
            <v>57.09</v>
          </cell>
          <cell r="U228">
            <v>57.24</v>
          </cell>
          <cell r="V228">
            <v>18.440000000000001</v>
          </cell>
          <cell r="W228">
            <v>0</v>
          </cell>
          <cell r="X228">
            <v>111.18125706816411</v>
          </cell>
          <cell r="Y228">
            <v>2542.2399999999998</v>
          </cell>
          <cell r="Z228">
            <v>104.91424421003978</v>
          </cell>
          <cell r="AB228">
            <v>39307</v>
          </cell>
          <cell r="AD228">
            <v>92.6054720818844</v>
          </cell>
          <cell r="AE228">
            <v>86.172344689378761</v>
          </cell>
          <cell r="AF228">
            <v>111.18125706816411</v>
          </cell>
          <cell r="AG228">
            <v>104.91424421003978</v>
          </cell>
        </row>
        <row r="229">
          <cell r="A229">
            <v>39308</v>
          </cell>
          <cell r="B229">
            <v>0</v>
          </cell>
          <cell r="C229">
            <v>0</v>
          </cell>
          <cell r="D229">
            <v>0</v>
          </cell>
          <cell r="F229">
            <v>48.14</v>
          </cell>
          <cell r="G229">
            <v>41.11</v>
          </cell>
          <cell r="H229">
            <v>24.26</v>
          </cell>
          <cell r="I229">
            <v>25.97</v>
          </cell>
          <cell r="J229">
            <v>91.516304704415731</v>
          </cell>
          <cell r="K229">
            <v>33.17</v>
          </cell>
          <cell r="L229">
            <v>28.31</v>
          </cell>
          <cell r="M229">
            <v>19.96</v>
          </cell>
          <cell r="N229">
            <v>85.898112013500679</v>
          </cell>
          <cell r="O229">
            <v>0</v>
          </cell>
          <cell r="P229">
            <v>23.48</v>
          </cell>
          <cell r="Q229">
            <v>0</v>
          </cell>
          <cell r="R229">
            <v>38.31</v>
          </cell>
          <cell r="S229">
            <v>22.37</v>
          </cell>
          <cell r="T229">
            <v>56.09</v>
          </cell>
          <cell r="U229">
            <v>56.44</v>
          </cell>
          <cell r="V229">
            <v>17.75</v>
          </cell>
          <cell r="W229">
            <v>0</v>
          </cell>
          <cell r="X229">
            <v>109.18533048954528</v>
          </cell>
          <cell r="Y229">
            <v>2499.12</v>
          </cell>
          <cell r="Z229">
            <v>103.13474966572575</v>
          </cell>
          <cell r="AB229">
            <v>39308</v>
          </cell>
          <cell r="AD229">
            <v>91.516304704415731</v>
          </cell>
          <cell r="AE229">
            <v>85.898112013500679</v>
          </cell>
          <cell r="AF229">
            <v>109.18533048954528</v>
          </cell>
          <cell r="AG229">
            <v>103.13474966572575</v>
          </cell>
        </row>
        <row r="230">
          <cell r="A230">
            <v>39309</v>
          </cell>
          <cell r="B230">
            <v>0</v>
          </cell>
          <cell r="C230">
            <v>0</v>
          </cell>
          <cell r="D230">
            <v>0</v>
          </cell>
          <cell r="F230">
            <v>49</v>
          </cell>
          <cell r="G230">
            <v>40.69</v>
          </cell>
          <cell r="H230">
            <v>24</v>
          </cell>
          <cell r="I230">
            <v>25.96</v>
          </cell>
          <cell r="J230">
            <v>91.627845941867335</v>
          </cell>
          <cell r="K230">
            <v>32.58</v>
          </cell>
          <cell r="L230">
            <v>28.25</v>
          </cell>
          <cell r="M230">
            <v>19.41</v>
          </cell>
          <cell r="N230">
            <v>84.632422740217265</v>
          </cell>
          <cell r="O230">
            <v>0</v>
          </cell>
          <cell r="P230">
            <v>23.149989999999999</v>
          </cell>
          <cell r="Q230">
            <v>0</v>
          </cell>
          <cell r="R230">
            <v>37.9</v>
          </cell>
          <cell r="S230">
            <v>22.48</v>
          </cell>
          <cell r="T230">
            <v>56.55</v>
          </cell>
          <cell r="U230">
            <v>56.27</v>
          </cell>
          <cell r="V230">
            <v>17.66</v>
          </cell>
          <cell r="W230">
            <v>0</v>
          </cell>
          <cell r="X230">
            <v>108.96638447218001</v>
          </cell>
          <cell r="Y230">
            <v>2458.83</v>
          </cell>
          <cell r="Z230">
            <v>101.4720447679889</v>
          </cell>
          <cell r="AB230">
            <v>39309</v>
          </cell>
          <cell r="AD230">
            <v>91.627845941867335</v>
          </cell>
          <cell r="AE230">
            <v>84.632422740217265</v>
          </cell>
          <cell r="AF230">
            <v>108.96638447218001</v>
          </cell>
          <cell r="AG230">
            <v>101.4720447679889</v>
          </cell>
        </row>
        <row r="231">
          <cell r="A231">
            <v>39310</v>
          </cell>
          <cell r="B231">
            <v>0</v>
          </cell>
          <cell r="C231">
            <v>0</v>
          </cell>
          <cell r="D231">
            <v>0</v>
          </cell>
          <cell r="F231">
            <v>49.39</v>
          </cell>
          <cell r="G231">
            <v>42.22</v>
          </cell>
          <cell r="H231">
            <v>22.92</v>
          </cell>
          <cell r="I231">
            <v>26</v>
          </cell>
          <cell r="J231">
            <v>92.205235876910962</v>
          </cell>
          <cell r="K231">
            <v>32.75</v>
          </cell>
          <cell r="L231">
            <v>28.34</v>
          </cell>
          <cell r="M231">
            <v>20.03</v>
          </cell>
          <cell r="N231">
            <v>85.560594873958451</v>
          </cell>
          <cell r="O231">
            <v>0</v>
          </cell>
          <cell r="P231">
            <v>23.59</v>
          </cell>
          <cell r="Q231">
            <v>0</v>
          </cell>
          <cell r="R231">
            <v>38.64</v>
          </cell>
          <cell r="S231">
            <v>23.28</v>
          </cell>
          <cell r="T231">
            <v>56.92</v>
          </cell>
          <cell r="U231">
            <v>56.59</v>
          </cell>
          <cell r="V231">
            <v>18.18</v>
          </cell>
          <cell r="W231">
            <v>0</v>
          </cell>
          <cell r="X231">
            <v>110.59062573367487</v>
          </cell>
          <cell r="Y231">
            <v>2451.0700000000002</v>
          </cell>
          <cell r="Z231">
            <v>101.15180177949456</v>
          </cell>
          <cell r="AB231">
            <v>39310</v>
          </cell>
          <cell r="AD231">
            <v>92.205235876910962</v>
          </cell>
          <cell r="AE231">
            <v>85.560594873958451</v>
          </cell>
          <cell r="AF231">
            <v>110.59062573367487</v>
          </cell>
          <cell r="AG231">
            <v>101.15180177949456</v>
          </cell>
        </row>
        <row r="232">
          <cell r="A232">
            <v>39311</v>
          </cell>
          <cell r="B232">
            <v>0</v>
          </cell>
          <cell r="C232">
            <v>0</v>
          </cell>
          <cell r="D232">
            <v>0</v>
          </cell>
          <cell r="F232">
            <v>50</v>
          </cell>
          <cell r="G232">
            <v>42.19</v>
          </cell>
          <cell r="H232">
            <v>24.6</v>
          </cell>
          <cell r="I232">
            <v>25.28</v>
          </cell>
          <cell r="J232">
            <v>93.215668263237319</v>
          </cell>
          <cell r="K232">
            <v>32.159999999999997</v>
          </cell>
          <cell r="L232">
            <v>28.86</v>
          </cell>
          <cell r="M232">
            <v>19.489999999999998</v>
          </cell>
          <cell r="N232">
            <v>84.917202826706031</v>
          </cell>
          <cell r="O232">
            <v>0</v>
          </cell>
          <cell r="P232">
            <v>23.759989999999998</v>
          </cell>
          <cell r="Q232">
            <v>0</v>
          </cell>
          <cell r="R232">
            <v>39.68</v>
          </cell>
          <cell r="S232">
            <v>22.89</v>
          </cell>
          <cell r="T232">
            <v>58.39</v>
          </cell>
          <cell r="U232">
            <v>57.48</v>
          </cell>
          <cell r="V232">
            <v>18.079999999999998</v>
          </cell>
          <cell r="W232">
            <v>0</v>
          </cell>
          <cell r="X232">
            <v>112.15884866808305</v>
          </cell>
          <cell r="Y232">
            <v>2505.0300000000002</v>
          </cell>
          <cell r="Z232">
            <v>103.37864606546825</v>
          </cell>
          <cell r="AB232">
            <v>39311</v>
          </cell>
          <cell r="AD232">
            <v>93.215668263237319</v>
          </cell>
          <cell r="AE232">
            <v>84.917202826706031</v>
          </cell>
          <cell r="AF232">
            <v>112.15884866808305</v>
          </cell>
          <cell r="AG232">
            <v>103.37864606546825</v>
          </cell>
        </row>
        <row r="233">
          <cell r="A233">
            <v>39312</v>
          </cell>
          <cell r="B233">
            <v>0</v>
          </cell>
          <cell r="C233">
            <v>0</v>
          </cell>
          <cell r="D233">
            <v>0</v>
          </cell>
          <cell r="F233">
            <v>50</v>
          </cell>
          <cell r="G233">
            <v>42.19</v>
          </cell>
          <cell r="H233">
            <v>24.6</v>
          </cell>
          <cell r="I233">
            <v>25.28</v>
          </cell>
          <cell r="J233">
            <v>93.215668263237319</v>
          </cell>
          <cell r="K233">
            <v>32.159999999999997</v>
          </cell>
          <cell r="L233">
            <v>28.86</v>
          </cell>
          <cell r="M233">
            <v>19.489999999999998</v>
          </cell>
          <cell r="N233">
            <v>84.917202826706031</v>
          </cell>
          <cell r="O233">
            <v>0</v>
          </cell>
          <cell r="P233">
            <v>23.759989999999998</v>
          </cell>
          <cell r="Q233">
            <v>0</v>
          </cell>
          <cell r="R233">
            <v>39.68</v>
          </cell>
          <cell r="S233">
            <v>22.89</v>
          </cell>
          <cell r="T233">
            <v>58.39</v>
          </cell>
          <cell r="U233">
            <v>57.48</v>
          </cell>
          <cell r="V233">
            <v>18.079999999999998</v>
          </cell>
          <cell r="W233">
            <v>0</v>
          </cell>
          <cell r="X233">
            <v>112.15884866808305</v>
          </cell>
          <cell r="Y233">
            <v>2505.0300000000002</v>
          </cell>
          <cell r="Z233">
            <v>103.37864606546825</v>
          </cell>
          <cell r="AB233">
            <v>39312</v>
          </cell>
          <cell r="AD233">
            <v>93.215668263237319</v>
          </cell>
          <cell r="AE233">
            <v>84.917202826706031</v>
          </cell>
          <cell r="AF233">
            <v>112.15884866808305</v>
          </cell>
          <cell r="AG233">
            <v>103.37864606546825</v>
          </cell>
        </row>
        <row r="234">
          <cell r="A234">
            <v>39313</v>
          </cell>
          <cell r="B234">
            <v>0</v>
          </cell>
          <cell r="C234">
            <v>0</v>
          </cell>
          <cell r="D234">
            <v>0</v>
          </cell>
          <cell r="F234">
            <v>50</v>
          </cell>
          <cell r="G234">
            <v>42.19</v>
          </cell>
          <cell r="H234">
            <v>24.6</v>
          </cell>
          <cell r="I234">
            <v>25.28</v>
          </cell>
          <cell r="J234">
            <v>93.215668263237319</v>
          </cell>
          <cell r="K234">
            <v>32.159999999999997</v>
          </cell>
          <cell r="L234">
            <v>28.86</v>
          </cell>
          <cell r="M234">
            <v>19.489999999999998</v>
          </cell>
          <cell r="N234">
            <v>84.917202826706031</v>
          </cell>
          <cell r="O234">
            <v>0</v>
          </cell>
          <cell r="P234">
            <v>23.759989999999998</v>
          </cell>
          <cell r="Q234">
            <v>0</v>
          </cell>
          <cell r="R234">
            <v>39.68</v>
          </cell>
          <cell r="S234">
            <v>22.89</v>
          </cell>
          <cell r="T234">
            <v>58.39</v>
          </cell>
          <cell r="U234">
            <v>57.48</v>
          </cell>
          <cell r="V234">
            <v>18.079999999999998</v>
          </cell>
          <cell r="W234">
            <v>0</v>
          </cell>
          <cell r="X234">
            <v>112.15884866808305</v>
          </cell>
          <cell r="Y234">
            <v>2505.0300000000002</v>
          </cell>
          <cell r="Z234">
            <v>103.37864606546825</v>
          </cell>
          <cell r="AB234">
            <v>39313</v>
          </cell>
          <cell r="AD234">
            <v>93.215668263237319</v>
          </cell>
          <cell r="AE234">
            <v>84.917202826706031</v>
          </cell>
          <cell r="AF234">
            <v>112.15884866808305</v>
          </cell>
          <cell r="AG234">
            <v>103.37864606546825</v>
          </cell>
        </row>
        <row r="235">
          <cell r="A235">
            <v>39314</v>
          </cell>
          <cell r="B235">
            <v>0</v>
          </cell>
          <cell r="C235">
            <v>0</v>
          </cell>
          <cell r="D235">
            <v>0</v>
          </cell>
          <cell r="F235">
            <v>50.44</v>
          </cell>
          <cell r="G235">
            <v>41.49</v>
          </cell>
          <cell r="H235">
            <v>23.99</v>
          </cell>
          <cell r="I235">
            <v>25.08</v>
          </cell>
          <cell r="J235">
            <v>92.51361459221836</v>
          </cell>
          <cell r="K235">
            <v>33.409999999999997</v>
          </cell>
          <cell r="L235">
            <v>29.77</v>
          </cell>
          <cell r="M235">
            <v>19.649999999999999</v>
          </cell>
          <cell r="N235">
            <v>87.364202088387273</v>
          </cell>
          <cell r="O235">
            <v>0</v>
          </cell>
          <cell r="P235">
            <v>24.33</v>
          </cell>
          <cell r="Q235">
            <v>0</v>
          </cell>
          <cell r="R235">
            <v>39.6</v>
          </cell>
          <cell r="S235">
            <v>23.41</v>
          </cell>
          <cell r="T235">
            <v>57.43</v>
          </cell>
          <cell r="U235">
            <v>57.72</v>
          </cell>
          <cell r="V235">
            <v>17.73</v>
          </cell>
          <cell r="W235">
            <v>0</v>
          </cell>
          <cell r="X235">
            <v>112.12830386312098</v>
          </cell>
          <cell r="Y235">
            <v>2508.59</v>
          </cell>
          <cell r="Z235">
            <v>103.52556166328266</v>
          </cell>
          <cell r="AB235">
            <v>39314</v>
          </cell>
          <cell r="AD235">
            <v>92.51361459221836</v>
          </cell>
          <cell r="AE235">
            <v>87.364202088387273</v>
          </cell>
          <cell r="AF235">
            <v>112.12830386312098</v>
          </cell>
          <cell r="AG235">
            <v>103.52556166328266</v>
          </cell>
        </row>
        <row r="236">
          <cell r="A236">
            <v>39315</v>
          </cell>
          <cell r="B236">
            <v>0</v>
          </cell>
          <cell r="C236">
            <v>0</v>
          </cell>
          <cell r="D236">
            <v>0</v>
          </cell>
          <cell r="F236">
            <v>49.42</v>
          </cell>
          <cell r="G236">
            <v>41.09</v>
          </cell>
          <cell r="H236">
            <v>23.84</v>
          </cell>
          <cell r="I236">
            <v>24.36</v>
          </cell>
          <cell r="J236">
            <v>91.011088511252552</v>
          </cell>
          <cell r="K236">
            <v>33.450000000000003</v>
          </cell>
          <cell r="L236">
            <v>29.8</v>
          </cell>
          <cell r="M236">
            <v>19.82</v>
          </cell>
          <cell r="N236">
            <v>87.617339943043973</v>
          </cell>
          <cell r="O236">
            <v>0</v>
          </cell>
          <cell r="P236">
            <v>23.41</v>
          </cell>
          <cell r="Q236">
            <v>0</v>
          </cell>
          <cell r="R236">
            <v>38.83</v>
          </cell>
          <cell r="S236">
            <v>23.86</v>
          </cell>
          <cell r="T236">
            <v>58.46</v>
          </cell>
          <cell r="U236">
            <v>57.61</v>
          </cell>
          <cell r="V236">
            <v>18.23</v>
          </cell>
          <cell r="W236">
            <v>0</v>
          </cell>
          <cell r="X236">
            <v>112.2199535529555</v>
          </cell>
          <cell r="Y236">
            <v>2521.3000000000002</v>
          </cell>
          <cell r="Z236">
            <v>104.05008336222123</v>
          </cell>
          <cell r="AB236">
            <v>39315</v>
          </cell>
          <cell r="AD236">
            <v>91.011088511252552</v>
          </cell>
          <cell r="AE236">
            <v>87.617339943043973</v>
          </cell>
          <cell r="AF236">
            <v>112.2199535529555</v>
          </cell>
          <cell r="AG236">
            <v>104.05008336222123</v>
          </cell>
        </row>
        <row r="237">
          <cell r="A237">
            <v>39316</v>
          </cell>
          <cell r="B237">
            <v>0</v>
          </cell>
          <cell r="C237">
            <v>0</v>
          </cell>
          <cell r="D237">
            <v>0</v>
          </cell>
          <cell r="F237">
            <v>49.53</v>
          </cell>
          <cell r="G237">
            <v>41.74</v>
          </cell>
          <cell r="H237">
            <v>24.16</v>
          </cell>
          <cell r="I237">
            <v>26.53</v>
          </cell>
          <cell r="J237">
            <v>93.143494521356871</v>
          </cell>
          <cell r="K237">
            <v>33.979999999999997</v>
          </cell>
          <cell r="L237">
            <v>29.79</v>
          </cell>
          <cell r="M237">
            <v>19.809999999999999</v>
          </cell>
          <cell r="N237">
            <v>88.155257884189425</v>
          </cell>
          <cell r="O237">
            <v>0</v>
          </cell>
          <cell r="P237">
            <v>23.92</v>
          </cell>
          <cell r="Q237">
            <v>0</v>
          </cell>
          <cell r="R237">
            <v>38.81</v>
          </cell>
          <cell r="S237">
            <v>23.06</v>
          </cell>
          <cell r="T237">
            <v>58.84</v>
          </cell>
          <cell r="U237">
            <v>56.99</v>
          </cell>
          <cell r="V237">
            <v>18.04</v>
          </cell>
          <cell r="W237">
            <v>0</v>
          </cell>
          <cell r="X237">
            <v>111.84317149474685</v>
          </cell>
          <cell r="Y237">
            <v>2552.8000000000002</v>
          </cell>
          <cell r="Z237">
            <v>105.35003879232079</v>
          </cell>
          <cell r="AB237">
            <v>39316</v>
          </cell>
          <cell r="AD237">
            <v>93.143494521356871</v>
          </cell>
          <cell r="AE237">
            <v>88.155257884189425</v>
          </cell>
          <cell r="AF237">
            <v>111.84317149474685</v>
          </cell>
          <cell r="AG237">
            <v>105.35003879232079</v>
          </cell>
        </row>
        <row r="238">
          <cell r="A238">
            <v>39317</v>
          </cell>
          <cell r="B238">
            <v>0</v>
          </cell>
          <cell r="C238">
            <v>0</v>
          </cell>
          <cell r="D238">
            <v>0</v>
          </cell>
          <cell r="F238">
            <v>48.52</v>
          </cell>
          <cell r="G238">
            <v>41.61</v>
          </cell>
          <cell r="H238">
            <v>24.02</v>
          </cell>
          <cell r="I238">
            <v>25.92</v>
          </cell>
          <cell r="J238">
            <v>91.903418410865427</v>
          </cell>
          <cell r="K238">
            <v>33.75</v>
          </cell>
          <cell r="L238">
            <v>30.1</v>
          </cell>
          <cell r="M238">
            <v>19.8</v>
          </cell>
          <cell r="N238">
            <v>88.229089758464298</v>
          </cell>
          <cell r="O238">
            <v>0</v>
          </cell>
          <cell r="P238">
            <v>23.2</v>
          </cell>
          <cell r="Q238">
            <v>0</v>
          </cell>
          <cell r="R238">
            <v>38.31</v>
          </cell>
          <cell r="S238">
            <v>22.45</v>
          </cell>
          <cell r="T238">
            <v>58.49</v>
          </cell>
          <cell r="U238">
            <v>56.65</v>
          </cell>
          <cell r="V238">
            <v>18.079999999999998</v>
          </cell>
          <cell r="W238">
            <v>0</v>
          </cell>
          <cell r="X238">
            <v>110.58044243480435</v>
          </cell>
          <cell r="Y238">
            <v>2541.6999999999998</v>
          </cell>
          <cell r="Z238">
            <v>104.8919592598095</v>
          </cell>
          <cell r="AB238">
            <v>39317</v>
          </cell>
          <cell r="AD238">
            <v>91.903418410865427</v>
          </cell>
          <cell r="AE238">
            <v>88.229089758464298</v>
          </cell>
          <cell r="AF238">
            <v>110.58044243480435</v>
          </cell>
          <cell r="AG238">
            <v>104.8919592598095</v>
          </cell>
        </row>
        <row r="239">
          <cell r="A239">
            <v>39318</v>
          </cell>
          <cell r="B239">
            <v>0</v>
          </cell>
          <cell r="C239">
            <v>0</v>
          </cell>
          <cell r="D239">
            <v>0</v>
          </cell>
          <cell r="F239">
            <v>48.98</v>
          </cell>
          <cell r="G239">
            <v>41.45</v>
          </cell>
          <cell r="H239">
            <v>23.98</v>
          </cell>
          <cell r="I239">
            <v>25.94</v>
          </cell>
          <cell r="J239">
            <v>92.087133390197508</v>
          </cell>
          <cell r="K239">
            <v>34.299999999999997</v>
          </cell>
          <cell r="L239">
            <v>30.44</v>
          </cell>
          <cell r="M239">
            <v>20.41</v>
          </cell>
          <cell r="N239">
            <v>89.811201350068544</v>
          </cell>
          <cell r="O239">
            <v>0</v>
          </cell>
          <cell r="P239">
            <v>23.14</v>
          </cell>
          <cell r="Q239">
            <v>0</v>
          </cell>
          <cell r="R239">
            <v>38.200000000000003</v>
          </cell>
          <cell r="S239">
            <v>22.93</v>
          </cell>
          <cell r="T239">
            <v>59.24</v>
          </cell>
          <cell r="U239">
            <v>57.46</v>
          </cell>
          <cell r="V239">
            <v>18.22</v>
          </cell>
          <cell r="W239">
            <v>0</v>
          </cell>
          <cell r="X239">
            <v>111.60386397129002</v>
          </cell>
          <cell r="Y239">
            <v>2576.69</v>
          </cell>
          <cell r="Z239">
            <v>106.33594149787882</v>
          </cell>
          <cell r="AB239">
            <v>39318</v>
          </cell>
          <cell r="AD239">
            <v>92.087133390197508</v>
          </cell>
          <cell r="AE239">
            <v>89.811201350068544</v>
          </cell>
          <cell r="AF239">
            <v>111.60386397129002</v>
          </cell>
          <cell r="AG239">
            <v>106.33594149787882</v>
          </cell>
        </row>
        <row r="240">
          <cell r="A240">
            <v>39319</v>
          </cell>
          <cell r="B240">
            <v>0</v>
          </cell>
          <cell r="C240">
            <v>0</v>
          </cell>
          <cell r="D240">
            <v>0</v>
          </cell>
          <cell r="F240">
            <v>48.98</v>
          </cell>
          <cell r="G240">
            <v>41.45</v>
          </cell>
          <cell r="H240">
            <v>23.98</v>
          </cell>
          <cell r="I240">
            <v>25.94</v>
          </cell>
          <cell r="J240">
            <v>92.087133390197508</v>
          </cell>
          <cell r="K240">
            <v>34.299999999999997</v>
          </cell>
          <cell r="L240">
            <v>30.44</v>
          </cell>
          <cell r="M240">
            <v>20.41</v>
          </cell>
          <cell r="N240">
            <v>89.811201350068544</v>
          </cell>
          <cell r="O240">
            <v>0</v>
          </cell>
          <cell r="P240">
            <v>23.14</v>
          </cell>
          <cell r="Q240">
            <v>0</v>
          </cell>
          <cell r="R240">
            <v>38.200000000000003</v>
          </cell>
          <cell r="S240">
            <v>22.93</v>
          </cell>
          <cell r="T240">
            <v>59.24</v>
          </cell>
          <cell r="U240">
            <v>57.46</v>
          </cell>
          <cell r="V240">
            <v>18.22</v>
          </cell>
          <cell r="W240">
            <v>0</v>
          </cell>
          <cell r="X240">
            <v>111.60386397129002</v>
          </cell>
          <cell r="Y240">
            <v>2576.69</v>
          </cell>
          <cell r="Z240">
            <v>106.33594149787882</v>
          </cell>
          <cell r="AB240">
            <v>39319</v>
          </cell>
          <cell r="AD240">
            <v>92.087133390197508</v>
          </cell>
          <cell r="AE240">
            <v>89.811201350068544</v>
          </cell>
          <cell r="AF240">
            <v>111.60386397129002</v>
          </cell>
          <cell r="AG240">
            <v>106.33594149787882</v>
          </cell>
        </row>
        <row r="241">
          <cell r="A241">
            <v>39320</v>
          </cell>
          <cell r="B241">
            <v>0</v>
          </cell>
          <cell r="C241">
            <v>0</v>
          </cell>
          <cell r="D241">
            <v>0</v>
          </cell>
          <cell r="F241">
            <v>48.98</v>
          </cell>
          <cell r="G241">
            <v>41.45</v>
          </cell>
          <cell r="H241">
            <v>23.98</v>
          </cell>
          <cell r="I241">
            <v>25.94</v>
          </cell>
          <cell r="J241">
            <v>92.087133390197508</v>
          </cell>
          <cell r="K241">
            <v>34.299999999999997</v>
          </cell>
          <cell r="L241">
            <v>30.44</v>
          </cell>
          <cell r="M241">
            <v>20.41</v>
          </cell>
          <cell r="N241">
            <v>89.811201350068544</v>
          </cell>
          <cell r="O241">
            <v>0</v>
          </cell>
          <cell r="P241">
            <v>23.14</v>
          </cell>
          <cell r="Q241">
            <v>0</v>
          </cell>
          <cell r="R241">
            <v>38.200000000000003</v>
          </cell>
          <cell r="S241">
            <v>22.93</v>
          </cell>
          <cell r="T241">
            <v>59.24</v>
          </cell>
          <cell r="U241">
            <v>57.46</v>
          </cell>
          <cell r="V241">
            <v>18.22</v>
          </cell>
          <cell r="W241">
            <v>0</v>
          </cell>
          <cell r="X241">
            <v>111.60386397129002</v>
          </cell>
          <cell r="Y241">
            <v>2576.69</v>
          </cell>
          <cell r="Z241">
            <v>106.33594149787882</v>
          </cell>
          <cell r="AB241">
            <v>39320</v>
          </cell>
          <cell r="AD241">
            <v>92.087133390197508</v>
          </cell>
          <cell r="AE241">
            <v>89.811201350068544</v>
          </cell>
          <cell r="AF241">
            <v>111.60386397129002</v>
          </cell>
          <cell r="AG241">
            <v>106.33594149787882</v>
          </cell>
        </row>
        <row r="242">
          <cell r="A242">
            <v>39321</v>
          </cell>
          <cell r="B242">
            <v>0</v>
          </cell>
          <cell r="C242">
            <v>0</v>
          </cell>
          <cell r="D242">
            <v>0</v>
          </cell>
          <cell r="F242">
            <v>48.77</v>
          </cell>
          <cell r="G242">
            <v>40.96</v>
          </cell>
          <cell r="H242">
            <v>23.93</v>
          </cell>
          <cell r="I242">
            <v>25.95</v>
          </cell>
          <cell r="J242">
            <v>91.601600944819879</v>
          </cell>
          <cell r="K242">
            <v>34.33</v>
          </cell>
          <cell r="L242">
            <v>30.16</v>
          </cell>
          <cell r="M242">
            <v>19.79</v>
          </cell>
          <cell r="N242">
            <v>88.893576626938085</v>
          </cell>
          <cell r="O242">
            <v>0</v>
          </cell>
          <cell r="P242">
            <v>23.13</v>
          </cell>
          <cell r="Q242">
            <v>0</v>
          </cell>
          <cell r="R242">
            <v>37.770000000000003</v>
          </cell>
          <cell r="S242">
            <v>22.5</v>
          </cell>
          <cell r="T242">
            <v>59</v>
          </cell>
          <cell r="U242">
            <v>56.47</v>
          </cell>
          <cell r="V242">
            <v>17.73</v>
          </cell>
          <cell r="W242">
            <v>0</v>
          </cell>
          <cell r="X242">
            <v>110.28512676755973</v>
          </cell>
          <cell r="Y242">
            <v>2561.25</v>
          </cell>
          <cell r="Z242">
            <v>105.69875699499826</v>
          </cell>
          <cell r="AB242">
            <v>39321</v>
          </cell>
          <cell r="AD242">
            <v>91.601600944819879</v>
          </cell>
          <cell r="AE242">
            <v>88.893576626938085</v>
          </cell>
          <cell r="AF242">
            <v>110.28512676755973</v>
          </cell>
          <cell r="AG242">
            <v>105.69875699499826</v>
          </cell>
        </row>
        <row r="243">
          <cell r="A243">
            <v>39322</v>
          </cell>
          <cell r="B243">
            <v>0</v>
          </cell>
          <cell r="C243">
            <v>0</v>
          </cell>
          <cell r="D243">
            <v>0</v>
          </cell>
          <cell r="F243">
            <v>48.1</v>
          </cell>
          <cell r="G243">
            <v>39.92</v>
          </cell>
          <cell r="H243">
            <v>23.28</v>
          </cell>
          <cell r="I243">
            <v>25.55</v>
          </cell>
          <cell r="J243">
            <v>89.790696148546701</v>
          </cell>
          <cell r="K243">
            <v>33.72</v>
          </cell>
          <cell r="L243">
            <v>30.18</v>
          </cell>
          <cell r="M243">
            <v>19.850000000000001</v>
          </cell>
          <cell r="N243">
            <v>88.334563864571251</v>
          </cell>
          <cell r="O243">
            <v>0</v>
          </cell>
          <cell r="P243">
            <v>22.44</v>
          </cell>
          <cell r="Q243">
            <v>0</v>
          </cell>
          <cell r="R243">
            <v>36.74</v>
          </cell>
          <cell r="S243">
            <v>22.25</v>
          </cell>
          <cell r="T243">
            <v>58.36</v>
          </cell>
          <cell r="U243">
            <v>55.44</v>
          </cell>
          <cell r="V243">
            <v>17.55</v>
          </cell>
          <cell r="W243">
            <v>0</v>
          </cell>
          <cell r="X243">
            <v>108.34011668329346</v>
          </cell>
          <cell r="Y243">
            <v>2500.64</v>
          </cell>
          <cell r="Z243">
            <v>103.19747767378134</v>
          </cell>
          <cell r="AB243">
            <v>39322</v>
          </cell>
          <cell r="AD243">
            <v>89.790696148546701</v>
          </cell>
          <cell r="AE243">
            <v>88.334563864571251</v>
          </cell>
          <cell r="AF243">
            <v>108.34011668329346</v>
          </cell>
          <cell r="AG243">
            <v>103.19747767378134</v>
          </cell>
        </row>
        <row r="244">
          <cell r="A244">
            <v>39323</v>
          </cell>
          <cell r="B244">
            <v>0</v>
          </cell>
          <cell r="C244">
            <v>0</v>
          </cell>
          <cell r="D244">
            <v>0</v>
          </cell>
          <cell r="F244">
            <v>49.17</v>
          </cell>
          <cell r="G244">
            <v>40.82</v>
          </cell>
          <cell r="H244">
            <v>23.58</v>
          </cell>
          <cell r="I244">
            <v>26.07</v>
          </cell>
          <cell r="J244">
            <v>91.621284692605485</v>
          </cell>
          <cell r="K244">
            <v>34.51</v>
          </cell>
          <cell r="L244">
            <v>30.56</v>
          </cell>
          <cell r="M244">
            <v>19.88</v>
          </cell>
          <cell r="N244">
            <v>89.600253137854651</v>
          </cell>
          <cell r="O244">
            <v>0</v>
          </cell>
          <cell r="P244">
            <v>22.759989999999998</v>
          </cell>
          <cell r="Q244">
            <v>0</v>
          </cell>
          <cell r="R244">
            <v>37</v>
          </cell>
          <cell r="S244">
            <v>23.18</v>
          </cell>
          <cell r="T244">
            <v>58.25</v>
          </cell>
          <cell r="U244">
            <v>56.55</v>
          </cell>
          <cell r="V244">
            <v>17.739999999999998</v>
          </cell>
          <cell r="W244">
            <v>0</v>
          </cell>
          <cell r="X244">
            <v>109.71485693916205</v>
          </cell>
          <cell r="Y244">
            <v>2563.16</v>
          </cell>
          <cell r="Z244">
            <v>105.77757968933128</v>
          </cell>
          <cell r="AB244">
            <v>39323</v>
          </cell>
          <cell r="AD244">
            <v>91.621284692605485</v>
          </cell>
          <cell r="AE244">
            <v>89.600253137854651</v>
          </cell>
          <cell r="AF244">
            <v>109.71485693916205</v>
          </cell>
          <cell r="AG244">
            <v>105.77757968933128</v>
          </cell>
        </row>
        <row r="245">
          <cell r="A245">
            <v>39324</v>
          </cell>
          <cell r="B245">
            <v>0</v>
          </cell>
          <cell r="C245">
            <v>0</v>
          </cell>
          <cell r="D245">
            <v>0</v>
          </cell>
          <cell r="F245">
            <v>49.75</v>
          </cell>
          <cell r="G245">
            <v>40.28</v>
          </cell>
          <cell r="H245">
            <v>23.72</v>
          </cell>
          <cell r="I245">
            <v>24.88</v>
          </cell>
          <cell r="J245">
            <v>90.958598517157668</v>
          </cell>
          <cell r="K245">
            <v>34.57</v>
          </cell>
          <cell r="L245">
            <v>30.89</v>
          </cell>
          <cell r="M245">
            <v>19.809999999999999</v>
          </cell>
          <cell r="N245">
            <v>89.937770277396908</v>
          </cell>
          <cell r="O245">
            <v>0</v>
          </cell>
          <cell r="P245">
            <v>22.53999</v>
          </cell>
          <cell r="Q245">
            <v>0</v>
          </cell>
          <cell r="R245">
            <v>36.86</v>
          </cell>
          <cell r="S245">
            <v>22.91</v>
          </cell>
          <cell r="T245">
            <v>57.76</v>
          </cell>
          <cell r="U245">
            <v>56.43</v>
          </cell>
          <cell r="V245">
            <v>17.649999999999999</v>
          </cell>
          <cell r="W245">
            <v>0</v>
          </cell>
          <cell r="X245">
            <v>109.03766756427353</v>
          </cell>
          <cell r="Y245">
            <v>2565.3000000000002</v>
          </cell>
          <cell r="Z245">
            <v>105.86589412172536</v>
          </cell>
          <cell r="AB245">
            <v>39324</v>
          </cell>
          <cell r="AD245">
            <v>90.958598517157668</v>
          </cell>
          <cell r="AE245">
            <v>89.937770277396908</v>
          </cell>
          <cell r="AF245">
            <v>109.03766756427353</v>
          </cell>
          <cell r="AG245">
            <v>105.86589412172536</v>
          </cell>
        </row>
        <row r="246">
          <cell r="A246">
            <v>39325</v>
          </cell>
          <cell r="B246">
            <v>0</v>
          </cell>
          <cell r="C246">
            <v>0</v>
          </cell>
          <cell r="D246">
            <v>0</v>
          </cell>
          <cell r="F246">
            <v>49.8</v>
          </cell>
          <cell r="G246">
            <v>40.6</v>
          </cell>
          <cell r="H246">
            <v>23.55</v>
          </cell>
          <cell r="I246">
            <v>25.07</v>
          </cell>
          <cell r="J246">
            <v>91.214487238370197</v>
          </cell>
          <cell r="K246">
            <v>34.049999999999997</v>
          </cell>
          <cell r="L246">
            <v>31.67</v>
          </cell>
          <cell r="M246">
            <v>20.21</v>
          </cell>
          <cell r="N246">
            <v>90.633899377702775</v>
          </cell>
          <cell r="O246">
            <v>0</v>
          </cell>
          <cell r="P246">
            <v>22.61</v>
          </cell>
          <cell r="Q246">
            <v>0</v>
          </cell>
          <cell r="R246">
            <v>36.85</v>
          </cell>
          <cell r="S246">
            <v>23.09</v>
          </cell>
          <cell r="T246">
            <v>57.21</v>
          </cell>
          <cell r="U246">
            <v>57.04</v>
          </cell>
          <cell r="V246">
            <v>17.84</v>
          </cell>
          <cell r="W246">
            <v>0</v>
          </cell>
          <cell r="X246">
            <v>109.28716347825032</v>
          </cell>
          <cell r="Y246">
            <v>2596.36</v>
          </cell>
          <cell r="Z246">
            <v>107.14769144422986</v>
          </cell>
          <cell r="AB246">
            <v>39325</v>
          </cell>
          <cell r="AD246">
            <v>91.214487238370197</v>
          </cell>
          <cell r="AE246">
            <v>90.633899377702775</v>
          </cell>
          <cell r="AF246">
            <v>109.28716347825032</v>
          </cell>
          <cell r="AG246">
            <v>107.14769144422986</v>
          </cell>
        </row>
        <row r="247">
          <cell r="A247">
            <v>39326</v>
          </cell>
          <cell r="B247">
            <v>0</v>
          </cell>
          <cell r="C247">
            <v>0</v>
          </cell>
          <cell r="D247">
            <v>0</v>
          </cell>
          <cell r="F247">
            <v>49.8</v>
          </cell>
          <cell r="G247">
            <v>40.6</v>
          </cell>
          <cell r="H247">
            <v>23.55</v>
          </cell>
          <cell r="I247">
            <v>25.07</v>
          </cell>
          <cell r="J247">
            <v>91.214487238370197</v>
          </cell>
          <cell r="K247">
            <v>34.049999999999997</v>
          </cell>
          <cell r="L247">
            <v>31.67</v>
          </cell>
          <cell r="M247">
            <v>20.21</v>
          </cell>
          <cell r="N247">
            <v>90.633899377702775</v>
          </cell>
          <cell r="O247">
            <v>0</v>
          </cell>
          <cell r="P247">
            <v>22.61</v>
          </cell>
          <cell r="Q247">
            <v>0</v>
          </cell>
          <cell r="R247">
            <v>36.85</v>
          </cell>
          <cell r="S247">
            <v>23.09</v>
          </cell>
          <cell r="T247">
            <v>57.21</v>
          </cell>
          <cell r="U247">
            <v>57.04</v>
          </cell>
          <cell r="V247">
            <v>17.84</v>
          </cell>
          <cell r="W247">
            <v>0</v>
          </cell>
          <cell r="X247">
            <v>109.28716347825032</v>
          </cell>
          <cell r="Y247">
            <v>2596.36</v>
          </cell>
          <cell r="Z247">
            <v>107.14769144422986</v>
          </cell>
          <cell r="AB247">
            <v>39326</v>
          </cell>
          <cell r="AD247">
            <v>91.214487238370197</v>
          </cell>
          <cell r="AE247">
            <v>90.633899377702775</v>
          </cell>
          <cell r="AF247">
            <v>109.28716347825032</v>
          </cell>
          <cell r="AG247">
            <v>107.14769144422986</v>
          </cell>
        </row>
        <row r="248">
          <cell r="A248">
            <v>39327</v>
          </cell>
          <cell r="B248">
            <v>0</v>
          </cell>
          <cell r="C248">
            <v>0</v>
          </cell>
          <cell r="D248">
            <v>0</v>
          </cell>
          <cell r="F248">
            <v>49.8</v>
          </cell>
          <cell r="G248">
            <v>40.6</v>
          </cell>
          <cell r="H248">
            <v>23.55</v>
          </cell>
          <cell r="I248">
            <v>25.07</v>
          </cell>
          <cell r="J248">
            <v>91.214487238370197</v>
          </cell>
          <cell r="K248">
            <v>34.049999999999997</v>
          </cell>
          <cell r="L248">
            <v>31.67</v>
          </cell>
          <cell r="M248">
            <v>20.21</v>
          </cell>
          <cell r="N248">
            <v>90.633899377702775</v>
          </cell>
          <cell r="O248">
            <v>0</v>
          </cell>
          <cell r="P248">
            <v>22.61</v>
          </cell>
          <cell r="Q248">
            <v>0</v>
          </cell>
          <cell r="R248">
            <v>36.85</v>
          </cell>
          <cell r="S248">
            <v>23.09</v>
          </cell>
          <cell r="T248">
            <v>57.21</v>
          </cell>
          <cell r="U248">
            <v>57.04</v>
          </cell>
          <cell r="V248">
            <v>17.84</v>
          </cell>
          <cell r="W248">
            <v>0</v>
          </cell>
          <cell r="X248">
            <v>109.28716347825032</v>
          </cell>
          <cell r="Y248">
            <v>2596.36</v>
          </cell>
          <cell r="Z248">
            <v>107.14769144422986</v>
          </cell>
          <cell r="AB248">
            <v>39327</v>
          </cell>
          <cell r="AD248">
            <v>91.214487238370197</v>
          </cell>
          <cell r="AE248">
            <v>90.633899377702775</v>
          </cell>
          <cell r="AF248">
            <v>109.28716347825032</v>
          </cell>
          <cell r="AG248">
            <v>107.14769144422986</v>
          </cell>
        </row>
        <row r="249">
          <cell r="A249">
            <v>39328</v>
          </cell>
          <cell r="B249">
            <v>0</v>
          </cell>
          <cell r="C249">
            <v>0</v>
          </cell>
          <cell r="D249">
            <v>0</v>
          </cell>
          <cell r="F249">
            <v>49.8</v>
          </cell>
          <cell r="G249">
            <v>40.6</v>
          </cell>
          <cell r="H249">
            <v>23.55</v>
          </cell>
          <cell r="I249">
            <v>25.07</v>
          </cell>
          <cell r="J249">
            <v>91.214487238370197</v>
          </cell>
          <cell r="K249">
            <v>34.049999999999997</v>
          </cell>
          <cell r="L249">
            <v>31.67</v>
          </cell>
          <cell r="M249">
            <v>20.21</v>
          </cell>
          <cell r="N249">
            <v>90.633899377702775</v>
          </cell>
          <cell r="O249">
            <v>0</v>
          </cell>
          <cell r="P249">
            <v>22.61</v>
          </cell>
          <cell r="Q249">
            <v>0</v>
          </cell>
          <cell r="R249">
            <v>36.85</v>
          </cell>
          <cell r="S249">
            <v>23.09</v>
          </cell>
          <cell r="T249">
            <v>57.21</v>
          </cell>
          <cell r="U249">
            <v>57.04</v>
          </cell>
          <cell r="V249">
            <v>17.84</v>
          </cell>
          <cell r="W249">
            <v>0</v>
          </cell>
          <cell r="X249">
            <v>109.28716347825032</v>
          </cell>
          <cell r="Y249">
            <v>2596.36</v>
          </cell>
          <cell r="Z249">
            <v>107.14769144422986</v>
          </cell>
          <cell r="AB249">
            <v>39328</v>
          </cell>
          <cell r="AD249">
            <v>91.214487238370197</v>
          </cell>
          <cell r="AE249">
            <v>90.633899377702775</v>
          </cell>
          <cell r="AF249">
            <v>109.28716347825032</v>
          </cell>
          <cell r="AG249">
            <v>107.14769144422986</v>
          </cell>
        </row>
        <row r="250">
          <cell r="A250">
            <v>39329</v>
          </cell>
          <cell r="B250">
            <v>0</v>
          </cell>
          <cell r="C250">
            <v>0</v>
          </cell>
          <cell r="D250">
            <v>0</v>
          </cell>
          <cell r="F250">
            <v>50.98</v>
          </cell>
          <cell r="G250">
            <v>40.729999999999997</v>
          </cell>
          <cell r="H250">
            <v>23.76</v>
          </cell>
          <cell r="I250">
            <v>25.15</v>
          </cell>
          <cell r="J250">
            <v>92.26428712026771</v>
          </cell>
          <cell r="K250">
            <v>35.520000000000003</v>
          </cell>
          <cell r="L250">
            <v>31.66</v>
          </cell>
          <cell r="M250">
            <v>20.2</v>
          </cell>
          <cell r="N250">
            <v>92.163273916253559</v>
          </cell>
          <cell r="O250">
            <v>0</v>
          </cell>
          <cell r="P250">
            <v>22.78999</v>
          </cell>
          <cell r="Q250">
            <v>0</v>
          </cell>
          <cell r="R250">
            <v>37.17</v>
          </cell>
          <cell r="S250">
            <v>23.07</v>
          </cell>
          <cell r="T250">
            <v>57.28</v>
          </cell>
          <cell r="U250">
            <v>57.18</v>
          </cell>
          <cell r="V250">
            <v>18.07</v>
          </cell>
          <cell r="W250">
            <v>0</v>
          </cell>
          <cell r="X250">
            <v>109.75559013464408</v>
          </cell>
          <cell r="Y250">
            <v>2630.24</v>
          </cell>
          <cell r="Z250">
            <v>108.545865729048</v>
          </cell>
          <cell r="AB250">
            <v>39329</v>
          </cell>
          <cell r="AD250">
            <v>92.26428712026771</v>
          </cell>
          <cell r="AE250">
            <v>92.163273916253559</v>
          </cell>
          <cell r="AF250">
            <v>109.75559013464408</v>
          </cell>
          <cell r="AG250">
            <v>108.545865729048</v>
          </cell>
        </row>
        <row r="251">
          <cell r="A251">
            <v>39330</v>
          </cell>
          <cell r="B251">
            <v>0</v>
          </cell>
          <cell r="C251">
            <v>0</v>
          </cell>
          <cell r="D251">
            <v>0</v>
          </cell>
          <cell r="F251">
            <v>50.38</v>
          </cell>
          <cell r="G251">
            <v>40.11</v>
          </cell>
          <cell r="H251">
            <v>23.74</v>
          </cell>
          <cell r="I251">
            <v>25.01</v>
          </cell>
          <cell r="J251">
            <v>91.358834722131093</v>
          </cell>
          <cell r="K251">
            <v>34.840000000000003</v>
          </cell>
          <cell r="L251">
            <v>31.3</v>
          </cell>
          <cell r="M251">
            <v>20.18</v>
          </cell>
          <cell r="N251">
            <v>91.045248391519877</v>
          </cell>
          <cell r="O251">
            <v>0</v>
          </cell>
          <cell r="P251">
            <v>24.259989999999998</v>
          </cell>
          <cell r="Q251">
            <v>0</v>
          </cell>
          <cell r="R251">
            <v>36.799999999999997</v>
          </cell>
          <cell r="S251">
            <v>23.09</v>
          </cell>
          <cell r="T251">
            <v>56.69</v>
          </cell>
          <cell r="U251">
            <v>56.52</v>
          </cell>
          <cell r="V251">
            <v>17.59</v>
          </cell>
          <cell r="W251">
            <v>0</v>
          </cell>
          <cell r="X251">
            <v>109.44499951909373</v>
          </cell>
          <cell r="Y251">
            <v>2605.9499999999998</v>
          </cell>
          <cell r="Z251">
            <v>107.54345565294905</v>
          </cell>
          <cell r="AB251">
            <v>39330</v>
          </cell>
          <cell r="AD251">
            <v>91.358834722131093</v>
          </cell>
          <cell r="AE251">
            <v>91.045248391519877</v>
          </cell>
          <cell r="AF251">
            <v>109.44499951909373</v>
          </cell>
          <cell r="AG251">
            <v>107.54345565294905</v>
          </cell>
        </row>
        <row r="252">
          <cell r="A252">
            <v>39331</v>
          </cell>
          <cell r="B252">
            <v>0</v>
          </cell>
          <cell r="C252">
            <v>0</v>
          </cell>
          <cell r="D252">
            <v>0</v>
          </cell>
          <cell r="F252">
            <v>50.43</v>
          </cell>
          <cell r="G252">
            <v>40.04</v>
          </cell>
          <cell r="H252">
            <v>25.24</v>
          </cell>
          <cell r="I252">
            <v>25.08</v>
          </cell>
          <cell r="J252">
            <v>92.3758283577193</v>
          </cell>
          <cell r="K252">
            <v>35.51</v>
          </cell>
          <cell r="L252">
            <v>31.88</v>
          </cell>
          <cell r="M252">
            <v>20.62</v>
          </cell>
          <cell r="N252">
            <v>92.82776078472736</v>
          </cell>
          <cell r="O252">
            <v>0</v>
          </cell>
          <cell r="P252">
            <v>24.53</v>
          </cell>
          <cell r="Q252">
            <v>0</v>
          </cell>
          <cell r="R252">
            <v>36.549999999999997</v>
          </cell>
          <cell r="S252">
            <v>22.77</v>
          </cell>
          <cell r="T252">
            <v>55.14</v>
          </cell>
          <cell r="U252">
            <v>57.32</v>
          </cell>
          <cell r="V252">
            <v>17.21</v>
          </cell>
          <cell r="W252">
            <v>0</v>
          </cell>
          <cell r="X252">
            <v>108.71689874150209</v>
          </cell>
          <cell r="Y252">
            <v>2614.3200000000002</v>
          </cell>
          <cell r="Z252">
            <v>107.88887238151837</v>
          </cell>
          <cell r="AB252">
            <v>39331</v>
          </cell>
          <cell r="AD252">
            <v>92.3758283577193</v>
          </cell>
          <cell r="AE252">
            <v>92.82776078472736</v>
          </cell>
          <cell r="AF252">
            <v>108.71689874150209</v>
          </cell>
          <cell r="AG252">
            <v>107.88887238151837</v>
          </cell>
        </row>
        <row r="253">
          <cell r="A253">
            <v>39332</v>
          </cell>
          <cell r="B253">
            <v>0</v>
          </cell>
          <cell r="C253">
            <v>0</v>
          </cell>
          <cell r="D253">
            <v>0</v>
          </cell>
          <cell r="F253">
            <v>49.5</v>
          </cell>
          <cell r="G253">
            <v>39.69</v>
          </cell>
          <cell r="H253">
            <v>24.36</v>
          </cell>
          <cell r="I253">
            <v>24.69</v>
          </cell>
          <cell r="J253">
            <v>90.702709795945154</v>
          </cell>
          <cell r="K253">
            <v>35.49</v>
          </cell>
          <cell r="L253">
            <v>31.15</v>
          </cell>
          <cell r="M253">
            <v>20.02</v>
          </cell>
          <cell r="N253">
            <v>91.403860352283502</v>
          </cell>
          <cell r="O253">
            <v>0</v>
          </cell>
          <cell r="P253">
            <v>24.36</v>
          </cell>
          <cell r="Q253">
            <v>0</v>
          </cell>
          <cell r="R253">
            <v>35</v>
          </cell>
          <cell r="S253">
            <v>22.6</v>
          </cell>
          <cell r="T253">
            <v>54.88</v>
          </cell>
          <cell r="U253">
            <v>55.16</v>
          </cell>
          <cell r="V253">
            <v>17</v>
          </cell>
          <cell r="W253">
            <v>0</v>
          </cell>
          <cell r="X253">
            <v>106.41547319676816</v>
          </cell>
          <cell r="Y253">
            <v>2565.6999999999998</v>
          </cell>
          <cell r="Z253">
            <v>105.88240149226628</v>
          </cell>
          <cell r="AB253">
            <v>39332</v>
          </cell>
          <cell r="AD253">
            <v>90.702709795945154</v>
          </cell>
          <cell r="AE253">
            <v>91.403860352283502</v>
          </cell>
          <cell r="AF253">
            <v>106.41547319676816</v>
          </cell>
          <cell r="AG253">
            <v>105.88240149226628</v>
          </cell>
        </row>
        <row r="254">
          <cell r="A254">
            <v>39333</v>
          </cell>
          <cell r="B254">
            <v>0</v>
          </cell>
          <cell r="C254">
            <v>0</v>
          </cell>
          <cell r="D254">
            <v>0</v>
          </cell>
          <cell r="F254">
            <v>49.5</v>
          </cell>
          <cell r="G254">
            <v>39.69</v>
          </cell>
          <cell r="H254">
            <v>24.36</v>
          </cell>
          <cell r="I254">
            <v>24.69</v>
          </cell>
          <cell r="J254">
            <v>90.702709795945154</v>
          </cell>
          <cell r="K254">
            <v>35.49</v>
          </cell>
          <cell r="L254">
            <v>31.15</v>
          </cell>
          <cell r="M254">
            <v>20.02</v>
          </cell>
          <cell r="N254">
            <v>91.403860352283502</v>
          </cell>
          <cell r="O254">
            <v>0</v>
          </cell>
          <cell r="P254">
            <v>24.36</v>
          </cell>
          <cell r="Q254">
            <v>0</v>
          </cell>
          <cell r="R254">
            <v>35</v>
          </cell>
          <cell r="S254">
            <v>22.6</v>
          </cell>
          <cell r="T254">
            <v>54.88</v>
          </cell>
          <cell r="U254">
            <v>55.16</v>
          </cell>
          <cell r="V254">
            <v>17</v>
          </cell>
          <cell r="W254">
            <v>0</v>
          </cell>
          <cell r="X254">
            <v>106.41547319676816</v>
          </cell>
          <cell r="Y254">
            <v>2565.6999999999998</v>
          </cell>
          <cell r="Z254">
            <v>105.88240149226628</v>
          </cell>
          <cell r="AB254">
            <v>39333</v>
          </cell>
          <cell r="AD254">
            <v>90.702709795945154</v>
          </cell>
          <cell r="AE254">
            <v>91.403860352283502</v>
          </cell>
          <cell r="AF254">
            <v>106.41547319676816</v>
          </cell>
          <cell r="AG254">
            <v>105.88240149226628</v>
          </cell>
        </row>
        <row r="255">
          <cell r="A255">
            <v>39334</v>
          </cell>
          <cell r="B255">
            <v>0</v>
          </cell>
          <cell r="C255">
            <v>0</v>
          </cell>
          <cell r="D255">
            <v>0</v>
          </cell>
          <cell r="F255">
            <v>49.5</v>
          </cell>
          <cell r="G255">
            <v>39.69</v>
          </cell>
          <cell r="H255">
            <v>24.36</v>
          </cell>
          <cell r="I255">
            <v>24.69</v>
          </cell>
          <cell r="J255">
            <v>90.702709795945154</v>
          </cell>
          <cell r="K255">
            <v>35.49</v>
          </cell>
          <cell r="L255">
            <v>31.15</v>
          </cell>
          <cell r="M255">
            <v>20.02</v>
          </cell>
          <cell r="N255">
            <v>91.403860352283502</v>
          </cell>
          <cell r="O255">
            <v>0</v>
          </cell>
          <cell r="P255">
            <v>24.36</v>
          </cell>
          <cell r="Q255">
            <v>0</v>
          </cell>
          <cell r="R255">
            <v>35</v>
          </cell>
          <cell r="S255">
            <v>22.6</v>
          </cell>
          <cell r="T255">
            <v>54.88</v>
          </cell>
          <cell r="U255">
            <v>55.16</v>
          </cell>
          <cell r="V255">
            <v>17</v>
          </cell>
          <cell r="W255">
            <v>0</v>
          </cell>
          <cell r="X255">
            <v>106.41547319676816</v>
          </cell>
          <cell r="Y255">
            <v>2565.6999999999998</v>
          </cell>
          <cell r="Z255">
            <v>105.88240149226628</v>
          </cell>
          <cell r="AB255">
            <v>39334</v>
          </cell>
          <cell r="AD255">
            <v>90.702709795945154</v>
          </cell>
          <cell r="AE255">
            <v>91.403860352283502</v>
          </cell>
          <cell r="AF255">
            <v>106.41547319676816</v>
          </cell>
          <cell r="AG255">
            <v>105.88240149226628</v>
          </cell>
        </row>
        <row r="256">
          <cell r="A256">
            <v>39335</v>
          </cell>
          <cell r="B256">
            <v>0</v>
          </cell>
          <cell r="C256">
            <v>0</v>
          </cell>
          <cell r="D256">
            <v>0</v>
          </cell>
          <cell r="F256">
            <v>49.24</v>
          </cell>
          <cell r="G256">
            <v>39.14</v>
          </cell>
          <cell r="H256">
            <v>24.69</v>
          </cell>
          <cell r="I256">
            <v>23.91</v>
          </cell>
          <cell r="J256">
            <v>89.875992388950849</v>
          </cell>
          <cell r="K256">
            <v>35.630000000000003</v>
          </cell>
          <cell r="L256">
            <v>32.21</v>
          </cell>
          <cell r="M256">
            <v>20.100000000000001</v>
          </cell>
          <cell r="N256">
            <v>92.753928910452473</v>
          </cell>
          <cell r="O256">
            <v>0</v>
          </cell>
          <cell r="P256">
            <v>24.19</v>
          </cell>
          <cell r="Q256">
            <v>0</v>
          </cell>
          <cell r="R256">
            <v>33.619999999999997</v>
          </cell>
          <cell r="S256">
            <v>22.19</v>
          </cell>
          <cell r="T256">
            <v>54.85</v>
          </cell>
          <cell r="U256">
            <v>55.03</v>
          </cell>
          <cell r="V256">
            <v>17</v>
          </cell>
          <cell r="W256">
            <v>0</v>
          </cell>
          <cell r="X256">
            <v>105.33604351649473</v>
          </cell>
          <cell r="Y256">
            <v>2559.11</v>
          </cell>
          <cell r="Z256">
            <v>105.61044256260421</v>
          </cell>
          <cell r="AB256">
            <v>39335</v>
          </cell>
          <cell r="AD256">
            <v>89.875992388950849</v>
          </cell>
          <cell r="AE256">
            <v>92.753928910452473</v>
          </cell>
          <cell r="AF256">
            <v>105.33604351649473</v>
          </cell>
          <cell r="AG256">
            <v>105.61044256260421</v>
          </cell>
        </row>
        <row r="257">
          <cell r="A257">
            <v>39336</v>
          </cell>
          <cell r="B257">
            <v>0</v>
          </cell>
          <cell r="C257">
            <v>0</v>
          </cell>
          <cell r="D257">
            <v>0</v>
          </cell>
          <cell r="F257">
            <v>51.55</v>
          </cell>
          <cell r="G257">
            <v>40.090000000000003</v>
          </cell>
          <cell r="H257">
            <v>26.25</v>
          </cell>
          <cell r="I257">
            <v>24.55</v>
          </cell>
          <cell r="J257">
            <v>93.458434485926119</v>
          </cell>
          <cell r="K257">
            <v>36.15</v>
          </cell>
          <cell r="L257">
            <v>32.39</v>
          </cell>
          <cell r="M257">
            <v>20.399999999999999</v>
          </cell>
          <cell r="N257">
            <v>93.808669971521979</v>
          </cell>
          <cell r="O257">
            <v>0</v>
          </cell>
          <cell r="P257">
            <v>24.96001</v>
          </cell>
          <cell r="Q257">
            <v>0</v>
          </cell>
          <cell r="R257">
            <v>33.729999999999997</v>
          </cell>
          <cell r="S257">
            <v>23.08</v>
          </cell>
          <cell r="T257">
            <v>55.68</v>
          </cell>
          <cell r="U257">
            <v>56.1</v>
          </cell>
          <cell r="V257">
            <v>17.5</v>
          </cell>
          <cell r="W257">
            <v>0</v>
          </cell>
          <cell r="X257">
            <v>107.45926642264428</v>
          </cell>
          <cell r="Y257">
            <v>2597.4699999999998</v>
          </cell>
          <cell r="Z257">
            <v>107.19349939748098</v>
          </cell>
          <cell r="AB257">
            <v>39336</v>
          </cell>
          <cell r="AD257">
            <v>93.458434485926119</v>
          </cell>
          <cell r="AE257">
            <v>93.808669971521979</v>
          </cell>
          <cell r="AF257">
            <v>107.45926642264428</v>
          </cell>
          <cell r="AG257">
            <v>107.19349939748098</v>
          </cell>
        </row>
        <row r="258">
          <cell r="A258">
            <v>39337</v>
          </cell>
          <cell r="B258">
            <v>0</v>
          </cell>
          <cell r="C258">
            <v>0</v>
          </cell>
          <cell r="D258">
            <v>0</v>
          </cell>
          <cell r="F258">
            <v>51.38</v>
          </cell>
          <cell r="G258">
            <v>39.74</v>
          </cell>
          <cell r="H258">
            <v>25.57</v>
          </cell>
          <cell r="I258">
            <v>24.01</v>
          </cell>
          <cell r="J258">
            <v>92.316777114362566</v>
          </cell>
          <cell r="K258">
            <v>36.56</v>
          </cell>
          <cell r="L258">
            <v>32.08</v>
          </cell>
          <cell r="M258">
            <v>20.65</v>
          </cell>
          <cell r="N258">
            <v>94.177829342896317</v>
          </cell>
          <cell r="O258">
            <v>0</v>
          </cell>
          <cell r="P258">
            <v>24.649989999999999</v>
          </cell>
          <cell r="Q258">
            <v>0</v>
          </cell>
          <cell r="R258">
            <v>33.340000000000003</v>
          </cell>
          <cell r="S258">
            <v>23.61</v>
          </cell>
          <cell r="T258">
            <v>55.02</v>
          </cell>
          <cell r="U258">
            <v>57.2</v>
          </cell>
          <cell r="V258">
            <v>17.63</v>
          </cell>
          <cell r="W258">
            <v>0</v>
          </cell>
          <cell r="X258">
            <v>107.66292221675549</v>
          </cell>
          <cell r="Y258">
            <v>2592.0700000000002</v>
          </cell>
          <cell r="Z258">
            <v>106.97064989517821</v>
          </cell>
          <cell r="AB258">
            <v>39337</v>
          </cell>
          <cell r="AD258">
            <v>92.316777114362566</v>
          </cell>
          <cell r="AE258">
            <v>94.177829342896317</v>
          </cell>
          <cell r="AF258">
            <v>107.66292221675549</v>
          </cell>
          <cell r="AG258">
            <v>106.97064989517821</v>
          </cell>
        </row>
        <row r="259">
          <cell r="A259">
            <v>39338</v>
          </cell>
          <cell r="B259">
            <v>0</v>
          </cell>
          <cell r="C259">
            <v>0</v>
          </cell>
          <cell r="D259">
            <v>0</v>
          </cell>
          <cell r="F259">
            <v>52.03</v>
          </cell>
          <cell r="G259">
            <v>39.39</v>
          </cell>
          <cell r="H259">
            <v>26.61</v>
          </cell>
          <cell r="I259">
            <v>23.41</v>
          </cell>
          <cell r="J259">
            <v>92.802309559740166</v>
          </cell>
          <cell r="K259">
            <v>36.119999999999997</v>
          </cell>
          <cell r="L259">
            <v>32.49</v>
          </cell>
          <cell r="M259">
            <v>20.329999999999998</v>
          </cell>
          <cell r="N259">
            <v>93.808669971521979</v>
          </cell>
          <cell r="O259">
            <v>0</v>
          </cell>
          <cell r="P259">
            <v>25.05</v>
          </cell>
          <cell r="Q259">
            <v>0</v>
          </cell>
          <cell r="R259">
            <v>32.71</v>
          </cell>
          <cell r="S259">
            <v>23.85</v>
          </cell>
          <cell r="T259">
            <v>55.78</v>
          </cell>
          <cell r="U259">
            <v>57.86</v>
          </cell>
          <cell r="V259">
            <v>17.14</v>
          </cell>
          <cell r="W259">
            <v>0</v>
          </cell>
          <cell r="X259">
            <v>108.14154235531861</v>
          </cell>
          <cell r="Y259">
            <v>2601.06</v>
          </cell>
          <cell r="Z259">
            <v>107.34165304808599</v>
          </cell>
          <cell r="AB259">
            <v>39338</v>
          </cell>
          <cell r="AD259">
            <v>92.802309559740166</v>
          </cell>
          <cell r="AE259">
            <v>93.808669971521979</v>
          </cell>
          <cell r="AF259">
            <v>108.14154235531861</v>
          </cell>
          <cell r="AG259">
            <v>107.34165304808599</v>
          </cell>
        </row>
        <row r="260">
          <cell r="A260">
            <v>39339</v>
          </cell>
          <cell r="B260">
            <v>0</v>
          </cell>
          <cell r="C260">
            <v>0</v>
          </cell>
          <cell r="D260">
            <v>0</v>
          </cell>
          <cell r="F260">
            <v>52.75</v>
          </cell>
          <cell r="G260">
            <v>39.22</v>
          </cell>
          <cell r="H260">
            <v>24.79</v>
          </cell>
          <cell r="I260">
            <v>23.5</v>
          </cell>
          <cell r="J260">
            <v>92.028082146840745</v>
          </cell>
          <cell r="K260">
            <v>36.409999999999997</v>
          </cell>
          <cell r="L260">
            <v>32.58</v>
          </cell>
          <cell r="M260">
            <v>19.899999999999999</v>
          </cell>
          <cell r="N260">
            <v>93.755932918468503</v>
          </cell>
          <cell r="O260">
            <v>0</v>
          </cell>
          <cell r="P260">
            <v>25.39</v>
          </cell>
          <cell r="Q260">
            <v>0</v>
          </cell>
          <cell r="R260">
            <v>33.49</v>
          </cell>
          <cell r="S260">
            <v>24.16</v>
          </cell>
          <cell r="T260">
            <v>54.19</v>
          </cell>
          <cell r="U260">
            <v>57.82</v>
          </cell>
          <cell r="V260">
            <v>17.309999999999999</v>
          </cell>
          <cell r="W260">
            <v>0</v>
          </cell>
          <cell r="X260">
            <v>108.12626740701286</v>
          </cell>
          <cell r="Y260">
            <v>2602.1799999999998</v>
          </cell>
          <cell r="Z260">
            <v>107.38787368560061</v>
          </cell>
          <cell r="AB260">
            <v>39339</v>
          </cell>
          <cell r="AD260">
            <v>92.028082146840745</v>
          </cell>
          <cell r="AE260">
            <v>93.755932918468503</v>
          </cell>
          <cell r="AF260">
            <v>108.12626740701286</v>
          </cell>
          <cell r="AG260">
            <v>107.38787368560061</v>
          </cell>
        </row>
        <row r="261">
          <cell r="A261">
            <v>39340</v>
          </cell>
          <cell r="B261">
            <v>0</v>
          </cell>
          <cell r="C261">
            <v>0</v>
          </cell>
          <cell r="D261">
            <v>0</v>
          </cell>
          <cell r="F261">
            <v>52.75</v>
          </cell>
          <cell r="G261">
            <v>39.22</v>
          </cell>
          <cell r="H261">
            <v>24.79</v>
          </cell>
          <cell r="I261">
            <v>23.5</v>
          </cell>
          <cell r="J261">
            <v>92.028082146840745</v>
          </cell>
          <cell r="K261">
            <v>36.409999999999997</v>
          </cell>
          <cell r="L261">
            <v>32.58</v>
          </cell>
          <cell r="M261">
            <v>19.899999999999999</v>
          </cell>
          <cell r="N261">
            <v>93.755932918468503</v>
          </cell>
          <cell r="O261">
            <v>0</v>
          </cell>
          <cell r="P261">
            <v>25.39</v>
          </cell>
          <cell r="Q261">
            <v>0</v>
          </cell>
          <cell r="R261">
            <v>33.49</v>
          </cell>
          <cell r="S261">
            <v>24.16</v>
          </cell>
          <cell r="T261">
            <v>54.19</v>
          </cell>
          <cell r="U261">
            <v>57.82</v>
          </cell>
          <cell r="V261">
            <v>17.309999999999999</v>
          </cell>
          <cell r="W261">
            <v>0</v>
          </cell>
          <cell r="X261">
            <v>108.12626740701286</v>
          </cell>
          <cell r="Y261">
            <v>2602.1799999999998</v>
          </cell>
          <cell r="Z261">
            <v>107.38787368560061</v>
          </cell>
          <cell r="AB261">
            <v>39340</v>
          </cell>
          <cell r="AD261">
            <v>92.028082146840745</v>
          </cell>
          <cell r="AE261">
            <v>93.755932918468503</v>
          </cell>
          <cell r="AF261">
            <v>108.12626740701286</v>
          </cell>
          <cell r="AG261">
            <v>107.38787368560061</v>
          </cell>
        </row>
        <row r="262">
          <cell r="A262">
            <v>39341</v>
          </cell>
          <cell r="B262">
            <v>0</v>
          </cell>
          <cell r="C262">
            <v>0</v>
          </cell>
          <cell r="D262">
            <v>0</v>
          </cell>
          <cell r="F262">
            <v>52.75</v>
          </cell>
          <cell r="G262">
            <v>39.22</v>
          </cell>
          <cell r="H262">
            <v>24.79</v>
          </cell>
          <cell r="I262">
            <v>23.5</v>
          </cell>
          <cell r="J262">
            <v>92.028082146840745</v>
          </cell>
          <cell r="K262">
            <v>36.409999999999997</v>
          </cell>
          <cell r="L262">
            <v>32.58</v>
          </cell>
          <cell r="M262">
            <v>19.899999999999999</v>
          </cell>
          <cell r="N262">
            <v>93.755932918468503</v>
          </cell>
          <cell r="O262">
            <v>0</v>
          </cell>
          <cell r="P262">
            <v>25.39</v>
          </cell>
          <cell r="Q262">
            <v>0</v>
          </cell>
          <cell r="R262">
            <v>33.49</v>
          </cell>
          <cell r="S262">
            <v>24.16</v>
          </cell>
          <cell r="T262">
            <v>54.19</v>
          </cell>
          <cell r="U262">
            <v>57.82</v>
          </cell>
          <cell r="V262">
            <v>17.309999999999999</v>
          </cell>
          <cell r="W262">
            <v>0</v>
          </cell>
          <cell r="X262">
            <v>108.12626740701286</v>
          </cell>
          <cell r="Y262">
            <v>2602.1799999999998</v>
          </cell>
          <cell r="Z262">
            <v>107.38787368560061</v>
          </cell>
          <cell r="AB262">
            <v>39341</v>
          </cell>
          <cell r="AD262">
            <v>92.028082146840745</v>
          </cell>
          <cell r="AE262">
            <v>93.755932918468503</v>
          </cell>
          <cell r="AF262">
            <v>108.12626740701286</v>
          </cell>
          <cell r="AG262">
            <v>107.38787368560061</v>
          </cell>
        </row>
        <row r="263">
          <cell r="A263">
            <v>39342</v>
          </cell>
          <cell r="B263">
            <v>0</v>
          </cell>
          <cell r="C263">
            <v>0</v>
          </cell>
          <cell r="D263">
            <v>0</v>
          </cell>
          <cell r="F263">
            <v>51.53</v>
          </cell>
          <cell r="G263">
            <v>38.29</v>
          </cell>
          <cell r="H263">
            <v>24.07</v>
          </cell>
          <cell r="I263">
            <v>23.01</v>
          </cell>
          <cell r="J263">
            <v>89.823502394855964</v>
          </cell>
          <cell r="K263">
            <v>36.549999999999997</v>
          </cell>
          <cell r="L263">
            <v>32.4</v>
          </cell>
          <cell r="M263">
            <v>20.04</v>
          </cell>
          <cell r="N263">
            <v>93.861407024575456</v>
          </cell>
          <cell r="O263">
            <v>0</v>
          </cell>
          <cell r="P263">
            <v>26.11</v>
          </cell>
          <cell r="Q263">
            <v>0</v>
          </cell>
          <cell r="R263">
            <v>33.33</v>
          </cell>
          <cell r="S263">
            <v>23.96</v>
          </cell>
          <cell r="T263">
            <v>53.68</v>
          </cell>
          <cell r="U263">
            <v>56.95</v>
          </cell>
          <cell r="V263">
            <v>17.329999999999998</v>
          </cell>
          <cell r="W263">
            <v>0</v>
          </cell>
          <cell r="X263">
            <v>107.61710246348765</v>
          </cell>
          <cell r="Y263">
            <v>2581.66</v>
          </cell>
          <cell r="Z263">
            <v>106.54104557685007</v>
          </cell>
          <cell r="AB263">
            <v>39342</v>
          </cell>
          <cell r="AD263">
            <v>89.823502394855964</v>
          </cell>
          <cell r="AE263">
            <v>93.861407024575456</v>
          </cell>
          <cell r="AF263">
            <v>107.61710246348765</v>
          </cell>
          <cell r="AG263">
            <v>106.54104557685007</v>
          </cell>
        </row>
        <row r="264">
          <cell r="A264">
            <v>39343</v>
          </cell>
          <cell r="B264">
            <v>0</v>
          </cell>
          <cell r="C264">
            <v>0</v>
          </cell>
          <cell r="D264">
            <v>0</v>
          </cell>
          <cell r="F264">
            <v>53.89</v>
          </cell>
          <cell r="G264">
            <v>38.58</v>
          </cell>
          <cell r="H264">
            <v>25.05</v>
          </cell>
          <cell r="I264">
            <v>24.43</v>
          </cell>
          <cell r="J264">
            <v>93.136933272095007</v>
          </cell>
          <cell r="K264">
            <v>37.35</v>
          </cell>
          <cell r="L264">
            <v>32.99</v>
          </cell>
          <cell r="M264">
            <v>20.84</v>
          </cell>
          <cell r="N264">
            <v>96.171289948317693</v>
          </cell>
          <cell r="O264">
            <v>0</v>
          </cell>
          <cell r="P264">
            <v>27.149989999999999</v>
          </cell>
          <cell r="Q264">
            <v>0</v>
          </cell>
          <cell r="R264">
            <v>34.51</v>
          </cell>
          <cell r="S264">
            <v>24.71</v>
          </cell>
          <cell r="T264">
            <v>56.03</v>
          </cell>
          <cell r="U264">
            <v>57.99</v>
          </cell>
          <cell r="V264">
            <v>18.03</v>
          </cell>
          <cell r="W264">
            <v>0</v>
          </cell>
          <cell r="X264">
            <v>111.21180187312618</v>
          </cell>
          <cell r="Y264">
            <v>2651.66</v>
          </cell>
          <cell r="Z264">
            <v>109.42983542151569</v>
          </cell>
          <cell r="AB264">
            <v>39343</v>
          </cell>
          <cell r="AD264">
            <v>93.136933272095007</v>
          </cell>
          <cell r="AE264">
            <v>96.171289948317693</v>
          </cell>
          <cell r="AF264">
            <v>111.21180187312618</v>
          </cell>
          <cell r="AG264">
            <v>109.42983542151569</v>
          </cell>
        </row>
        <row r="265">
          <cell r="A265">
            <v>39344</v>
          </cell>
          <cell r="B265">
            <v>0</v>
          </cell>
          <cell r="C265">
            <v>0</v>
          </cell>
          <cell r="D265">
            <v>0</v>
          </cell>
          <cell r="F265">
            <v>55.06</v>
          </cell>
          <cell r="G265">
            <v>39.78</v>
          </cell>
          <cell r="H265">
            <v>24.93</v>
          </cell>
          <cell r="I265">
            <v>24.96</v>
          </cell>
          <cell r="J265">
            <v>94.960960566891956</v>
          </cell>
          <cell r="K265">
            <v>37.96</v>
          </cell>
          <cell r="L265">
            <v>33.67</v>
          </cell>
          <cell r="M265">
            <v>20.9</v>
          </cell>
          <cell r="N265">
            <v>97.595190380761522</v>
          </cell>
          <cell r="O265">
            <v>0</v>
          </cell>
          <cell r="P265">
            <v>27.149989999999999</v>
          </cell>
          <cell r="Q265">
            <v>0</v>
          </cell>
          <cell r="R265">
            <v>34.979999999999997</v>
          </cell>
          <cell r="S265">
            <v>23.41</v>
          </cell>
          <cell r="T265">
            <v>56.51</v>
          </cell>
          <cell r="U265">
            <v>58.75</v>
          </cell>
          <cell r="V265">
            <v>18.350000000000001</v>
          </cell>
          <cell r="W265">
            <v>0</v>
          </cell>
          <cell r="X265">
            <v>111.58349228189957</v>
          </cell>
          <cell r="Y265">
            <v>2666.48</v>
          </cell>
          <cell r="Z265">
            <v>110.04143350005778</v>
          </cell>
          <cell r="AB265">
            <v>39344</v>
          </cell>
          <cell r="AD265">
            <v>94.960960566891956</v>
          </cell>
          <cell r="AE265">
            <v>97.595190380761522</v>
          </cell>
          <cell r="AF265">
            <v>111.58349228189957</v>
          </cell>
          <cell r="AG265">
            <v>110.04143350005778</v>
          </cell>
        </row>
        <row r="266">
          <cell r="A266">
            <v>39345</v>
          </cell>
          <cell r="B266">
            <v>35.5</v>
          </cell>
          <cell r="C266">
            <v>0</v>
          </cell>
          <cell r="D266">
            <v>0</v>
          </cell>
          <cell r="E266">
            <v>100</v>
          </cell>
          <cell r="F266">
            <v>54.16</v>
          </cell>
          <cell r="G266">
            <v>40.26</v>
          </cell>
          <cell r="H266">
            <v>24.42</v>
          </cell>
          <cell r="I266">
            <v>23.99</v>
          </cell>
          <cell r="J266">
            <v>93.714323207138634</v>
          </cell>
          <cell r="K266">
            <v>36.1</v>
          </cell>
          <cell r="L266">
            <v>33.22</v>
          </cell>
          <cell r="M266">
            <v>21.28</v>
          </cell>
          <cell r="N266">
            <v>95.559540132897368</v>
          </cell>
          <cell r="O266">
            <v>35.5</v>
          </cell>
          <cell r="P266">
            <v>26.67999</v>
          </cell>
          <cell r="Q266">
            <v>0</v>
          </cell>
          <cell r="R266">
            <v>34.56</v>
          </cell>
          <cell r="S266">
            <v>23.05</v>
          </cell>
          <cell r="T266">
            <v>56.43</v>
          </cell>
          <cell r="U266">
            <v>59.01</v>
          </cell>
          <cell r="V266">
            <v>18.850000000000001</v>
          </cell>
          <cell r="W266">
            <v>0</v>
          </cell>
          <cell r="X266">
            <v>109.56445840601729</v>
          </cell>
          <cell r="Y266">
            <v>2654.29</v>
          </cell>
          <cell r="Z266">
            <v>109.53837138282243</v>
          </cell>
          <cell r="AB266">
            <v>39345</v>
          </cell>
          <cell r="AC266">
            <v>100</v>
          </cell>
          <cell r="AD266">
            <v>93.714323207138634</v>
          </cell>
          <cell r="AE266">
            <v>95.559540132897368</v>
          </cell>
          <cell r="AF266">
            <v>109.56445840601729</v>
          </cell>
          <cell r="AG266">
            <v>109.53837138282243</v>
          </cell>
        </row>
        <row r="267">
          <cell r="A267">
            <v>39346</v>
          </cell>
          <cell r="B267">
            <v>35.5</v>
          </cell>
          <cell r="C267">
            <v>0</v>
          </cell>
          <cell r="D267">
            <v>0</v>
          </cell>
          <cell r="E267">
            <v>100</v>
          </cell>
          <cell r="F267">
            <v>55.21</v>
          </cell>
          <cell r="G267">
            <v>41.03</v>
          </cell>
          <cell r="H267">
            <v>24.39</v>
          </cell>
          <cell r="I267">
            <v>23.83</v>
          </cell>
          <cell r="J267">
            <v>94.783806836821739</v>
          </cell>
          <cell r="K267">
            <v>36.57</v>
          </cell>
          <cell r="L267">
            <v>33.68</v>
          </cell>
          <cell r="M267">
            <v>21.1</v>
          </cell>
          <cell r="N267">
            <v>96.350595928699505</v>
          </cell>
          <cell r="O267">
            <v>35.5</v>
          </cell>
          <cell r="P267">
            <v>27.8</v>
          </cell>
          <cell r="Q267">
            <v>0</v>
          </cell>
          <cell r="R267">
            <v>34.36</v>
          </cell>
          <cell r="S267">
            <v>23.13</v>
          </cell>
          <cell r="T267">
            <v>55.78</v>
          </cell>
          <cell r="U267">
            <v>60.1</v>
          </cell>
          <cell r="V267">
            <v>19.12</v>
          </cell>
          <cell r="W267">
            <v>0</v>
          </cell>
          <cell r="X267">
            <v>110.30184949108022</v>
          </cell>
          <cell r="Y267">
            <v>2671.22</v>
          </cell>
          <cell r="Z267">
            <v>110.23704584096798</v>
          </cell>
          <cell r="AB267">
            <v>39346</v>
          </cell>
          <cell r="AC267">
            <v>100</v>
          </cell>
          <cell r="AD267">
            <v>94.783806836821739</v>
          </cell>
          <cell r="AE267">
            <v>96.350595928699505</v>
          </cell>
          <cell r="AF267">
            <v>110.30184949108022</v>
          </cell>
          <cell r="AG267">
            <v>110.23704584096798</v>
          </cell>
        </row>
        <row r="268">
          <cell r="A268">
            <v>39347</v>
          </cell>
          <cell r="B268">
            <v>35.5</v>
          </cell>
          <cell r="C268">
            <v>0</v>
          </cell>
          <cell r="D268">
            <v>0</v>
          </cell>
          <cell r="E268">
            <v>100</v>
          </cell>
          <cell r="F268">
            <v>55.21</v>
          </cell>
          <cell r="G268">
            <v>41.03</v>
          </cell>
          <cell r="H268">
            <v>24.39</v>
          </cell>
          <cell r="I268">
            <v>23.83</v>
          </cell>
          <cell r="J268">
            <v>94.783806836821739</v>
          </cell>
          <cell r="K268">
            <v>36.57</v>
          </cell>
          <cell r="L268">
            <v>33.68</v>
          </cell>
          <cell r="M268">
            <v>21.1</v>
          </cell>
          <cell r="N268">
            <v>96.350595928699505</v>
          </cell>
          <cell r="O268">
            <v>35.5</v>
          </cell>
          <cell r="P268">
            <v>27.8</v>
          </cell>
          <cell r="Q268">
            <v>0</v>
          </cell>
          <cell r="R268">
            <v>34.36</v>
          </cell>
          <cell r="S268">
            <v>23.13</v>
          </cell>
          <cell r="T268">
            <v>55.78</v>
          </cell>
          <cell r="U268">
            <v>60.1</v>
          </cell>
          <cell r="V268">
            <v>19.12</v>
          </cell>
          <cell r="W268">
            <v>0</v>
          </cell>
          <cell r="X268">
            <v>110.30184949108022</v>
          </cell>
          <cell r="Y268">
            <v>2671.22</v>
          </cell>
          <cell r="Z268">
            <v>110.23704584096798</v>
          </cell>
          <cell r="AB268">
            <v>39347</v>
          </cell>
          <cell r="AC268">
            <v>100</v>
          </cell>
          <cell r="AD268">
            <v>94.783806836821739</v>
          </cell>
          <cell r="AE268">
            <v>96.350595928699505</v>
          </cell>
          <cell r="AF268">
            <v>110.30184949108022</v>
          </cell>
          <cell r="AG268">
            <v>110.23704584096798</v>
          </cell>
        </row>
        <row r="269">
          <cell r="A269">
            <v>39348</v>
          </cell>
          <cell r="B269">
            <v>35.5</v>
          </cell>
          <cell r="C269">
            <v>0</v>
          </cell>
          <cell r="D269">
            <v>0</v>
          </cell>
          <cell r="E269">
            <v>100</v>
          </cell>
          <cell r="F269">
            <v>55.21</v>
          </cell>
          <cell r="G269">
            <v>41.03</v>
          </cell>
          <cell r="H269">
            <v>24.39</v>
          </cell>
          <cell r="I269">
            <v>23.83</v>
          </cell>
          <cell r="J269">
            <v>94.783806836821739</v>
          </cell>
          <cell r="K269">
            <v>36.57</v>
          </cell>
          <cell r="L269">
            <v>33.68</v>
          </cell>
          <cell r="M269">
            <v>21.1</v>
          </cell>
          <cell r="N269">
            <v>96.350595928699505</v>
          </cell>
          <cell r="O269">
            <v>35.5</v>
          </cell>
          <cell r="P269">
            <v>27.8</v>
          </cell>
          <cell r="Q269">
            <v>0</v>
          </cell>
          <cell r="R269">
            <v>34.36</v>
          </cell>
          <cell r="S269">
            <v>23.13</v>
          </cell>
          <cell r="T269">
            <v>55.78</v>
          </cell>
          <cell r="U269">
            <v>60.1</v>
          </cell>
          <cell r="V269">
            <v>19.12</v>
          </cell>
          <cell r="W269">
            <v>0</v>
          </cell>
          <cell r="X269">
            <v>110.30184949108022</v>
          </cell>
          <cell r="Y269">
            <v>2671.22</v>
          </cell>
          <cell r="Z269">
            <v>110.23704584096798</v>
          </cell>
          <cell r="AB269">
            <v>39348</v>
          </cell>
          <cell r="AC269">
            <v>100</v>
          </cell>
          <cell r="AD269">
            <v>94.783806836821739</v>
          </cell>
          <cell r="AE269">
            <v>96.350595928699505</v>
          </cell>
          <cell r="AF269">
            <v>110.30184949108022</v>
          </cell>
          <cell r="AG269">
            <v>110.23704584096798</v>
          </cell>
        </row>
        <row r="270">
          <cell r="A270">
            <v>39349</v>
          </cell>
          <cell r="B270">
            <v>34.25</v>
          </cell>
          <cell r="C270">
            <v>0</v>
          </cell>
          <cell r="D270">
            <v>0</v>
          </cell>
          <cell r="E270">
            <v>96.478873239436624</v>
          </cell>
          <cell r="F270">
            <v>56.02</v>
          </cell>
          <cell r="G270">
            <v>40.39</v>
          </cell>
          <cell r="H270">
            <v>24.85</v>
          </cell>
          <cell r="I270">
            <v>22.76</v>
          </cell>
          <cell r="J270">
            <v>94.495111869299905</v>
          </cell>
          <cell r="K270">
            <v>36.57</v>
          </cell>
          <cell r="L270">
            <v>33.85</v>
          </cell>
          <cell r="M270">
            <v>21.04</v>
          </cell>
          <cell r="N270">
            <v>96.466617445417157</v>
          </cell>
          <cell r="O270">
            <v>34.25</v>
          </cell>
          <cell r="P270">
            <v>27.53999</v>
          </cell>
          <cell r="Q270">
            <v>0</v>
          </cell>
          <cell r="R270">
            <v>33.799999999999997</v>
          </cell>
          <cell r="S270">
            <v>23.62</v>
          </cell>
          <cell r="T270">
            <v>56.23</v>
          </cell>
          <cell r="U270">
            <v>58.97</v>
          </cell>
          <cell r="V270">
            <v>19.23</v>
          </cell>
          <cell r="W270">
            <v>0</v>
          </cell>
          <cell r="X270">
            <v>109.37472145861484</v>
          </cell>
          <cell r="Y270">
            <v>2667.95</v>
          </cell>
          <cell r="Z270">
            <v>110.10209808679576</v>
          </cell>
          <cell r="AB270">
            <v>39349</v>
          </cell>
          <cell r="AC270">
            <v>96.478873239436624</v>
          </cell>
          <cell r="AD270">
            <v>94.495111869299905</v>
          </cell>
          <cell r="AE270">
            <v>96.466617445417157</v>
          </cell>
          <cell r="AF270">
            <v>109.37472145861484</v>
          </cell>
          <cell r="AG270">
            <v>110.10209808679576</v>
          </cell>
        </row>
        <row r="271">
          <cell r="A271">
            <v>39350</v>
          </cell>
          <cell r="B271">
            <v>34.39</v>
          </cell>
          <cell r="C271">
            <v>0</v>
          </cell>
          <cell r="D271">
            <v>0</v>
          </cell>
          <cell r="E271">
            <v>96.873239436619713</v>
          </cell>
          <cell r="F271">
            <v>55.72</v>
          </cell>
          <cell r="G271">
            <v>39.57</v>
          </cell>
          <cell r="H271">
            <v>24.96</v>
          </cell>
          <cell r="I271">
            <v>23.73</v>
          </cell>
          <cell r="J271">
            <v>94.468866872252477</v>
          </cell>
          <cell r="K271">
            <v>36.44</v>
          </cell>
          <cell r="L271">
            <v>34.119999999999997</v>
          </cell>
          <cell r="M271">
            <v>21.06</v>
          </cell>
          <cell r="N271">
            <v>96.635376015188285</v>
          </cell>
          <cell r="O271">
            <v>34.39</v>
          </cell>
          <cell r="P271">
            <v>27.509989999999998</v>
          </cell>
          <cell r="Q271">
            <v>0</v>
          </cell>
          <cell r="R271">
            <v>35.729999999999997</v>
          </cell>
          <cell r="S271">
            <v>23.57</v>
          </cell>
          <cell r="T271">
            <v>56.46</v>
          </cell>
          <cell r="U271">
            <v>59.99</v>
          </cell>
          <cell r="V271">
            <v>19.489999999999998</v>
          </cell>
          <cell r="W271">
            <v>0</v>
          </cell>
          <cell r="X271">
            <v>110.88399263113442</v>
          </cell>
          <cell r="Y271">
            <v>2683.45</v>
          </cell>
          <cell r="Z271">
            <v>110.74175869525745</v>
          </cell>
          <cell r="AB271">
            <v>39350</v>
          </cell>
          <cell r="AC271">
            <v>96.873239436619713</v>
          </cell>
          <cell r="AD271">
            <v>94.468866872252477</v>
          </cell>
          <cell r="AE271">
            <v>96.635376015188285</v>
          </cell>
          <cell r="AF271">
            <v>110.88399263113442</v>
          </cell>
          <cell r="AG271">
            <v>110.74175869525745</v>
          </cell>
        </row>
        <row r="272">
          <cell r="A272">
            <v>39351</v>
          </cell>
          <cell r="B272">
            <v>34.799999999999997</v>
          </cell>
          <cell r="C272">
            <v>0</v>
          </cell>
          <cell r="D272">
            <v>0</v>
          </cell>
          <cell r="E272">
            <v>98.028169014084497</v>
          </cell>
          <cell r="F272">
            <v>56.87</v>
          </cell>
          <cell r="G272">
            <v>39.43</v>
          </cell>
          <cell r="H272">
            <v>24.9</v>
          </cell>
          <cell r="I272">
            <v>23.7</v>
          </cell>
          <cell r="J272">
            <v>95.072501804343531</v>
          </cell>
          <cell r="K272">
            <v>36.450000000000003</v>
          </cell>
          <cell r="L272">
            <v>34.53</v>
          </cell>
          <cell r="M272">
            <v>21.62</v>
          </cell>
          <cell r="N272">
            <v>97.669022255036396</v>
          </cell>
          <cell r="O272">
            <v>34.799999999999997</v>
          </cell>
          <cell r="P272">
            <v>27.649989999999999</v>
          </cell>
          <cell r="Q272">
            <v>0</v>
          </cell>
          <cell r="R272">
            <v>36.86</v>
          </cell>
          <cell r="S272">
            <v>23.75</v>
          </cell>
          <cell r="T272">
            <v>57.63</v>
          </cell>
          <cell r="U272">
            <v>60.5</v>
          </cell>
          <cell r="V272">
            <v>20.36</v>
          </cell>
          <cell r="W272">
            <v>0</v>
          </cell>
          <cell r="X272">
            <v>112.78567430850907</v>
          </cell>
          <cell r="Y272">
            <v>2699.03</v>
          </cell>
          <cell r="Z272">
            <v>111.38472077782731</v>
          </cell>
          <cell r="AB272">
            <v>39351</v>
          </cell>
          <cell r="AC272">
            <v>98.028169014084497</v>
          </cell>
          <cell r="AD272">
            <v>95.072501804343531</v>
          </cell>
          <cell r="AE272">
            <v>97.669022255036396</v>
          </cell>
          <cell r="AF272">
            <v>112.78567430850907</v>
          </cell>
          <cell r="AG272">
            <v>111.38472077782731</v>
          </cell>
        </row>
        <row r="273">
          <cell r="A273">
            <v>39352</v>
          </cell>
          <cell r="B273">
            <v>34.659999999999997</v>
          </cell>
          <cell r="C273">
            <v>0</v>
          </cell>
          <cell r="D273">
            <v>0</v>
          </cell>
          <cell r="E273">
            <v>97.633802816901394</v>
          </cell>
          <cell r="F273">
            <v>54.75</v>
          </cell>
          <cell r="G273">
            <v>40.42</v>
          </cell>
          <cell r="H273">
            <v>24.95</v>
          </cell>
          <cell r="I273">
            <v>23.58</v>
          </cell>
          <cell r="J273">
            <v>94.28515189292041</v>
          </cell>
          <cell r="K273">
            <v>36.67</v>
          </cell>
          <cell r="L273">
            <v>35.07</v>
          </cell>
          <cell r="M273">
            <v>21.5</v>
          </cell>
          <cell r="N273">
            <v>98.344056534120881</v>
          </cell>
          <cell r="O273">
            <v>34.659999999999997</v>
          </cell>
          <cell r="P273">
            <v>27.47</v>
          </cell>
          <cell r="Q273">
            <v>0</v>
          </cell>
          <cell r="R273">
            <v>36.270000000000003</v>
          </cell>
          <cell r="S273">
            <v>23.75</v>
          </cell>
          <cell r="T273">
            <v>57.68</v>
          </cell>
          <cell r="U273">
            <v>59.91</v>
          </cell>
          <cell r="V273">
            <v>20.22</v>
          </cell>
          <cell r="W273">
            <v>0</v>
          </cell>
          <cell r="X273">
            <v>112.10003828805355</v>
          </cell>
          <cell r="Y273">
            <v>2709.59</v>
          </cell>
          <cell r="Z273">
            <v>111.8205153601083</v>
          </cell>
          <cell r="AB273">
            <v>39352</v>
          </cell>
          <cell r="AC273">
            <v>97.633802816901394</v>
          </cell>
          <cell r="AD273">
            <v>94.28515189292041</v>
          </cell>
          <cell r="AE273">
            <v>98.344056534120881</v>
          </cell>
          <cell r="AF273">
            <v>112.10003828805355</v>
          </cell>
          <cell r="AG273">
            <v>111.8205153601083</v>
          </cell>
        </row>
        <row r="274">
          <cell r="A274">
            <v>39353</v>
          </cell>
          <cell r="B274">
            <v>33.909999999999997</v>
          </cell>
          <cell r="C274">
            <v>0</v>
          </cell>
          <cell r="D274">
            <v>0</v>
          </cell>
          <cell r="E274">
            <v>95.521126760563362</v>
          </cell>
          <cell r="F274">
            <v>53.97</v>
          </cell>
          <cell r="G274">
            <v>40.58</v>
          </cell>
          <cell r="H274">
            <v>24.61</v>
          </cell>
          <cell r="I274">
            <v>23.12</v>
          </cell>
          <cell r="J274">
            <v>93.353454497736379</v>
          </cell>
          <cell r="K274">
            <v>36.270000000000003</v>
          </cell>
          <cell r="L274">
            <v>34.479999999999997</v>
          </cell>
          <cell r="M274">
            <v>21.51</v>
          </cell>
          <cell r="N274">
            <v>97.310410294272771</v>
          </cell>
          <cell r="O274">
            <v>33.909999999999997</v>
          </cell>
          <cell r="P274">
            <v>27.03</v>
          </cell>
          <cell r="Q274">
            <v>0</v>
          </cell>
          <cell r="R274">
            <v>36.630000000000003</v>
          </cell>
          <cell r="S274">
            <v>23.32</v>
          </cell>
          <cell r="T274">
            <v>58.79</v>
          </cell>
          <cell r="U274">
            <v>59.81</v>
          </cell>
          <cell r="V274">
            <v>20.010000000000002</v>
          </cell>
          <cell r="W274">
            <v>0</v>
          </cell>
          <cell r="X274">
            <v>111.90167693395097</v>
          </cell>
          <cell r="Y274">
            <v>2701.5</v>
          </cell>
          <cell r="Z274">
            <v>111.48665379091764</v>
          </cell>
          <cell r="AB274">
            <v>39353</v>
          </cell>
          <cell r="AC274">
            <v>95.521126760563362</v>
          </cell>
          <cell r="AD274">
            <v>93.353454497736379</v>
          </cell>
          <cell r="AE274">
            <v>97.310410294272771</v>
          </cell>
          <cell r="AF274">
            <v>111.90167693395097</v>
          </cell>
          <cell r="AG274">
            <v>111.48665379091764</v>
          </cell>
        </row>
        <row r="275">
          <cell r="A275">
            <v>39354</v>
          </cell>
          <cell r="B275">
            <v>33.909999999999997</v>
          </cell>
          <cell r="C275">
            <v>0</v>
          </cell>
          <cell r="D275">
            <v>0</v>
          </cell>
          <cell r="E275">
            <v>95.521126760563362</v>
          </cell>
          <cell r="F275">
            <v>53.97</v>
          </cell>
          <cell r="G275">
            <v>40.58</v>
          </cell>
          <cell r="H275">
            <v>24.61</v>
          </cell>
          <cell r="I275">
            <v>23.12</v>
          </cell>
          <cell r="J275">
            <v>93.353454497736379</v>
          </cell>
          <cell r="K275">
            <v>36.270000000000003</v>
          </cell>
          <cell r="L275">
            <v>34.479999999999997</v>
          </cell>
          <cell r="M275">
            <v>21.51</v>
          </cell>
          <cell r="N275">
            <v>97.310410294272771</v>
          </cell>
          <cell r="O275">
            <v>33.909999999999997</v>
          </cell>
          <cell r="P275">
            <v>27.03</v>
          </cell>
          <cell r="Q275">
            <v>0</v>
          </cell>
          <cell r="R275">
            <v>36.630000000000003</v>
          </cell>
          <cell r="S275">
            <v>23.32</v>
          </cell>
          <cell r="T275">
            <v>58.79</v>
          </cell>
          <cell r="U275">
            <v>59.81</v>
          </cell>
          <cell r="V275">
            <v>20.010000000000002</v>
          </cell>
          <cell r="W275">
            <v>0</v>
          </cell>
          <cell r="X275">
            <v>111.90167693395097</v>
          </cell>
          <cell r="Y275">
            <v>2701.5</v>
          </cell>
          <cell r="Z275">
            <v>111.48665379091764</v>
          </cell>
          <cell r="AB275">
            <v>39354</v>
          </cell>
          <cell r="AC275">
            <v>95.521126760563362</v>
          </cell>
          <cell r="AD275">
            <v>93.353454497736379</v>
          </cell>
          <cell r="AE275">
            <v>97.310410294272771</v>
          </cell>
          <cell r="AF275">
            <v>111.90167693395097</v>
          </cell>
          <cell r="AG275">
            <v>111.48665379091764</v>
          </cell>
        </row>
        <row r="276">
          <cell r="A276">
            <v>39355</v>
          </cell>
          <cell r="B276">
            <v>33.909999999999997</v>
          </cell>
          <cell r="C276">
            <v>0</v>
          </cell>
          <cell r="D276">
            <v>0</v>
          </cell>
          <cell r="E276">
            <v>95.521126760563362</v>
          </cell>
          <cell r="F276">
            <v>53.97</v>
          </cell>
          <cell r="G276">
            <v>40.58</v>
          </cell>
          <cell r="H276">
            <v>24.61</v>
          </cell>
          <cell r="I276">
            <v>23.12</v>
          </cell>
          <cell r="J276">
            <v>93.353454497736379</v>
          </cell>
          <cell r="K276">
            <v>36.270000000000003</v>
          </cell>
          <cell r="L276">
            <v>34.479999999999997</v>
          </cell>
          <cell r="M276">
            <v>21.51</v>
          </cell>
          <cell r="N276">
            <v>97.310410294272771</v>
          </cell>
          <cell r="O276">
            <v>33.909999999999997</v>
          </cell>
          <cell r="P276">
            <v>27.03</v>
          </cell>
          <cell r="Q276">
            <v>0</v>
          </cell>
          <cell r="R276">
            <v>36.630000000000003</v>
          </cell>
          <cell r="S276">
            <v>23.32</v>
          </cell>
          <cell r="T276">
            <v>58.79</v>
          </cell>
          <cell r="U276">
            <v>59.81</v>
          </cell>
          <cell r="V276">
            <v>20.010000000000002</v>
          </cell>
          <cell r="W276">
            <v>0</v>
          </cell>
          <cell r="X276">
            <v>111.90167693395097</v>
          </cell>
          <cell r="Y276">
            <v>2701.5</v>
          </cell>
          <cell r="Z276">
            <v>111.48665379091764</v>
          </cell>
          <cell r="AB276">
            <v>39355</v>
          </cell>
          <cell r="AC276">
            <v>95.521126760563362</v>
          </cell>
          <cell r="AD276">
            <v>93.353454497736379</v>
          </cell>
          <cell r="AE276">
            <v>97.310410294272771</v>
          </cell>
          <cell r="AF276">
            <v>111.90167693395097</v>
          </cell>
          <cell r="AG276">
            <v>111.48665379091764</v>
          </cell>
        </row>
        <row r="277">
          <cell r="A277">
            <v>39356</v>
          </cell>
          <cell r="B277">
            <v>32.1</v>
          </cell>
          <cell r="C277">
            <v>0</v>
          </cell>
          <cell r="D277">
            <v>0</v>
          </cell>
          <cell r="E277">
            <v>90.422535211267601</v>
          </cell>
          <cell r="F277">
            <v>55.03</v>
          </cell>
          <cell r="G277">
            <v>41.34</v>
          </cell>
          <cell r="H277">
            <v>26.01</v>
          </cell>
          <cell r="I277">
            <v>23.48</v>
          </cell>
          <cell r="J277">
            <v>95.702381733482071</v>
          </cell>
          <cell r="K277">
            <v>36.65</v>
          </cell>
          <cell r="L277">
            <v>35.19</v>
          </cell>
          <cell r="M277">
            <v>21.64</v>
          </cell>
          <cell r="N277">
            <v>98.597194388777552</v>
          </cell>
          <cell r="O277">
            <v>32.1</v>
          </cell>
          <cell r="P277">
            <v>27.399989999999999</v>
          </cell>
          <cell r="Q277">
            <v>0</v>
          </cell>
          <cell r="R277">
            <v>37.119999999999997</v>
          </cell>
          <cell r="S277">
            <v>23.75</v>
          </cell>
          <cell r="T277">
            <v>58.03</v>
          </cell>
          <cell r="U277">
            <v>60.82</v>
          </cell>
          <cell r="V277">
            <v>19.66</v>
          </cell>
          <cell r="W277">
            <v>0</v>
          </cell>
          <cell r="X277">
            <v>111.63431601404416</v>
          </cell>
          <cell r="Y277">
            <v>2740.99</v>
          </cell>
          <cell r="Z277">
            <v>113.1163439475726</v>
          </cell>
          <cell r="AB277">
            <v>39356</v>
          </cell>
          <cell r="AC277">
            <v>90.422535211267601</v>
          </cell>
          <cell r="AD277">
            <v>95.702381733482071</v>
          </cell>
          <cell r="AE277">
            <v>98.597194388777552</v>
          </cell>
          <cell r="AF277">
            <v>111.63431601404416</v>
          </cell>
          <cell r="AG277">
            <v>113.1163439475726</v>
          </cell>
        </row>
        <row r="278">
          <cell r="A278">
            <v>39357</v>
          </cell>
          <cell r="B278">
            <v>32.79</v>
          </cell>
          <cell r="C278">
            <v>0</v>
          </cell>
          <cell r="D278">
            <v>0</v>
          </cell>
          <cell r="E278">
            <v>92.366197183098592</v>
          </cell>
          <cell r="F278">
            <v>55.04</v>
          </cell>
          <cell r="G278">
            <v>40.94</v>
          </cell>
          <cell r="H278">
            <v>27.07</v>
          </cell>
          <cell r="I278">
            <v>23.46</v>
          </cell>
          <cell r="J278">
            <v>96.128862935502909</v>
          </cell>
          <cell r="K278">
            <v>36.89</v>
          </cell>
          <cell r="L278">
            <v>35.119999999999997</v>
          </cell>
          <cell r="M278">
            <v>21.59</v>
          </cell>
          <cell r="N278">
            <v>98.723763316105888</v>
          </cell>
          <cell r="O278">
            <v>32.79</v>
          </cell>
          <cell r="P278">
            <v>27.350010000000001</v>
          </cell>
          <cell r="Q278">
            <v>0</v>
          </cell>
          <cell r="R278">
            <v>38.53</v>
          </cell>
          <cell r="S278">
            <v>23.75</v>
          </cell>
          <cell r="T278">
            <v>58.37</v>
          </cell>
          <cell r="U278">
            <v>60.47</v>
          </cell>
          <cell r="V278">
            <v>19.8</v>
          </cell>
          <cell r="W278">
            <v>0</v>
          </cell>
          <cell r="X278">
            <v>112.57438496876304</v>
          </cell>
          <cell r="Y278">
            <v>2747.11</v>
          </cell>
          <cell r="Z278">
            <v>113.3689067168491</v>
          </cell>
          <cell r="AB278">
            <v>39357</v>
          </cell>
          <cell r="AC278">
            <v>92.366197183098592</v>
          </cell>
          <cell r="AD278">
            <v>96.128862935502909</v>
          </cell>
          <cell r="AE278">
            <v>98.723763316105888</v>
          </cell>
          <cell r="AF278">
            <v>112.57438496876304</v>
          </cell>
          <cell r="AG278">
            <v>113.3689067168491</v>
          </cell>
        </row>
        <row r="279">
          <cell r="A279">
            <v>39358</v>
          </cell>
          <cell r="B279">
            <v>34.07</v>
          </cell>
          <cell r="C279">
            <v>0</v>
          </cell>
          <cell r="D279">
            <v>0</v>
          </cell>
          <cell r="E279">
            <v>95.971830985915503</v>
          </cell>
          <cell r="F279">
            <v>56.46</v>
          </cell>
          <cell r="G279">
            <v>40.54</v>
          </cell>
          <cell r="H279">
            <v>26.99</v>
          </cell>
          <cell r="I279">
            <v>23.38</v>
          </cell>
          <cell r="J279">
            <v>96.693130372022836</v>
          </cell>
          <cell r="K279">
            <v>36.19</v>
          </cell>
          <cell r="L279">
            <v>34.9</v>
          </cell>
          <cell r="M279">
            <v>21.45</v>
          </cell>
          <cell r="N279">
            <v>97.605737791372221</v>
          </cell>
          <cell r="O279">
            <v>34.07</v>
          </cell>
          <cell r="P279">
            <v>26.16</v>
          </cell>
          <cell r="Q279">
            <v>0</v>
          </cell>
          <cell r="R279">
            <v>38.549999999999997</v>
          </cell>
          <cell r="S279">
            <v>23.31</v>
          </cell>
          <cell r="T279">
            <v>58.58</v>
          </cell>
          <cell r="U279">
            <v>61</v>
          </cell>
          <cell r="V279">
            <v>19.66</v>
          </cell>
          <cell r="W279">
            <v>0</v>
          </cell>
          <cell r="X279">
            <v>112.69081014701121</v>
          </cell>
          <cell r="Y279">
            <v>2729.43</v>
          </cell>
          <cell r="Z279">
            <v>112.63928093893925</v>
          </cell>
          <cell r="AB279">
            <v>39358</v>
          </cell>
          <cell r="AC279">
            <v>95.971830985915503</v>
          </cell>
          <cell r="AD279">
            <v>96.693130372022836</v>
          </cell>
          <cell r="AE279">
            <v>97.605737791372221</v>
          </cell>
          <cell r="AF279">
            <v>112.69081014701121</v>
          </cell>
          <cell r="AG279">
            <v>112.63928093893925</v>
          </cell>
        </row>
        <row r="280">
          <cell r="A280">
            <v>39359</v>
          </cell>
          <cell r="B280">
            <v>36.299999999999997</v>
          </cell>
          <cell r="C280">
            <v>0</v>
          </cell>
          <cell r="D280">
            <v>0</v>
          </cell>
          <cell r="E280">
            <v>102.25352112676056</v>
          </cell>
          <cell r="F280">
            <v>56.67</v>
          </cell>
          <cell r="G280">
            <v>39.79</v>
          </cell>
          <cell r="H280">
            <v>27.14</v>
          </cell>
          <cell r="I280">
            <v>23.4</v>
          </cell>
          <cell r="J280">
            <v>96.450364149334035</v>
          </cell>
          <cell r="K280">
            <v>34.51</v>
          </cell>
          <cell r="L280">
            <v>34.99</v>
          </cell>
          <cell r="M280">
            <v>21.86</v>
          </cell>
          <cell r="N280">
            <v>96.361143339310189</v>
          </cell>
          <cell r="O280">
            <v>36.299999999999997</v>
          </cell>
          <cell r="P280">
            <v>26.16</v>
          </cell>
          <cell r="Q280">
            <v>0</v>
          </cell>
          <cell r="R280">
            <v>38.81</v>
          </cell>
          <cell r="S280">
            <v>23.74</v>
          </cell>
          <cell r="T280">
            <v>59.3</v>
          </cell>
          <cell r="U280">
            <v>61.55</v>
          </cell>
          <cell r="V280">
            <v>20.07</v>
          </cell>
          <cell r="W280">
            <v>0</v>
          </cell>
          <cell r="X280">
            <v>114.67442368803692</v>
          </cell>
          <cell r="Y280">
            <v>2733.57</v>
          </cell>
          <cell r="Z280">
            <v>112.81013222403804</v>
          </cell>
          <cell r="AB280">
            <v>39359</v>
          </cell>
          <cell r="AC280">
            <v>102.25352112676056</v>
          </cell>
          <cell r="AD280">
            <v>96.450364149334035</v>
          </cell>
          <cell r="AE280">
            <v>96.361143339310189</v>
          </cell>
          <cell r="AF280">
            <v>114.67442368803692</v>
          </cell>
          <cell r="AG280">
            <v>112.81013222403804</v>
          </cell>
        </row>
        <row r="281">
          <cell r="A281">
            <v>39360</v>
          </cell>
          <cell r="B281">
            <v>39.270000000000003</v>
          </cell>
          <cell r="C281">
            <v>0</v>
          </cell>
          <cell r="D281">
            <v>0</v>
          </cell>
          <cell r="E281">
            <v>110.61971830985917</v>
          </cell>
          <cell r="F281">
            <v>55.43</v>
          </cell>
          <cell r="G281">
            <v>40.93</v>
          </cell>
          <cell r="H281">
            <v>28.02</v>
          </cell>
          <cell r="I281">
            <v>24.11</v>
          </cell>
          <cell r="J281">
            <v>97.427990289351101</v>
          </cell>
          <cell r="K281">
            <v>34.74</v>
          </cell>
          <cell r="L281">
            <v>35.19</v>
          </cell>
          <cell r="M281">
            <v>21.85</v>
          </cell>
          <cell r="N281">
            <v>96.804134584959385</v>
          </cell>
          <cell r="O281">
            <v>39.270000000000003</v>
          </cell>
          <cell r="P281">
            <v>25.94</v>
          </cell>
          <cell r="Q281">
            <v>0</v>
          </cell>
          <cell r="R281">
            <v>38.69</v>
          </cell>
          <cell r="S281">
            <v>23.81</v>
          </cell>
          <cell r="T281">
            <v>59.7</v>
          </cell>
          <cell r="U281">
            <v>61.41</v>
          </cell>
          <cell r="V281">
            <v>20.329999999999998</v>
          </cell>
          <cell r="W281">
            <v>0</v>
          </cell>
          <cell r="X281">
            <v>116.06295316675495</v>
          </cell>
          <cell r="Y281">
            <v>2780.32</v>
          </cell>
          <cell r="Z281">
            <v>114.73943115601118</v>
          </cell>
          <cell r="AB281">
            <v>39360</v>
          </cell>
          <cell r="AC281">
            <v>110.61971830985917</v>
          </cell>
          <cell r="AD281">
            <v>97.427990289351101</v>
          </cell>
          <cell r="AE281">
            <v>96.804134584959385</v>
          </cell>
          <cell r="AF281">
            <v>116.06295316675495</v>
          </cell>
          <cell r="AG281">
            <v>114.73943115601118</v>
          </cell>
        </row>
        <row r="282">
          <cell r="A282">
            <v>39361</v>
          </cell>
          <cell r="B282">
            <v>39.270000000000003</v>
          </cell>
          <cell r="C282">
            <v>0</v>
          </cell>
          <cell r="D282">
            <v>0</v>
          </cell>
          <cell r="E282">
            <v>110.61971830985917</v>
          </cell>
          <cell r="F282">
            <v>55.43</v>
          </cell>
          <cell r="G282">
            <v>40.93</v>
          </cell>
          <cell r="H282">
            <v>28.02</v>
          </cell>
          <cell r="I282">
            <v>24.11</v>
          </cell>
          <cell r="J282">
            <v>97.427990289351101</v>
          </cell>
          <cell r="K282">
            <v>34.74</v>
          </cell>
          <cell r="L282">
            <v>35.19</v>
          </cell>
          <cell r="M282">
            <v>21.85</v>
          </cell>
          <cell r="N282">
            <v>96.804134584959385</v>
          </cell>
          <cell r="O282">
            <v>39.270000000000003</v>
          </cell>
          <cell r="P282">
            <v>25.94</v>
          </cell>
          <cell r="Q282">
            <v>0</v>
          </cell>
          <cell r="R282">
            <v>38.69</v>
          </cell>
          <cell r="S282">
            <v>23.81</v>
          </cell>
          <cell r="T282">
            <v>59.7</v>
          </cell>
          <cell r="U282">
            <v>61.41</v>
          </cell>
          <cell r="V282">
            <v>20.329999999999998</v>
          </cell>
          <cell r="W282">
            <v>0</v>
          </cell>
          <cell r="X282">
            <v>116.06295316675495</v>
          </cell>
          <cell r="Y282">
            <v>2780.32</v>
          </cell>
          <cell r="Z282">
            <v>114.73943115601118</v>
          </cell>
          <cell r="AB282">
            <v>39361</v>
          </cell>
          <cell r="AC282">
            <v>110.61971830985917</v>
          </cell>
          <cell r="AD282">
            <v>97.427990289351101</v>
          </cell>
          <cell r="AE282">
            <v>96.804134584959385</v>
          </cell>
          <cell r="AF282">
            <v>116.06295316675495</v>
          </cell>
          <cell r="AG282">
            <v>114.73943115601118</v>
          </cell>
        </row>
        <row r="283">
          <cell r="A283">
            <v>39362</v>
          </cell>
          <cell r="B283">
            <v>39.270000000000003</v>
          </cell>
          <cell r="C283">
            <v>0</v>
          </cell>
          <cell r="D283">
            <v>0</v>
          </cell>
          <cell r="E283">
            <v>110.61971830985917</v>
          </cell>
          <cell r="F283">
            <v>55.43</v>
          </cell>
          <cell r="G283">
            <v>40.93</v>
          </cell>
          <cell r="H283">
            <v>28.02</v>
          </cell>
          <cell r="I283">
            <v>24.11</v>
          </cell>
          <cell r="J283">
            <v>97.427990289351101</v>
          </cell>
          <cell r="K283">
            <v>34.74</v>
          </cell>
          <cell r="L283">
            <v>35.19</v>
          </cell>
          <cell r="M283">
            <v>21.85</v>
          </cell>
          <cell r="N283">
            <v>96.804134584959385</v>
          </cell>
          <cell r="O283">
            <v>39.270000000000003</v>
          </cell>
          <cell r="P283">
            <v>25.94</v>
          </cell>
          <cell r="Q283">
            <v>0</v>
          </cell>
          <cell r="R283">
            <v>38.69</v>
          </cell>
          <cell r="S283">
            <v>23.81</v>
          </cell>
          <cell r="T283">
            <v>59.7</v>
          </cell>
          <cell r="U283">
            <v>61.41</v>
          </cell>
          <cell r="V283">
            <v>20.329999999999998</v>
          </cell>
          <cell r="W283">
            <v>0</v>
          </cell>
          <cell r="X283">
            <v>116.06295316675495</v>
          </cell>
          <cell r="Y283">
            <v>2780.32</v>
          </cell>
          <cell r="Z283">
            <v>114.73943115601118</v>
          </cell>
          <cell r="AB283">
            <v>39362</v>
          </cell>
          <cell r="AC283">
            <v>110.61971830985917</v>
          </cell>
          <cell r="AD283">
            <v>97.427990289351101</v>
          </cell>
          <cell r="AE283">
            <v>96.804134584959385</v>
          </cell>
          <cell r="AF283">
            <v>116.06295316675495</v>
          </cell>
          <cell r="AG283">
            <v>114.73943115601118</v>
          </cell>
        </row>
        <row r="284">
          <cell r="A284">
            <v>39363</v>
          </cell>
          <cell r="B284">
            <v>38.915999999999997</v>
          </cell>
          <cell r="C284">
            <v>0</v>
          </cell>
          <cell r="D284">
            <v>0</v>
          </cell>
          <cell r="E284">
            <v>109.62253521126759</v>
          </cell>
          <cell r="F284">
            <v>55.01</v>
          </cell>
          <cell r="G284">
            <v>41.1</v>
          </cell>
          <cell r="H284">
            <v>27.48</v>
          </cell>
          <cell r="I284">
            <v>24.52</v>
          </cell>
          <cell r="J284">
            <v>97.178662817400436</v>
          </cell>
          <cell r="K284">
            <v>34.729999999999997</v>
          </cell>
          <cell r="L284">
            <v>34.950000000000003</v>
          </cell>
          <cell r="M284">
            <v>21.97</v>
          </cell>
          <cell r="N284">
            <v>96.667018247020366</v>
          </cell>
          <cell r="O284">
            <v>38.915999999999997</v>
          </cell>
          <cell r="P284">
            <v>26.17</v>
          </cell>
          <cell r="Q284">
            <v>0</v>
          </cell>
          <cell r="R284">
            <v>38.380000000000003</v>
          </cell>
          <cell r="S284">
            <v>24.52</v>
          </cell>
          <cell r="T284">
            <v>59.22</v>
          </cell>
          <cell r="U284">
            <v>61.76</v>
          </cell>
          <cell r="V284">
            <v>19.920000000000002</v>
          </cell>
          <cell r="W284">
            <v>0</v>
          </cell>
          <cell r="X284">
            <v>115.94911099831347</v>
          </cell>
          <cell r="Y284">
            <v>2787.37</v>
          </cell>
          <cell r="Z284">
            <v>115.03037356179536</v>
          </cell>
          <cell r="AB284">
            <v>39363</v>
          </cell>
          <cell r="AC284">
            <v>109.62253521126759</v>
          </cell>
          <cell r="AD284">
            <v>97.178662817400436</v>
          </cell>
          <cell r="AE284">
            <v>96.667018247020366</v>
          </cell>
          <cell r="AF284">
            <v>115.94911099831347</v>
          </cell>
          <cell r="AG284">
            <v>115.03037356179536</v>
          </cell>
        </row>
        <row r="285">
          <cell r="A285">
            <v>39364</v>
          </cell>
          <cell r="B285">
            <v>37.99</v>
          </cell>
          <cell r="C285">
            <v>0</v>
          </cell>
          <cell r="D285">
            <v>0</v>
          </cell>
          <cell r="E285">
            <v>107.01408450704226</v>
          </cell>
          <cell r="F285">
            <v>56.1</v>
          </cell>
          <cell r="G285">
            <v>41.96</v>
          </cell>
          <cell r="H285">
            <v>28.3</v>
          </cell>
          <cell r="I285">
            <v>24.7</v>
          </cell>
          <cell r="J285">
            <v>99.114231349648975</v>
          </cell>
          <cell r="K285">
            <v>34.79</v>
          </cell>
          <cell r="L285">
            <v>35.15</v>
          </cell>
          <cell r="M285">
            <v>22.02</v>
          </cell>
          <cell r="N285">
            <v>96.993987975951896</v>
          </cell>
          <cell r="O285">
            <v>37.99</v>
          </cell>
          <cell r="P285">
            <v>26.67999</v>
          </cell>
          <cell r="Q285">
            <v>0</v>
          </cell>
          <cell r="R285">
            <v>38.64</v>
          </cell>
          <cell r="S285">
            <v>24.14</v>
          </cell>
          <cell r="T285">
            <v>59.86</v>
          </cell>
          <cell r="U285">
            <v>63.86</v>
          </cell>
          <cell r="V285">
            <v>20.22</v>
          </cell>
          <cell r="W285">
            <v>0</v>
          </cell>
          <cell r="X285">
            <v>117.02888240496409</v>
          </cell>
          <cell r="Y285">
            <v>2803.91</v>
          </cell>
          <cell r="Z285">
            <v>115.71295333366348</v>
          </cell>
          <cell r="AB285">
            <v>39364</v>
          </cell>
          <cell r="AC285">
            <v>107.01408450704226</v>
          </cell>
          <cell r="AD285">
            <v>99.114231349648975</v>
          </cell>
          <cell r="AE285">
            <v>96.993987975951896</v>
          </cell>
          <cell r="AF285">
            <v>117.02888240496409</v>
          </cell>
          <cell r="AG285">
            <v>115.71295333366348</v>
          </cell>
        </row>
        <row r="286">
          <cell r="A286">
            <v>39365</v>
          </cell>
          <cell r="B286">
            <v>39.75</v>
          </cell>
          <cell r="C286">
            <v>0</v>
          </cell>
          <cell r="D286">
            <v>0</v>
          </cell>
          <cell r="E286">
            <v>111.9718309859155</v>
          </cell>
          <cell r="F286">
            <v>57.3</v>
          </cell>
          <cell r="G286">
            <v>42.01</v>
          </cell>
          <cell r="H286">
            <v>27.18</v>
          </cell>
          <cell r="I286">
            <v>24.83</v>
          </cell>
          <cell r="J286">
            <v>99.284823830457313</v>
          </cell>
          <cell r="K286">
            <v>34.65</v>
          </cell>
          <cell r="L286">
            <v>33.979999999999997</v>
          </cell>
          <cell r="M286">
            <v>22.02</v>
          </cell>
          <cell r="N286">
            <v>95.61227718595083</v>
          </cell>
          <cell r="O286">
            <v>39.75</v>
          </cell>
          <cell r="P286">
            <v>27.23</v>
          </cell>
          <cell r="Q286">
            <v>0</v>
          </cell>
          <cell r="R286">
            <v>38.47</v>
          </cell>
          <cell r="S286">
            <v>23.9</v>
          </cell>
          <cell r="T286">
            <v>60.55</v>
          </cell>
          <cell r="U286">
            <v>65.12</v>
          </cell>
          <cell r="V286">
            <v>20.49</v>
          </cell>
          <cell r="W286">
            <v>0</v>
          </cell>
          <cell r="X286">
            <v>118.80551449739048</v>
          </cell>
          <cell r="Y286">
            <v>2811.61</v>
          </cell>
          <cell r="Z286">
            <v>116.03072021657673</v>
          </cell>
          <cell r="AB286">
            <v>39365</v>
          </cell>
          <cell r="AC286">
            <v>111.9718309859155</v>
          </cell>
          <cell r="AD286">
            <v>99.284823830457313</v>
          </cell>
          <cell r="AE286">
            <v>95.61227718595083</v>
          </cell>
          <cell r="AF286">
            <v>118.80551449739048</v>
          </cell>
          <cell r="AG286">
            <v>116.03072021657673</v>
          </cell>
        </row>
        <row r="287">
          <cell r="A287">
            <v>39366</v>
          </cell>
          <cell r="B287">
            <v>38.270000000000003</v>
          </cell>
          <cell r="C287">
            <v>0</v>
          </cell>
          <cell r="D287">
            <v>0</v>
          </cell>
          <cell r="E287">
            <v>107.80281690140845</v>
          </cell>
          <cell r="F287">
            <v>55.71</v>
          </cell>
          <cell r="G287">
            <v>42.55</v>
          </cell>
          <cell r="H287">
            <v>26.09</v>
          </cell>
          <cell r="I287">
            <v>25.29</v>
          </cell>
          <cell r="J287">
            <v>98.18253395446493</v>
          </cell>
          <cell r="K287">
            <v>35.22</v>
          </cell>
          <cell r="L287">
            <v>33.74</v>
          </cell>
          <cell r="M287">
            <v>21.74</v>
          </cell>
          <cell r="N287">
            <v>95.665014239004321</v>
          </cell>
          <cell r="O287">
            <v>38.270000000000003</v>
          </cell>
          <cell r="P287">
            <v>26.28999</v>
          </cell>
          <cell r="Q287">
            <v>0</v>
          </cell>
          <cell r="R287">
            <v>38.43</v>
          </cell>
          <cell r="S287">
            <v>24.01</v>
          </cell>
          <cell r="T287">
            <v>59.8</v>
          </cell>
          <cell r="U287">
            <v>63.58</v>
          </cell>
          <cell r="V287">
            <v>20.8</v>
          </cell>
          <cell r="W287">
            <v>0</v>
          </cell>
          <cell r="X287">
            <v>116.93832613461295</v>
          </cell>
          <cell r="Y287">
            <v>2772.2</v>
          </cell>
          <cell r="Z287">
            <v>114.40433153402994</v>
          </cell>
          <cell r="AB287">
            <v>39366</v>
          </cell>
          <cell r="AC287">
            <v>107.80281690140845</v>
          </cell>
          <cell r="AD287">
            <v>98.18253395446493</v>
          </cell>
          <cell r="AE287">
            <v>95.665014239004321</v>
          </cell>
          <cell r="AF287">
            <v>116.93832613461295</v>
          </cell>
          <cell r="AG287">
            <v>114.40433153402994</v>
          </cell>
        </row>
        <row r="288">
          <cell r="A288">
            <v>39367</v>
          </cell>
          <cell r="B288">
            <v>38.5</v>
          </cell>
          <cell r="C288">
            <v>0</v>
          </cell>
          <cell r="D288">
            <v>0</v>
          </cell>
          <cell r="E288">
            <v>108.45070422535213</v>
          </cell>
          <cell r="F288">
            <v>54.25</v>
          </cell>
          <cell r="G288">
            <v>42.62</v>
          </cell>
          <cell r="H288">
            <v>26.58</v>
          </cell>
          <cell r="I288">
            <v>25.46</v>
          </cell>
          <cell r="J288">
            <v>97.703562758349193</v>
          </cell>
          <cell r="K288">
            <v>35.6</v>
          </cell>
          <cell r="L288">
            <v>34.35</v>
          </cell>
          <cell r="M288">
            <v>22.44</v>
          </cell>
          <cell r="N288">
            <v>97.44752663221179</v>
          </cell>
          <cell r="O288">
            <v>38.5</v>
          </cell>
          <cell r="P288">
            <v>26.02</v>
          </cell>
          <cell r="Q288">
            <v>0</v>
          </cell>
          <cell r="R288">
            <v>38.53</v>
          </cell>
          <cell r="S288">
            <v>24.45</v>
          </cell>
          <cell r="T288">
            <v>59.1</v>
          </cell>
          <cell r="U288">
            <v>64.05</v>
          </cell>
          <cell r="V288">
            <v>21.02</v>
          </cell>
          <cell r="W288">
            <v>0</v>
          </cell>
          <cell r="X288">
            <v>117.14962841096902</v>
          </cell>
          <cell r="Y288">
            <v>2805.68</v>
          </cell>
          <cell r="Z288">
            <v>115.78599844830717</v>
          </cell>
          <cell r="AB288">
            <v>39367</v>
          </cell>
          <cell r="AC288">
            <v>108.45070422535213</v>
          </cell>
          <cell r="AD288">
            <v>97.703562758349193</v>
          </cell>
          <cell r="AE288">
            <v>97.44752663221179</v>
          </cell>
          <cell r="AF288">
            <v>117.14962841096902</v>
          </cell>
          <cell r="AG288">
            <v>115.78599844830717</v>
          </cell>
        </row>
        <row r="289">
          <cell r="A289">
            <v>39368</v>
          </cell>
          <cell r="B289">
            <v>38.5</v>
          </cell>
          <cell r="C289">
            <v>0</v>
          </cell>
          <cell r="D289">
            <v>0</v>
          </cell>
          <cell r="E289">
            <v>108.45070422535213</v>
          </cell>
          <cell r="F289">
            <v>54.25</v>
          </cell>
          <cell r="G289">
            <v>42.62</v>
          </cell>
          <cell r="H289">
            <v>26.58</v>
          </cell>
          <cell r="I289">
            <v>25.46</v>
          </cell>
          <cell r="J289">
            <v>97.703562758349193</v>
          </cell>
          <cell r="K289">
            <v>35.6</v>
          </cell>
          <cell r="L289">
            <v>34.35</v>
          </cell>
          <cell r="M289">
            <v>22.44</v>
          </cell>
          <cell r="N289">
            <v>97.44752663221179</v>
          </cell>
          <cell r="O289">
            <v>38.5</v>
          </cell>
          <cell r="P289">
            <v>26.02</v>
          </cell>
          <cell r="Q289">
            <v>0</v>
          </cell>
          <cell r="R289">
            <v>38.53</v>
          </cell>
          <cell r="S289">
            <v>24.45</v>
          </cell>
          <cell r="T289">
            <v>59.1</v>
          </cell>
          <cell r="U289">
            <v>64.05</v>
          </cell>
          <cell r="V289">
            <v>21.02</v>
          </cell>
          <cell r="W289">
            <v>0</v>
          </cell>
          <cell r="X289">
            <v>117.14962841096902</v>
          </cell>
          <cell r="Y289">
            <v>2805.68</v>
          </cell>
          <cell r="Z289">
            <v>115.78599844830717</v>
          </cell>
          <cell r="AB289">
            <v>39368</v>
          </cell>
          <cell r="AC289">
            <v>108.45070422535213</v>
          </cell>
          <cell r="AD289">
            <v>97.703562758349193</v>
          </cell>
          <cell r="AE289">
            <v>97.44752663221179</v>
          </cell>
          <cell r="AF289">
            <v>117.14962841096902</v>
          </cell>
          <cell r="AG289">
            <v>115.78599844830717</v>
          </cell>
        </row>
        <row r="290">
          <cell r="A290">
            <v>39369</v>
          </cell>
          <cell r="B290">
            <v>38.5</v>
          </cell>
          <cell r="C290">
            <v>0</v>
          </cell>
          <cell r="D290">
            <v>0</v>
          </cell>
          <cell r="E290">
            <v>108.45070422535213</v>
          </cell>
          <cell r="F290">
            <v>54.25</v>
          </cell>
          <cell r="G290">
            <v>42.62</v>
          </cell>
          <cell r="H290">
            <v>26.58</v>
          </cell>
          <cell r="I290">
            <v>25.46</v>
          </cell>
          <cell r="J290">
            <v>97.703562758349193</v>
          </cell>
          <cell r="K290">
            <v>35.6</v>
          </cell>
          <cell r="L290">
            <v>34.35</v>
          </cell>
          <cell r="M290">
            <v>22.44</v>
          </cell>
          <cell r="N290">
            <v>97.44752663221179</v>
          </cell>
          <cell r="O290">
            <v>38.5</v>
          </cell>
          <cell r="P290">
            <v>26.02</v>
          </cell>
          <cell r="Q290">
            <v>0</v>
          </cell>
          <cell r="R290">
            <v>38.53</v>
          </cell>
          <cell r="S290">
            <v>24.45</v>
          </cell>
          <cell r="T290">
            <v>59.1</v>
          </cell>
          <cell r="U290">
            <v>64.05</v>
          </cell>
          <cell r="V290">
            <v>21.02</v>
          </cell>
          <cell r="W290">
            <v>0</v>
          </cell>
          <cell r="X290">
            <v>117.14962841096902</v>
          </cell>
          <cell r="Y290">
            <v>2805.68</v>
          </cell>
          <cell r="Z290">
            <v>115.78599844830717</v>
          </cell>
          <cell r="AB290">
            <v>39369</v>
          </cell>
          <cell r="AC290">
            <v>108.45070422535213</v>
          </cell>
          <cell r="AD290">
            <v>97.703562758349193</v>
          </cell>
          <cell r="AE290">
            <v>97.44752663221179</v>
          </cell>
          <cell r="AF290">
            <v>117.14962841096902</v>
          </cell>
          <cell r="AG290">
            <v>115.78599844830717</v>
          </cell>
        </row>
        <row r="291">
          <cell r="A291">
            <v>39370</v>
          </cell>
          <cell r="B291">
            <v>39.229999999999997</v>
          </cell>
          <cell r="C291">
            <v>0</v>
          </cell>
          <cell r="D291">
            <v>0</v>
          </cell>
          <cell r="E291">
            <v>110.50704225352112</v>
          </cell>
          <cell r="F291">
            <v>53.77</v>
          </cell>
          <cell r="G291">
            <v>42.08</v>
          </cell>
          <cell r="H291">
            <v>26.23</v>
          </cell>
          <cell r="I291">
            <v>25.69</v>
          </cell>
          <cell r="J291">
            <v>96.955580342497214</v>
          </cell>
          <cell r="K291">
            <v>35.1</v>
          </cell>
          <cell r="L291">
            <v>33.89</v>
          </cell>
          <cell r="M291">
            <v>22.02</v>
          </cell>
          <cell r="N291">
            <v>95.99198396793588</v>
          </cell>
          <cell r="O291">
            <v>39.229999999999997</v>
          </cell>
          <cell r="P291">
            <v>24.94</v>
          </cell>
          <cell r="Q291">
            <v>0</v>
          </cell>
          <cell r="R291">
            <v>38.29</v>
          </cell>
          <cell r="S291">
            <v>23.87</v>
          </cell>
          <cell r="T291">
            <v>58.83</v>
          </cell>
          <cell r="U291">
            <v>63.25</v>
          </cell>
          <cell r="V291">
            <v>20.71</v>
          </cell>
          <cell r="W291">
            <v>0</v>
          </cell>
          <cell r="X291">
            <v>116.05001655670475</v>
          </cell>
          <cell r="Y291">
            <v>2780.05</v>
          </cell>
          <cell r="Z291">
            <v>114.72828868089604</v>
          </cell>
          <cell r="AB291">
            <v>39370</v>
          </cell>
          <cell r="AC291">
            <v>110.50704225352112</v>
          </cell>
          <cell r="AD291">
            <v>96.955580342497214</v>
          </cell>
          <cell r="AE291">
            <v>95.99198396793588</v>
          </cell>
          <cell r="AF291">
            <v>116.05001655670475</v>
          </cell>
          <cell r="AG291">
            <v>114.72828868089604</v>
          </cell>
        </row>
        <row r="292">
          <cell r="A292">
            <v>39371</v>
          </cell>
          <cell r="B292">
            <v>39.01</v>
          </cell>
          <cell r="C292">
            <v>0</v>
          </cell>
          <cell r="D292">
            <v>0</v>
          </cell>
          <cell r="E292">
            <v>109.88732394366197</v>
          </cell>
          <cell r="F292">
            <v>54.46</v>
          </cell>
          <cell r="G292">
            <v>42.09</v>
          </cell>
          <cell r="H292">
            <v>26.47</v>
          </cell>
          <cell r="I292">
            <v>25.64</v>
          </cell>
          <cell r="J292">
            <v>97.539531526802719</v>
          </cell>
          <cell r="K292">
            <v>35.590000000000003</v>
          </cell>
          <cell r="L292">
            <v>33.24</v>
          </cell>
          <cell r="M292">
            <v>21.87</v>
          </cell>
          <cell r="N292">
            <v>95.665014239004336</v>
          </cell>
          <cell r="O292">
            <v>39.01</v>
          </cell>
          <cell r="P292">
            <v>25.05</v>
          </cell>
          <cell r="Q292">
            <v>0</v>
          </cell>
          <cell r="R292">
            <v>37.81</v>
          </cell>
          <cell r="S292">
            <v>24.08</v>
          </cell>
          <cell r="T292">
            <v>57.94</v>
          </cell>
          <cell r="U292">
            <v>63.09</v>
          </cell>
          <cell r="V292">
            <v>20.67</v>
          </cell>
          <cell r="W292">
            <v>0</v>
          </cell>
          <cell r="X292">
            <v>115.41612266424653</v>
          </cell>
          <cell r="Y292">
            <v>2763.91</v>
          </cell>
          <cell r="Z292">
            <v>114.06221627956883</v>
          </cell>
          <cell r="AB292">
            <v>39371</v>
          </cell>
          <cell r="AC292">
            <v>109.88732394366197</v>
          </cell>
          <cell r="AD292">
            <v>97.539531526802719</v>
          </cell>
          <cell r="AE292">
            <v>95.665014239004336</v>
          </cell>
          <cell r="AF292">
            <v>115.41612266424653</v>
          </cell>
          <cell r="AG292">
            <v>114.06221627956883</v>
          </cell>
        </row>
        <row r="293">
          <cell r="A293">
            <v>39372</v>
          </cell>
          <cell r="B293">
            <v>39.299999999999997</v>
          </cell>
          <cell r="C293">
            <v>0</v>
          </cell>
          <cell r="D293">
            <v>0</v>
          </cell>
          <cell r="E293">
            <v>110.70422535211266</v>
          </cell>
          <cell r="F293">
            <v>53.25</v>
          </cell>
          <cell r="G293">
            <v>42.51</v>
          </cell>
          <cell r="H293">
            <v>27.05</v>
          </cell>
          <cell r="I293">
            <v>25.72</v>
          </cell>
          <cell r="J293">
            <v>97.454235286398514</v>
          </cell>
          <cell r="K293">
            <v>35.92</v>
          </cell>
          <cell r="L293">
            <v>33.29</v>
          </cell>
          <cell r="M293">
            <v>22.07</v>
          </cell>
          <cell r="N293">
            <v>96.276764054424632</v>
          </cell>
          <cell r="O293">
            <v>39.299999999999997</v>
          </cell>
          <cell r="P293">
            <v>25.22</v>
          </cell>
          <cell r="Q293">
            <v>0</v>
          </cell>
          <cell r="R293">
            <v>38.03</v>
          </cell>
          <cell r="S293">
            <v>24</v>
          </cell>
          <cell r="T293">
            <v>58.44</v>
          </cell>
          <cell r="U293">
            <v>63.72</v>
          </cell>
          <cell r="V293">
            <v>20.97</v>
          </cell>
          <cell r="W293">
            <v>0</v>
          </cell>
          <cell r="X293">
            <v>116.2914999443079</v>
          </cell>
          <cell r="Y293">
            <v>2792.67</v>
          </cell>
          <cell r="Z293">
            <v>115.24909622146289</v>
          </cell>
          <cell r="AB293">
            <v>39372</v>
          </cell>
          <cell r="AC293">
            <v>110.70422535211266</v>
          </cell>
          <cell r="AD293">
            <v>97.454235286398514</v>
          </cell>
          <cell r="AE293">
            <v>96.276764054424632</v>
          </cell>
          <cell r="AF293">
            <v>116.2914999443079</v>
          </cell>
          <cell r="AG293">
            <v>115.24909622146289</v>
          </cell>
        </row>
        <row r="294">
          <cell r="A294">
            <v>39373</v>
          </cell>
          <cell r="B294">
            <v>38.65</v>
          </cell>
          <cell r="C294">
            <v>0</v>
          </cell>
          <cell r="D294">
            <v>0</v>
          </cell>
          <cell r="E294">
            <v>108.87323943661971</v>
          </cell>
          <cell r="F294">
            <v>57.58</v>
          </cell>
          <cell r="G294">
            <v>42</v>
          </cell>
          <cell r="H294">
            <v>27.91</v>
          </cell>
          <cell r="I294">
            <v>25.65</v>
          </cell>
          <cell r="J294">
            <v>100.47897119611574</v>
          </cell>
          <cell r="K294">
            <v>36.42</v>
          </cell>
          <cell r="L294">
            <v>33.94</v>
          </cell>
          <cell r="M294">
            <v>22</v>
          </cell>
          <cell r="N294">
            <v>97.41588440037971</v>
          </cell>
          <cell r="O294">
            <v>38.65</v>
          </cell>
          <cell r="P294">
            <v>24.71001</v>
          </cell>
          <cell r="Q294">
            <v>0</v>
          </cell>
          <cell r="R294">
            <v>37.880000000000003</v>
          </cell>
          <cell r="S294">
            <v>23.88</v>
          </cell>
          <cell r="T294">
            <v>58.3</v>
          </cell>
          <cell r="U294">
            <v>65.45</v>
          </cell>
          <cell r="V294">
            <v>20.9</v>
          </cell>
          <cell r="W294">
            <v>0</v>
          </cell>
          <cell r="X294">
            <v>116.33031408666173</v>
          </cell>
          <cell r="Y294">
            <v>2799.31</v>
          </cell>
          <cell r="Z294">
            <v>115.5231185724426</v>
          </cell>
          <cell r="AB294">
            <v>39373</v>
          </cell>
          <cell r="AC294">
            <v>108.87323943661971</v>
          </cell>
          <cell r="AD294">
            <v>100.47897119611574</v>
          </cell>
          <cell r="AE294">
            <v>97.41588440037971</v>
          </cell>
          <cell r="AF294">
            <v>116.33031408666173</v>
          </cell>
          <cell r="AG294">
            <v>115.5231185724426</v>
          </cell>
        </row>
        <row r="295">
          <cell r="A295">
            <v>39374</v>
          </cell>
          <cell r="B295">
            <v>37.75</v>
          </cell>
          <cell r="C295">
            <v>0</v>
          </cell>
          <cell r="D295">
            <v>0</v>
          </cell>
          <cell r="E295">
            <v>106.33802816901408</v>
          </cell>
          <cell r="F295">
            <v>56.87</v>
          </cell>
          <cell r="G295">
            <v>41.17</v>
          </cell>
          <cell r="H295">
            <v>26.93</v>
          </cell>
          <cell r="I295">
            <v>24.72</v>
          </cell>
          <cell r="J295">
            <v>98.215340200774222</v>
          </cell>
          <cell r="K295">
            <v>36.28</v>
          </cell>
          <cell r="L295">
            <v>33.159999999999997</v>
          </cell>
          <cell r="M295">
            <v>22.57</v>
          </cell>
          <cell r="N295">
            <v>97.046725029005358</v>
          </cell>
          <cell r="O295">
            <v>37.75</v>
          </cell>
          <cell r="P295">
            <v>24.5</v>
          </cell>
          <cell r="Q295">
            <v>0</v>
          </cell>
          <cell r="R295">
            <v>36.61</v>
          </cell>
          <cell r="S295">
            <v>23.42</v>
          </cell>
          <cell r="T295">
            <v>57.38</v>
          </cell>
          <cell r="U295">
            <v>59.52</v>
          </cell>
          <cell r="V295">
            <v>19.89</v>
          </cell>
          <cell r="W295">
            <v>0</v>
          </cell>
          <cell r="X295">
            <v>111.71625218989855</v>
          </cell>
          <cell r="Y295">
            <v>2725.16</v>
          </cell>
          <cell r="Z295">
            <v>112.46306475841463</v>
          </cell>
          <cell r="AB295">
            <v>39374</v>
          </cell>
          <cell r="AC295">
            <v>106.33802816901408</v>
          </cell>
          <cell r="AD295">
            <v>98.215340200774222</v>
          </cell>
          <cell r="AE295">
            <v>97.046725029005358</v>
          </cell>
          <cell r="AF295">
            <v>111.71625218989855</v>
          </cell>
          <cell r="AG295">
            <v>112.46306475841463</v>
          </cell>
        </row>
        <row r="296">
          <cell r="A296">
            <v>39375</v>
          </cell>
          <cell r="B296">
            <v>37.75</v>
          </cell>
          <cell r="C296">
            <v>0</v>
          </cell>
          <cell r="D296">
            <v>0</v>
          </cell>
          <cell r="E296">
            <v>106.33802816901408</v>
          </cell>
          <cell r="F296">
            <v>56.87</v>
          </cell>
          <cell r="G296">
            <v>41.17</v>
          </cell>
          <cell r="H296">
            <v>26.93</v>
          </cell>
          <cell r="I296">
            <v>24.72</v>
          </cell>
          <cell r="J296">
            <v>98.215340200774222</v>
          </cell>
          <cell r="K296">
            <v>36.28</v>
          </cell>
          <cell r="L296">
            <v>33.159999999999997</v>
          </cell>
          <cell r="M296">
            <v>22.57</v>
          </cell>
          <cell r="N296">
            <v>97.046725029005358</v>
          </cell>
          <cell r="O296">
            <v>37.75</v>
          </cell>
          <cell r="P296">
            <v>24.5</v>
          </cell>
          <cell r="Q296">
            <v>0</v>
          </cell>
          <cell r="R296">
            <v>36.61</v>
          </cell>
          <cell r="S296">
            <v>23.42</v>
          </cell>
          <cell r="T296">
            <v>57.38</v>
          </cell>
          <cell r="U296">
            <v>59.52</v>
          </cell>
          <cell r="V296">
            <v>19.89</v>
          </cell>
          <cell r="W296">
            <v>0</v>
          </cell>
          <cell r="X296">
            <v>111.71625218989855</v>
          </cell>
          <cell r="Y296">
            <v>2725.16</v>
          </cell>
          <cell r="Z296">
            <v>112.46306475841463</v>
          </cell>
          <cell r="AB296">
            <v>39375</v>
          </cell>
          <cell r="AC296">
            <v>106.33802816901408</v>
          </cell>
          <cell r="AD296">
            <v>98.215340200774222</v>
          </cell>
          <cell r="AE296">
            <v>97.046725029005358</v>
          </cell>
          <cell r="AF296">
            <v>111.71625218989855</v>
          </cell>
          <cell r="AG296">
            <v>112.46306475841463</v>
          </cell>
        </row>
        <row r="297">
          <cell r="A297">
            <v>39376</v>
          </cell>
          <cell r="B297">
            <v>37.75</v>
          </cell>
          <cell r="C297">
            <v>0</v>
          </cell>
          <cell r="D297">
            <v>0</v>
          </cell>
          <cell r="E297">
            <v>106.33802816901408</v>
          </cell>
          <cell r="F297">
            <v>56.87</v>
          </cell>
          <cell r="G297">
            <v>41.17</v>
          </cell>
          <cell r="H297">
            <v>26.93</v>
          </cell>
          <cell r="I297">
            <v>24.72</v>
          </cell>
          <cell r="J297">
            <v>98.215340200774222</v>
          </cell>
          <cell r="K297">
            <v>36.28</v>
          </cell>
          <cell r="L297">
            <v>33.159999999999997</v>
          </cell>
          <cell r="M297">
            <v>22.57</v>
          </cell>
          <cell r="N297">
            <v>97.046725029005358</v>
          </cell>
          <cell r="O297">
            <v>37.75</v>
          </cell>
          <cell r="P297">
            <v>24.5</v>
          </cell>
          <cell r="Q297">
            <v>0</v>
          </cell>
          <cell r="R297">
            <v>36.61</v>
          </cell>
          <cell r="S297">
            <v>23.42</v>
          </cell>
          <cell r="T297">
            <v>57.38</v>
          </cell>
          <cell r="U297">
            <v>59.52</v>
          </cell>
          <cell r="V297">
            <v>19.89</v>
          </cell>
          <cell r="W297">
            <v>0</v>
          </cell>
          <cell r="X297">
            <v>111.71625218989855</v>
          </cell>
          <cell r="Y297">
            <v>2725.16</v>
          </cell>
          <cell r="Z297">
            <v>112.46306475841463</v>
          </cell>
          <cell r="AB297">
            <v>39376</v>
          </cell>
          <cell r="AC297">
            <v>106.33802816901408</v>
          </cell>
          <cell r="AD297">
            <v>98.215340200774222</v>
          </cell>
          <cell r="AE297">
            <v>97.046725029005358</v>
          </cell>
          <cell r="AF297">
            <v>111.71625218989855</v>
          </cell>
          <cell r="AG297">
            <v>112.46306475841463</v>
          </cell>
        </row>
        <row r="298">
          <cell r="A298">
            <v>39377</v>
          </cell>
          <cell r="B298">
            <v>37.840000000000003</v>
          </cell>
          <cell r="C298">
            <v>0</v>
          </cell>
          <cell r="D298">
            <v>0</v>
          </cell>
          <cell r="E298">
            <v>106.59154929577466</v>
          </cell>
          <cell r="F298">
            <v>57.64</v>
          </cell>
          <cell r="G298">
            <v>41.96</v>
          </cell>
          <cell r="H298">
            <v>27.76</v>
          </cell>
          <cell r="I298">
            <v>25.46</v>
          </cell>
          <cell r="J298">
            <v>100.26901121973624</v>
          </cell>
          <cell r="K298">
            <v>36.85</v>
          </cell>
          <cell r="L298">
            <v>33.86</v>
          </cell>
          <cell r="M298">
            <v>23.55</v>
          </cell>
          <cell r="N298">
            <v>99.41989241641177</v>
          </cell>
          <cell r="O298">
            <v>37.840000000000003</v>
          </cell>
          <cell r="P298">
            <v>25.100010000000001</v>
          </cell>
          <cell r="Q298">
            <v>0</v>
          </cell>
          <cell r="R298">
            <v>36.229999999999997</v>
          </cell>
          <cell r="S298">
            <v>23.13</v>
          </cell>
          <cell r="T298">
            <v>57.05</v>
          </cell>
          <cell r="U298">
            <v>58.29</v>
          </cell>
          <cell r="V298">
            <v>20.190000000000001</v>
          </cell>
          <cell r="W298">
            <v>0</v>
          </cell>
          <cell r="X298">
            <v>111.18154328669499</v>
          </cell>
          <cell r="Y298">
            <v>2753.93</v>
          </cell>
          <cell r="Z298">
            <v>113.6503573845722</v>
          </cell>
          <cell r="AB298">
            <v>39377</v>
          </cell>
          <cell r="AC298">
            <v>106.59154929577466</v>
          </cell>
          <cell r="AD298">
            <v>100.26901121973624</v>
          </cell>
          <cell r="AE298">
            <v>99.41989241641177</v>
          </cell>
          <cell r="AF298">
            <v>111.18154328669499</v>
          </cell>
          <cell r="AG298">
            <v>113.6503573845722</v>
          </cell>
        </row>
        <row r="299">
          <cell r="A299">
            <v>39378</v>
          </cell>
          <cell r="B299">
            <v>39.2301</v>
          </cell>
          <cell r="C299">
            <v>0</v>
          </cell>
          <cell r="D299">
            <v>0</v>
          </cell>
          <cell r="E299">
            <v>110.50732394366196</v>
          </cell>
          <cell r="F299">
            <v>58.3</v>
          </cell>
          <cell r="G299">
            <v>41.77</v>
          </cell>
          <cell r="H299">
            <v>28.61</v>
          </cell>
          <cell r="I299">
            <v>25.69</v>
          </cell>
          <cell r="J299">
            <v>101.28600485532446</v>
          </cell>
          <cell r="K299">
            <v>37.81</v>
          </cell>
          <cell r="L299">
            <v>35.22</v>
          </cell>
          <cell r="M299">
            <v>25.37</v>
          </cell>
          <cell r="N299">
            <v>103.78652040923953</v>
          </cell>
          <cell r="O299">
            <v>39.2301</v>
          </cell>
          <cell r="P299">
            <v>25.46001</v>
          </cell>
          <cell r="Q299">
            <v>0</v>
          </cell>
          <cell r="R299">
            <v>36.520000000000003</v>
          </cell>
          <cell r="S299">
            <v>23.52</v>
          </cell>
          <cell r="T299">
            <v>57.8</v>
          </cell>
          <cell r="U299">
            <v>58.72</v>
          </cell>
          <cell r="V299">
            <v>19.600000000000001</v>
          </cell>
          <cell r="W299">
            <v>0</v>
          </cell>
          <cell r="X299">
            <v>112.48387182044539</v>
          </cell>
          <cell r="Y299">
            <v>2799.26</v>
          </cell>
          <cell r="Z299">
            <v>115.52105515112498</v>
          </cell>
          <cell r="AB299">
            <v>39378</v>
          </cell>
          <cell r="AC299">
            <v>110.50732394366196</v>
          </cell>
          <cell r="AD299">
            <v>101.28600485532446</v>
          </cell>
          <cell r="AE299">
            <v>103.78652040923953</v>
          </cell>
          <cell r="AF299">
            <v>112.48387182044539</v>
          </cell>
          <cell r="AG299">
            <v>115.52105515112498</v>
          </cell>
        </row>
        <row r="300">
          <cell r="A300">
            <v>39379</v>
          </cell>
          <cell r="B300">
            <v>39.11</v>
          </cell>
          <cell r="C300">
            <v>0</v>
          </cell>
          <cell r="D300">
            <v>0</v>
          </cell>
          <cell r="E300">
            <v>110.16901408450704</v>
          </cell>
          <cell r="F300">
            <v>58.19</v>
          </cell>
          <cell r="G300">
            <v>41.81</v>
          </cell>
          <cell r="H300">
            <v>28.67</v>
          </cell>
          <cell r="I300">
            <v>25.26</v>
          </cell>
          <cell r="J300">
            <v>100.99730988780264</v>
          </cell>
          <cell r="K300">
            <v>35.85</v>
          </cell>
          <cell r="L300">
            <v>33.24</v>
          </cell>
          <cell r="M300">
            <v>23.86</v>
          </cell>
          <cell r="N300">
            <v>98.038181626410719</v>
          </cell>
          <cell r="O300">
            <v>39.11</v>
          </cell>
          <cell r="P300">
            <v>25.740010000000002</v>
          </cell>
          <cell r="Q300">
            <v>0</v>
          </cell>
          <cell r="R300">
            <v>36.19</v>
          </cell>
          <cell r="S300">
            <v>23.07</v>
          </cell>
          <cell r="T300">
            <v>56.72</v>
          </cell>
          <cell r="U300">
            <v>58.18</v>
          </cell>
          <cell r="V300">
            <v>22.86</v>
          </cell>
          <cell r="W300">
            <v>0</v>
          </cell>
          <cell r="X300">
            <v>112.92367344011755</v>
          </cell>
          <cell r="Y300">
            <v>2774.76</v>
          </cell>
          <cell r="Z300">
            <v>114.50997870549202</v>
          </cell>
          <cell r="AB300">
            <v>39379</v>
          </cell>
          <cell r="AC300">
            <v>110.16901408450704</v>
          </cell>
          <cell r="AD300">
            <v>100.99730988780264</v>
          </cell>
          <cell r="AE300">
            <v>98.038181626410719</v>
          </cell>
          <cell r="AF300">
            <v>112.92367344011755</v>
          </cell>
          <cell r="AG300">
            <v>114.50997870549202</v>
          </cell>
        </row>
        <row r="301">
          <cell r="A301">
            <v>39380</v>
          </cell>
          <cell r="B301">
            <v>39</v>
          </cell>
          <cell r="C301">
            <v>0</v>
          </cell>
          <cell r="D301">
            <v>0</v>
          </cell>
          <cell r="E301">
            <v>109.85915492957747</v>
          </cell>
          <cell r="F301">
            <v>59.24</v>
          </cell>
          <cell r="G301">
            <v>41.44</v>
          </cell>
          <cell r="H301">
            <v>27.99</v>
          </cell>
          <cell r="I301">
            <v>25.85</v>
          </cell>
          <cell r="J301">
            <v>101.38442359425235</v>
          </cell>
          <cell r="K301">
            <v>38</v>
          </cell>
          <cell r="L301">
            <v>36.36</v>
          </cell>
          <cell r="M301">
            <v>24.28</v>
          </cell>
          <cell r="N301">
            <v>104.0396582638962</v>
          </cell>
          <cell r="O301">
            <v>39</v>
          </cell>
          <cell r="P301">
            <v>25.89</v>
          </cell>
          <cell r="Q301">
            <v>0</v>
          </cell>
          <cell r="R301">
            <v>36.49</v>
          </cell>
          <cell r="S301">
            <v>22.24</v>
          </cell>
          <cell r="T301">
            <v>57.55</v>
          </cell>
          <cell r="U301">
            <v>57.97</v>
          </cell>
          <cell r="V301">
            <v>22.26</v>
          </cell>
          <cell r="W301">
            <v>0</v>
          </cell>
          <cell r="X301">
            <v>112.72099557046158</v>
          </cell>
          <cell r="Y301">
            <v>2750.86</v>
          </cell>
          <cell r="Z301">
            <v>113.52366331567045</v>
          </cell>
          <cell r="AB301">
            <v>39380</v>
          </cell>
          <cell r="AC301">
            <v>109.85915492957747</v>
          </cell>
          <cell r="AD301">
            <v>101.38442359425235</v>
          </cell>
          <cell r="AE301">
            <v>104.0396582638962</v>
          </cell>
          <cell r="AF301">
            <v>112.72099557046158</v>
          </cell>
          <cell r="AG301">
            <v>113.52366331567045</v>
          </cell>
        </row>
        <row r="302">
          <cell r="A302">
            <v>39381</v>
          </cell>
          <cell r="B302">
            <v>40.6</v>
          </cell>
          <cell r="C302">
            <v>0</v>
          </cell>
          <cell r="D302">
            <v>0</v>
          </cell>
          <cell r="E302">
            <v>114.36619718309859</v>
          </cell>
          <cell r="F302">
            <v>58.06</v>
          </cell>
          <cell r="G302">
            <v>41.05</v>
          </cell>
          <cell r="H302">
            <v>27.75</v>
          </cell>
          <cell r="I302">
            <v>26.59</v>
          </cell>
          <cell r="J302">
            <v>100.68236992323338</v>
          </cell>
          <cell r="K302">
            <v>37.65</v>
          </cell>
          <cell r="L302">
            <v>36.5</v>
          </cell>
          <cell r="M302">
            <v>24.44</v>
          </cell>
          <cell r="N302">
            <v>103.98692121084274</v>
          </cell>
          <cell r="O302">
            <v>40.6</v>
          </cell>
          <cell r="P302">
            <v>27.240010000000002</v>
          </cell>
          <cell r="Q302">
            <v>0</v>
          </cell>
          <cell r="R302">
            <v>36.79</v>
          </cell>
          <cell r="S302">
            <v>22.9</v>
          </cell>
          <cell r="T302">
            <v>58.46</v>
          </cell>
          <cell r="U302">
            <v>58.2</v>
          </cell>
          <cell r="V302">
            <v>22.25</v>
          </cell>
          <cell r="W302">
            <v>0</v>
          </cell>
          <cell r="X302">
            <v>114.89435037109314</v>
          </cell>
          <cell r="Y302">
            <v>2804.19</v>
          </cell>
          <cell r="Z302">
            <v>115.72450849304215</v>
          </cell>
          <cell r="AB302">
            <v>39381</v>
          </cell>
          <cell r="AC302">
            <v>114.36619718309859</v>
          </cell>
          <cell r="AD302">
            <v>100.68236992323338</v>
          </cell>
          <cell r="AE302">
            <v>103.98692121084274</v>
          </cell>
          <cell r="AF302">
            <v>114.89435037109314</v>
          </cell>
          <cell r="AG302">
            <v>115.72450849304215</v>
          </cell>
        </row>
        <row r="303">
          <cell r="A303">
            <v>39382</v>
          </cell>
          <cell r="B303">
            <v>40.6</v>
          </cell>
          <cell r="C303">
            <v>0</v>
          </cell>
          <cell r="D303">
            <v>0</v>
          </cell>
          <cell r="E303">
            <v>114.36619718309859</v>
          </cell>
          <cell r="F303">
            <v>58.06</v>
          </cell>
          <cell r="G303">
            <v>41.05</v>
          </cell>
          <cell r="H303">
            <v>27.75</v>
          </cell>
          <cell r="I303">
            <v>26.59</v>
          </cell>
          <cell r="J303">
            <v>100.68236992323338</v>
          </cell>
          <cell r="K303">
            <v>37.65</v>
          </cell>
          <cell r="L303">
            <v>36.5</v>
          </cell>
          <cell r="M303">
            <v>24.44</v>
          </cell>
          <cell r="N303">
            <v>103.98692121084274</v>
          </cell>
          <cell r="O303">
            <v>40.6</v>
          </cell>
          <cell r="P303">
            <v>27.240010000000002</v>
          </cell>
          <cell r="Q303">
            <v>0</v>
          </cell>
          <cell r="R303">
            <v>36.79</v>
          </cell>
          <cell r="S303">
            <v>22.9</v>
          </cell>
          <cell r="T303">
            <v>58.46</v>
          </cell>
          <cell r="U303">
            <v>58.2</v>
          </cell>
          <cell r="V303">
            <v>22.25</v>
          </cell>
          <cell r="W303">
            <v>0</v>
          </cell>
          <cell r="X303">
            <v>114.89435037109314</v>
          </cell>
          <cell r="Y303">
            <v>2804.19</v>
          </cell>
          <cell r="Z303">
            <v>115.72450849304215</v>
          </cell>
          <cell r="AB303">
            <v>39382</v>
          </cell>
          <cell r="AC303">
            <v>114.36619718309859</v>
          </cell>
          <cell r="AD303">
            <v>100.68236992323338</v>
          </cell>
          <cell r="AE303">
            <v>103.98692121084274</v>
          </cell>
          <cell r="AF303">
            <v>114.89435037109314</v>
          </cell>
          <cell r="AG303">
            <v>115.72450849304215</v>
          </cell>
        </row>
        <row r="304">
          <cell r="A304">
            <v>39383</v>
          </cell>
          <cell r="B304">
            <v>40.6</v>
          </cell>
          <cell r="C304">
            <v>0</v>
          </cell>
          <cell r="D304">
            <v>0</v>
          </cell>
          <cell r="E304">
            <v>114.36619718309859</v>
          </cell>
          <cell r="F304">
            <v>58.06</v>
          </cell>
          <cell r="G304">
            <v>41.05</v>
          </cell>
          <cell r="H304">
            <v>27.75</v>
          </cell>
          <cell r="I304">
            <v>26.59</v>
          </cell>
          <cell r="J304">
            <v>100.68236992323338</v>
          </cell>
          <cell r="K304">
            <v>37.65</v>
          </cell>
          <cell r="L304">
            <v>36.5</v>
          </cell>
          <cell r="M304">
            <v>24.44</v>
          </cell>
          <cell r="N304">
            <v>103.98692121084274</v>
          </cell>
          <cell r="O304">
            <v>40.6</v>
          </cell>
          <cell r="P304">
            <v>27.240010000000002</v>
          </cell>
          <cell r="Q304">
            <v>0</v>
          </cell>
          <cell r="R304">
            <v>36.79</v>
          </cell>
          <cell r="S304">
            <v>22.9</v>
          </cell>
          <cell r="T304">
            <v>58.46</v>
          </cell>
          <cell r="U304">
            <v>58.2</v>
          </cell>
          <cell r="V304">
            <v>22.25</v>
          </cell>
          <cell r="W304">
            <v>0</v>
          </cell>
          <cell r="X304">
            <v>114.89435037109314</v>
          </cell>
          <cell r="Y304">
            <v>2804.19</v>
          </cell>
          <cell r="Z304">
            <v>115.72450849304215</v>
          </cell>
          <cell r="AB304">
            <v>39383</v>
          </cell>
          <cell r="AC304">
            <v>114.36619718309859</v>
          </cell>
          <cell r="AD304">
            <v>100.68236992323338</v>
          </cell>
          <cell r="AE304">
            <v>103.98692121084274</v>
          </cell>
          <cell r="AF304">
            <v>114.89435037109314</v>
          </cell>
          <cell r="AG304">
            <v>115.72450849304215</v>
          </cell>
        </row>
        <row r="305">
          <cell r="A305">
            <v>39384</v>
          </cell>
          <cell r="B305">
            <v>40.31</v>
          </cell>
          <cell r="C305">
            <v>0</v>
          </cell>
          <cell r="D305">
            <v>0</v>
          </cell>
          <cell r="E305">
            <v>113.5492957746479</v>
          </cell>
          <cell r="F305">
            <v>58.15</v>
          </cell>
          <cell r="G305">
            <v>41.52</v>
          </cell>
          <cell r="H305">
            <v>28.64</v>
          </cell>
          <cell r="I305">
            <v>25.3</v>
          </cell>
          <cell r="J305">
            <v>100.78734991142315</v>
          </cell>
          <cell r="K305">
            <v>37.03</v>
          </cell>
          <cell r="L305">
            <v>34.65</v>
          </cell>
          <cell r="M305">
            <v>23.13</v>
          </cell>
          <cell r="N305">
            <v>100</v>
          </cell>
          <cell r="O305">
            <v>40.31</v>
          </cell>
          <cell r="P305">
            <v>27.759989999999998</v>
          </cell>
          <cell r="Q305">
            <v>0</v>
          </cell>
          <cell r="R305">
            <v>36.1</v>
          </cell>
          <cell r="S305">
            <v>22.98</v>
          </cell>
          <cell r="T305">
            <v>57.99</v>
          </cell>
          <cell r="U305">
            <v>58.27</v>
          </cell>
          <cell r="V305">
            <v>22.95</v>
          </cell>
          <cell r="W305">
            <v>0</v>
          </cell>
          <cell r="X305">
            <v>114.85984411988599</v>
          </cell>
          <cell r="Y305">
            <v>2817.44</v>
          </cell>
          <cell r="Z305">
            <v>116.27131514221101</v>
          </cell>
          <cell r="AB305">
            <v>39384</v>
          </cell>
          <cell r="AC305">
            <v>113.5492957746479</v>
          </cell>
          <cell r="AD305">
            <v>100.78734991142315</v>
          </cell>
          <cell r="AE305">
            <v>100</v>
          </cell>
          <cell r="AF305">
            <v>114.85984411988599</v>
          </cell>
          <cell r="AG305">
            <v>116.27131514221101</v>
          </cell>
        </row>
        <row r="306">
          <cell r="A306">
            <v>39385</v>
          </cell>
          <cell r="B306">
            <v>38.905999999999999</v>
          </cell>
          <cell r="C306">
            <v>0</v>
          </cell>
          <cell r="D306">
            <v>0</v>
          </cell>
          <cell r="E306">
            <v>109.59436619718311</v>
          </cell>
          <cell r="F306">
            <v>59.09</v>
          </cell>
          <cell r="G306">
            <v>41.93</v>
          </cell>
          <cell r="H306">
            <v>27.77</v>
          </cell>
          <cell r="I306">
            <v>25.92</v>
          </cell>
          <cell r="J306">
            <v>101.5090873302277</v>
          </cell>
          <cell r="K306">
            <v>37.659999999999997</v>
          </cell>
          <cell r="L306">
            <v>34.79</v>
          </cell>
          <cell r="M306">
            <v>23.23</v>
          </cell>
          <cell r="N306">
            <v>100.91762472313046</v>
          </cell>
          <cell r="O306">
            <v>38.905999999999999</v>
          </cell>
          <cell r="P306">
            <v>27.8</v>
          </cell>
          <cell r="Q306">
            <v>0</v>
          </cell>
          <cell r="R306">
            <v>35.82</v>
          </cell>
          <cell r="S306">
            <v>23.13</v>
          </cell>
          <cell r="T306">
            <v>58.55</v>
          </cell>
          <cell r="U306">
            <v>59.35</v>
          </cell>
          <cell r="V306">
            <v>23.2</v>
          </cell>
          <cell r="W306">
            <v>0</v>
          </cell>
          <cell r="X306">
            <v>115.03061168475155</v>
          </cell>
          <cell r="Y306">
            <v>2816.71</v>
          </cell>
          <cell r="Z306">
            <v>116.24118919097377</v>
          </cell>
          <cell r="AB306">
            <v>39385</v>
          </cell>
          <cell r="AC306">
            <v>109.59436619718311</v>
          </cell>
          <cell r="AD306">
            <v>101.5090873302277</v>
          </cell>
          <cell r="AE306">
            <v>100.91762472313046</v>
          </cell>
          <cell r="AF306">
            <v>115.03061168475155</v>
          </cell>
          <cell r="AG306">
            <v>116.24118919097377</v>
          </cell>
        </row>
        <row r="307">
          <cell r="A307">
            <v>39386</v>
          </cell>
          <cell r="B307">
            <v>38.229999999999997</v>
          </cell>
          <cell r="C307">
            <v>0</v>
          </cell>
          <cell r="D307">
            <v>0</v>
          </cell>
          <cell r="E307">
            <v>107.6901408450704</v>
          </cell>
          <cell r="F307">
            <v>60.7</v>
          </cell>
          <cell r="G307">
            <v>42.1</v>
          </cell>
          <cell r="H307">
            <v>28.47</v>
          </cell>
          <cell r="I307">
            <v>26.58</v>
          </cell>
          <cell r="J307">
            <v>103.56931959845157</v>
          </cell>
          <cell r="K307">
            <v>38.11</v>
          </cell>
          <cell r="L307">
            <v>35</v>
          </cell>
          <cell r="M307">
            <v>23.33</v>
          </cell>
          <cell r="N307">
            <v>101.71922792954329</v>
          </cell>
          <cell r="O307">
            <v>38.229999999999997</v>
          </cell>
          <cell r="P307">
            <v>27.7</v>
          </cell>
          <cell r="Q307">
            <v>0</v>
          </cell>
          <cell r="R307">
            <v>36.229999999999997</v>
          </cell>
          <cell r="S307">
            <v>22.56</v>
          </cell>
          <cell r="T307">
            <v>66.099999999999994</v>
          </cell>
          <cell r="U307">
            <v>59.56</v>
          </cell>
          <cell r="V307">
            <v>23.79</v>
          </cell>
          <cell r="W307">
            <v>0</v>
          </cell>
          <cell r="X307">
            <v>118.22767924848301</v>
          </cell>
          <cell r="Y307">
            <v>2859.12</v>
          </cell>
          <cell r="Z307">
            <v>117.99138315257763</v>
          </cell>
          <cell r="AB307">
            <v>39386</v>
          </cell>
          <cell r="AC307">
            <v>107.6901408450704</v>
          </cell>
          <cell r="AD307">
            <v>103.56931959845157</v>
          </cell>
          <cell r="AE307">
            <v>101.71922792954329</v>
          </cell>
          <cell r="AF307">
            <v>118.22767924848301</v>
          </cell>
          <cell r="AG307">
            <v>117.99138315257763</v>
          </cell>
        </row>
        <row r="308">
          <cell r="A308">
            <v>39387</v>
          </cell>
          <cell r="B308">
            <v>37.79</v>
          </cell>
          <cell r="C308">
            <v>0</v>
          </cell>
          <cell r="D308">
            <v>0</v>
          </cell>
          <cell r="E308">
            <v>106.4507042253521</v>
          </cell>
          <cell r="F308">
            <v>58.78</v>
          </cell>
          <cell r="G308">
            <v>40.549999999999997</v>
          </cell>
          <cell r="H308">
            <v>27.05</v>
          </cell>
          <cell r="I308">
            <v>25.09</v>
          </cell>
          <cell r="J308">
            <v>99.383242569385217</v>
          </cell>
          <cell r="K308">
            <v>38.1</v>
          </cell>
          <cell r="L308">
            <v>34.270000000000003</v>
          </cell>
          <cell r="M308">
            <v>22.25</v>
          </cell>
          <cell r="N308">
            <v>99.799599198396791</v>
          </cell>
          <cell r="O308">
            <v>37.79</v>
          </cell>
          <cell r="P308">
            <v>25.63</v>
          </cell>
          <cell r="Q308">
            <v>0</v>
          </cell>
          <cell r="R308">
            <v>34.46</v>
          </cell>
          <cell r="S308">
            <v>23.6</v>
          </cell>
          <cell r="T308">
            <v>64.27</v>
          </cell>
          <cell r="U308">
            <v>58.82</v>
          </cell>
          <cell r="V308">
            <v>23.06</v>
          </cell>
          <cell r="W308">
            <v>0</v>
          </cell>
          <cell r="X308">
            <v>115.40749825754642</v>
          </cell>
          <cell r="Y308">
            <v>2794.83</v>
          </cell>
          <cell r="Z308">
            <v>115.338236022384</v>
          </cell>
          <cell r="AB308">
            <v>39387</v>
          </cell>
          <cell r="AC308">
            <v>106.4507042253521</v>
          </cell>
          <cell r="AD308">
            <v>99.383242569385217</v>
          </cell>
          <cell r="AE308">
            <v>99.799599198396791</v>
          </cell>
          <cell r="AF308">
            <v>115.40749825754642</v>
          </cell>
          <cell r="AG308">
            <v>115.338236022384</v>
          </cell>
        </row>
        <row r="309">
          <cell r="A309">
            <v>39388</v>
          </cell>
          <cell r="B309">
            <v>41.89</v>
          </cell>
          <cell r="C309">
            <v>0</v>
          </cell>
          <cell r="D309">
            <v>0</v>
          </cell>
          <cell r="E309">
            <v>118</v>
          </cell>
          <cell r="F309">
            <v>58.58</v>
          </cell>
          <cell r="G309">
            <v>45.48</v>
          </cell>
          <cell r="H309">
            <v>31.92</v>
          </cell>
          <cell r="I309">
            <v>25.13</v>
          </cell>
          <cell r="J309">
            <v>105.70828685781774</v>
          </cell>
          <cell r="K309">
            <v>38.78</v>
          </cell>
          <cell r="L309">
            <v>35.24</v>
          </cell>
          <cell r="M309">
            <v>22.33</v>
          </cell>
          <cell r="N309">
            <v>101.62430123404704</v>
          </cell>
          <cell r="O309">
            <v>41.89</v>
          </cell>
          <cell r="P309">
            <v>25.03999</v>
          </cell>
          <cell r="Q309">
            <v>0</v>
          </cell>
          <cell r="R309">
            <v>34.159999999999997</v>
          </cell>
          <cell r="S309">
            <v>25</v>
          </cell>
          <cell r="T309">
            <v>64.400000000000006</v>
          </cell>
          <cell r="U309">
            <v>58.79</v>
          </cell>
          <cell r="V309">
            <v>23.2</v>
          </cell>
          <cell r="W309">
            <v>0</v>
          </cell>
          <cell r="X309">
            <v>117.4989125701202</v>
          </cell>
          <cell r="Y309">
            <v>2810.38</v>
          </cell>
          <cell r="Z309">
            <v>115.97996005216331</v>
          </cell>
          <cell r="AB309">
            <v>39388</v>
          </cell>
          <cell r="AC309">
            <v>118</v>
          </cell>
          <cell r="AD309">
            <v>105.70828685781774</v>
          </cell>
          <cell r="AE309">
            <v>101.62430123404704</v>
          </cell>
          <cell r="AF309">
            <v>117.4989125701202</v>
          </cell>
          <cell r="AG309">
            <v>115.97996005216331</v>
          </cell>
        </row>
        <row r="310">
          <cell r="A310">
            <v>39389</v>
          </cell>
          <cell r="B310">
            <v>41.89</v>
          </cell>
          <cell r="C310">
            <v>0</v>
          </cell>
          <cell r="D310">
            <v>0</v>
          </cell>
          <cell r="E310">
            <v>118</v>
          </cell>
          <cell r="F310">
            <v>58.58</v>
          </cell>
          <cell r="G310">
            <v>45.48</v>
          </cell>
          <cell r="H310">
            <v>31.92</v>
          </cell>
          <cell r="I310">
            <v>25.13</v>
          </cell>
          <cell r="J310">
            <v>105.70828685781774</v>
          </cell>
          <cell r="K310">
            <v>38.78</v>
          </cell>
          <cell r="L310">
            <v>35.24</v>
          </cell>
          <cell r="M310">
            <v>22.33</v>
          </cell>
          <cell r="N310">
            <v>101.62430123404704</v>
          </cell>
          <cell r="O310">
            <v>41.89</v>
          </cell>
          <cell r="P310">
            <v>25.03999</v>
          </cell>
          <cell r="Q310">
            <v>0</v>
          </cell>
          <cell r="R310">
            <v>34.159999999999997</v>
          </cell>
          <cell r="S310">
            <v>25</v>
          </cell>
          <cell r="T310">
            <v>64.400000000000006</v>
          </cell>
          <cell r="U310">
            <v>58.79</v>
          </cell>
          <cell r="V310">
            <v>23.2</v>
          </cell>
          <cell r="W310">
            <v>0</v>
          </cell>
          <cell r="X310">
            <v>117.4989125701202</v>
          </cell>
          <cell r="Y310">
            <v>2810.38</v>
          </cell>
          <cell r="Z310">
            <v>115.97996005216331</v>
          </cell>
          <cell r="AB310">
            <v>39389</v>
          </cell>
          <cell r="AC310">
            <v>118</v>
          </cell>
          <cell r="AD310">
            <v>105.70828685781774</v>
          </cell>
          <cell r="AE310">
            <v>101.62430123404704</v>
          </cell>
          <cell r="AF310">
            <v>117.4989125701202</v>
          </cell>
          <cell r="AG310">
            <v>115.97996005216331</v>
          </cell>
        </row>
        <row r="311">
          <cell r="A311">
            <v>39390</v>
          </cell>
          <cell r="B311">
            <v>41.89</v>
          </cell>
          <cell r="C311">
            <v>0</v>
          </cell>
          <cell r="D311">
            <v>0</v>
          </cell>
          <cell r="E311">
            <v>118</v>
          </cell>
          <cell r="F311">
            <v>58.58</v>
          </cell>
          <cell r="G311">
            <v>45.48</v>
          </cell>
          <cell r="H311">
            <v>31.92</v>
          </cell>
          <cell r="I311">
            <v>25.13</v>
          </cell>
          <cell r="J311">
            <v>105.70828685781774</v>
          </cell>
          <cell r="K311">
            <v>38.78</v>
          </cell>
          <cell r="L311">
            <v>35.24</v>
          </cell>
          <cell r="M311">
            <v>22.33</v>
          </cell>
          <cell r="N311">
            <v>101.62430123404704</v>
          </cell>
          <cell r="O311">
            <v>41.89</v>
          </cell>
          <cell r="P311">
            <v>25.03999</v>
          </cell>
          <cell r="Q311">
            <v>0</v>
          </cell>
          <cell r="R311">
            <v>34.159999999999997</v>
          </cell>
          <cell r="S311">
            <v>25</v>
          </cell>
          <cell r="T311">
            <v>64.400000000000006</v>
          </cell>
          <cell r="U311">
            <v>58.79</v>
          </cell>
          <cell r="V311">
            <v>23.2</v>
          </cell>
          <cell r="W311">
            <v>0</v>
          </cell>
          <cell r="X311">
            <v>117.4989125701202</v>
          </cell>
          <cell r="Y311">
            <v>2810.38</v>
          </cell>
          <cell r="Z311">
            <v>115.97996005216331</v>
          </cell>
          <cell r="AB311">
            <v>39390</v>
          </cell>
          <cell r="AC311">
            <v>118</v>
          </cell>
          <cell r="AD311">
            <v>105.70828685781774</v>
          </cell>
          <cell r="AE311">
            <v>101.62430123404704</v>
          </cell>
          <cell r="AF311">
            <v>117.4989125701202</v>
          </cell>
          <cell r="AG311">
            <v>115.97996005216331</v>
          </cell>
        </row>
        <row r="312">
          <cell r="A312">
            <v>39391</v>
          </cell>
          <cell r="B312">
            <v>46.99</v>
          </cell>
          <cell r="C312">
            <v>0</v>
          </cell>
          <cell r="D312">
            <v>0</v>
          </cell>
          <cell r="E312">
            <v>132.36619718309859</v>
          </cell>
          <cell r="F312">
            <v>57.3</v>
          </cell>
          <cell r="G312">
            <v>45.49</v>
          </cell>
          <cell r="H312">
            <v>30.9</v>
          </cell>
          <cell r="I312">
            <v>24.93</v>
          </cell>
          <cell r="J312">
            <v>104.07453579161472</v>
          </cell>
          <cell r="K312">
            <v>38.93</v>
          </cell>
          <cell r="L312">
            <v>36.270000000000003</v>
          </cell>
          <cell r="M312">
            <v>22.38</v>
          </cell>
          <cell r="N312">
            <v>102.92163273916253</v>
          </cell>
          <cell r="O312">
            <v>46.99</v>
          </cell>
          <cell r="P312">
            <v>24.77</v>
          </cell>
          <cell r="Q312">
            <v>0</v>
          </cell>
          <cell r="R312">
            <v>33.25</v>
          </cell>
          <cell r="S312">
            <v>24.66</v>
          </cell>
          <cell r="T312">
            <v>64.819999999999993</v>
          </cell>
          <cell r="U312">
            <v>58.02</v>
          </cell>
          <cell r="V312">
            <v>23.81</v>
          </cell>
          <cell r="W312">
            <v>0</v>
          </cell>
          <cell r="X312">
            <v>119.15480296874502</v>
          </cell>
          <cell r="Y312">
            <v>2795.18</v>
          </cell>
          <cell r="Z312">
            <v>115.35267997160732</v>
          </cell>
          <cell r="AB312">
            <v>39391</v>
          </cell>
          <cell r="AC312">
            <v>132.36619718309859</v>
          </cell>
          <cell r="AD312">
            <v>104.07453579161472</v>
          </cell>
          <cell r="AE312">
            <v>102.92163273916253</v>
          </cell>
          <cell r="AF312">
            <v>119.15480296874502</v>
          </cell>
          <cell r="AG312">
            <v>115.35267997160732</v>
          </cell>
        </row>
        <row r="313">
          <cell r="A313">
            <v>39392</v>
          </cell>
          <cell r="B313">
            <v>45.69</v>
          </cell>
          <cell r="C313">
            <v>0</v>
          </cell>
          <cell r="D313">
            <v>0</v>
          </cell>
          <cell r="E313">
            <v>128.70422535211267</v>
          </cell>
          <cell r="F313">
            <v>58.54</v>
          </cell>
          <cell r="G313">
            <v>46.54</v>
          </cell>
          <cell r="H313">
            <v>30.7</v>
          </cell>
          <cell r="I313">
            <v>25</v>
          </cell>
          <cell r="J313">
            <v>105.49176563217637</v>
          </cell>
          <cell r="K313">
            <v>39.03</v>
          </cell>
          <cell r="L313">
            <v>37.46</v>
          </cell>
          <cell r="M313">
            <v>22.18</v>
          </cell>
          <cell r="N313">
            <v>104.07130049572831</v>
          </cell>
          <cell r="O313">
            <v>45.69</v>
          </cell>
          <cell r="P313">
            <v>23.97</v>
          </cell>
          <cell r="Q313">
            <v>0</v>
          </cell>
          <cell r="R313">
            <v>30.52</v>
          </cell>
          <cell r="S313">
            <v>24.78</v>
          </cell>
          <cell r="T313">
            <v>64.91</v>
          </cell>
          <cell r="U313">
            <v>57.87</v>
          </cell>
          <cell r="V313">
            <v>23.69</v>
          </cell>
          <cell r="W313">
            <v>0</v>
          </cell>
          <cell r="X313">
            <v>117.04613553056768</v>
          </cell>
          <cell r="Y313">
            <v>2825.18</v>
          </cell>
          <cell r="Z313">
            <v>116.59073276217831</v>
          </cell>
          <cell r="AB313">
            <v>39392</v>
          </cell>
          <cell r="AC313">
            <v>128.70422535211267</v>
          </cell>
          <cell r="AD313">
            <v>105.49176563217637</v>
          </cell>
          <cell r="AE313">
            <v>104.07130049572831</v>
          </cell>
          <cell r="AF313">
            <v>117.04613553056768</v>
          </cell>
          <cell r="AG313">
            <v>116.59073276217831</v>
          </cell>
        </row>
        <row r="314">
          <cell r="A314">
            <v>39393</v>
          </cell>
          <cell r="B314">
            <v>43.68</v>
          </cell>
          <cell r="C314">
            <v>0</v>
          </cell>
          <cell r="D314">
            <v>0</v>
          </cell>
          <cell r="E314">
            <v>123.04225352112677</v>
          </cell>
          <cell r="F314">
            <v>57.11</v>
          </cell>
          <cell r="G314">
            <v>45.5</v>
          </cell>
          <cell r="H314">
            <v>30.09</v>
          </cell>
          <cell r="I314">
            <v>23.85</v>
          </cell>
          <cell r="J314">
            <v>102.71635719440981</v>
          </cell>
          <cell r="K314">
            <v>38.35</v>
          </cell>
          <cell r="L314">
            <v>36.51</v>
          </cell>
          <cell r="M314">
            <v>22.13</v>
          </cell>
          <cell r="N314">
            <v>102.29933551313152</v>
          </cell>
          <cell r="O314">
            <v>43.68</v>
          </cell>
          <cell r="P314">
            <v>23.56</v>
          </cell>
          <cell r="Q314">
            <v>0</v>
          </cell>
          <cell r="R314">
            <v>28.63</v>
          </cell>
          <cell r="S314">
            <v>24.43</v>
          </cell>
          <cell r="T314">
            <v>63.41</v>
          </cell>
          <cell r="U314">
            <v>56.1</v>
          </cell>
          <cell r="V314">
            <v>23.03</v>
          </cell>
          <cell r="W314">
            <v>0</v>
          </cell>
          <cell r="X314">
            <v>113.34195285286964</v>
          </cell>
          <cell r="Y314">
            <v>2748.76</v>
          </cell>
          <cell r="Z314">
            <v>113.4369996203305</v>
          </cell>
          <cell r="AB314">
            <v>39393</v>
          </cell>
          <cell r="AC314">
            <v>123.04225352112677</v>
          </cell>
          <cell r="AD314">
            <v>102.71635719440981</v>
          </cell>
          <cell r="AE314">
            <v>102.29933551313152</v>
          </cell>
          <cell r="AF314">
            <v>113.34195285286964</v>
          </cell>
          <cell r="AG314">
            <v>113.4369996203305</v>
          </cell>
        </row>
        <row r="315">
          <cell r="A315">
            <v>39394</v>
          </cell>
          <cell r="B315">
            <v>42.25</v>
          </cell>
          <cell r="C315">
            <v>0</v>
          </cell>
          <cell r="D315">
            <v>0</v>
          </cell>
          <cell r="E315">
            <v>119.01408450704226</v>
          </cell>
          <cell r="F315">
            <v>57.68</v>
          </cell>
          <cell r="G315">
            <v>46.19</v>
          </cell>
          <cell r="H315">
            <v>29.99</v>
          </cell>
          <cell r="I315">
            <v>23</v>
          </cell>
          <cell r="J315">
            <v>102.91975592152747</v>
          </cell>
          <cell r="K315">
            <v>40.33</v>
          </cell>
          <cell r="L315">
            <v>37</v>
          </cell>
          <cell r="M315">
            <v>23.38</v>
          </cell>
          <cell r="N315">
            <v>106.22297226031007</v>
          </cell>
          <cell r="O315">
            <v>42.25</v>
          </cell>
          <cell r="P315">
            <v>23</v>
          </cell>
          <cell r="Q315">
            <v>0</v>
          </cell>
          <cell r="R315">
            <v>27</v>
          </cell>
          <cell r="S315">
            <v>24.06</v>
          </cell>
          <cell r="T315">
            <v>64.5</v>
          </cell>
          <cell r="U315">
            <v>54.79</v>
          </cell>
          <cell r="V315">
            <v>22.82</v>
          </cell>
          <cell r="W315">
            <v>0</v>
          </cell>
          <cell r="X315">
            <v>111.43595897214493</v>
          </cell>
          <cell r="Y315">
            <v>2696</v>
          </cell>
          <cell r="Z315">
            <v>111.25967744597965</v>
          </cell>
          <cell r="AB315">
            <v>39394</v>
          </cell>
          <cell r="AC315">
            <v>119.01408450704226</v>
          </cell>
          <cell r="AD315">
            <v>102.91975592152747</v>
          </cell>
          <cell r="AE315">
            <v>106.22297226031007</v>
          </cell>
          <cell r="AF315">
            <v>111.43595897214493</v>
          </cell>
          <cell r="AG315">
            <v>111.25967744597965</v>
          </cell>
        </row>
        <row r="316">
          <cell r="A316">
            <v>39395</v>
          </cell>
          <cell r="B316">
            <v>43.3</v>
          </cell>
          <cell r="C316">
            <v>0</v>
          </cell>
          <cell r="D316">
            <v>0</v>
          </cell>
          <cell r="E316">
            <v>121.97183098591549</v>
          </cell>
          <cell r="F316">
            <v>56.66</v>
          </cell>
          <cell r="G316">
            <v>46.69</v>
          </cell>
          <cell r="H316">
            <v>30.21</v>
          </cell>
          <cell r="I316">
            <v>22.59</v>
          </cell>
          <cell r="J316">
            <v>102.45390722393543</v>
          </cell>
          <cell r="K316">
            <v>39.869999999999997</v>
          </cell>
          <cell r="L316">
            <v>37.67</v>
          </cell>
          <cell r="M316">
            <v>22.69</v>
          </cell>
          <cell r="N316">
            <v>105.71669655099672</v>
          </cell>
          <cell r="O316">
            <v>43.3</v>
          </cell>
          <cell r="P316">
            <v>18.67999</v>
          </cell>
          <cell r="Q316">
            <v>0</v>
          </cell>
          <cell r="R316">
            <v>30.2</v>
          </cell>
          <cell r="S316">
            <v>23.22</v>
          </cell>
          <cell r="T316">
            <v>63.83</v>
          </cell>
          <cell r="U316">
            <v>53.93</v>
          </cell>
          <cell r="V316">
            <v>21.48</v>
          </cell>
          <cell r="W316">
            <v>0</v>
          </cell>
          <cell r="X316">
            <v>109.80594179362045</v>
          </cell>
          <cell r="Y316">
            <v>2627.94</v>
          </cell>
          <cell r="Z316">
            <v>108.45094834843758</v>
          </cell>
          <cell r="AB316">
            <v>39395</v>
          </cell>
          <cell r="AC316">
            <v>121.97183098591549</v>
          </cell>
          <cell r="AD316">
            <v>102.45390722393543</v>
          </cell>
          <cell r="AE316">
            <v>105.71669655099672</v>
          </cell>
          <cell r="AF316">
            <v>109.80594179362045</v>
          </cell>
          <cell r="AG316">
            <v>108.45094834843758</v>
          </cell>
        </row>
        <row r="317">
          <cell r="A317">
            <v>39396</v>
          </cell>
          <cell r="B317">
            <v>43.3</v>
          </cell>
          <cell r="C317">
            <v>0</v>
          </cell>
          <cell r="D317">
            <v>0</v>
          </cell>
          <cell r="E317">
            <v>121.97183098591549</v>
          </cell>
          <cell r="F317">
            <v>56.66</v>
          </cell>
          <cell r="G317">
            <v>46.69</v>
          </cell>
          <cell r="H317">
            <v>30.21</v>
          </cell>
          <cell r="I317">
            <v>22.59</v>
          </cell>
          <cell r="J317">
            <v>102.45390722393543</v>
          </cell>
          <cell r="K317">
            <v>39.869999999999997</v>
          </cell>
          <cell r="L317">
            <v>37.67</v>
          </cell>
          <cell r="M317">
            <v>22.69</v>
          </cell>
          <cell r="N317">
            <v>105.71669655099672</v>
          </cell>
          <cell r="O317">
            <v>43.3</v>
          </cell>
          <cell r="P317">
            <v>18.67999</v>
          </cell>
          <cell r="Q317">
            <v>0</v>
          </cell>
          <cell r="R317">
            <v>30.2</v>
          </cell>
          <cell r="S317">
            <v>23.22</v>
          </cell>
          <cell r="T317">
            <v>63.83</v>
          </cell>
          <cell r="U317">
            <v>53.93</v>
          </cell>
          <cell r="V317">
            <v>21.48</v>
          </cell>
          <cell r="W317">
            <v>0</v>
          </cell>
          <cell r="X317">
            <v>109.80594179362045</v>
          </cell>
          <cell r="Y317">
            <v>2627.94</v>
          </cell>
          <cell r="Z317">
            <v>108.45094834843758</v>
          </cell>
          <cell r="AB317">
            <v>39396</v>
          </cell>
          <cell r="AC317">
            <v>121.97183098591549</v>
          </cell>
          <cell r="AD317">
            <v>102.45390722393543</v>
          </cell>
          <cell r="AE317">
            <v>105.71669655099672</v>
          </cell>
          <cell r="AF317">
            <v>109.80594179362045</v>
          </cell>
          <cell r="AG317">
            <v>108.45094834843758</v>
          </cell>
        </row>
        <row r="318">
          <cell r="A318">
            <v>39397</v>
          </cell>
          <cell r="B318">
            <v>43.3</v>
          </cell>
          <cell r="C318">
            <v>0</v>
          </cell>
          <cell r="D318">
            <v>0</v>
          </cell>
          <cell r="E318">
            <v>121.97183098591549</v>
          </cell>
          <cell r="F318">
            <v>56.66</v>
          </cell>
          <cell r="G318">
            <v>46.69</v>
          </cell>
          <cell r="H318">
            <v>30.21</v>
          </cell>
          <cell r="I318">
            <v>22.59</v>
          </cell>
          <cell r="J318">
            <v>102.45390722393543</v>
          </cell>
          <cell r="K318">
            <v>39.869999999999997</v>
          </cell>
          <cell r="L318">
            <v>37.67</v>
          </cell>
          <cell r="M318">
            <v>22.69</v>
          </cell>
          <cell r="N318">
            <v>105.71669655099672</v>
          </cell>
          <cell r="O318">
            <v>43.3</v>
          </cell>
          <cell r="P318">
            <v>18.67999</v>
          </cell>
          <cell r="Q318">
            <v>0</v>
          </cell>
          <cell r="R318">
            <v>30.2</v>
          </cell>
          <cell r="S318">
            <v>23.22</v>
          </cell>
          <cell r="T318">
            <v>63.83</v>
          </cell>
          <cell r="U318">
            <v>53.93</v>
          </cell>
          <cell r="V318">
            <v>21.48</v>
          </cell>
          <cell r="W318">
            <v>0</v>
          </cell>
          <cell r="X318">
            <v>109.80594179362045</v>
          </cell>
          <cell r="Y318">
            <v>2627.94</v>
          </cell>
          <cell r="Z318">
            <v>108.45094834843758</v>
          </cell>
          <cell r="AB318">
            <v>39397</v>
          </cell>
          <cell r="AC318">
            <v>121.97183098591549</v>
          </cell>
          <cell r="AD318">
            <v>102.45390722393543</v>
          </cell>
          <cell r="AE318">
            <v>105.71669655099672</v>
          </cell>
          <cell r="AF318">
            <v>109.80594179362045</v>
          </cell>
          <cell r="AG318">
            <v>108.45094834843758</v>
          </cell>
        </row>
        <row r="319">
          <cell r="A319">
            <v>39398</v>
          </cell>
          <cell r="B319">
            <v>43.2</v>
          </cell>
          <cell r="C319">
            <v>0</v>
          </cell>
          <cell r="D319">
            <v>0</v>
          </cell>
          <cell r="E319">
            <v>121.69014084507043</v>
          </cell>
          <cell r="F319">
            <v>57.56</v>
          </cell>
          <cell r="G319">
            <v>46.87</v>
          </cell>
          <cell r="H319">
            <v>29.51</v>
          </cell>
          <cell r="I319">
            <v>22.92</v>
          </cell>
          <cell r="J319">
            <v>102.91975592152747</v>
          </cell>
          <cell r="K319">
            <v>40.18</v>
          </cell>
          <cell r="L319">
            <v>36.729999999999997</v>
          </cell>
          <cell r="M319">
            <v>22.23</v>
          </cell>
          <cell r="N319">
            <v>104.56702879443097</v>
          </cell>
          <cell r="O319">
            <v>43.2</v>
          </cell>
          <cell r="P319">
            <v>18.649989999999999</v>
          </cell>
          <cell r="Q319">
            <v>0</v>
          </cell>
          <cell r="R319">
            <v>29.85</v>
          </cell>
          <cell r="S319">
            <v>23.51</v>
          </cell>
          <cell r="T319">
            <v>63.76</v>
          </cell>
          <cell r="U319">
            <v>53.83</v>
          </cell>
          <cell r="V319">
            <v>21.51</v>
          </cell>
          <cell r="W319">
            <v>0</v>
          </cell>
          <cell r="X319">
            <v>109.66363908306862</v>
          </cell>
          <cell r="Y319">
            <v>2584.13</v>
          </cell>
          <cell r="Z319">
            <v>106.64297858994043</v>
          </cell>
          <cell r="AB319">
            <v>39398</v>
          </cell>
          <cell r="AC319">
            <v>121.69014084507043</v>
          </cell>
          <cell r="AD319">
            <v>102.91975592152747</v>
          </cell>
          <cell r="AE319">
            <v>104.56702879443097</v>
          </cell>
          <cell r="AF319">
            <v>109.66363908306862</v>
          </cell>
          <cell r="AG319">
            <v>106.64297858994043</v>
          </cell>
        </row>
        <row r="320">
          <cell r="A320">
            <v>39399</v>
          </cell>
          <cell r="B320">
            <v>42.170099999999998</v>
          </cell>
          <cell r="C320">
            <v>0</v>
          </cell>
          <cell r="D320">
            <v>0</v>
          </cell>
          <cell r="E320">
            <v>118.78901408450704</v>
          </cell>
          <cell r="F320">
            <v>59.23</v>
          </cell>
          <cell r="G320">
            <v>46.96</v>
          </cell>
          <cell r="H320">
            <v>31.33</v>
          </cell>
          <cell r="I320">
            <v>23.06</v>
          </cell>
          <cell r="J320">
            <v>105.36054064693916</v>
          </cell>
          <cell r="K320">
            <v>39.97</v>
          </cell>
          <cell r="L320">
            <v>36.409999999999997</v>
          </cell>
          <cell r="M320">
            <v>23.06</v>
          </cell>
          <cell r="N320">
            <v>104.88345111275181</v>
          </cell>
          <cell r="O320">
            <v>42.170099999999998</v>
          </cell>
          <cell r="P320">
            <v>18.22</v>
          </cell>
          <cell r="Q320">
            <v>0</v>
          </cell>
          <cell r="R320">
            <v>29.65</v>
          </cell>
          <cell r="S320">
            <v>23.02</v>
          </cell>
          <cell r="T320">
            <v>64.53</v>
          </cell>
          <cell r="U320">
            <v>54.58</v>
          </cell>
          <cell r="V320">
            <v>22.12</v>
          </cell>
          <cell r="W320">
            <v>0</v>
          </cell>
          <cell r="X320">
            <v>109.65506211060534</v>
          </cell>
          <cell r="Y320">
            <v>2673.65</v>
          </cell>
          <cell r="Z320">
            <v>110.33732811700425</v>
          </cell>
          <cell r="AB320">
            <v>39399</v>
          </cell>
          <cell r="AC320">
            <v>118.78901408450704</v>
          </cell>
          <cell r="AD320">
            <v>105.36054064693916</v>
          </cell>
          <cell r="AE320">
            <v>104.88345111275181</v>
          </cell>
          <cell r="AF320">
            <v>109.65506211060534</v>
          </cell>
          <cell r="AG320">
            <v>110.33732811700425</v>
          </cell>
        </row>
        <row r="321">
          <cell r="A321">
            <v>39400</v>
          </cell>
          <cell r="B321">
            <v>43.11</v>
          </cell>
          <cell r="C321">
            <v>0</v>
          </cell>
          <cell r="D321">
            <v>0</v>
          </cell>
          <cell r="E321">
            <v>121.43661971830986</v>
          </cell>
          <cell r="F321">
            <v>58.74</v>
          </cell>
          <cell r="G321">
            <v>47.11</v>
          </cell>
          <cell r="H321">
            <v>31.08</v>
          </cell>
          <cell r="I321">
            <v>22.76</v>
          </cell>
          <cell r="J321">
            <v>104.77658946263368</v>
          </cell>
          <cell r="K321">
            <v>39.700000000000003</v>
          </cell>
          <cell r="L321">
            <v>36.340000000000003</v>
          </cell>
          <cell r="M321">
            <v>23.5</v>
          </cell>
          <cell r="N321">
            <v>104.98892521885877</v>
          </cell>
          <cell r="O321">
            <v>43.11</v>
          </cell>
          <cell r="P321">
            <v>17.67999</v>
          </cell>
          <cell r="Q321">
            <v>0</v>
          </cell>
          <cell r="R321">
            <v>29.55</v>
          </cell>
          <cell r="S321">
            <v>22.92</v>
          </cell>
          <cell r="T321">
            <v>63.74</v>
          </cell>
          <cell r="U321">
            <v>54.5</v>
          </cell>
          <cell r="V321">
            <v>22.5</v>
          </cell>
          <cell r="W321">
            <v>0</v>
          </cell>
          <cell r="X321">
            <v>109.52996077921686</v>
          </cell>
          <cell r="Y321">
            <v>2644.32</v>
          </cell>
          <cell r="Z321">
            <v>109.12692517208936</v>
          </cell>
          <cell r="AB321">
            <v>39400</v>
          </cell>
          <cell r="AC321">
            <v>121.43661971830986</v>
          </cell>
          <cell r="AD321">
            <v>104.77658946263368</v>
          </cell>
          <cell r="AE321">
            <v>104.98892521885877</v>
          </cell>
          <cell r="AF321">
            <v>109.52996077921686</v>
          </cell>
          <cell r="AG321">
            <v>109.12692517208936</v>
          </cell>
        </row>
        <row r="322">
          <cell r="A322">
            <v>39401</v>
          </cell>
          <cell r="B322">
            <v>43.67</v>
          </cell>
          <cell r="C322">
            <v>0</v>
          </cell>
          <cell r="D322">
            <v>0</v>
          </cell>
          <cell r="E322">
            <v>123.01408450704226</v>
          </cell>
          <cell r="F322">
            <v>57.97</v>
          </cell>
          <cell r="G322">
            <v>46.76</v>
          </cell>
          <cell r="H322">
            <v>30.55</v>
          </cell>
          <cell r="I322">
            <v>22.1</v>
          </cell>
          <cell r="J322">
            <v>103.26094088314414</v>
          </cell>
          <cell r="K322">
            <v>40.42</v>
          </cell>
          <cell r="L322">
            <v>36.700000000000003</v>
          </cell>
          <cell r="M322">
            <v>23.02</v>
          </cell>
          <cell r="N322">
            <v>105.62176985550047</v>
          </cell>
          <cell r="O322">
            <v>43.67</v>
          </cell>
          <cell r="P322">
            <v>17.17999</v>
          </cell>
          <cell r="Q322">
            <v>0</v>
          </cell>
          <cell r="R322">
            <v>29.52</v>
          </cell>
          <cell r="S322">
            <v>22.29</v>
          </cell>
          <cell r="T322">
            <v>64.790000000000006</v>
          </cell>
          <cell r="U322">
            <v>54.14</v>
          </cell>
          <cell r="V322">
            <v>22.37</v>
          </cell>
          <cell r="W322">
            <v>0</v>
          </cell>
          <cell r="X322">
            <v>109.51271196581665</v>
          </cell>
          <cell r="Y322">
            <v>2618.5100000000002</v>
          </cell>
          <cell r="Z322">
            <v>108.06178708793477</v>
          </cell>
          <cell r="AB322">
            <v>39401</v>
          </cell>
          <cell r="AC322">
            <v>123.01408450704226</v>
          </cell>
          <cell r="AD322">
            <v>103.26094088314414</v>
          </cell>
          <cell r="AE322">
            <v>105.62176985550047</v>
          </cell>
          <cell r="AF322">
            <v>109.51271196581665</v>
          </cell>
          <cell r="AG322">
            <v>108.06178708793477</v>
          </cell>
        </row>
        <row r="323">
          <cell r="A323">
            <v>39402</v>
          </cell>
          <cell r="B323">
            <v>44.95</v>
          </cell>
          <cell r="C323">
            <v>0</v>
          </cell>
          <cell r="D323">
            <v>0</v>
          </cell>
          <cell r="E323">
            <v>126.61971830985917</v>
          </cell>
          <cell r="F323">
            <v>57.7</v>
          </cell>
          <cell r="G323">
            <v>46.89</v>
          </cell>
          <cell r="H323">
            <v>30.47</v>
          </cell>
          <cell r="I323">
            <v>22.03</v>
          </cell>
          <cell r="J323">
            <v>103.07066465455024</v>
          </cell>
          <cell r="K323">
            <v>40.07</v>
          </cell>
          <cell r="L323">
            <v>35.380000000000003</v>
          </cell>
          <cell r="M323">
            <v>23.19</v>
          </cell>
          <cell r="N323">
            <v>104.0396582638962</v>
          </cell>
          <cell r="O323">
            <v>44.95</v>
          </cell>
          <cell r="P323">
            <v>18.009989999999998</v>
          </cell>
          <cell r="Q323">
            <v>0</v>
          </cell>
          <cell r="R323">
            <v>29.71</v>
          </cell>
          <cell r="S323">
            <v>22.34</v>
          </cell>
          <cell r="T323">
            <v>66.83</v>
          </cell>
          <cell r="U323">
            <v>54.14</v>
          </cell>
          <cell r="V323">
            <v>22.72</v>
          </cell>
          <cell r="W323">
            <v>0</v>
          </cell>
          <cell r="X323">
            <v>111.55669635374312</v>
          </cell>
          <cell r="Y323">
            <v>2637.24</v>
          </cell>
          <cell r="Z323">
            <v>108.83474471351458</v>
          </cell>
          <cell r="AB323">
            <v>39402</v>
          </cell>
          <cell r="AC323">
            <v>126.61971830985917</v>
          </cell>
          <cell r="AD323">
            <v>103.07066465455024</v>
          </cell>
          <cell r="AE323">
            <v>104.0396582638962</v>
          </cell>
          <cell r="AF323">
            <v>111.55669635374312</v>
          </cell>
          <cell r="AG323">
            <v>108.83474471351458</v>
          </cell>
        </row>
        <row r="324">
          <cell r="A324">
            <v>39403</v>
          </cell>
          <cell r="B324">
            <v>44.95</v>
          </cell>
          <cell r="C324">
            <v>0</v>
          </cell>
          <cell r="D324">
            <v>0</v>
          </cell>
          <cell r="E324">
            <v>126.61971830985917</v>
          </cell>
          <cell r="F324">
            <v>57.7</v>
          </cell>
          <cell r="G324">
            <v>46.89</v>
          </cell>
          <cell r="H324">
            <v>30.47</v>
          </cell>
          <cell r="I324">
            <v>22.03</v>
          </cell>
          <cell r="J324">
            <v>103.07066465455024</v>
          </cell>
          <cell r="K324">
            <v>40.07</v>
          </cell>
          <cell r="L324">
            <v>35.380000000000003</v>
          </cell>
          <cell r="M324">
            <v>23.19</v>
          </cell>
          <cell r="N324">
            <v>104.0396582638962</v>
          </cell>
          <cell r="O324">
            <v>44.95</v>
          </cell>
          <cell r="P324">
            <v>18.009989999999998</v>
          </cell>
          <cell r="Q324">
            <v>0</v>
          </cell>
          <cell r="R324">
            <v>29.71</v>
          </cell>
          <cell r="S324">
            <v>22.34</v>
          </cell>
          <cell r="T324">
            <v>66.83</v>
          </cell>
          <cell r="U324">
            <v>54.14</v>
          </cell>
          <cell r="V324">
            <v>22.72</v>
          </cell>
          <cell r="W324">
            <v>0</v>
          </cell>
          <cell r="X324">
            <v>111.55669635374312</v>
          </cell>
          <cell r="Y324">
            <v>2637.24</v>
          </cell>
          <cell r="Z324">
            <v>108.83474471351458</v>
          </cell>
          <cell r="AB324">
            <v>39403</v>
          </cell>
          <cell r="AC324">
            <v>126.61971830985917</v>
          </cell>
          <cell r="AD324">
            <v>103.07066465455024</v>
          </cell>
          <cell r="AE324">
            <v>104.0396582638962</v>
          </cell>
          <cell r="AF324">
            <v>111.55669635374312</v>
          </cell>
          <cell r="AG324">
            <v>108.83474471351458</v>
          </cell>
        </row>
        <row r="325">
          <cell r="A325">
            <v>39404</v>
          </cell>
          <cell r="B325">
            <v>44.95</v>
          </cell>
          <cell r="C325">
            <v>0</v>
          </cell>
          <cell r="D325">
            <v>0</v>
          </cell>
          <cell r="E325">
            <v>126.61971830985917</v>
          </cell>
          <cell r="F325">
            <v>57.7</v>
          </cell>
          <cell r="G325">
            <v>46.89</v>
          </cell>
          <cell r="H325">
            <v>30.47</v>
          </cell>
          <cell r="I325">
            <v>22.03</v>
          </cell>
          <cell r="J325">
            <v>103.07066465455024</v>
          </cell>
          <cell r="K325">
            <v>40.07</v>
          </cell>
          <cell r="L325">
            <v>35.380000000000003</v>
          </cell>
          <cell r="M325">
            <v>23.19</v>
          </cell>
          <cell r="N325">
            <v>104.0396582638962</v>
          </cell>
          <cell r="O325">
            <v>44.95</v>
          </cell>
          <cell r="P325">
            <v>18.009989999999998</v>
          </cell>
          <cell r="Q325">
            <v>0</v>
          </cell>
          <cell r="R325">
            <v>29.71</v>
          </cell>
          <cell r="S325">
            <v>22.34</v>
          </cell>
          <cell r="T325">
            <v>66.83</v>
          </cell>
          <cell r="U325">
            <v>54.14</v>
          </cell>
          <cell r="V325">
            <v>22.72</v>
          </cell>
          <cell r="W325">
            <v>0</v>
          </cell>
          <cell r="X325">
            <v>111.55669635374312</v>
          </cell>
          <cell r="Y325">
            <v>2637.24</v>
          </cell>
          <cell r="Z325">
            <v>108.83474471351458</v>
          </cell>
          <cell r="AB325">
            <v>39404</v>
          </cell>
          <cell r="AC325">
            <v>126.61971830985917</v>
          </cell>
          <cell r="AD325">
            <v>103.07066465455024</v>
          </cell>
          <cell r="AE325">
            <v>104.0396582638962</v>
          </cell>
          <cell r="AF325">
            <v>111.55669635374312</v>
          </cell>
          <cell r="AG325">
            <v>108.83474471351458</v>
          </cell>
        </row>
        <row r="326">
          <cell r="A326">
            <v>39405</v>
          </cell>
          <cell r="B326">
            <v>45.75</v>
          </cell>
          <cell r="C326">
            <v>0</v>
          </cell>
          <cell r="D326">
            <v>0</v>
          </cell>
          <cell r="E326">
            <v>128.87323943661971</v>
          </cell>
          <cell r="F326">
            <v>57.02</v>
          </cell>
          <cell r="G326">
            <v>46.49</v>
          </cell>
          <cell r="H326">
            <v>32.31</v>
          </cell>
          <cell r="I326">
            <v>21.76</v>
          </cell>
          <cell r="J326">
            <v>103.39216586838134</v>
          </cell>
          <cell r="K326">
            <v>40.47</v>
          </cell>
          <cell r="L326">
            <v>34.369999999999997</v>
          </cell>
          <cell r="M326">
            <v>22.78</v>
          </cell>
          <cell r="N326">
            <v>102.96382238160531</v>
          </cell>
          <cell r="O326">
            <v>45.75</v>
          </cell>
          <cell r="P326">
            <v>17.3</v>
          </cell>
          <cell r="Q326">
            <v>0</v>
          </cell>
          <cell r="R326">
            <v>29.19</v>
          </cell>
          <cell r="S326">
            <v>22.61</v>
          </cell>
          <cell r="T326">
            <v>66.16</v>
          </cell>
          <cell r="U326">
            <v>54.25</v>
          </cell>
          <cell r="V326">
            <v>22.53</v>
          </cell>
          <cell r="W326">
            <v>0</v>
          </cell>
          <cell r="X326">
            <v>111.1642901610914</v>
          </cell>
          <cell r="Y326">
            <v>2593.38</v>
          </cell>
          <cell r="Z326">
            <v>107.02471153369981</v>
          </cell>
          <cell r="AB326">
            <v>39405</v>
          </cell>
          <cell r="AC326">
            <v>128.87323943661971</v>
          </cell>
          <cell r="AD326">
            <v>103.39216586838134</v>
          </cell>
          <cell r="AE326">
            <v>102.96382238160531</v>
          </cell>
          <cell r="AF326">
            <v>111.1642901610914</v>
          </cell>
          <cell r="AG326">
            <v>107.02471153369981</v>
          </cell>
        </row>
        <row r="327">
          <cell r="A327">
            <v>39406</v>
          </cell>
          <cell r="B327">
            <v>45.56</v>
          </cell>
          <cell r="C327">
            <v>0</v>
          </cell>
          <cell r="D327">
            <v>0</v>
          </cell>
          <cell r="E327">
            <v>128.33802816901411</v>
          </cell>
          <cell r="F327">
            <v>55.32</v>
          </cell>
          <cell r="G327">
            <v>45.83</v>
          </cell>
          <cell r="H327">
            <v>31.06</v>
          </cell>
          <cell r="I327">
            <v>22.02</v>
          </cell>
          <cell r="J327">
            <v>101.19414736565844</v>
          </cell>
          <cell r="K327">
            <v>39.69</v>
          </cell>
          <cell r="L327">
            <v>34.4</v>
          </cell>
          <cell r="M327">
            <v>22.82</v>
          </cell>
          <cell r="N327">
            <v>102.21495622824597</v>
          </cell>
          <cell r="O327">
            <v>45.56</v>
          </cell>
          <cell r="P327">
            <v>17.309999999999999</v>
          </cell>
          <cell r="Q327">
            <v>0</v>
          </cell>
          <cell r="R327">
            <v>29.68</v>
          </cell>
          <cell r="S327">
            <v>22.49</v>
          </cell>
          <cell r="T327">
            <v>66.53</v>
          </cell>
          <cell r="U327">
            <v>57.03</v>
          </cell>
          <cell r="V327">
            <v>23</v>
          </cell>
          <cell r="W327">
            <v>0</v>
          </cell>
          <cell r="X327">
            <v>112.80723963746273</v>
          </cell>
          <cell r="Y327">
            <v>2596.81</v>
          </cell>
          <cell r="Z327">
            <v>107.16626223608843</v>
          </cell>
          <cell r="AB327">
            <v>39406</v>
          </cell>
          <cell r="AC327">
            <v>128.33802816901411</v>
          </cell>
          <cell r="AD327">
            <v>101.19414736565844</v>
          </cell>
          <cell r="AE327">
            <v>102.21495622824597</v>
          </cell>
          <cell r="AF327">
            <v>112.80723963746273</v>
          </cell>
          <cell r="AG327">
            <v>107.16626223608843</v>
          </cell>
        </row>
        <row r="328">
          <cell r="A328">
            <v>39407</v>
          </cell>
          <cell r="B328">
            <v>44.42</v>
          </cell>
          <cell r="C328">
            <v>0</v>
          </cell>
          <cell r="D328">
            <v>0</v>
          </cell>
          <cell r="E328">
            <v>125.12676056338027</v>
          </cell>
          <cell r="F328">
            <v>53</v>
          </cell>
          <cell r="G328">
            <v>45.04</v>
          </cell>
          <cell r="H328">
            <v>29.56</v>
          </cell>
          <cell r="I328">
            <v>22.42</v>
          </cell>
          <cell r="J328">
            <v>98.43186142641558</v>
          </cell>
          <cell r="K328">
            <v>39</v>
          </cell>
          <cell r="L328">
            <v>34.46</v>
          </cell>
          <cell r="M328">
            <v>23.06</v>
          </cell>
          <cell r="N328">
            <v>101.80360721442887</v>
          </cell>
          <cell r="O328">
            <v>44.42</v>
          </cell>
          <cell r="P328">
            <v>17.13</v>
          </cell>
          <cell r="Q328">
            <v>0</v>
          </cell>
          <cell r="R328">
            <v>29.13</v>
          </cell>
          <cell r="S328">
            <v>22.45</v>
          </cell>
          <cell r="T328">
            <v>66.11</v>
          </cell>
          <cell r="U328">
            <v>57.71</v>
          </cell>
          <cell r="V328">
            <v>22.43</v>
          </cell>
          <cell r="W328">
            <v>0</v>
          </cell>
          <cell r="X328">
            <v>111.84993049375029</v>
          </cell>
          <cell r="Y328">
            <v>2562.15</v>
          </cell>
          <cell r="Z328">
            <v>105.73589857871542</v>
          </cell>
          <cell r="AB328">
            <v>39407</v>
          </cell>
          <cell r="AC328">
            <v>125.12676056338027</v>
          </cell>
          <cell r="AD328">
            <v>98.43186142641558</v>
          </cell>
          <cell r="AE328">
            <v>101.80360721442887</v>
          </cell>
          <cell r="AF328">
            <v>111.84993049375029</v>
          </cell>
          <cell r="AG328">
            <v>105.73589857871542</v>
          </cell>
        </row>
        <row r="329">
          <cell r="A329">
            <v>39408</v>
          </cell>
          <cell r="B329">
            <v>44.42</v>
          </cell>
          <cell r="C329">
            <v>0</v>
          </cell>
          <cell r="D329">
            <v>0</v>
          </cell>
          <cell r="E329">
            <v>125.12676056338027</v>
          </cell>
          <cell r="F329">
            <v>53</v>
          </cell>
          <cell r="G329">
            <v>45.04</v>
          </cell>
          <cell r="H329">
            <v>29.56</v>
          </cell>
          <cell r="I329">
            <v>22.42</v>
          </cell>
          <cell r="J329">
            <v>98.43186142641558</v>
          </cell>
          <cell r="K329">
            <v>39</v>
          </cell>
          <cell r="L329">
            <v>34.46</v>
          </cell>
          <cell r="M329">
            <v>23.06</v>
          </cell>
          <cell r="N329">
            <v>101.80360721442887</v>
          </cell>
          <cell r="O329">
            <v>44.42</v>
          </cell>
          <cell r="P329">
            <v>17.13</v>
          </cell>
          <cell r="Q329">
            <v>0</v>
          </cell>
          <cell r="R329">
            <v>29.13</v>
          </cell>
          <cell r="S329">
            <v>22.45</v>
          </cell>
          <cell r="T329">
            <v>66.11</v>
          </cell>
          <cell r="U329">
            <v>57.71</v>
          </cell>
          <cell r="V329">
            <v>22.43</v>
          </cell>
          <cell r="W329">
            <v>0</v>
          </cell>
          <cell r="X329">
            <v>111.84993049375029</v>
          </cell>
          <cell r="Y329">
            <v>2562.15</v>
          </cell>
          <cell r="Z329">
            <v>105.73589857871542</v>
          </cell>
          <cell r="AB329">
            <v>39408</v>
          </cell>
          <cell r="AC329">
            <v>125.12676056338027</v>
          </cell>
          <cell r="AD329">
            <v>98.43186142641558</v>
          </cell>
          <cell r="AE329">
            <v>101.80360721442887</v>
          </cell>
          <cell r="AF329">
            <v>111.84993049375029</v>
          </cell>
          <cell r="AG329">
            <v>105.73589857871542</v>
          </cell>
        </row>
        <row r="330">
          <cell r="A330">
            <v>39409</v>
          </cell>
          <cell r="B330">
            <v>44.38</v>
          </cell>
          <cell r="C330">
            <v>0</v>
          </cell>
          <cell r="D330">
            <v>0</v>
          </cell>
          <cell r="E330">
            <v>125.01408450704226</v>
          </cell>
          <cell r="F330">
            <v>53.63</v>
          </cell>
          <cell r="G330">
            <v>45.77</v>
          </cell>
          <cell r="H330">
            <v>29.91</v>
          </cell>
          <cell r="I330">
            <v>23.02</v>
          </cell>
          <cell r="J330">
            <v>99.947510005905144</v>
          </cell>
          <cell r="K330">
            <v>39.44</v>
          </cell>
          <cell r="L330">
            <v>34.950000000000003</v>
          </cell>
          <cell r="M330">
            <v>23.41</v>
          </cell>
          <cell r="N330">
            <v>103.15367577259782</v>
          </cell>
          <cell r="O330">
            <v>44.38</v>
          </cell>
          <cell r="P330">
            <v>17.190000000000001</v>
          </cell>
          <cell r="Q330">
            <v>0</v>
          </cell>
          <cell r="R330">
            <v>28.72</v>
          </cell>
          <cell r="S330">
            <v>22.99</v>
          </cell>
          <cell r="T330">
            <v>67</v>
          </cell>
          <cell r="U330">
            <v>57.44</v>
          </cell>
          <cell r="V330">
            <v>21.96</v>
          </cell>
          <cell r="W330">
            <v>0</v>
          </cell>
          <cell r="X330">
            <v>111.97929659425199</v>
          </cell>
          <cell r="Y330">
            <v>2596.6</v>
          </cell>
          <cell r="Z330">
            <v>107.15759586655442</v>
          </cell>
          <cell r="AB330">
            <v>39409</v>
          </cell>
          <cell r="AC330">
            <v>125.01408450704226</v>
          </cell>
          <cell r="AD330">
            <v>99.947510005905144</v>
          </cell>
          <cell r="AE330">
            <v>103.15367577259782</v>
          </cell>
          <cell r="AF330">
            <v>111.97929659425199</v>
          </cell>
          <cell r="AG330">
            <v>107.15759586655442</v>
          </cell>
        </row>
        <row r="331">
          <cell r="A331">
            <v>39410</v>
          </cell>
          <cell r="B331">
            <v>44.38</v>
          </cell>
          <cell r="C331">
            <v>0</v>
          </cell>
          <cell r="D331">
            <v>0</v>
          </cell>
          <cell r="E331">
            <v>125.01408450704226</v>
          </cell>
          <cell r="F331">
            <v>53.63</v>
          </cell>
          <cell r="G331">
            <v>45.77</v>
          </cell>
          <cell r="H331">
            <v>29.91</v>
          </cell>
          <cell r="I331">
            <v>23.02</v>
          </cell>
          <cell r="J331">
            <v>99.947510005905144</v>
          </cell>
          <cell r="K331">
            <v>39.44</v>
          </cell>
          <cell r="L331">
            <v>34.950000000000003</v>
          </cell>
          <cell r="M331">
            <v>23.41</v>
          </cell>
          <cell r="N331">
            <v>103.15367577259782</v>
          </cell>
          <cell r="O331">
            <v>44.38</v>
          </cell>
          <cell r="P331">
            <v>17.190000000000001</v>
          </cell>
          <cell r="Q331">
            <v>0</v>
          </cell>
          <cell r="R331">
            <v>28.72</v>
          </cell>
          <cell r="S331">
            <v>22.99</v>
          </cell>
          <cell r="T331">
            <v>67</v>
          </cell>
          <cell r="U331">
            <v>57.44</v>
          </cell>
          <cell r="V331">
            <v>21.96</v>
          </cell>
          <cell r="W331">
            <v>0</v>
          </cell>
          <cell r="X331">
            <v>111.97929659425199</v>
          </cell>
          <cell r="Y331">
            <v>2596.6</v>
          </cell>
          <cell r="Z331">
            <v>107.15759586655442</v>
          </cell>
          <cell r="AB331">
            <v>39410</v>
          </cell>
          <cell r="AC331">
            <v>125.01408450704226</v>
          </cell>
          <cell r="AD331">
            <v>99.947510005905144</v>
          </cell>
          <cell r="AE331">
            <v>103.15367577259782</v>
          </cell>
          <cell r="AF331">
            <v>111.97929659425199</v>
          </cell>
          <cell r="AG331">
            <v>107.15759586655442</v>
          </cell>
        </row>
        <row r="332">
          <cell r="A332">
            <v>39411</v>
          </cell>
          <cell r="B332">
            <v>44.38</v>
          </cell>
          <cell r="C332">
            <v>0</v>
          </cell>
          <cell r="D332">
            <v>0</v>
          </cell>
          <cell r="E332">
            <v>125.01408450704226</v>
          </cell>
          <cell r="F332">
            <v>53.63</v>
          </cell>
          <cell r="G332">
            <v>45.77</v>
          </cell>
          <cell r="H332">
            <v>29.91</v>
          </cell>
          <cell r="I332">
            <v>23.02</v>
          </cell>
          <cell r="J332">
            <v>99.947510005905144</v>
          </cell>
          <cell r="K332">
            <v>39.44</v>
          </cell>
          <cell r="L332">
            <v>34.950000000000003</v>
          </cell>
          <cell r="M332">
            <v>23.41</v>
          </cell>
          <cell r="N332">
            <v>103.15367577259782</v>
          </cell>
          <cell r="O332">
            <v>44.38</v>
          </cell>
          <cell r="P332">
            <v>17.190000000000001</v>
          </cell>
          <cell r="Q332">
            <v>0</v>
          </cell>
          <cell r="R332">
            <v>28.72</v>
          </cell>
          <cell r="S332">
            <v>22.99</v>
          </cell>
          <cell r="T332">
            <v>67</v>
          </cell>
          <cell r="U332">
            <v>57.44</v>
          </cell>
          <cell r="V332">
            <v>21.96</v>
          </cell>
          <cell r="W332">
            <v>0</v>
          </cell>
          <cell r="X332">
            <v>111.97929659425199</v>
          </cell>
          <cell r="Y332">
            <v>2596.6</v>
          </cell>
          <cell r="Z332">
            <v>107.15759586655442</v>
          </cell>
          <cell r="AB332">
            <v>39411</v>
          </cell>
          <cell r="AC332">
            <v>125.01408450704226</v>
          </cell>
          <cell r="AD332">
            <v>99.947510005905144</v>
          </cell>
          <cell r="AE332">
            <v>103.15367577259782</v>
          </cell>
          <cell r="AF332">
            <v>111.97929659425199</v>
          </cell>
          <cell r="AG332">
            <v>107.15759586655442</v>
          </cell>
        </row>
        <row r="333">
          <cell r="A333">
            <v>39412</v>
          </cell>
          <cell r="B333">
            <v>43.5</v>
          </cell>
          <cell r="C333">
            <v>0</v>
          </cell>
          <cell r="D333">
            <v>0</v>
          </cell>
          <cell r="E333">
            <v>122.53521126760563</v>
          </cell>
          <cell r="F333">
            <v>53.01</v>
          </cell>
          <cell r="G333">
            <v>45.37</v>
          </cell>
          <cell r="H333">
            <v>28.92</v>
          </cell>
          <cell r="I333">
            <v>23.41</v>
          </cell>
          <cell r="J333">
            <v>98.884587625483903</v>
          </cell>
          <cell r="K333">
            <v>39.32</v>
          </cell>
          <cell r="L333">
            <v>34.64</v>
          </cell>
          <cell r="M333">
            <v>23.4</v>
          </cell>
          <cell r="N333">
            <v>102.68958970572726</v>
          </cell>
          <cell r="O333">
            <v>43.5</v>
          </cell>
          <cell r="P333">
            <v>17.149989999999999</v>
          </cell>
          <cell r="Q333">
            <v>0</v>
          </cell>
          <cell r="R333">
            <v>28.63</v>
          </cell>
          <cell r="S333">
            <v>22.1</v>
          </cell>
          <cell r="T333">
            <v>66.849999999999994</v>
          </cell>
          <cell r="U333">
            <v>57.53</v>
          </cell>
          <cell r="V333">
            <v>21.97</v>
          </cell>
          <cell r="W333">
            <v>0</v>
          </cell>
          <cell r="X333">
            <v>111.13841262878772</v>
          </cell>
          <cell r="Y333">
            <v>2540.9899999999998</v>
          </cell>
          <cell r="Z333">
            <v>104.86265867709932</v>
          </cell>
          <cell r="AB333">
            <v>39412</v>
          </cell>
          <cell r="AC333">
            <v>122.53521126760563</v>
          </cell>
          <cell r="AD333">
            <v>98.884587625483903</v>
          </cell>
          <cell r="AE333">
            <v>102.68958970572726</v>
          </cell>
          <cell r="AF333">
            <v>111.13841262878772</v>
          </cell>
          <cell r="AG333">
            <v>104.86265867709932</v>
          </cell>
        </row>
        <row r="334">
          <cell r="A334">
            <v>39413</v>
          </cell>
          <cell r="B334">
            <v>42.03</v>
          </cell>
          <cell r="C334">
            <v>0</v>
          </cell>
          <cell r="D334">
            <v>0</v>
          </cell>
          <cell r="E334">
            <v>118.3943661971831</v>
          </cell>
          <cell r="F334">
            <v>55.24</v>
          </cell>
          <cell r="G334">
            <v>45.72</v>
          </cell>
          <cell r="H334">
            <v>29.28</v>
          </cell>
          <cell r="I334">
            <v>23.49</v>
          </cell>
          <cell r="J334">
            <v>100.86608490256546</v>
          </cell>
          <cell r="K334">
            <v>38.53</v>
          </cell>
          <cell r="L334">
            <v>34.44</v>
          </cell>
          <cell r="M334">
            <v>24.01</v>
          </cell>
          <cell r="N334">
            <v>102.28878810252083</v>
          </cell>
          <cell r="O334">
            <v>42.03</v>
          </cell>
          <cell r="P334">
            <v>17.350010000000001</v>
          </cell>
          <cell r="Q334">
            <v>0</v>
          </cell>
          <cell r="R334">
            <v>29.01</v>
          </cell>
          <cell r="S334">
            <v>22.95</v>
          </cell>
          <cell r="T334">
            <v>66.66</v>
          </cell>
          <cell r="U334">
            <v>58.23</v>
          </cell>
          <cell r="V334">
            <v>22.97</v>
          </cell>
          <cell r="W334">
            <v>0</v>
          </cell>
          <cell r="X334">
            <v>111.77231514565264</v>
          </cell>
          <cell r="Y334">
            <v>2580.8000000000002</v>
          </cell>
          <cell r="Z334">
            <v>106.50555473018703</v>
          </cell>
          <cell r="AB334">
            <v>39413</v>
          </cell>
          <cell r="AC334">
            <v>118.3943661971831</v>
          </cell>
          <cell r="AD334">
            <v>100.86608490256546</v>
          </cell>
          <cell r="AE334">
            <v>102.28878810252083</v>
          </cell>
          <cell r="AF334">
            <v>111.77231514565264</v>
          </cell>
          <cell r="AG334">
            <v>106.50555473018703</v>
          </cell>
        </row>
        <row r="335">
          <cell r="A335">
            <v>39414</v>
          </cell>
          <cell r="B335">
            <v>42.83</v>
          </cell>
          <cell r="C335">
            <v>0</v>
          </cell>
          <cell r="D335">
            <v>0</v>
          </cell>
          <cell r="E335">
            <v>120.64788732394365</v>
          </cell>
          <cell r="F335">
            <v>57.02</v>
          </cell>
          <cell r="G335">
            <v>45.74</v>
          </cell>
          <cell r="H335">
            <v>31</v>
          </cell>
          <cell r="I335">
            <v>23.49</v>
          </cell>
          <cell r="J335">
            <v>103.17564464273998</v>
          </cell>
          <cell r="K335">
            <v>38.22</v>
          </cell>
          <cell r="L335">
            <v>34.369999999999997</v>
          </cell>
          <cell r="M335">
            <v>24.69</v>
          </cell>
          <cell r="N335">
            <v>102.60521042084167</v>
          </cell>
          <cell r="O335">
            <v>42.83</v>
          </cell>
          <cell r="P335">
            <v>17.48</v>
          </cell>
          <cell r="Q335">
            <v>0</v>
          </cell>
          <cell r="R335">
            <v>29.81</v>
          </cell>
          <cell r="S335">
            <v>23.24</v>
          </cell>
          <cell r="T335">
            <v>67.06</v>
          </cell>
          <cell r="U335">
            <v>58.99</v>
          </cell>
          <cell r="V335">
            <v>22.87</v>
          </cell>
          <cell r="W335">
            <v>0</v>
          </cell>
          <cell r="X335">
            <v>113.10046946526653</v>
          </cell>
          <cell r="Y335">
            <v>2662.91</v>
          </cell>
          <cell r="Z335">
            <v>109.89410521797981</v>
          </cell>
          <cell r="AB335">
            <v>39414</v>
          </cell>
          <cell r="AC335">
            <v>120.64788732394365</v>
          </cell>
          <cell r="AD335">
            <v>103.17564464273998</v>
          </cell>
          <cell r="AE335">
            <v>102.60521042084167</v>
          </cell>
          <cell r="AF335">
            <v>113.10046946526653</v>
          </cell>
          <cell r="AG335">
            <v>109.89410521797981</v>
          </cell>
        </row>
        <row r="336">
          <cell r="A336">
            <v>39415</v>
          </cell>
          <cell r="B336">
            <v>42.44</v>
          </cell>
          <cell r="C336">
            <v>0</v>
          </cell>
          <cell r="D336">
            <v>0</v>
          </cell>
          <cell r="E336">
            <v>119.54929577464787</v>
          </cell>
          <cell r="F336">
            <v>57.79</v>
          </cell>
          <cell r="G336">
            <v>45.17</v>
          </cell>
          <cell r="H336">
            <v>30.99</v>
          </cell>
          <cell r="I336">
            <v>23.29</v>
          </cell>
          <cell r="J336">
            <v>103.16908339347812</v>
          </cell>
          <cell r="K336">
            <v>38.61</v>
          </cell>
          <cell r="L336">
            <v>34.270000000000003</v>
          </cell>
          <cell r="M336">
            <v>24.93</v>
          </cell>
          <cell r="N336">
            <v>103.16422318320852</v>
          </cell>
          <cell r="O336">
            <v>42.44</v>
          </cell>
          <cell r="P336">
            <v>17.350010000000001</v>
          </cell>
          <cell r="Q336">
            <v>0</v>
          </cell>
          <cell r="R336">
            <v>29.91</v>
          </cell>
          <cell r="S336">
            <v>23.16</v>
          </cell>
          <cell r="T336">
            <v>66.52</v>
          </cell>
          <cell r="U336">
            <v>60.1</v>
          </cell>
          <cell r="V336">
            <v>23.66</v>
          </cell>
          <cell r="W336">
            <v>0</v>
          </cell>
          <cell r="X336">
            <v>113.47132326557465</v>
          </cell>
          <cell r="Y336">
            <v>2668.13</v>
          </cell>
          <cell r="Z336">
            <v>110.10952640353919</v>
          </cell>
          <cell r="AB336">
            <v>39415</v>
          </cell>
          <cell r="AC336">
            <v>119.54929577464787</v>
          </cell>
          <cell r="AD336">
            <v>103.16908339347812</v>
          </cell>
          <cell r="AE336">
            <v>103.16422318320852</v>
          </cell>
          <cell r="AF336">
            <v>113.47132326557465</v>
          </cell>
          <cell r="AG336">
            <v>110.10952640353919</v>
          </cell>
        </row>
        <row r="337">
          <cell r="A337">
            <v>39416</v>
          </cell>
          <cell r="B337">
            <v>42.8</v>
          </cell>
          <cell r="C337">
            <v>0</v>
          </cell>
          <cell r="D337">
            <v>0</v>
          </cell>
          <cell r="E337">
            <v>120.56338028169013</v>
          </cell>
          <cell r="F337">
            <v>58.37</v>
          </cell>
          <cell r="G337">
            <v>45.45</v>
          </cell>
          <cell r="H337">
            <v>31.05</v>
          </cell>
          <cell r="I337">
            <v>23.25</v>
          </cell>
          <cell r="J337">
            <v>103.74647332852176</v>
          </cell>
          <cell r="K337">
            <v>37.49</v>
          </cell>
          <cell r="L337">
            <v>34.369999999999997</v>
          </cell>
          <cell r="M337">
            <v>25</v>
          </cell>
          <cell r="N337">
            <v>102.16221917519248</v>
          </cell>
          <cell r="O337">
            <v>42.8</v>
          </cell>
          <cell r="P337">
            <v>17.690000000000001</v>
          </cell>
          <cell r="Q337">
            <v>0</v>
          </cell>
          <cell r="R337">
            <v>29.59</v>
          </cell>
          <cell r="S337">
            <v>23.2</v>
          </cell>
          <cell r="T337">
            <v>66.73</v>
          </cell>
          <cell r="U337">
            <v>59.75</v>
          </cell>
          <cell r="V337">
            <v>24.4</v>
          </cell>
          <cell r="W337">
            <v>0</v>
          </cell>
          <cell r="X337">
            <v>113.91116369507701</v>
          </cell>
          <cell r="Y337">
            <v>2660.96</v>
          </cell>
          <cell r="Z337">
            <v>109.81363178659271</v>
          </cell>
          <cell r="AB337">
            <v>39416</v>
          </cell>
          <cell r="AC337">
            <v>120.56338028169013</v>
          </cell>
          <cell r="AD337">
            <v>103.74647332852176</v>
          </cell>
          <cell r="AE337">
            <v>102.16221917519248</v>
          </cell>
          <cell r="AF337">
            <v>113.91116369507701</v>
          </cell>
          <cell r="AG337">
            <v>109.81363178659271</v>
          </cell>
        </row>
        <row r="338">
          <cell r="A338">
            <v>39417</v>
          </cell>
          <cell r="B338">
            <v>42.8</v>
          </cell>
          <cell r="C338">
            <v>0</v>
          </cell>
          <cell r="D338">
            <v>0</v>
          </cell>
          <cell r="E338">
            <v>120.56338028169013</v>
          </cell>
          <cell r="F338">
            <v>58.37</v>
          </cell>
          <cell r="G338">
            <v>45.45</v>
          </cell>
          <cell r="H338">
            <v>31.05</v>
          </cell>
          <cell r="I338">
            <v>23.25</v>
          </cell>
          <cell r="J338">
            <v>103.74647332852176</v>
          </cell>
          <cell r="K338">
            <v>37.49</v>
          </cell>
          <cell r="L338">
            <v>34.369999999999997</v>
          </cell>
          <cell r="M338">
            <v>25</v>
          </cell>
          <cell r="N338">
            <v>102.16221917519248</v>
          </cell>
          <cell r="O338">
            <v>42.8</v>
          </cell>
          <cell r="P338">
            <v>17.690000000000001</v>
          </cell>
          <cell r="Q338">
            <v>0</v>
          </cell>
          <cell r="R338">
            <v>29.59</v>
          </cell>
          <cell r="S338">
            <v>23.2</v>
          </cell>
          <cell r="T338">
            <v>66.73</v>
          </cell>
          <cell r="U338">
            <v>59.75</v>
          </cell>
          <cell r="V338">
            <v>24.4</v>
          </cell>
          <cell r="W338">
            <v>0</v>
          </cell>
          <cell r="X338">
            <v>113.91116369507701</v>
          </cell>
          <cell r="Y338">
            <v>2660.96</v>
          </cell>
          <cell r="Z338">
            <v>109.81363178659271</v>
          </cell>
          <cell r="AB338">
            <v>39417</v>
          </cell>
          <cell r="AC338">
            <v>120.56338028169013</v>
          </cell>
          <cell r="AD338">
            <v>103.74647332852176</v>
          </cell>
          <cell r="AE338">
            <v>102.16221917519248</v>
          </cell>
          <cell r="AF338">
            <v>113.91116369507701</v>
          </cell>
          <cell r="AG338">
            <v>109.81363178659271</v>
          </cell>
        </row>
        <row r="339">
          <cell r="A339">
            <v>39418</v>
          </cell>
          <cell r="B339">
            <v>42.8</v>
          </cell>
          <cell r="C339">
            <v>0</v>
          </cell>
          <cell r="D339">
            <v>0</v>
          </cell>
          <cell r="E339">
            <v>120.56338028169013</v>
          </cell>
          <cell r="F339">
            <v>58.37</v>
          </cell>
          <cell r="G339">
            <v>45.45</v>
          </cell>
          <cell r="H339">
            <v>31.05</v>
          </cell>
          <cell r="I339">
            <v>23.25</v>
          </cell>
          <cell r="J339">
            <v>103.74647332852176</v>
          </cell>
          <cell r="K339">
            <v>37.49</v>
          </cell>
          <cell r="L339">
            <v>34.369999999999997</v>
          </cell>
          <cell r="M339">
            <v>25</v>
          </cell>
          <cell r="N339">
            <v>102.16221917519248</v>
          </cell>
          <cell r="O339">
            <v>42.8</v>
          </cell>
          <cell r="P339">
            <v>17.690000000000001</v>
          </cell>
          <cell r="Q339">
            <v>0</v>
          </cell>
          <cell r="R339">
            <v>29.59</v>
          </cell>
          <cell r="S339">
            <v>23.2</v>
          </cell>
          <cell r="T339">
            <v>66.73</v>
          </cell>
          <cell r="U339">
            <v>59.75</v>
          </cell>
          <cell r="V339">
            <v>24.4</v>
          </cell>
          <cell r="W339">
            <v>0</v>
          </cell>
          <cell r="X339">
            <v>113.91116369507701</v>
          </cell>
          <cell r="Y339">
            <v>2660.96</v>
          </cell>
          <cell r="Z339">
            <v>109.81363178659271</v>
          </cell>
          <cell r="AB339">
            <v>39418</v>
          </cell>
          <cell r="AC339">
            <v>120.56338028169013</v>
          </cell>
          <cell r="AD339">
            <v>103.74647332852176</v>
          </cell>
          <cell r="AE339">
            <v>102.16221917519248</v>
          </cell>
          <cell r="AF339">
            <v>113.91116369507701</v>
          </cell>
          <cell r="AG339">
            <v>109.81363178659271</v>
          </cell>
        </row>
        <row r="340">
          <cell r="A340">
            <v>39419</v>
          </cell>
          <cell r="B340">
            <v>43.750100000000003</v>
          </cell>
          <cell r="C340">
            <v>0</v>
          </cell>
          <cell r="D340">
            <v>0</v>
          </cell>
          <cell r="E340">
            <v>123.23971830985916</v>
          </cell>
          <cell r="F340">
            <v>58.38</v>
          </cell>
          <cell r="G340">
            <v>45.02</v>
          </cell>
          <cell r="H340">
            <v>30.26</v>
          </cell>
          <cell r="I340">
            <v>22.59</v>
          </cell>
          <cell r="J340">
            <v>102.51951971655404</v>
          </cell>
          <cell r="K340">
            <v>37.83</v>
          </cell>
          <cell r="L340">
            <v>34.14</v>
          </cell>
          <cell r="M340">
            <v>25</v>
          </cell>
          <cell r="N340">
            <v>102.27824069191014</v>
          </cell>
          <cell r="O340">
            <v>43.750100000000003</v>
          </cell>
          <cell r="P340">
            <v>17.940000000000001</v>
          </cell>
          <cell r="Q340">
            <v>0</v>
          </cell>
          <cell r="R340">
            <v>29.08</v>
          </cell>
          <cell r="S340">
            <v>23.51</v>
          </cell>
          <cell r="T340">
            <v>65.58</v>
          </cell>
          <cell r="U340">
            <v>58.7</v>
          </cell>
          <cell r="V340">
            <v>24.84</v>
          </cell>
          <cell r="W340">
            <v>0</v>
          </cell>
          <cell r="X340">
            <v>113.58347936250625</v>
          </cell>
          <cell r="Y340">
            <v>2637.13</v>
          </cell>
          <cell r="Z340">
            <v>108.83020518661584</v>
          </cell>
          <cell r="AB340">
            <v>39419</v>
          </cell>
          <cell r="AC340">
            <v>123.23971830985916</v>
          </cell>
          <cell r="AD340">
            <v>102.51951971655404</v>
          </cell>
          <cell r="AE340">
            <v>102.27824069191014</v>
          </cell>
          <cell r="AF340">
            <v>113.58347936250625</v>
          </cell>
          <cell r="AG340">
            <v>108.83020518661584</v>
          </cell>
        </row>
        <row r="341">
          <cell r="A341">
            <v>39420</v>
          </cell>
          <cell r="B341">
            <v>43.34</v>
          </cell>
          <cell r="C341">
            <v>0</v>
          </cell>
          <cell r="D341">
            <v>0</v>
          </cell>
          <cell r="E341">
            <v>122.08450704225353</v>
          </cell>
          <cell r="F341">
            <v>57.78</v>
          </cell>
          <cell r="G341">
            <v>45.39</v>
          </cell>
          <cell r="H341">
            <v>29.89</v>
          </cell>
          <cell r="I341">
            <v>22.27</v>
          </cell>
          <cell r="J341">
            <v>101.91588478446296</v>
          </cell>
          <cell r="K341">
            <v>38.36</v>
          </cell>
          <cell r="L341">
            <v>33.61</v>
          </cell>
          <cell r="M341">
            <v>25.28</v>
          </cell>
          <cell r="N341">
            <v>102.57356818900961</v>
          </cell>
          <cell r="O341">
            <v>43.34</v>
          </cell>
          <cell r="P341">
            <v>17.920000000000002</v>
          </cell>
          <cell r="Q341">
            <v>0</v>
          </cell>
          <cell r="R341">
            <v>29.52</v>
          </cell>
          <cell r="S341">
            <v>23.65</v>
          </cell>
          <cell r="T341">
            <v>65.55</v>
          </cell>
          <cell r="U341">
            <v>58.6</v>
          </cell>
          <cell r="V341">
            <v>24.25</v>
          </cell>
          <cell r="W341">
            <v>0</v>
          </cell>
          <cell r="X341">
            <v>113.33764064951961</v>
          </cell>
          <cell r="Y341">
            <v>2619.83</v>
          </cell>
          <cell r="Z341">
            <v>108.11626141071989</v>
          </cell>
          <cell r="AB341">
            <v>39420</v>
          </cell>
          <cell r="AC341">
            <v>122.08450704225353</v>
          </cell>
          <cell r="AD341">
            <v>101.91588478446296</v>
          </cell>
          <cell r="AE341">
            <v>102.57356818900961</v>
          </cell>
          <cell r="AF341">
            <v>113.33764064951961</v>
          </cell>
          <cell r="AG341">
            <v>108.11626141071989</v>
          </cell>
        </row>
        <row r="342">
          <cell r="A342">
            <v>39421</v>
          </cell>
          <cell r="B342">
            <v>44.99</v>
          </cell>
          <cell r="C342">
            <v>0</v>
          </cell>
          <cell r="D342">
            <v>0</v>
          </cell>
          <cell r="E342">
            <v>126.73239436619718</v>
          </cell>
          <cell r="F342">
            <v>58.29</v>
          </cell>
          <cell r="G342">
            <v>45.59</v>
          </cell>
          <cell r="H342">
            <v>29.93</v>
          </cell>
          <cell r="I342">
            <v>22.87</v>
          </cell>
          <cell r="J342">
            <v>102.801653434814</v>
          </cell>
          <cell r="K342">
            <v>37.86</v>
          </cell>
          <cell r="L342">
            <v>34.29</v>
          </cell>
          <cell r="M342">
            <v>26.04</v>
          </cell>
          <cell r="N342">
            <v>103.56502478641494</v>
          </cell>
          <cell r="O342">
            <v>44.99</v>
          </cell>
          <cell r="P342">
            <v>18.46001</v>
          </cell>
          <cell r="Q342">
            <v>0</v>
          </cell>
          <cell r="R342">
            <v>29.39</v>
          </cell>
          <cell r="S342">
            <v>23.87</v>
          </cell>
          <cell r="T342">
            <v>66.37</v>
          </cell>
          <cell r="U342">
            <v>58.62</v>
          </cell>
          <cell r="V342">
            <v>24.06</v>
          </cell>
          <cell r="W342">
            <v>0</v>
          </cell>
          <cell r="X342">
            <v>114.60112054328933</v>
          </cell>
          <cell r="Y342">
            <v>2666.36</v>
          </cell>
          <cell r="Z342">
            <v>110.03648128889549</v>
          </cell>
          <cell r="AB342">
            <v>39421</v>
          </cell>
          <cell r="AC342">
            <v>126.73239436619718</v>
          </cell>
          <cell r="AD342">
            <v>102.801653434814</v>
          </cell>
          <cell r="AE342">
            <v>103.56502478641494</v>
          </cell>
          <cell r="AF342">
            <v>114.60112054328933</v>
          </cell>
          <cell r="AG342">
            <v>110.03648128889549</v>
          </cell>
        </row>
        <row r="343">
          <cell r="A343">
            <v>39422</v>
          </cell>
          <cell r="B343">
            <v>46</v>
          </cell>
          <cell r="C343">
            <v>0</v>
          </cell>
          <cell r="D343">
            <v>0</v>
          </cell>
          <cell r="E343">
            <v>129.57746478873241</v>
          </cell>
          <cell r="F343">
            <v>59.4</v>
          </cell>
          <cell r="G343">
            <v>45.68</v>
          </cell>
          <cell r="H343">
            <v>30.96</v>
          </cell>
          <cell r="I343">
            <v>23.5</v>
          </cell>
          <cell r="J343">
            <v>104.6781707237058</v>
          </cell>
          <cell r="K343">
            <v>38.090000000000003</v>
          </cell>
          <cell r="L343">
            <v>35.119999999999997</v>
          </cell>
          <cell r="M343">
            <v>25.87</v>
          </cell>
          <cell r="N343">
            <v>104.50374433076681</v>
          </cell>
          <cell r="O343">
            <v>46</v>
          </cell>
          <cell r="P343">
            <v>19.21001</v>
          </cell>
          <cell r="Q343">
            <v>0</v>
          </cell>
          <cell r="R343">
            <v>29.67</v>
          </cell>
          <cell r="S343">
            <v>23.98</v>
          </cell>
          <cell r="T343">
            <v>65.510000000000005</v>
          </cell>
          <cell r="U343">
            <v>59.06</v>
          </cell>
          <cell r="V343">
            <v>24.28</v>
          </cell>
          <cell r="W343">
            <v>0</v>
          </cell>
          <cell r="X343">
            <v>115.44200019655023</v>
          </cell>
          <cell r="Y343">
            <v>2709.03</v>
          </cell>
          <cell r="Z343">
            <v>111.79740504135098</v>
          </cell>
          <cell r="AB343">
            <v>39422</v>
          </cell>
          <cell r="AC343">
            <v>129.57746478873241</v>
          </cell>
          <cell r="AD343">
            <v>104.6781707237058</v>
          </cell>
          <cell r="AE343">
            <v>104.50374433076681</v>
          </cell>
          <cell r="AF343">
            <v>115.44200019655023</v>
          </cell>
          <cell r="AG343">
            <v>111.79740504135098</v>
          </cell>
        </row>
        <row r="344">
          <cell r="A344">
            <v>39423</v>
          </cell>
          <cell r="B344">
            <v>43.66</v>
          </cell>
          <cell r="C344">
            <v>0</v>
          </cell>
          <cell r="D344">
            <v>0</v>
          </cell>
          <cell r="E344">
            <v>122.98591549295774</v>
          </cell>
          <cell r="F344">
            <v>59.37</v>
          </cell>
          <cell r="G344">
            <v>45.34</v>
          </cell>
          <cell r="H344">
            <v>30.14</v>
          </cell>
          <cell r="I344">
            <v>24.44</v>
          </cell>
          <cell r="J344">
            <v>104.51413949215933</v>
          </cell>
          <cell r="K344">
            <v>38.369999999999997</v>
          </cell>
          <cell r="L344">
            <v>35.5</v>
          </cell>
          <cell r="M344">
            <v>25.43</v>
          </cell>
          <cell r="N344">
            <v>104.73578736420211</v>
          </cell>
          <cell r="O344">
            <v>43.66</v>
          </cell>
          <cell r="P344">
            <v>19.329999999999998</v>
          </cell>
          <cell r="Q344">
            <v>0</v>
          </cell>
          <cell r="R344">
            <v>29.97</v>
          </cell>
          <cell r="S344">
            <v>23.75</v>
          </cell>
          <cell r="T344">
            <v>66.37</v>
          </cell>
          <cell r="U344">
            <v>59.35</v>
          </cell>
          <cell r="V344">
            <v>24.1</v>
          </cell>
          <cell r="W344">
            <v>0</v>
          </cell>
          <cell r="X344">
            <v>114.93315588904028</v>
          </cell>
          <cell r="Y344">
            <v>2706.16</v>
          </cell>
          <cell r="Z344">
            <v>111.67896465771967</v>
          </cell>
          <cell r="AB344">
            <v>39423</v>
          </cell>
          <cell r="AC344">
            <v>122.98591549295774</v>
          </cell>
          <cell r="AD344">
            <v>104.51413949215933</v>
          </cell>
          <cell r="AE344">
            <v>104.73578736420211</v>
          </cell>
          <cell r="AF344">
            <v>114.93315588904028</v>
          </cell>
          <cell r="AG344">
            <v>111.67896465771967</v>
          </cell>
        </row>
        <row r="345">
          <cell r="A345">
            <v>39424</v>
          </cell>
          <cell r="B345">
            <v>43.66</v>
          </cell>
          <cell r="C345">
            <v>0</v>
          </cell>
          <cell r="D345">
            <v>0</v>
          </cell>
          <cell r="E345">
            <v>122.98591549295774</v>
          </cell>
          <cell r="F345">
            <v>59.37</v>
          </cell>
          <cell r="G345">
            <v>45.34</v>
          </cell>
          <cell r="H345">
            <v>30.14</v>
          </cell>
          <cell r="I345">
            <v>24.44</v>
          </cell>
          <cell r="J345">
            <v>104.51413949215933</v>
          </cell>
          <cell r="K345">
            <v>38.369999999999997</v>
          </cell>
          <cell r="L345">
            <v>35.5</v>
          </cell>
          <cell r="M345">
            <v>25.43</v>
          </cell>
          <cell r="N345">
            <v>104.73578736420211</v>
          </cell>
          <cell r="O345">
            <v>43.66</v>
          </cell>
          <cell r="P345">
            <v>19.329999999999998</v>
          </cell>
          <cell r="Q345">
            <v>0</v>
          </cell>
          <cell r="R345">
            <v>29.97</v>
          </cell>
          <cell r="S345">
            <v>23.75</v>
          </cell>
          <cell r="T345">
            <v>66.37</v>
          </cell>
          <cell r="U345">
            <v>59.35</v>
          </cell>
          <cell r="V345">
            <v>24.1</v>
          </cell>
          <cell r="W345">
            <v>0</v>
          </cell>
          <cell r="X345">
            <v>114.93315588904028</v>
          </cell>
          <cell r="Y345">
            <v>2706.16</v>
          </cell>
          <cell r="Z345">
            <v>111.67896465771967</v>
          </cell>
          <cell r="AB345">
            <v>39424</v>
          </cell>
          <cell r="AC345">
            <v>122.98591549295774</v>
          </cell>
          <cell r="AD345">
            <v>104.51413949215933</v>
          </cell>
          <cell r="AE345">
            <v>104.73578736420211</v>
          </cell>
          <cell r="AF345">
            <v>114.93315588904028</v>
          </cell>
          <cell r="AG345">
            <v>111.67896465771967</v>
          </cell>
        </row>
        <row r="346">
          <cell r="A346">
            <v>39425</v>
          </cell>
          <cell r="B346">
            <v>43.66</v>
          </cell>
          <cell r="C346">
            <v>0</v>
          </cell>
          <cell r="D346">
            <v>0</v>
          </cell>
          <cell r="E346">
            <v>122.98591549295774</v>
          </cell>
          <cell r="F346">
            <v>59.37</v>
          </cell>
          <cell r="G346">
            <v>45.34</v>
          </cell>
          <cell r="H346">
            <v>30.14</v>
          </cell>
          <cell r="I346">
            <v>24.44</v>
          </cell>
          <cell r="J346">
            <v>104.51413949215933</v>
          </cell>
          <cell r="K346">
            <v>38.369999999999997</v>
          </cell>
          <cell r="L346">
            <v>35.5</v>
          </cell>
          <cell r="M346">
            <v>25.43</v>
          </cell>
          <cell r="N346">
            <v>104.73578736420211</v>
          </cell>
          <cell r="O346">
            <v>43.66</v>
          </cell>
          <cell r="P346">
            <v>19.329999999999998</v>
          </cell>
          <cell r="Q346">
            <v>0</v>
          </cell>
          <cell r="R346">
            <v>29.97</v>
          </cell>
          <cell r="S346">
            <v>23.75</v>
          </cell>
          <cell r="T346">
            <v>66.37</v>
          </cell>
          <cell r="U346">
            <v>59.35</v>
          </cell>
          <cell r="V346">
            <v>24.1</v>
          </cell>
          <cell r="W346">
            <v>0</v>
          </cell>
          <cell r="X346">
            <v>114.93315588904028</v>
          </cell>
          <cell r="Y346">
            <v>2706.16</v>
          </cell>
          <cell r="Z346">
            <v>111.67896465771967</v>
          </cell>
          <cell r="AB346">
            <v>39425</v>
          </cell>
          <cell r="AC346">
            <v>122.98591549295774</v>
          </cell>
          <cell r="AD346">
            <v>104.51413949215933</v>
          </cell>
          <cell r="AE346">
            <v>104.73578736420211</v>
          </cell>
          <cell r="AF346">
            <v>114.93315588904028</v>
          </cell>
          <cell r="AG346">
            <v>111.67896465771967</v>
          </cell>
        </row>
        <row r="347">
          <cell r="A347">
            <v>39426</v>
          </cell>
          <cell r="B347">
            <v>45.51</v>
          </cell>
          <cell r="C347">
            <v>0</v>
          </cell>
          <cell r="D347">
            <v>0</v>
          </cell>
          <cell r="E347">
            <v>128.19718309859155</v>
          </cell>
          <cell r="F347">
            <v>59.32</v>
          </cell>
          <cell r="G347">
            <v>45.58</v>
          </cell>
          <cell r="H347">
            <v>29.84</v>
          </cell>
          <cell r="I347">
            <v>24.49</v>
          </cell>
          <cell r="J347">
            <v>104.47477199658817</v>
          </cell>
          <cell r="K347">
            <v>38.71</v>
          </cell>
          <cell r="L347">
            <v>35.42</v>
          </cell>
          <cell r="M347">
            <v>25.75</v>
          </cell>
          <cell r="N347">
            <v>105.34753717962239</v>
          </cell>
          <cell r="O347">
            <v>45.51</v>
          </cell>
          <cell r="P347">
            <v>19.47</v>
          </cell>
          <cell r="Q347">
            <v>0</v>
          </cell>
          <cell r="R347">
            <v>31.08</v>
          </cell>
          <cell r="S347">
            <v>24.22</v>
          </cell>
          <cell r="T347">
            <v>65.89</v>
          </cell>
          <cell r="U347">
            <v>59.5</v>
          </cell>
          <cell r="V347">
            <v>24.28</v>
          </cell>
          <cell r="W347">
            <v>0</v>
          </cell>
          <cell r="X347">
            <v>116.4079294347594</v>
          </cell>
          <cell r="Y347">
            <v>2718.95</v>
          </cell>
          <cell r="Z347">
            <v>112.20678783076643</v>
          </cell>
          <cell r="AB347">
            <v>39426</v>
          </cell>
          <cell r="AC347">
            <v>128.19718309859155</v>
          </cell>
          <cell r="AD347">
            <v>104.47477199658817</v>
          </cell>
          <cell r="AE347">
            <v>105.34753717962239</v>
          </cell>
          <cell r="AF347">
            <v>116.4079294347594</v>
          </cell>
          <cell r="AG347">
            <v>112.20678783076643</v>
          </cell>
        </row>
        <row r="348">
          <cell r="A348">
            <v>39427</v>
          </cell>
          <cell r="B348">
            <v>44.67</v>
          </cell>
          <cell r="C348">
            <v>0</v>
          </cell>
          <cell r="D348">
            <v>0</v>
          </cell>
          <cell r="E348">
            <v>125.83098591549296</v>
          </cell>
          <cell r="F348">
            <v>57.9681</v>
          </cell>
          <cell r="G348">
            <v>44.65</v>
          </cell>
          <cell r="H348">
            <v>28.8</v>
          </cell>
          <cell r="I348">
            <v>24.36</v>
          </cell>
          <cell r="J348">
            <v>102.20989436388687</v>
          </cell>
          <cell r="K348">
            <v>38.15</v>
          </cell>
          <cell r="L348">
            <v>35.03</v>
          </cell>
          <cell r="M348">
            <v>24.79</v>
          </cell>
          <cell r="N348">
            <v>103.33298175297965</v>
          </cell>
          <cell r="O348">
            <v>44.67</v>
          </cell>
          <cell r="P348">
            <v>18.990010000000002</v>
          </cell>
          <cell r="Q348">
            <v>0</v>
          </cell>
          <cell r="R348">
            <v>30.25</v>
          </cell>
          <cell r="S348">
            <v>24.09</v>
          </cell>
          <cell r="T348">
            <v>64.08</v>
          </cell>
          <cell r="U348">
            <v>58.17</v>
          </cell>
          <cell r="V348">
            <v>22.68</v>
          </cell>
          <cell r="W348">
            <v>0</v>
          </cell>
          <cell r="X348">
            <v>113.3807669952235</v>
          </cell>
          <cell r="Y348">
            <v>2652.35</v>
          </cell>
          <cell r="Z348">
            <v>109.45831063569884</v>
          </cell>
          <cell r="AB348">
            <v>39427</v>
          </cell>
          <cell r="AC348">
            <v>125.83098591549296</v>
          </cell>
          <cell r="AD348">
            <v>102.20989436388687</v>
          </cell>
          <cell r="AE348">
            <v>103.33298175297965</v>
          </cell>
          <cell r="AF348">
            <v>113.3807669952235</v>
          </cell>
          <cell r="AG348">
            <v>109.45831063569884</v>
          </cell>
        </row>
        <row r="349">
          <cell r="A349">
            <v>39428</v>
          </cell>
          <cell r="B349">
            <v>43.7</v>
          </cell>
          <cell r="C349">
            <v>0</v>
          </cell>
          <cell r="D349">
            <v>0</v>
          </cell>
          <cell r="E349">
            <v>123.09859154929579</v>
          </cell>
          <cell r="F349">
            <v>57.56</v>
          </cell>
          <cell r="G349">
            <v>45.24</v>
          </cell>
          <cell r="H349">
            <v>28.27</v>
          </cell>
          <cell r="I349">
            <v>24.69</v>
          </cell>
          <cell r="J349">
            <v>102.19801850272295</v>
          </cell>
          <cell r="K349">
            <v>37.659999999999997</v>
          </cell>
          <cell r="L349">
            <v>35.659999999999997</v>
          </cell>
          <cell r="M349">
            <v>25.23</v>
          </cell>
          <cell r="N349">
            <v>103.94473156839996</v>
          </cell>
          <cell r="O349">
            <v>43.7</v>
          </cell>
          <cell r="P349">
            <v>18.809999999999999</v>
          </cell>
          <cell r="Q349">
            <v>0</v>
          </cell>
          <cell r="R349">
            <v>30.73</v>
          </cell>
          <cell r="S349">
            <v>24.28</v>
          </cell>
          <cell r="T349">
            <v>64.83</v>
          </cell>
          <cell r="U349">
            <v>57.38</v>
          </cell>
          <cell r="V349">
            <v>23.04</v>
          </cell>
          <cell r="W349">
            <v>0</v>
          </cell>
          <cell r="X349">
            <v>113.31176742941926</v>
          </cell>
          <cell r="Y349">
            <v>2671.14</v>
          </cell>
          <cell r="Z349">
            <v>110.2337443668598</v>
          </cell>
          <cell r="AB349">
            <v>39428</v>
          </cell>
          <cell r="AC349">
            <v>123.09859154929579</v>
          </cell>
          <cell r="AD349">
            <v>102.19801850272295</v>
          </cell>
          <cell r="AE349">
            <v>103.94473156839996</v>
          </cell>
          <cell r="AF349">
            <v>113.31176742941926</v>
          </cell>
          <cell r="AG349">
            <v>110.2337443668598</v>
          </cell>
        </row>
        <row r="350">
          <cell r="A350">
            <v>39429</v>
          </cell>
          <cell r="B350">
            <v>42.4512</v>
          </cell>
          <cell r="C350">
            <v>0</v>
          </cell>
          <cell r="D350">
            <v>20.5</v>
          </cell>
          <cell r="E350">
            <v>112.41285714285713</v>
          </cell>
          <cell r="F350">
            <v>57.09</v>
          </cell>
          <cell r="G350">
            <v>45.7</v>
          </cell>
          <cell r="H350">
            <v>28.04</v>
          </cell>
          <cell r="I350">
            <v>24.69</v>
          </cell>
          <cell r="J350">
            <v>102.04054852043829</v>
          </cell>
          <cell r="K350">
            <v>38.39</v>
          </cell>
          <cell r="L350">
            <v>36.19</v>
          </cell>
          <cell r="M350">
            <v>24.8</v>
          </cell>
          <cell r="N350">
            <v>104.82016664908764</v>
          </cell>
          <cell r="O350">
            <v>42.4512</v>
          </cell>
          <cell r="P350">
            <v>19.64</v>
          </cell>
          <cell r="Q350">
            <v>20.5</v>
          </cell>
          <cell r="R350">
            <v>30.81</v>
          </cell>
          <cell r="S350">
            <v>24.26</v>
          </cell>
          <cell r="T350">
            <v>63.99</v>
          </cell>
          <cell r="U350">
            <v>57.85</v>
          </cell>
          <cell r="V350">
            <v>22.6</v>
          </cell>
          <cell r="W350">
            <v>0</v>
          </cell>
          <cell r="X350">
            <v>111.76750745770573</v>
          </cell>
          <cell r="Y350">
            <v>2668.49</v>
          </cell>
          <cell r="Z350">
            <v>110.12438303702604</v>
          </cell>
          <cell r="AB350">
            <v>39429</v>
          </cell>
          <cell r="AC350">
            <v>112.41285714285713</v>
          </cell>
          <cell r="AD350">
            <v>102.04054852043829</v>
          </cell>
          <cell r="AE350">
            <v>104.82016664908764</v>
          </cell>
          <cell r="AF350">
            <v>111.76750745770573</v>
          </cell>
          <cell r="AG350">
            <v>110.12438303702604</v>
          </cell>
        </row>
        <row r="351">
          <cell r="A351">
            <v>39430</v>
          </cell>
          <cell r="B351">
            <v>42.01</v>
          </cell>
          <cell r="C351">
            <v>0</v>
          </cell>
          <cell r="D351">
            <v>22.25</v>
          </cell>
          <cell r="E351">
            <v>114.74999999999997</v>
          </cell>
          <cell r="F351">
            <v>55.78</v>
          </cell>
          <cell r="G351">
            <v>45.01</v>
          </cell>
          <cell r="H351">
            <v>27.93</v>
          </cell>
          <cell r="I351">
            <v>25.61</v>
          </cell>
          <cell r="J351">
            <v>101.25975985827699</v>
          </cell>
          <cell r="K351">
            <v>38.6</v>
          </cell>
          <cell r="L351">
            <v>36.380000000000003</v>
          </cell>
          <cell r="M351">
            <v>25.65</v>
          </cell>
          <cell r="N351">
            <v>106.13859297542452</v>
          </cell>
          <cell r="O351">
            <v>42.01</v>
          </cell>
          <cell r="P351">
            <v>19.41</v>
          </cell>
          <cell r="Q351">
            <v>22.25</v>
          </cell>
          <cell r="R351">
            <v>30.56</v>
          </cell>
          <cell r="S351">
            <v>24.31</v>
          </cell>
          <cell r="T351">
            <v>63.21</v>
          </cell>
          <cell r="U351">
            <v>57.06</v>
          </cell>
          <cell r="V351">
            <v>19.11</v>
          </cell>
          <cell r="W351">
            <v>0</v>
          </cell>
          <cell r="X351">
            <v>110.11093066121511</v>
          </cell>
          <cell r="Y351">
            <v>2635.74</v>
          </cell>
          <cell r="Z351">
            <v>108.77284207398603</v>
          </cell>
          <cell r="AB351">
            <v>39430</v>
          </cell>
          <cell r="AC351">
            <v>114.74999999999997</v>
          </cell>
          <cell r="AD351">
            <v>101.25975985827699</v>
          </cell>
          <cell r="AE351">
            <v>106.13859297542452</v>
          </cell>
          <cell r="AF351">
            <v>110.11093066121511</v>
          </cell>
          <cell r="AG351">
            <v>108.77284207398603</v>
          </cell>
        </row>
        <row r="352">
          <cell r="A352">
            <v>39431</v>
          </cell>
          <cell r="B352">
            <v>42.01</v>
          </cell>
          <cell r="C352">
            <v>0</v>
          </cell>
          <cell r="D352">
            <v>22.25</v>
          </cell>
          <cell r="E352">
            <v>114.74999999999997</v>
          </cell>
          <cell r="F352">
            <v>55.78</v>
          </cell>
          <cell r="G352">
            <v>45.01</v>
          </cell>
          <cell r="H352">
            <v>27.93</v>
          </cell>
          <cell r="I352">
            <v>25.61</v>
          </cell>
          <cell r="J352">
            <v>101.25975985827699</v>
          </cell>
          <cell r="K352">
            <v>38.6</v>
          </cell>
          <cell r="L352">
            <v>36.380000000000003</v>
          </cell>
          <cell r="M352">
            <v>25.65</v>
          </cell>
          <cell r="N352">
            <v>106.13859297542452</v>
          </cell>
          <cell r="O352">
            <v>42.01</v>
          </cell>
          <cell r="P352">
            <v>19.41</v>
          </cell>
          <cell r="Q352">
            <v>22.25</v>
          </cell>
          <cell r="R352">
            <v>30.56</v>
          </cell>
          <cell r="S352">
            <v>24.31</v>
          </cell>
          <cell r="T352">
            <v>63.21</v>
          </cell>
          <cell r="U352">
            <v>57.06</v>
          </cell>
          <cell r="V352">
            <v>19.11</v>
          </cell>
          <cell r="W352">
            <v>0</v>
          </cell>
          <cell r="X352">
            <v>110.11093066121511</v>
          </cell>
          <cell r="Y352">
            <v>2635.74</v>
          </cell>
          <cell r="Z352">
            <v>108.77284207398603</v>
          </cell>
          <cell r="AB352">
            <v>39431</v>
          </cell>
          <cell r="AC352">
            <v>114.74999999999997</v>
          </cell>
          <cell r="AD352">
            <v>101.25975985827699</v>
          </cell>
          <cell r="AE352">
            <v>106.13859297542452</v>
          </cell>
          <cell r="AF352">
            <v>110.11093066121511</v>
          </cell>
          <cell r="AG352">
            <v>108.77284207398603</v>
          </cell>
        </row>
        <row r="353">
          <cell r="A353">
            <v>39432</v>
          </cell>
          <cell r="B353">
            <v>42.01</v>
          </cell>
          <cell r="C353">
            <v>0</v>
          </cell>
          <cell r="D353">
            <v>22.25</v>
          </cell>
          <cell r="E353">
            <v>114.74999999999997</v>
          </cell>
          <cell r="F353">
            <v>55.78</v>
          </cell>
          <cell r="G353">
            <v>45.01</v>
          </cell>
          <cell r="H353">
            <v>27.93</v>
          </cell>
          <cell r="I353">
            <v>25.61</v>
          </cell>
          <cell r="J353">
            <v>101.25975985827699</v>
          </cell>
          <cell r="K353">
            <v>38.6</v>
          </cell>
          <cell r="L353">
            <v>36.380000000000003</v>
          </cell>
          <cell r="M353">
            <v>25.65</v>
          </cell>
          <cell r="N353">
            <v>106.13859297542452</v>
          </cell>
          <cell r="O353">
            <v>42.01</v>
          </cell>
          <cell r="P353">
            <v>19.41</v>
          </cell>
          <cell r="Q353">
            <v>22.25</v>
          </cell>
          <cell r="R353">
            <v>30.56</v>
          </cell>
          <cell r="S353">
            <v>24.31</v>
          </cell>
          <cell r="T353">
            <v>63.21</v>
          </cell>
          <cell r="U353">
            <v>57.06</v>
          </cell>
          <cell r="V353">
            <v>19.11</v>
          </cell>
          <cell r="W353">
            <v>0</v>
          </cell>
          <cell r="X353">
            <v>110.11093066121511</v>
          </cell>
          <cell r="Y353">
            <v>2635.74</v>
          </cell>
          <cell r="Z353">
            <v>108.77284207398603</v>
          </cell>
          <cell r="AB353">
            <v>39432</v>
          </cell>
          <cell r="AC353">
            <v>114.74999999999997</v>
          </cell>
          <cell r="AD353">
            <v>101.25975985827699</v>
          </cell>
          <cell r="AE353">
            <v>106.13859297542452</v>
          </cell>
          <cell r="AF353">
            <v>110.11093066121511</v>
          </cell>
          <cell r="AG353">
            <v>108.77284207398603</v>
          </cell>
        </row>
        <row r="354">
          <cell r="A354">
            <v>39433</v>
          </cell>
          <cell r="B354">
            <v>43.42</v>
          </cell>
          <cell r="C354">
            <v>0</v>
          </cell>
          <cell r="D354">
            <v>21.5</v>
          </cell>
          <cell r="E354">
            <v>115.92857142857143</v>
          </cell>
          <cell r="F354">
            <v>54.58</v>
          </cell>
          <cell r="G354">
            <v>45.17</v>
          </cell>
          <cell r="H354">
            <v>25.8</v>
          </cell>
          <cell r="I354">
            <v>22.82</v>
          </cell>
          <cell r="J354">
            <v>97.349255298208774</v>
          </cell>
          <cell r="K354">
            <v>39</v>
          </cell>
          <cell r="L354">
            <v>35.58</v>
          </cell>
          <cell r="M354">
            <v>25.79</v>
          </cell>
          <cell r="N354">
            <v>105.86436029954646</v>
          </cell>
          <cell r="O354">
            <v>43.42</v>
          </cell>
          <cell r="P354">
            <v>19.399989999999999</v>
          </cell>
          <cell r="Q354">
            <v>21.5</v>
          </cell>
          <cell r="R354">
            <v>30.32</v>
          </cell>
          <cell r="S354">
            <v>24.5</v>
          </cell>
          <cell r="T354">
            <v>63.79</v>
          </cell>
          <cell r="U354">
            <v>55.71</v>
          </cell>
          <cell r="V354">
            <v>18.47</v>
          </cell>
          <cell r="W354">
            <v>0</v>
          </cell>
          <cell r="X354">
            <v>109.79000753605359</v>
          </cell>
          <cell r="Y354">
            <v>2574.46</v>
          </cell>
          <cell r="Z354">
            <v>106.24391290711304</v>
          </cell>
          <cell r="AB354">
            <v>39433</v>
          </cell>
          <cell r="AC354">
            <v>115.92857142857143</v>
          </cell>
          <cell r="AD354">
            <v>97.349255298208774</v>
          </cell>
          <cell r="AE354">
            <v>105.86436029954646</v>
          </cell>
          <cell r="AF354">
            <v>109.79000753605359</v>
          </cell>
          <cell r="AG354">
            <v>106.24391290711304</v>
          </cell>
        </row>
        <row r="355">
          <cell r="A355">
            <v>39434</v>
          </cell>
          <cell r="B355">
            <v>43</v>
          </cell>
          <cell r="C355">
            <v>0</v>
          </cell>
          <cell r="D355">
            <v>21.94</v>
          </cell>
          <cell r="E355">
            <v>115.96428571428572</v>
          </cell>
          <cell r="F355">
            <v>55.84</v>
          </cell>
          <cell r="G355">
            <v>45.49</v>
          </cell>
          <cell r="H355">
            <v>29.82</v>
          </cell>
          <cell r="I355">
            <v>24.24</v>
          </cell>
          <cell r="J355">
            <v>101.95525228003413</v>
          </cell>
          <cell r="K355">
            <v>39.83</v>
          </cell>
          <cell r="L355">
            <v>36.270000000000003</v>
          </cell>
          <cell r="M355">
            <v>26.57</v>
          </cell>
          <cell r="N355">
            <v>108.29026474000631</v>
          </cell>
          <cell r="O355">
            <v>43</v>
          </cell>
          <cell r="P355">
            <v>19.71001</v>
          </cell>
          <cell r="Q355">
            <v>21.94</v>
          </cell>
          <cell r="R355">
            <v>30.84</v>
          </cell>
          <cell r="S355">
            <v>24.43</v>
          </cell>
          <cell r="T355">
            <v>64.55</v>
          </cell>
          <cell r="U355">
            <v>57.33</v>
          </cell>
          <cell r="V355">
            <v>19.100000000000001</v>
          </cell>
          <cell r="W355">
            <v>0</v>
          </cell>
          <cell r="X355">
            <v>111.29160018654515</v>
          </cell>
          <cell r="Y355">
            <v>2596.0300000000002</v>
          </cell>
          <cell r="Z355">
            <v>107.13407286353358</v>
          </cell>
          <cell r="AB355">
            <v>39434</v>
          </cell>
          <cell r="AC355">
            <v>115.96428571428572</v>
          </cell>
          <cell r="AD355">
            <v>101.95525228003413</v>
          </cell>
          <cell r="AE355">
            <v>108.29026474000631</v>
          </cell>
          <cell r="AF355">
            <v>111.29160018654515</v>
          </cell>
          <cell r="AG355">
            <v>107.13407286353358</v>
          </cell>
        </row>
        <row r="356">
          <cell r="A356">
            <v>39435</v>
          </cell>
          <cell r="B356">
            <v>41.55</v>
          </cell>
          <cell r="C356">
            <v>0</v>
          </cell>
          <cell r="D356">
            <v>22.9</v>
          </cell>
          <cell r="E356">
            <v>115.08928571428569</v>
          </cell>
          <cell r="F356">
            <v>55.52</v>
          </cell>
          <cell r="G356">
            <v>46.8</v>
          </cell>
          <cell r="H356">
            <v>30.85</v>
          </cell>
          <cell r="I356">
            <v>24.07</v>
          </cell>
          <cell r="J356">
            <v>103.1690833934781</v>
          </cell>
          <cell r="K356">
            <v>40</v>
          </cell>
          <cell r="L356">
            <v>36.33</v>
          </cell>
          <cell r="M356">
            <v>26.16</v>
          </cell>
          <cell r="N356">
            <v>108.1004113490138</v>
          </cell>
          <cell r="O356">
            <v>41.55</v>
          </cell>
          <cell r="P356">
            <v>19.86</v>
          </cell>
          <cell r="Q356">
            <v>22.9</v>
          </cell>
          <cell r="R356">
            <v>31.4</v>
          </cell>
          <cell r="S356">
            <v>24.92</v>
          </cell>
          <cell r="T356">
            <v>64.790000000000006</v>
          </cell>
          <cell r="U356">
            <v>56.96</v>
          </cell>
          <cell r="V356">
            <v>20.11</v>
          </cell>
          <cell r="W356">
            <v>0</v>
          </cell>
          <cell r="X356">
            <v>111.92154865604007</v>
          </cell>
          <cell r="Y356">
            <v>2601.0100000000002</v>
          </cell>
          <cell r="Z356">
            <v>107.33958962676837</v>
          </cell>
          <cell r="AB356">
            <v>39435</v>
          </cell>
          <cell r="AC356">
            <v>115.08928571428569</v>
          </cell>
          <cell r="AD356">
            <v>103.1690833934781</v>
          </cell>
          <cell r="AE356">
            <v>108.1004113490138</v>
          </cell>
          <cell r="AF356">
            <v>111.92154865604007</v>
          </cell>
          <cell r="AG356">
            <v>107.33958962676837</v>
          </cell>
        </row>
        <row r="357">
          <cell r="A357">
            <v>39436</v>
          </cell>
          <cell r="B357">
            <v>40.840000000000003</v>
          </cell>
          <cell r="C357">
            <v>0</v>
          </cell>
          <cell r="D357">
            <v>23.05</v>
          </cell>
          <cell r="E357">
            <v>114.08928571428572</v>
          </cell>
          <cell r="F357">
            <v>60</v>
          </cell>
          <cell r="G357">
            <v>47.95</v>
          </cell>
          <cell r="H357">
            <v>30.86</v>
          </cell>
          <cell r="I357">
            <v>24.26</v>
          </cell>
          <cell r="J357">
            <v>106.99429171314219</v>
          </cell>
          <cell r="K357">
            <v>39.82</v>
          </cell>
          <cell r="L357">
            <v>36.71</v>
          </cell>
          <cell r="M357">
            <v>26.24</v>
          </cell>
          <cell r="N357">
            <v>108.39573884611326</v>
          </cell>
          <cell r="O357">
            <v>40.840000000000003</v>
          </cell>
          <cell r="P357">
            <v>20.149989999999999</v>
          </cell>
          <cell r="Q357">
            <v>23.05</v>
          </cell>
          <cell r="R357">
            <v>31.9</v>
          </cell>
          <cell r="S357">
            <v>24.94</v>
          </cell>
          <cell r="T357">
            <v>65.2</v>
          </cell>
          <cell r="U357">
            <v>57.19</v>
          </cell>
          <cell r="V357">
            <v>21.1</v>
          </cell>
          <cell r="W357">
            <v>0</v>
          </cell>
          <cell r="X357">
            <v>112.6663941098893</v>
          </cell>
          <cell r="Y357">
            <v>2640.86</v>
          </cell>
          <cell r="Z357">
            <v>108.98413641691016</v>
          </cell>
          <cell r="AB357">
            <v>39436</v>
          </cell>
          <cell r="AC357">
            <v>114.08928571428572</v>
          </cell>
          <cell r="AD357">
            <v>106.99429171314219</v>
          </cell>
          <cell r="AE357">
            <v>108.39573884611326</v>
          </cell>
          <cell r="AF357">
            <v>112.6663941098893</v>
          </cell>
          <cell r="AG357">
            <v>108.98413641691016</v>
          </cell>
        </row>
        <row r="358">
          <cell r="A358">
            <v>39437</v>
          </cell>
          <cell r="B358">
            <v>39</v>
          </cell>
          <cell r="C358">
            <v>0</v>
          </cell>
          <cell r="D358">
            <v>23.47</v>
          </cell>
          <cell r="E358">
            <v>111.55357142857143</v>
          </cell>
          <cell r="F358">
            <v>59.19</v>
          </cell>
          <cell r="G358">
            <v>48.71</v>
          </cell>
          <cell r="H358">
            <v>33.47</v>
          </cell>
          <cell r="I358">
            <v>23.94</v>
          </cell>
          <cell r="J358">
            <v>108.46401154779871</v>
          </cell>
          <cell r="K358">
            <v>39.6</v>
          </cell>
          <cell r="L358">
            <v>37.409999999999997</v>
          </cell>
          <cell r="M358">
            <v>26.39</v>
          </cell>
          <cell r="N358">
            <v>109.06022571458706</v>
          </cell>
          <cell r="O358">
            <v>39</v>
          </cell>
          <cell r="P358">
            <v>20.03999</v>
          </cell>
          <cell r="Q358">
            <v>23.47</v>
          </cell>
          <cell r="R358">
            <v>32.81</v>
          </cell>
          <cell r="S358">
            <v>25.64</v>
          </cell>
          <cell r="T358">
            <v>65.94</v>
          </cell>
          <cell r="U358">
            <v>57.33</v>
          </cell>
          <cell r="V358">
            <v>22.04</v>
          </cell>
          <cell r="W358">
            <v>0</v>
          </cell>
          <cell r="X358">
            <v>113.41916745565896</v>
          </cell>
          <cell r="Y358">
            <v>2691.99</v>
          </cell>
          <cell r="Z358">
            <v>111.09419105630664</v>
          </cell>
          <cell r="AB358">
            <v>39437</v>
          </cell>
          <cell r="AC358">
            <v>111.55357142857143</v>
          </cell>
          <cell r="AD358">
            <v>108.46401154779871</v>
          </cell>
          <cell r="AE358">
            <v>109.06022571458706</v>
          </cell>
          <cell r="AF358">
            <v>113.41916745565896</v>
          </cell>
          <cell r="AG358">
            <v>111.09419105630664</v>
          </cell>
        </row>
        <row r="359">
          <cell r="A359">
            <v>39438</v>
          </cell>
          <cell r="B359">
            <v>39</v>
          </cell>
          <cell r="C359">
            <v>0</v>
          </cell>
          <cell r="D359">
            <v>23.47</v>
          </cell>
          <cell r="E359">
            <v>111.55357142857143</v>
          </cell>
          <cell r="F359">
            <v>59.19</v>
          </cell>
          <cell r="G359">
            <v>48.71</v>
          </cell>
          <cell r="H359">
            <v>33.47</v>
          </cell>
          <cell r="I359">
            <v>23.94</v>
          </cell>
          <cell r="J359">
            <v>108.46401154779871</v>
          </cell>
          <cell r="K359">
            <v>39.6</v>
          </cell>
          <cell r="L359">
            <v>37.409999999999997</v>
          </cell>
          <cell r="M359">
            <v>26.39</v>
          </cell>
          <cell r="N359">
            <v>109.06022571458706</v>
          </cell>
          <cell r="O359">
            <v>39</v>
          </cell>
          <cell r="P359">
            <v>20.03999</v>
          </cell>
          <cell r="Q359">
            <v>23.47</v>
          </cell>
          <cell r="R359">
            <v>32.81</v>
          </cell>
          <cell r="S359">
            <v>25.64</v>
          </cell>
          <cell r="T359">
            <v>65.94</v>
          </cell>
          <cell r="U359">
            <v>57.33</v>
          </cell>
          <cell r="V359">
            <v>22.04</v>
          </cell>
          <cell r="W359">
            <v>0</v>
          </cell>
          <cell r="X359">
            <v>113.41916745565896</v>
          </cell>
          <cell r="Y359">
            <v>2691.99</v>
          </cell>
          <cell r="Z359">
            <v>111.09419105630664</v>
          </cell>
          <cell r="AB359">
            <v>39438</v>
          </cell>
          <cell r="AC359">
            <v>111.55357142857143</v>
          </cell>
          <cell r="AD359">
            <v>108.46401154779871</v>
          </cell>
          <cell r="AE359">
            <v>109.06022571458706</v>
          </cell>
          <cell r="AF359">
            <v>113.41916745565896</v>
          </cell>
          <cell r="AG359">
            <v>111.09419105630664</v>
          </cell>
        </row>
        <row r="360">
          <cell r="A360">
            <v>39439</v>
          </cell>
          <cell r="B360">
            <v>39</v>
          </cell>
          <cell r="C360">
            <v>0</v>
          </cell>
          <cell r="D360">
            <v>23.47</v>
          </cell>
          <cell r="E360">
            <v>111.55357142857143</v>
          </cell>
          <cell r="F360">
            <v>59.19</v>
          </cell>
          <cell r="G360">
            <v>48.71</v>
          </cell>
          <cell r="H360">
            <v>33.47</v>
          </cell>
          <cell r="I360">
            <v>23.94</v>
          </cell>
          <cell r="J360">
            <v>108.46401154779871</v>
          </cell>
          <cell r="K360">
            <v>39.6</v>
          </cell>
          <cell r="L360">
            <v>37.409999999999997</v>
          </cell>
          <cell r="M360">
            <v>26.39</v>
          </cell>
          <cell r="N360">
            <v>109.06022571458706</v>
          </cell>
          <cell r="O360">
            <v>39</v>
          </cell>
          <cell r="P360">
            <v>20.03999</v>
          </cell>
          <cell r="Q360">
            <v>23.47</v>
          </cell>
          <cell r="R360">
            <v>32.81</v>
          </cell>
          <cell r="S360">
            <v>25.64</v>
          </cell>
          <cell r="T360">
            <v>65.94</v>
          </cell>
          <cell r="U360">
            <v>57.33</v>
          </cell>
          <cell r="V360">
            <v>22.04</v>
          </cell>
          <cell r="W360">
            <v>0</v>
          </cell>
          <cell r="X360">
            <v>113.41916745565896</v>
          </cell>
          <cell r="Y360">
            <v>2691.99</v>
          </cell>
          <cell r="Z360">
            <v>111.09419105630664</v>
          </cell>
          <cell r="AB360">
            <v>39439</v>
          </cell>
          <cell r="AC360">
            <v>111.55357142857143</v>
          </cell>
          <cell r="AD360">
            <v>108.46401154779871</v>
          </cell>
          <cell r="AE360">
            <v>109.06022571458706</v>
          </cell>
          <cell r="AF360">
            <v>113.41916745565896</v>
          </cell>
          <cell r="AG360">
            <v>111.09419105630664</v>
          </cell>
        </row>
        <row r="361">
          <cell r="A361">
            <v>39440</v>
          </cell>
          <cell r="B361">
            <v>38.365000000000002</v>
          </cell>
          <cell r="C361">
            <v>0</v>
          </cell>
          <cell r="D361">
            <v>22.75</v>
          </cell>
          <cell r="E361">
            <v>109.13392857142858</v>
          </cell>
          <cell r="F361">
            <v>60.35</v>
          </cell>
          <cell r="G361">
            <v>48.71</v>
          </cell>
          <cell r="H361">
            <v>34.08</v>
          </cell>
          <cell r="I361">
            <v>24.03</v>
          </cell>
          <cell r="J361">
            <v>109.68440391050456</v>
          </cell>
          <cell r="K361">
            <v>40.83</v>
          </cell>
          <cell r="L361">
            <v>37.31</v>
          </cell>
          <cell r="M361">
            <v>26.8</v>
          </cell>
          <cell r="N361">
            <v>110.68452694863412</v>
          </cell>
          <cell r="O361">
            <v>38.365000000000002</v>
          </cell>
          <cell r="P361">
            <v>20</v>
          </cell>
          <cell r="Q361">
            <v>22.75</v>
          </cell>
          <cell r="R361">
            <v>32.61</v>
          </cell>
          <cell r="S361">
            <v>25.4</v>
          </cell>
          <cell r="T361">
            <v>66.709999999999994</v>
          </cell>
          <cell r="U361">
            <v>57.59</v>
          </cell>
          <cell r="V361">
            <v>21.18</v>
          </cell>
          <cell r="W361">
            <v>0</v>
          </cell>
          <cell r="X361">
            <v>112.75950424883104</v>
          </cell>
          <cell r="Y361">
            <v>2713.5</v>
          </cell>
          <cell r="Z361">
            <v>111.98187490714604</v>
          </cell>
          <cell r="AB361">
            <v>39440</v>
          </cell>
          <cell r="AC361">
            <v>109.13392857142858</v>
          </cell>
          <cell r="AD361">
            <v>109.68440391050456</v>
          </cell>
          <cell r="AE361">
            <v>110.68452694863412</v>
          </cell>
          <cell r="AF361">
            <v>112.75950424883104</v>
          </cell>
          <cell r="AG361">
            <v>111.98187490714604</v>
          </cell>
        </row>
        <row r="362">
          <cell r="A362">
            <v>39441</v>
          </cell>
          <cell r="B362">
            <v>38.365000000000002</v>
          </cell>
          <cell r="C362">
            <v>0</v>
          </cell>
          <cell r="D362">
            <v>22.75</v>
          </cell>
          <cell r="E362">
            <v>109.13392857142858</v>
          </cell>
          <cell r="F362">
            <v>60.35</v>
          </cell>
          <cell r="G362">
            <v>48.71</v>
          </cell>
          <cell r="H362">
            <v>34.08</v>
          </cell>
          <cell r="I362">
            <v>24.03</v>
          </cell>
          <cell r="J362">
            <v>109.68440391050456</v>
          </cell>
          <cell r="K362">
            <v>40.83</v>
          </cell>
          <cell r="L362">
            <v>37.31</v>
          </cell>
          <cell r="M362">
            <v>26.8</v>
          </cell>
          <cell r="N362">
            <v>110.68452694863412</v>
          </cell>
          <cell r="O362">
            <v>38.365000000000002</v>
          </cell>
          <cell r="P362">
            <v>20</v>
          </cell>
          <cell r="Q362">
            <v>22.75</v>
          </cell>
          <cell r="R362">
            <v>32.61</v>
          </cell>
          <cell r="S362">
            <v>25.4</v>
          </cell>
          <cell r="T362">
            <v>66.709999999999994</v>
          </cell>
          <cell r="U362">
            <v>57.59</v>
          </cell>
          <cell r="V362">
            <v>21.18</v>
          </cell>
          <cell r="W362">
            <v>0</v>
          </cell>
          <cell r="X362">
            <v>112.75950424883104</v>
          </cell>
          <cell r="Y362">
            <v>2713.5</v>
          </cell>
          <cell r="Z362">
            <v>111.98187490714604</v>
          </cell>
          <cell r="AB362">
            <v>39441</v>
          </cell>
          <cell r="AC362">
            <v>109.13392857142858</v>
          </cell>
          <cell r="AD362">
            <v>109.68440391050456</v>
          </cell>
          <cell r="AE362">
            <v>110.68452694863412</v>
          </cell>
          <cell r="AF362">
            <v>112.75950424883104</v>
          </cell>
          <cell r="AG362">
            <v>111.98187490714604</v>
          </cell>
        </row>
        <row r="363">
          <cell r="A363">
            <v>39442</v>
          </cell>
          <cell r="B363">
            <v>38.25</v>
          </cell>
          <cell r="C363">
            <v>0</v>
          </cell>
          <cell r="D363">
            <v>23</v>
          </cell>
          <cell r="E363">
            <v>109.375</v>
          </cell>
          <cell r="F363">
            <v>60.69</v>
          </cell>
          <cell r="G363">
            <v>48.88</v>
          </cell>
          <cell r="H363">
            <v>33.89</v>
          </cell>
          <cell r="I363">
            <v>23.91</v>
          </cell>
          <cell r="J363">
            <v>109.81562889574175</v>
          </cell>
          <cell r="K363">
            <v>40.630000000000003</v>
          </cell>
          <cell r="L363">
            <v>37.26</v>
          </cell>
          <cell r="M363">
            <v>27.07</v>
          </cell>
          <cell r="N363">
            <v>110.7056217698555</v>
          </cell>
          <cell r="O363">
            <v>38.25</v>
          </cell>
          <cell r="P363">
            <v>20.03</v>
          </cell>
          <cell r="Q363">
            <v>23</v>
          </cell>
          <cell r="R363">
            <v>32.69</v>
          </cell>
          <cell r="S363">
            <v>26.06</v>
          </cell>
          <cell r="T363">
            <v>66.7</v>
          </cell>
          <cell r="U363">
            <v>57.86</v>
          </cell>
          <cell r="V363">
            <v>21.81</v>
          </cell>
          <cell r="W363">
            <v>0</v>
          </cell>
          <cell r="X363">
            <v>113.47067696233452</v>
          </cell>
          <cell r="Y363">
            <v>2724.41</v>
          </cell>
          <cell r="Z363">
            <v>112.43211343865036</v>
          </cell>
          <cell r="AB363">
            <v>39442</v>
          </cell>
          <cell r="AC363">
            <v>109.375</v>
          </cell>
          <cell r="AD363">
            <v>109.81562889574175</v>
          </cell>
          <cell r="AE363">
            <v>110.7056217698555</v>
          </cell>
          <cell r="AF363">
            <v>113.47067696233452</v>
          </cell>
          <cell r="AG363">
            <v>112.43211343865036</v>
          </cell>
        </row>
        <row r="364">
          <cell r="A364">
            <v>39443</v>
          </cell>
          <cell r="B364">
            <v>37.1</v>
          </cell>
          <cell r="C364">
            <v>0</v>
          </cell>
          <cell r="D364">
            <v>21.91</v>
          </cell>
          <cell r="E364">
            <v>105.37500000000001</v>
          </cell>
          <cell r="F364">
            <v>60</v>
          </cell>
          <cell r="G364">
            <v>47.72</v>
          </cell>
          <cell r="H364">
            <v>32.9</v>
          </cell>
          <cell r="I364">
            <v>23.08</v>
          </cell>
          <cell r="J364">
            <v>107.40765041663933</v>
          </cell>
          <cell r="K364">
            <v>39.049999999999997</v>
          </cell>
          <cell r="L364">
            <v>36.43</v>
          </cell>
          <cell r="M364">
            <v>27.35</v>
          </cell>
          <cell r="N364">
            <v>108.45902330977744</v>
          </cell>
          <cell r="O364">
            <v>37.1</v>
          </cell>
          <cell r="P364">
            <v>19.490010000000002</v>
          </cell>
          <cell r="Q364">
            <v>21.91</v>
          </cell>
          <cell r="R364">
            <v>31.85</v>
          </cell>
          <cell r="S364">
            <v>25.52</v>
          </cell>
          <cell r="T364">
            <v>66.739999999999995</v>
          </cell>
          <cell r="U364">
            <v>56.83</v>
          </cell>
          <cell r="V364">
            <v>21.48</v>
          </cell>
          <cell r="W364">
            <v>0</v>
          </cell>
          <cell r="X364">
            <v>111.29952411650062</v>
          </cell>
          <cell r="Y364">
            <v>2676.79</v>
          </cell>
          <cell r="Z364">
            <v>110.46691097575068</v>
          </cell>
          <cell r="AB364">
            <v>39443</v>
          </cell>
          <cell r="AC364">
            <v>105.37500000000001</v>
          </cell>
          <cell r="AD364">
            <v>107.40765041663933</v>
          </cell>
          <cell r="AE364">
            <v>108.45902330977744</v>
          </cell>
          <cell r="AF364">
            <v>111.29952411650062</v>
          </cell>
          <cell r="AG364">
            <v>110.46691097575068</v>
          </cell>
        </row>
        <row r="365">
          <cell r="A365">
            <v>39444</v>
          </cell>
          <cell r="B365">
            <v>36.82</v>
          </cell>
          <cell r="C365">
            <v>0</v>
          </cell>
          <cell r="D365">
            <v>22.68</v>
          </cell>
          <cell r="E365">
            <v>106.25</v>
          </cell>
          <cell r="F365">
            <v>58.83</v>
          </cell>
          <cell r="G365">
            <v>47.64</v>
          </cell>
          <cell r="H365">
            <v>32.81</v>
          </cell>
          <cell r="I365">
            <v>23.05</v>
          </cell>
          <cell r="J365">
            <v>106.5087592677646</v>
          </cell>
          <cell r="K365">
            <v>38.869999999999997</v>
          </cell>
          <cell r="L365">
            <v>36.97</v>
          </cell>
          <cell r="M365">
            <v>27.56</v>
          </cell>
          <cell r="N365">
            <v>109.06022571458706</v>
          </cell>
          <cell r="O365">
            <v>36.82</v>
          </cell>
          <cell r="P365">
            <v>19.45</v>
          </cell>
          <cell r="Q365">
            <v>22.68</v>
          </cell>
          <cell r="R365">
            <v>31.67</v>
          </cell>
          <cell r="S365">
            <v>25.76</v>
          </cell>
          <cell r="T365">
            <v>65.94</v>
          </cell>
          <cell r="U365">
            <v>57.58</v>
          </cell>
          <cell r="V365">
            <v>21.82</v>
          </cell>
          <cell r="W365">
            <v>0</v>
          </cell>
          <cell r="X365">
            <v>111.61647735275444</v>
          </cell>
          <cell r="Y365">
            <v>2674.46</v>
          </cell>
          <cell r="Z365">
            <v>110.37075554234967</v>
          </cell>
          <cell r="AB365">
            <v>39444</v>
          </cell>
          <cell r="AC365">
            <v>106.25</v>
          </cell>
          <cell r="AD365">
            <v>106.5087592677646</v>
          </cell>
          <cell r="AE365">
            <v>109.06022571458706</v>
          </cell>
          <cell r="AF365">
            <v>111.61647735275444</v>
          </cell>
          <cell r="AG365">
            <v>110.37075554234967</v>
          </cell>
        </row>
        <row r="366">
          <cell r="A366">
            <v>39445</v>
          </cell>
          <cell r="B366">
            <v>36.82</v>
          </cell>
          <cell r="C366">
            <v>0</v>
          </cell>
          <cell r="D366">
            <v>22.68</v>
          </cell>
          <cell r="E366">
            <v>106.25</v>
          </cell>
          <cell r="F366">
            <v>58.83</v>
          </cell>
          <cell r="G366">
            <v>47.64</v>
          </cell>
          <cell r="H366">
            <v>32.81</v>
          </cell>
          <cell r="I366">
            <v>23.05</v>
          </cell>
          <cell r="J366">
            <v>106.5087592677646</v>
          </cell>
          <cell r="K366">
            <v>38.869999999999997</v>
          </cell>
          <cell r="L366">
            <v>36.97</v>
          </cell>
          <cell r="M366">
            <v>27.56</v>
          </cell>
          <cell r="N366">
            <v>109.06022571458706</v>
          </cell>
          <cell r="O366">
            <v>36.82</v>
          </cell>
          <cell r="P366">
            <v>19.45</v>
          </cell>
          <cell r="Q366">
            <v>22.68</v>
          </cell>
          <cell r="R366">
            <v>31.67</v>
          </cell>
          <cell r="S366">
            <v>25.76</v>
          </cell>
          <cell r="T366">
            <v>65.94</v>
          </cell>
          <cell r="U366">
            <v>57.58</v>
          </cell>
          <cell r="V366">
            <v>21.82</v>
          </cell>
          <cell r="W366">
            <v>0</v>
          </cell>
          <cell r="X366">
            <v>111.61647735275444</v>
          </cell>
          <cell r="Y366">
            <v>2674.46</v>
          </cell>
          <cell r="Z366">
            <v>110.37075554234967</v>
          </cell>
          <cell r="AB366">
            <v>39445</v>
          </cell>
          <cell r="AC366">
            <v>106.25</v>
          </cell>
          <cell r="AD366">
            <v>106.5087592677646</v>
          </cell>
          <cell r="AE366">
            <v>109.06022571458706</v>
          </cell>
          <cell r="AF366">
            <v>111.61647735275444</v>
          </cell>
          <cell r="AG366">
            <v>110.37075554234967</v>
          </cell>
        </row>
        <row r="367">
          <cell r="A367">
            <v>39446</v>
          </cell>
          <cell r="B367">
            <v>36.82</v>
          </cell>
          <cell r="C367">
            <v>0</v>
          </cell>
          <cell r="D367">
            <v>22.68</v>
          </cell>
          <cell r="E367">
            <v>106.25</v>
          </cell>
          <cell r="F367">
            <v>58.83</v>
          </cell>
          <cell r="G367">
            <v>47.64</v>
          </cell>
          <cell r="H367">
            <v>32.81</v>
          </cell>
          <cell r="I367">
            <v>23.05</v>
          </cell>
          <cell r="J367">
            <v>106.5087592677646</v>
          </cell>
          <cell r="K367">
            <v>38.869999999999997</v>
          </cell>
          <cell r="L367">
            <v>36.97</v>
          </cell>
          <cell r="M367">
            <v>27.56</v>
          </cell>
          <cell r="N367">
            <v>109.06022571458706</v>
          </cell>
          <cell r="O367">
            <v>36.82</v>
          </cell>
          <cell r="P367">
            <v>19.45</v>
          </cell>
          <cell r="Q367">
            <v>22.68</v>
          </cell>
          <cell r="R367">
            <v>31.67</v>
          </cell>
          <cell r="S367">
            <v>25.76</v>
          </cell>
          <cell r="T367">
            <v>65.94</v>
          </cell>
          <cell r="U367">
            <v>57.58</v>
          </cell>
          <cell r="V367">
            <v>21.82</v>
          </cell>
          <cell r="W367">
            <v>0</v>
          </cell>
          <cell r="X367">
            <v>111.61647735275444</v>
          </cell>
          <cell r="Y367">
            <v>2674.46</v>
          </cell>
          <cell r="Z367">
            <v>110.37075554234967</v>
          </cell>
          <cell r="AB367">
            <v>39446</v>
          </cell>
          <cell r="AC367">
            <v>106.25</v>
          </cell>
          <cell r="AD367">
            <v>106.5087592677646</v>
          </cell>
          <cell r="AE367">
            <v>109.06022571458706</v>
          </cell>
          <cell r="AF367">
            <v>111.61647735275444</v>
          </cell>
          <cell r="AG367">
            <v>110.37075554234967</v>
          </cell>
        </row>
        <row r="368">
          <cell r="A368">
            <v>39447</v>
          </cell>
          <cell r="B368">
            <v>36</v>
          </cell>
          <cell r="C368">
            <v>0</v>
          </cell>
          <cell r="D368">
            <v>23.94</v>
          </cell>
          <cell r="E368">
            <v>107.03571428571428</v>
          </cell>
          <cell r="F368">
            <v>58.44</v>
          </cell>
          <cell r="G368">
            <v>46.63</v>
          </cell>
          <cell r="H368">
            <v>33.21</v>
          </cell>
          <cell r="I368">
            <v>23.02</v>
          </cell>
          <cell r="J368">
            <v>105.83295059379307</v>
          </cell>
          <cell r="K368">
            <v>38.700000000000003</v>
          </cell>
          <cell r="L368">
            <v>36.450000000000003</v>
          </cell>
          <cell r="M368">
            <v>27.44</v>
          </cell>
          <cell r="N368">
            <v>108.20588545512078</v>
          </cell>
          <cell r="O368">
            <v>36</v>
          </cell>
          <cell r="P368">
            <v>19.420000000000002</v>
          </cell>
          <cell r="Q368">
            <v>23.94</v>
          </cell>
          <cell r="R368">
            <v>30.49</v>
          </cell>
          <cell r="S368">
            <v>25.31</v>
          </cell>
          <cell r="T368">
            <v>65.510000000000005</v>
          </cell>
          <cell r="U368">
            <v>56.4</v>
          </cell>
          <cell r="V368">
            <v>21.75</v>
          </cell>
          <cell r="W368">
            <v>0</v>
          </cell>
          <cell r="X368">
            <v>110.46750750921126</v>
          </cell>
          <cell r="Y368">
            <v>2652.28</v>
          </cell>
          <cell r="Z368">
            <v>109.45542184585419</v>
          </cell>
          <cell r="AB368">
            <v>39447</v>
          </cell>
          <cell r="AC368">
            <v>107.03571428571428</v>
          </cell>
          <cell r="AD368">
            <v>105.83295059379307</v>
          </cell>
          <cell r="AE368">
            <v>108.20588545512078</v>
          </cell>
          <cell r="AF368">
            <v>110.46750750921126</v>
          </cell>
          <cell r="AG368">
            <v>109.45542184585419</v>
          </cell>
        </row>
        <row r="369">
          <cell r="A369">
            <v>39448</v>
          </cell>
          <cell r="B369">
            <v>36</v>
          </cell>
          <cell r="C369">
            <v>0</v>
          </cell>
          <cell r="D369">
            <v>23.94</v>
          </cell>
          <cell r="E369">
            <v>107.03571428571428</v>
          </cell>
          <cell r="F369">
            <v>58.44</v>
          </cell>
          <cell r="G369">
            <v>46.63</v>
          </cell>
          <cell r="H369">
            <v>33.21</v>
          </cell>
          <cell r="I369">
            <v>23.02</v>
          </cell>
          <cell r="J369">
            <v>105.83295059379307</v>
          </cell>
          <cell r="K369">
            <v>38.700000000000003</v>
          </cell>
          <cell r="L369">
            <v>36.450000000000003</v>
          </cell>
          <cell r="M369">
            <v>27.44</v>
          </cell>
          <cell r="N369">
            <v>108.20588545512078</v>
          </cell>
          <cell r="O369">
            <v>36</v>
          </cell>
          <cell r="P369">
            <v>19.420000000000002</v>
          </cell>
          <cell r="Q369">
            <v>23.94</v>
          </cell>
          <cell r="R369">
            <v>30.49</v>
          </cell>
          <cell r="S369">
            <v>25.31</v>
          </cell>
          <cell r="T369">
            <v>65.510000000000005</v>
          </cell>
          <cell r="U369">
            <v>56.4</v>
          </cell>
          <cell r="V369">
            <v>21.75</v>
          </cell>
          <cell r="W369">
            <v>0</v>
          </cell>
          <cell r="X369">
            <v>110.46750750921126</v>
          </cell>
          <cell r="Y369">
            <v>2652.28</v>
          </cell>
          <cell r="Z369">
            <v>109.45542184585419</v>
          </cell>
          <cell r="AB369">
            <v>39448</v>
          </cell>
          <cell r="AC369">
            <v>107.03571428571428</v>
          </cell>
          <cell r="AD369">
            <v>105.83295059379307</v>
          </cell>
          <cell r="AE369">
            <v>108.20588545512078</v>
          </cell>
          <cell r="AF369">
            <v>110.46750750921126</v>
          </cell>
          <cell r="AG369">
            <v>109.45542184585419</v>
          </cell>
        </row>
        <row r="370">
          <cell r="A370">
            <v>39449</v>
          </cell>
          <cell r="B370">
            <v>35.26</v>
          </cell>
          <cell r="C370">
            <v>0</v>
          </cell>
          <cell r="D370">
            <v>22.5</v>
          </cell>
          <cell r="E370">
            <v>103.14285714285714</v>
          </cell>
          <cell r="F370">
            <v>59.42</v>
          </cell>
          <cell r="G370">
            <v>46.6</v>
          </cell>
          <cell r="H370">
            <v>31.36</v>
          </cell>
          <cell r="I370">
            <v>22.77</v>
          </cell>
          <cell r="J370">
            <v>105.07840692867923</v>
          </cell>
          <cell r="K370">
            <v>38.36</v>
          </cell>
          <cell r="L370">
            <v>36.92</v>
          </cell>
          <cell r="M370">
            <v>27.58</v>
          </cell>
          <cell r="N370">
            <v>108.49066554160953</v>
          </cell>
          <cell r="O370">
            <v>35.26</v>
          </cell>
          <cell r="P370">
            <v>18.809999999999999</v>
          </cell>
          <cell r="Q370">
            <v>22.5</v>
          </cell>
          <cell r="R370">
            <v>30.46</v>
          </cell>
          <cell r="S370">
            <v>24.61</v>
          </cell>
          <cell r="T370">
            <v>63.91</v>
          </cell>
          <cell r="U370">
            <v>56.72</v>
          </cell>
          <cell r="V370">
            <v>21.04</v>
          </cell>
          <cell r="W370">
            <v>0</v>
          </cell>
          <cell r="X370">
            <v>108.28446480647919</v>
          </cell>
          <cell r="Y370">
            <v>2609.63</v>
          </cell>
          <cell r="Z370">
            <v>107.69532346192577</v>
          </cell>
          <cell r="AB370">
            <v>39449</v>
          </cell>
          <cell r="AC370">
            <v>103.14285714285714</v>
          </cell>
          <cell r="AD370">
            <v>105.07840692867923</v>
          </cell>
          <cell r="AE370">
            <v>108.49066554160953</v>
          </cell>
          <cell r="AF370">
            <v>108.28446480647919</v>
          </cell>
          <cell r="AG370">
            <v>107.69532346192577</v>
          </cell>
        </row>
        <row r="371">
          <cell r="A371">
            <v>39450</v>
          </cell>
          <cell r="B371">
            <v>35.799999999999997</v>
          </cell>
          <cell r="C371">
            <v>0</v>
          </cell>
          <cell r="D371">
            <v>22.5</v>
          </cell>
          <cell r="E371">
            <v>104.10714285714285</v>
          </cell>
          <cell r="F371">
            <v>58.89</v>
          </cell>
          <cell r="G371">
            <v>46.52</v>
          </cell>
          <cell r="H371">
            <v>32.54</v>
          </cell>
          <cell r="I371">
            <v>23.08</v>
          </cell>
          <cell r="J371">
            <v>105.65579686372284</v>
          </cell>
          <cell r="K371">
            <v>38.6</v>
          </cell>
          <cell r="L371">
            <v>35.96</v>
          </cell>
          <cell r="M371">
            <v>27.38</v>
          </cell>
          <cell r="N371">
            <v>107.52030376542558</v>
          </cell>
          <cell r="O371">
            <v>35.799999999999997</v>
          </cell>
          <cell r="P371">
            <v>18.170000000000002</v>
          </cell>
          <cell r="Q371">
            <v>22.5</v>
          </cell>
          <cell r="R371">
            <v>30.01</v>
          </cell>
          <cell r="S371">
            <v>24.07</v>
          </cell>
          <cell r="T371">
            <v>63.94</v>
          </cell>
          <cell r="U371">
            <v>56.21</v>
          </cell>
          <cell r="V371">
            <v>21.85</v>
          </cell>
          <cell r="W371">
            <v>0</v>
          </cell>
          <cell r="X371">
            <v>107.98335546817133</v>
          </cell>
          <cell r="Y371">
            <v>2602.6799999999998</v>
          </cell>
          <cell r="Z371">
            <v>107.4085078987768</v>
          </cell>
          <cell r="AB371">
            <v>39450</v>
          </cell>
          <cell r="AC371">
            <v>104.10714285714285</v>
          </cell>
          <cell r="AD371">
            <v>105.65579686372284</v>
          </cell>
          <cell r="AE371">
            <v>107.52030376542558</v>
          </cell>
          <cell r="AF371">
            <v>107.98335546817133</v>
          </cell>
          <cell r="AG371">
            <v>107.4085078987768</v>
          </cell>
        </row>
        <row r="372">
          <cell r="A372">
            <v>39451</v>
          </cell>
          <cell r="B372">
            <v>35.770000000000003</v>
          </cell>
          <cell r="C372">
            <v>0</v>
          </cell>
          <cell r="D372">
            <v>22.58</v>
          </cell>
          <cell r="E372">
            <v>104.19642857142857</v>
          </cell>
          <cell r="F372">
            <v>58.47</v>
          </cell>
          <cell r="G372">
            <v>46.2</v>
          </cell>
          <cell r="H372">
            <v>33.07</v>
          </cell>
          <cell r="I372">
            <v>22.75</v>
          </cell>
          <cell r="J372">
            <v>105.30148940358247</v>
          </cell>
          <cell r="K372">
            <v>37.340000000000003</v>
          </cell>
          <cell r="L372">
            <v>36.61</v>
          </cell>
          <cell r="M372">
            <v>27.45</v>
          </cell>
          <cell r="N372">
            <v>106.95074359244805</v>
          </cell>
          <cell r="O372">
            <v>35.770000000000003</v>
          </cell>
          <cell r="P372">
            <v>17.59</v>
          </cell>
          <cell r="Q372">
            <v>22.58</v>
          </cell>
          <cell r="R372">
            <v>29.59</v>
          </cell>
          <cell r="S372">
            <v>23.81</v>
          </cell>
          <cell r="T372">
            <v>63.25</v>
          </cell>
          <cell r="U372">
            <v>55.71</v>
          </cell>
          <cell r="V372">
            <v>20.57</v>
          </cell>
          <cell r="W372">
            <v>0</v>
          </cell>
          <cell r="X372">
            <v>106.52535235636481</v>
          </cell>
          <cell r="Y372">
            <v>2504.65</v>
          </cell>
          <cell r="Z372">
            <v>103.36296406345433</v>
          </cell>
          <cell r="AB372">
            <v>39451</v>
          </cell>
          <cell r="AC372">
            <v>104.19642857142857</v>
          </cell>
          <cell r="AD372">
            <v>105.30148940358247</v>
          </cell>
          <cell r="AE372">
            <v>106.95074359244805</v>
          </cell>
          <cell r="AF372">
            <v>106.52535235636481</v>
          </cell>
          <cell r="AG372">
            <v>103.36296406345433</v>
          </cell>
        </row>
        <row r="373">
          <cell r="A373">
            <v>39452</v>
          </cell>
          <cell r="B373">
            <v>35.770000000000003</v>
          </cell>
          <cell r="C373">
            <v>0</v>
          </cell>
          <cell r="D373">
            <v>22.58</v>
          </cell>
          <cell r="E373">
            <v>104.19642857142857</v>
          </cell>
          <cell r="F373">
            <v>58.47</v>
          </cell>
          <cell r="G373">
            <v>46.2</v>
          </cell>
          <cell r="H373">
            <v>33.07</v>
          </cell>
          <cell r="I373">
            <v>22.75</v>
          </cell>
          <cell r="J373">
            <v>105.30148940358247</v>
          </cell>
          <cell r="K373">
            <v>37.340000000000003</v>
          </cell>
          <cell r="L373">
            <v>36.61</v>
          </cell>
          <cell r="M373">
            <v>27.45</v>
          </cell>
          <cell r="N373">
            <v>106.95074359244805</v>
          </cell>
          <cell r="O373">
            <v>35.770000000000003</v>
          </cell>
          <cell r="P373">
            <v>17.59</v>
          </cell>
          <cell r="Q373">
            <v>22.58</v>
          </cell>
          <cell r="R373">
            <v>29.59</v>
          </cell>
          <cell r="S373">
            <v>23.81</v>
          </cell>
          <cell r="T373">
            <v>63.25</v>
          </cell>
          <cell r="U373">
            <v>55.71</v>
          </cell>
          <cell r="V373">
            <v>20.57</v>
          </cell>
          <cell r="W373">
            <v>0</v>
          </cell>
          <cell r="X373">
            <v>106.52535235636481</v>
          </cell>
          <cell r="Y373">
            <v>2504.65</v>
          </cell>
          <cell r="Z373">
            <v>103.36296406345433</v>
          </cell>
          <cell r="AB373">
            <v>39452</v>
          </cell>
          <cell r="AC373">
            <v>104.19642857142857</v>
          </cell>
          <cell r="AD373">
            <v>105.30148940358247</v>
          </cell>
          <cell r="AE373">
            <v>106.95074359244805</v>
          </cell>
          <cell r="AF373">
            <v>106.52535235636481</v>
          </cell>
          <cell r="AG373">
            <v>103.36296406345433</v>
          </cell>
        </row>
        <row r="374">
          <cell r="A374">
            <v>39453</v>
          </cell>
          <cell r="B374">
            <v>35.770000000000003</v>
          </cell>
          <cell r="C374">
            <v>0</v>
          </cell>
          <cell r="D374">
            <v>22.58</v>
          </cell>
          <cell r="E374">
            <v>104.19642857142857</v>
          </cell>
          <cell r="F374">
            <v>58.47</v>
          </cell>
          <cell r="G374">
            <v>46.2</v>
          </cell>
          <cell r="H374">
            <v>33.07</v>
          </cell>
          <cell r="I374">
            <v>22.75</v>
          </cell>
          <cell r="J374">
            <v>105.30148940358247</v>
          </cell>
          <cell r="K374">
            <v>37.340000000000003</v>
          </cell>
          <cell r="L374">
            <v>36.61</v>
          </cell>
          <cell r="M374">
            <v>27.45</v>
          </cell>
          <cell r="N374">
            <v>106.95074359244805</v>
          </cell>
          <cell r="O374">
            <v>35.770000000000003</v>
          </cell>
          <cell r="P374">
            <v>17.59</v>
          </cell>
          <cell r="Q374">
            <v>22.58</v>
          </cell>
          <cell r="R374">
            <v>29.59</v>
          </cell>
          <cell r="S374">
            <v>23.81</v>
          </cell>
          <cell r="T374">
            <v>63.25</v>
          </cell>
          <cell r="U374">
            <v>55.71</v>
          </cell>
          <cell r="V374">
            <v>20.57</v>
          </cell>
          <cell r="W374">
            <v>0</v>
          </cell>
          <cell r="X374">
            <v>106.52535235636481</v>
          </cell>
          <cell r="Y374">
            <v>2504.65</v>
          </cell>
          <cell r="Z374">
            <v>103.36296406345433</v>
          </cell>
          <cell r="AB374">
            <v>39453</v>
          </cell>
          <cell r="AC374">
            <v>104.19642857142857</v>
          </cell>
          <cell r="AD374">
            <v>105.30148940358247</v>
          </cell>
          <cell r="AE374">
            <v>106.95074359244805</v>
          </cell>
          <cell r="AF374">
            <v>106.52535235636481</v>
          </cell>
          <cell r="AG374">
            <v>103.36296406345433</v>
          </cell>
        </row>
        <row r="375">
          <cell r="A375">
            <v>39454</v>
          </cell>
          <cell r="B375">
            <v>37.08</v>
          </cell>
          <cell r="C375">
            <v>0</v>
          </cell>
          <cell r="D375">
            <v>22.58</v>
          </cell>
          <cell r="E375">
            <v>106.53571428571429</v>
          </cell>
          <cell r="F375">
            <v>64.5</v>
          </cell>
          <cell r="G375">
            <v>47.48</v>
          </cell>
          <cell r="H375">
            <v>33.340000000000003</v>
          </cell>
          <cell r="I375">
            <v>23.44</v>
          </cell>
          <cell r="J375">
            <v>110.72764254314021</v>
          </cell>
          <cell r="K375">
            <v>37.21</v>
          </cell>
          <cell r="L375">
            <v>37.49</v>
          </cell>
          <cell r="M375">
            <v>27.94</v>
          </cell>
          <cell r="N375">
            <v>108.25862250817424</v>
          </cell>
          <cell r="O375">
            <v>37.08</v>
          </cell>
          <cell r="P375">
            <v>17.440000000000001</v>
          </cell>
          <cell r="Q375">
            <v>22.58</v>
          </cell>
          <cell r="R375">
            <v>29.23</v>
          </cell>
          <cell r="S375">
            <v>23.76</v>
          </cell>
          <cell r="T375">
            <v>64.599999999999994</v>
          </cell>
          <cell r="U375">
            <v>57.14</v>
          </cell>
          <cell r="V375">
            <v>21.15</v>
          </cell>
          <cell r="W375">
            <v>0</v>
          </cell>
          <cell r="X375">
            <v>108.15371996221393</v>
          </cell>
          <cell r="Y375">
            <v>2499.46</v>
          </cell>
          <cell r="Z375">
            <v>103.14878093068556</v>
          </cell>
          <cell r="AB375">
            <v>39454</v>
          </cell>
          <cell r="AC375">
            <v>106.53571428571429</v>
          </cell>
          <cell r="AD375">
            <v>110.72764254314021</v>
          </cell>
          <cell r="AE375">
            <v>108.25862250817424</v>
          </cell>
          <cell r="AF375">
            <v>108.15371996221393</v>
          </cell>
          <cell r="AG375">
            <v>103.14878093068556</v>
          </cell>
        </row>
        <row r="376">
          <cell r="A376">
            <v>39455</v>
          </cell>
          <cell r="B376">
            <v>36.327199999999998</v>
          </cell>
          <cell r="C376">
            <v>0</v>
          </cell>
          <cell r="D376">
            <v>22.85</v>
          </cell>
          <cell r="E376">
            <v>105.67357142857144</v>
          </cell>
          <cell r="F376">
            <v>67.209999999999994</v>
          </cell>
          <cell r="G376">
            <v>47.14</v>
          </cell>
          <cell r="H376">
            <v>32.049999999999997</v>
          </cell>
          <cell r="I376">
            <v>22.75</v>
          </cell>
          <cell r="J376">
            <v>110.98353126435272</v>
          </cell>
          <cell r="K376">
            <v>39.450000000000003</v>
          </cell>
          <cell r="L376">
            <v>37.840000000000003</v>
          </cell>
          <cell r="M376">
            <v>28.4</v>
          </cell>
          <cell r="N376">
            <v>111.47558274443622</v>
          </cell>
          <cell r="O376">
            <v>36.327199999999998</v>
          </cell>
          <cell r="P376">
            <v>16.82001</v>
          </cell>
          <cell r="Q376">
            <v>22.85</v>
          </cell>
          <cell r="R376">
            <v>29.07</v>
          </cell>
          <cell r="S376">
            <v>23.18</v>
          </cell>
          <cell r="T376">
            <v>66.08</v>
          </cell>
          <cell r="U376">
            <v>57.4</v>
          </cell>
          <cell r="V376">
            <v>20.38</v>
          </cell>
          <cell r="W376">
            <v>0</v>
          </cell>
          <cell r="X376">
            <v>107.8079236209222</v>
          </cell>
          <cell r="Y376">
            <v>2440.5100000000002</v>
          </cell>
          <cell r="Z376">
            <v>100.71600719721357</v>
          </cell>
          <cell r="AB376">
            <v>39455</v>
          </cell>
          <cell r="AC376">
            <v>105.67357142857144</v>
          </cell>
          <cell r="AD376">
            <v>110.98353126435272</v>
          </cell>
          <cell r="AE376">
            <v>111.47558274443622</v>
          </cell>
          <cell r="AF376">
            <v>107.8079236209222</v>
          </cell>
          <cell r="AG376">
            <v>100.71600719721357</v>
          </cell>
        </row>
        <row r="377">
          <cell r="A377">
            <v>39456</v>
          </cell>
          <cell r="B377">
            <v>36.5</v>
          </cell>
          <cell r="C377">
            <v>0</v>
          </cell>
          <cell r="D377">
            <v>23.08</v>
          </cell>
          <cell r="E377">
            <v>106.39285714285714</v>
          </cell>
          <cell r="F377">
            <v>67.66</v>
          </cell>
          <cell r="G377">
            <v>47.93</v>
          </cell>
          <cell r="H377">
            <v>33.03</v>
          </cell>
          <cell r="I377">
            <v>23.39</v>
          </cell>
          <cell r="J377">
            <v>112.86004855324454</v>
          </cell>
          <cell r="K377">
            <v>39.49</v>
          </cell>
          <cell r="L377">
            <v>39</v>
          </cell>
          <cell r="M377">
            <v>27.33</v>
          </cell>
          <cell r="N377">
            <v>111.61269908237527</v>
          </cell>
          <cell r="O377">
            <v>36.5</v>
          </cell>
          <cell r="P377">
            <v>16.100010000000001</v>
          </cell>
          <cell r="Q377">
            <v>23.08</v>
          </cell>
          <cell r="R377">
            <v>28.28</v>
          </cell>
          <cell r="S377">
            <v>24.06</v>
          </cell>
          <cell r="T377">
            <v>67.73</v>
          </cell>
          <cell r="U377">
            <v>58.16</v>
          </cell>
          <cell r="V377">
            <v>20.93</v>
          </cell>
          <cell r="W377">
            <v>0</v>
          </cell>
          <cell r="X377">
            <v>108.89064941003764</v>
          </cell>
          <cell r="Y377">
            <v>2474.5500000000002</v>
          </cell>
          <cell r="Z377">
            <v>102.12078443024812</v>
          </cell>
          <cell r="AB377">
            <v>39456</v>
          </cell>
          <cell r="AC377">
            <v>106.39285714285714</v>
          </cell>
          <cell r="AD377">
            <v>112.86004855324454</v>
          </cell>
          <cell r="AE377">
            <v>111.61269908237527</v>
          </cell>
          <cell r="AF377">
            <v>108.89064941003764</v>
          </cell>
          <cell r="AG377">
            <v>102.12078443024812</v>
          </cell>
        </row>
        <row r="378">
          <cell r="A378">
            <v>39457</v>
          </cell>
          <cell r="B378">
            <v>36.549999999999997</v>
          </cell>
          <cell r="C378">
            <v>0</v>
          </cell>
          <cell r="D378">
            <v>22.38</v>
          </cell>
          <cell r="E378">
            <v>105.23214285714285</v>
          </cell>
          <cell r="F378">
            <v>69.34</v>
          </cell>
          <cell r="G378">
            <v>47.86</v>
          </cell>
          <cell r="H378">
            <v>33.39</v>
          </cell>
          <cell r="I378">
            <v>23.86</v>
          </cell>
          <cell r="J378">
            <v>114.46099337313824</v>
          </cell>
          <cell r="K378">
            <v>39.049999999999997</v>
          </cell>
          <cell r="L378">
            <v>40.15</v>
          </cell>
          <cell r="M378">
            <v>27.36</v>
          </cell>
          <cell r="N378">
            <v>112.3932074675667</v>
          </cell>
          <cell r="O378">
            <v>36.549999999999997</v>
          </cell>
          <cell r="P378">
            <v>16.309999999999999</v>
          </cell>
          <cell r="Q378">
            <v>22.38</v>
          </cell>
          <cell r="R378">
            <v>27.68</v>
          </cell>
          <cell r="S378">
            <v>24.35</v>
          </cell>
          <cell r="T378">
            <v>67.37</v>
          </cell>
          <cell r="U378">
            <v>59.59</v>
          </cell>
          <cell r="V378">
            <v>21.43</v>
          </cell>
          <cell r="W378">
            <v>0</v>
          </cell>
          <cell r="X378">
            <v>109.21552657624696</v>
          </cell>
          <cell r="Y378">
            <v>2488.52</v>
          </cell>
          <cell r="Z378">
            <v>102.69730434639067</v>
          </cell>
          <cell r="AB378">
            <v>39457</v>
          </cell>
          <cell r="AC378">
            <v>105.23214285714285</v>
          </cell>
          <cell r="AD378">
            <v>114.46099337313824</v>
          </cell>
          <cell r="AE378">
            <v>112.3932074675667</v>
          </cell>
          <cell r="AF378">
            <v>109.21552657624696</v>
          </cell>
          <cell r="AG378">
            <v>102.69730434639067</v>
          </cell>
        </row>
        <row r="379">
          <cell r="A379">
            <v>39458</v>
          </cell>
          <cell r="B379">
            <v>36.78</v>
          </cell>
          <cell r="C379">
            <v>0</v>
          </cell>
          <cell r="D379">
            <v>21.925000000000001</v>
          </cell>
          <cell r="E379">
            <v>104.83035714285714</v>
          </cell>
          <cell r="F379">
            <v>68.06</v>
          </cell>
          <cell r="G379">
            <v>46.92</v>
          </cell>
          <cell r="H379">
            <v>33.89</v>
          </cell>
          <cell r="I379">
            <v>22.89</v>
          </cell>
          <cell r="J379">
            <v>112.69601732169805</v>
          </cell>
          <cell r="K379">
            <v>38.33</v>
          </cell>
          <cell r="L379">
            <v>38.64</v>
          </cell>
          <cell r="M379">
            <v>26.77</v>
          </cell>
          <cell r="N379">
            <v>109.4188376753507</v>
          </cell>
          <cell r="O379">
            <v>36.78</v>
          </cell>
          <cell r="P379">
            <v>16.14</v>
          </cell>
          <cell r="Q379">
            <v>21.925000000000001</v>
          </cell>
          <cell r="R379">
            <v>27.76</v>
          </cell>
          <cell r="S379">
            <v>23.91</v>
          </cell>
          <cell r="T379">
            <v>67.8</v>
          </cell>
          <cell r="U379">
            <v>57.71</v>
          </cell>
          <cell r="V379">
            <v>20.2</v>
          </cell>
          <cell r="W379">
            <v>0</v>
          </cell>
          <cell r="X379">
            <v>107.85459160639495</v>
          </cell>
          <cell r="Y379">
            <v>2439.94</v>
          </cell>
          <cell r="Z379">
            <v>100.69248419419272</v>
          </cell>
          <cell r="AB379">
            <v>39458</v>
          </cell>
          <cell r="AC379">
            <v>104.83035714285714</v>
          </cell>
          <cell r="AD379">
            <v>112.69601732169805</v>
          </cell>
          <cell r="AE379">
            <v>109.4188376753507</v>
          </cell>
          <cell r="AF379">
            <v>107.85459160639495</v>
          </cell>
          <cell r="AG379">
            <v>100.69248419419272</v>
          </cell>
        </row>
        <row r="380">
          <cell r="A380">
            <v>39459</v>
          </cell>
          <cell r="B380">
            <v>36.78</v>
          </cell>
          <cell r="C380">
            <v>0</v>
          </cell>
          <cell r="D380">
            <v>21.925000000000001</v>
          </cell>
          <cell r="E380">
            <v>104.83035714285714</v>
          </cell>
          <cell r="F380">
            <v>68.06</v>
          </cell>
          <cell r="G380">
            <v>46.92</v>
          </cell>
          <cell r="H380">
            <v>33.89</v>
          </cell>
          <cell r="I380">
            <v>22.89</v>
          </cell>
          <cell r="J380">
            <v>112.69601732169805</v>
          </cell>
          <cell r="K380">
            <v>38.33</v>
          </cell>
          <cell r="L380">
            <v>38.64</v>
          </cell>
          <cell r="M380">
            <v>26.77</v>
          </cell>
          <cell r="N380">
            <v>109.4188376753507</v>
          </cell>
          <cell r="O380">
            <v>36.78</v>
          </cell>
          <cell r="P380">
            <v>16.14</v>
          </cell>
          <cell r="Q380">
            <v>21.925000000000001</v>
          </cell>
          <cell r="R380">
            <v>27.76</v>
          </cell>
          <cell r="S380">
            <v>23.91</v>
          </cell>
          <cell r="T380">
            <v>67.8</v>
          </cell>
          <cell r="U380">
            <v>57.71</v>
          </cell>
          <cell r="V380">
            <v>20.2</v>
          </cell>
          <cell r="W380">
            <v>0</v>
          </cell>
          <cell r="X380">
            <v>107.85459160639495</v>
          </cell>
          <cell r="Y380">
            <v>2439.94</v>
          </cell>
          <cell r="Z380">
            <v>100.69248419419272</v>
          </cell>
          <cell r="AB380">
            <v>39459</v>
          </cell>
          <cell r="AC380">
            <v>104.83035714285714</v>
          </cell>
          <cell r="AD380">
            <v>112.69601732169805</v>
          </cell>
          <cell r="AE380">
            <v>109.4188376753507</v>
          </cell>
          <cell r="AF380">
            <v>107.85459160639495</v>
          </cell>
          <cell r="AG380">
            <v>100.69248419419272</v>
          </cell>
        </row>
        <row r="381">
          <cell r="A381">
            <v>39460</v>
          </cell>
          <cell r="B381">
            <v>36.78</v>
          </cell>
          <cell r="C381">
            <v>0</v>
          </cell>
          <cell r="D381">
            <v>21.925000000000001</v>
          </cell>
          <cell r="E381">
            <v>104.83035714285714</v>
          </cell>
          <cell r="F381">
            <v>68.06</v>
          </cell>
          <cell r="G381">
            <v>46.92</v>
          </cell>
          <cell r="H381">
            <v>33.89</v>
          </cell>
          <cell r="I381">
            <v>22.89</v>
          </cell>
          <cell r="J381">
            <v>112.69601732169805</v>
          </cell>
          <cell r="K381">
            <v>38.33</v>
          </cell>
          <cell r="L381">
            <v>38.64</v>
          </cell>
          <cell r="M381">
            <v>26.77</v>
          </cell>
          <cell r="N381">
            <v>109.4188376753507</v>
          </cell>
          <cell r="O381">
            <v>36.78</v>
          </cell>
          <cell r="P381">
            <v>16.14</v>
          </cell>
          <cell r="Q381">
            <v>21.925000000000001</v>
          </cell>
          <cell r="R381">
            <v>27.76</v>
          </cell>
          <cell r="S381">
            <v>23.91</v>
          </cell>
          <cell r="T381">
            <v>67.8</v>
          </cell>
          <cell r="U381">
            <v>57.71</v>
          </cell>
          <cell r="V381">
            <v>20.2</v>
          </cell>
          <cell r="W381">
            <v>0</v>
          </cell>
          <cell r="X381">
            <v>107.85459160639495</v>
          </cell>
          <cell r="Y381">
            <v>2439.94</v>
          </cell>
          <cell r="Z381">
            <v>100.69248419419272</v>
          </cell>
          <cell r="AB381">
            <v>39460</v>
          </cell>
          <cell r="AC381">
            <v>104.83035714285714</v>
          </cell>
          <cell r="AD381">
            <v>112.69601732169805</v>
          </cell>
          <cell r="AE381">
            <v>109.4188376753507</v>
          </cell>
          <cell r="AF381">
            <v>107.85459160639495</v>
          </cell>
          <cell r="AG381">
            <v>100.69248419419272</v>
          </cell>
        </row>
        <row r="382">
          <cell r="A382">
            <v>39461</v>
          </cell>
          <cell r="B382">
            <v>37.25</v>
          </cell>
          <cell r="C382">
            <v>0</v>
          </cell>
          <cell r="D382">
            <v>21.25</v>
          </cell>
          <cell r="E382">
            <v>104.46428571428572</v>
          </cell>
          <cell r="F382">
            <v>67.77</v>
          </cell>
          <cell r="G382">
            <v>47.3</v>
          </cell>
          <cell r="H382">
            <v>34.299999999999997</v>
          </cell>
          <cell r="I382">
            <v>23.56</v>
          </cell>
          <cell r="J382">
            <v>113.46368348533562</v>
          </cell>
          <cell r="K382">
            <v>37.83</v>
          </cell>
          <cell r="L382">
            <v>39.9</v>
          </cell>
          <cell r="M382">
            <v>27.1</v>
          </cell>
          <cell r="N382">
            <v>110.56850543191645</v>
          </cell>
          <cell r="O382">
            <v>37.25</v>
          </cell>
          <cell r="P382">
            <v>16.399989999999999</v>
          </cell>
          <cell r="Q382">
            <v>21.25</v>
          </cell>
          <cell r="R382">
            <v>27.97</v>
          </cell>
          <cell r="S382">
            <v>24.41</v>
          </cell>
          <cell r="T382">
            <v>67.099999999999994</v>
          </cell>
          <cell r="U382">
            <v>57.44</v>
          </cell>
          <cell r="V382">
            <v>19.739999999999998</v>
          </cell>
          <cell r="W382">
            <v>0</v>
          </cell>
          <cell r="X382">
            <v>107.59111697341058</v>
          </cell>
          <cell r="Y382">
            <v>2478.3000000000002</v>
          </cell>
          <cell r="Z382">
            <v>102.27554102906949</v>
          </cell>
          <cell r="AB382">
            <v>39461</v>
          </cell>
          <cell r="AC382">
            <v>104.46428571428572</v>
          </cell>
          <cell r="AD382">
            <v>113.46368348533562</v>
          </cell>
          <cell r="AE382">
            <v>110.56850543191645</v>
          </cell>
          <cell r="AF382">
            <v>107.59111697341058</v>
          </cell>
          <cell r="AG382">
            <v>102.27554102906949</v>
          </cell>
        </row>
        <row r="383">
          <cell r="A383">
            <v>39462</v>
          </cell>
          <cell r="B383">
            <v>37.18</v>
          </cell>
          <cell r="C383">
            <v>0</v>
          </cell>
          <cell r="D383">
            <v>20.56</v>
          </cell>
          <cell r="E383">
            <v>103.10714285714285</v>
          </cell>
          <cell r="F383">
            <v>67.73</v>
          </cell>
          <cell r="G383">
            <v>47.14</v>
          </cell>
          <cell r="H383">
            <v>33.549999999999997</v>
          </cell>
          <cell r="I383">
            <v>22.96</v>
          </cell>
          <cell r="J383">
            <v>112.44668984974741</v>
          </cell>
          <cell r="K383">
            <v>39</v>
          </cell>
          <cell r="L383">
            <v>39.42</v>
          </cell>
          <cell r="M383">
            <v>26.73</v>
          </cell>
          <cell r="N383">
            <v>110.90602257145872</v>
          </cell>
          <cell r="O383">
            <v>37.18</v>
          </cell>
          <cell r="P383">
            <v>16.09</v>
          </cell>
          <cell r="Q383">
            <v>20.56</v>
          </cell>
          <cell r="R383">
            <v>28.22</v>
          </cell>
          <cell r="S383">
            <v>24.71</v>
          </cell>
          <cell r="T383">
            <v>65.62</v>
          </cell>
          <cell r="U383">
            <v>52.8</v>
          </cell>
          <cell r="V383">
            <v>18.989999999999998</v>
          </cell>
          <cell r="W383">
            <v>0</v>
          </cell>
          <cell r="X383">
            <v>104.66322881682927</v>
          </cell>
          <cell r="Y383">
            <v>2417.59</v>
          </cell>
          <cell r="Z383">
            <v>99.770134865217329</v>
          </cell>
          <cell r="AB383">
            <v>39462</v>
          </cell>
          <cell r="AC383">
            <v>103.10714285714285</v>
          </cell>
          <cell r="AD383">
            <v>112.44668984974741</v>
          </cell>
          <cell r="AE383">
            <v>110.90602257145872</v>
          </cell>
          <cell r="AF383">
            <v>104.66322881682927</v>
          </cell>
          <cell r="AG383">
            <v>99.770134865217329</v>
          </cell>
        </row>
        <row r="384">
          <cell r="A384">
            <v>39463</v>
          </cell>
          <cell r="B384">
            <v>36.93</v>
          </cell>
          <cell r="C384">
            <v>0</v>
          </cell>
          <cell r="D384">
            <v>20.754999999999999</v>
          </cell>
          <cell r="E384">
            <v>103.00892857142858</v>
          </cell>
          <cell r="F384">
            <v>68.67</v>
          </cell>
          <cell r="G384">
            <v>47.6</v>
          </cell>
          <cell r="H384">
            <v>34.83</v>
          </cell>
          <cell r="I384">
            <v>24.1</v>
          </cell>
          <cell r="J384">
            <v>114.95308706777772</v>
          </cell>
          <cell r="K384">
            <v>38.549999999999997</v>
          </cell>
          <cell r="L384">
            <v>40.74</v>
          </cell>
          <cell r="M384">
            <v>27.71</v>
          </cell>
          <cell r="N384">
            <v>112.8572935344373</v>
          </cell>
          <cell r="O384">
            <v>36.93</v>
          </cell>
          <cell r="P384">
            <v>16.61</v>
          </cell>
          <cell r="Q384">
            <v>20.754999999999999</v>
          </cell>
          <cell r="R384">
            <v>28.2</v>
          </cell>
          <cell r="S384">
            <v>24.78</v>
          </cell>
          <cell r="T384">
            <v>67.92</v>
          </cell>
          <cell r="U384">
            <v>51.65</v>
          </cell>
          <cell r="V384">
            <v>19.28</v>
          </cell>
          <cell r="W384">
            <v>0</v>
          </cell>
          <cell r="X384">
            <v>105.43779296997651</v>
          </cell>
          <cell r="Y384">
            <v>2394.59</v>
          </cell>
          <cell r="Z384">
            <v>98.820961059112904</v>
          </cell>
          <cell r="AB384">
            <v>39463</v>
          </cell>
          <cell r="AC384">
            <v>103.00892857142858</v>
          </cell>
          <cell r="AD384">
            <v>114.95308706777772</v>
          </cell>
          <cell r="AE384">
            <v>112.8572935344373</v>
          </cell>
          <cell r="AF384">
            <v>105.43779296997651</v>
          </cell>
          <cell r="AG384">
            <v>98.820961059112904</v>
          </cell>
        </row>
        <row r="385">
          <cell r="A385">
            <v>39464</v>
          </cell>
          <cell r="B385">
            <v>36.659999999999997</v>
          </cell>
          <cell r="C385">
            <v>0</v>
          </cell>
          <cell r="D385">
            <v>21.35</v>
          </cell>
          <cell r="E385">
            <v>103.58928571428572</v>
          </cell>
          <cell r="F385">
            <v>67.5</v>
          </cell>
          <cell r="G385">
            <v>46.85</v>
          </cell>
          <cell r="H385">
            <v>35.770000000000003</v>
          </cell>
          <cell r="I385">
            <v>24.26</v>
          </cell>
          <cell r="J385">
            <v>114.41506462830522</v>
          </cell>
          <cell r="K385">
            <v>37.17</v>
          </cell>
          <cell r="L385">
            <v>39.880000000000003</v>
          </cell>
          <cell r="M385">
            <v>27.04</v>
          </cell>
          <cell r="N385">
            <v>109.78799704672504</v>
          </cell>
          <cell r="O385">
            <v>36.659999999999997</v>
          </cell>
          <cell r="P385">
            <v>15.64</v>
          </cell>
          <cell r="Q385">
            <v>21.35</v>
          </cell>
          <cell r="R385">
            <v>28.45</v>
          </cell>
          <cell r="S385">
            <v>23.53</v>
          </cell>
          <cell r="T385">
            <v>66.63</v>
          </cell>
          <cell r="U385">
            <v>51.95</v>
          </cell>
          <cell r="V385">
            <v>19.07</v>
          </cell>
          <cell r="W385">
            <v>0</v>
          </cell>
          <cell r="X385">
            <v>104.31061393381084</v>
          </cell>
          <cell r="Y385">
            <v>2346.9</v>
          </cell>
          <cell r="Z385">
            <v>96.85286980636856</v>
          </cell>
          <cell r="AB385">
            <v>39464</v>
          </cell>
          <cell r="AC385">
            <v>103.58928571428572</v>
          </cell>
          <cell r="AD385">
            <v>114.41506462830522</v>
          </cell>
          <cell r="AE385">
            <v>109.78799704672504</v>
          </cell>
          <cell r="AF385">
            <v>104.31061393381084</v>
          </cell>
          <cell r="AG385">
            <v>96.85286980636856</v>
          </cell>
        </row>
        <row r="386">
          <cell r="A386">
            <v>39465</v>
          </cell>
          <cell r="B386">
            <v>36.770000000000003</v>
          </cell>
          <cell r="C386">
            <v>0</v>
          </cell>
          <cell r="D386">
            <v>21.5</v>
          </cell>
          <cell r="E386">
            <v>104.05357142857143</v>
          </cell>
          <cell r="F386">
            <v>67.27</v>
          </cell>
          <cell r="G386">
            <v>45.73</v>
          </cell>
          <cell r="H386">
            <v>35.159999999999997</v>
          </cell>
          <cell r="I386">
            <v>24.69</v>
          </cell>
          <cell r="J386">
            <v>113.41119349124074</v>
          </cell>
          <cell r="K386">
            <v>36.590000000000003</v>
          </cell>
          <cell r="L386">
            <v>38.89</v>
          </cell>
          <cell r="M386">
            <v>26.37</v>
          </cell>
          <cell r="N386">
            <v>107.42537706992934</v>
          </cell>
          <cell r="O386">
            <v>36.770000000000003</v>
          </cell>
          <cell r="P386">
            <v>15.74</v>
          </cell>
          <cell r="Q386">
            <v>21.5</v>
          </cell>
          <cell r="R386">
            <v>28.23</v>
          </cell>
          <cell r="S386">
            <v>23.38</v>
          </cell>
          <cell r="T386">
            <v>64.8</v>
          </cell>
          <cell r="U386">
            <v>52.71</v>
          </cell>
          <cell r="V386">
            <v>18.920000000000002</v>
          </cell>
          <cell r="W386">
            <v>0</v>
          </cell>
          <cell r="X386">
            <v>103.82329224154945</v>
          </cell>
          <cell r="Y386">
            <v>2340.02</v>
          </cell>
          <cell r="Z386">
            <v>96.568943033064272</v>
          </cell>
          <cell r="AB386">
            <v>39465</v>
          </cell>
          <cell r="AC386">
            <v>104.05357142857143</v>
          </cell>
          <cell r="AD386">
            <v>113.41119349124074</v>
          </cell>
          <cell r="AE386">
            <v>107.42537706992934</v>
          </cell>
          <cell r="AF386">
            <v>103.82329224154945</v>
          </cell>
          <cell r="AG386">
            <v>96.568943033064272</v>
          </cell>
        </row>
        <row r="387">
          <cell r="A387">
            <v>39466</v>
          </cell>
          <cell r="B387">
            <v>36.770000000000003</v>
          </cell>
          <cell r="C387">
            <v>0</v>
          </cell>
          <cell r="D387">
            <v>21.5</v>
          </cell>
          <cell r="E387">
            <v>104.05357142857143</v>
          </cell>
          <cell r="F387">
            <v>67.27</v>
          </cell>
          <cell r="G387">
            <v>45.73</v>
          </cell>
          <cell r="H387">
            <v>35.159999999999997</v>
          </cell>
          <cell r="I387">
            <v>24.69</v>
          </cell>
          <cell r="J387">
            <v>113.41119349124074</v>
          </cell>
          <cell r="K387">
            <v>36.590000000000003</v>
          </cell>
          <cell r="L387">
            <v>38.89</v>
          </cell>
          <cell r="M387">
            <v>26.37</v>
          </cell>
          <cell r="N387">
            <v>107.42537706992934</v>
          </cell>
          <cell r="O387">
            <v>36.770000000000003</v>
          </cell>
          <cell r="P387">
            <v>15.74</v>
          </cell>
          <cell r="Q387">
            <v>21.5</v>
          </cell>
          <cell r="R387">
            <v>28.23</v>
          </cell>
          <cell r="S387">
            <v>23.38</v>
          </cell>
          <cell r="T387">
            <v>64.8</v>
          </cell>
          <cell r="U387">
            <v>52.71</v>
          </cell>
          <cell r="V387">
            <v>18.920000000000002</v>
          </cell>
          <cell r="W387">
            <v>0</v>
          </cell>
          <cell r="X387">
            <v>103.82329224154945</v>
          </cell>
          <cell r="Y387">
            <v>2340.02</v>
          </cell>
          <cell r="Z387">
            <v>96.568943033064272</v>
          </cell>
          <cell r="AB387">
            <v>39466</v>
          </cell>
          <cell r="AC387">
            <v>104.05357142857143</v>
          </cell>
          <cell r="AD387">
            <v>113.41119349124074</v>
          </cell>
          <cell r="AE387">
            <v>107.42537706992934</v>
          </cell>
          <cell r="AF387">
            <v>103.82329224154945</v>
          </cell>
          <cell r="AG387">
            <v>96.568943033064272</v>
          </cell>
        </row>
        <row r="388">
          <cell r="A388">
            <v>39467</v>
          </cell>
          <cell r="B388">
            <v>36.770000000000003</v>
          </cell>
          <cell r="C388">
            <v>0</v>
          </cell>
          <cell r="D388">
            <v>21.5</v>
          </cell>
          <cell r="E388">
            <v>104.05357142857143</v>
          </cell>
          <cell r="F388">
            <v>67.27</v>
          </cell>
          <cell r="G388">
            <v>45.73</v>
          </cell>
          <cell r="H388">
            <v>35.159999999999997</v>
          </cell>
          <cell r="I388">
            <v>24.69</v>
          </cell>
          <cell r="J388">
            <v>113.41119349124074</v>
          </cell>
          <cell r="K388">
            <v>36.590000000000003</v>
          </cell>
          <cell r="L388">
            <v>38.89</v>
          </cell>
          <cell r="M388">
            <v>26.37</v>
          </cell>
          <cell r="N388">
            <v>107.42537706992934</v>
          </cell>
          <cell r="O388">
            <v>36.770000000000003</v>
          </cell>
          <cell r="P388">
            <v>15.74</v>
          </cell>
          <cell r="Q388">
            <v>21.5</v>
          </cell>
          <cell r="R388">
            <v>28.23</v>
          </cell>
          <cell r="S388">
            <v>23.38</v>
          </cell>
          <cell r="T388">
            <v>64.8</v>
          </cell>
          <cell r="U388">
            <v>52.71</v>
          </cell>
          <cell r="V388">
            <v>18.920000000000002</v>
          </cell>
          <cell r="W388">
            <v>0</v>
          </cell>
          <cell r="X388">
            <v>103.82329224154945</v>
          </cell>
          <cell r="Y388">
            <v>2340.02</v>
          </cell>
          <cell r="Z388">
            <v>96.568943033064272</v>
          </cell>
          <cell r="AB388">
            <v>39467</v>
          </cell>
          <cell r="AC388">
            <v>104.05357142857143</v>
          </cell>
          <cell r="AD388">
            <v>113.41119349124074</v>
          </cell>
          <cell r="AE388">
            <v>107.42537706992934</v>
          </cell>
          <cell r="AF388">
            <v>103.82329224154945</v>
          </cell>
          <cell r="AG388">
            <v>96.568943033064272</v>
          </cell>
        </row>
        <row r="389">
          <cell r="A389">
            <v>39468</v>
          </cell>
          <cell r="B389">
            <v>36.770000000000003</v>
          </cell>
          <cell r="C389">
            <v>0</v>
          </cell>
          <cell r="D389">
            <v>21.5</v>
          </cell>
          <cell r="E389">
            <v>104.05357142857143</v>
          </cell>
          <cell r="F389">
            <v>67.27</v>
          </cell>
          <cell r="G389">
            <v>45.73</v>
          </cell>
          <cell r="H389">
            <v>35.159999999999997</v>
          </cell>
          <cell r="I389">
            <v>24.69</v>
          </cell>
          <cell r="J389">
            <v>113.41119349124074</v>
          </cell>
          <cell r="K389">
            <v>36.590000000000003</v>
          </cell>
          <cell r="L389">
            <v>38.89</v>
          </cell>
          <cell r="M389">
            <v>26.37</v>
          </cell>
          <cell r="N389">
            <v>107.42537706992934</v>
          </cell>
          <cell r="O389">
            <v>36.770000000000003</v>
          </cell>
          <cell r="P389">
            <v>15.74</v>
          </cell>
          <cell r="Q389">
            <v>21.5</v>
          </cell>
          <cell r="R389">
            <v>28.23</v>
          </cell>
          <cell r="S389">
            <v>23.38</v>
          </cell>
          <cell r="T389">
            <v>64.8</v>
          </cell>
          <cell r="U389">
            <v>52.71</v>
          </cell>
          <cell r="V389">
            <v>18.920000000000002</v>
          </cell>
          <cell r="W389">
            <v>0</v>
          </cell>
          <cell r="X389">
            <v>103.82329224154945</v>
          </cell>
          <cell r="Y389">
            <v>2340.02</v>
          </cell>
          <cell r="Z389">
            <v>96.568943033064272</v>
          </cell>
          <cell r="AB389">
            <v>39468</v>
          </cell>
          <cell r="AC389">
            <v>104.05357142857143</v>
          </cell>
          <cell r="AD389">
            <v>113.41119349124074</v>
          </cell>
          <cell r="AE389">
            <v>107.42537706992934</v>
          </cell>
          <cell r="AF389">
            <v>103.82329224154945</v>
          </cell>
          <cell r="AG389">
            <v>96.568943033064272</v>
          </cell>
        </row>
        <row r="390">
          <cell r="A390">
            <v>39469</v>
          </cell>
          <cell r="B390">
            <v>35.57</v>
          </cell>
          <cell r="C390">
            <v>0</v>
          </cell>
          <cell r="D390">
            <v>21.11</v>
          </cell>
          <cell r="E390">
            <v>101.21428571428572</v>
          </cell>
          <cell r="F390">
            <v>67</v>
          </cell>
          <cell r="G390">
            <v>45.25</v>
          </cell>
          <cell r="H390">
            <v>34.4</v>
          </cell>
          <cell r="I390">
            <v>23.84</v>
          </cell>
          <cell r="J390">
            <v>111.86273866544192</v>
          </cell>
          <cell r="K390">
            <v>36.67</v>
          </cell>
          <cell r="L390">
            <v>39.770000000000003</v>
          </cell>
          <cell r="M390">
            <v>25.99</v>
          </cell>
          <cell r="N390">
            <v>108.03712688534964</v>
          </cell>
          <cell r="O390">
            <v>35.57</v>
          </cell>
          <cell r="P390">
            <v>15.37</v>
          </cell>
          <cell r="Q390">
            <v>21.11</v>
          </cell>
          <cell r="R390">
            <v>27.48</v>
          </cell>
          <cell r="S390">
            <v>23.55</v>
          </cell>
          <cell r="T390">
            <v>63.05</v>
          </cell>
          <cell r="U390">
            <v>51.6</v>
          </cell>
          <cell r="V390">
            <v>19.11</v>
          </cell>
          <cell r="W390">
            <v>0</v>
          </cell>
          <cell r="X390">
            <v>101.75910848814942</v>
          </cell>
          <cell r="Y390">
            <v>2292.27</v>
          </cell>
          <cell r="Z390">
            <v>94.598375674738776</v>
          </cell>
          <cell r="AB390">
            <v>39469</v>
          </cell>
          <cell r="AC390">
            <v>101.21428571428572</v>
          </cell>
          <cell r="AD390">
            <v>111.86273866544192</v>
          </cell>
          <cell r="AE390">
            <v>108.03712688534964</v>
          </cell>
          <cell r="AF390">
            <v>101.75910848814942</v>
          </cell>
          <cell r="AG390">
            <v>94.598375674738776</v>
          </cell>
        </row>
        <row r="391">
          <cell r="A391">
            <v>39470</v>
          </cell>
          <cell r="B391">
            <v>35.380000000000003</v>
          </cell>
          <cell r="C391">
            <v>0</v>
          </cell>
          <cell r="D391">
            <v>20.51</v>
          </cell>
          <cell r="E391">
            <v>99.803571428571431</v>
          </cell>
          <cell r="F391">
            <v>66.97</v>
          </cell>
          <cell r="G391">
            <v>44.82</v>
          </cell>
          <cell r="H391">
            <v>32.69</v>
          </cell>
          <cell r="I391">
            <v>24.82</v>
          </cell>
          <cell r="J391">
            <v>111.08195000328061</v>
          </cell>
          <cell r="K391">
            <v>35.85</v>
          </cell>
          <cell r="L391">
            <v>39.29</v>
          </cell>
          <cell r="M391">
            <v>25.48</v>
          </cell>
          <cell r="N391">
            <v>106.12804556481383</v>
          </cell>
          <cell r="O391">
            <v>35.380000000000003</v>
          </cell>
          <cell r="P391">
            <v>15.42</v>
          </cell>
          <cell r="Q391">
            <v>20.51</v>
          </cell>
          <cell r="R391">
            <v>28.75</v>
          </cell>
          <cell r="S391">
            <v>23.9</v>
          </cell>
          <cell r="T391">
            <v>63.35</v>
          </cell>
          <cell r="U391">
            <v>53.95</v>
          </cell>
          <cell r="V391">
            <v>18.260000000000002</v>
          </cell>
          <cell r="W391">
            <v>0</v>
          </cell>
          <cell r="X391">
            <v>102.82091510218243</v>
          </cell>
          <cell r="Y391">
            <v>2316.41</v>
          </cell>
          <cell r="Z391">
            <v>95.594595486884899</v>
          </cell>
          <cell r="AB391">
            <v>39470</v>
          </cell>
          <cell r="AC391">
            <v>99.803571428571431</v>
          </cell>
          <cell r="AD391">
            <v>111.08195000328061</v>
          </cell>
          <cell r="AE391">
            <v>106.12804556481383</v>
          </cell>
          <cell r="AF391">
            <v>102.82091510218243</v>
          </cell>
          <cell r="AG391">
            <v>95.594595486884899</v>
          </cell>
        </row>
        <row r="392">
          <cell r="A392">
            <v>39471</v>
          </cell>
          <cell r="B392">
            <v>34.83</v>
          </cell>
          <cell r="C392">
            <v>0</v>
          </cell>
          <cell r="D392">
            <v>19.93</v>
          </cell>
          <cell r="E392">
            <v>97.785714285714292</v>
          </cell>
          <cell r="F392">
            <v>65.14</v>
          </cell>
          <cell r="G392">
            <v>44.43</v>
          </cell>
          <cell r="H392">
            <v>32.1</v>
          </cell>
          <cell r="I392">
            <v>23.71</v>
          </cell>
          <cell r="J392">
            <v>108.50994029263173</v>
          </cell>
          <cell r="K392">
            <v>36.15</v>
          </cell>
          <cell r="L392">
            <v>37.64</v>
          </cell>
          <cell r="M392">
            <v>25.28</v>
          </cell>
          <cell r="N392">
            <v>104.49319692015608</v>
          </cell>
          <cell r="O392">
            <v>34.83</v>
          </cell>
          <cell r="P392">
            <v>15.11</v>
          </cell>
          <cell r="Q392">
            <v>19.93</v>
          </cell>
          <cell r="R392">
            <v>28.81</v>
          </cell>
          <cell r="S392">
            <v>23.67</v>
          </cell>
          <cell r="T392">
            <v>62.41</v>
          </cell>
          <cell r="U392">
            <v>53.37</v>
          </cell>
          <cell r="V392">
            <v>18.239999999999998</v>
          </cell>
          <cell r="W392">
            <v>0</v>
          </cell>
          <cell r="X392">
            <v>101.57289613419587</v>
          </cell>
          <cell r="Y392">
            <v>2360.92</v>
          </cell>
          <cell r="Z392">
            <v>97.431453143828733</v>
          </cell>
          <cell r="AB392">
            <v>39471</v>
          </cell>
          <cell r="AC392">
            <v>97.785714285714292</v>
          </cell>
          <cell r="AD392">
            <v>108.50994029263173</v>
          </cell>
          <cell r="AE392">
            <v>104.49319692015608</v>
          </cell>
          <cell r="AF392">
            <v>101.57289613419587</v>
          </cell>
          <cell r="AG392">
            <v>97.431453143828733</v>
          </cell>
        </row>
        <row r="393">
          <cell r="A393">
            <v>39472</v>
          </cell>
          <cell r="B393">
            <v>34.090000000000003</v>
          </cell>
          <cell r="C393">
            <v>0</v>
          </cell>
          <cell r="D393">
            <v>19.899999999999999</v>
          </cell>
          <cell r="E393">
            <v>96.410714285714292</v>
          </cell>
          <cell r="F393">
            <v>63.76</v>
          </cell>
          <cell r="G393">
            <v>43.55</v>
          </cell>
          <cell r="H393">
            <v>32.22</v>
          </cell>
          <cell r="I393">
            <v>23.8</v>
          </cell>
          <cell r="J393">
            <v>107.16488419395054</v>
          </cell>
          <cell r="K393">
            <v>35.36</v>
          </cell>
          <cell r="L393">
            <v>37.39</v>
          </cell>
          <cell r="M393">
            <v>24.05</v>
          </cell>
          <cell r="N393">
            <v>102.09893471152832</v>
          </cell>
          <cell r="O393">
            <v>34.090000000000003</v>
          </cell>
          <cell r="P393">
            <v>15.03</v>
          </cell>
          <cell r="Q393">
            <v>19.899999999999999</v>
          </cell>
          <cell r="R393">
            <v>28.25</v>
          </cell>
          <cell r="S393">
            <v>24.38</v>
          </cell>
          <cell r="T393">
            <v>60.4</v>
          </cell>
          <cell r="U393">
            <v>52.33</v>
          </cell>
          <cell r="V393">
            <v>18.36</v>
          </cell>
          <cell r="W393">
            <v>0</v>
          </cell>
          <cell r="X393">
            <v>100.13470284727801</v>
          </cell>
          <cell r="Y393">
            <v>2326.1999999999998</v>
          </cell>
          <cell r="Z393">
            <v>95.998613380874559</v>
          </cell>
          <cell r="AB393">
            <v>39472</v>
          </cell>
          <cell r="AC393">
            <v>96.410714285714292</v>
          </cell>
          <cell r="AD393">
            <v>107.16488419395054</v>
          </cell>
          <cell r="AE393">
            <v>102.09893471152832</v>
          </cell>
          <cell r="AF393">
            <v>100.13470284727801</v>
          </cell>
          <cell r="AG393">
            <v>95.998613380874559</v>
          </cell>
        </row>
        <row r="394">
          <cell r="A394">
            <v>39473</v>
          </cell>
          <cell r="B394">
            <v>34.090000000000003</v>
          </cell>
          <cell r="C394">
            <v>0</v>
          </cell>
          <cell r="D394">
            <v>19.899999999999999</v>
          </cell>
          <cell r="E394">
            <v>96.410714285714292</v>
          </cell>
          <cell r="F394">
            <v>63.76</v>
          </cell>
          <cell r="G394">
            <v>43.55</v>
          </cell>
          <cell r="H394">
            <v>32.22</v>
          </cell>
          <cell r="I394">
            <v>23.8</v>
          </cell>
          <cell r="J394">
            <v>107.16488419395054</v>
          </cell>
          <cell r="K394">
            <v>35.36</v>
          </cell>
          <cell r="L394">
            <v>37.39</v>
          </cell>
          <cell r="M394">
            <v>24.05</v>
          </cell>
          <cell r="N394">
            <v>102.09893471152832</v>
          </cell>
          <cell r="O394">
            <v>34.090000000000003</v>
          </cell>
          <cell r="P394">
            <v>15.03</v>
          </cell>
          <cell r="Q394">
            <v>19.899999999999999</v>
          </cell>
          <cell r="R394">
            <v>28.25</v>
          </cell>
          <cell r="S394">
            <v>24.38</v>
          </cell>
          <cell r="T394">
            <v>60.4</v>
          </cell>
          <cell r="U394">
            <v>52.33</v>
          </cell>
          <cell r="V394">
            <v>18.36</v>
          </cell>
          <cell r="W394">
            <v>0</v>
          </cell>
          <cell r="X394">
            <v>100.13470284727801</v>
          </cell>
          <cell r="Y394">
            <v>2326.1999999999998</v>
          </cell>
          <cell r="Z394">
            <v>95.998613380874559</v>
          </cell>
          <cell r="AB394">
            <v>39473</v>
          </cell>
          <cell r="AC394">
            <v>96.410714285714292</v>
          </cell>
          <cell r="AD394">
            <v>107.16488419395054</v>
          </cell>
          <cell r="AE394">
            <v>102.09893471152832</v>
          </cell>
          <cell r="AF394">
            <v>100.13470284727801</v>
          </cell>
          <cell r="AG394">
            <v>95.998613380874559</v>
          </cell>
        </row>
        <row r="395">
          <cell r="A395">
            <v>39474</v>
          </cell>
          <cell r="B395">
            <v>34.090000000000003</v>
          </cell>
          <cell r="C395">
            <v>0</v>
          </cell>
          <cell r="D395">
            <v>19.899999999999999</v>
          </cell>
          <cell r="E395">
            <v>96.410714285714292</v>
          </cell>
          <cell r="F395">
            <v>63.76</v>
          </cell>
          <cell r="G395">
            <v>43.55</v>
          </cell>
          <cell r="H395">
            <v>32.22</v>
          </cell>
          <cell r="I395">
            <v>23.8</v>
          </cell>
          <cell r="J395">
            <v>107.16488419395054</v>
          </cell>
          <cell r="K395">
            <v>35.36</v>
          </cell>
          <cell r="L395">
            <v>37.39</v>
          </cell>
          <cell r="M395">
            <v>24.05</v>
          </cell>
          <cell r="N395">
            <v>102.09893471152832</v>
          </cell>
          <cell r="O395">
            <v>34.090000000000003</v>
          </cell>
          <cell r="P395">
            <v>15.03</v>
          </cell>
          <cell r="Q395">
            <v>19.899999999999999</v>
          </cell>
          <cell r="R395">
            <v>28.25</v>
          </cell>
          <cell r="S395">
            <v>24.38</v>
          </cell>
          <cell r="T395">
            <v>60.4</v>
          </cell>
          <cell r="U395">
            <v>52.33</v>
          </cell>
          <cell r="V395">
            <v>18.36</v>
          </cell>
          <cell r="W395">
            <v>0</v>
          </cell>
          <cell r="X395">
            <v>100.13470284727801</v>
          </cell>
          <cell r="Y395">
            <v>2326.1999999999998</v>
          </cell>
          <cell r="Z395">
            <v>95.998613380874559</v>
          </cell>
          <cell r="AB395">
            <v>39474</v>
          </cell>
          <cell r="AC395">
            <v>96.410714285714292</v>
          </cell>
          <cell r="AD395">
            <v>107.16488419395054</v>
          </cell>
          <cell r="AE395">
            <v>102.09893471152832</v>
          </cell>
          <cell r="AF395">
            <v>100.13470284727801</v>
          </cell>
          <cell r="AG395">
            <v>95.998613380874559</v>
          </cell>
        </row>
        <row r="396">
          <cell r="A396">
            <v>39475</v>
          </cell>
          <cell r="B396">
            <v>33.14</v>
          </cell>
          <cell r="C396">
            <v>0</v>
          </cell>
          <cell r="D396">
            <v>21.62</v>
          </cell>
          <cell r="E396">
            <v>97.785714285714292</v>
          </cell>
          <cell r="F396">
            <v>66.59</v>
          </cell>
          <cell r="G396">
            <v>44.23</v>
          </cell>
          <cell r="H396">
            <v>31.62</v>
          </cell>
          <cell r="I396">
            <v>24.45</v>
          </cell>
          <cell r="J396">
            <v>109.50068893117249</v>
          </cell>
          <cell r="K396">
            <v>34.29</v>
          </cell>
          <cell r="L396">
            <v>38.08</v>
          </cell>
          <cell r="M396">
            <v>24.87</v>
          </cell>
          <cell r="N396">
            <v>102.56302077839892</v>
          </cell>
          <cell r="O396">
            <v>33.14</v>
          </cell>
          <cell r="P396">
            <v>15.63</v>
          </cell>
          <cell r="Q396">
            <v>21.62</v>
          </cell>
          <cell r="R396">
            <v>29.25</v>
          </cell>
          <cell r="S396">
            <v>25.34</v>
          </cell>
          <cell r="T396">
            <v>60.14</v>
          </cell>
          <cell r="U396">
            <v>53</v>
          </cell>
          <cell r="V396">
            <v>18.37</v>
          </cell>
          <cell r="W396">
            <v>0</v>
          </cell>
          <cell r="X396">
            <v>101.62043971392869</v>
          </cell>
          <cell r="Y396">
            <v>2349.91</v>
          </cell>
          <cell r="Z396">
            <v>96.977087769689163</v>
          </cell>
          <cell r="AB396">
            <v>39475</v>
          </cell>
          <cell r="AC396">
            <v>97.785714285714292</v>
          </cell>
          <cell r="AD396">
            <v>109.50068893117249</v>
          </cell>
          <cell r="AE396">
            <v>102.56302077839892</v>
          </cell>
          <cell r="AF396">
            <v>101.62043971392869</v>
          </cell>
          <cell r="AG396">
            <v>96.977087769689163</v>
          </cell>
        </row>
        <row r="397">
          <cell r="A397">
            <v>39476</v>
          </cell>
          <cell r="B397">
            <v>32.03</v>
          </cell>
          <cell r="C397">
            <v>0</v>
          </cell>
          <cell r="D397">
            <v>21.5</v>
          </cell>
          <cell r="E397">
            <v>95.589285714285722</v>
          </cell>
          <cell r="F397">
            <v>66.37</v>
          </cell>
          <cell r="G397">
            <v>44.01</v>
          </cell>
          <cell r="H397">
            <v>32.1</v>
          </cell>
          <cell r="I397">
            <v>24.39</v>
          </cell>
          <cell r="J397">
            <v>109.48756643264879</v>
          </cell>
          <cell r="K397">
            <v>33.700000000000003</v>
          </cell>
          <cell r="L397">
            <v>36.549999999999997</v>
          </cell>
          <cell r="M397">
            <v>24.28</v>
          </cell>
          <cell r="N397">
            <v>99.704672502900536</v>
          </cell>
          <cell r="O397">
            <v>32.03</v>
          </cell>
          <cell r="P397">
            <v>15.73</v>
          </cell>
          <cell r="Q397">
            <v>21.5</v>
          </cell>
          <cell r="R397">
            <v>29.71</v>
          </cell>
          <cell r="S397">
            <v>26.16</v>
          </cell>
          <cell r="T397">
            <v>62.25</v>
          </cell>
          <cell r="U397">
            <v>52.71</v>
          </cell>
          <cell r="V397">
            <v>17.91</v>
          </cell>
          <cell r="W397">
            <v>0</v>
          </cell>
          <cell r="X397">
            <v>102.21869642556669</v>
          </cell>
          <cell r="Y397">
            <v>2358.06</v>
          </cell>
          <cell r="Z397">
            <v>97.313425444460961</v>
          </cell>
          <cell r="AB397">
            <v>39476</v>
          </cell>
          <cell r="AC397">
            <v>95.589285714285722</v>
          </cell>
          <cell r="AD397">
            <v>109.48756643264879</v>
          </cell>
          <cell r="AE397">
            <v>99.704672502900536</v>
          </cell>
          <cell r="AF397">
            <v>102.21869642556669</v>
          </cell>
          <cell r="AG397">
            <v>97.313425444460961</v>
          </cell>
        </row>
        <row r="398">
          <cell r="A398">
            <v>39477</v>
          </cell>
          <cell r="B398">
            <v>31.01</v>
          </cell>
          <cell r="C398">
            <v>0</v>
          </cell>
          <cell r="D398">
            <v>21.53</v>
          </cell>
          <cell r="E398">
            <v>93.821428571428584</v>
          </cell>
          <cell r="F398">
            <v>55.85</v>
          </cell>
          <cell r="G398">
            <v>43.97</v>
          </cell>
          <cell r="H398">
            <v>31.56</v>
          </cell>
          <cell r="I398">
            <v>24.4</v>
          </cell>
          <cell r="J398">
            <v>102.21114100124665</v>
          </cell>
          <cell r="K398">
            <v>34.03</v>
          </cell>
          <cell r="L398">
            <v>36.58</v>
          </cell>
          <cell r="M398">
            <v>24.11</v>
          </cell>
          <cell r="N398">
            <v>99.905073304503745</v>
          </cell>
          <cell r="O398">
            <v>31.01</v>
          </cell>
          <cell r="P398">
            <v>15.05</v>
          </cell>
          <cell r="Q398">
            <v>21.53</v>
          </cell>
          <cell r="R398">
            <v>30.18</v>
          </cell>
          <cell r="S398">
            <v>25.65</v>
          </cell>
          <cell r="T398">
            <v>63.26</v>
          </cell>
          <cell r="U398">
            <v>52.52</v>
          </cell>
          <cell r="V398">
            <v>16.32</v>
          </cell>
          <cell r="W398">
            <v>0</v>
          </cell>
          <cell r="X398">
            <v>101.23612911108839</v>
          </cell>
          <cell r="Y398">
            <v>2349</v>
          </cell>
          <cell r="Z398">
            <v>96.939533501708524</v>
          </cell>
          <cell r="AB398">
            <v>39477</v>
          </cell>
          <cell r="AC398">
            <v>93.821428571428584</v>
          </cell>
          <cell r="AD398">
            <v>102.21114100124665</v>
          </cell>
          <cell r="AE398">
            <v>99.905073304503745</v>
          </cell>
          <cell r="AF398">
            <v>101.23612911108839</v>
          </cell>
          <cell r="AG398">
            <v>96.939533501708524</v>
          </cell>
        </row>
        <row r="399">
          <cell r="A399">
            <v>39478</v>
          </cell>
          <cell r="B399">
            <v>31.4</v>
          </cell>
          <cell r="C399">
            <v>0</v>
          </cell>
          <cell r="D399">
            <v>20.149999999999999</v>
          </cell>
          <cell r="E399">
            <v>92.053571428571416</v>
          </cell>
          <cell r="F399">
            <v>56.3</v>
          </cell>
          <cell r="G399">
            <v>43.74</v>
          </cell>
          <cell r="H399">
            <v>31.6</v>
          </cell>
          <cell r="I399">
            <v>24.75</v>
          </cell>
          <cell r="J399">
            <v>102.61137720622007</v>
          </cell>
          <cell r="K399">
            <v>34.11</v>
          </cell>
          <cell r="L399">
            <v>37.520000000000003</v>
          </cell>
          <cell r="M399">
            <v>23.94</v>
          </cell>
          <cell r="N399">
            <v>100.80160320641282</v>
          </cell>
          <cell r="O399">
            <v>31.4</v>
          </cell>
          <cell r="P399">
            <v>14.83</v>
          </cell>
          <cell r="Q399">
            <v>20.149999999999999</v>
          </cell>
          <cell r="R399">
            <v>30.39</v>
          </cell>
          <cell r="S399">
            <v>25.74</v>
          </cell>
          <cell r="T399">
            <v>62.84</v>
          </cell>
          <cell r="U399">
            <v>52.4</v>
          </cell>
          <cell r="V399">
            <v>17.25</v>
          </cell>
          <cell r="W399">
            <v>0</v>
          </cell>
          <cell r="X399">
            <v>101.03010693224617</v>
          </cell>
          <cell r="Y399">
            <v>2389.86</v>
          </cell>
          <cell r="Z399">
            <v>98.62576140246621</v>
          </cell>
          <cell r="AB399">
            <v>39478</v>
          </cell>
          <cell r="AC399">
            <v>92.053571428571416</v>
          </cell>
          <cell r="AD399">
            <v>102.61137720622007</v>
          </cell>
          <cell r="AE399">
            <v>100.80160320641282</v>
          </cell>
          <cell r="AF399">
            <v>101.03010693224617</v>
          </cell>
          <cell r="AG399">
            <v>98.62576140246621</v>
          </cell>
        </row>
        <row r="400">
          <cell r="A400">
            <v>39479</v>
          </cell>
          <cell r="B400">
            <v>33.24</v>
          </cell>
          <cell r="C400">
            <v>0</v>
          </cell>
          <cell r="D400">
            <v>21.76</v>
          </cell>
          <cell r="E400">
            <v>98.214285714285708</v>
          </cell>
          <cell r="F400">
            <v>55.56</v>
          </cell>
          <cell r="G400">
            <v>43.4</v>
          </cell>
          <cell r="H400">
            <v>31.51</v>
          </cell>
          <cell r="I400">
            <v>25.04</v>
          </cell>
          <cell r="J400">
            <v>102.03398727117643</v>
          </cell>
          <cell r="K400">
            <v>34.5</v>
          </cell>
          <cell r="L400">
            <v>38.78</v>
          </cell>
          <cell r="M400">
            <v>24.65</v>
          </cell>
          <cell r="N400">
            <v>103.29079211053687</v>
          </cell>
          <cell r="O400">
            <v>33.24</v>
          </cell>
          <cell r="P400">
            <v>15.62</v>
          </cell>
          <cell r="Q400">
            <v>21.76</v>
          </cell>
          <cell r="R400">
            <v>31.69</v>
          </cell>
          <cell r="S400">
            <v>25.43</v>
          </cell>
          <cell r="T400">
            <v>61.41</v>
          </cell>
          <cell r="U400">
            <v>47.029899999999998</v>
          </cell>
          <cell r="V400">
            <v>16.3</v>
          </cell>
          <cell r="W400">
            <v>0</v>
          </cell>
          <cell r="X400">
            <v>100.03165213820712</v>
          </cell>
          <cell r="Y400">
            <v>2413.36</v>
          </cell>
          <cell r="Z400">
            <v>99.595569421746816</v>
          </cell>
          <cell r="AB400">
            <v>39479</v>
          </cell>
          <cell r="AC400">
            <v>98.214285714285708</v>
          </cell>
          <cell r="AD400">
            <v>102.03398727117643</v>
          </cell>
          <cell r="AE400">
            <v>103.29079211053687</v>
          </cell>
          <cell r="AF400">
            <v>100.03165213820712</v>
          </cell>
          <cell r="AG400">
            <v>99.595569421746816</v>
          </cell>
        </row>
        <row r="401">
          <cell r="A401">
            <v>39480</v>
          </cell>
          <cell r="B401">
            <v>33.24</v>
          </cell>
          <cell r="C401">
            <v>0</v>
          </cell>
          <cell r="D401">
            <v>21.76</v>
          </cell>
          <cell r="E401">
            <v>98.214285714285708</v>
          </cell>
          <cell r="F401">
            <v>55.56</v>
          </cell>
          <cell r="G401">
            <v>43.4</v>
          </cell>
          <cell r="H401">
            <v>31.51</v>
          </cell>
          <cell r="I401">
            <v>25.04</v>
          </cell>
          <cell r="J401">
            <v>102.03398727117643</v>
          </cell>
          <cell r="K401">
            <v>34.5</v>
          </cell>
          <cell r="L401">
            <v>38.78</v>
          </cell>
          <cell r="M401">
            <v>24.65</v>
          </cell>
          <cell r="N401">
            <v>103.29079211053687</v>
          </cell>
          <cell r="O401">
            <v>33.24</v>
          </cell>
          <cell r="P401">
            <v>15.62</v>
          </cell>
          <cell r="Q401">
            <v>21.76</v>
          </cell>
          <cell r="R401">
            <v>31.69</v>
          </cell>
          <cell r="S401">
            <v>25.43</v>
          </cell>
          <cell r="T401">
            <v>61.41</v>
          </cell>
          <cell r="U401">
            <v>47.029899999999998</v>
          </cell>
          <cell r="V401">
            <v>16.3</v>
          </cell>
          <cell r="W401">
            <v>0</v>
          </cell>
          <cell r="X401">
            <v>100.03165213820712</v>
          </cell>
          <cell r="Y401">
            <v>2413.36</v>
          </cell>
          <cell r="Z401">
            <v>99.595569421746816</v>
          </cell>
          <cell r="AB401">
            <v>39480</v>
          </cell>
          <cell r="AC401">
            <v>98.214285714285708</v>
          </cell>
          <cell r="AD401">
            <v>102.03398727117643</v>
          </cell>
          <cell r="AE401">
            <v>103.29079211053687</v>
          </cell>
          <cell r="AF401">
            <v>100.03165213820712</v>
          </cell>
          <cell r="AG401">
            <v>99.595569421746816</v>
          </cell>
        </row>
        <row r="402">
          <cell r="A402">
            <v>39481</v>
          </cell>
          <cell r="B402">
            <v>33.24</v>
          </cell>
          <cell r="C402">
            <v>0</v>
          </cell>
          <cell r="D402">
            <v>21.76</v>
          </cell>
          <cell r="E402">
            <v>98.214285714285708</v>
          </cell>
          <cell r="F402">
            <v>55.56</v>
          </cell>
          <cell r="G402">
            <v>43.4</v>
          </cell>
          <cell r="H402">
            <v>31.51</v>
          </cell>
          <cell r="I402">
            <v>25.04</v>
          </cell>
          <cell r="J402">
            <v>102.03398727117643</v>
          </cell>
          <cell r="K402">
            <v>34.5</v>
          </cell>
          <cell r="L402">
            <v>38.78</v>
          </cell>
          <cell r="M402">
            <v>24.65</v>
          </cell>
          <cell r="N402">
            <v>103.29079211053687</v>
          </cell>
          <cell r="O402">
            <v>33.24</v>
          </cell>
          <cell r="P402">
            <v>15.62</v>
          </cell>
          <cell r="Q402">
            <v>21.76</v>
          </cell>
          <cell r="R402">
            <v>31.69</v>
          </cell>
          <cell r="S402">
            <v>25.43</v>
          </cell>
          <cell r="T402">
            <v>61.41</v>
          </cell>
          <cell r="U402">
            <v>47.029899999999998</v>
          </cell>
          <cell r="V402">
            <v>16.3</v>
          </cell>
          <cell r="W402">
            <v>0</v>
          </cell>
          <cell r="X402">
            <v>100.03165213820712</v>
          </cell>
          <cell r="Y402">
            <v>2413.36</v>
          </cell>
          <cell r="Z402">
            <v>99.595569421746816</v>
          </cell>
          <cell r="AB402">
            <v>39481</v>
          </cell>
          <cell r="AC402">
            <v>98.214285714285708</v>
          </cell>
          <cell r="AD402">
            <v>102.03398727117643</v>
          </cell>
          <cell r="AE402">
            <v>103.29079211053687</v>
          </cell>
          <cell r="AF402">
            <v>100.03165213820712</v>
          </cell>
          <cell r="AG402">
            <v>99.595569421746816</v>
          </cell>
        </row>
        <row r="403">
          <cell r="A403">
            <v>39482</v>
          </cell>
          <cell r="B403">
            <v>33.659999999999997</v>
          </cell>
          <cell r="C403">
            <v>0</v>
          </cell>
          <cell r="D403">
            <v>20.844999999999999</v>
          </cell>
          <cell r="E403">
            <v>97.330357142857139</v>
          </cell>
          <cell r="F403">
            <v>54.64</v>
          </cell>
          <cell r="G403">
            <v>43.61</v>
          </cell>
          <cell r="H403">
            <v>30.96</v>
          </cell>
          <cell r="I403">
            <v>25.1</v>
          </cell>
          <cell r="J403">
            <v>101.24663735975329</v>
          </cell>
          <cell r="K403">
            <v>34.270000000000003</v>
          </cell>
          <cell r="L403">
            <v>38.78</v>
          </cell>
          <cell r="M403">
            <v>24.77</v>
          </cell>
          <cell r="N403">
            <v>103.17477059381923</v>
          </cell>
          <cell r="O403">
            <v>33.659999999999997</v>
          </cell>
          <cell r="P403">
            <v>15.78</v>
          </cell>
          <cell r="Q403">
            <v>20.844999999999999</v>
          </cell>
          <cell r="R403">
            <v>31.78</v>
          </cell>
          <cell r="S403">
            <v>25.35</v>
          </cell>
          <cell r="T403">
            <v>61.82</v>
          </cell>
          <cell r="U403">
            <v>48.73</v>
          </cell>
          <cell r="V403">
            <v>16.010000000000002</v>
          </cell>
          <cell r="W403">
            <v>0</v>
          </cell>
          <cell r="X403">
            <v>100.62400552202828</v>
          </cell>
          <cell r="Y403">
            <v>2382.85</v>
          </cell>
          <cell r="Z403">
            <v>98.336469733736124</v>
          </cell>
          <cell r="AB403">
            <v>39482</v>
          </cell>
          <cell r="AC403">
            <v>97.330357142857139</v>
          </cell>
          <cell r="AD403">
            <v>101.24663735975329</v>
          </cell>
          <cell r="AE403">
            <v>103.17477059381923</v>
          </cell>
          <cell r="AF403">
            <v>100.62400552202828</v>
          </cell>
          <cell r="AG403">
            <v>98.336469733736124</v>
          </cell>
        </row>
        <row r="404">
          <cell r="A404">
            <v>39483</v>
          </cell>
          <cell r="B404">
            <v>33.380000000000003</v>
          </cell>
          <cell r="C404">
            <v>0</v>
          </cell>
          <cell r="D404">
            <v>19.95</v>
          </cell>
          <cell r="E404">
            <v>95.232142857142861</v>
          </cell>
          <cell r="F404">
            <v>54.85</v>
          </cell>
          <cell r="G404">
            <v>42.98</v>
          </cell>
          <cell r="H404">
            <v>30.95</v>
          </cell>
          <cell r="I404">
            <v>26.83</v>
          </cell>
          <cell r="J404">
            <v>102.09959976379504</v>
          </cell>
          <cell r="K404">
            <v>33.909999999999997</v>
          </cell>
          <cell r="L404">
            <v>38.17</v>
          </cell>
          <cell r="M404">
            <v>24.15</v>
          </cell>
          <cell r="N404">
            <v>101.49773230671867</v>
          </cell>
          <cell r="O404">
            <v>33.380000000000003</v>
          </cell>
          <cell r="P404">
            <v>14.95</v>
          </cell>
          <cell r="Q404">
            <v>19.95</v>
          </cell>
          <cell r="R404">
            <v>30.1</v>
          </cell>
          <cell r="S404">
            <v>24.5</v>
          </cell>
          <cell r="T404">
            <v>59.82</v>
          </cell>
          <cell r="U404">
            <v>47.88</v>
          </cell>
          <cell r="V404">
            <v>15.85</v>
          </cell>
          <cell r="W404">
            <v>0</v>
          </cell>
          <cell r="X404">
            <v>97.634702946327138</v>
          </cell>
          <cell r="Y404">
            <v>2309.5700000000002</v>
          </cell>
          <cell r="Z404">
            <v>95.312319450634718</v>
          </cell>
          <cell r="AB404">
            <v>39483</v>
          </cell>
          <cell r="AC404">
            <v>95.232142857142861</v>
          </cell>
          <cell r="AD404">
            <v>102.09959976379504</v>
          </cell>
          <cell r="AE404">
            <v>101.49773230671867</v>
          </cell>
          <cell r="AF404">
            <v>97.634702946327138</v>
          </cell>
          <cell r="AG404">
            <v>95.312319450634718</v>
          </cell>
        </row>
        <row r="405">
          <cell r="A405">
            <v>39484</v>
          </cell>
          <cell r="B405">
            <v>33.590000000000003</v>
          </cell>
          <cell r="C405">
            <v>0</v>
          </cell>
          <cell r="D405">
            <v>19.850000000000001</v>
          </cell>
          <cell r="E405">
            <v>95.428571428571445</v>
          </cell>
          <cell r="F405">
            <v>54.46</v>
          </cell>
          <cell r="G405">
            <v>43.18</v>
          </cell>
          <cell r="H405">
            <v>30.03</v>
          </cell>
          <cell r="I405">
            <v>26.19</v>
          </cell>
          <cell r="J405">
            <v>100.95138114296964</v>
          </cell>
          <cell r="K405">
            <v>34.770000000000003</v>
          </cell>
          <cell r="L405">
            <v>37.99</v>
          </cell>
          <cell r="M405">
            <v>24.51</v>
          </cell>
          <cell r="N405">
            <v>102.59466301023099</v>
          </cell>
          <cell r="O405">
            <v>33.590000000000003</v>
          </cell>
          <cell r="P405">
            <v>15</v>
          </cell>
          <cell r="Q405">
            <v>19.850000000000001</v>
          </cell>
          <cell r="R405">
            <v>33.92</v>
          </cell>
          <cell r="S405">
            <v>24.53</v>
          </cell>
          <cell r="T405">
            <v>57.64</v>
          </cell>
          <cell r="U405">
            <v>46.93</v>
          </cell>
          <cell r="V405">
            <v>16.2</v>
          </cell>
          <cell r="W405">
            <v>0</v>
          </cell>
          <cell r="X405">
            <v>98.122024638588556</v>
          </cell>
          <cell r="Y405">
            <v>2278.75</v>
          </cell>
          <cell r="Z405">
            <v>94.040426550454782</v>
          </cell>
          <cell r="AB405">
            <v>39484</v>
          </cell>
          <cell r="AC405">
            <v>95.428571428571445</v>
          </cell>
          <cell r="AD405">
            <v>100.95138114296964</v>
          </cell>
          <cell r="AE405">
            <v>102.59466301023099</v>
          </cell>
          <cell r="AF405">
            <v>98.122024638588556</v>
          </cell>
          <cell r="AG405">
            <v>94.040426550454782</v>
          </cell>
        </row>
        <row r="406">
          <cell r="A406">
            <v>39485</v>
          </cell>
          <cell r="B406">
            <v>33.67</v>
          </cell>
          <cell r="C406">
            <v>0</v>
          </cell>
          <cell r="D406">
            <v>19.440000000000001</v>
          </cell>
          <cell r="E406">
            <v>94.839285714285708</v>
          </cell>
          <cell r="F406">
            <v>54.93</v>
          </cell>
          <cell r="G406">
            <v>43.17</v>
          </cell>
          <cell r="H406">
            <v>30.92</v>
          </cell>
          <cell r="I406">
            <v>29.02</v>
          </cell>
          <cell r="J406">
            <v>103.69398333442687</v>
          </cell>
          <cell r="K406">
            <v>34.94</v>
          </cell>
          <cell r="L406">
            <v>38.130000000000003</v>
          </cell>
          <cell r="M406">
            <v>24.67</v>
          </cell>
          <cell r="N406">
            <v>103.09039130893365</v>
          </cell>
          <cell r="O406">
            <v>33.67</v>
          </cell>
          <cell r="P406">
            <v>15.16</v>
          </cell>
          <cell r="Q406">
            <v>19.440000000000001</v>
          </cell>
          <cell r="R406">
            <v>33.020000000000003</v>
          </cell>
          <cell r="S406">
            <v>24.81</v>
          </cell>
          <cell r="T406">
            <v>57.7</v>
          </cell>
          <cell r="U406">
            <v>47.7</v>
          </cell>
          <cell r="V406">
            <v>16.28</v>
          </cell>
          <cell r="W406">
            <v>0</v>
          </cell>
          <cell r="X406">
            <v>98.169568218321373</v>
          </cell>
          <cell r="Y406">
            <v>2293.0300000000002</v>
          </cell>
          <cell r="Z406">
            <v>94.629739678766583</v>
          </cell>
          <cell r="AB406">
            <v>39485</v>
          </cell>
          <cell r="AC406">
            <v>94.839285714285708</v>
          </cell>
          <cell r="AD406">
            <v>103.69398333442687</v>
          </cell>
          <cell r="AE406">
            <v>103.09039130893365</v>
          </cell>
          <cell r="AF406">
            <v>98.169568218321373</v>
          </cell>
          <cell r="AG406">
            <v>94.629739678766583</v>
          </cell>
        </row>
        <row r="407">
          <cell r="A407">
            <v>39486</v>
          </cell>
          <cell r="B407">
            <v>32.6</v>
          </cell>
          <cell r="C407">
            <v>0</v>
          </cell>
          <cell r="D407">
            <v>19.010000000000002</v>
          </cell>
          <cell r="E407">
            <v>92.160714285714278</v>
          </cell>
          <cell r="F407">
            <v>52.96</v>
          </cell>
          <cell r="G407">
            <v>43.09</v>
          </cell>
          <cell r="H407">
            <v>30.93</v>
          </cell>
          <cell r="I407">
            <v>30.17</v>
          </cell>
          <cell r="J407">
            <v>103.1100321501214</v>
          </cell>
          <cell r="K407">
            <v>33.51</v>
          </cell>
          <cell r="L407">
            <v>37.07</v>
          </cell>
          <cell r="M407">
            <v>21.42</v>
          </cell>
          <cell r="N407">
            <v>97.036177618394674</v>
          </cell>
          <cell r="O407">
            <v>32.6</v>
          </cell>
          <cell r="P407">
            <v>15.43</v>
          </cell>
          <cell r="Q407">
            <v>19.010000000000002</v>
          </cell>
          <cell r="R407">
            <v>33.51</v>
          </cell>
          <cell r="S407">
            <v>24.49</v>
          </cell>
          <cell r="T407">
            <v>57.68</v>
          </cell>
          <cell r="U407">
            <v>47.87</v>
          </cell>
          <cell r="V407">
            <v>16.05</v>
          </cell>
          <cell r="W407">
            <v>0</v>
          </cell>
          <cell r="X407">
            <v>97.717904210859587</v>
          </cell>
          <cell r="Y407">
            <v>2304.85</v>
          </cell>
          <cell r="Z407">
            <v>95.117532478251547</v>
          </cell>
          <cell r="AB407">
            <v>39486</v>
          </cell>
          <cell r="AC407">
            <v>92.160714285714278</v>
          </cell>
          <cell r="AD407">
            <v>103.1100321501214</v>
          </cell>
          <cell r="AE407">
            <v>97.036177618394674</v>
          </cell>
          <cell r="AF407">
            <v>97.717904210859587</v>
          </cell>
          <cell r="AG407">
            <v>95.117532478251547</v>
          </cell>
        </row>
        <row r="408">
          <cell r="A408">
            <v>39487</v>
          </cell>
          <cell r="B408">
            <v>32.6</v>
          </cell>
          <cell r="C408">
            <v>0</v>
          </cell>
          <cell r="D408">
            <v>19.010000000000002</v>
          </cell>
          <cell r="E408">
            <v>92.160714285714278</v>
          </cell>
          <cell r="F408">
            <v>52.96</v>
          </cell>
          <cell r="G408">
            <v>43.09</v>
          </cell>
          <cell r="H408">
            <v>30.93</v>
          </cell>
          <cell r="I408">
            <v>30.17</v>
          </cell>
          <cell r="J408">
            <v>103.1100321501214</v>
          </cell>
          <cell r="K408">
            <v>33.51</v>
          </cell>
          <cell r="L408">
            <v>37.07</v>
          </cell>
          <cell r="M408">
            <v>21.42</v>
          </cell>
          <cell r="N408">
            <v>97.036177618394674</v>
          </cell>
          <cell r="O408">
            <v>32.6</v>
          </cell>
          <cell r="P408">
            <v>15.43</v>
          </cell>
          <cell r="Q408">
            <v>19.010000000000002</v>
          </cell>
          <cell r="R408">
            <v>33.51</v>
          </cell>
          <cell r="S408">
            <v>24.49</v>
          </cell>
          <cell r="T408">
            <v>57.68</v>
          </cell>
          <cell r="U408">
            <v>47.87</v>
          </cell>
          <cell r="V408">
            <v>16.05</v>
          </cell>
          <cell r="W408">
            <v>0</v>
          </cell>
          <cell r="X408">
            <v>97.717904210859587</v>
          </cell>
          <cell r="Y408">
            <v>2304.85</v>
          </cell>
          <cell r="Z408">
            <v>95.117532478251547</v>
          </cell>
          <cell r="AB408">
            <v>39487</v>
          </cell>
          <cell r="AC408">
            <v>92.160714285714278</v>
          </cell>
          <cell r="AD408">
            <v>103.1100321501214</v>
          </cell>
          <cell r="AE408">
            <v>97.036177618394674</v>
          </cell>
          <cell r="AF408">
            <v>97.717904210859587</v>
          </cell>
          <cell r="AG408">
            <v>95.117532478251547</v>
          </cell>
        </row>
        <row r="409">
          <cell r="A409">
            <v>39488</v>
          </cell>
          <cell r="B409">
            <v>32.6</v>
          </cell>
          <cell r="C409">
            <v>0</v>
          </cell>
          <cell r="D409">
            <v>19.010000000000002</v>
          </cell>
          <cell r="E409">
            <v>92.160714285714278</v>
          </cell>
          <cell r="F409">
            <v>52.96</v>
          </cell>
          <cell r="G409">
            <v>43.09</v>
          </cell>
          <cell r="H409">
            <v>30.93</v>
          </cell>
          <cell r="I409">
            <v>30.17</v>
          </cell>
          <cell r="J409">
            <v>103.1100321501214</v>
          </cell>
          <cell r="K409">
            <v>33.51</v>
          </cell>
          <cell r="L409">
            <v>37.07</v>
          </cell>
          <cell r="M409">
            <v>21.42</v>
          </cell>
          <cell r="N409">
            <v>97.036177618394674</v>
          </cell>
          <cell r="O409">
            <v>32.6</v>
          </cell>
          <cell r="P409">
            <v>15.43</v>
          </cell>
          <cell r="Q409">
            <v>19.010000000000002</v>
          </cell>
          <cell r="R409">
            <v>33.51</v>
          </cell>
          <cell r="S409">
            <v>24.49</v>
          </cell>
          <cell r="T409">
            <v>57.68</v>
          </cell>
          <cell r="U409">
            <v>47.87</v>
          </cell>
          <cell r="V409">
            <v>16.05</v>
          </cell>
          <cell r="W409">
            <v>0</v>
          </cell>
          <cell r="X409">
            <v>97.717904210859587</v>
          </cell>
          <cell r="Y409">
            <v>2304.85</v>
          </cell>
          <cell r="Z409">
            <v>95.117532478251547</v>
          </cell>
          <cell r="AB409">
            <v>39488</v>
          </cell>
          <cell r="AC409">
            <v>92.160714285714278</v>
          </cell>
          <cell r="AD409">
            <v>103.1100321501214</v>
          </cell>
          <cell r="AE409">
            <v>97.036177618394674</v>
          </cell>
          <cell r="AF409">
            <v>97.717904210859587</v>
          </cell>
          <cell r="AG409">
            <v>95.117532478251547</v>
          </cell>
        </row>
        <row r="410">
          <cell r="A410">
            <v>39489</v>
          </cell>
          <cell r="B410">
            <v>32.72</v>
          </cell>
          <cell r="C410">
            <v>0</v>
          </cell>
          <cell r="D410">
            <v>18.905000000000001</v>
          </cell>
          <cell r="E410">
            <v>92.1875</v>
          </cell>
          <cell r="F410">
            <v>51.59</v>
          </cell>
          <cell r="G410">
            <v>42.69</v>
          </cell>
          <cell r="H410">
            <v>30.95</v>
          </cell>
          <cell r="I410">
            <v>31.66</v>
          </cell>
          <cell r="J410">
            <v>102.93943966931305</v>
          </cell>
          <cell r="K410">
            <v>33.56</v>
          </cell>
          <cell r="L410">
            <v>36.42</v>
          </cell>
          <cell r="M410">
            <v>19.170000000000002</v>
          </cell>
          <cell r="N410">
            <v>94.030165594346599</v>
          </cell>
          <cell r="O410">
            <v>32.72</v>
          </cell>
          <cell r="P410">
            <v>14.78</v>
          </cell>
          <cell r="Q410">
            <v>18.905000000000001</v>
          </cell>
          <cell r="R410">
            <v>33.99</v>
          </cell>
          <cell r="S410">
            <v>24.54</v>
          </cell>
          <cell r="T410">
            <v>57.71</v>
          </cell>
          <cell r="U410">
            <v>47.61</v>
          </cell>
          <cell r="V410">
            <v>15.99</v>
          </cell>
          <cell r="W410">
            <v>0</v>
          </cell>
          <cell r="X410">
            <v>97.561406594239045</v>
          </cell>
          <cell r="Y410">
            <v>2320.06</v>
          </cell>
          <cell r="Z410">
            <v>95.745225243071033</v>
          </cell>
          <cell r="AB410">
            <v>39489</v>
          </cell>
          <cell r="AC410">
            <v>92.1875</v>
          </cell>
          <cell r="AD410">
            <v>102.93943966931305</v>
          </cell>
          <cell r="AE410">
            <v>94.030165594346599</v>
          </cell>
          <cell r="AF410">
            <v>97.561406594239045</v>
          </cell>
          <cell r="AG410">
            <v>95.745225243071033</v>
          </cell>
        </row>
        <row r="411">
          <cell r="A411">
            <v>39490</v>
          </cell>
          <cell r="B411">
            <v>33.35</v>
          </cell>
          <cell r="C411">
            <v>0</v>
          </cell>
          <cell r="D411">
            <v>19</v>
          </cell>
          <cell r="E411">
            <v>93.482142857142861</v>
          </cell>
          <cell r="F411">
            <v>46.64</v>
          </cell>
          <cell r="G411">
            <v>42.72</v>
          </cell>
          <cell r="H411">
            <v>31.15</v>
          </cell>
          <cell r="I411">
            <v>32.18</v>
          </cell>
          <cell r="J411">
            <v>100.18371497933207</v>
          </cell>
          <cell r="K411">
            <v>33.29</v>
          </cell>
          <cell r="L411">
            <v>37.049999999999997</v>
          </cell>
          <cell r="M411">
            <v>19.36</v>
          </cell>
          <cell r="N411">
            <v>94.610273177934829</v>
          </cell>
          <cell r="O411">
            <v>33.35</v>
          </cell>
          <cell r="P411">
            <v>15.24</v>
          </cell>
          <cell r="Q411">
            <v>19</v>
          </cell>
          <cell r="R411">
            <v>34.19</v>
          </cell>
          <cell r="S411">
            <v>24.87</v>
          </cell>
          <cell r="T411">
            <v>57.91</v>
          </cell>
          <cell r="U411">
            <v>48.38</v>
          </cell>
          <cell r="V411">
            <v>16.21</v>
          </cell>
          <cell r="W411">
            <v>0</v>
          </cell>
          <cell r="X411">
            <v>98.712357420271104</v>
          </cell>
          <cell r="Y411">
            <v>2320.04</v>
          </cell>
          <cell r="Z411">
            <v>95.744399874543987</v>
          </cell>
          <cell r="AB411">
            <v>39490</v>
          </cell>
          <cell r="AC411">
            <v>93.482142857142861</v>
          </cell>
          <cell r="AD411">
            <v>100.18371497933207</v>
          </cell>
          <cell r="AE411">
            <v>94.610273177934829</v>
          </cell>
          <cell r="AF411">
            <v>98.712357420271104</v>
          </cell>
          <cell r="AG411">
            <v>95.744399874543987</v>
          </cell>
        </row>
        <row r="412">
          <cell r="A412">
            <v>39491</v>
          </cell>
          <cell r="B412">
            <v>32.89</v>
          </cell>
          <cell r="C412">
            <v>0</v>
          </cell>
          <cell r="D412">
            <v>18.850000000000001</v>
          </cell>
          <cell r="E412">
            <v>92.392857142857139</v>
          </cell>
          <cell r="F412">
            <v>47.52</v>
          </cell>
          <cell r="G412">
            <v>43.82</v>
          </cell>
          <cell r="H412">
            <v>30.61</v>
          </cell>
          <cell r="I412">
            <v>31.73</v>
          </cell>
          <cell r="J412">
            <v>100.83327865625616</v>
          </cell>
          <cell r="K412">
            <v>33.549999999999997</v>
          </cell>
          <cell r="L412">
            <v>36.590000000000003</v>
          </cell>
          <cell r="M412">
            <v>19.05</v>
          </cell>
          <cell r="N412">
            <v>94.072355236789363</v>
          </cell>
          <cell r="O412">
            <v>32.89</v>
          </cell>
          <cell r="P412">
            <v>15.39</v>
          </cell>
          <cell r="Q412">
            <v>18.850000000000001</v>
          </cell>
          <cell r="R412">
            <v>34.5</v>
          </cell>
          <cell r="S412">
            <v>24.06</v>
          </cell>
          <cell r="T412">
            <v>57.81</v>
          </cell>
          <cell r="U412">
            <v>47.73</v>
          </cell>
          <cell r="V412">
            <v>17.11</v>
          </cell>
          <cell r="W412">
            <v>0</v>
          </cell>
          <cell r="X412">
            <v>98.39143825707454</v>
          </cell>
          <cell r="Y412">
            <v>2373.9299999999998</v>
          </cell>
          <cell r="Z412">
            <v>97.968355370672995</v>
          </cell>
          <cell r="AB412">
            <v>39491</v>
          </cell>
          <cell r="AC412">
            <v>92.392857142857139</v>
          </cell>
          <cell r="AD412">
            <v>100.83327865625616</v>
          </cell>
          <cell r="AE412">
            <v>94.072355236789363</v>
          </cell>
          <cell r="AF412">
            <v>98.39143825707454</v>
          </cell>
          <cell r="AG412">
            <v>97.968355370672995</v>
          </cell>
        </row>
        <row r="413">
          <cell r="A413">
            <v>39492</v>
          </cell>
          <cell r="B413">
            <v>32.6</v>
          </cell>
          <cell r="C413">
            <v>0</v>
          </cell>
          <cell r="D413">
            <v>18.239999999999998</v>
          </cell>
          <cell r="E413">
            <v>90.785714285714292</v>
          </cell>
          <cell r="F413">
            <v>46.45</v>
          </cell>
          <cell r="G413">
            <v>43.38</v>
          </cell>
          <cell r="H413">
            <v>31.02</v>
          </cell>
          <cell r="I413">
            <v>31.82</v>
          </cell>
          <cell r="J413">
            <v>100.17059248080835</v>
          </cell>
          <cell r="K413">
            <v>35.200000000000003</v>
          </cell>
          <cell r="L413">
            <v>37.32</v>
          </cell>
          <cell r="M413">
            <v>18.850000000000001</v>
          </cell>
          <cell r="N413">
            <v>96.371690749920901</v>
          </cell>
          <cell r="O413">
            <v>32.6</v>
          </cell>
          <cell r="P413">
            <v>11.27</v>
          </cell>
          <cell r="Q413">
            <v>18.239999999999998</v>
          </cell>
          <cell r="R413">
            <v>32.15</v>
          </cell>
          <cell r="S413">
            <v>22.51</v>
          </cell>
          <cell r="T413">
            <v>58.24</v>
          </cell>
          <cell r="U413">
            <v>47.12</v>
          </cell>
          <cell r="V413">
            <v>16.690000000000001</v>
          </cell>
          <cell r="W413">
            <v>0</v>
          </cell>
          <cell r="X413">
            <v>94.619647598270689</v>
          </cell>
          <cell r="Y413">
            <v>2332.54</v>
          </cell>
          <cell r="Z413">
            <v>96.26025520394856</v>
          </cell>
          <cell r="AB413">
            <v>39492</v>
          </cell>
          <cell r="AC413">
            <v>90.785714285714292</v>
          </cell>
          <cell r="AD413">
            <v>100.17059248080835</v>
          </cell>
          <cell r="AE413">
            <v>96.371690749920901</v>
          </cell>
          <cell r="AF413">
            <v>94.619647598270689</v>
          </cell>
          <cell r="AG413">
            <v>96.26025520394856</v>
          </cell>
        </row>
        <row r="414">
          <cell r="A414">
            <v>39493</v>
          </cell>
          <cell r="B414">
            <v>32.25</v>
          </cell>
          <cell r="C414">
            <v>0</v>
          </cell>
          <cell r="D414">
            <v>17.95</v>
          </cell>
          <cell r="E414">
            <v>89.642857142857153</v>
          </cell>
          <cell r="F414">
            <v>46.34</v>
          </cell>
          <cell r="G414">
            <v>43.55</v>
          </cell>
          <cell r="H414">
            <v>30.16</v>
          </cell>
          <cell r="I414">
            <v>31.96</v>
          </cell>
          <cell r="J414">
            <v>99.737550029525622</v>
          </cell>
          <cell r="K414">
            <v>34.93</v>
          </cell>
          <cell r="L414">
            <v>37.36</v>
          </cell>
          <cell r="M414">
            <v>19.489999999999998</v>
          </cell>
          <cell r="N414">
            <v>96.804134584959371</v>
          </cell>
          <cell r="O414">
            <v>32.25</v>
          </cell>
          <cell r="P414">
            <v>11.52</v>
          </cell>
          <cell r="Q414">
            <v>17.95</v>
          </cell>
          <cell r="R414">
            <v>31.82</v>
          </cell>
          <cell r="S414">
            <v>21.8</v>
          </cell>
          <cell r="T414">
            <v>58.56</v>
          </cell>
          <cell r="U414">
            <v>47.05</v>
          </cell>
          <cell r="V414">
            <v>16.260000000000002</v>
          </cell>
          <cell r="W414">
            <v>0</v>
          </cell>
          <cell r="X414">
            <v>93.981771236855323</v>
          </cell>
          <cell r="Y414">
            <v>2321.8000000000002</v>
          </cell>
          <cell r="Z414">
            <v>95.817032304924169</v>
          </cell>
          <cell r="AB414">
            <v>39493</v>
          </cell>
          <cell r="AC414">
            <v>89.642857142857153</v>
          </cell>
          <cell r="AD414">
            <v>99.737550029525622</v>
          </cell>
          <cell r="AE414">
            <v>96.804134584959371</v>
          </cell>
          <cell r="AF414">
            <v>93.981771236855323</v>
          </cell>
          <cell r="AG414">
            <v>95.817032304924169</v>
          </cell>
        </row>
        <row r="415">
          <cell r="A415">
            <v>39494</v>
          </cell>
          <cell r="B415">
            <v>32.25</v>
          </cell>
          <cell r="C415">
            <v>0</v>
          </cell>
          <cell r="D415">
            <v>17.95</v>
          </cell>
          <cell r="E415">
            <v>89.642857142857153</v>
          </cell>
          <cell r="F415">
            <v>46.34</v>
          </cell>
          <cell r="G415">
            <v>43.55</v>
          </cell>
          <cell r="H415">
            <v>30.16</v>
          </cell>
          <cell r="I415">
            <v>31.96</v>
          </cell>
          <cell r="J415">
            <v>99.737550029525622</v>
          </cell>
          <cell r="K415">
            <v>34.93</v>
          </cell>
          <cell r="L415">
            <v>37.36</v>
          </cell>
          <cell r="M415">
            <v>19.489999999999998</v>
          </cell>
          <cell r="N415">
            <v>96.804134584959371</v>
          </cell>
          <cell r="O415">
            <v>32.25</v>
          </cell>
          <cell r="P415">
            <v>11.52</v>
          </cell>
          <cell r="Q415">
            <v>17.95</v>
          </cell>
          <cell r="R415">
            <v>31.82</v>
          </cell>
          <cell r="S415">
            <v>21.8</v>
          </cell>
          <cell r="T415">
            <v>58.56</v>
          </cell>
          <cell r="U415">
            <v>47.05</v>
          </cell>
          <cell r="V415">
            <v>16.260000000000002</v>
          </cell>
          <cell r="W415">
            <v>0</v>
          </cell>
          <cell r="X415">
            <v>93.981771236855323</v>
          </cell>
          <cell r="Y415">
            <v>2321.8000000000002</v>
          </cell>
          <cell r="Z415">
            <v>95.817032304924169</v>
          </cell>
          <cell r="AB415">
            <v>39494</v>
          </cell>
          <cell r="AC415">
            <v>89.642857142857153</v>
          </cell>
          <cell r="AD415">
            <v>99.737550029525622</v>
          </cell>
          <cell r="AE415">
            <v>96.804134584959371</v>
          </cell>
          <cell r="AF415">
            <v>93.981771236855323</v>
          </cell>
          <cell r="AG415">
            <v>95.817032304924169</v>
          </cell>
        </row>
        <row r="416">
          <cell r="A416">
            <v>39495</v>
          </cell>
          <cell r="B416">
            <v>32.25</v>
          </cell>
          <cell r="C416">
            <v>0</v>
          </cell>
          <cell r="D416">
            <v>17.95</v>
          </cell>
          <cell r="E416">
            <v>89.642857142857153</v>
          </cell>
          <cell r="F416">
            <v>46.34</v>
          </cell>
          <cell r="G416">
            <v>43.55</v>
          </cell>
          <cell r="H416">
            <v>30.16</v>
          </cell>
          <cell r="I416">
            <v>31.96</v>
          </cell>
          <cell r="J416">
            <v>99.737550029525622</v>
          </cell>
          <cell r="K416">
            <v>34.93</v>
          </cell>
          <cell r="L416">
            <v>37.36</v>
          </cell>
          <cell r="M416">
            <v>19.489999999999998</v>
          </cell>
          <cell r="N416">
            <v>96.804134584959371</v>
          </cell>
          <cell r="O416">
            <v>32.25</v>
          </cell>
          <cell r="P416">
            <v>11.52</v>
          </cell>
          <cell r="Q416">
            <v>17.95</v>
          </cell>
          <cell r="R416">
            <v>31.82</v>
          </cell>
          <cell r="S416">
            <v>21.8</v>
          </cell>
          <cell r="T416">
            <v>58.56</v>
          </cell>
          <cell r="U416">
            <v>47.05</v>
          </cell>
          <cell r="V416">
            <v>16.260000000000002</v>
          </cell>
          <cell r="W416">
            <v>0</v>
          </cell>
          <cell r="X416">
            <v>93.981771236855323</v>
          </cell>
          <cell r="Y416">
            <v>2321.8000000000002</v>
          </cell>
          <cell r="Z416">
            <v>95.817032304924169</v>
          </cell>
          <cell r="AB416">
            <v>39495</v>
          </cell>
          <cell r="AC416">
            <v>89.642857142857153</v>
          </cell>
          <cell r="AD416">
            <v>99.737550029525622</v>
          </cell>
          <cell r="AE416">
            <v>96.804134584959371</v>
          </cell>
          <cell r="AF416">
            <v>93.981771236855323</v>
          </cell>
          <cell r="AG416">
            <v>95.817032304924169</v>
          </cell>
        </row>
        <row r="417">
          <cell r="A417">
            <v>39496</v>
          </cell>
          <cell r="B417">
            <v>32.25</v>
          </cell>
          <cell r="C417">
            <v>0</v>
          </cell>
          <cell r="D417">
            <v>17.95</v>
          </cell>
          <cell r="E417">
            <v>89.642857142857153</v>
          </cell>
          <cell r="F417">
            <v>46.34</v>
          </cell>
          <cell r="G417">
            <v>43.55</v>
          </cell>
          <cell r="H417">
            <v>30.16</v>
          </cell>
          <cell r="I417">
            <v>31.96</v>
          </cell>
          <cell r="J417">
            <v>99.737550029525622</v>
          </cell>
          <cell r="K417">
            <v>34.93</v>
          </cell>
          <cell r="L417">
            <v>37.36</v>
          </cell>
          <cell r="M417">
            <v>19.489999999999998</v>
          </cell>
          <cell r="N417">
            <v>96.804134584959371</v>
          </cell>
          <cell r="O417">
            <v>32.25</v>
          </cell>
          <cell r="P417">
            <v>11.52</v>
          </cell>
          <cell r="Q417">
            <v>17.95</v>
          </cell>
          <cell r="R417">
            <v>31.82</v>
          </cell>
          <cell r="S417">
            <v>21.8</v>
          </cell>
          <cell r="T417">
            <v>58.56</v>
          </cell>
          <cell r="U417">
            <v>47.05</v>
          </cell>
          <cell r="V417">
            <v>16.260000000000002</v>
          </cell>
          <cell r="W417">
            <v>0</v>
          </cell>
          <cell r="X417">
            <v>93.981771236855323</v>
          </cell>
          <cell r="Y417">
            <v>2321.8000000000002</v>
          </cell>
          <cell r="Z417">
            <v>95.817032304924169</v>
          </cell>
          <cell r="AB417">
            <v>39496</v>
          </cell>
          <cell r="AC417">
            <v>89.642857142857153</v>
          </cell>
          <cell r="AD417">
            <v>99.737550029525622</v>
          </cell>
          <cell r="AE417">
            <v>96.804134584959371</v>
          </cell>
          <cell r="AF417">
            <v>93.981771236855323</v>
          </cell>
          <cell r="AG417">
            <v>95.817032304924169</v>
          </cell>
        </row>
        <row r="418">
          <cell r="A418">
            <v>39497</v>
          </cell>
          <cell r="B418">
            <v>32.58</v>
          </cell>
          <cell r="C418">
            <v>0</v>
          </cell>
          <cell r="D418">
            <v>17.79</v>
          </cell>
          <cell r="E418">
            <v>89.946428571428569</v>
          </cell>
          <cell r="F418">
            <v>44.44</v>
          </cell>
          <cell r="G418">
            <v>43.81</v>
          </cell>
          <cell r="H418">
            <v>30.51</v>
          </cell>
          <cell r="I418">
            <v>31.47</v>
          </cell>
          <cell r="J418">
            <v>98.569647660914654</v>
          </cell>
          <cell r="K418">
            <v>35.04</v>
          </cell>
          <cell r="L418">
            <v>38.43</v>
          </cell>
          <cell r="M418">
            <v>18.72</v>
          </cell>
          <cell r="N418">
            <v>97.236578419997883</v>
          </cell>
          <cell r="O418">
            <v>32.58</v>
          </cell>
          <cell r="P418">
            <v>11.01</v>
          </cell>
          <cell r="Q418">
            <v>17.79</v>
          </cell>
          <cell r="R418">
            <v>32.14</v>
          </cell>
          <cell r="S418">
            <v>21.34</v>
          </cell>
          <cell r="T418">
            <v>59.08</v>
          </cell>
          <cell r="U418">
            <v>46.07</v>
          </cell>
          <cell r="V418">
            <v>16.04</v>
          </cell>
          <cell r="W418">
            <v>0</v>
          </cell>
          <cell r="X418">
            <v>93.522183299438055</v>
          </cell>
          <cell r="Y418">
            <v>2306.1999999999998</v>
          </cell>
          <cell r="Z418">
            <v>95.173244853827228</v>
          </cell>
          <cell r="AB418">
            <v>39497</v>
          </cell>
          <cell r="AC418">
            <v>89.946428571428569</v>
          </cell>
          <cell r="AD418">
            <v>98.569647660914654</v>
          </cell>
          <cell r="AE418">
            <v>97.236578419997883</v>
          </cell>
          <cell r="AF418">
            <v>93.522183299438055</v>
          </cell>
          <cell r="AG418">
            <v>95.173244853827228</v>
          </cell>
        </row>
        <row r="419">
          <cell r="A419">
            <v>39498</v>
          </cell>
          <cell r="B419">
            <v>33</v>
          </cell>
          <cell r="C419">
            <v>0</v>
          </cell>
          <cell r="D419">
            <v>17.96</v>
          </cell>
          <cell r="E419">
            <v>91</v>
          </cell>
          <cell r="F419">
            <v>44.96</v>
          </cell>
          <cell r="G419">
            <v>43.86</v>
          </cell>
          <cell r="H419">
            <v>29.2</v>
          </cell>
          <cell r="I419">
            <v>32.4</v>
          </cell>
          <cell r="J419">
            <v>98.694311396889972</v>
          </cell>
          <cell r="K419">
            <v>35.130000000000003</v>
          </cell>
          <cell r="L419">
            <v>39.549999999999997</v>
          </cell>
          <cell r="M419">
            <v>19.25</v>
          </cell>
          <cell r="N419">
            <v>99.071827866258843</v>
          </cell>
          <cell r="O419">
            <v>33</v>
          </cell>
          <cell r="P419">
            <v>11.55</v>
          </cell>
          <cell r="Q419">
            <v>17.96</v>
          </cell>
          <cell r="R419">
            <v>32.15</v>
          </cell>
          <cell r="S419">
            <v>21.35</v>
          </cell>
          <cell r="T419">
            <v>59.5</v>
          </cell>
          <cell r="U419">
            <v>46.61</v>
          </cell>
          <cell r="V419">
            <v>16.149999999999999</v>
          </cell>
          <cell r="W419">
            <v>0</v>
          </cell>
          <cell r="X419">
            <v>94.40173952449527</v>
          </cell>
          <cell r="Y419">
            <v>2327.1</v>
          </cell>
          <cell r="Z419">
            <v>96.035754964591689</v>
          </cell>
          <cell r="AB419">
            <v>39498</v>
          </cell>
          <cell r="AC419">
            <v>91</v>
          </cell>
          <cell r="AD419">
            <v>98.694311396889972</v>
          </cell>
          <cell r="AE419">
            <v>99.071827866258843</v>
          </cell>
          <cell r="AF419">
            <v>94.40173952449527</v>
          </cell>
          <cell r="AG419">
            <v>96.035754964591689</v>
          </cell>
        </row>
        <row r="420">
          <cell r="A420">
            <v>39499</v>
          </cell>
          <cell r="B420">
            <v>30.62</v>
          </cell>
          <cell r="C420">
            <v>0</v>
          </cell>
          <cell r="D420">
            <v>17.399999999999999</v>
          </cell>
          <cell r="E420">
            <v>85.75</v>
          </cell>
          <cell r="F420">
            <v>44.42</v>
          </cell>
          <cell r="G420">
            <v>43.95</v>
          </cell>
          <cell r="H420">
            <v>28.81</v>
          </cell>
          <cell r="I420">
            <v>31.7</v>
          </cell>
          <cell r="J420">
            <v>97.683879010563615</v>
          </cell>
          <cell r="K420">
            <v>34.93</v>
          </cell>
          <cell r="L420">
            <v>38.74</v>
          </cell>
          <cell r="M420">
            <v>18.82</v>
          </cell>
          <cell r="N420">
            <v>97.553000738318758</v>
          </cell>
          <cell r="O420">
            <v>30.62</v>
          </cell>
          <cell r="P420">
            <v>11.82</v>
          </cell>
          <cell r="Q420">
            <v>17.399999999999999</v>
          </cell>
          <cell r="R420">
            <v>31.75</v>
          </cell>
          <cell r="S420">
            <v>20.95</v>
          </cell>
          <cell r="T420">
            <v>59.02</v>
          </cell>
          <cell r="U420">
            <v>46.73</v>
          </cell>
          <cell r="V420">
            <v>15.69</v>
          </cell>
          <cell r="W420">
            <v>0</v>
          </cell>
          <cell r="X420">
            <v>92.702056549046887</v>
          </cell>
          <cell r="Y420">
            <v>2299.7800000000002</v>
          </cell>
          <cell r="Z420">
            <v>94.908301556645057</v>
          </cell>
          <cell r="AB420">
            <v>39499</v>
          </cell>
          <cell r="AC420">
            <v>85.75</v>
          </cell>
          <cell r="AD420">
            <v>97.683879010563615</v>
          </cell>
          <cell r="AE420">
            <v>97.553000738318758</v>
          </cell>
          <cell r="AF420">
            <v>92.702056549046887</v>
          </cell>
          <cell r="AG420">
            <v>94.908301556645057</v>
          </cell>
        </row>
        <row r="421">
          <cell r="A421">
            <v>39500</v>
          </cell>
          <cell r="B421">
            <v>28.17</v>
          </cell>
          <cell r="C421">
            <v>0</v>
          </cell>
          <cell r="D421">
            <v>17.579999999999998</v>
          </cell>
          <cell r="E421">
            <v>81.696428571428569</v>
          </cell>
          <cell r="F421">
            <v>44.94</v>
          </cell>
          <cell r="G421">
            <v>43.94</v>
          </cell>
          <cell r="H421">
            <v>28.08</v>
          </cell>
          <cell r="I421">
            <v>31.98</v>
          </cell>
          <cell r="J421">
            <v>97.723246506134771</v>
          </cell>
          <cell r="K421">
            <v>33.299999999999997</v>
          </cell>
          <cell r="L421">
            <v>37.799999999999997</v>
          </cell>
          <cell r="M421">
            <v>18.7</v>
          </cell>
          <cell r="N421">
            <v>94.715747284041768</v>
          </cell>
          <cell r="O421">
            <v>28.17</v>
          </cell>
          <cell r="P421">
            <v>11.62</v>
          </cell>
          <cell r="Q421">
            <v>17.579999999999998</v>
          </cell>
          <cell r="R421">
            <v>31.66</v>
          </cell>
          <cell r="S421">
            <v>20.23</v>
          </cell>
          <cell r="T421">
            <v>59.89</v>
          </cell>
          <cell r="U421">
            <v>45.94</v>
          </cell>
          <cell r="V421">
            <v>15.65</v>
          </cell>
          <cell r="W421">
            <v>0</v>
          </cell>
          <cell r="X421">
            <v>91.418379896260703</v>
          </cell>
          <cell r="Y421">
            <v>2303.35</v>
          </cell>
          <cell r="Z421">
            <v>95.055629838722993</v>
          </cell>
          <cell r="AB421">
            <v>39500</v>
          </cell>
          <cell r="AC421">
            <v>81.696428571428569</v>
          </cell>
          <cell r="AD421">
            <v>97.723246506134771</v>
          </cell>
          <cell r="AE421">
            <v>94.715747284041768</v>
          </cell>
          <cell r="AF421">
            <v>91.418379896260703</v>
          </cell>
          <cell r="AG421">
            <v>95.055629838722993</v>
          </cell>
        </row>
        <row r="422">
          <cell r="A422">
            <v>39501</v>
          </cell>
          <cell r="B422">
            <v>28.17</v>
          </cell>
          <cell r="C422">
            <v>0</v>
          </cell>
          <cell r="D422">
            <v>17.579999999999998</v>
          </cell>
          <cell r="E422">
            <v>81.696428571428569</v>
          </cell>
          <cell r="F422">
            <v>44.94</v>
          </cell>
          <cell r="G422">
            <v>43.94</v>
          </cell>
          <cell r="H422">
            <v>28.08</v>
          </cell>
          <cell r="I422">
            <v>31.98</v>
          </cell>
          <cell r="J422">
            <v>97.723246506134771</v>
          </cell>
          <cell r="K422">
            <v>33.299999999999997</v>
          </cell>
          <cell r="L422">
            <v>37.799999999999997</v>
          </cell>
          <cell r="M422">
            <v>18.7</v>
          </cell>
          <cell r="N422">
            <v>94.715747284041768</v>
          </cell>
          <cell r="O422">
            <v>28.17</v>
          </cell>
          <cell r="P422">
            <v>11.62</v>
          </cell>
          <cell r="Q422">
            <v>17.579999999999998</v>
          </cell>
          <cell r="R422">
            <v>31.66</v>
          </cell>
          <cell r="S422">
            <v>20.23</v>
          </cell>
          <cell r="T422">
            <v>59.89</v>
          </cell>
          <cell r="U422">
            <v>45.94</v>
          </cell>
          <cell r="V422">
            <v>15.65</v>
          </cell>
          <cell r="W422">
            <v>0</v>
          </cell>
          <cell r="X422">
            <v>91.418379896260703</v>
          </cell>
          <cell r="Y422">
            <v>2303.35</v>
          </cell>
          <cell r="Z422">
            <v>95.055629838722993</v>
          </cell>
          <cell r="AB422">
            <v>39501</v>
          </cell>
          <cell r="AC422">
            <v>81.696428571428569</v>
          </cell>
          <cell r="AD422">
            <v>97.723246506134771</v>
          </cell>
          <cell r="AE422">
            <v>94.715747284041768</v>
          </cell>
          <cell r="AF422">
            <v>91.418379896260703</v>
          </cell>
          <cell r="AG422">
            <v>95.055629838722993</v>
          </cell>
        </row>
        <row r="423">
          <cell r="A423">
            <v>39502</v>
          </cell>
          <cell r="B423">
            <v>28.17</v>
          </cell>
          <cell r="C423">
            <v>0</v>
          </cell>
          <cell r="D423">
            <v>17.579999999999998</v>
          </cell>
          <cell r="E423">
            <v>81.696428571428569</v>
          </cell>
          <cell r="F423">
            <v>44.94</v>
          </cell>
          <cell r="G423">
            <v>43.94</v>
          </cell>
          <cell r="H423">
            <v>28.08</v>
          </cell>
          <cell r="I423">
            <v>31.98</v>
          </cell>
          <cell r="J423">
            <v>97.723246506134771</v>
          </cell>
          <cell r="K423">
            <v>33.299999999999997</v>
          </cell>
          <cell r="L423">
            <v>37.799999999999997</v>
          </cell>
          <cell r="M423">
            <v>18.7</v>
          </cell>
          <cell r="N423">
            <v>94.715747284041768</v>
          </cell>
          <cell r="O423">
            <v>28.17</v>
          </cell>
          <cell r="P423">
            <v>11.62</v>
          </cell>
          <cell r="Q423">
            <v>17.579999999999998</v>
          </cell>
          <cell r="R423">
            <v>31.66</v>
          </cell>
          <cell r="S423">
            <v>20.23</v>
          </cell>
          <cell r="T423">
            <v>59.89</v>
          </cell>
          <cell r="U423">
            <v>45.94</v>
          </cell>
          <cell r="V423">
            <v>15.65</v>
          </cell>
          <cell r="W423">
            <v>0</v>
          </cell>
          <cell r="X423">
            <v>91.418379896260703</v>
          </cell>
          <cell r="Y423">
            <v>2303.35</v>
          </cell>
          <cell r="Z423">
            <v>95.055629838722993</v>
          </cell>
          <cell r="AB423">
            <v>39502</v>
          </cell>
          <cell r="AC423">
            <v>81.696428571428569</v>
          </cell>
          <cell r="AD423">
            <v>97.723246506134771</v>
          </cell>
          <cell r="AE423">
            <v>94.715747284041768</v>
          </cell>
          <cell r="AF423">
            <v>91.418379896260703</v>
          </cell>
          <cell r="AG423">
            <v>95.055629838722993</v>
          </cell>
        </row>
        <row r="424">
          <cell r="A424">
            <v>39503</v>
          </cell>
          <cell r="B424">
            <v>29.93</v>
          </cell>
          <cell r="C424">
            <v>0</v>
          </cell>
          <cell r="D424">
            <v>17.11</v>
          </cell>
          <cell r="E424">
            <v>84</v>
          </cell>
          <cell r="F424">
            <v>45.35</v>
          </cell>
          <cell r="G424">
            <v>44.04</v>
          </cell>
          <cell r="H424">
            <v>29.99</v>
          </cell>
          <cell r="I424">
            <v>31.19</v>
          </cell>
          <cell r="J424">
            <v>98.792730135817848</v>
          </cell>
          <cell r="K424">
            <v>34.090000000000003</v>
          </cell>
          <cell r="L424">
            <v>38.86</v>
          </cell>
          <cell r="M424">
            <v>18.89</v>
          </cell>
          <cell r="N424">
            <v>96.86741904862356</v>
          </cell>
          <cell r="O424">
            <v>29.93</v>
          </cell>
          <cell r="P424">
            <v>11.83</v>
          </cell>
          <cell r="Q424">
            <v>17.11</v>
          </cell>
          <cell r="R424">
            <v>32.14</v>
          </cell>
          <cell r="S424">
            <v>21.84</v>
          </cell>
          <cell r="T424">
            <v>61.14</v>
          </cell>
          <cell r="U424">
            <v>46.76</v>
          </cell>
          <cell r="V424">
            <v>16.43</v>
          </cell>
          <cell r="W424">
            <v>0</v>
          </cell>
          <cell r="X424">
            <v>93.969885341922136</v>
          </cell>
          <cell r="Y424">
            <v>2327.48</v>
          </cell>
          <cell r="Z424">
            <v>96.051436966605593</v>
          </cell>
          <cell r="AB424">
            <v>39503</v>
          </cell>
          <cell r="AC424">
            <v>84</v>
          </cell>
          <cell r="AD424">
            <v>98.792730135817848</v>
          </cell>
          <cell r="AE424">
            <v>96.86741904862356</v>
          </cell>
          <cell r="AF424">
            <v>93.969885341922136</v>
          </cell>
          <cell r="AG424">
            <v>96.051436966605593</v>
          </cell>
        </row>
        <row r="425">
          <cell r="A425">
            <v>39504</v>
          </cell>
          <cell r="B425">
            <v>32.93</v>
          </cell>
          <cell r="C425">
            <v>0</v>
          </cell>
          <cell r="D425">
            <v>17.649999999999999</v>
          </cell>
          <cell r="E425">
            <v>90.321428571428569</v>
          </cell>
          <cell r="F425">
            <v>31.93</v>
          </cell>
          <cell r="G425">
            <v>43.26</v>
          </cell>
          <cell r="H425">
            <v>29.4</v>
          </cell>
          <cell r="I425">
            <v>32.08</v>
          </cell>
          <cell r="J425">
            <v>89.672593661833218</v>
          </cell>
          <cell r="K425">
            <v>34.450000000000003</v>
          </cell>
          <cell r="L425">
            <v>37.909999999999997</v>
          </cell>
          <cell r="M425">
            <v>19.38</v>
          </cell>
          <cell r="N425">
            <v>96.761944942516607</v>
          </cell>
          <cell r="O425">
            <v>32.93</v>
          </cell>
          <cell r="P425">
            <v>11.82</v>
          </cell>
          <cell r="Q425">
            <v>17.649999999999999</v>
          </cell>
          <cell r="R425">
            <v>33.03</v>
          </cell>
          <cell r="S425">
            <v>22.02</v>
          </cell>
          <cell r="T425">
            <v>60.75</v>
          </cell>
          <cell r="U425">
            <v>44.81</v>
          </cell>
          <cell r="V425">
            <v>17.09</v>
          </cell>
          <cell r="W425">
            <v>0</v>
          </cell>
          <cell r="X425">
            <v>95.126779115420788</v>
          </cell>
          <cell r="Y425">
            <v>2344.9899999999998</v>
          </cell>
          <cell r="Z425">
            <v>96.774047112035518</v>
          </cell>
          <cell r="AB425">
            <v>39504</v>
          </cell>
          <cell r="AC425">
            <v>90.321428571428569</v>
          </cell>
          <cell r="AD425">
            <v>89.672593661833218</v>
          </cell>
          <cell r="AE425">
            <v>96.761944942516607</v>
          </cell>
          <cell r="AF425">
            <v>95.126779115420788</v>
          </cell>
          <cell r="AG425">
            <v>96.774047112035518</v>
          </cell>
        </row>
        <row r="426">
          <cell r="A426">
            <v>39505</v>
          </cell>
          <cell r="B426">
            <v>32</v>
          </cell>
          <cell r="C426">
            <v>0</v>
          </cell>
          <cell r="D426">
            <v>17.8</v>
          </cell>
          <cell r="E426">
            <v>88.928571428571416</v>
          </cell>
          <cell r="F426">
            <v>32.700000000000003</v>
          </cell>
          <cell r="G426">
            <v>42.65</v>
          </cell>
          <cell r="H426">
            <v>29.57</v>
          </cell>
          <cell r="I426">
            <v>31.3</v>
          </cell>
          <cell r="J426">
            <v>89.377337445049548</v>
          </cell>
          <cell r="K426">
            <v>34.21</v>
          </cell>
          <cell r="L426">
            <v>38.200000000000003</v>
          </cell>
          <cell r="M426">
            <v>19.440000000000001</v>
          </cell>
          <cell r="N426">
            <v>96.877966459234258</v>
          </cell>
          <cell r="O426">
            <v>32</v>
          </cell>
          <cell r="P426">
            <v>11.53</v>
          </cell>
          <cell r="Q426">
            <v>17.8</v>
          </cell>
          <cell r="R426">
            <v>32.409999999999997</v>
          </cell>
          <cell r="S426">
            <v>22.42</v>
          </cell>
          <cell r="T426">
            <v>60.73</v>
          </cell>
          <cell r="U426">
            <v>44.53</v>
          </cell>
          <cell r="V426">
            <v>17.59</v>
          </cell>
          <cell r="W426">
            <v>0</v>
          </cell>
          <cell r="X426">
            <v>94.694924932847655</v>
          </cell>
          <cell r="Y426">
            <v>2353.7800000000002</v>
          </cell>
          <cell r="Z426">
            <v>97.136796579672833</v>
          </cell>
          <cell r="AB426">
            <v>39505</v>
          </cell>
          <cell r="AC426">
            <v>88.928571428571416</v>
          </cell>
          <cell r="AD426">
            <v>89.377337445049548</v>
          </cell>
          <cell r="AE426">
            <v>96.877966459234258</v>
          </cell>
          <cell r="AF426">
            <v>94.694924932847655</v>
          </cell>
          <cell r="AG426">
            <v>97.136796579672833</v>
          </cell>
        </row>
        <row r="427">
          <cell r="A427">
            <v>39506</v>
          </cell>
          <cell r="B427">
            <v>33.159999999999997</v>
          </cell>
          <cell r="C427">
            <v>0</v>
          </cell>
          <cell r="D427">
            <v>18.04</v>
          </cell>
          <cell r="E427">
            <v>91.428571428571431</v>
          </cell>
          <cell r="F427">
            <v>33.56</v>
          </cell>
          <cell r="G427">
            <v>42.17</v>
          </cell>
          <cell r="H427">
            <v>29.3</v>
          </cell>
          <cell r="I427">
            <v>31.31</v>
          </cell>
          <cell r="J427">
            <v>89.45607243619186</v>
          </cell>
          <cell r="K427">
            <v>33.72</v>
          </cell>
          <cell r="L427">
            <v>37.619999999999997</v>
          </cell>
          <cell r="M427">
            <v>18.78</v>
          </cell>
          <cell r="N427">
            <v>95.053264423584011</v>
          </cell>
          <cell r="O427">
            <v>33.159999999999997</v>
          </cell>
          <cell r="P427">
            <v>11.12</v>
          </cell>
          <cell r="Q427">
            <v>18.04</v>
          </cell>
          <cell r="R427">
            <v>33.35</v>
          </cell>
          <cell r="S427">
            <v>21.73</v>
          </cell>
          <cell r="T427">
            <v>59.97</v>
          </cell>
          <cell r="U427">
            <v>44.47</v>
          </cell>
          <cell r="V427">
            <v>16.760000000000002</v>
          </cell>
          <cell r="W427">
            <v>0</v>
          </cell>
          <cell r="X427">
            <v>94.532484368760521</v>
          </cell>
          <cell r="Y427">
            <v>2331.5700000000002</v>
          </cell>
          <cell r="Z427">
            <v>96.220224830386783</v>
          </cell>
          <cell r="AB427">
            <v>39506</v>
          </cell>
          <cell r="AC427">
            <v>91.428571428571431</v>
          </cell>
          <cell r="AD427">
            <v>89.45607243619186</v>
          </cell>
          <cell r="AE427">
            <v>95.053264423584011</v>
          </cell>
          <cell r="AF427">
            <v>94.532484368760521</v>
          </cell>
          <cell r="AG427">
            <v>96.220224830386783</v>
          </cell>
        </row>
        <row r="428">
          <cell r="A428">
            <v>39507</v>
          </cell>
          <cell r="B428">
            <v>32.520000000000003</v>
          </cell>
          <cell r="C428">
            <v>0</v>
          </cell>
          <cell r="D428">
            <v>18.16</v>
          </cell>
          <cell r="E428">
            <v>90.500000000000014</v>
          </cell>
          <cell r="F428">
            <v>34.35</v>
          </cell>
          <cell r="G428">
            <v>43.33</v>
          </cell>
          <cell r="H428">
            <v>27.36</v>
          </cell>
          <cell r="I428">
            <v>30.13</v>
          </cell>
          <cell r="J428">
            <v>88.688406272554303</v>
          </cell>
          <cell r="K428">
            <v>31.65</v>
          </cell>
          <cell r="L428">
            <v>36</v>
          </cell>
          <cell r="M428">
            <v>17.920000000000002</v>
          </cell>
          <cell r="N428">
            <v>90.254192595717754</v>
          </cell>
          <cell r="O428">
            <v>32.520000000000003</v>
          </cell>
          <cell r="P428">
            <v>10.67</v>
          </cell>
          <cell r="Q428">
            <v>18.16</v>
          </cell>
          <cell r="R428">
            <v>32.58</v>
          </cell>
          <cell r="S428">
            <v>21.35</v>
          </cell>
          <cell r="T428">
            <v>58.76</v>
          </cell>
          <cell r="U428">
            <v>43.45</v>
          </cell>
          <cell r="V428">
            <v>15.93</v>
          </cell>
          <cell r="W428">
            <v>0</v>
          </cell>
          <cell r="X428">
            <v>92.48018651029372</v>
          </cell>
          <cell r="Y428">
            <v>2271.48</v>
          </cell>
          <cell r="Z428">
            <v>93.740405090873082</v>
          </cell>
          <cell r="AB428">
            <v>39507</v>
          </cell>
          <cell r="AC428">
            <v>90.500000000000014</v>
          </cell>
          <cell r="AD428">
            <v>88.688406272554303</v>
          </cell>
          <cell r="AE428">
            <v>90.254192595717754</v>
          </cell>
          <cell r="AF428">
            <v>92.48018651029372</v>
          </cell>
          <cell r="AG428">
            <v>93.740405090873082</v>
          </cell>
        </row>
        <row r="429">
          <cell r="A429">
            <v>39508</v>
          </cell>
          <cell r="B429">
            <v>32.520000000000003</v>
          </cell>
          <cell r="C429">
            <v>0</v>
          </cell>
          <cell r="D429">
            <v>18.16</v>
          </cell>
          <cell r="E429">
            <v>90.500000000000014</v>
          </cell>
          <cell r="F429">
            <v>34.35</v>
          </cell>
          <cell r="G429">
            <v>43.33</v>
          </cell>
          <cell r="H429">
            <v>27.36</v>
          </cell>
          <cell r="I429">
            <v>30.13</v>
          </cell>
          <cell r="J429">
            <v>88.688406272554303</v>
          </cell>
          <cell r="K429">
            <v>31.65</v>
          </cell>
          <cell r="L429">
            <v>36</v>
          </cell>
          <cell r="M429">
            <v>17.920000000000002</v>
          </cell>
          <cell r="N429">
            <v>90.254192595717754</v>
          </cell>
          <cell r="O429">
            <v>32.520000000000003</v>
          </cell>
          <cell r="P429">
            <v>10.67</v>
          </cell>
          <cell r="Q429">
            <v>18.16</v>
          </cell>
          <cell r="R429">
            <v>32.58</v>
          </cell>
          <cell r="S429">
            <v>21.35</v>
          </cell>
          <cell r="T429">
            <v>58.76</v>
          </cell>
          <cell r="U429">
            <v>43.45</v>
          </cell>
          <cell r="V429">
            <v>15.93</v>
          </cell>
          <cell r="W429">
            <v>0</v>
          </cell>
          <cell r="X429">
            <v>92.48018651029372</v>
          </cell>
          <cell r="Y429">
            <v>2271.48</v>
          </cell>
          <cell r="Z429">
            <v>93.740405090873082</v>
          </cell>
          <cell r="AB429">
            <v>39508</v>
          </cell>
          <cell r="AC429">
            <v>90.500000000000014</v>
          </cell>
          <cell r="AD429">
            <v>88.688406272554303</v>
          </cell>
          <cell r="AE429">
            <v>90.254192595717754</v>
          </cell>
          <cell r="AF429">
            <v>92.48018651029372</v>
          </cell>
          <cell r="AG429">
            <v>93.740405090873082</v>
          </cell>
        </row>
        <row r="430">
          <cell r="A430">
            <v>39509</v>
          </cell>
          <cell r="B430">
            <v>32.520000000000003</v>
          </cell>
          <cell r="C430">
            <v>0</v>
          </cell>
          <cell r="D430">
            <v>18.16</v>
          </cell>
          <cell r="E430">
            <v>90.500000000000014</v>
          </cell>
          <cell r="F430">
            <v>34.35</v>
          </cell>
          <cell r="G430">
            <v>43.33</v>
          </cell>
          <cell r="H430">
            <v>27.36</v>
          </cell>
          <cell r="I430">
            <v>30.13</v>
          </cell>
          <cell r="J430">
            <v>88.688406272554303</v>
          </cell>
          <cell r="K430">
            <v>31.65</v>
          </cell>
          <cell r="L430">
            <v>36</v>
          </cell>
          <cell r="M430">
            <v>17.920000000000002</v>
          </cell>
          <cell r="N430">
            <v>90.254192595717754</v>
          </cell>
          <cell r="O430">
            <v>32.520000000000003</v>
          </cell>
          <cell r="P430">
            <v>10.67</v>
          </cell>
          <cell r="Q430">
            <v>18.16</v>
          </cell>
          <cell r="R430">
            <v>32.58</v>
          </cell>
          <cell r="S430">
            <v>21.35</v>
          </cell>
          <cell r="T430">
            <v>58.76</v>
          </cell>
          <cell r="U430">
            <v>43.45</v>
          </cell>
          <cell r="V430">
            <v>15.93</v>
          </cell>
          <cell r="W430">
            <v>0</v>
          </cell>
          <cell r="X430">
            <v>92.48018651029372</v>
          </cell>
          <cell r="Y430">
            <v>2271.48</v>
          </cell>
          <cell r="Z430">
            <v>93.740405090873082</v>
          </cell>
          <cell r="AB430">
            <v>39509</v>
          </cell>
          <cell r="AC430">
            <v>90.500000000000014</v>
          </cell>
          <cell r="AD430">
            <v>88.688406272554303</v>
          </cell>
          <cell r="AE430">
            <v>90.254192595717754</v>
          </cell>
          <cell r="AF430">
            <v>92.48018651029372</v>
          </cell>
          <cell r="AG430">
            <v>93.740405090873082</v>
          </cell>
        </row>
        <row r="431">
          <cell r="A431">
            <v>39510</v>
          </cell>
          <cell r="B431">
            <v>32.72</v>
          </cell>
          <cell r="C431">
            <v>0</v>
          </cell>
          <cell r="D431">
            <v>17.75</v>
          </cell>
          <cell r="E431">
            <v>90.125</v>
          </cell>
          <cell r="F431">
            <v>33.65</v>
          </cell>
          <cell r="G431">
            <v>41.98</v>
          </cell>
          <cell r="H431">
            <v>28.34</v>
          </cell>
          <cell r="I431">
            <v>30.39</v>
          </cell>
          <cell r="J431">
            <v>88.156945082343682</v>
          </cell>
          <cell r="K431">
            <v>31.51</v>
          </cell>
          <cell r="L431">
            <v>35.770000000000003</v>
          </cell>
          <cell r="M431">
            <v>18.32</v>
          </cell>
          <cell r="N431">
            <v>90.28583482754982</v>
          </cell>
          <cell r="O431">
            <v>32.72</v>
          </cell>
          <cell r="P431">
            <v>10.49</v>
          </cell>
          <cell r="Q431">
            <v>17.75</v>
          </cell>
          <cell r="R431">
            <v>31.95</v>
          </cell>
          <cell r="S431">
            <v>21.43</v>
          </cell>
          <cell r="T431">
            <v>58.8</v>
          </cell>
          <cell r="U431">
            <v>44.13</v>
          </cell>
          <cell r="V431">
            <v>16.079999999999998</v>
          </cell>
          <cell r="W431">
            <v>0</v>
          </cell>
          <cell r="X431">
            <v>92.452452755449556</v>
          </cell>
          <cell r="Y431">
            <v>2258.6</v>
          </cell>
          <cell r="Z431">
            <v>93.208867759454591</v>
          </cell>
          <cell r="AB431">
            <v>39510</v>
          </cell>
          <cell r="AC431">
            <v>90.125</v>
          </cell>
          <cell r="AD431">
            <v>88.156945082343682</v>
          </cell>
          <cell r="AE431">
            <v>90.28583482754982</v>
          </cell>
          <cell r="AF431">
            <v>92.452452755449556</v>
          </cell>
          <cell r="AG431">
            <v>93.208867759454591</v>
          </cell>
        </row>
        <row r="432">
          <cell r="A432">
            <v>39511</v>
          </cell>
          <cell r="B432">
            <v>31.65</v>
          </cell>
          <cell r="C432">
            <v>0</v>
          </cell>
          <cell r="D432">
            <v>17.86</v>
          </cell>
          <cell r="E432">
            <v>88.410714285714292</v>
          </cell>
          <cell r="F432">
            <v>33.43</v>
          </cell>
          <cell r="G432">
            <v>41.64</v>
          </cell>
          <cell r="H432">
            <v>28.38</v>
          </cell>
          <cell r="I432">
            <v>30.86</v>
          </cell>
          <cell r="J432">
            <v>88.124138836034376</v>
          </cell>
          <cell r="K432">
            <v>30.91</v>
          </cell>
          <cell r="L432">
            <v>36.15</v>
          </cell>
          <cell r="M432">
            <v>18.43</v>
          </cell>
          <cell r="N432">
            <v>90.169813310832197</v>
          </cell>
          <cell r="O432">
            <v>31.65</v>
          </cell>
          <cell r="P432">
            <v>10.15</v>
          </cell>
          <cell r="Q432">
            <v>17.86</v>
          </cell>
          <cell r="R432">
            <v>33</v>
          </cell>
          <cell r="S432">
            <v>22.07</v>
          </cell>
          <cell r="T432">
            <v>57.99</v>
          </cell>
          <cell r="U432">
            <v>43.15</v>
          </cell>
          <cell r="V432">
            <v>16.510000000000002</v>
          </cell>
          <cell r="W432">
            <v>0</v>
          </cell>
          <cell r="X432">
            <v>92.068142152609255</v>
          </cell>
          <cell r="Y432">
            <v>2260.2800000000002</v>
          </cell>
          <cell r="Z432">
            <v>93.278198715726589</v>
          </cell>
          <cell r="AB432">
            <v>39511</v>
          </cell>
          <cell r="AC432">
            <v>88.410714285714292</v>
          </cell>
          <cell r="AD432">
            <v>88.124138836034376</v>
          </cell>
          <cell r="AE432">
            <v>90.169813310832197</v>
          </cell>
          <cell r="AF432">
            <v>92.068142152609255</v>
          </cell>
          <cell r="AG432">
            <v>93.278198715726589</v>
          </cell>
        </row>
        <row r="433">
          <cell r="A433">
            <v>39512</v>
          </cell>
          <cell r="B433">
            <v>32.93</v>
          </cell>
          <cell r="C433">
            <v>0</v>
          </cell>
          <cell r="D433">
            <v>18.47</v>
          </cell>
          <cell r="E433">
            <v>91.785714285714278</v>
          </cell>
          <cell r="F433">
            <v>35.42</v>
          </cell>
          <cell r="G433">
            <v>41.47</v>
          </cell>
          <cell r="H433">
            <v>29.12</v>
          </cell>
          <cell r="I433">
            <v>30.44</v>
          </cell>
          <cell r="J433">
            <v>89.528246178072308</v>
          </cell>
          <cell r="K433">
            <v>30.85</v>
          </cell>
          <cell r="L433">
            <v>35.479999999999997</v>
          </cell>
          <cell r="M433">
            <v>17.71</v>
          </cell>
          <cell r="N433">
            <v>88.640438772281399</v>
          </cell>
          <cell r="O433">
            <v>32.93</v>
          </cell>
          <cell r="P433">
            <v>9.98</v>
          </cell>
          <cell r="Q433">
            <v>18.47</v>
          </cell>
          <cell r="R433">
            <v>32.81</v>
          </cell>
          <cell r="S433">
            <v>21.62</v>
          </cell>
          <cell r="T433">
            <v>58.92</v>
          </cell>
          <cell r="U433">
            <v>44.25</v>
          </cell>
          <cell r="V433">
            <v>16.73</v>
          </cell>
          <cell r="W433">
            <v>0</v>
          </cell>
          <cell r="X433">
            <v>93.38747649019507</v>
          </cell>
          <cell r="Y433">
            <v>2272.81</v>
          </cell>
          <cell r="Z433">
            <v>93.795292097921717</v>
          </cell>
          <cell r="AB433">
            <v>39512</v>
          </cell>
          <cell r="AC433">
            <v>91.785714285714278</v>
          </cell>
          <cell r="AD433">
            <v>89.528246178072308</v>
          </cell>
          <cell r="AE433">
            <v>88.640438772281399</v>
          </cell>
          <cell r="AF433">
            <v>93.38747649019507</v>
          </cell>
          <cell r="AG433">
            <v>93.795292097921717</v>
          </cell>
        </row>
        <row r="434">
          <cell r="A434">
            <v>39513</v>
          </cell>
          <cell r="B434">
            <v>25.63</v>
          </cell>
          <cell r="C434">
            <v>0</v>
          </cell>
          <cell r="D434">
            <v>18.190000000000001</v>
          </cell>
          <cell r="E434">
            <v>78.25</v>
          </cell>
          <cell r="F434">
            <v>35.119999999999997</v>
          </cell>
          <cell r="G434">
            <v>40.4</v>
          </cell>
          <cell r="H434">
            <v>28.6</v>
          </cell>
          <cell r="I434">
            <v>30.16</v>
          </cell>
          <cell r="J434">
            <v>88.104455088248798</v>
          </cell>
          <cell r="K434">
            <v>29.55</v>
          </cell>
          <cell r="L434">
            <v>34.770000000000003</v>
          </cell>
          <cell r="M434">
            <v>17.559999999999999</v>
          </cell>
          <cell r="N434">
            <v>86.362198080371272</v>
          </cell>
          <cell r="O434">
            <v>25.63</v>
          </cell>
          <cell r="P434">
            <v>9.82</v>
          </cell>
          <cell r="Q434">
            <v>18.190000000000001</v>
          </cell>
          <cell r="R434">
            <v>31.88</v>
          </cell>
          <cell r="S434">
            <v>20.89</v>
          </cell>
          <cell r="T434">
            <v>58</v>
          </cell>
          <cell r="U434">
            <v>43.07</v>
          </cell>
          <cell r="V434">
            <v>16.2</v>
          </cell>
          <cell r="W434">
            <v>0</v>
          </cell>
          <cell r="X434">
            <v>88.621232621979672</v>
          </cell>
          <cell r="Y434">
            <v>2220.5</v>
          </cell>
          <cell r="Z434">
            <v>91.636540715429447</v>
          </cell>
          <cell r="AB434">
            <v>39513</v>
          </cell>
          <cell r="AC434">
            <v>78.25</v>
          </cell>
          <cell r="AD434">
            <v>88.104455088248798</v>
          </cell>
          <cell r="AE434">
            <v>86.362198080371272</v>
          </cell>
          <cell r="AF434">
            <v>88.621232621979672</v>
          </cell>
          <cell r="AG434">
            <v>91.636540715429447</v>
          </cell>
        </row>
        <row r="435">
          <cell r="A435">
            <v>39514</v>
          </cell>
          <cell r="B435">
            <v>25.59</v>
          </cell>
          <cell r="C435">
            <v>0</v>
          </cell>
          <cell r="D435">
            <v>18.010000000000002</v>
          </cell>
          <cell r="E435">
            <v>77.857142857142861</v>
          </cell>
          <cell r="F435">
            <v>34.549999999999997</v>
          </cell>
          <cell r="G435">
            <v>40.340000000000003</v>
          </cell>
          <cell r="H435">
            <v>28.05</v>
          </cell>
          <cell r="I435">
            <v>29.97</v>
          </cell>
          <cell r="J435">
            <v>87.205563939374059</v>
          </cell>
          <cell r="K435">
            <v>29.15</v>
          </cell>
          <cell r="L435">
            <v>34.630000000000003</v>
          </cell>
          <cell r="M435">
            <v>18</v>
          </cell>
          <cell r="N435">
            <v>86.256723974264318</v>
          </cell>
          <cell r="O435">
            <v>25.59</v>
          </cell>
          <cell r="P435">
            <v>9.86</v>
          </cell>
          <cell r="Q435">
            <v>18.010000000000002</v>
          </cell>
          <cell r="R435">
            <v>32.020000000000003</v>
          </cell>
          <cell r="S435">
            <v>20.99</v>
          </cell>
          <cell r="T435">
            <v>57.4</v>
          </cell>
          <cell r="U435">
            <v>42</v>
          </cell>
          <cell r="V435">
            <v>16.2</v>
          </cell>
          <cell r="W435">
            <v>0</v>
          </cell>
          <cell r="X435">
            <v>87.983356260564321</v>
          </cell>
          <cell r="Y435">
            <v>2212.4899999999998</v>
          </cell>
          <cell r="Z435">
            <v>91.305980620346986</v>
          </cell>
          <cell r="AB435">
            <v>39514</v>
          </cell>
          <cell r="AC435">
            <v>77.857142857142861</v>
          </cell>
          <cell r="AD435">
            <v>87.205563939374059</v>
          </cell>
          <cell r="AE435">
            <v>86.256723974264318</v>
          </cell>
          <cell r="AF435">
            <v>87.983356260564321</v>
          </cell>
          <cell r="AG435">
            <v>91.305980620346986</v>
          </cell>
        </row>
        <row r="436">
          <cell r="A436">
            <v>39515</v>
          </cell>
          <cell r="B436">
            <v>25.59</v>
          </cell>
          <cell r="C436">
            <v>0</v>
          </cell>
          <cell r="D436">
            <v>18.010000000000002</v>
          </cell>
          <cell r="E436">
            <v>77.857142857142861</v>
          </cell>
          <cell r="F436">
            <v>34.549999999999997</v>
          </cell>
          <cell r="G436">
            <v>40.340000000000003</v>
          </cell>
          <cell r="H436">
            <v>28.05</v>
          </cell>
          <cell r="I436">
            <v>29.97</v>
          </cell>
          <cell r="J436">
            <v>87.205563939374059</v>
          </cell>
          <cell r="K436">
            <v>29.15</v>
          </cell>
          <cell r="L436">
            <v>34.630000000000003</v>
          </cell>
          <cell r="M436">
            <v>18</v>
          </cell>
          <cell r="N436">
            <v>86.256723974264318</v>
          </cell>
          <cell r="O436">
            <v>25.59</v>
          </cell>
          <cell r="P436">
            <v>9.86</v>
          </cell>
          <cell r="Q436">
            <v>18.010000000000002</v>
          </cell>
          <cell r="R436">
            <v>32.020000000000003</v>
          </cell>
          <cell r="S436">
            <v>20.99</v>
          </cell>
          <cell r="T436">
            <v>57.4</v>
          </cell>
          <cell r="U436">
            <v>42</v>
          </cell>
          <cell r="V436">
            <v>16.2</v>
          </cell>
          <cell r="W436">
            <v>0</v>
          </cell>
          <cell r="X436">
            <v>87.983356260564321</v>
          </cell>
          <cell r="Y436">
            <v>2212.4899999999998</v>
          </cell>
          <cell r="Z436">
            <v>91.305980620346986</v>
          </cell>
          <cell r="AB436">
            <v>39515</v>
          </cell>
          <cell r="AC436">
            <v>77.857142857142861</v>
          </cell>
          <cell r="AD436">
            <v>87.205563939374059</v>
          </cell>
          <cell r="AE436">
            <v>86.256723974264318</v>
          </cell>
          <cell r="AF436">
            <v>87.983356260564321</v>
          </cell>
          <cell r="AG436">
            <v>91.305980620346986</v>
          </cell>
        </row>
        <row r="437">
          <cell r="A437">
            <v>39516</v>
          </cell>
          <cell r="B437">
            <v>25.59</v>
          </cell>
          <cell r="C437">
            <v>0</v>
          </cell>
          <cell r="D437">
            <v>18.010000000000002</v>
          </cell>
          <cell r="E437">
            <v>77.857142857142861</v>
          </cell>
          <cell r="F437">
            <v>34.549999999999997</v>
          </cell>
          <cell r="G437">
            <v>40.340000000000003</v>
          </cell>
          <cell r="H437">
            <v>28.05</v>
          </cell>
          <cell r="I437">
            <v>29.97</v>
          </cell>
          <cell r="J437">
            <v>87.205563939374059</v>
          </cell>
          <cell r="K437">
            <v>29.15</v>
          </cell>
          <cell r="L437">
            <v>34.630000000000003</v>
          </cell>
          <cell r="M437">
            <v>18</v>
          </cell>
          <cell r="N437">
            <v>86.256723974264318</v>
          </cell>
          <cell r="O437">
            <v>25.59</v>
          </cell>
          <cell r="P437">
            <v>9.86</v>
          </cell>
          <cell r="Q437">
            <v>18.010000000000002</v>
          </cell>
          <cell r="R437">
            <v>32.020000000000003</v>
          </cell>
          <cell r="S437">
            <v>20.99</v>
          </cell>
          <cell r="T437">
            <v>57.4</v>
          </cell>
          <cell r="U437">
            <v>42</v>
          </cell>
          <cell r="V437">
            <v>16.2</v>
          </cell>
          <cell r="W437">
            <v>0</v>
          </cell>
          <cell r="X437">
            <v>87.983356260564321</v>
          </cell>
          <cell r="Y437">
            <v>2212.4899999999998</v>
          </cell>
          <cell r="Z437">
            <v>91.305980620346986</v>
          </cell>
          <cell r="AB437">
            <v>39516</v>
          </cell>
          <cell r="AC437">
            <v>77.857142857142861</v>
          </cell>
          <cell r="AD437">
            <v>87.205563939374059</v>
          </cell>
          <cell r="AE437">
            <v>86.256723974264318</v>
          </cell>
          <cell r="AF437">
            <v>87.983356260564321</v>
          </cell>
          <cell r="AG437">
            <v>91.305980620346986</v>
          </cell>
        </row>
        <row r="438">
          <cell r="A438">
            <v>39517</v>
          </cell>
          <cell r="B438">
            <v>25.61</v>
          </cell>
          <cell r="C438">
            <v>0</v>
          </cell>
          <cell r="D438">
            <v>18.07</v>
          </cell>
          <cell r="E438">
            <v>78</v>
          </cell>
          <cell r="F438">
            <v>34.270000000000003</v>
          </cell>
          <cell r="G438">
            <v>39.75</v>
          </cell>
          <cell r="H438">
            <v>27.6</v>
          </cell>
          <cell r="I438">
            <v>29.81</v>
          </cell>
          <cell r="J438">
            <v>86.234499048618858</v>
          </cell>
          <cell r="K438">
            <v>29.03</v>
          </cell>
          <cell r="L438">
            <v>34.229999999999997</v>
          </cell>
          <cell r="M438">
            <v>17.239999999999998</v>
          </cell>
          <cell r="N438">
            <v>84.906655416095347</v>
          </cell>
          <cell r="O438">
            <v>25.61</v>
          </cell>
          <cell r="P438">
            <v>9.4700000000000006</v>
          </cell>
          <cell r="Q438">
            <v>18.07</v>
          </cell>
          <cell r="R438">
            <v>30.89</v>
          </cell>
          <cell r="S438">
            <v>20.58</v>
          </cell>
          <cell r="T438">
            <v>55.72</v>
          </cell>
          <cell r="U438">
            <v>41.11</v>
          </cell>
          <cell r="V438">
            <v>15.34</v>
          </cell>
          <cell r="W438">
            <v>0</v>
          </cell>
          <cell r="X438">
            <v>85.89143875232017</v>
          </cell>
          <cell r="Y438">
            <v>2169.34</v>
          </cell>
          <cell r="Z438">
            <v>89.525248023242384</v>
          </cell>
          <cell r="AB438">
            <v>39517</v>
          </cell>
          <cell r="AC438">
            <v>78</v>
          </cell>
          <cell r="AD438">
            <v>86.234499048618858</v>
          </cell>
          <cell r="AE438">
            <v>84.906655416095347</v>
          </cell>
          <cell r="AF438">
            <v>85.89143875232017</v>
          </cell>
          <cell r="AG438">
            <v>89.525248023242384</v>
          </cell>
        </row>
        <row r="439">
          <cell r="A439">
            <v>39518</v>
          </cell>
          <cell r="B439">
            <v>25.56</v>
          </cell>
          <cell r="C439">
            <v>0</v>
          </cell>
          <cell r="D439">
            <v>17.75</v>
          </cell>
          <cell r="E439">
            <v>77.339285714285722</v>
          </cell>
          <cell r="F439">
            <v>33.17</v>
          </cell>
          <cell r="G439">
            <v>39.07</v>
          </cell>
          <cell r="H439">
            <v>28.51</v>
          </cell>
          <cell r="I439">
            <v>30</v>
          </cell>
          <cell r="J439">
            <v>85.788334098812413</v>
          </cell>
          <cell r="K439">
            <v>25</v>
          </cell>
          <cell r="L439">
            <v>30.63</v>
          </cell>
          <cell r="M439">
            <v>15.42</v>
          </cell>
          <cell r="N439">
            <v>74.939352388988496</v>
          </cell>
          <cell r="O439">
            <v>25.56</v>
          </cell>
          <cell r="P439">
            <v>9.4700000000000006</v>
          </cell>
          <cell r="Q439">
            <v>17.75</v>
          </cell>
          <cell r="R439">
            <v>31.1</v>
          </cell>
          <cell r="S439">
            <v>21.23</v>
          </cell>
          <cell r="T439">
            <v>55.3</v>
          </cell>
          <cell r="U439">
            <v>41.67</v>
          </cell>
          <cell r="V439">
            <v>17.78</v>
          </cell>
          <cell r="W439">
            <v>0</v>
          </cell>
          <cell r="X439">
            <v>87.107762000484854</v>
          </cell>
          <cell r="Y439">
            <v>2255.7600000000002</v>
          </cell>
          <cell r="Z439">
            <v>93.091665428613894</v>
          </cell>
          <cell r="AB439">
            <v>39518</v>
          </cell>
          <cell r="AC439">
            <v>77.339285714285722</v>
          </cell>
          <cell r="AD439">
            <v>85.788334098812413</v>
          </cell>
          <cell r="AE439">
            <v>74.939352388988496</v>
          </cell>
          <cell r="AF439">
            <v>87.107762000484854</v>
          </cell>
          <cell r="AG439">
            <v>93.091665428613894</v>
          </cell>
        </row>
        <row r="440">
          <cell r="A440">
            <v>39519</v>
          </cell>
          <cell r="B440">
            <v>26.1</v>
          </cell>
          <cell r="C440">
            <v>0</v>
          </cell>
          <cell r="D440">
            <v>17.48</v>
          </cell>
          <cell r="E440">
            <v>77.821428571428569</v>
          </cell>
          <cell r="F440">
            <v>33.229999999999997</v>
          </cell>
          <cell r="G440">
            <v>37.950000000000003</v>
          </cell>
          <cell r="H440">
            <v>28.94</v>
          </cell>
          <cell r="I440">
            <v>30.62</v>
          </cell>
          <cell r="J440">
            <v>85.781772849550563</v>
          </cell>
          <cell r="K440">
            <v>25.48</v>
          </cell>
          <cell r="L440">
            <v>31.16</v>
          </cell>
          <cell r="M440">
            <v>16.809999999999999</v>
          </cell>
          <cell r="N440">
            <v>77.470730935555324</v>
          </cell>
          <cell r="O440">
            <v>26.1</v>
          </cell>
          <cell r="P440">
            <v>9.7200000000000006</v>
          </cell>
          <cell r="Q440">
            <v>17.48</v>
          </cell>
          <cell r="R440">
            <v>31.01</v>
          </cell>
          <cell r="S440">
            <v>21.34</v>
          </cell>
          <cell r="T440">
            <v>55.15</v>
          </cell>
          <cell r="U440">
            <v>42.19</v>
          </cell>
          <cell r="V440">
            <v>18.11</v>
          </cell>
          <cell r="W440">
            <v>0</v>
          </cell>
          <cell r="X440">
            <v>87.599045657724034</v>
          </cell>
          <cell r="Y440">
            <v>2243.87</v>
          </cell>
          <cell r="Z440">
            <v>92.60098383928424</v>
          </cell>
          <cell r="AB440">
            <v>39519</v>
          </cell>
          <cell r="AC440">
            <v>77.821428571428569</v>
          </cell>
          <cell r="AD440">
            <v>85.781772849550563</v>
          </cell>
          <cell r="AE440">
            <v>77.470730935555324</v>
          </cell>
          <cell r="AF440">
            <v>87.599045657724034</v>
          </cell>
          <cell r="AG440">
            <v>92.60098383928424</v>
          </cell>
        </row>
        <row r="441">
          <cell r="A441">
            <v>39520</v>
          </cell>
          <cell r="B441">
            <v>25.22</v>
          </cell>
          <cell r="C441">
            <v>0</v>
          </cell>
          <cell r="D441">
            <v>16.899999999999999</v>
          </cell>
          <cell r="E441">
            <v>75.214285714285708</v>
          </cell>
          <cell r="F441">
            <v>32.42</v>
          </cell>
          <cell r="G441">
            <v>39.130000000000003</v>
          </cell>
          <cell r="H441">
            <v>29.97</v>
          </cell>
          <cell r="I441">
            <v>30.25</v>
          </cell>
          <cell r="J441">
            <v>86.45758152352208</v>
          </cell>
          <cell r="K441">
            <v>27.1</v>
          </cell>
          <cell r="L441">
            <v>32.71</v>
          </cell>
          <cell r="M441">
            <v>17.78</v>
          </cell>
          <cell r="N441">
            <v>81.837358928383082</v>
          </cell>
          <cell r="O441">
            <v>25.22</v>
          </cell>
          <cell r="P441">
            <v>9.34</v>
          </cell>
          <cell r="Q441">
            <v>16.899999999999999</v>
          </cell>
          <cell r="R441">
            <v>31.52</v>
          </cell>
          <cell r="S441">
            <v>20.49</v>
          </cell>
          <cell r="T441">
            <v>52.96</v>
          </cell>
          <cell r="U441">
            <v>41.31</v>
          </cell>
          <cell r="V441">
            <v>18.12</v>
          </cell>
          <cell r="W441">
            <v>0</v>
          </cell>
          <cell r="X441">
            <v>85.522976009390803</v>
          </cell>
          <cell r="Y441">
            <v>2263.61</v>
          </cell>
          <cell r="Z441">
            <v>93.415622575479958</v>
          </cell>
          <cell r="AB441">
            <v>39520</v>
          </cell>
          <cell r="AC441">
            <v>75.214285714285708</v>
          </cell>
          <cell r="AD441">
            <v>86.45758152352208</v>
          </cell>
          <cell r="AE441">
            <v>81.837358928383082</v>
          </cell>
          <cell r="AF441">
            <v>85.522976009390803</v>
          </cell>
          <cell r="AG441">
            <v>93.415622575479958</v>
          </cell>
        </row>
        <row r="442">
          <cell r="A442">
            <v>39521</v>
          </cell>
          <cell r="B442">
            <v>24.77</v>
          </cell>
          <cell r="C442">
            <v>0</v>
          </cell>
          <cell r="D442">
            <v>16.5</v>
          </cell>
          <cell r="E442">
            <v>73.696428571428569</v>
          </cell>
          <cell r="F442">
            <v>32.86</v>
          </cell>
          <cell r="G442">
            <v>38.369999999999997</v>
          </cell>
          <cell r="H442">
            <v>29.39</v>
          </cell>
          <cell r="I442">
            <v>29.35</v>
          </cell>
          <cell r="J442">
            <v>85.276556656387385</v>
          </cell>
          <cell r="K442">
            <v>26.95</v>
          </cell>
          <cell r="L442">
            <v>31.71</v>
          </cell>
          <cell r="M442">
            <v>17.3</v>
          </cell>
          <cell r="N442">
            <v>80.118130998839774</v>
          </cell>
          <cell r="O442">
            <v>24.77</v>
          </cell>
          <cell r="P442">
            <v>9.1</v>
          </cell>
          <cell r="Q442">
            <v>16.5</v>
          </cell>
          <cell r="R442">
            <v>30.77</v>
          </cell>
          <cell r="S442">
            <v>20.329999999999998</v>
          </cell>
          <cell r="T442">
            <v>52.89</v>
          </cell>
          <cell r="U442">
            <v>40.22</v>
          </cell>
          <cell r="V442">
            <v>17.440000000000001</v>
          </cell>
          <cell r="W442">
            <v>0</v>
          </cell>
          <cell r="X442">
            <v>84.001581457940517</v>
          </cell>
          <cell r="Y442">
            <v>2212.4899999999998</v>
          </cell>
          <cell r="Z442">
            <v>91.305980620346986</v>
          </cell>
          <cell r="AB442">
            <v>39521</v>
          </cell>
          <cell r="AC442">
            <v>73.696428571428569</v>
          </cell>
          <cell r="AD442">
            <v>85.276556656387385</v>
          </cell>
          <cell r="AE442">
            <v>80.118130998839774</v>
          </cell>
          <cell r="AF442">
            <v>84.001581457940517</v>
          </cell>
          <cell r="AG442">
            <v>91.305980620346986</v>
          </cell>
        </row>
        <row r="443">
          <cell r="A443">
            <v>39522</v>
          </cell>
          <cell r="B443">
            <v>24.77</v>
          </cell>
          <cell r="C443">
            <v>0</v>
          </cell>
          <cell r="D443">
            <v>16.5</v>
          </cell>
          <cell r="E443">
            <v>73.696428571428569</v>
          </cell>
          <cell r="F443">
            <v>32.86</v>
          </cell>
          <cell r="G443">
            <v>38.369999999999997</v>
          </cell>
          <cell r="H443">
            <v>29.39</v>
          </cell>
          <cell r="I443">
            <v>29.35</v>
          </cell>
          <cell r="J443">
            <v>85.276556656387385</v>
          </cell>
          <cell r="K443">
            <v>26.95</v>
          </cell>
          <cell r="L443">
            <v>31.71</v>
          </cell>
          <cell r="M443">
            <v>17.3</v>
          </cell>
          <cell r="N443">
            <v>80.118130998839774</v>
          </cell>
          <cell r="O443">
            <v>24.77</v>
          </cell>
          <cell r="P443">
            <v>9.1</v>
          </cell>
          <cell r="Q443">
            <v>16.5</v>
          </cell>
          <cell r="R443">
            <v>30.77</v>
          </cell>
          <cell r="S443">
            <v>20.329999999999998</v>
          </cell>
          <cell r="T443">
            <v>52.89</v>
          </cell>
          <cell r="U443">
            <v>40.22</v>
          </cell>
          <cell r="V443">
            <v>17.440000000000001</v>
          </cell>
          <cell r="W443">
            <v>0</v>
          </cell>
          <cell r="X443">
            <v>84.001581457940517</v>
          </cell>
          <cell r="Y443">
            <v>2212.4899999999998</v>
          </cell>
          <cell r="Z443">
            <v>91.305980620346986</v>
          </cell>
          <cell r="AB443">
            <v>39522</v>
          </cell>
          <cell r="AC443">
            <v>73.696428571428569</v>
          </cell>
          <cell r="AD443">
            <v>85.276556656387385</v>
          </cell>
          <cell r="AE443">
            <v>80.118130998839774</v>
          </cell>
          <cell r="AF443">
            <v>84.001581457940517</v>
          </cell>
          <cell r="AG443">
            <v>91.305980620346986</v>
          </cell>
        </row>
        <row r="444">
          <cell r="A444">
            <v>39523</v>
          </cell>
          <cell r="B444">
            <v>24.77</v>
          </cell>
          <cell r="C444">
            <v>0</v>
          </cell>
          <cell r="D444">
            <v>16.5</v>
          </cell>
          <cell r="E444">
            <v>73.696428571428569</v>
          </cell>
          <cell r="F444">
            <v>32.86</v>
          </cell>
          <cell r="G444">
            <v>38.369999999999997</v>
          </cell>
          <cell r="H444">
            <v>29.39</v>
          </cell>
          <cell r="I444">
            <v>29.35</v>
          </cell>
          <cell r="J444">
            <v>85.276556656387385</v>
          </cell>
          <cell r="K444">
            <v>26.95</v>
          </cell>
          <cell r="L444">
            <v>31.71</v>
          </cell>
          <cell r="M444">
            <v>17.3</v>
          </cell>
          <cell r="N444">
            <v>80.118130998839774</v>
          </cell>
          <cell r="O444">
            <v>24.77</v>
          </cell>
          <cell r="P444">
            <v>9.1</v>
          </cell>
          <cell r="Q444">
            <v>16.5</v>
          </cell>
          <cell r="R444">
            <v>30.77</v>
          </cell>
          <cell r="S444">
            <v>20.329999999999998</v>
          </cell>
          <cell r="T444">
            <v>52.89</v>
          </cell>
          <cell r="U444">
            <v>40.22</v>
          </cell>
          <cell r="V444">
            <v>17.440000000000001</v>
          </cell>
          <cell r="W444">
            <v>0</v>
          </cell>
          <cell r="X444">
            <v>84.001581457940517</v>
          </cell>
          <cell r="Y444">
            <v>2212.4899999999998</v>
          </cell>
          <cell r="Z444">
            <v>91.305980620346986</v>
          </cell>
          <cell r="AB444">
            <v>39523</v>
          </cell>
          <cell r="AC444">
            <v>73.696428571428569</v>
          </cell>
          <cell r="AD444">
            <v>85.276556656387385</v>
          </cell>
          <cell r="AE444">
            <v>80.118130998839774</v>
          </cell>
          <cell r="AF444">
            <v>84.001581457940517</v>
          </cell>
          <cell r="AG444">
            <v>91.305980620346986</v>
          </cell>
        </row>
        <row r="445">
          <cell r="A445">
            <v>39524</v>
          </cell>
          <cell r="B445">
            <v>24.17</v>
          </cell>
          <cell r="C445">
            <v>0</v>
          </cell>
          <cell r="D445">
            <v>16.5</v>
          </cell>
          <cell r="E445">
            <v>72.625</v>
          </cell>
          <cell r="F445">
            <v>30.73</v>
          </cell>
          <cell r="G445">
            <v>37.799999999999997</v>
          </cell>
          <cell r="H445">
            <v>27.91</v>
          </cell>
          <cell r="I445">
            <v>28.84</v>
          </cell>
          <cell r="J445">
            <v>82.199330752575293</v>
          </cell>
          <cell r="K445">
            <v>26.6</v>
          </cell>
          <cell r="L445">
            <v>30.94</v>
          </cell>
          <cell r="M445">
            <v>17.510000000000002</v>
          </cell>
          <cell r="N445">
            <v>79.158316633266551</v>
          </cell>
          <cell r="O445">
            <v>24.17</v>
          </cell>
          <cell r="P445">
            <v>8.76</v>
          </cell>
          <cell r="Q445">
            <v>16.5</v>
          </cell>
          <cell r="R445">
            <v>30.5</v>
          </cell>
          <cell r="S445">
            <v>19.61</v>
          </cell>
          <cell r="T445">
            <v>52.05</v>
          </cell>
          <cell r="U445">
            <v>38.86</v>
          </cell>
          <cell r="V445">
            <v>17.52</v>
          </cell>
          <cell r="W445">
            <v>0</v>
          </cell>
          <cell r="X445">
            <v>82.39698564195777</v>
          </cell>
          <cell r="Y445">
            <v>2177.0100000000002</v>
          </cell>
          <cell r="Z445">
            <v>89.841776853365047</v>
          </cell>
          <cell r="AB445">
            <v>39524</v>
          </cell>
          <cell r="AC445">
            <v>72.625</v>
          </cell>
          <cell r="AD445">
            <v>82.199330752575293</v>
          </cell>
          <cell r="AE445">
            <v>79.158316633266551</v>
          </cell>
          <cell r="AF445">
            <v>82.39698564195777</v>
          </cell>
          <cell r="AG445">
            <v>89.841776853365047</v>
          </cell>
        </row>
        <row r="446">
          <cell r="A446">
            <v>39525</v>
          </cell>
          <cell r="B446">
            <v>25.71</v>
          </cell>
          <cell r="C446">
            <v>0</v>
          </cell>
          <cell r="D446">
            <v>16.25</v>
          </cell>
          <cell r="E446">
            <v>74.928571428571431</v>
          </cell>
          <cell r="F446">
            <v>32</v>
          </cell>
          <cell r="G446">
            <v>40.020000000000003</v>
          </cell>
          <cell r="H446">
            <v>29.9</v>
          </cell>
          <cell r="I446">
            <v>31.08</v>
          </cell>
          <cell r="J446">
            <v>87.264615182730793</v>
          </cell>
          <cell r="K446">
            <v>26.8</v>
          </cell>
          <cell r="L446">
            <v>31.86</v>
          </cell>
          <cell r="M446">
            <v>17.829999999999998</v>
          </cell>
          <cell r="N446">
            <v>80.677143761206622</v>
          </cell>
          <cell r="O446">
            <v>25.71</v>
          </cell>
          <cell r="P446">
            <v>9.75</v>
          </cell>
          <cell r="Q446">
            <v>16.25</v>
          </cell>
          <cell r="R446">
            <v>30.92</v>
          </cell>
          <cell r="S446">
            <v>20.53</v>
          </cell>
          <cell r="T446">
            <v>54.25</v>
          </cell>
          <cell r="U446">
            <v>39.4</v>
          </cell>
          <cell r="V446">
            <v>18.600000000000001</v>
          </cell>
          <cell r="W446">
            <v>0</v>
          </cell>
          <cell r="X446">
            <v>85.34468758539272</v>
          </cell>
          <cell r="Y446">
            <v>2268.2600000000002</v>
          </cell>
          <cell r="Z446">
            <v>93.607520758018467</v>
          </cell>
          <cell r="AB446">
            <v>39525</v>
          </cell>
          <cell r="AC446">
            <v>74.928571428571431</v>
          </cell>
          <cell r="AD446">
            <v>87.264615182730793</v>
          </cell>
          <cell r="AE446">
            <v>80.677143761206622</v>
          </cell>
          <cell r="AF446">
            <v>85.34468758539272</v>
          </cell>
          <cell r="AG446">
            <v>93.607520758018467</v>
          </cell>
        </row>
        <row r="447">
          <cell r="A447">
            <v>39526</v>
          </cell>
          <cell r="B447">
            <v>25.57</v>
          </cell>
          <cell r="C447">
            <v>0</v>
          </cell>
          <cell r="D447">
            <v>15.71</v>
          </cell>
          <cell r="E447">
            <v>73.714285714285722</v>
          </cell>
          <cell r="F447">
            <v>32.869999999999997</v>
          </cell>
          <cell r="G447">
            <v>39.69</v>
          </cell>
          <cell r="H447">
            <v>29.67</v>
          </cell>
          <cell r="I447">
            <v>29.33</v>
          </cell>
          <cell r="J447">
            <v>86.319795289023034</v>
          </cell>
          <cell r="K447">
            <v>24.86</v>
          </cell>
          <cell r="L447">
            <v>26.59</v>
          </cell>
          <cell r="M447">
            <v>13.86</v>
          </cell>
          <cell r="N447">
            <v>68.885138698449538</v>
          </cell>
          <cell r="O447">
            <v>25.57</v>
          </cell>
          <cell r="P447">
            <v>9.06</v>
          </cell>
          <cell r="Q447">
            <v>15.71</v>
          </cell>
          <cell r="R447">
            <v>31.6</v>
          </cell>
          <cell r="S447">
            <v>20.82</v>
          </cell>
          <cell r="T447">
            <v>54.44</v>
          </cell>
          <cell r="U447">
            <v>39.83</v>
          </cell>
          <cell r="V447">
            <v>18.2</v>
          </cell>
          <cell r="W447">
            <v>0</v>
          </cell>
          <cell r="X447">
            <v>85.273372215793472</v>
          </cell>
          <cell r="Y447">
            <v>2209.96</v>
          </cell>
          <cell r="Z447">
            <v>91.201571501675502</v>
          </cell>
          <cell r="AB447">
            <v>39526</v>
          </cell>
          <cell r="AC447">
            <v>73.714285714285722</v>
          </cell>
          <cell r="AD447">
            <v>86.319795289023034</v>
          </cell>
          <cell r="AE447">
            <v>68.885138698449538</v>
          </cell>
          <cell r="AF447">
            <v>85.273372215793472</v>
          </cell>
          <cell r="AG447">
            <v>91.201571501675502</v>
          </cell>
        </row>
        <row r="448">
          <cell r="A448">
            <v>39527</v>
          </cell>
          <cell r="B448">
            <v>24.08</v>
          </cell>
          <cell r="C448">
            <v>0</v>
          </cell>
          <cell r="D448">
            <v>15.8</v>
          </cell>
          <cell r="E448">
            <v>71.214285714285708</v>
          </cell>
          <cell r="F448">
            <v>33.61</v>
          </cell>
          <cell r="G448">
            <v>40.090000000000003</v>
          </cell>
          <cell r="H448">
            <v>29.36</v>
          </cell>
          <cell r="I448">
            <v>30.92</v>
          </cell>
          <cell r="J448">
            <v>87.907617610393032</v>
          </cell>
          <cell r="K448">
            <v>25.04</v>
          </cell>
          <cell r="L448">
            <v>28.22</v>
          </cell>
          <cell r="M448">
            <v>14.9</v>
          </cell>
          <cell r="N448">
            <v>71.891150722497628</v>
          </cell>
          <cell r="O448">
            <v>24.08</v>
          </cell>
          <cell r="P448">
            <v>9.2100000000000009</v>
          </cell>
          <cell r="Q448">
            <v>15.8</v>
          </cell>
          <cell r="R448">
            <v>32.31</v>
          </cell>
          <cell r="S448">
            <v>20.149999999999999</v>
          </cell>
          <cell r="T448">
            <v>55.24</v>
          </cell>
          <cell r="U448">
            <v>38.54</v>
          </cell>
          <cell r="V448">
            <v>19</v>
          </cell>
          <cell r="W448">
            <v>0</v>
          </cell>
          <cell r="X448">
            <v>84.916795367797334</v>
          </cell>
          <cell r="Y448">
            <v>2258.11</v>
          </cell>
          <cell r="Z448">
            <v>93.188646230541949</v>
          </cell>
          <cell r="AB448">
            <v>39527</v>
          </cell>
          <cell r="AC448">
            <v>71.214285714285708</v>
          </cell>
          <cell r="AD448">
            <v>87.907617610393032</v>
          </cell>
          <cell r="AE448">
            <v>71.891150722497628</v>
          </cell>
          <cell r="AF448">
            <v>84.916795367797334</v>
          </cell>
          <cell r="AG448">
            <v>93.188646230541949</v>
          </cell>
        </row>
        <row r="449">
          <cell r="A449">
            <v>39528</v>
          </cell>
          <cell r="B449">
            <v>24.08</v>
          </cell>
          <cell r="C449">
            <v>0</v>
          </cell>
          <cell r="D449">
            <v>15.8</v>
          </cell>
          <cell r="E449">
            <v>71.214285714285708</v>
          </cell>
          <cell r="F449">
            <v>33.61</v>
          </cell>
          <cell r="G449">
            <v>40.090000000000003</v>
          </cell>
          <cell r="H449">
            <v>29.36</v>
          </cell>
          <cell r="I449">
            <v>30.92</v>
          </cell>
          <cell r="J449">
            <v>87.907617610393032</v>
          </cell>
          <cell r="K449">
            <v>25.04</v>
          </cell>
          <cell r="L449">
            <v>28.22</v>
          </cell>
          <cell r="M449">
            <v>14.9</v>
          </cell>
          <cell r="N449">
            <v>71.891150722497628</v>
          </cell>
          <cell r="O449">
            <v>24.08</v>
          </cell>
          <cell r="P449">
            <v>9.2100000000000009</v>
          </cell>
          <cell r="Q449">
            <v>15.8</v>
          </cell>
          <cell r="R449">
            <v>32.31</v>
          </cell>
          <cell r="S449">
            <v>20.149999999999999</v>
          </cell>
          <cell r="T449">
            <v>55.24</v>
          </cell>
          <cell r="U449">
            <v>38.54</v>
          </cell>
          <cell r="V449">
            <v>19</v>
          </cell>
          <cell r="W449">
            <v>0</v>
          </cell>
          <cell r="X449">
            <v>84.916795367797334</v>
          </cell>
          <cell r="Y449">
            <v>2258.11</v>
          </cell>
          <cell r="Z449">
            <v>93.188646230541949</v>
          </cell>
          <cell r="AB449">
            <v>39528</v>
          </cell>
          <cell r="AC449">
            <v>71.214285714285708</v>
          </cell>
          <cell r="AD449">
            <v>87.907617610393032</v>
          </cell>
          <cell r="AE449">
            <v>71.891150722497628</v>
          </cell>
          <cell r="AF449">
            <v>84.916795367797334</v>
          </cell>
          <cell r="AG449">
            <v>93.188646230541949</v>
          </cell>
        </row>
        <row r="450">
          <cell r="A450">
            <v>39529</v>
          </cell>
          <cell r="B450">
            <v>24.08</v>
          </cell>
          <cell r="C450">
            <v>0</v>
          </cell>
          <cell r="D450">
            <v>15.8</v>
          </cell>
          <cell r="E450">
            <v>71.214285714285708</v>
          </cell>
          <cell r="F450">
            <v>33.61</v>
          </cell>
          <cell r="G450">
            <v>40.090000000000003</v>
          </cell>
          <cell r="H450">
            <v>29.36</v>
          </cell>
          <cell r="I450">
            <v>30.92</v>
          </cell>
          <cell r="J450">
            <v>87.907617610393032</v>
          </cell>
          <cell r="K450">
            <v>25.04</v>
          </cell>
          <cell r="L450">
            <v>28.22</v>
          </cell>
          <cell r="M450">
            <v>14.9</v>
          </cell>
          <cell r="N450">
            <v>71.891150722497628</v>
          </cell>
          <cell r="O450">
            <v>24.08</v>
          </cell>
          <cell r="P450">
            <v>9.2100000000000009</v>
          </cell>
          <cell r="Q450">
            <v>15.8</v>
          </cell>
          <cell r="R450">
            <v>32.31</v>
          </cell>
          <cell r="S450">
            <v>20.149999999999999</v>
          </cell>
          <cell r="T450">
            <v>55.24</v>
          </cell>
          <cell r="U450">
            <v>38.54</v>
          </cell>
          <cell r="V450">
            <v>19</v>
          </cell>
          <cell r="W450">
            <v>0</v>
          </cell>
          <cell r="X450">
            <v>84.916795367797334</v>
          </cell>
          <cell r="Y450">
            <v>2258.11</v>
          </cell>
          <cell r="Z450">
            <v>93.188646230541949</v>
          </cell>
          <cell r="AB450">
            <v>39529</v>
          </cell>
          <cell r="AC450">
            <v>71.214285714285708</v>
          </cell>
          <cell r="AD450">
            <v>87.907617610393032</v>
          </cell>
          <cell r="AE450">
            <v>71.891150722497628</v>
          </cell>
          <cell r="AF450">
            <v>84.916795367797334</v>
          </cell>
          <cell r="AG450">
            <v>93.188646230541949</v>
          </cell>
        </row>
        <row r="451">
          <cell r="A451">
            <v>39530</v>
          </cell>
          <cell r="B451">
            <v>24.08</v>
          </cell>
          <cell r="C451">
            <v>0</v>
          </cell>
          <cell r="D451">
            <v>15.8</v>
          </cell>
          <cell r="E451">
            <v>71.214285714285708</v>
          </cell>
          <cell r="F451">
            <v>33.61</v>
          </cell>
          <cell r="G451">
            <v>40.090000000000003</v>
          </cell>
          <cell r="H451">
            <v>29.36</v>
          </cell>
          <cell r="I451">
            <v>30.92</v>
          </cell>
          <cell r="J451">
            <v>87.907617610393032</v>
          </cell>
          <cell r="K451">
            <v>25.04</v>
          </cell>
          <cell r="L451">
            <v>28.22</v>
          </cell>
          <cell r="M451">
            <v>14.9</v>
          </cell>
          <cell r="N451">
            <v>71.891150722497628</v>
          </cell>
          <cell r="O451">
            <v>24.08</v>
          </cell>
          <cell r="P451">
            <v>9.2100000000000009</v>
          </cell>
          <cell r="Q451">
            <v>15.8</v>
          </cell>
          <cell r="R451">
            <v>32.31</v>
          </cell>
          <cell r="S451">
            <v>20.149999999999999</v>
          </cell>
          <cell r="T451">
            <v>55.24</v>
          </cell>
          <cell r="U451">
            <v>38.54</v>
          </cell>
          <cell r="V451">
            <v>19</v>
          </cell>
          <cell r="W451">
            <v>0</v>
          </cell>
          <cell r="X451">
            <v>84.916795367797334</v>
          </cell>
          <cell r="Y451">
            <v>2258.11</v>
          </cell>
          <cell r="Z451">
            <v>93.188646230541949</v>
          </cell>
          <cell r="AB451">
            <v>39530</v>
          </cell>
          <cell r="AC451">
            <v>71.214285714285708</v>
          </cell>
          <cell r="AD451">
            <v>87.907617610393032</v>
          </cell>
          <cell r="AE451">
            <v>71.891150722497628</v>
          </cell>
          <cell r="AF451">
            <v>84.916795367797334</v>
          </cell>
          <cell r="AG451">
            <v>93.188646230541949</v>
          </cell>
        </row>
        <row r="452">
          <cell r="A452">
            <v>39531</v>
          </cell>
          <cell r="B452">
            <v>22.61</v>
          </cell>
          <cell r="C452">
            <v>0</v>
          </cell>
          <cell r="D452">
            <v>15.95</v>
          </cell>
          <cell r="E452">
            <v>68.857142857142861</v>
          </cell>
          <cell r="F452">
            <v>34.04</v>
          </cell>
          <cell r="G452">
            <v>39.32</v>
          </cell>
          <cell r="H452">
            <v>30.49</v>
          </cell>
          <cell r="I452">
            <v>30.78</v>
          </cell>
          <cell r="J452">
            <v>88.334098812413885</v>
          </cell>
          <cell r="K452">
            <v>24.45</v>
          </cell>
          <cell r="L452">
            <v>28.1</v>
          </cell>
          <cell r="M452">
            <v>14.71</v>
          </cell>
          <cell r="N452">
            <v>70.94188376753506</v>
          </cell>
          <cell r="O452">
            <v>22.61</v>
          </cell>
          <cell r="P452">
            <v>9.4499999999999993</v>
          </cell>
          <cell r="Q452">
            <v>15.95</v>
          </cell>
          <cell r="R452">
            <v>32.92</v>
          </cell>
          <cell r="S452">
            <v>20.29</v>
          </cell>
          <cell r="T452">
            <v>53.71</v>
          </cell>
          <cell r="U452">
            <v>40</v>
          </cell>
          <cell r="V452">
            <v>19.38</v>
          </cell>
          <cell r="W452">
            <v>0</v>
          </cell>
          <cell r="X452">
            <v>84.908871437841853</v>
          </cell>
          <cell r="Y452">
            <v>2326.75</v>
          </cell>
          <cell r="Z452">
            <v>96.021311015368369</v>
          </cell>
          <cell r="AB452">
            <v>39531</v>
          </cell>
          <cell r="AC452">
            <v>68.857142857142861</v>
          </cell>
          <cell r="AD452">
            <v>88.334098812413885</v>
          </cell>
          <cell r="AE452">
            <v>70.94188376753506</v>
          </cell>
          <cell r="AF452">
            <v>84.908871437841853</v>
          </cell>
          <cell r="AG452">
            <v>96.021311015368369</v>
          </cell>
        </row>
        <row r="453">
          <cell r="A453">
            <v>39532</v>
          </cell>
          <cell r="B453">
            <v>22.1</v>
          </cell>
          <cell r="C453">
            <v>0</v>
          </cell>
          <cell r="D453">
            <v>15.88</v>
          </cell>
          <cell r="E453">
            <v>67.821428571428584</v>
          </cell>
          <cell r="F453">
            <v>34.340000000000003</v>
          </cell>
          <cell r="G453">
            <v>39.270000000000003</v>
          </cell>
          <cell r="H453">
            <v>30.94</v>
          </cell>
          <cell r="I453">
            <v>30.94</v>
          </cell>
          <cell r="J453">
            <v>88.898366248933797</v>
          </cell>
          <cell r="K453">
            <v>24.44</v>
          </cell>
          <cell r="L453">
            <v>27.89</v>
          </cell>
          <cell r="M453">
            <v>14.83</v>
          </cell>
          <cell r="N453">
            <v>70.836409661428107</v>
          </cell>
          <cell r="O453">
            <v>22.1</v>
          </cell>
          <cell r="P453">
            <v>9.1999999999999993</v>
          </cell>
          <cell r="Q453">
            <v>15.88</v>
          </cell>
          <cell r="R453">
            <v>32.729999999999997</v>
          </cell>
          <cell r="S453">
            <v>20.440000000000001</v>
          </cell>
          <cell r="T453">
            <v>51.84</v>
          </cell>
          <cell r="U453">
            <v>40.29</v>
          </cell>
          <cell r="V453">
            <v>18.86</v>
          </cell>
          <cell r="W453">
            <v>0</v>
          </cell>
          <cell r="X453">
            <v>83.732167839454505</v>
          </cell>
          <cell r="Y453">
            <v>2341.0500000000002</v>
          </cell>
          <cell r="Z453">
            <v>96.611449512207216</v>
          </cell>
          <cell r="AB453">
            <v>39532</v>
          </cell>
          <cell r="AC453">
            <v>67.821428571428584</v>
          </cell>
          <cell r="AD453">
            <v>88.898366248933797</v>
          </cell>
          <cell r="AE453">
            <v>70.836409661428107</v>
          </cell>
          <cell r="AF453">
            <v>83.732167839454505</v>
          </cell>
          <cell r="AG453">
            <v>96.611449512207216</v>
          </cell>
        </row>
        <row r="454">
          <cell r="A454">
            <v>39533</v>
          </cell>
          <cell r="B454">
            <v>24.75</v>
          </cell>
          <cell r="C454">
            <v>0</v>
          </cell>
          <cell r="D454">
            <v>15.36</v>
          </cell>
          <cell r="E454">
            <v>71.625</v>
          </cell>
          <cell r="F454">
            <v>34.31</v>
          </cell>
          <cell r="G454">
            <v>39.42</v>
          </cell>
          <cell r="H454">
            <v>31.44</v>
          </cell>
          <cell r="I454">
            <v>30.98</v>
          </cell>
          <cell r="J454">
            <v>89.331408700216528</v>
          </cell>
          <cell r="K454">
            <v>24.94</v>
          </cell>
          <cell r="L454">
            <v>28.2</v>
          </cell>
          <cell r="M454">
            <v>14.57</v>
          </cell>
          <cell r="N454">
            <v>71.416517245016351</v>
          </cell>
          <cell r="O454">
            <v>24.75</v>
          </cell>
          <cell r="P454">
            <v>8.81</v>
          </cell>
          <cell r="Q454">
            <v>15.36</v>
          </cell>
          <cell r="R454">
            <v>32</v>
          </cell>
          <cell r="S454">
            <v>20.56</v>
          </cell>
          <cell r="T454">
            <v>52.55</v>
          </cell>
          <cell r="U454">
            <v>39.520000000000003</v>
          </cell>
          <cell r="V454">
            <v>17.989999999999998</v>
          </cell>
          <cell r="W454">
            <v>0</v>
          </cell>
          <cell r="X454">
            <v>83.811407139009233</v>
          </cell>
          <cell r="Y454">
            <v>2324.36</v>
          </cell>
          <cell r="Z454">
            <v>95.922679476386222</v>
          </cell>
          <cell r="AB454">
            <v>39533</v>
          </cell>
          <cell r="AC454">
            <v>71.625</v>
          </cell>
          <cell r="AD454">
            <v>89.331408700216528</v>
          </cell>
          <cell r="AE454">
            <v>71.416517245016351</v>
          </cell>
          <cell r="AF454">
            <v>83.811407139009233</v>
          </cell>
          <cell r="AG454">
            <v>95.922679476386222</v>
          </cell>
        </row>
        <row r="455">
          <cell r="A455">
            <v>39534</v>
          </cell>
          <cell r="B455">
            <v>24.25</v>
          </cell>
          <cell r="C455">
            <v>0</v>
          </cell>
          <cell r="D455">
            <v>14.96</v>
          </cell>
          <cell r="E455">
            <v>70.017857142857139</v>
          </cell>
          <cell r="F455">
            <v>35.36</v>
          </cell>
          <cell r="G455">
            <v>39.75</v>
          </cell>
          <cell r="H455">
            <v>30.29</v>
          </cell>
          <cell r="I455">
            <v>30.64</v>
          </cell>
          <cell r="J455">
            <v>89.25923495833608</v>
          </cell>
          <cell r="K455">
            <v>24.24</v>
          </cell>
          <cell r="L455">
            <v>27.47</v>
          </cell>
          <cell r="M455">
            <v>14.58</v>
          </cell>
          <cell r="N455">
            <v>69.918784938297634</v>
          </cell>
          <cell r="O455">
            <v>24.25</v>
          </cell>
          <cell r="P455">
            <v>9.06</v>
          </cell>
          <cell r="Q455">
            <v>14.96</v>
          </cell>
          <cell r="R455">
            <v>30.85</v>
          </cell>
          <cell r="S455">
            <v>20.059999999999999</v>
          </cell>
          <cell r="T455">
            <v>52.3</v>
          </cell>
          <cell r="U455">
            <v>38.630000000000003</v>
          </cell>
          <cell r="V455">
            <v>18.34</v>
          </cell>
          <cell r="W455">
            <v>0</v>
          </cell>
          <cell r="X455">
            <v>82.587159960889068</v>
          </cell>
          <cell r="Y455">
            <v>2280.83</v>
          </cell>
          <cell r="Z455">
            <v>94.126264877267701</v>
          </cell>
          <cell r="AB455">
            <v>39534</v>
          </cell>
          <cell r="AC455">
            <v>70.017857142857139</v>
          </cell>
          <cell r="AD455">
            <v>89.25923495833608</v>
          </cell>
          <cell r="AE455">
            <v>69.918784938297634</v>
          </cell>
          <cell r="AF455">
            <v>82.587159960889068</v>
          </cell>
          <cell r="AG455">
            <v>94.126264877267701</v>
          </cell>
        </row>
        <row r="456">
          <cell r="A456">
            <v>39535</v>
          </cell>
          <cell r="B456">
            <v>24.05</v>
          </cell>
          <cell r="C456">
            <v>0</v>
          </cell>
          <cell r="D456">
            <v>14.7</v>
          </cell>
          <cell r="E456">
            <v>69.196428571428569</v>
          </cell>
          <cell r="F456">
            <v>36.130000000000003</v>
          </cell>
          <cell r="G456">
            <v>39.24</v>
          </cell>
          <cell r="H456">
            <v>29.19</v>
          </cell>
          <cell r="I456">
            <v>30.21</v>
          </cell>
          <cell r="J456">
            <v>88.425956302079925</v>
          </cell>
          <cell r="K456">
            <v>24.04</v>
          </cell>
          <cell r="L456">
            <v>27.21</v>
          </cell>
          <cell r="M456">
            <v>14.13</v>
          </cell>
          <cell r="N456">
            <v>68.958970572724382</v>
          </cell>
          <cell r="O456">
            <v>24.05</v>
          </cell>
          <cell r="P456">
            <v>9.7799999999999994</v>
          </cell>
          <cell r="Q456">
            <v>14.7</v>
          </cell>
          <cell r="R456">
            <v>29.52</v>
          </cell>
          <cell r="S456">
            <v>19.5</v>
          </cell>
          <cell r="T456">
            <v>51.66</v>
          </cell>
          <cell r="U456">
            <v>38.4</v>
          </cell>
          <cell r="V456">
            <v>17.93</v>
          </cell>
          <cell r="W456">
            <v>0</v>
          </cell>
          <cell r="X456">
            <v>81.434228152368135</v>
          </cell>
          <cell r="Y456">
            <v>2261.1799999999998</v>
          </cell>
          <cell r="Z456">
            <v>93.315340299443704</v>
          </cell>
          <cell r="AB456">
            <v>39535</v>
          </cell>
          <cell r="AC456">
            <v>69.196428571428569</v>
          </cell>
          <cell r="AD456">
            <v>88.425956302079925</v>
          </cell>
          <cell r="AE456">
            <v>68.958970572724382</v>
          </cell>
          <cell r="AF456">
            <v>81.434228152368135</v>
          </cell>
          <cell r="AG456">
            <v>93.315340299443704</v>
          </cell>
        </row>
        <row r="457">
          <cell r="A457">
            <v>39536</v>
          </cell>
          <cell r="B457">
            <v>24.05</v>
          </cell>
          <cell r="C457">
            <v>0</v>
          </cell>
          <cell r="D457">
            <v>14.7</v>
          </cell>
          <cell r="E457">
            <v>69.196428571428569</v>
          </cell>
          <cell r="F457">
            <v>36.130000000000003</v>
          </cell>
          <cell r="G457">
            <v>39.24</v>
          </cell>
          <cell r="H457">
            <v>29.19</v>
          </cell>
          <cell r="I457">
            <v>30.21</v>
          </cell>
          <cell r="J457">
            <v>88.425956302079925</v>
          </cell>
          <cell r="K457">
            <v>24.04</v>
          </cell>
          <cell r="L457">
            <v>27.21</v>
          </cell>
          <cell r="M457">
            <v>14.13</v>
          </cell>
          <cell r="N457">
            <v>68.958970572724382</v>
          </cell>
          <cell r="O457">
            <v>24.05</v>
          </cell>
          <cell r="P457">
            <v>9.7799999999999994</v>
          </cell>
          <cell r="Q457">
            <v>14.7</v>
          </cell>
          <cell r="R457">
            <v>29.52</v>
          </cell>
          <cell r="S457">
            <v>19.5</v>
          </cell>
          <cell r="T457">
            <v>51.66</v>
          </cell>
          <cell r="U457">
            <v>38.4</v>
          </cell>
          <cell r="V457">
            <v>17.93</v>
          </cell>
          <cell r="W457">
            <v>0</v>
          </cell>
          <cell r="X457">
            <v>81.434228152368135</v>
          </cell>
          <cell r="Y457">
            <v>2261.1799999999998</v>
          </cell>
          <cell r="Z457">
            <v>93.315340299443704</v>
          </cell>
          <cell r="AB457">
            <v>39536</v>
          </cell>
          <cell r="AC457">
            <v>69.196428571428569</v>
          </cell>
          <cell r="AD457">
            <v>88.425956302079925</v>
          </cell>
          <cell r="AE457">
            <v>68.958970572724382</v>
          </cell>
          <cell r="AF457">
            <v>81.434228152368135</v>
          </cell>
          <cell r="AG457">
            <v>93.315340299443704</v>
          </cell>
        </row>
        <row r="458">
          <cell r="A458">
            <v>39537</v>
          </cell>
          <cell r="B458">
            <v>24.05</v>
          </cell>
          <cell r="C458">
            <v>0</v>
          </cell>
          <cell r="D458">
            <v>14.7</v>
          </cell>
          <cell r="E458">
            <v>69.196428571428569</v>
          </cell>
          <cell r="F458">
            <v>36.130000000000003</v>
          </cell>
          <cell r="G458">
            <v>39.24</v>
          </cell>
          <cell r="H458">
            <v>29.19</v>
          </cell>
          <cell r="I458">
            <v>30.21</v>
          </cell>
          <cell r="J458">
            <v>88.425956302079925</v>
          </cell>
          <cell r="K458">
            <v>24.04</v>
          </cell>
          <cell r="L458">
            <v>27.21</v>
          </cell>
          <cell r="M458">
            <v>14.13</v>
          </cell>
          <cell r="N458">
            <v>68.958970572724382</v>
          </cell>
          <cell r="O458">
            <v>24.05</v>
          </cell>
          <cell r="P458">
            <v>9.7799999999999994</v>
          </cell>
          <cell r="Q458">
            <v>14.7</v>
          </cell>
          <cell r="R458">
            <v>29.52</v>
          </cell>
          <cell r="S458">
            <v>19.5</v>
          </cell>
          <cell r="T458">
            <v>51.66</v>
          </cell>
          <cell r="U458">
            <v>38.4</v>
          </cell>
          <cell r="V458">
            <v>17.93</v>
          </cell>
          <cell r="W458">
            <v>0</v>
          </cell>
          <cell r="X458">
            <v>81.434228152368135</v>
          </cell>
          <cell r="Y458">
            <v>2261.1799999999998</v>
          </cell>
          <cell r="Z458">
            <v>93.315340299443704</v>
          </cell>
          <cell r="AB458">
            <v>39537</v>
          </cell>
          <cell r="AC458">
            <v>69.196428571428569</v>
          </cell>
          <cell r="AD458">
            <v>88.425956302079925</v>
          </cell>
          <cell r="AE458">
            <v>68.958970572724382</v>
          </cell>
          <cell r="AF458">
            <v>81.434228152368135</v>
          </cell>
          <cell r="AG458">
            <v>93.315340299443704</v>
          </cell>
        </row>
        <row r="459">
          <cell r="A459">
            <v>39538</v>
          </cell>
          <cell r="B459">
            <v>23.67</v>
          </cell>
          <cell r="C459">
            <v>0</v>
          </cell>
          <cell r="D459">
            <v>14.82</v>
          </cell>
          <cell r="E459">
            <v>68.732142857142861</v>
          </cell>
          <cell r="F459">
            <v>35.340000000000003</v>
          </cell>
          <cell r="G459">
            <v>39.69</v>
          </cell>
          <cell r="H459">
            <v>28.55</v>
          </cell>
          <cell r="I459">
            <v>30.59</v>
          </cell>
          <cell r="J459">
            <v>88.03228134636835</v>
          </cell>
          <cell r="K459">
            <v>24.42</v>
          </cell>
          <cell r="L459">
            <v>27.33</v>
          </cell>
          <cell r="M459">
            <v>13.94</v>
          </cell>
          <cell r="N459">
            <v>69.285940301655941</v>
          </cell>
          <cell r="O459">
            <v>23.67</v>
          </cell>
          <cell r="P459">
            <v>10.32</v>
          </cell>
          <cell r="Q459">
            <v>14.82</v>
          </cell>
          <cell r="R459">
            <v>29.87</v>
          </cell>
          <cell r="S459">
            <v>19.61</v>
          </cell>
          <cell r="T459">
            <v>52.37</v>
          </cell>
          <cell r="U459">
            <v>37.28</v>
          </cell>
          <cell r="V459">
            <v>17.079999999999998</v>
          </cell>
          <cell r="W459">
            <v>0</v>
          </cell>
          <cell r="X459">
            <v>81.228205973525903</v>
          </cell>
          <cell r="Y459">
            <v>2279.1</v>
          </cell>
          <cell r="Z459">
            <v>94.054870499678117</v>
          </cell>
          <cell r="AB459">
            <v>39538</v>
          </cell>
          <cell r="AC459">
            <v>68.732142857142861</v>
          </cell>
          <cell r="AD459">
            <v>88.03228134636835</v>
          </cell>
          <cell r="AE459">
            <v>69.285940301655941</v>
          </cell>
          <cell r="AF459">
            <v>81.228205973525903</v>
          </cell>
          <cell r="AG459">
            <v>94.054870499678117</v>
          </cell>
        </row>
        <row r="460">
          <cell r="A460">
            <v>39539</v>
          </cell>
          <cell r="B460">
            <v>24.92</v>
          </cell>
          <cell r="C460">
            <v>0</v>
          </cell>
          <cell r="D460">
            <v>14.3</v>
          </cell>
          <cell r="E460">
            <v>70.035714285714278</v>
          </cell>
          <cell r="F460">
            <v>37.04</v>
          </cell>
          <cell r="G460">
            <v>40.299999999999997</v>
          </cell>
          <cell r="H460">
            <v>29.55</v>
          </cell>
          <cell r="I460">
            <v>31</v>
          </cell>
          <cell r="J460">
            <v>90.473066071780067</v>
          </cell>
          <cell r="K460">
            <v>24.85</v>
          </cell>
          <cell r="L460">
            <v>28.78</v>
          </cell>
          <cell r="M460">
            <v>14.51</v>
          </cell>
          <cell r="N460">
            <v>71.870055901276231</v>
          </cell>
          <cell r="O460">
            <v>24.92</v>
          </cell>
          <cell r="P460">
            <v>10.4</v>
          </cell>
          <cell r="Q460">
            <v>14.3</v>
          </cell>
          <cell r="R460">
            <v>29.85</v>
          </cell>
          <cell r="S460">
            <v>19.32</v>
          </cell>
          <cell r="T460">
            <v>53.87</v>
          </cell>
          <cell r="U460">
            <v>37.31</v>
          </cell>
          <cell r="V460">
            <v>17.850000000000001</v>
          </cell>
          <cell r="W460">
            <v>0</v>
          </cell>
          <cell r="X460">
            <v>82.337556167291751</v>
          </cell>
          <cell r="Y460">
            <v>2362.75</v>
          </cell>
          <cell r="Z460">
            <v>97.506974364053562</v>
          </cell>
          <cell r="AB460">
            <v>39539</v>
          </cell>
          <cell r="AC460">
            <v>70.035714285714278</v>
          </cell>
          <cell r="AD460">
            <v>90.473066071780067</v>
          </cell>
          <cell r="AE460">
            <v>71.870055901276231</v>
          </cell>
          <cell r="AF460">
            <v>82.337556167291751</v>
          </cell>
          <cell r="AG460">
            <v>97.506974364053562</v>
          </cell>
        </row>
        <row r="461">
          <cell r="A461">
            <v>39540</v>
          </cell>
          <cell r="B461">
            <v>24.53</v>
          </cell>
          <cell r="C461">
            <v>0</v>
          </cell>
          <cell r="D461">
            <v>14.36</v>
          </cell>
          <cell r="E461">
            <v>69.446428571428569</v>
          </cell>
          <cell r="F461">
            <v>37.270000000000003</v>
          </cell>
          <cell r="G461">
            <v>40.28</v>
          </cell>
          <cell r="H461">
            <v>28.51</v>
          </cell>
          <cell r="I461">
            <v>30.67</v>
          </cell>
          <cell r="J461">
            <v>89.711961157404389</v>
          </cell>
          <cell r="K461">
            <v>24.17</v>
          </cell>
          <cell r="L461">
            <v>28.56</v>
          </cell>
          <cell r="M461">
            <v>14.04</v>
          </cell>
          <cell r="N461">
            <v>70.425060647611019</v>
          </cell>
          <cell r="O461">
            <v>24.53</v>
          </cell>
          <cell r="P461">
            <v>10.75</v>
          </cell>
          <cell r="Q461">
            <v>14.36</v>
          </cell>
          <cell r="R461">
            <v>29.55</v>
          </cell>
          <cell r="S461">
            <v>19.28</v>
          </cell>
          <cell r="T461">
            <v>53.2</v>
          </cell>
          <cell r="U461">
            <v>37.57</v>
          </cell>
          <cell r="V461">
            <v>17.21</v>
          </cell>
          <cell r="W461">
            <v>0</v>
          </cell>
          <cell r="X461">
            <v>81.794766965342035</v>
          </cell>
          <cell r="Y461">
            <v>2361.4</v>
          </cell>
          <cell r="Z461">
            <v>97.451261988477867</v>
          </cell>
          <cell r="AB461">
            <v>39540</v>
          </cell>
          <cell r="AC461">
            <v>69.446428571428569</v>
          </cell>
          <cell r="AD461">
            <v>89.711961157404389</v>
          </cell>
          <cell r="AE461">
            <v>70.425060647611019</v>
          </cell>
          <cell r="AF461">
            <v>81.794766965342035</v>
          </cell>
          <cell r="AG461">
            <v>97.451261988477867</v>
          </cell>
        </row>
        <row r="462">
          <cell r="A462">
            <v>39541</v>
          </cell>
          <cell r="B462">
            <v>23.77</v>
          </cell>
          <cell r="C462">
            <v>0</v>
          </cell>
          <cell r="D462">
            <v>14.36</v>
          </cell>
          <cell r="E462">
            <v>68.089285714285708</v>
          </cell>
          <cell r="F462">
            <v>36.03</v>
          </cell>
          <cell r="G462">
            <v>41.23</v>
          </cell>
          <cell r="H462">
            <v>28.1</v>
          </cell>
          <cell r="I462">
            <v>31</v>
          </cell>
          <cell r="J462">
            <v>89.46919493471556</v>
          </cell>
          <cell r="K462">
            <v>24.06</v>
          </cell>
          <cell r="L462">
            <v>28.62</v>
          </cell>
          <cell r="M462">
            <v>14.21</v>
          </cell>
          <cell r="N462">
            <v>70.551629574939355</v>
          </cell>
          <cell r="O462">
            <v>23.77</v>
          </cell>
          <cell r="P462">
            <v>10.67</v>
          </cell>
          <cell r="Q462">
            <v>14.36</v>
          </cell>
          <cell r="R462">
            <v>30.53</v>
          </cell>
          <cell r="S462">
            <v>19.52</v>
          </cell>
          <cell r="T462">
            <v>52.81</v>
          </cell>
          <cell r="U462">
            <v>38.4</v>
          </cell>
          <cell r="V462">
            <v>17.36</v>
          </cell>
          <cell r="W462">
            <v>0</v>
          </cell>
          <cell r="X462">
            <v>82.17907756818235</v>
          </cell>
          <cell r="Y462">
            <v>2363.3000000000002</v>
          </cell>
          <cell r="Z462">
            <v>97.529671998547357</v>
          </cell>
          <cell r="AB462">
            <v>39541</v>
          </cell>
          <cell r="AC462">
            <v>68.089285714285708</v>
          </cell>
          <cell r="AD462">
            <v>89.46919493471556</v>
          </cell>
          <cell r="AE462">
            <v>70.551629574939355</v>
          </cell>
          <cell r="AF462">
            <v>82.17907756818235</v>
          </cell>
          <cell r="AG462">
            <v>97.529671998547357</v>
          </cell>
        </row>
        <row r="463">
          <cell r="A463">
            <v>39542</v>
          </cell>
          <cell r="B463">
            <v>23.58</v>
          </cell>
          <cell r="C463">
            <v>0</v>
          </cell>
          <cell r="D463">
            <v>14.69</v>
          </cell>
          <cell r="E463">
            <v>68.339285714285708</v>
          </cell>
          <cell r="F463">
            <v>35.619999999999997</v>
          </cell>
          <cell r="G463">
            <v>40.89</v>
          </cell>
          <cell r="H463">
            <v>28.49</v>
          </cell>
          <cell r="I463">
            <v>32.200000000000003</v>
          </cell>
          <cell r="J463">
            <v>90.020339872711759</v>
          </cell>
          <cell r="K463">
            <v>23.55</v>
          </cell>
          <cell r="L463">
            <v>28.35</v>
          </cell>
          <cell r="M463">
            <v>14.26</v>
          </cell>
          <cell r="N463">
            <v>69.781668600358628</v>
          </cell>
          <cell r="O463">
            <v>23.58</v>
          </cell>
          <cell r="P463">
            <v>10.84</v>
          </cell>
          <cell r="Q463">
            <v>14.69</v>
          </cell>
          <cell r="R463">
            <v>29.76</v>
          </cell>
          <cell r="S463">
            <v>19.36</v>
          </cell>
          <cell r="T463">
            <v>54.3</v>
          </cell>
          <cell r="U463">
            <v>38.4</v>
          </cell>
          <cell r="V463">
            <v>16.8</v>
          </cell>
          <cell r="W463">
            <v>0</v>
          </cell>
          <cell r="X463">
            <v>82.301898482492135</v>
          </cell>
          <cell r="Y463">
            <v>2370.98</v>
          </cell>
          <cell r="Z463">
            <v>97.84661351293353</v>
          </cell>
          <cell r="AB463">
            <v>39542</v>
          </cell>
          <cell r="AC463">
            <v>68.339285714285708</v>
          </cell>
          <cell r="AD463">
            <v>90.020339872711759</v>
          </cell>
          <cell r="AE463">
            <v>69.781668600358628</v>
          </cell>
          <cell r="AF463">
            <v>82.301898482492135</v>
          </cell>
          <cell r="AG463">
            <v>97.84661351293353</v>
          </cell>
        </row>
        <row r="464">
          <cell r="A464">
            <v>39543</v>
          </cell>
          <cell r="B464">
            <v>23.58</v>
          </cell>
          <cell r="C464">
            <v>0</v>
          </cell>
          <cell r="D464">
            <v>14.69</v>
          </cell>
          <cell r="E464">
            <v>68.339285714285708</v>
          </cell>
          <cell r="F464">
            <v>35.619999999999997</v>
          </cell>
          <cell r="G464">
            <v>40.89</v>
          </cell>
          <cell r="H464">
            <v>28.49</v>
          </cell>
          <cell r="I464">
            <v>32.200000000000003</v>
          </cell>
          <cell r="J464">
            <v>90.020339872711759</v>
          </cell>
          <cell r="K464">
            <v>23.55</v>
          </cell>
          <cell r="L464">
            <v>28.35</v>
          </cell>
          <cell r="M464">
            <v>14.26</v>
          </cell>
          <cell r="N464">
            <v>69.781668600358628</v>
          </cell>
          <cell r="O464">
            <v>23.58</v>
          </cell>
          <cell r="P464">
            <v>10.84</v>
          </cell>
          <cell r="Q464">
            <v>14.69</v>
          </cell>
          <cell r="R464">
            <v>29.76</v>
          </cell>
          <cell r="S464">
            <v>19.36</v>
          </cell>
          <cell r="T464">
            <v>54.3</v>
          </cell>
          <cell r="U464">
            <v>38.4</v>
          </cell>
          <cell r="V464">
            <v>16.8</v>
          </cell>
          <cell r="W464">
            <v>0</v>
          </cell>
          <cell r="X464">
            <v>82.301898482492135</v>
          </cell>
          <cell r="Y464">
            <v>2370.98</v>
          </cell>
          <cell r="Z464">
            <v>97.84661351293353</v>
          </cell>
          <cell r="AB464">
            <v>39543</v>
          </cell>
          <cell r="AC464">
            <v>68.339285714285708</v>
          </cell>
          <cell r="AD464">
            <v>90.020339872711759</v>
          </cell>
          <cell r="AE464">
            <v>69.781668600358628</v>
          </cell>
          <cell r="AF464">
            <v>82.301898482492135</v>
          </cell>
          <cell r="AG464">
            <v>97.84661351293353</v>
          </cell>
        </row>
        <row r="465">
          <cell r="A465">
            <v>39544</v>
          </cell>
          <cell r="B465">
            <v>23.58</v>
          </cell>
          <cell r="C465">
            <v>0</v>
          </cell>
          <cell r="D465">
            <v>14.69</v>
          </cell>
          <cell r="E465">
            <v>68.339285714285708</v>
          </cell>
          <cell r="F465">
            <v>35.619999999999997</v>
          </cell>
          <cell r="G465">
            <v>40.89</v>
          </cell>
          <cell r="H465">
            <v>28.49</v>
          </cell>
          <cell r="I465">
            <v>32.200000000000003</v>
          </cell>
          <cell r="J465">
            <v>90.020339872711759</v>
          </cell>
          <cell r="K465">
            <v>23.55</v>
          </cell>
          <cell r="L465">
            <v>28.35</v>
          </cell>
          <cell r="M465">
            <v>14.26</v>
          </cell>
          <cell r="N465">
            <v>69.781668600358628</v>
          </cell>
          <cell r="O465">
            <v>23.58</v>
          </cell>
          <cell r="P465">
            <v>10.84</v>
          </cell>
          <cell r="Q465">
            <v>14.69</v>
          </cell>
          <cell r="R465">
            <v>29.76</v>
          </cell>
          <cell r="S465">
            <v>19.36</v>
          </cell>
          <cell r="T465">
            <v>54.3</v>
          </cell>
          <cell r="U465">
            <v>38.4</v>
          </cell>
          <cell r="V465">
            <v>16.8</v>
          </cell>
          <cell r="W465">
            <v>0</v>
          </cell>
          <cell r="X465">
            <v>82.301898482492135</v>
          </cell>
          <cell r="Y465">
            <v>2370.98</v>
          </cell>
          <cell r="Z465">
            <v>97.84661351293353</v>
          </cell>
          <cell r="AB465">
            <v>39544</v>
          </cell>
          <cell r="AC465">
            <v>68.339285714285708</v>
          </cell>
          <cell r="AD465">
            <v>90.020339872711759</v>
          </cell>
          <cell r="AE465">
            <v>69.781668600358628</v>
          </cell>
          <cell r="AF465">
            <v>82.301898482492135</v>
          </cell>
          <cell r="AG465">
            <v>97.84661351293353</v>
          </cell>
        </row>
        <row r="466">
          <cell r="A466">
            <v>39545</v>
          </cell>
          <cell r="B466">
            <v>22.7</v>
          </cell>
          <cell r="C466">
            <v>0</v>
          </cell>
          <cell r="D466">
            <v>14.46</v>
          </cell>
          <cell r="E466">
            <v>66.357142857142847</v>
          </cell>
          <cell r="F466">
            <v>34.92</v>
          </cell>
          <cell r="G466">
            <v>40.72</v>
          </cell>
          <cell r="H466">
            <v>29.15</v>
          </cell>
          <cell r="I466">
            <v>32.6</v>
          </cell>
          <cell r="J466">
            <v>90.145003608687091</v>
          </cell>
          <cell r="K466">
            <v>24.15</v>
          </cell>
          <cell r="L466">
            <v>27.95</v>
          </cell>
          <cell r="M466">
            <v>14.1</v>
          </cell>
          <cell r="N466">
            <v>69.823858242801379</v>
          </cell>
          <cell r="O466">
            <v>22.7</v>
          </cell>
          <cell r="P466">
            <v>11.01</v>
          </cell>
          <cell r="Q466">
            <v>14.46</v>
          </cell>
          <cell r="R466">
            <v>29.56</v>
          </cell>
          <cell r="S466">
            <v>19.399999999999999</v>
          </cell>
          <cell r="T466">
            <v>53.01</v>
          </cell>
          <cell r="U466">
            <v>39.19</v>
          </cell>
          <cell r="V466">
            <v>16.78</v>
          </cell>
          <cell r="W466">
            <v>0</v>
          </cell>
          <cell r="X466">
            <v>81.660060156099036</v>
          </cell>
          <cell r="Y466">
            <v>2364.83</v>
          </cell>
          <cell r="Z466">
            <v>97.592812690866467</v>
          </cell>
          <cell r="AB466">
            <v>39545</v>
          </cell>
          <cell r="AC466">
            <v>66.357142857142847</v>
          </cell>
          <cell r="AD466">
            <v>90.145003608687091</v>
          </cell>
          <cell r="AE466">
            <v>69.823858242801379</v>
          </cell>
          <cell r="AF466">
            <v>81.660060156099036</v>
          </cell>
          <cell r="AG466">
            <v>97.592812690866467</v>
          </cell>
        </row>
        <row r="467">
          <cell r="A467">
            <v>39546</v>
          </cell>
          <cell r="B467">
            <v>23</v>
          </cell>
          <cell r="C467">
            <v>0</v>
          </cell>
          <cell r="D467">
            <v>14.59</v>
          </cell>
          <cell r="E467">
            <v>67.125</v>
          </cell>
          <cell r="F467">
            <v>35.35</v>
          </cell>
          <cell r="G467">
            <v>40.700000000000003</v>
          </cell>
          <cell r="H467">
            <v>29.19</v>
          </cell>
          <cell r="I467">
            <v>32.56</v>
          </cell>
          <cell r="J467">
            <v>90.414014828423333</v>
          </cell>
          <cell r="K467">
            <v>24.7</v>
          </cell>
          <cell r="L467">
            <v>28.48</v>
          </cell>
          <cell r="M467">
            <v>14.33</v>
          </cell>
          <cell r="N467">
            <v>71.205569032802458</v>
          </cell>
          <cell r="O467">
            <v>23</v>
          </cell>
          <cell r="P467">
            <v>10.93</v>
          </cell>
          <cell r="Q467">
            <v>14.59</v>
          </cell>
          <cell r="R467">
            <v>29.49</v>
          </cell>
          <cell r="S467">
            <v>19.46</v>
          </cell>
          <cell r="T467">
            <v>53.02</v>
          </cell>
          <cell r="U467">
            <v>40.68</v>
          </cell>
          <cell r="V467">
            <v>16.82</v>
          </cell>
          <cell r="W467">
            <v>0</v>
          </cell>
          <cell r="X467">
            <v>82.404909571913251</v>
          </cell>
          <cell r="Y467">
            <v>2348.7600000000002</v>
          </cell>
          <cell r="Z467">
            <v>96.929629079383957</v>
          </cell>
          <cell r="AB467">
            <v>39546</v>
          </cell>
          <cell r="AC467">
            <v>67.125</v>
          </cell>
          <cell r="AD467">
            <v>90.414014828423333</v>
          </cell>
          <cell r="AE467">
            <v>71.205569032802458</v>
          </cell>
          <cell r="AF467">
            <v>82.404909571913251</v>
          </cell>
          <cell r="AG467">
            <v>96.929629079383957</v>
          </cell>
        </row>
        <row r="468">
          <cell r="A468">
            <v>39547</v>
          </cell>
          <cell r="B468">
            <v>23.09</v>
          </cell>
          <cell r="C468">
            <v>0</v>
          </cell>
          <cell r="D468">
            <v>14.52</v>
          </cell>
          <cell r="E468">
            <v>67.160714285714278</v>
          </cell>
          <cell r="F468">
            <v>34.99</v>
          </cell>
          <cell r="G468">
            <v>40.25</v>
          </cell>
          <cell r="H468">
            <v>28.82</v>
          </cell>
          <cell r="I468">
            <v>31.64</v>
          </cell>
          <cell r="J468">
            <v>89.036152483432843</v>
          </cell>
          <cell r="K468">
            <v>23.98</v>
          </cell>
          <cell r="L468">
            <v>27.72</v>
          </cell>
          <cell r="M468">
            <v>13.93</v>
          </cell>
          <cell r="N468">
            <v>69.222655837991766</v>
          </cell>
          <cell r="O468">
            <v>23.09</v>
          </cell>
          <cell r="P468">
            <v>10.6</v>
          </cell>
          <cell r="Q468">
            <v>14.52</v>
          </cell>
          <cell r="R468">
            <v>29.49</v>
          </cell>
          <cell r="S468">
            <v>19.190000000000001</v>
          </cell>
          <cell r="T468">
            <v>53.91</v>
          </cell>
          <cell r="U468">
            <v>39.950000000000003</v>
          </cell>
          <cell r="V468">
            <v>16.41</v>
          </cell>
          <cell r="W468">
            <v>0</v>
          </cell>
          <cell r="X468">
            <v>82.076066478761234</v>
          </cell>
          <cell r="Y468">
            <v>2322.12</v>
          </cell>
          <cell r="Z468">
            <v>95.830238201356906</v>
          </cell>
          <cell r="AB468">
            <v>39547</v>
          </cell>
          <cell r="AC468">
            <v>67.160714285714278</v>
          </cell>
          <cell r="AD468">
            <v>89.036152483432843</v>
          </cell>
          <cell r="AE468">
            <v>69.222655837991766</v>
          </cell>
          <cell r="AF468">
            <v>82.076066478761234</v>
          </cell>
          <cell r="AG468">
            <v>95.830238201356906</v>
          </cell>
        </row>
        <row r="469">
          <cell r="A469">
            <v>39548</v>
          </cell>
          <cell r="B469">
            <v>22.37</v>
          </cell>
          <cell r="C469">
            <v>0</v>
          </cell>
          <cell r="D469">
            <v>14.58</v>
          </cell>
          <cell r="E469">
            <v>65.982142857142861</v>
          </cell>
          <cell r="F469">
            <v>35.74</v>
          </cell>
          <cell r="G469">
            <v>40.5</v>
          </cell>
          <cell r="H469">
            <v>28.4</v>
          </cell>
          <cell r="I469">
            <v>32.32</v>
          </cell>
          <cell r="J469">
            <v>89.862869890427149</v>
          </cell>
          <cell r="K469">
            <v>23.46</v>
          </cell>
          <cell r="L469">
            <v>27.97</v>
          </cell>
          <cell r="M469">
            <v>13.7</v>
          </cell>
          <cell r="N469">
            <v>68.695285307457013</v>
          </cell>
          <cell r="O469">
            <v>22.37</v>
          </cell>
          <cell r="P469">
            <v>10.81</v>
          </cell>
          <cell r="Q469">
            <v>14.58</v>
          </cell>
          <cell r="R469">
            <v>30.31</v>
          </cell>
          <cell r="S469">
            <v>19.21</v>
          </cell>
          <cell r="T469">
            <v>52.72</v>
          </cell>
          <cell r="U469">
            <v>39.299999999999997</v>
          </cell>
          <cell r="V469">
            <v>16.75</v>
          </cell>
          <cell r="W469">
            <v>0</v>
          </cell>
          <cell r="X469">
            <v>81.636288366232634</v>
          </cell>
          <cell r="Y469">
            <v>2351.6999999999998</v>
          </cell>
          <cell r="Z469">
            <v>97.0509582528599</v>
          </cell>
          <cell r="AB469">
            <v>39548</v>
          </cell>
          <cell r="AC469">
            <v>65.982142857142861</v>
          </cell>
          <cell r="AD469">
            <v>89.862869890427149</v>
          </cell>
          <cell r="AE469">
            <v>68.695285307457013</v>
          </cell>
          <cell r="AF469">
            <v>81.636288366232634</v>
          </cell>
          <cell r="AG469">
            <v>97.0509582528599</v>
          </cell>
        </row>
        <row r="470">
          <cell r="A470">
            <v>39549</v>
          </cell>
          <cell r="B470">
            <v>22.25</v>
          </cell>
          <cell r="C470">
            <v>0</v>
          </cell>
          <cell r="D470">
            <v>14.15</v>
          </cell>
          <cell r="E470">
            <v>65</v>
          </cell>
          <cell r="F470">
            <v>35.4</v>
          </cell>
          <cell r="G470">
            <v>39.54</v>
          </cell>
          <cell r="H470">
            <v>27.01</v>
          </cell>
          <cell r="I470">
            <v>30.27</v>
          </cell>
          <cell r="J470">
            <v>86.75283774030575</v>
          </cell>
          <cell r="K470">
            <v>23.54</v>
          </cell>
          <cell r="L470">
            <v>27.66</v>
          </cell>
          <cell r="M470">
            <v>13.59</v>
          </cell>
          <cell r="N470">
            <v>68.336673346693388</v>
          </cell>
          <cell r="O470">
            <v>22.25</v>
          </cell>
          <cell r="P470">
            <v>10.35</v>
          </cell>
          <cell r="Q470">
            <v>14.15</v>
          </cell>
          <cell r="R470">
            <v>29.89</v>
          </cell>
          <cell r="S470">
            <v>18.52</v>
          </cell>
          <cell r="T470">
            <v>52.38</v>
          </cell>
          <cell r="U470">
            <v>38.049999999999997</v>
          </cell>
          <cell r="V470">
            <v>16.37</v>
          </cell>
          <cell r="W470">
            <v>0</v>
          </cell>
          <cell r="X470">
            <v>80.015844690338938</v>
          </cell>
          <cell r="Y470">
            <v>2290.2399999999998</v>
          </cell>
          <cell r="Z470">
            <v>94.514600769243458</v>
          </cell>
          <cell r="AB470">
            <v>39549</v>
          </cell>
          <cell r="AC470">
            <v>65</v>
          </cell>
          <cell r="AD470">
            <v>86.75283774030575</v>
          </cell>
          <cell r="AE470">
            <v>68.336673346693388</v>
          </cell>
          <cell r="AF470">
            <v>80.015844690338938</v>
          </cell>
          <cell r="AG470">
            <v>94.514600769243458</v>
          </cell>
        </row>
        <row r="471">
          <cell r="A471">
            <v>39550</v>
          </cell>
          <cell r="B471">
            <v>22.25</v>
          </cell>
          <cell r="C471">
            <v>0</v>
          </cell>
          <cell r="D471">
            <v>14.15</v>
          </cell>
          <cell r="E471">
            <v>65</v>
          </cell>
          <cell r="F471">
            <v>35.4</v>
          </cell>
          <cell r="G471">
            <v>39.54</v>
          </cell>
          <cell r="H471">
            <v>27.01</v>
          </cell>
          <cell r="I471">
            <v>30.27</v>
          </cell>
          <cell r="J471">
            <v>86.75283774030575</v>
          </cell>
          <cell r="K471">
            <v>23.54</v>
          </cell>
          <cell r="L471">
            <v>27.66</v>
          </cell>
          <cell r="M471">
            <v>13.59</v>
          </cell>
          <cell r="N471">
            <v>68.336673346693388</v>
          </cell>
          <cell r="O471">
            <v>22.25</v>
          </cell>
          <cell r="P471">
            <v>10.35</v>
          </cell>
          <cell r="Q471">
            <v>14.15</v>
          </cell>
          <cell r="R471">
            <v>29.89</v>
          </cell>
          <cell r="S471">
            <v>18.52</v>
          </cell>
          <cell r="T471">
            <v>52.38</v>
          </cell>
          <cell r="U471">
            <v>38.049999999999997</v>
          </cell>
          <cell r="V471">
            <v>16.37</v>
          </cell>
          <cell r="W471">
            <v>0</v>
          </cell>
          <cell r="X471">
            <v>80.015844690338938</v>
          </cell>
          <cell r="Y471">
            <v>2290.2399999999998</v>
          </cell>
          <cell r="Z471">
            <v>94.514600769243458</v>
          </cell>
          <cell r="AB471">
            <v>39550</v>
          </cell>
          <cell r="AC471">
            <v>65</v>
          </cell>
          <cell r="AD471">
            <v>86.75283774030575</v>
          </cell>
          <cell r="AE471">
            <v>68.336673346693388</v>
          </cell>
          <cell r="AF471">
            <v>80.015844690338938</v>
          </cell>
          <cell r="AG471">
            <v>94.514600769243458</v>
          </cell>
        </row>
        <row r="472">
          <cell r="A472">
            <v>39551</v>
          </cell>
          <cell r="B472">
            <v>22.25</v>
          </cell>
          <cell r="C472">
            <v>0</v>
          </cell>
          <cell r="D472">
            <v>14.15</v>
          </cell>
          <cell r="E472">
            <v>65</v>
          </cell>
          <cell r="F472">
            <v>35.4</v>
          </cell>
          <cell r="G472">
            <v>39.54</v>
          </cell>
          <cell r="H472">
            <v>27.01</v>
          </cell>
          <cell r="I472">
            <v>30.27</v>
          </cell>
          <cell r="J472">
            <v>86.75283774030575</v>
          </cell>
          <cell r="K472">
            <v>23.54</v>
          </cell>
          <cell r="L472">
            <v>27.66</v>
          </cell>
          <cell r="M472">
            <v>13.59</v>
          </cell>
          <cell r="N472">
            <v>68.336673346693388</v>
          </cell>
          <cell r="O472">
            <v>22.25</v>
          </cell>
          <cell r="P472">
            <v>10.35</v>
          </cell>
          <cell r="Q472">
            <v>14.15</v>
          </cell>
          <cell r="R472">
            <v>29.89</v>
          </cell>
          <cell r="S472">
            <v>18.52</v>
          </cell>
          <cell r="T472">
            <v>52.38</v>
          </cell>
          <cell r="U472">
            <v>38.049999999999997</v>
          </cell>
          <cell r="V472">
            <v>16.37</v>
          </cell>
          <cell r="W472">
            <v>0</v>
          </cell>
          <cell r="X472">
            <v>80.015844690338938</v>
          </cell>
          <cell r="Y472">
            <v>2290.2399999999998</v>
          </cell>
          <cell r="Z472">
            <v>94.514600769243458</v>
          </cell>
          <cell r="AB472">
            <v>39551</v>
          </cell>
          <cell r="AC472">
            <v>65</v>
          </cell>
          <cell r="AD472">
            <v>86.75283774030575</v>
          </cell>
          <cell r="AE472">
            <v>68.336673346693388</v>
          </cell>
          <cell r="AF472">
            <v>80.015844690338938</v>
          </cell>
          <cell r="AG472">
            <v>94.514600769243458</v>
          </cell>
        </row>
        <row r="473">
          <cell r="A473">
            <v>39552</v>
          </cell>
          <cell r="B473">
            <v>22.28</v>
          </cell>
          <cell r="C473">
            <v>0</v>
          </cell>
          <cell r="D473">
            <v>13.31</v>
          </cell>
          <cell r="E473">
            <v>63.553571428571431</v>
          </cell>
          <cell r="F473">
            <v>35.14</v>
          </cell>
          <cell r="G473">
            <v>39.25</v>
          </cell>
          <cell r="H473">
            <v>26.44</v>
          </cell>
          <cell r="I473">
            <v>30.16</v>
          </cell>
          <cell r="J473">
            <v>85.945804081097037</v>
          </cell>
          <cell r="K473">
            <v>23.6</v>
          </cell>
          <cell r="L473">
            <v>27.34</v>
          </cell>
          <cell r="M473">
            <v>13.3</v>
          </cell>
          <cell r="N473">
            <v>67.756565763105144</v>
          </cell>
          <cell r="O473">
            <v>22.28</v>
          </cell>
          <cell r="P473">
            <v>10.52</v>
          </cell>
          <cell r="Q473">
            <v>13.31</v>
          </cell>
          <cell r="R473">
            <v>30.03</v>
          </cell>
          <cell r="S473">
            <v>18.600000000000001</v>
          </cell>
          <cell r="T473">
            <v>51.96</v>
          </cell>
          <cell r="U473">
            <v>38.630000000000003</v>
          </cell>
          <cell r="V473">
            <v>16.309999999999999</v>
          </cell>
          <cell r="W473">
            <v>0</v>
          </cell>
          <cell r="X473">
            <v>79.889061811051434</v>
          </cell>
          <cell r="Y473">
            <v>2275.8200000000002</v>
          </cell>
          <cell r="Z473">
            <v>93.919510061242363</v>
          </cell>
          <cell r="AB473">
            <v>39552</v>
          </cell>
          <cell r="AC473">
            <v>63.553571428571431</v>
          </cell>
          <cell r="AD473">
            <v>85.945804081097037</v>
          </cell>
          <cell r="AE473">
            <v>67.756565763105144</v>
          </cell>
          <cell r="AF473">
            <v>79.889061811051434</v>
          </cell>
          <cell r="AG473">
            <v>93.919510061242363</v>
          </cell>
        </row>
        <row r="474">
          <cell r="A474">
            <v>39553</v>
          </cell>
          <cell r="B474">
            <v>22.15</v>
          </cell>
          <cell r="C474">
            <v>0</v>
          </cell>
          <cell r="D474">
            <v>13.16</v>
          </cell>
          <cell r="E474">
            <v>63.053571428571431</v>
          </cell>
          <cell r="F474">
            <v>34.71</v>
          </cell>
          <cell r="G474">
            <v>38.99</v>
          </cell>
          <cell r="H474">
            <v>26.55</v>
          </cell>
          <cell r="I474">
            <v>31.05</v>
          </cell>
          <cell r="J474">
            <v>86.149202808214696</v>
          </cell>
          <cell r="K474">
            <v>23.17</v>
          </cell>
          <cell r="L474">
            <v>27.83</v>
          </cell>
          <cell r="M474">
            <v>13.69</v>
          </cell>
          <cell r="N474">
            <v>68.23119924058642</v>
          </cell>
          <cell r="O474">
            <v>22.15</v>
          </cell>
          <cell r="P474">
            <v>10.55</v>
          </cell>
          <cell r="Q474">
            <v>13.16</v>
          </cell>
          <cell r="R474">
            <v>30.99</v>
          </cell>
          <cell r="S474">
            <v>19.010000000000002</v>
          </cell>
          <cell r="T474">
            <v>52.04</v>
          </cell>
          <cell r="U474">
            <v>38.5</v>
          </cell>
          <cell r="V474">
            <v>16.98</v>
          </cell>
          <cell r="W474">
            <v>0</v>
          </cell>
          <cell r="X474">
            <v>80.578443717177336</v>
          </cell>
          <cell r="Y474">
            <v>2286.04</v>
          </cell>
          <cell r="Z474">
            <v>94.341273378563528</v>
          </cell>
          <cell r="AB474">
            <v>39553</v>
          </cell>
          <cell r="AC474">
            <v>63.053571428571431</v>
          </cell>
          <cell r="AD474">
            <v>86.149202808214696</v>
          </cell>
          <cell r="AE474">
            <v>68.23119924058642</v>
          </cell>
          <cell r="AF474">
            <v>80.578443717177336</v>
          </cell>
          <cell r="AG474">
            <v>94.341273378563528</v>
          </cell>
        </row>
        <row r="475">
          <cell r="A475">
            <v>39554</v>
          </cell>
          <cell r="B475">
            <v>23.3</v>
          </cell>
          <cell r="C475">
            <v>0</v>
          </cell>
          <cell r="D475">
            <v>14.52</v>
          </cell>
          <cell r="E475">
            <v>67.535714285714292</v>
          </cell>
          <cell r="F475">
            <v>36.53</v>
          </cell>
          <cell r="G475">
            <v>39</v>
          </cell>
          <cell r="H475">
            <v>25.88</v>
          </cell>
          <cell r="I475">
            <v>31.55</v>
          </cell>
          <cell r="J475">
            <v>87.238370185683351</v>
          </cell>
          <cell r="K475">
            <v>24.07</v>
          </cell>
          <cell r="L475">
            <v>28.56</v>
          </cell>
          <cell r="M475">
            <v>13.52</v>
          </cell>
          <cell r="N475">
            <v>69.771121189747902</v>
          </cell>
          <cell r="O475">
            <v>23.3</v>
          </cell>
          <cell r="P475">
            <v>11.21</v>
          </cell>
          <cell r="Q475">
            <v>14.52</v>
          </cell>
          <cell r="R475">
            <v>31.1</v>
          </cell>
          <cell r="S475">
            <v>19.440000000000001</v>
          </cell>
          <cell r="T475">
            <v>52.69</v>
          </cell>
          <cell r="U475">
            <v>38.700000000000003</v>
          </cell>
          <cell r="V475">
            <v>17.350000000000001</v>
          </cell>
          <cell r="W475">
            <v>0</v>
          </cell>
          <cell r="X475">
            <v>82.531692451200769</v>
          </cell>
          <cell r="Y475">
            <v>2350.11</v>
          </cell>
          <cell r="Z475">
            <v>96.985341454959652</v>
          </cell>
          <cell r="AB475">
            <v>39554</v>
          </cell>
          <cell r="AC475">
            <v>67.535714285714292</v>
          </cell>
          <cell r="AD475">
            <v>87.238370185683351</v>
          </cell>
          <cell r="AE475">
            <v>69.771121189747902</v>
          </cell>
          <cell r="AF475">
            <v>82.531692451200769</v>
          </cell>
          <cell r="AG475">
            <v>96.985341454959652</v>
          </cell>
        </row>
        <row r="476">
          <cell r="A476">
            <v>39555</v>
          </cell>
          <cell r="B476">
            <v>23.5</v>
          </cell>
          <cell r="C476">
            <v>0</v>
          </cell>
          <cell r="D476">
            <v>14.02</v>
          </cell>
          <cell r="E476">
            <v>67</v>
          </cell>
          <cell r="F476">
            <v>36.090000000000003</v>
          </cell>
          <cell r="G476">
            <v>39.06</v>
          </cell>
          <cell r="H476">
            <v>26.07</v>
          </cell>
          <cell r="I476">
            <v>31.07</v>
          </cell>
          <cell r="J476">
            <v>86.798766485138771</v>
          </cell>
          <cell r="K476">
            <v>24.53</v>
          </cell>
          <cell r="L476">
            <v>28.18</v>
          </cell>
          <cell r="M476">
            <v>13.44</v>
          </cell>
          <cell r="N476">
            <v>69.771121189747916</v>
          </cell>
          <cell r="O476">
            <v>23.5</v>
          </cell>
          <cell r="P476">
            <v>11.02</v>
          </cell>
          <cell r="Q476">
            <v>14.02</v>
          </cell>
          <cell r="R476">
            <v>31.25</v>
          </cell>
          <cell r="S476">
            <v>19.579999999999998</v>
          </cell>
          <cell r="T476">
            <v>52.93</v>
          </cell>
          <cell r="U476">
            <v>40</v>
          </cell>
          <cell r="V476">
            <v>17.22</v>
          </cell>
          <cell r="W476">
            <v>0</v>
          </cell>
          <cell r="X476">
            <v>83.011090213506719</v>
          </cell>
          <cell r="Y476">
            <v>2341.83</v>
          </cell>
          <cell r="Z476">
            <v>96.643638884762055</v>
          </cell>
          <cell r="AB476">
            <v>39555</v>
          </cell>
          <cell r="AC476">
            <v>67</v>
          </cell>
          <cell r="AD476">
            <v>86.798766485138771</v>
          </cell>
          <cell r="AE476">
            <v>69.771121189747916</v>
          </cell>
          <cell r="AF476">
            <v>83.011090213506719</v>
          </cell>
          <cell r="AG476">
            <v>96.643638884762055</v>
          </cell>
        </row>
        <row r="477">
          <cell r="A477">
            <v>39556</v>
          </cell>
          <cell r="B477">
            <v>24.03</v>
          </cell>
          <cell r="C477">
            <v>0</v>
          </cell>
          <cell r="D477">
            <v>14.3</v>
          </cell>
          <cell r="E477">
            <v>68.446428571428569</v>
          </cell>
          <cell r="F477">
            <v>36.64</v>
          </cell>
          <cell r="G477">
            <v>39.119999999999997</v>
          </cell>
          <cell r="H477">
            <v>24.79</v>
          </cell>
          <cell r="I477">
            <v>31.71</v>
          </cell>
          <cell r="J477">
            <v>86.779082737353193</v>
          </cell>
          <cell r="K477">
            <v>25.47</v>
          </cell>
          <cell r="L477">
            <v>29.01</v>
          </cell>
          <cell r="M477">
            <v>13.69</v>
          </cell>
          <cell r="N477">
            <v>71.901698133108326</v>
          </cell>
          <cell r="O477">
            <v>24.03</v>
          </cell>
          <cell r="P477">
            <v>11.09</v>
          </cell>
          <cell r="Q477">
            <v>14.3</v>
          </cell>
          <cell r="R477">
            <v>31.8</v>
          </cell>
          <cell r="S477">
            <v>20.13</v>
          </cell>
          <cell r="T477">
            <v>54.53</v>
          </cell>
          <cell r="U477">
            <v>41.04</v>
          </cell>
          <cell r="V477">
            <v>17.25</v>
          </cell>
          <cell r="W477">
            <v>0</v>
          </cell>
          <cell r="X477">
            <v>84.853403928153554</v>
          </cell>
          <cell r="Y477">
            <v>2402.9699999999998</v>
          </cell>
          <cell r="Z477">
            <v>99.166790471945717</v>
          </cell>
          <cell r="AB477">
            <v>39556</v>
          </cell>
          <cell r="AC477">
            <v>68.446428571428569</v>
          </cell>
          <cell r="AD477">
            <v>86.779082737353193</v>
          </cell>
          <cell r="AE477">
            <v>71.901698133108326</v>
          </cell>
          <cell r="AF477">
            <v>84.853403928153554</v>
          </cell>
          <cell r="AG477">
            <v>99.166790471945717</v>
          </cell>
        </row>
        <row r="478">
          <cell r="A478">
            <v>39557</v>
          </cell>
          <cell r="B478">
            <v>24.03</v>
          </cell>
          <cell r="C478">
            <v>0</v>
          </cell>
          <cell r="D478">
            <v>14.3</v>
          </cell>
          <cell r="E478">
            <v>68.446428571428569</v>
          </cell>
          <cell r="F478">
            <v>36.64</v>
          </cell>
          <cell r="G478">
            <v>39.119999999999997</v>
          </cell>
          <cell r="H478">
            <v>24.79</v>
          </cell>
          <cell r="I478">
            <v>31.71</v>
          </cell>
          <cell r="J478">
            <v>86.779082737353193</v>
          </cell>
          <cell r="K478">
            <v>25.47</v>
          </cell>
          <cell r="L478">
            <v>29.01</v>
          </cell>
          <cell r="M478">
            <v>13.69</v>
          </cell>
          <cell r="N478">
            <v>71.901698133108326</v>
          </cell>
          <cell r="O478">
            <v>24.03</v>
          </cell>
          <cell r="P478">
            <v>11.09</v>
          </cell>
          <cell r="Q478">
            <v>14.3</v>
          </cell>
          <cell r="R478">
            <v>31.8</v>
          </cell>
          <cell r="S478">
            <v>20.13</v>
          </cell>
          <cell r="T478">
            <v>54.53</v>
          </cell>
          <cell r="U478">
            <v>41.04</v>
          </cell>
          <cell r="V478">
            <v>17.25</v>
          </cell>
          <cell r="W478">
            <v>0</v>
          </cell>
          <cell r="X478">
            <v>84.853403928153554</v>
          </cell>
          <cell r="Y478">
            <v>2402.9699999999998</v>
          </cell>
          <cell r="Z478">
            <v>99.166790471945717</v>
          </cell>
          <cell r="AB478">
            <v>39557</v>
          </cell>
          <cell r="AC478">
            <v>68.446428571428569</v>
          </cell>
          <cell r="AD478">
            <v>86.779082737353193</v>
          </cell>
          <cell r="AE478">
            <v>71.901698133108326</v>
          </cell>
          <cell r="AF478">
            <v>84.853403928153554</v>
          </cell>
          <cell r="AG478">
            <v>99.166790471945717</v>
          </cell>
        </row>
        <row r="479">
          <cell r="A479">
            <v>39558</v>
          </cell>
          <cell r="B479">
            <v>24.03</v>
          </cell>
          <cell r="C479">
            <v>0</v>
          </cell>
          <cell r="D479">
            <v>14.3</v>
          </cell>
          <cell r="E479">
            <v>68.446428571428569</v>
          </cell>
          <cell r="F479">
            <v>36.64</v>
          </cell>
          <cell r="G479">
            <v>39.119999999999997</v>
          </cell>
          <cell r="H479">
            <v>24.79</v>
          </cell>
          <cell r="I479">
            <v>31.71</v>
          </cell>
          <cell r="J479">
            <v>86.779082737353193</v>
          </cell>
          <cell r="K479">
            <v>25.47</v>
          </cell>
          <cell r="L479">
            <v>29.01</v>
          </cell>
          <cell r="M479">
            <v>13.69</v>
          </cell>
          <cell r="N479">
            <v>71.901698133108326</v>
          </cell>
          <cell r="O479">
            <v>24.03</v>
          </cell>
          <cell r="P479">
            <v>11.09</v>
          </cell>
          <cell r="Q479">
            <v>14.3</v>
          </cell>
          <cell r="R479">
            <v>31.8</v>
          </cell>
          <cell r="S479">
            <v>20.13</v>
          </cell>
          <cell r="T479">
            <v>54.53</v>
          </cell>
          <cell r="U479">
            <v>41.04</v>
          </cell>
          <cell r="V479">
            <v>17.25</v>
          </cell>
          <cell r="W479">
            <v>0</v>
          </cell>
          <cell r="X479">
            <v>84.853403928153554</v>
          </cell>
          <cell r="Y479">
            <v>2402.9699999999998</v>
          </cell>
          <cell r="Z479">
            <v>99.166790471945717</v>
          </cell>
          <cell r="AB479">
            <v>39558</v>
          </cell>
          <cell r="AC479">
            <v>68.446428571428569</v>
          </cell>
          <cell r="AD479">
            <v>86.779082737353193</v>
          </cell>
          <cell r="AE479">
            <v>71.901698133108326</v>
          </cell>
          <cell r="AF479">
            <v>84.853403928153554</v>
          </cell>
          <cell r="AG479">
            <v>99.166790471945717</v>
          </cell>
        </row>
        <row r="480">
          <cell r="A480">
            <v>39559</v>
          </cell>
          <cell r="B480">
            <v>24</v>
          </cell>
          <cell r="C480">
            <v>0</v>
          </cell>
          <cell r="D480">
            <v>13.97</v>
          </cell>
          <cell r="E480">
            <v>67.803571428571431</v>
          </cell>
          <cell r="F480">
            <v>36.659999999999997</v>
          </cell>
          <cell r="G480">
            <v>38.799999999999997</v>
          </cell>
          <cell r="H480">
            <v>25.06</v>
          </cell>
          <cell r="I480">
            <v>32.08</v>
          </cell>
          <cell r="J480">
            <v>87.002165212256415</v>
          </cell>
          <cell r="K480">
            <v>24.9</v>
          </cell>
          <cell r="L480">
            <v>29.09</v>
          </cell>
          <cell r="M480">
            <v>13.95</v>
          </cell>
          <cell r="N480">
            <v>71.659107689062324</v>
          </cell>
          <cell r="O480">
            <v>24</v>
          </cell>
          <cell r="P480">
            <v>11.18</v>
          </cell>
          <cell r="Q480">
            <v>13.97</v>
          </cell>
          <cell r="R480">
            <v>32.01</v>
          </cell>
          <cell r="S480">
            <v>20.34</v>
          </cell>
          <cell r="T480">
            <v>54.1</v>
          </cell>
          <cell r="U480">
            <v>41.64</v>
          </cell>
          <cell r="V480">
            <v>17.57</v>
          </cell>
          <cell r="W480">
            <v>0</v>
          </cell>
          <cell r="X480">
            <v>85.106969686728618</v>
          </cell>
          <cell r="Y480">
            <v>2408.04</v>
          </cell>
          <cell r="Z480">
            <v>99.376021393552222</v>
          </cell>
          <cell r="AB480">
            <v>39559</v>
          </cell>
          <cell r="AC480">
            <v>67.803571428571431</v>
          </cell>
          <cell r="AD480">
            <v>87.002165212256415</v>
          </cell>
          <cell r="AE480">
            <v>71.659107689062324</v>
          </cell>
          <cell r="AF480">
            <v>85.106969686728618</v>
          </cell>
          <cell r="AG480">
            <v>99.376021393552222</v>
          </cell>
        </row>
        <row r="481">
          <cell r="A481">
            <v>39560</v>
          </cell>
          <cell r="B481">
            <v>23.53</v>
          </cell>
          <cell r="C481">
            <v>0</v>
          </cell>
          <cell r="D481">
            <v>12.99</v>
          </cell>
          <cell r="E481">
            <v>65.214285714285722</v>
          </cell>
          <cell r="F481">
            <v>35.96</v>
          </cell>
          <cell r="G481">
            <v>37.07</v>
          </cell>
          <cell r="H481">
            <v>25.13</v>
          </cell>
          <cell r="I481">
            <v>32.409999999999997</v>
          </cell>
          <cell r="J481">
            <v>85.670231612098945</v>
          </cell>
          <cell r="K481">
            <v>23.09</v>
          </cell>
          <cell r="L481">
            <v>26.49</v>
          </cell>
          <cell r="M481">
            <v>15.22</v>
          </cell>
          <cell r="N481">
            <v>68.347220757304072</v>
          </cell>
          <cell r="O481">
            <v>23.53</v>
          </cell>
          <cell r="P481">
            <v>11.18</v>
          </cell>
          <cell r="Q481">
            <v>12.99</v>
          </cell>
          <cell r="R481">
            <v>31.48</v>
          </cell>
          <cell r="S481">
            <v>18.989999999999998</v>
          </cell>
          <cell r="T481">
            <v>52.68</v>
          </cell>
          <cell r="U481">
            <v>39.520000000000003</v>
          </cell>
          <cell r="V481">
            <v>16.18</v>
          </cell>
          <cell r="W481">
            <v>0</v>
          </cell>
          <cell r="X481">
            <v>81.834386615119399</v>
          </cell>
          <cell r="Y481">
            <v>2376.94</v>
          </cell>
          <cell r="Z481">
            <v>98.092573333993641</v>
          </cell>
          <cell r="AB481">
            <v>39560</v>
          </cell>
          <cell r="AC481">
            <v>65.214285714285722</v>
          </cell>
          <cell r="AD481">
            <v>85.670231612098945</v>
          </cell>
          <cell r="AE481">
            <v>68.347220757304072</v>
          </cell>
          <cell r="AF481">
            <v>81.834386615119399</v>
          </cell>
          <cell r="AG481">
            <v>98.092573333993641</v>
          </cell>
        </row>
        <row r="482">
          <cell r="A482">
            <v>39561</v>
          </cell>
          <cell r="B482">
            <v>23.86</v>
          </cell>
          <cell r="C482">
            <v>0</v>
          </cell>
          <cell r="D482">
            <v>13.3</v>
          </cell>
          <cell r="E482">
            <v>66.357142857142847</v>
          </cell>
          <cell r="F482">
            <v>36.799999999999997</v>
          </cell>
          <cell r="G482">
            <v>38.99</v>
          </cell>
          <cell r="H482">
            <v>24.7</v>
          </cell>
          <cell r="I482">
            <v>32.04</v>
          </cell>
          <cell r="J482">
            <v>86.956236467423395</v>
          </cell>
          <cell r="K482">
            <v>24.09</v>
          </cell>
          <cell r="L482">
            <v>26.75</v>
          </cell>
          <cell r="M482">
            <v>15.89</v>
          </cell>
          <cell r="N482">
            <v>70.382871005168241</v>
          </cell>
          <cell r="O482">
            <v>23.86</v>
          </cell>
          <cell r="P482">
            <v>11.1</v>
          </cell>
          <cell r="Q482">
            <v>13.3</v>
          </cell>
          <cell r="R482">
            <v>32.229999999999997</v>
          </cell>
          <cell r="S482">
            <v>20.350000000000001</v>
          </cell>
          <cell r="T482">
            <v>53.39</v>
          </cell>
          <cell r="U482">
            <v>46.5</v>
          </cell>
          <cell r="V482">
            <v>16.13</v>
          </cell>
          <cell r="W482">
            <v>0</v>
          </cell>
          <cell r="X482">
            <v>85.919172507164319</v>
          </cell>
          <cell r="Y482">
            <v>2405.21</v>
          </cell>
          <cell r="Z482">
            <v>99.259231746975033</v>
          </cell>
          <cell r="AB482">
            <v>39561</v>
          </cell>
          <cell r="AC482">
            <v>66.357142857142847</v>
          </cell>
          <cell r="AD482">
            <v>86.956236467423395</v>
          </cell>
          <cell r="AE482">
            <v>70.382871005168241</v>
          </cell>
          <cell r="AF482">
            <v>85.919172507164319</v>
          </cell>
          <cell r="AG482">
            <v>99.259231746975033</v>
          </cell>
        </row>
        <row r="483">
          <cell r="A483">
            <v>39562</v>
          </cell>
          <cell r="B483">
            <v>23.73</v>
          </cell>
          <cell r="C483">
            <v>0</v>
          </cell>
          <cell r="D483">
            <v>14.06</v>
          </cell>
          <cell r="E483">
            <v>67.482142857142861</v>
          </cell>
          <cell r="F483">
            <v>36.85</v>
          </cell>
          <cell r="G483">
            <v>38.99</v>
          </cell>
          <cell r="H483">
            <v>24.96</v>
          </cell>
          <cell r="I483">
            <v>32.75</v>
          </cell>
          <cell r="J483">
            <v>87.625483892133076</v>
          </cell>
          <cell r="K483">
            <v>23.02</v>
          </cell>
          <cell r="L483">
            <v>24.71</v>
          </cell>
          <cell r="M483">
            <v>16.09</v>
          </cell>
          <cell r="N483">
            <v>67.313574517455962</v>
          </cell>
          <cell r="O483">
            <v>23.73</v>
          </cell>
          <cell r="P483">
            <v>11.34</v>
          </cell>
          <cell r="Q483">
            <v>14.06</v>
          </cell>
          <cell r="R483">
            <v>32.22</v>
          </cell>
          <cell r="S483">
            <v>20.53</v>
          </cell>
          <cell r="T483">
            <v>54.64</v>
          </cell>
          <cell r="U483">
            <v>46.49</v>
          </cell>
          <cell r="V483">
            <v>16.600000000000001</v>
          </cell>
          <cell r="W483">
            <v>0</v>
          </cell>
          <cell r="X483">
            <v>87.008712876041486</v>
          </cell>
          <cell r="Y483">
            <v>2428.92</v>
          </cell>
          <cell r="Z483">
            <v>100.23770613578964</v>
          </cell>
          <cell r="AB483">
            <v>39562</v>
          </cell>
          <cell r="AC483">
            <v>67.482142857142861</v>
          </cell>
          <cell r="AD483">
            <v>87.625483892133076</v>
          </cell>
          <cell r="AE483">
            <v>67.313574517455962</v>
          </cell>
          <cell r="AF483">
            <v>87.008712876041486</v>
          </cell>
          <cell r="AG483">
            <v>100.23770613578964</v>
          </cell>
        </row>
        <row r="484">
          <cell r="A484">
            <v>39563</v>
          </cell>
          <cell r="B484">
            <v>24.12</v>
          </cell>
          <cell r="C484">
            <v>0</v>
          </cell>
          <cell r="D484">
            <v>14.15</v>
          </cell>
          <cell r="E484">
            <v>68.339285714285722</v>
          </cell>
          <cell r="F484">
            <v>37.03</v>
          </cell>
          <cell r="G484">
            <v>38.94</v>
          </cell>
          <cell r="H484">
            <v>25.46</v>
          </cell>
          <cell r="I484">
            <v>33</v>
          </cell>
          <cell r="J484">
            <v>88.202873827176703</v>
          </cell>
          <cell r="K484">
            <v>23.75</v>
          </cell>
          <cell r="L484">
            <v>24.4</v>
          </cell>
          <cell r="M484">
            <v>16.84</v>
          </cell>
          <cell r="N484">
            <v>68.547621558907281</v>
          </cell>
          <cell r="O484">
            <v>24.12</v>
          </cell>
          <cell r="P484">
            <v>11.25</v>
          </cell>
          <cell r="Q484">
            <v>14.15</v>
          </cell>
          <cell r="R484">
            <v>32.409999999999997</v>
          </cell>
          <cell r="S484">
            <v>20.78</v>
          </cell>
          <cell r="T484">
            <v>54.5</v>
          </cell>
          <cell r="U484">
            <v>46.32</v>
          </cell>
          <cell r="V484">
            <v>18.71</v>
          </cell>
          <cell r="W484">
            <v>0</v>
          </cell>
          <cell r="X484">
            <v>88.050709665185835</v>
          </cell>
          <cell r="Y484">
            <v>2422.9299999999998</v>
          </cell>
          <cell r="Z484">
            <v>99.990508261938956</v>
          </cell>
          <cell r="AB484">
            <v>39563</v>
          </cell>
          <cell r="AC484">
            <v>68.339285714285722</v>
          </cell>
          <cell r="AD484">
            <v>88.202873827176703</v>
          </cell>
          <cell r="AE484">
            <v>68.547621558907281</v>
          </cell>
          <cell r="AF484">
            <v>88.050709665185835</v>
          </cell>
          <cell r="AG484">
            <v>99.990508261938956</v>
          </cell>
        </row>
        <row r="485">
          <cell r="A485">
            <v>39564</v>
          </cell>
          <cell r="B485">
            <v>24.12</v>
          </cell>
          <cell r="C485">
            <v>0</v>
          </cell>
          <cell r="D485">
            <v>14.15</v>
          </cell>
          <cell r="E485">
            <v>68.339285714285722</v>
          </cell>
          <cell r="F485">
            <v>37.03</v>
          </cell>
          <cell r="G485">
            <v>38.94</v>
          </cell>
          <cell r="H485">
            <v>25.46</v>
          </cell>
          <cell r="I485">
            <v>33</v>
          </cell>
          <cell r="J485">
            <v>88.202873827176703</v>
          </cell>
          <cell r="K485">
            <v>23.75</v>
          </cell>
          <cell r="L485">
            <v>24.4</v>
          </cell>
          <cell r="M485">
            <v>16.84</v>
          </cell>
          <cell r="N485">
            <v>68.547621558907281</v>
          </cell>
          <cell r="O485">
            <v>24.12</v>
          </cell>
          <cell r="P485">
            <v>11.25</v>
          </cell>
          <cell r="Q485">
            <v>14.15</v>
          </cell>
          <cell r="R485">
            <v>32.409999999999997</v>
          </cell>
          <cell r="S485">
            <v>20.78</v>
          </cell>
          <cell r="T485">
            <v>54.5</v>
          </cell>
          <cell r="U485">
            <v>46.32</v>
          </cell>
          <cell r="V485">
            <v>18.71</v>
          </cell>
          <cell r="W485">
            <v>0</v>
          </cell>
          <cell r="X485">
            <v>88.050709665185835</v>
          </cell>
          <cell r="Y485">
            <v>2422.9299999999998</v>
          </cell>
          <cell r="Z485">
            <v>99.990508261938956</v>
          </cell>
          <cell r="AB485">
            <v>39564</v>
          </cell>
          <cell r="AC485">
            <v>68.339285714285722</v>
          </cell>
          <cell r="AD485">
            <v>88.202873827176703</v>
          </cell>
          <cell r="AE485">
            <v>68.547621558907281</v>
          </cell>
          <cell r="AF485">
            <v>88.050709665185835</v>
          </cell>
          <cell r="AG485">
            <v>99.990508261938956</v>
          </cell>
        </row>
        <row r="486">
          <cell r="A486">
            <v>39565</v>
          </cell>
          <cell r="B486">
            <v>24.12</v>
          </cell>
          <cell r="C486">
            <v>0</v>
          </cell>
          <cell r="D486">
            <v>14.15</v>
          </cell>
          <cell r="E486">
            <v>68.339285714285722</v>
          </cell>
          <cell r="F486">
            <v>37.03</v>
          </cell>
          <cell r="G486">
            <v>38.94</v>
          </cell>
          <cell r="H486">
            <v>25.46</v>
          </cell>
          <cell r="I486">
            <v>33</v>
          </cell>
          <cell r="J486">
            <v>88.202873827176703</v>
          </cell>
          <cell r="K486">
            <v>23.75</v>
          </cell>
          <cell r="L486">
            <v>24.4</v>
          </cell>
          <cell r="M486">
            <v>16.84</v>
          </cell>
          <cell r="N486">
            <v>68.547621558907281</v>
          </cell>
          <cell r="O486">
            <v>24.12</v>
          </cell>
          <cell r="P486">
            <v>11.25</v>
          </cell>
          <cell r="Q486">
            <v>14.15</v>
          </cell>
          <cell r="R486">
            <v>32.409999999999997</v>
          </cell>
          <cell r="S486">
            <v>20.78</v>
          </cell>
          <cell r="T486">
            <v>54.5</v>
          </cell>
          <cell r="U486">
            <v>46.32</v>
          </cell>
          <cell r="V486">
            <v>18.71</v>
          </cell>
          <cell r="W486">
            <v>0</v>
          </cell>
          <cell r="X486">
            <v>88.050709665185835</v>
          </cell>
          <cell r="Y486">
            <v>2422.9299999999998</v>
          </cell>
          <cell r="Z486">
            <v>99.990508261938956</v>
          </cell>
          <cell r="AB486">
            <v>39565</v>
          </cell>
          <cell r="AC486">
            <v>68.339285714285722</v>
          </cell>
          <cell r="AD486">
            <v>88.202873827176703</v>
          </cell>
          <cell r="AE486">
            <v>68.547621558907281</v>
          </cell>
          <cell r="AF486">
            <v>88.050709665185835</v>
          </cell>
          <cell r="AG486">
            <v>99.990508261938956</v>
          </cell>
        </row>
        <row r="487">
          <cell r="A487">
            <v>39566</v>
          </cell>
          <cell r="B487">
            <v>24.29</v>
          </cell>
          <cell r="C487">
            <v>0</v>
          </cell>
          <cell r="D487">
            <v>14.2</v>
          </cell>
          <cell r="E487">
            <v>68.732142857142847</v>
          </cell>
          <cell r="F487">
            <v>36.520000000000003</v>
          </cell>
          <cell r="G487">
            <v>38.799999999999997</v>
          </cell>
          <cell r="H487">
            <v>25.81</v>
          </cell>
          <cell r="I487">
            <v>32.880000000000003</v>
          </cell>
          <cell r="J487">
            <v>87.927301358178596</v>
          </cell>
          <cell r="K487">
            <v>23.21</v>
          </cell>
          <cell r="L487">
            <v>24.36</v>
          </cell>
          <cell r="M487">
            <v>17.53</v>
          </cell>
          <cell r="N487">
            <v>68.663643075624918</v>
          </cell>
          <cell r="O487">
            <v>24.29</v>
          </cell>
          <cell r="P487">
            <v>11.2</v>
          </cell>
          <cell r="Q487">
            <v>14.2</v>
          </cell>
          <cell r="R487">
            <v>32.11</v>
          </cell>
          <cell r="S487">
            <v>20.61</v>
          </cell>
          <cell r="T487">
            <v>53.65</v>
          </cell>
          <cell r="U487">
            <v>46</v>
          </cell>
          <cell r="V487">
            <v>18.64</v>
          </cell>
          <cell r="W487">
            <v>0</v>
          </cell>
          <cell r="X487">
            <v>87.440567058614604</v>
          </cell>
          <cell r="Y487">
            <v>2424.4</v>
          </cell>
          <cell r="Z487">
            <v>100.05117284867696</v>
          </cell>
          <cell r="AB487">
            <v>39566</v>
          </cell>
          <cell r="AC487">
            <v>68.732142857142847</v>
          </cell>
          <cell r="AD487">
            <v>87.927301358178596</v>
          </cell>
          <cell r="AE487">
            <v>68.663643075624918</v>
          </cell>
          <cell r="AF487">
            <v>87.440567058614604</v>
          </cell>
          <cell r="AG487">
            <v>100.05117284867696</v>
          </cell>
        </row>
        <row r="488">
          <cell r="A488">
            <v>39567</v>
          </cell>
          <cell r="B488">
            <v>24.06</v>
          </cell>
          <cell r="C488">
            <v>0</v>
          </cell>
          <cell r="D488">
            <v>14.21</v>
          </cell>
          <cell r="E488">
            <v>68.339285714285708</v>
          </cell>
          <cell r="F488">
            <v>36.32</v>
          </cell>
          <cell r="G488">
            <v>38.39</v>
          </cell>
          <cell r="H488">
            <v>25.78</v>
          </cell>
          <cell r="I488">
            <v>32.590000000000003</v>
          </cell>
          <cell r="J488">
            <v>87.317105176825677</v>
          </cell>
          <cell r="K488">
            <v>23.51</v>
          </cell>
          <cell r="L488">
            <v>26.22</v>
          </cell>
          <cell r="M488">
            <v>18.440000000000001</v>
          </cell>
          <cell r="N488">
            <v>71.901698133108326</v>
          </cell>
          <cell r="O488">
            <v>24.06</v>
          </cell>
          <cell r="P488">
            <v>11.3</v>
          </cell>
          <cell r="Q488">
            <v>14.21</v>
          </cell>
          <cell r="R488">
            <v>32.03</v>
          </cell>
          <cell r="S488">
            <v>20.71</v>
          </cell>
          <cell r="T488">
            <v>53.05</v>
          </cell>
          <cell r="U488">
            <v>46.78</v>
          </cell>
          <cell r="V488">
            <v>18.489999999999998</v>
          </cell>
          <cell r="W488">
            <v>0</v>
          </cell>
          <cell r="X488">
            <v>87.412833303770469</v>
          </cell>
          <cell r="Y488">
            <v>2426.1</v>
          </cell>
          <cell r="Z488">
            <v>100.12132917347596</v>
          </cell>
          <cell r="AB488">
            <v>39567</v>
          </cell>
          <cell r="AC488">
            <v>68.339285714285708</v>
          </cell>
          <cell r="AD488">
            <v>87.317105176825677</v>
          </cell>
          <cell r="AE488">
            <v>71.901698133108326</v>
          </cell>
          <cell r="AF488">
            <v>87.412833303770469</v>
          </cell>
          <cell r="AG488">
            <v>100.12132917347596</v>
          </cell>
        </row>
        <row r="489">
          <cell r="A489">
            <v>39568</v>
          </cell>
          <cell r="B489">
            <v>25</v>
          </cell>
          <cell r="C489">
            <v>0</v>
          </cell>
          <cell r="D489">
            <v>15.01</v>
          </cell>
          <cell r="E489">
            <v>71.446428571428569</v>
          </cell>
          <cell r="F489">
            <v>36.53</v>
          </cell>
          <cell r="G489">
            <v>38.590000000000003</v>
          </cell>
          <cell r="H489">
            <v>25.77</v>
          </cell>
          <cell r="I489">
            <v>32.9</v>
          </cell>
          <cell r="J489">
            <v>87.782953874417686</v>
          </cell>
          <cell r="K489">
            <v>24.83</v>
          </cell>
          <cell r="L489">
            <v>25.99</v>
          </cell>
          <cell r="M489">
            <v>18.37</v>
          </cell>
          <cell r="N489">
            <v>72.977534015399215</v>
          </cell>
          <cell r="O489">
            <v>25</v>
          </cell>
          <cell r="P489">
            <v>11.16</v>
          </cell>
          <cell r="Q489">
            <v>15.01</v>
          </cell>
          <cell r="R489">
            <v>32.119999999999997</v>
          </cell>
          <cell r="S489">
            <v>20.77</v>
          </cell>
          <cell r="T489">
            <v>52.12</v>
          </cell>
          <cell r="U489">
            <v>46.27</v>
          </cell>
          <cell r="V489">
            <v>18.399999999999999</v>
          </cell>
          <cell r="W489">
            <v>0</v>
          </cell>
          <cell r="X489">
            <v>87.499996533280637</v>
          </cell>
          <cell r="Y489">
            <v>2412.8000000000002</v>
          </cell>
          <cell r="Z489">
            <v>99.572459102989498</v>
          </cell>
          <cell r="AB489">
            <v>39568</v>
          </cell>
          <cell r="AC489">
            <v>71.446428571428569</v>
          </cell>
          <cell r="AD489">
            <v>87.782953874417686</v>
          </cell>
          <cell r="AE489">
            <v>72.977534015399215</v>
          </cell>
          <cell r="AF489">
            <v>87.499996533280637</v>
          </cell>
          <cell r="AG489">
            <v>99.572459102989498</v>
          </cell>
        </row>
        <row r="490">
          <cell r="A490">
            <v>39569</v>
          </cell>
          <cell r="B490">
            <v>26.74</v>
          </cell>
          <cell r="C490">
            <v>0</v>
          </cell>
          <cell r="D490">
            <v>15.53</v>
          </cell>
          <cell r="E490">
            <v>75.482142857142847</v>
          </cell>
          <cell r="F490">
            <v>36.14</v>
          </cell>
          <cell r="G490">
            <v>38.79</v>
          </cell>
          <cell r="H490">
            <v>26.37</v>
          </cell>
          <cell r="I490">
            <v>32.96</v>
          </cell>
          <cell r="J490">
            <v>88.091332589725099</v>
          </cell>
          <cell r="K490">
            <v>24.03</v>
          </cell>
          <cell r="L490">
            <v>25.19</v>
          </cell>
          <cell r="M490">
            <v>18.649999999999999</v>
          </cell>
          <cell r="N490">
            <v>71.585275814787479</v>
          </cell>
          <cell r="O490">
            <v>26.74</v>
          </cell>
          <cell r="P490">
            <v>11.58</v>
          </cell>
          <cell r="Q490">
            <v>15.53</v>
          </cell>
          <cell r="R490">
            <v>33.6</v>
          </cell>
          <cell r="S490">
            <v>21.75</v>
          </cell>
          <cell r="T490">
            <v>53.84</v>
          </cell>
          <cell r="U490">
            <v>46.6</v>
          </cell>
          <cell r="V490">
            <v>19.02</v>
          </cell>
          <cell r="W490">
            <v>0</v>
          </cell>
          <cell r="X490">
            <v>90.594291180891801</v>
          </cell>
          <cell r="Y490">
            <v>2480.71</v>
          </cell>
          <cell r="Z490">
            <v>102.37499793657869</v>
          </cell>
          <cell r="AB490">
            <v>39569</v>
          </cell>
          <cell r="AC490">
            <v>75.482142857142847</v>
          </cell>
          <cell r="AD490">
            <v>88.091332589725099</v>
          </cell>
          <cell r="AE490">
            <v>71.585275814787479</v>
          </cell>
          <cell r="AF490">
            <v>90.594291180891801</v>
          </cell>
          <cell r="AG490">
            <v>102.37499793657869</v>
          </cell>
        </row>
        <row r="491">
          <cell r="A491">
            <v>39570</v>
          </cell>
          <cell r="B491">
            <v>26.95</v>
          </cell>
          <cell r="C491">
            <v>0</v>
          </cell>
          <cell r="D491">
            <v>16.489999999999998</v>
          </cell>
          <cell r="E491">
            <v>77.571428571428569</v>
          </cell>
          <cell r="F491">
            <v>33.33</v>
          </cell>
          <cell r="G491">
            <v>36.71</v>
          </cell>
          <cell r="H491">
            <v>26.17</v>
          </cell>
          <cell r="I491">
            <v>32.47</v>
          </cell>
          <cell r="J491">
            <v>84.430155501607516</v>
          </cell>
          <cell r="K491">
            <v>24.25</v>
          </cell>
          <cell r="L491">
            <v>24.66</v>
          </cell>
          <cell r="M491">
            <v>18.190000000000001</v>
          </cell>
          <cell r="N491">
            <v>70.773125197763946</v>
          </cell>
          <cell r="O491">
            <v>26.95</v>
          </cell>
          <cell r="P491">
            <v>11.36</v>
          </cell>
          <cell r="Q491">
            <v>16.489999999999998</v>
          </cell>
          <cell r="R491">
            <v>31.79</v>
          </cell>
          <cell r="S491">
            <v>21.42</v>
          </cell>
          <cell r="T491">
            <v>54.3</v>
          </cell>
          <cell r="U491">
            <v>47.19</v>
          </cell>
          <cell r="V491">
            <v>18.88</v>
          </cell>
          <cell r="W491">
            <v>0</v>
          </cell>
          <cell r="X491">
            <v>90.483356161515204</v>
          </cell>
          <cell r="Y491">
            <v>2476.9899999999998</v>
          </cell>
          <cell r="Z491">
            <v>102.22147939054788</v>
          </cell>
          <cell r="AB491">
            <v>39570</v>
          </cell>
          <cell r="AC491">
            <v>77.571428571428569</v>
          </cell>
          <cell r="AD491">
            <v>84.430155501607516</v>
          </cell>
          <cell r="AE491">
            <v>70.773125197763946</v>
          </cell>
          <cell r="AF491">
            <v>90.483356161515204</v>
          </cell>
          <cell r="AG491">
            <v>102.22147939054788</v>
          </cell>
        </row>
        <row r="492">
          <cell r="A492">
            <v>39571</v>
          </cell>
          <cell r="B492">
            <v>26.95</v>
          </cell>
          <cell r="C492">
            <v>0</v>
          </cell>
          <cell r="D492">
            <v>16.489999999999998</v>
          </cell>
          <cell r="E492">
            <v>77.571428571428569</v>
          </cell>
          <cell r="F492">
            <v>33.33</v>
          </cell>
          <cell r="G492">
            <v>36.71</v>
          </cell>
          <cell r="H492">
            <v>26.17</v>
          </cell>
          <cell r="I492">
            <v>32.47</v>
          </cell>
          <cell r="J492">
            <v>84.430155501607516</v>
          </cell>
          <cell r="K492">
            <v>24.25</v>
          </cell>
          <cell r="L492">
            <v>24.66</v>
          </cell>
          <cell r="M492">
            <v>18.190000000000001</v>
          </cell>
          <cell r="N492">
            <v>70.773125197763946</v>
          </cell>
          <cell r="O492">
            <v>26.95</v>
          </cell>
          <cell r="P492">
            <v>11.36</v>
          </cell>
          <cell r="Q492">
            <v>16.489999999999998</v>
          </cell>
          <cell r="R492">
            <v>31.79</v>
          </cell>
          <cell r="S492">
            <v>21.42</v>
          </cell>
          <cell r="T492">
            <v>54.3</v>
          </cell>
          <cell r="U492">
            <v>47.19</v>
          </cell>
          <cell r="V492">
            <v>18.88</v>
          </cell>
          <cell r="W492">
            <v>0</v>
          </cell>
          <cell r="X492">
            <v>90.483356161515204</v>
          </cell>
          <cell r="Y492">
            <v>2476.9899999999998</v>
          </cell>
          <cell r="Z492">
            <v>102.22147939054788</v>
          </cell>
          <cell r="AB492">
            <v>39571</v>
          </cell>
          <cell r="AC492">
            <v>77.571428571428569</v>
          </cell>
          <cell r="AD492">
            <v>84.430155501607516</v>
          </cell>
          <cell r="AE492">
            <v>70.773125197763946</v>
          </cell>
          <cell r="AF492">
            <v>90.483356161515204</v>
          </cell>
          <cell r="AG492">
            <v>102.22147939054788</v>
          </cell>
        </row>
        <row r="493">
          <cell r="A493">
            <v>39572</v>
          </cell>
          <cell r="B493">
            <v>26.95</v>
          </cell>
          <cell r="C493">
            <v>0</v>
          </cell>
          <cell r="D493">
            <v>16.489999999999998</v>
          </cell>
          <cell r="E493">
            <v>77.571428571428569</v>
          </cell>
          <cell r="F493">
            <v>33.33</v>
          </cell>
          <cell r="G493">
            <v>36.71</v>
          </cell>
          <cell r="H493">
            <v>26.17</v>
          </cell>
          <cell r="I493">
            <v>32.47</v>
          </cell>
          <cell r="J493">
            <v>84.430155501607516</v>
          </cell>
          <cell r="K493">
            <v>24.25</v>
          </cell>
          <cell r="L493">
            <v>24.66</v>
          </cell>
          <cell r="M493">
            <v>18.190000000000001</v>
          </cell>
          <cell r="N493">
            <v>70.773125197763946</v>
          </cell>
          <cell r="O493">
            <v>26.95</v>
          </cell>
          <cell r="P493">
            <v>11.36</v>
          </cell>
          <cell r="Q493">
            <v>16.489999999999998</v>
          </cell>
          <cell r="R493">
            <v>31.79</v>
          </cell>
          <cell r="S493">
            <v>21.42</v>
          </cell>
          <cell r="T493">
            <v>54.3</v>
          </cell>
          <cell r="U493">
            <v>47.19</v>
          </cell>
          <cell r="V493">
            <v>18.88</v>
          </cell>
          <cell r="W493">
            <v>0</v>
          </cell>
          <cell r="X493">
            <v>90.483356161515204</v>
          </cell>
          <cell r="Y493">
            <v>2476.9899999999998</v>
          </cell>
          <cell r="Z493">
            <v>102.22147939054788</v>
          </cell>
          <cell r="AB493">
            <v>39572</v>
          </cell>
          <cell r="AC493">
            <v>77.571428571428569</v>
          </cell>
          <cell r="AD493">
            <v>84.430155501607516</v>
          </cell>
          <cell r="AE493">
            <v>70.773125197763946</v>
          </cell>
          <cell r="AF493">
            <v>90.483356161515204</v>
          </cell>
          <cell r="AG493">
            <v>102.22147939054788</v>
          </cell>
        </row>
        <row r="494">
          <cell r="A494">
            <v>39573</v>
          </cell>
          <cell r="B494">
            <v>27</v>
          </cell>
          <cell r="C494">
            <v>0</v>
          </cell>
          <cell r="D494">
            <v>16.940000000000001</v>
          </cell>
          <cell r="E494">
            <v>78.464285714285708</v>
          </cell>
          <cell r="F494">
            <v>32.74</v>
          </cell>
          <cell r="G494">
            <v>36.4</v>
          </cell>
          <cell r="H494">
            <v>20.059999999999999</v>
          </cell>
          <cell r="I494">
            <v>32.44</v>
          </cell>
          <cell r="J494">
            <v>79.811036021258445</v>
          </cell>
          <cell r="K494">
            <v>24.22</v>
          </cell>
          <cell r="L494">
            <v>24.27</v>
          </cell>
          <cell r="M494">
            <v>18.329999999999998</v>
          </cell>
          <cell r="N494">
            <v>70.477797700664482</v>
          </cell>
          <cell r="O494">
            <v>27</v>
          </cell>
          <cell r="P494">
            <v>11.85</v>
          </cell>
          <cell r="Q494">
            <v>16.940000000000001</v>
          </cell>
          <cell r="R494">
            <v>31.68</v>
          </cell>
          <cell r="S494">
            <v>21.68</v>
          </cell>
          <cell r="T494">
            <v>54.09</v>
          </cell>
          <cell r="U494">
            <v>47.05</v>
          </cell>
          <cell r="V494">
            <v>18.5</v>
          </cell>
          <cell r="W494">
            <v>0</v>
          </cell>
          <cell r="X494">
            <v>90.645796725602352</v>
          </cell>
          <cell r="Y494">
            <v>2464.12</v>
          </cell>
          <cell r="Z494">
            <v>101.69035474339292</v>
          </cell>
          <cell r="AB494">
            <v>39573</v>
          </cell>
          <cell r="AC494">
            <v>78.464285714285708</v>
          </cell>
          <cell r="AD494">
            <v>79.811036021258445</v>
          </cell>
          <cell r="AE494">
            <v>70.477797700664482</v>
          </cell>
          <cell r="AF494">
            <v>90.645796725602352</v>
          </cell>
          <cell r="AG494">
            <v>101.69035474339292</v>
          </cell>
        </row>
        <row r="495">
          <cell r="A495">
            <v>39574</v>
          </cell>
          <cell r="B495">
            <v>27.18</v>
          </cell>
          <cell r="C495">
            <v>0</v>
          </cell>
          <cell r="D495">
            <v>17</v>
          </cell>
          <cell r="E495">
            <v>78.892857142857139</v>
          </cell>
          <cell r="F495">
            <v>31.19</v>
          </cell>
          <cell r="G495">
            <v>36.33</v>
          </cell>
          <cell r="H495">
            <v>20.190000000000001</v>
          </cell>
          <cell r="I495">
            <v>32.44</v>
          </cell>
          <cell r="J495">
            <v>78.833409881241394</v>
          </cell>
          <cell r="K495">
            <v>24.52</v>
          </cell>
          <cell r="L495">
            <v>25</v>
          </cell>
          <cell r="M495">
            <v>18.5</v>
          </cell>
          <cell r="N495">
            <v>71.743486973947896</v>
          </cell>
          <cell r="O495">
            <v>27.18</v>
          </cell>
          <cell r="P495">
            <v>11.94</v>
          </cell>
          <cell r="Q495">
            <v>17</v>
          </cell>
          <cell r="R495">
            <v>31.93</v>
          </cell>
          <cell r="S495">
            <v>22.14</v>
          </cell>
          <cell r="T495">
            <v>58.25</v>
          </cell>
          <cell r="U495">
            <v>47.04</v>
          </cell>
          <cell r="V495">
            <v>18.86</v>
          </cell>
          <cell r="W495">
            <v>0</v>
          </cell>
          <cell r="X495">
            <v>92.844687288245339</v>
          </cell>
          <cell r="Y495">
            <v>2483.31</v>
          </cell>
          <cell r="Z495">
            <v>102.48229584509482</v>
          </cell>
          <cell r="AB495">
            <v>39574</v>
          </cell>
          <cell r="AC495">
            <v>78.892857142857139</v>
          </cell>
          <cell r="AD495">
            <v>78.833409881241394</v>
          </cell>
          <cell r="AE495">
            <v>71.743486973947896</v>
          </cell>
          <cell r="AF495">
            <v>92.844687288245339</v>
          </cell>
          <cell r="AG495">
            <v>102.48229584509482</v>
          </cell>
        </row>
        <row r="496">
          <cell r="A496">
            <v>39575</v>
          </cell>
          <cell r="B496">
            <v>29.71</v>
          </cell>
          <cell r="C496">
            <v>0</v>
          </cell>
          <cell r="D496">
            <v>17.29</v>
          </cell>
          <cell r="E496">
            <v>83.928571428571431</v>
          </cell>
          <cell r="F496">
            <v>32.520000000000003</v>
          </cell>
          <cell r="G496">
            <v>36.15</v>
          </cell>
          <cell r="H496">
            <v>20.29</v>
          </cell>
          <cell r="I496">
            <v>32.47</v>
          </cell>
          <cell r="J496">
            <v>79.673249786759399</v>
          </cell>
          <cell r="K496">
            <v>24.62</v>
          </cell>
          <cell r="L496">
            <v>25.75</v>
          </cell>
          <cell r="M496">
            <v>19.059999999999999</v>
          </cell>
          <cell r="N496">
            <v>73.230671870055914</v>
          </cell>
          <cell r="O496">
            <v>29.71</v>
          </cell>
          <cell r="P496">
            <v>11.71</v>
          </cell>
          <cell r="Q496">
            <v>17.29</v>
          </cell>
          <cell r="R496">
            <v>32.61</v>
          </cell>
          <cell r="S496">
            <v>21.09</v>
          </cell>
          <cell r="T496">
            <v>57.36</v>
          </cell>
          <cell r="U496">
            <v>46.61</v>
          </cell>
          <cell r="V496">
            <v>18.28</v>
          </cell>
          <cell r="W496">
            <v>0</v>
          </cell>
          <cell r="X496">
            <v>92.971470167532871</v>
          </cell>
          <cell r="Y496">
            <v>2438.4899999999998</v>
          </cell>
          <cell r="Z496">
            <v>100.63264497598176</v>
          </cell>
          <cell r="AB496">
            <v>39575</v>
          </cell>
          <cell r="AC496">
            <v>83.928571428571431</v>
          </cell>
          <cell r="AD496">
            <v>79.673249786759399</v>
          </cell>
          <cell r="AE496">
            <v>73.230671870055914</v>
          </cell>
          <cell r="AF496">
            <v>92.971470167532871</v>
          </cell>
          <cell r="AG496">
            <v>100.63264497598176</v>
          </cell>
        </row>
        <row r="497">
          <cell r="A497">
            <v>39576</v>
          </cell>
          <cell r="B497">
            <v>28.84</v>
          </cell>
          <cell r="C497">
            <v>0</v>
          </cell>
          <cell r="D497">
            <v>17.690000000000001</v>
          </cell>
          <cell r="E497">
            <v>83.089285714285722</v>
          </cell>
          <cell r="F497">
            <v>31.91</v>
          </cell>
          <cell r="G497">
            <v>36.1</v>
          </cell>
          <cell r="H497">
            <v>20.37</v>
          </cell>
          <cell r="I497">
            <v>32.99</v>
          </cell>
          <cell r="J497">
            <v>79.633882291188257</v>
          </cell>
          <cell r="K497">
            <v>24.89</v>
          </cell>
          <cell r="L497">
            <v>25.25</v>
          </cell>
          <cell r="M497">
            <v>19.18</v>
          </cell>
          <cell r="N497">
            <v>73.114650353338249</v>
          </cell>
          <cell r="O497">
            <v>28.84</v>
          </cell>
          <cell r="P497">
            <v>11.97</v>
          </cell>
          <cell r="Q497">
            <v>17.690000000000001</v>
          </cell>
          <cell r="R497">
            <v>32.61</v>
          </cell>
          <cell r="S497">
            <v>20.99</v>
          </cell>
          <cell r="T497">
            <v>57.35</v>
          </cell>
          <cell r="U497">
            <v>46.8</v>
          </cell>
          <cell r="V497">
            <v>18.260000000000002</v>
          </cell>
          <cell r="W497">
            <v>0</v>
          </cell>
          <cell r="X497">
            <v>92.912040692866853</v>
          </cell>
          <cell r="Y497">
            <v>2451.2399999999998</v>
          </cell>
          <cell r="Z497">
            <v>101.15881741197444</v>
          </cell>
          <cell r="AB497">
            <v>39576</v>
          </cell>
          <cell r="AC497">
            <v>83.089285714285722</v>
          </cell>
          <cell r="AD497">
            <v>79.633882291188257</v>
          </cell>
          <cell r="AE497">
            <v>73.114650353338249</v>
          </cell>
          <cell r="AF497">
            <v>92.912040692866853</v>
          </cell>
          <cell r="AG497">
            <v>101.15881741197444</v>
          </cell>
        </row>
        <row r="498">
          <cell r="A498">
            <v>39577</v>
          </cell>
          <cell r="B498">
            <v>28.4</v>
          </cell>
          <cell r="C498">
            <v>0</v>
          </cell>
          <cell r="D498">
            <v>17.55</v>
          </cell>
          <cell r="E498">
            <v>82.053571428571431</v>
          </cell>
          <cell r="F498">
            <v>31.91</v>
          </cell>
          <cell r="G498">
            <v>36.93</v>
          </cell>
          <cell r="H498">
            <v>20.37</v>
          </cell>
          <cell r="I498">
            <v>32.58</v>
          </cell>
          <cell r="J498">
            <v>79.90945476018635</v>
          </cell>
          <cell r="K498">
            <v>25.24</v>
          </cell>
          <cell r="L498">
            <v>25.53</v>
          </cell>
          <cell r="M498">
            <v>19.170000000000002</v>
          </cell>
          <cell r="N498">
            <v>73.768589811201352</v>
          </cell>
          <cell r="O498">
            <v>28.4</v>
          </cell>
          <cell r="P498">
            <v>11.97</v>
          </cell>
          <cell r="Q498">
            <v>17.55</v>
          </cell>
          <cell r="R498">
            <v>32.47</v>
          </cell>
          <cell r="S498">
            <v>20.62</v>
          </cell>
          <cell r="T498">
            <v>57.37</v>
          </cell>
          <cell r="U498">
            <v>46.25</v>
          </cell>
          <cell r="V498">
            <v>17.86</v>
          </cell>
          <cell r="W498">
            <v>0</v>
          </cell>
          <cell r="X498">
            <v>92.111723767364353</v>
          </cell>
          <cell r="Y498">
            <v>2445.52</v>
          </cell>
          <cell r="Z498">
            <v>100.92276201323891</v>
          </cell>
          <cell r="AB498">
            <v>39577</v>
          </cell>
          <cell r="AC498">
            <v>82.053571428571431</v>
          </cell>
          <cell r="AD498">
            <v>79.90945476018635</v>
          </cell>
          <cell r="AE498">
            <v>73.768589811201352</v>
          </cell>
          <cell r="AF498">
            <v>92.111723767364353</v>
          </cell>
          <cell r="AG498">
            <v>100.92276201323891</v>
          </cell>
        </row>
        <row r="499">
          <cell r="A499">
            <v>39578</v>
          </cell>
          <cell r="B499">
            <v>28.4</v>
          </cell>
          <cell r="C499">
            <v>0</v>
          </cell>
          <cell r="D499">
            <v>17.55</v>
          </cell>
          <cell r="E499">
            <v>82.053571428571431</v>
          </cell>
          <cell r="F499">
            <v>31.91</v>
          </cell>
          <cell r="G499">
            <v>36.93</v>
          </cell>
          <cell r="H499">
            <v>20.37</v>
          </cell>
          <cell r="I499">
            <v>32.58</v>
          </cell>
          <cell r="J499">
            <v>79.90945476018635</v>
          </cell>
          <cell r="K499">
            <v>25.24</v>
          </cell>
          <cell r="L499">
            <v>25.53</v>
          </cell>
          <cell r="M499">
            <v>19.170000000000002</v>
          </cell>
          <cell r="N499">
            <v>73.768589811201352</v>
          </cell>
          <cell r="O499">
            <v>28.4</v>
          </cell>
          <cell r="P499">
            <v>11.97</v>
          </cell>
          <cell r="Q499">
            <v>17.55</v>
          </cell>
          <cell r="R499">
            <v>32.47</v>
          </cell>
          <cell r="S499">
            <v>20.62</v>
          </cell>
          <cell r="T499">
            <v>57.37</v>
          </cell>
          <cell r="U499">
            <v>46.25</v>
          </cell>
          <cell r="V499">
            <v>17.86</v>
          </cell>
          <cell r="W499">
            <v>0</v>
          </cell>
          <cell r="X499">
            <v>92.111723767364353</v>
          </cell>
          <cell r="Y499">
            <v>2445.52</v>
          </cell>
          <cell r="Z499">
            <v>100.92276201323891</v>
          </cell>
          <cell r="AB499">
            <v>39578</v>
          </cell>
          <cell r="AC499">
            <v>82.053571428571431</v>
          </cell>
          <cell r="AD499">
            <v>79.90945476018635</v>
          </cell>
          <cell r="AE499">
            <v>73.768589811201352</v>
          </cell>
          <cell r="AF499">
            <v>92.111723767364353</v>
          </cell>
          <cell r="AG499">
            <v>100.92276201323891</v>
          </cell>
        </row>
        <row r="500">
          <cell r="A500">
            <v>39579</v>
          </cell>
          <cell r="B500">
            <v>28.4</v>
          </cell>
          <cell r="C500">
            <v>0</v>
          </cell>
          <cell r="D500">
            <v>17.55</v>
          </cell>
          <cell r="E500">
            <v>82.053571428571431</v>
          </cell>
          <cell r="F500">
            <v>31.91</v>
          </cell>
          <cell r="G500">
            <v>36.93</v>
          </cell>
          <cell r="H500">
            <v>20.37</v>
          </cell>
          <cell r="I500">
            <v>32.58</v>
          </cell>
          <cell r="J500">
            <v>79.90945476018635</v>
          </cell>
          <cell r="K500">
            <v>25.24</v>
          </cell>
          <cell r="L500">
            <v>25.53</v>
          </cell>
          <cell r="M500">
            <v>19.170000000000002</v>
          </cell>
          <cell r="N500">
            <v>73.768589811201352</v>
          </cell>
          <cell r="O500">
            <v>28.4</v>
          </cell>
          <cell r="P500">
            <v>11.97</v>
          </cell>
          <cell r="Q500">
            <v>17.55</v>
          </cell>
          <cell r="R500">
            <v>32.47</v>
          </cell>
          <cell r="S500">
            <v>20.62</v>
          </cell>
          <cell r="T500">
            <v>57.37</v>
          </cell>
          <cell r="U500">
            <v>46.25</v>
          </cell>
          <cell r="V500">
            <v>17.86</v>
          </cell>
          <cell r="W500">
            <v>0</v>
          </cell>
          <cell r="X500">
            <v>92.111723767364353</v>
          </cell>
          <cell r="Y500">
            <v>2445.52</v>
          </cell>
          <cell r="Z500">
            <v>100.92276201323891</v>
          </cell>
          <cell r="AB500">
            <v>39579</v>
          </cell>
          <cell r="AC500">
            <v>82.053571428571431</v>
          </cell>
          <cell r="AD500">
            <v>79.90945476018635</v>
          </cell>
          <cell r="AE500">
            <v>73.768589811201352</v>
          </cell>
          <cell r="AF500">
            <v>92.111723767364353</v>
          </cell>
          <cell r="AG500">
            <v>100.92276201323891</v>
          </cell>
        </row>
        <row r="501">
          <cell r="A501">
            <v>39580</v>
          </cell>
          <cell r="B501">
            <v>28.97</v>
          </cell>
          <cell r="C501">
            <v>0</v>
          </cell>
          <cell r="D501">
            <v>18.7</v>
          </cell>
          <cell r="E501">
            <v>85.125</v>
          </cell>
          <cell r="F501">
            <v>31.24</v>
          </cell>
          <cell r="G501">
            <v>36.799999999999997</v>
          </cell>
          <cell r="H501">
            <v>20.65</v>
          </cell>
          <cell r="I501">
            <v>33</v>
          </cell>
          <cell r="J501">
            <v>79.843842267567737</v>
          </cell>
          <cell r="K501">
            <v>25.35</v>
          </cell>
          <cell r="L501">
            <v>25.2</v>
          </cell>
          <cell r="M501">
            <v>19.309999999999999</v>
          </cell>
          <cell r="N501">
            <v>73.68421052631578</v>
          </cell>
          <cell r="O501">
            <v>28.97</v>
          </cell>
          <cell r="P501">
            <v>12.3</v>
          </cell>
          <cell r="Q501">
            <v>18.7</v>
          </cell>
          <cell r="R501">
            <v>33.68</v>
          </cell>
          <cell r="S501">
            <v>21.08</v>
          </cell>
          <cell r="T501">
            <v>57.84</v>
          </cell>
          <cell r="U501">
            <v>46.43</v>
          </cell>
          <cell r="V501">
            <v>17.93</v>
          </cell>
          <cell r="W501">
            <v>0</v>
          </cell>
          <cell r="X501">
            <v>93.870836217478754</v>
          </cell>
          <cell r="Y501">
            <v>2488.4899999999998</v>
          </cell>
          <cell r="Z501">
            <v>102.69606629360008</v>
          </cell>
          <cell r="AB501">
            <v>39580</v>
          </cell>
          <cell r="AC501">
            <v>85.125</v>
          </cell>
          <cell r="AD501">
            <v>79.843842267567737</v>
          </cell>
          <cell r="AE501">
            <v>73.68421052631578</v>
          </cell>
          <cell r="AF501">
            <v>93.870836217478754</v>
          </cell>
          <cell r="AG501">
            <v>102.69606629360008</v>
          </cell>
        </row>
        <row r="502">
          <cell r="A502">
            <v>39581</v>
          </cell>
          <cell r="B502">
            <v>28.9</v>
          </cell>
          <cell r="C502">
            <v>0</v>
          </cell>
          <cell r="D502">
            <v>18.78</v>
          </cell>
          <cell r="E502">
            <v>85.142857142857139</v>
          </cell>
          <cell r="F502">
            <v>30</v>
          </cell>
          <cell r="G502">
            <v>36.9</v>
          </cell>
          <cell r="H502">
            <v>20.69</v>
          </cell>
          <cell r="I502">
            <v>33.21</v>
          </cell>
          <cell r="J502">
            <v>79.259891083262261</v>
          </cell>
          <cell r="K502">
            <v>25.28</v>
          </cell>
          <cell r="L502">
            <v>25.39</v>
          </cell>
          <cell r="M502">
            <v>19.09</v>
          </cell>
          <cell r="N502">
            <v>73.578736420208841</v>
          </cell>
          <cell r="O502">
            <v>28.9</v>
          </cell>
          <cell r="P502">
            <v>12.42</v>
          </cell>
          <cell r="Q502">
            <v>18.78</v>
          </cell>
          <cell r="R502">
            <v>34.130000000000003</v>
          </cell>
          <cell r="S502">
            <v>20.87</v>
          </cell>
          <cell r="T502">
            <v>58.15</v>
          </cell>
          <cell r="U502">
            <v>46.37</v>
          </cell>
          <cell r="V502">
            <v>18.829999999999998</v>
          </cell>
          <cell r="W502">
            <v>0</v>
          </cell>
          <cell r="X502">
            <v>94.473054894094489</v>
          </cell>
          <cell r="Y502">
            <v>2495.12</v>
          </cell>
          <cell r="Z502">
            <v>102.96967596031628</v>
          </cell>
          <cell r="AB502">
            <v>39581</v>
          </cell>
          <cell r="AC502">
            <v>85.142857142857139</v>
          </cell>
          <cell r="AD502">
            <v>79.259891083262261</v>
          </cell>
          <cell r="AE502">
            <v>73.578736420208841</v>
          </cell>
          <cell r="AF502">
            <v>94.473054894094489</v>
          </cell>
          <cell r="AG502">
            <v>102.96967596031628</v>
          </cell>
        </row>
        <row r="503">
          <cell r="A503">
            <v>39582</v>
          </cell>
          <cell r="B503">
            <v>29.12</v>
          </cell>
          <cell r="C503">
            <v>0</v>
          </cell>
          <cell r="D503">
            <v>18.850000000000001</v>
          </cell>
          <cell r="E503">
            <v>85.660714285714278</v>
          </cell>
          <cell r="F503">
            <v>31.63</v>
          </cell>
          <cell r="G503">
            <v>36.799999999999997</v>
          </cell>
          <cell r="H503">
            <v>20.36</v>
          </cell>
          <cell r="I503">
            <v>34.01</v>
          </cell>
          <cell r="J503">
            <v>80.572140935634138</v>
          </cell>
          <cell r="K503">
            <v>25.01</v>
          </cell>
          <cell r="L503">
            <v>25.89</v>
          </cell>
          <cell r="M503">
            <v>19.45</v>
          </cell>
          <cell r="N503">
            <v>74.20103364623985</v>
          </cell>
          <cell r="O503">
            <v>29.12</v>
          </cell>
          <cell r="P503">
            <v>12.22</v>
          </cell>
          <cell r="Q503">
            <v>18.850000000000001</v>
          </cell>
          <cell r="R503">
            <v>34.369999999999997</v>
          </cell>
          <cell r="S503">
            <v>20.63</v>
          </cell>
          <cell r="T503">
            <v>58.59</v>
          </cell>
          <cell r="U503">
            <v>46.43</v>
          </cell>
          <cell r="V503">
            <v>18.489999999999998</v>
          </cell>
          <cell r="W503">
            <v>0</v>
          </cell>
          <cell r="X503">
            <v>94.572104018537885</v>
          </cell>
          <cell r="Y503">
            <v>2496.6999999999998</v>
          </cell>
          <cell r="Z503">
            <v>103.03488007395303</v>
          </cell>
          <cell r="AB503">
            <v>39582</v>
          </cell>
          <cell r="AC503">
            <v>85.660714285714278</v>
          </cell>
          <cell r="AD503">
            <v>80.572140935634138</v>
          </cell>
          <cell r="AE503">
            <v>74.20103364623985</v>
          </cell>
          <cell r="AF503">
            <v>94.572104018537885</v>
          </cell>
          <cell r="AG503">
            <v>103.03488007395303</v>
          </cell>
        </row>
        <row r="504">
          <cell r="A504">
            <v>39583</v>
          </cell>
          <cell r="B504">
            <v>28.51</v>
          </cell>
          <cell r="C504">
            <v>0</v>
          </cell>
          <cell r="D504">
            <v>18.91</v>
          </cell>
          <cell r="E504">
            <v>84.678571428571431</v>
          </cell>
          <cell r="F504">
            <v>30.97</v>
          </cell>
          <cell r="G504">
            <v>36.85</v>
          </cell>
          <cell r="H504">
            <v>20.62</v>
          </cell>
          <cell r="I504">
            <v>34.57</v>
          </cell>
          <cell r="J504">
            <v>80.709927170133184</v>
          </cell>
          <cell r="K504">
            <v>25.95</v>
          </cell>
          <cell r="L504">
            <v>26.16</v>
          </cell>
          <cell r="M504">
            <v>19.34</v>
          </cell>
          <cell r="N504">
            <v>75.36124881341631</v>
          </cell>
          <cell r="O504">
            <v>28.51</v>
          </cell>
          <cell r="P504">
            <v>12.41</v>
          </cell>
          <cell r="Q504">
            <v>18.91</v>
          </cell>
          <cell r="R504">
            <v>34.44</v>
          </cell>
          <cell r="S504">
            <v>20.99</v>
          </cell>
          <cell r="T504">
            <v>58.78</v>
          </cell>
          <cell r="U504">
            <v>48.03</v>
          </cell>
          <cell r="V504">
            <v>18.440000000000001</v>
          </cell>
          <cell r="W504">
            <v>0</v>
          </cell>
          <cell r="X504">
            <v>95.289219679507937</v>
          </cell>
          <cell r="Y504">
            <v>2533.73</v>
          </cell>
          <cell r="Z504">
            <v>104.56304990178116</v>
          </cell>
          <cell r="AB504">
            <v>39583</v>
          </cell>
          <cell r="AC504">
            <v>84.678571428571431</v>
          </cell>
          <cell r="AD504">
            <v>80.709927170133184</v>
          </cell>
          <cell r="AE504">
            <v>75.36124881341631</v>
          </cell>
          <cell r="AF504">
            <v>95.289219679507937</v>
          </cell>
          <cell r="AG504">
            <v>104.56304990178116</v>
          </cell>
        </row>
        <row r="505">
          <cell r="A505">
            <v>39584</v>
          </cell>
          <cell r="B505">
            <v>27.38</v>
          </cell>
          <cell r="C505">
            <v>0</v>
          </cell>
          <cell r="D505">
            <v>18.920000000000002</v>
          </cell>
          <cell r="E505">
            <v>82.678571428571416</v>
          </cell>
          <cell r="F505">
            <v>30.04</v>
          </cell>
          <cell r="G505">
            <v>37.06</v>
          </cell>
          <cell r="H505">
            <v>20.52</v>
          </cell>
          <cell r="I505">
            <v>34.56</v>
          </cell>
          <cell r="J505">
            <v>80.16534348139885</v>
          </cell>
          <cell r="K505">
            <v>26.08</v>
          </cell>
          <cell r="L505">
            <v>25.67</v>
          </cell>
          <cell r="M505">
            <v>19.27</v>
          </cell>
          <cell r="N505">
            <v>74.907710157156416</v>
          </cell>
          <cell r="O505">
            <v>27.38</v>
          </cell>
          <cell r="P505">
            <v>12.39</v>
          </cell>
          <cell r="Q505">
            <v>18.920000000000002</v>
          </cell>
          <cell r="R505">
            <v>33.770000000000003</v>
          </cell>
          <cell r="S505">
            <v>20.52</v>
          </cell>
          <cell r="T505">
            <v>58.57</v>
          </cell>
          <cell r="U505">
            <v>47.84</v>
          </cell>
          <cell r="V505">
            <v>18.14</v>
          </cell>
          <cell r="W505">
            <v>0</v>
          </cell>
          <cell r="X505">
            <v>94.108554116142869</v>
          </cell>
          <cell r="Y505">
            <v>2528.85</v>
          </cell>
          <cell r="Z505">
            <v>104.3616599811816</v>
          </cell>
          <cell r="AB505">
            <v>39584</v>
          </cell>
          <cell r="AC505">
            <v>82.678571428571416</v>
          </cell>
          <cell r="AD505">
            <v>80.16534348139885</v>
          </cell>
          <cell r="AE505">
            <v>74.907710157156416</v>
          </cell>
          <cell r="AF505">
            <v>94.108554116142869</v>
          </cell>
          <cell r="AG505">
            <v>104.3616599811816</v>
          </cell>
        </row>
        <row r="506">
          <cell r="A506">
            <v>39585</v>
          </cell>
          <cell r="B506">
            <v>27.38</v>
          </cell>
          <cell r="C506">
            <v>0</v>
          </cell>
          <cell r="D506">
            <v>18.920000000000002</v>
          </cell>
          <cell r="E506">
            <v>82.678571428571416</v>
          </cell>
          <cell r="F506">
            <v>30.04</v>
          </cell>
          <cell r="G506">
            <v>37.06</v>
          </cell>
          <cell r="H506">
            <v>20.52</v>
          </cell>
          <cell r="I506">
            <v>34.56</v>
          </cell>
          <cell r="J506">
            <v>80.16534348139885</v>
          </cell>
          <cell r="K506">
            <v>26.08</v>
          </cell>
          <cell r="L506">
            <v>25.67</v>
          </cell>
          <cell r="M506">
            <v>19.27</v>
          </cell>
          <cell r="N506">
            <v>74.907710157156416</v>
          </cell>
          <cell r="O506">
            <v>27.38</v>
          </cell>
          <cell r="P506">
            <v>12.39</v>
          </cell>
          <cell r="Q506">
            <v>18.920000000000002</v>
          </cell>
          <cell r="R506">
            <v>33.770000000000003</v>
          </cell>
          <cell r="S506">
            <v>20.52</v>
          </cell>
          <cell r="T506">
            <v>58.57</v>
          </cell>
          <cell r="U506">
            <v>47.84</v>
          </cell>
          <cell r="V506">
            <v>18.14</v>
          </cell>
          <cell r="W506">
            <v>0</v>
          </cell>
          <cell r="X506">
            <v>94.108554116142869</v>
          </cell>
          <cell r="Y506">
            <v>2528.85</v>
          </cell>
          <cell r="Z506">
            <v>104.3616599811816</v>
          </cell>
          <cell r="AB506">
            <v>39585</v>
          </cell>
          <cell r="AC506">
            <v>82.678571428571416</v>
          </cell>
          <cell r="AD506">
            <v>80.16534348139885</v>
          </cell>
          <cell r="AE506">
            <v>74.907710157156416</v>
          </cell>
          <cell r="AF506">
            <v>94.108554116142869</v>
          </cell>
          <cell r="AG506">
            <v>104.3616599811816</v>
          </cell>
        </row>
        <row r="507">
          <cell r="A507">
            <v>39586</v>
          </cell>
          <cell r="B507">
            <v>27.38</v>
          </cell>
          <cell r="C507">
            <v>0</v>
          </cell>
          <cell r="D507">
            <v>18.920000000000002</v>
          </cell>
          <cell r="E507">
            <v>82.678571428571416</v>
          </cell>
          <cell r="F507">
            <v>30.04</v>
          </cell>
          <cell r="G507">
            <v>37.06</v>
          </cell>
          <cell r="H507">
            <v>20.52</v>
          </cell>
          <cell r="I507">
            <v>34.56</v>
          </cell>
          <cell r="J507">
            <v>80.16534348139885</v>
          </cell>
          <cell r="K507">
            <v>26.08</v>
          </cell>
          <cell r="L507">
            <v>25.67</v>
          </cell>
          <cell r="M507">
            <v>19.27</v>
          </cell>
          <cell r="N507">
            <v>74.907710157156416</v>
          </cell>
          <cell r="O507">
            <v>27.38</v>
          </cell>
          <cell r="P507">
            <v>12.39</v>
          </cell>
          <cell r="Q507">
            <v>18.920000000000002</v>
          </cell>
          <cell r="R507">
            <v>33.770000000000003</v>
          </cell>
          <cell r="S507">
            <v>20.52</v>
          </cell>
          <cell r="T507">
            <v>58.57</v>
          </cell>
          <cell r="U507">
            <v>47.84</v>
          </cell>
          <cell r="V507">
            <v>18.14</v>
          </cell>
          <cell r="W507">
            <v>0</v>
          </cell>
          <cell r="X507">
            <v>94.108554116142869</v>
          </cell>
          <cell r="Y507">
            <v>2528.85</v>
          </cell>
          <cell r="Z507">
            <v>104.3616599811816</v>
          </cell>
          <cell r="AB507">
            <v>39586</v>
          </cell>
          <cell r="AC507">
            <v>82.678571428571416</v>
          </cell>
          <cell r="AD507">
            <v>80.16534348139885</v>
          </cell>
          <cell r="AE507">
            <v>74.907710157156416</v>
          </cell>
          <cell r="AF507">
            <v>94.108554116142869</v>
          </cell>
          <cell r="AG507">
            <v>104.3616599811816</v>
          </cell>
        </row>
        <row r="508">
          <cell r="A508">
            <v>39587</v>
          </cell>
          <cell r="B508">
            <v>27.14</v>
          </cell>
          <cell r="C508">
            <v>0</v>
          </cell>
          <cell r="D508">
            <v>18.13</v>
          </cell>
          <cell r="E508">
            <v>80.839285714285708</v>
          </cell>
          <cell r="F508">
            <v>30.26</v>
          </cell>
          <cell r="G508">
            <v>37.06</v>
          </cell>
          <cell r="H508">
            <v>20.48</v>
          </cell>
          <cell r="I508">
            <v>34.07</v>
          </cell>
          <cell r="J508">
            <v>79.96194475428122</v>
          </cell>
          <cell r="K508">
            <v>26.53</v>
          </cell>
          <cell r="L508">
            <v>25.46</v>
          </cell>
          <cell r="M508">
            <v>19.27</v>
          </cell>
          <cell r="N508">
            <v>75.160848011813101</v>
          </cell>
          <cell r="O508">
            <v>27.14</v>
          </cell>
          <cell r="P508">
            <v>12.59</v>
          </cell>
          <cell r="Q508">
            <v>18.13</v>
          </cell>
          <cell r="R508">
            <v>34.68</v>
          </cell>
          <cell r="S508">
            <v>20.12</v>
          </cell>
          <cell r="T508">
            <v>58.39</v>
          </cell>
          <cell r="U508">
            <v>47.56</v>
          </cell>
          <cell r="V508">
            <v>17.89</v>
          </cell>
          <cell r="W508">
            <v>0</v>
          </cell>
          <cell r="X508">
            <v>93.700471723436138</v>
          </cell>
          <cell r="Y508">
            <v>2516.09</v>
          </cell>
          <cell r="Z508">
            <v>103.83507486092543</v>
          </cell>
          <cell r="AB508">
            <v>39587</v>
          </cell>
          <cell r="AC508">
            <v>80.839285714285708</v>
          </cell>
          <cell r="AD508">
            <v>79.96194475428122</v>
          </cell>
          <cell r="AE508">
            <v>75.160848011813101</v>
          </cell>
          <cell r="AF508">
            <v>93.700471723436138</v>
          </cell>
          <cell r="AG508">
            <v>103.83507486092543</v>
          </cell>
        </row>
        <row r="509">
          <cell r="A509">
            <v>39588</v>
          </cell>
          <cell r="B509">
            <v>27.47</v>
          </cell>
          <cell r="C509">
            <v>0</v>
          </cell>
          <cell r="D509">
            <v>16.97</v>
          </cell>
          <cell r="E509">
            <v>79.357142857142847</v>
          </cell>
          <cell r="F509">
            <v>31.43</v>
          </cell>
          <cell r="G509">
            <v>36.96</v>
          </cell>
          <cell r="H509">
            <v>20.09</v>
          </cell>
          <cell r="I509">
            <v>34.46</v>
          </cell>
          <cell r="J509">
            <v>80.663998425300178</v>
          </cell>
          <cell r="K509">
            <v>26.27</v>
          </cell>
          <cell r="L509">
            <v>26.39</v>
          </cell>
          <cell r="M509">
            <v>19.18</v>
          </cell>
          <cell r="N509">
            <v>75.772597827233412</v>
          </cell>
          <cell r="O509">
            <v>27.47</v>
          </cell>
          <cell r="P509">
            <v>12.57</v>
          </cell>
          <cell r="Q509">
            <v>16.97</v>
          </cell>
          <cell r="R509">
            <v>34.36</v>
          </cell>
          <cell r="S509">
            <v>20.16</v>
          </cell>
          <cell r="T509">
            <v>57.89</v>
          </cell>
          <cell r="U509">
            <v>46.89</v>
          </cell>
          <cell r="V509">
            <v>17.8</v>
          </cell>
          <cell r="W509">
            <v>0</v>
          </cell>
          <cell r="X509">
            <v>92.753562093757452</v>
          </cell>
          <cell r="Y509">
            <v>2492.2600000000002</v>
          </cell>
          <cell r="Z509">
            <v>102.85164826094852</v>
          </cell>
          <cell r="AB509">
            <v>39588</v>
          </cell>
          <cell r="AC509">
            <v>79.357142857142847</v>
          </cell>
          <cell r="AD509">
            <v>80.663998425300178</v>
          </cell>
          <cell r="AE509">
            <v>75.772597827233412</v>
          </cell>
          <cell r="AF509">
            <v>92.753562093757452</v>
          </cell>
          <cell r="AG509">
            <v>102.85164826094852</v>
          </cell>
        </row>
        <row r="510">
          <cell r="A510">
            <v>39589</v>
          </cell>
          <cell r="B510">
            <v>27.87</v>
          </cell>
          <cell r="C510">
            <v>0</v>
          </cell>
          <cell r="D510">
            <v>17.07</v>
          </cell>
          <cell r="E510">
            <v>80.25</v>
          </cell>
          <cell r="F510">
            <v>31.25</v>
          </cell>
          <cell r="G510">
            <v>37.72</v>
          </cell>
          <cell r="H510">
            <v>20.010000000000002</v>
          </cell>
          <cell r="I510">
            <v>34.630000000000003</v>
          </cell>
          <cell r="J510">
            <v>81.103602125844773</v>
          </cell>
          <cell r="K510">
            <v>27.09</v>
          </cell>
          <cell r="L510">
            <v>27.23</v>
          </cell>
          <cell r="M510">
            <v>20.34</v>
          </cell>
          <cell r="N510">
            <v>78.746967619449421</v>
          </cell>
          <cell r="O510">
            <v>27.87</v>
          </cell>
          <cell r="P510">
            <v>12.56</v>
          </cell>
          <cell r="Q510">
            <v>17.07</v>
          </cell>
          <cell r="R510">
            <v>34.56</v>
          </cell>
          <cell r="S510">
            <v>19.850000000000001</v>
          </cell>
          <cell r="T510">
            <v>57</v>
          </cell>
          <cell r="U510">
            <v>46.08</v>
          </cell>
          <cell r="V510">
            <v>17.47</v>
          </cell>
          <cell r="W510">
            <v>0</v>
          </cell>
          <cell r="X510">
            <v>92.099837872431152</v>
          </cell>
          <cell r="Y510">
            <v>2448.27</v>
          </cell>
          <cell r="Z510">
            <v>101.03625018570793</v>
          </cell>
          <cell r="AB510">
            <v>39589</v>
          </cell>
          <cell r="AC510">
            <v>80.25</v>
          </cell>
          <cell r="AD510">
            <v>81.103602125844773</v>
          </cell>
          <cell r="AE510">
            <v>78.746967619449421</v>
          </cell>
          <cell r="AF510">
            <v>92.099837872431152</v>
          </cell>
          <cell r="AG510">
            <v>101.03625018570793</v>
          </cell>
        </row>
        <row r="511">
          <cell r="A511">
            <v>39590</v>
          </cell>
          <cell r="B511">
            <v>29.32</v>
          </cell>
          <cell r="C511">
            <v>0</v>
          </cell>
          <cell r="D511">
            <v>18.47</v>
          </cell>
          <cell r="E511">
            <v>85.339285714285722</v>
          </cell>
          <cell r="F511">
            <v>31.87</v>
          </cell>
          <cell r="G511">
            <v>38.44</v>
          </cell>
          <cell r="H511">
            <v>20.420000000000002</v>
          </cell>
          <cell r="I511">
            <v>35.5</v>
          </cell>
          <cell r="J511">
            <v>82.822649432451939</v>
          </cell>
          <cell r="K511">
            <v>26.85</v>
          </cell>
          <cell r="L511">
            <v>26.92</v>
          </cell>
          <cell r="M511">
            <v>20.22</v>
          </cell>
          <cell r="N511">
            <v>78.04029110853287</v>
          </cell>
          <cell r="O511">
            <v>29.32</v>
          </cell>
          <cell r="P511">
            <v>11.96</v>
          </cell>
          <cell r="Q511">
            <v>18.47</v>
          </cell>
          <cell r="R511">
            <v>34.369999999999997</v>
          </cell>
          <cell r="S511">
            <v>20.03</v>
          </cell>
          <cell r="T511">
            <v>57.98</v>
          </cell>
          <cell r="U511">
            <v>46.25</v>
          </cell>
          <cell r="V511">
            <v>17.78</v>
          </cell>
          <cell r="W511">
            <v>0</v>
          </cell>
          <cell r="X511">
            <v>93.565764914193139</v>
          </cell>
          <cell r="Y511">
            <v>2464.58</v>
          </cell>
          <cell r="Z511">
            <v>101.70933821951502</v>
          </cell>
          <cell r="AB511">
            <v>39590</v>
          </cell>
          <cell r="AC511">
            <v>85.339285714285722</v>
          </cell>
          <cell r="AD511">
            <v>82.822649432451939</v>
          </cell>
          <cell r="AE511">
            <v>78.04029110853287</v>
          </cell>
          <cell r="AF511">
            <v>93.565764914193139</v>
          </cell>
          <cell r="AG511">
            <v>101.70933821951502</v>
          </cell>
        </row>
        <row r="512">
          <cell r="A512">
            <v>39591</v>
          </cell>
          <cell r="B512">
            <v>29.81</v>
          </cell>
          <cell r="C512">
            <v>0</v>
          </cell>
          <cell r="D512">
            <v>17.95</v>
          </cell>
          <cell r="E512">
            <v>85.285714285714292</v>
          </cell>
          <cell r="F512">
            <v>31.32</v>
          </cell>
          <cell r="G512">
            <v>39.49</v>
          </cell>
          <cell r="H512">
            <v>20.149999999999999</v>
          </cell>
          <cell r="I512">
            <v>34.08</v>
          </cell>
          <cell r="J512">
            <v>82.041860770290668</v>
          </cell>
          <cell r="K512">
            <v>26.78</v>
          </cell>
          <cell r="L512">
            <v>26.27</v>
          </cell>
          <cell r="M512">
            <v>19.8</v>
          </cell>
          <cell r="N512">
            <v>76.837886298913602</v>
          </cell>
          <cell r="O512">
            <v>29.81</v>
          </cell>
          <cell r="P512">
            <v>12.16</v>
          </cell>
          <cell r="Q512">
            <v>17.95</v>
          </cell>
          <cell r="R512">
            <v>33.950000000000003</v>
          </cell>
          <cell r="S512">
            <v>19.7</v>
          </cell>
          <cell r="T512">
            <v>57.22</v>
          </cell>
          <cell r="U512">
            <v>45.91</v>
          </cell>
          <cell r="V512">
            <v>17.23</v>
          </cell>
          <cell r="W512">
            <v>0</v>
          </cell>
          <cell r="X512">
            <v>92.682246724158219</v>
          </cell>
          <cell r="Y512">
            <v>2444.67</v>
          </cell>
          <cell r="Z512">
            <v>100.88768385083941</v>
          </cell>
          <cell r="AB512">
            <v>39591</v>
          </cell>
          <cell r="AC512">
            <v>85.285714285714292</v>
          </cell>
          <cell r="AD512">
            <v>82.041860770290668</v>
          </cell>
          <cell r="AE512">
            <v>76.837886298913602</v>
          </cell>
          <cell r="AF512">
            <v>92.682246724158219</v>
          </cell>
          <cell r="AG512">
            <v>100.88768385083941</v>
          </cell>
        </row>
        <row r="513">
          <cell r="A513">
            <v>39592</v>
          </cell>
          <cell r="B513">
            <v>29.81</v>
          </cell>
          <cell r="C513">
            <v>0</v>
          </cell>
          <cell r="D513">
            <v>17.95</v>
          </cell>
          <cell r="E513">
            <v>85.285714285714292</v>
          </cell>
          <cell r="F513">
            <v>31.32</v>
          </cell>
          <cell r="G513">
            <v>39.49</v>
          </cell>
          <cell r="H513">
            <v>20.149999999999999</v>
          </cell>
          <cell r="I513">
            <v>34.08</v>
          </cell>
          <cell r="J513">
            <v>82.041860770290668</v>
          </cell>
          <cell r="K513">
            <v>26.78</v>
          </cell>
          <cell r="L513">
            <v>26.27</v>
          </cell>
          <cell r="M513">
            <v>19.8</v>
          </cell>
          <cell r="N513">
            <v>76.837886298913602</v>
          </cell>
          <cell r="O513">
            <v>29.81</v>
          </cell>
          <cell r="P513">
            <v>12.16</v>
          </cell>
          <cell r="Q513">
            <v>17.95</v>
          </cell>
          <cell r="R513">
            <v>33.950000000000003</v>
          </cell>
          <cell r="S513">
            <v>19.7</v>
          </cell>
          <cell r="T513">
            <v>57.22</v>
          </cell>
          <cell r="U513">
            <v>45.91</v>
          </cell>
          <cell r="V513">
            <v>17.23</v>
          </cell>
          <cell r="W513">
            <v>0</v>
          </cell>
          <cell r="X513">
            <v>92.682246724158219</v>
          </cell>
          <cell r="Y513">
            <v>2444.67</v>
          </cell>
          <cell r="Z513">
            <v>100.88768385083941</v>
          </cell>
          <cell r="AB513">
            <v>39592</v>
          </cell>
          <cell r="AC513">
            <v>85.285714285714292</v>
          </cell>
          <cell r="AD513">
            <v>82.041860770290668</v>
          </cell>
          <cell r="AE513">
            <v>76.837886298913602</v>
          </cell>
          <cell r="AF513">
            <v>92.682246724158219</v>
          </cell>
          <cell r="AG513">
            <v>100.88768385083941</v>
          </cell>
        </row>
        <row r="514">
          <cell r="A514">
            <v>39593</v>
          </cell>
          <cell r="B514">
            <v>29.81</v>
          </cell>
          <cell r="C514">
            <v>0</v>
          </cell>
          <cell r="D514">
            <v>17.95</v>
          </cell>
          <cell r="E514">
            <v>85.285714285714292</v>
          </cell>
          <cell r="F514">
            <v>31.32</v>
          </cell>
          <cell r="G514">
            <v>39.49</v>
          </cell>
          <cell r="H514">
            <v>20.149999999999999</v>
          </cell>
          <cell r="I514">
            <v>34.08</v>
          </cell>
          <cell r="J514">
            <v>82.041860770290668</v>
          </cell>
          <cell r="K514">
            <v>26.78</v>
          </cell>
          <cell r="L514">
            <v>26.27</v>
          </cell>
          <cell r="M514">
            <v>19.8</v>
          </cell>
          <cell r="N514">
            <v>76.837886298913602</v>
          </cell>
          <cell r="O514">
            <v>29.81</v>
          </cell>
          <cell r="P514">
            <v>12.16</v>
          </cell>
          <cell r="Q514">
            <v>17.95</v>
          </cell>
          <cell r="R514">
            <v>33.950000000000003</v>
          </cell>
          <cell r="S514">
            <v>19.7</v>
          </cell>
          <cell r="T514">
            <v>57.22</v>
          </cell>
          <cell r="U514">
            <v>45.91</v>
          </cell>
          <cell r="V514">
            <v>17.23</v>
          </cell>
          <cell r="W514">
            <v>0</v>
          </cell>
          <cell r="X514">
            <v>92.682246724158219</v>
          </cell>
          <cell r="Y514">
            <v>2444.67</v>
          </cell>
          <cell r="Z514">
            <v>100.88768385083941</v>
          </cell>
          <cell r="AB514">
            <v>39593</v>
          </cell>
          <cell r="AC514">
            <v>85.285714285714292</v>
          </cell>
          <cell r="AD514">
            <v>82.041860770290668</v>
          </cell>
          <cell r="AE514">
            <v>76.837886298913602</v>
          </cell>
          <cell r="AF514">
            <v>92.682246724158219</v>
          </cell>
          <cell r="AG514">
            <v>100.88768385083941</v>
          </cell>
        </row>
        <row r="515">
          <cell r="A515">
            <v>39594</v>
          </cell>
          <cell r="B515">
            <v>29.81</v>
          </cell>
          <cell r="C515">
            <v>0</v>
          </cell>
          <cell r="D515">
            <v>17.95</v>
          </cell>
          <cell r="E515">
            <v>85.285714285714292</v>
          </cell>
          <cell r="F515">
            <v>31.32</v>
          </cell>
          <cell r="G515">
            <v>39.49</v>
          </cell>
          <cell r="H515">
            <v>20.149999999999999</v>
          </cell>
          <cell r="I515">
            <v>34.08</v>
          </cell>
          <cell r="J515">
            <v>82.041860770290668</v>
          </cell>
          <cell r="K515">
            <v>26.78</v>
          </cell>
          <cell r="L515">
            <v>26.27</v>
          </cell>
          <cell r="M515">
            <v>19.8</v>
          </cell>
          <cell r="N515">
            <v>76.837886298913602</v>
          </cell>
          <cell r="O515">
            <v>29.81</v>
          </cell>
          <cell r="P515">
            <v>12.16</v>
          </cell>
          <cell r="Q515">
            <v>17.95</v>
          </cell>
          <cell r="R515">
            <v>33.950000000000003</v>
          </cell>
          <cell r="S515">
            <v>19.7</v>
          </cell>
          <cell r="T515">
            <v>57.22</v>
          </cell>
          <cell r="U515">
            <v>45.91</v>
          </cell>
          <cell r="V515">
            <v>17.23</v>
          </cell>
          <cell r="W515">
            <v>0</v>
          </cell>
          <cell r="X515">
            <v>92.682246724158219</v>
          </cell>
          <cell r="Y515">
            <v>2444.67</v>
          </cell>
          <cell r="Z515">
            <v>100.88768385083941</v>
          </cell>
          <cell r="AB515">
            <v>39594</v>
          </cell>
          <cell r="AC515">
            <v>85.285714285714292</v>
          </cell>
          <cell r="AD515">
            <v>82.041860770290668</v>
          </cell>
          <cell r="AE515">
            <v>76.837886298913602</v>
          </cell>
          <cell r="AF515">
            <v>92.682246724158219</v>
          </cell>
          <cell r="AG515">
            <v>100.88768385083941</v>
          </cell>
        </row>
        <row r="516">
          <cell r="A516">
            <v>39595</v>
          </cell>
          <cell r="B516">
            <v>29.73</v>
          </cell>
          <cell r="C516">
            <v>0</v>
          </cell>
          <cell r="D516">
            <v>18.260000000000002</v>
          </cell>
          <cell r="E516">
            <v>85.696428571428569</v>
          </cell>
          <cell r="F516">
            <v>31.92</v>
          </cell>
          <cell r="G516">
            <v>39.75</v>
          </cell>
          <cell r="H516">
            <v>20.5</v>
          </cell>
          <cell r="I516">
            <v>34.24</v>
          </cell>
          <cell r="J516">
            <v>82.940751919165407</v>
          </cell>
          <cell r="K516">
            <v>27.51</v>
          </cell>
          <cell r="L516">
            <v>26.15</v>
          </cell>
          <cell r="M516">
            <v>20.45</v>
          </cell>
          <cell r="N516">
            <v>78.166860035861191</v>
          </cell>
          <cell r="O516">
            <v>29.73</v>
          </cell>
          <cell r="P516">
            <v>12.58</v>
          </cell>
          <cell r="Q516">
            <v>18.260000000000002</v>
          </cell>
          <cell r="R516">
            <v>34.200000000000003</v>
          </cell>
          <cell r="S516">
            <v>20.13</v>
          </cell>
          <cell r="T516">
            <v>57.61</v>
          </cell>
          <cell r="U516">
            <v>46.59</v>
          </cell>
          <cell r="V516">
            <v>18.100000000000001</v>
          </cell>
          <cell r="W516">
            <v>0</v>
          </cell>
          <cell r="X516">
            <v>93.977809271877604</v>
          </cell>
          <cell r="Y516">
            <v>2481.2399999999998</v>
          </cell>
          <cell r="Z516">
            <v>102.39687020254544</v>
          </cell>
          <cell r="AB516">
            <v>39595</v>
          </cell>
          <cell r="AC516">
            <v>85.696428571428569</v>
          </cell>
          <cell r="AD516">
            <v>82.940751919165407</v>
          </cell>
          <cell r="AE516">
            <v>78.166860035861191</v>
          </cell>
          <cell r="AF516">
            <v>93.977809271877604</v>
          </cell>
          <cell r="AG516">
            <v>102.39687020254544</v>
          </cell>
        </row>
        <row r="517">
          <cell r="A517">
            <v>39596</v>
          </cell>
          <cell r="B517">
            <v>30</v>
          </cell>
          <cell r="C517">
            <v>0</v>
          </cell>
          <cell r="D517">
            <v>18.12</v>
          </cell>
          <cell r="E517">
            <v>85.928571428571431</v>
          </cell>
          <cell r="F517">
            <v>31.49</v>
          </cell>
          <cell r="G517">
            <v>39.96</v>
          </cell>
          <cell r="H517">
            <v>20.09</v>
          </cell>
          <cell r="I517">
            <v>34.89</v>
          </cell>
          <cell r="J517">
            <v>82.953874417689136</v>
          </cell>
          <cell r="K517">
            <v>26.95</v>
          </cell>
          <cell r="L517">
            <v>26.25</v>
          </cell>
          <cell r="M517">
            <v>20.58</v>
          </cell>
          <cell r="N517">
            <v>77.818795485708264</v>
          </cell>
          <cell r="O517">
            <v>30</v>
          </cell>
          <cell r="P517">
            <v>12.39</v>
          </cell>
          <cell r="Q517">
            <v>18.12</v>
          </cell>
          <cell r="R517">
            <v>34.4</v>
          </cell>
          <cell r="S517">
            <v>20.25</v>
          </cell>
          <cell r="T517">
            <v>57.5</v>
          </cell>
          <cell r="U517">
            <v>47.04</v>
          </cell>
          <cell r="V517">
            <v>17.95</v>
          </cell>
          <cell r="W517">
            <v>0</v>
          </cell>
          <cell r="X517">
            <v>94.156097695875673</v>
          </cell>
          <cell r="Y517">
            <v>2486.6999999999998</v>
          </cell>
          <cell r="Z517">
            <v>102.62219581042935</v>
          </cell>
          <cell r="AB517">
            <v>39596</v>
          </cell>
          <cell r="AC517">
            <v>85.928571428571431</v>
          </cell>
          <cell r="AD517">
            <v>82.953874417689136</v>
          </cell>
          <cell r="AE517">
            <v>77.818795485708264</v>
          </cell>
          <cell r="AF517">
            <v>94.156097695875673</v>
          </cell>
          <cell r="AG517">
            <v>102.62219581042935</v>
          </cell>
        </row>
        <row r="518">
          <cell r="A518">
            <v>39597</v>
          </cell>
          <cell r="B518">
            <v>31.29</v>
          </cell>
          <cell r="C518">
            <v>0</v>
          </cell>
          <cell r="D518">
            <v>18.57</v>
          </cell>
          <cell r="E518">
            <v>89.035714285714278</v>
          </cell>
          <cell r="F518">
            <v>32.51</v>
          </cell>
          <cell r="G518">
            <v>40.47</v>
          </cell>
          <cell r="H518">
            <v>20</v>
          </cell>
          <cell r="I518">
            <v>35.83</v>
          </cell>
          <cell r="J518">
            <v>84.515451742011678</v>
          </cell>
          <cell r="K518">
            <v>28.45</v>
          </cell>
          <cell r="L518">
            <v>27.22</v>
          </cell>
          <cell r="M518">
            <v>20.48</v>
          </cell>
          <cell r="N518">
            <v>80.318531800442997</v>
          </cell>
          <cell r="O518">
            <v>31.29</v>
          </cell>
          <cell r="P518">
            <v>12.48</v>
          </cell>
          <cell r="Q518">
            <v>18.57</v>
          </cell>
          <cell r="R518">
            <v>34</v>
          </cell>
          <cell r="S518">
            <v>20.38</v>
          </cell>
          <cell r="T518">
            <v>57.56</v>
          </cell>
          <cell r="U518">
            <v>45.76</v>
          </cell>
          <cell r="V518">
            <v>17.739999999999998</v>
          </cell>
          <cell r="W518">
            <v>0</v>
          </cell>
          <cell r="X518">
            <v>94.207603240586238</v>
          </cell>
          <cell r="Y518">
            <v>2508.3200000000002</v>
          </cell>
          <cell r="Z518">
            <v>103.51441918816752</v>
          </cell>
          <cell r="AB518">
            <v>39597</v>
          </cell>
          <cell r="AC518">
            <v>89.035714285714278</v>
          </cell>
          <cell r="AD518">
            <v>84.515451742011678</v>
          </cell>
          <cell r="AE518">
            <v>80.318531800442997</v>
          </cell>
          <cell r="AF518">
            <v>94.207603240586238</v>
          </cell>
          <cell r="AG518">
            <v>103.51441918816752</v>
          </cell>
        </row>
        <row r="519">
          <cell r="A519">
            <v>39598</v>
          </cell>
          <cell r="B519">
            <v>31.67</v>
          </cell>
          <cell r="C519">
            <v>0</v>
          </cell>
          <cell r="D519">
            <v>17.86</v>
          </cell>
          <cell r="E519">
            <v>88.446428571428569</v>
          </cell>
          <cell r="F519">
            <v>32.299999999999997</v>
          </cell>
          <cell r="G519">
            <v>40.25</v>
          </cell>
          <cell r="H519">
            <v>20.23</v>
          </cell>
          <cell r="I519">
            <v>36.01</v>
          </cell>
          <cell r="J519">
            <v>84.502329243487964</v>
          </cell>
          <cell r="K519">
            <v>30.16</v>
          </cell>
          <cell r="L519">
            <v>27.61</v>
          </cell>
          <cell r="M519">
            <v>21.11</v>
          </cell>
          <cell r="N519">
            <v>83.197974897162737</v>
          </cell>
          <cell r="O519">
            <v>31.67</v>
          </cell>
          <cell r="P519">
            <v>12.43</v>
          </cell>
          <cell r="Q519">
            <v>17.86</v>
          </cell>
          <cell r="R519">
            <v>32.93</v>
          </cell>
          <cell r="S519">
            <v>20.399999999999999</v>
          </cell>
          <cell r="T519">
            <v>57.65</v>
          </cell>
          <cell r="U519">
            <v>45.37</v>
          </cell>
          <cell r="V519">
            <v>17.34</v>
          </cell>
          <cell r="W519">
            <v>0</v>
          </cell>
          <cell r="X519">
            <v>93.363704700328654</v>
          </cell>
          <cell r="Y519">
            <v>2522.66</v>
          </cell>
          <cell r="Z519">
            <v>104.10620842206045</v>
          </cell>
          <cell r="AB519">
            <v>39598</v>
          </cell>
          <cell r="AC519">
            <v>88.446428571428569</v>
          </cell>
          <cell r="AD519">
            <v>84.502329243487964</v>
          </cell>
          <cell r="AE519">
            <v>83.197974897162737</v>
          </cell>
          <cell r="AF519">
            <v>93.363704700328654</v>
          </cell>
          <cell r="AG519">
            <v>104.10620842206045</v>
          </cell>
        </row>
        <row r="520">
          <cell r="A520">
            <v>39599</v>
          </cell>
          <cell r="B520">
            <v>31.67</v>
          </cell>
          <cell r="C520">
            <v>0</v>
          </cell>
          <cell r="D520">
            <v>17.86</v>
          </cell>
          <cell r="E520">
            <v>88.446428571428569</v>
          </cell>
          <cell r="F520">
            <v>32.299999999999997</v>
          </cell>
          <cell r="G520">
            <v>40.25</v>
          </cell>
          <cell r="H520">
            <v>20.23</v>
          </cell>
          <cell r="I520">
            <v>36.01</v>
          </cell>
          <cell r="J520">
            <v>84.502329243487964</v>
          </cell>
          <cell r="K520">
            <v>30.16</v>
          </cell>
          <cell r="L520">
            <v>27.61</v>
          </cell>
          <cell r="M520">
            <v>21.11</v>
          </cell>
          <cell r="N520">
            <v>83.197974897162737</v>
          </cell>
          <cell r="O520">
            <v>31.67</v>
          </cell>
          <cell r="P520">
            <v>12.43</v>
          </cell>
          <cell r="Q520">
            <v>17.86</v>
          </cell>
          <cell r="R520">
            <v>32.93</v>
          </cell>
          <cell r="S520">
            <v>20.399999999999999</v>
          </cell>
          <cell r="T520">
            <v>57.65</v>
          </cell>
          <cell r="U520">
            <v>45.37</v>
          </cell>
          <cell r="V520">
            <v>17.34</v>
          </cell>
          <cell r="W520">
            <v>0</v>
          </cell>
          <cell r="X520">
            <v>93.363704700328654</v>
          </cell>
          <cell r="Y520">
            <v>2522.66</v>
          </cell>
          <cell r="Z520">
            <v>104.10620842206045</v>
          </cell>
          <cell r="AB520">
            <v>39599</v>
          </cell>
          <cell r="AC520">
            <v>88.446428571428569</v>
          </cell>
          <cell r="AD520">
            <v>84.502329243487964</v>
          </cell>
          <cell r="AE520">
            <v>83.197974897162737</v>
          </cell>
          <cell r="AF520">
            <v>93.363704700328654</v>
          </cell>
          <cell r="AG520">
            <v>104.10620842206045</v>
          </cell>
        </row>
        <row r="521">
          <cell r="A521">
            <v>39600</v>
          </cell>
          <cell r="B521">
            <v>31.67</v>
          </cell>
          <cell r="C521">
            <v>0</v>
          </cell>
          <cell r="D521">
            <v>17.86</v>
          </cell>
          <cell r="E521">
            <v>88.446428571428569</v>
          </cell>
          <cell r="F521">
            <v>32.299999999999997</v>
          </cell>
          <cell r="G521">
            <v>40.25</v>
          </cell>
          <cell r="H521">
            <v>20.23</v>
          </cell>
          <cell r="I521">
            <v>36.01</v>
          </cell>
          <cell r="J521">
            <v>84.502329243487964</v>
          </cell>
          <cell r="K521">
            <v>30.16</v>
          </cell>
          <cell r="L521">
            <v>27.61</v>
          </cell>
          <cell r="M521">
            <v>21.11</v>
          </cell>
          <cell r="N521">
            <v>83.197974897162737</v>
          </cell>
          <cell r="O521">
            <v>31.67</v>
          </cell>
          <cell r="P521">
            <v>12.43</v>
          </cell>
          <cell r="Q521">
            <v>17.86</v>
          </cell>
          <cell r="R521">
            <v>32.93</v>
          </cell>
          <cell r="S521">
            <v>20.399999999999999</v>
          </cell>
          <cell r="T521">
            <v>57.65</v>
          </cell>
          <cell r="U521">
            <v>45.37</v>
          </cell>
          <cell r="V521">
            <v>17.34</v>
          </cell>
          <cell r="W521">
            <v>0</v>
          </cell>
          <cell r="X521">
            <v>93.363704700328654</v>
          </cell>
          <cell r="Y521">
            <v>2522.66</v>
          </cell>
          <cell r="Z521">
            <v>104.10620842206045</v>
          </cell>
          <cell r="AB521">
            <v>39600</v>
          </cell>
          <cell r="AC521">
            <v>88.446428571428569</v>
          </cell>
          <cell r="AD521">
            <v>84.502329243487964</v>
          </cell>
          <cell r="AE521">
            <v>83.197974897162737</v>
          </cell>
          <cell r="AF521">
            <v>93.363704700328654</v>
          </cell>
          <cell r="AG521">
            <v>104.10620842206045</v>
          </cell>
        </row>
        <row r="522">
          <cell r="A522">
            <v>39601</v>
          </cell>
          <cell r="B522">
            <v>30.44</v>
          </cell>
          <cell r="C522">
            <v>0</v>
          </cell>
          <cell r="D522">
            <v>17.48</v>
          </cell>
          <cell r="E522">
            <v>85.571428571428569</v>
          </cell>
          <cell r="F522">
            <v>31.49</v>
          </cell>
          <cell r="G522">
            <v>40.04</v>
          </cell>
          <cell r="H522">
            <v>19.989999999999998</v>
          </cell>
          <cell r="I522">
            <v>35.97</v>
          </cell>
          <cell r="J522">
            <v>83.64936683944623</v>
          </cell>
          <cell r="K522">
            <v>29.04</v>
          </cell>
          <cell r="L522">
            <v>27.21</v>
          </cell>
          <cell r="M522">
            <v>20.010000000000002</v>
          </cell>
          <cell r="N522">
            <v>80.434553317160635</v>
          </cell>
          <cell r="O522">
            <v>30.44</v>
          </cell>
          <cell r="P522">
            <v>12.23</v>
          </cell>
          <cell r="Q522">
            <v>17.48</v>
          </cell>
          <cell r="R522">
            <v>33.840000000000003</v>
          </cell>
          <cell r="S522">
            <v>19.59</v>
          </cell>
          <cell r="T522">
            <v>57.36</v>
          </cell>
          <cell r="U522">
            <v>45.34</v>
          </cell>
          <cell r="V522">
            <v>17.14</v>
          </cell>
          <cell r="W522">
            <v>0</v>
          </cell>
          <cell r="X522">
            <v>92.48018651029372</v>
          </cell>
          <cell r="Y522">
            <v>2491.5300000000002</v>
          </cell>
          <cell r="Z522">
            <v>102.82152230971131</v>
          </cell>
          <cell r="AB522">
            <v>39601</v>
          </cell>
          <cell r="AC522">
            <v>85.571428571428569</v>
          </cell>
          <cell r="AD522">
            <v>83.64936683944623</v>
          </cell>
          <cell r="AE522">
            <v>80.434553317160635</v>
          </cell>
          <cell r="AF522">
            <v>92.48018651029372</v>
          </cell>
          <cell r="AG522">
            <v>102.82152230971131</v>
          </cell>
        </row>
        <row r="523">
          <cell r="A523">
            <v>39602</v>
          </cell>
          <cell r="B523">
            <v>30.35</v>
          </cell>
          <cell r="C523">
            <v>0</v>
          </cell>
          <cell r="D523">
            <v>17.489999999999998</v>
          </cell>
          <cell r="E523">
            <v>85.428571428571431</v>
          </cell>
          <cell r="F523">
            <v>31.75</v>
          </cell>
          <cell r="G523">
            <v>39.68</v>
          </cell>
          <cell r="H523">
            <v>19.5</v>
          </cell>
          <cell r="I523">
            <v>36.36</v>
          </cell>
          <cell r="J523">
            <v>83.518141854209048</v>
          </cell>
          <cell r="K523">
            <v>28.97</v>
          </cell>
          <cell r="L523">
            <v>27.45</v>
          </cell>
          <cell r="M523">
            <v>20.28</v>
          </cell>
          <cell r="N523">
            <v>80.898639384031227</v>
          </cell>
          <cell r="O523">
            <v>30.35</v>
          </cell>
          <cell r="P523">
            <v>12.71</v>
          </cell>
          <cell r="Q523">
            <v>17.489999999999998</v>
          </cell>
          <cell r="R523">
            <v>34.200000000000003</v>
          </cell>
          <cell r="S523">
            <v>19.66</v>
          </cell>
          <cell r="T523">
            <v>57.53</v>
          </cell>
          <cell r="U523">
            <v>45.68</v>
          </cell>
          <cell r="V523">
            <v>16.899999999999999</v>
          </cell>
          <cell r="W523">
            <v>0</v>
          </cell>
          <cell r="X523">
            <v>92.916002657844587</v>
          </cell>
          <cell r="Y523">
            <v>2480.48</v>
          </cell>
          <cell r="Z523">
            <v>102.36550619851765</v>
          </cell>
          <cell r="AB523">
            <v>39602</v>
          </cell>
          <cell r="AC523">
            <v>85.428571428571431</v>
          </cell>
          <cell r="AD523">
            <v>83.518141854209048</v>
          </cell>
          <cell r="AE523">
            <v>80.898639384031227</v>
          </cell>
          <cell r="AF523">
            <v>92.916002657844587</v>
          </cell>
          <cell r="AG523">
            <v>102.36550619851765</v>
          </cell>
        </row>
        <row r="524">
          <cell r="A524">
            <v>39603</v>
          </cell>
          <cell r="B524">
            <v>31.73</v>
          </cell>
          <cell r="C524">
            <v>0</v>
          </cell>
          <cell r="D524">
            <v>17.48</v>
          </cell>
          <cell r="E524">
            <v>87.875</v>
          </cell>
          <cell r="F524">
            <v>31.99</v>
          </cell>
          <cell r="G524">
            <v>39.36</v>
          </cell>
          <cell r="H524">
            <v>18.3</v>
          </cell>
          <cell r="I524">
            <v>36.15</v>
          </cell>
          <cell r="J524">
            <v>82.540515714191969</v>
          </cell>
          <cell r="K524">
            <v>28.69</v>
          </cell>
          <cell r="L524">
            <v>27.95</v>
          </cell>
          <cell r="M524">
            <v>20.239999999999998</v>
          </cell>
          <cell r="N524">
            <v>81.088492775023724</v>
          </cell>
          <cell r="O524">
            <v>31.73</v>
          </cell>
          <cell r="P524">
            <v>12.67</v>
          </cell>
          <cell r="Q524">
            <v>17.48</v>
          </cell>
          <cell r="R524">
            <v>34.06</v>
          </cell>
          <cell r="S524">
            <v>20.440000000000001</v>
          </cell>
          <cell r="T524">
            <v>57.81</v>
          </cell>
          <cell r="U524">
            <v>46.01</v>
          </cell>
          <cell r="V524">
            <v>17.03</v>
          </cell>
          <cell r="W524">
            <v>0</v>
          </cell>
          <cell r="X524">
            <v>93.989695166810804</v>
          </cell>
          <cell r="Y524">
            <v>2503.14</v>
          </cell>
          <cell r="Z524">
            <v>103.30064873966226</v>
          </cell>
          <cell r="AB524">
            <v>39603</v>
          </cell>
          <cell r="AC524">
            <v>87.875</v>
          </cell>
          <cell r="AD524">
            <v>82.540515714191969</v>
          </cell>
          <cell r="AE524">
            <v>81.088492775023724</v>
          </cell>
          <cell r="AF524">
            <v>93.989695166810804</v>
          </cell>
          <cell r="AG524">
            <v>103.30064873966226</v>
          </cell>
        </row>
        <row r="525">
          <cell r="A525">
            <v>39604</v>
          </cell>
          <cell r="B525">
            <v>34.1</v>
          </cell>
          <cell r="C525">
            <v>0</v>
          </cell>
          <cell r="D525">
            <v>16.98</v>
          </cell>
          <cell r="E525">
            <v>91.214285714285708</v>
          </cell>
          <cell r="F525">
            <v>32.68</v>
          </cell>
          <cell r="G525">
            <v>40.119999999999997</v>
          </cell>
          <cell r="H525">
            <v>20.010000000000002</v>
          </cell>
          <cell r="I525">
            <v>36.56</v>
          </cell>
          <cell r="J525">
            <v>84.88288170067581</v>
          </cell>
          <cell r="K525">
            <v>28.83</v>
          </cell>
          <cell r="L525">
            <v>28.61</v>
          </cell>
          <cell r="M525">
            <v>21.39</v>
          </cell>
          <cell r="N525">
            <v>83.145237844109261</v>
          </cell>
          <cell r="O525">
            <v>34.1</v>
          </cell>
          <cell r="P525">
            <v>13.08</v>
          </cell>
          <cell r="Q525">
            <v>16.98</v>
          </cell>
          <cell r="R525">
            <v>34.229999999999997</v>
          </cell>
          <cell r="S525">
            <v>21.22</v>
          </cell>
          <cell r="T525">
            <v>58.07</v>
          </cell>
          <cell r="U525">
            <v>48.17</v>
          </cell>
          <cell r="V525">
            <v>17.95</v>
          </cell>
          <cell r="W525">
            <v>0</v>
          </cell>
          <cell r="X525">
            <v>96.592706157182775</v>
          </cell>
          <cell r="Y525">
            <v>2549.94</v>
          </cell>
          <cell r="Z525">
            <v>105.23201109295302</v>
          </cell>
          <cell r="AB525">
            <v>39604</v>
          </cell>
          <cell r="AC525">
            <v>91.214285714285708</v>
          </cell>
          <cell r="AD525">
            <v>84.88288170067581</v>
          </cell>
          <cell r="AE525">
            <v>83.145237844109261</v>
          </cell>
          <cell r="AF525">
            <v>96.592706157182775</v>
          </cell>
          <cell r="AG525">
            <v>105.23201109295302</v>
          </cell>
        </row>
        <row r="526">
          <cell r="A526">
            <v>39605</v>
          </cell>
          <cell r="B526">
            <v>31.25</v>
          </cell>
          <cell r="C526">
            <v>0</v>
          </cell>
          <cell r="D526">
            <v>16.850000000000001</v>
          </cell>
          <cell r="E526">
            <v>85.892857142857153</v>
          </cell>
          <cell r="F526">
            <v>31.62</v>
          </cell>
          <cell r="G526">
            <v>38.93</v>
          </cell>
          <cell r="H526">
            <v>19.61</v>
          </cell>
          <cell r="I526">
            <v>35.520000000000003</v>
          </cell>
          <cell r="J526">
            <v>82.461780723049671</v>
          </cell>
          <cell r="K526">
            <v>28.76</v>
          </cell>
          <cell r="L526">
            <v>27.7</v>
          </cell>
          <cell r="M526">
            <v>20.3</v>
          </cell>
          <cell r="N526">
            <v>80.961923847695388</v>
          </cell>
          <cell r="O526">
            <v>31.25</v>
          </cell>
          <cell r="P526">
            <v>12.7</v>
          </cell>
          <cell r="Q526">
            <v>16.850000000000001</v>
          </cell>
          <cell r="R526">
            <v>33.71</v>
          </cell>
          <cell r="S526">
            <v>20.52</v>
          </cell>
          <cell r="T526">
            <v>57.02</v>
          </cell>
          <cell r="U526">
            <v>47.3</v>
          </cell>
          <cell r="V526">
            <v>16.649999999999999</v>
          </cell>
          <cell r="W526">
            <v>0</v>
          </cell>
          <cell r="X526">
            <v>93.502373474549387</v>
          </cell>
          <cell r="Y526">
            <v>2474.56</v>
          </cell>
          <cell r="Z526">
            <v>102.12119711451165</v>
          </cell>
          <cell r="AB526">
            <v>39605</v>
          </cell>
          <cell r="AC526">
            <v>85.892857142857153</v>
          </cell>
          <cell r="AD526">
            <v>82.461780723049671</v>
          </cell>
          <cell r="AE526">
            <v>80.961923847695388</v>
          </cell>
          <cell r="AF526">
            <v>93.502373474549387</v>
          </cell>
          <cell r="AG526">
            <v>102.12119711451165</v>
          </cell>
        </row>
        <row r="527">
          <cell r="A527">
            <v>39606</v>
          </cell>
          <cell r="B527">
            <v>31.25</v>
          </cell>
          <cell r="C527">
            <v>0</v>
          </cell>
          <cell r="D527">
            <v>16.850000000000001</v>
          </cell>
          <cell r="E527">
            <v>85.892857142857153</v>
          </cell>
          <cell r="F527">
            <v>31.62</v>
          </cell>
          <cell r="G527">
            <v>38.93</v>
          </cell>
          <cell r="H527">
            <v>19.61</v>
          </cell>
          <cell r="I527">
            <v>35.520000000000003</v>
          </cell>
          <cell r="J527">
            <v>82.461780723049671</v>
          </cell>
          <cell r="K527">
            <v>28.76</v>
          </cell>
          <cell r="L527">
            <v>27.7</v>
          </cell>
          <cell r="M527">
            <v>20.3</v>
          </cell>
          <cell r="N527">
            <v>80.961923847695388</v>
          </cell>
          <cell r="O527">
            <v>31.25</v>
          </cell>
          <cell r="P527">
            <v>12.7</v>
          </cell>
          <cell r="Q527">
            <v>16.850000000000001</v>
          </cell>
          <cell r="R527">
            <v>33.71</v>
          </cell>
          <cell r="S527">
            <v>20.52</v>
          </cell>
          <cell r="T527">
            <v>57.02</v>
          </cell>
          <cell r="U527">
            <v>47.3</v>
          </cell>
          <cell r="V527">
            <v>16.649999999999999</v>
          </cell>
          <cell r="W527">
            <v>0</v>
          </cell>
          <cell r="X527">
            <v>93.502373474549387</v>
          </cell>
          <cell r="Y527">
            <v>2474.56</v>
          </cell>
          <cell r="Z527">
            <v>102.12119711451165</v>
          </cell>
          <cell r="AB527">
            <v>39606</v>
          </cell>
          <cell r="AC527">
            <v>85.892857142857153</v>
          </cell>
          <cell r="AD527">
            <v>82.461780723049671</v>
          </cell>
          <cell r="AE527">
            <v>80.961923847695388</v>
          </cell>
          <cell r="AF527">
            <v>93.502373474549387</v>
          </cell>
          <cell r="AG527">
            <v>102.12119711451165</v>
          </cell>
        </row>
        <row r="528">
          <cell r="A528">
            <v>39607</v>
          </cell>
          <cell r="B528">
            <v>31.25</v>
          </cell>
          <cell r="C528">
            <v>0</v>
          </cell>
          <cell r="D528">
            <v>16.850000000000001</v>
          </cell>
          <cell r="E528">
            <v>85.892857142857153</v>
          </cell>
          <cell r="F528">
            <v>31.62</v>
          </cell>
          <cell r="G528">
            <v>38.93</v>
          </cell>
          <cell r="H528">
            <v>19.61</v>
          </cell>
          <cell r="I528">
            <v>35.520000000000003</v>
          </cell>
          <cell r="J528">
            <v>82.461780723049671</v>
          </cell>
          <cell r="K528">
            <v>28.76</v>
          </cell>
          <cell r="L528">
            <v>27.7</v>
          </cell>
          <cell r="M528">
            <v>20.3</v>
          </cell>
          <cell r="N528">
            <v>80.961923847695388</v>
          </cell>
          <cell r="O528">
            <v>31.25</v>
          </cell>
          <cell r="P528">
            <v>12.7</v>
          </cell>
          <cell r="Q528">
            <v>16.850000000000001</v>
          </cell>
          <cell r="R528">
            <v>33.71</v>
          </cell>
          <cell r="S528">
            <v>20.52</v>
          </cell>
          <cell r="T528">
            <v>57.02</v>
          </cell>
          <cell r="U528">
            <v>47.3</v>
          </cell>
          <cell r="V528">
            <v>16.649999999999999</v>
          </cell>
          <cell r="W528">
            <v>0</v>
          </cell>
          <cell r="X528">
            <v>93.502373474549387</v>
          </cell>
          <cell r="Y528">
            <v>2474.56</v>
          </cell>
          <cell r="Z528">
            <v>102.12119711451165</v>
          </cell>
          <cell r="AB528">
            <v>39607</v>
          </cell>
          <cell r="AC528">
            <v>85.892857142857153</v>
          </cell>
          <cell r="AD528">
            <v>82.461780723049671</v>
          </cell>
          <cell r="AE528">
            <v>80.961923847695388</v>
          </cell>
          <cell r="AF528">
            <v>93.502373474549387</v>
          </cell>
          <cell r="AG528">
            <v>102.12119711451165</v>
          </cell>
        </row>
        <row r="529">
          <cell r="A529">
            <v>39608</v>
          </cell>
          <cell r="B529">
            <v>30.84</v>
          </cell>
          <cell r="C529">
            <v>0</v>
          </cell>
          <cell r="D529">
            <v>16.670000000000002</v>
          </cell>
          <cell r="E529">
            <v>84.839285714285722</v>
          </cell>
          <cell r="F529">
            <v>30.47</v>
          </cell>
          <cell r="G529">
            <v>38.81</v>
          </cell>
          <cell r="H529">
            <v>19.36</v>
          </cell>
          <cell r="I529">
            <v>36.270000000000003</v>
          </cell>
          <cell r="J529">
            <v>81.956564529886492</v>
          </cell>
          <cell r="K529">
            <v>28.42</v>
          </cell>
          <cell r="L529">
            <v>27.04</v>
          </cell>
          <cell r="M529">
            <v>20.399999999999999</v>
          </cell>
          <cell r="N529">
            <v>80.012656892732835</v>
          </cell>
          <cell r="O529">
            <v>30.84</v>
          </cell>
          <cell r="P529">
            <v>12.56</v>
          </cell>
          <cell r="Q529">
            <v>16.670000000000002</v>
          </cell>
          <cell r="R529">
            <v>34.630000000000003</v>
          </cell>
          <cell r="S529">
            <v>20.99</v>
          </cell>
          <cell r="T529">
            <v>56.79</v>
          </cell>
          <cell r="U529">
            <v>47.14</v>
          </cell>
          <cell r="V529">
            <v>16.399999999999999</v>
          </cell>
          <cell r="W529">
            <v>0</v>
          </cell>
          <cell r="X529">
            <v>93.510297404504854</v>
          </cell>
          <cell r="Y529">
            <v>2459.46</v>
          </cell>
          <cell r="Z529">
            <v>101.49804387659091</v>
          </cell>
          <cell r="AB529">
            <v>39608</v>
          </cell>
          <cell r="AC529">
            <v>84.839285714285722</v>
          </cell>
          <cell r="AD529">
            <v>81.956564529886492</v>
          </cell>
          <cell r="AE529">
            <v>80.012656892732835</v>
          </cell>
          <cell r="AF529">
            <v>93.510297404504854</v>
          </cell>
          <cell r="AG529">
            <v>101.49804387659091</v>
          </cell>
        </row>
        <row r="530">
          <cell r="A530">
            <v>39609</v>
          </cell>
          <cell r="B530">
            <v>29.77</v>
          </cell>
          <cell r="C530">
            <v>0</v>
          </cell>
          <cell r="D530">
            <v>15.91</v>
          </cell>
          <cell r="E530">
            <v>81.571428571428569</v>
          </cell>
          <cell r="F530">
            <v>30.54</v>
          </cell>
          <cell r="G530">
            <v>38.659999999999997</v>
          </cell>
          <cell r="H530">
            <v>19.12</v>
          </cell>
          <cell r="I530">
            <v>36.24</v>
          </cell>
          <cell r="J530">
            <v>81.72692080572142</v>
          </cell>
          <cell r="K530">
            <v>28.33</v>
          </cell>
          <cell r="L530">
            <v>27.18</v>
          </cell>
          <cell r="M530">
            <v>19.940000000000001</v>
          </cell>
          <cell r="N530">
            <v>79.580213057694337</v>
          </cell>
          <cell r="O530">
            <v>29.77</v>
          </cell>
          <cell r="P530">
            <v>12.61</v>
          </cell>
          <cell r="Q530">
            <v>15.91</v>
          </cell>
          <cell r="R530">
            <v>35.01</v>
          </cell>
          <cell r="S530">
            <v>21</v>
          </cell>
          <cell r="T530">
            <v>56.4</v>
          </cell>
          <cell r="U530">
            <v>46.59</v>
          </cell>
          <cell r="V530">
            <v>16.510000000000002</v>
          </cell>
          <cell r="W530">
            <v>0</v>
          </cell>
          <cell r="X530">
            <v>92.630741179447639</v>
          </cell>
          <cell r="Y530">
            <v>2448.94</v>
          </cell>
          <cell r="Z530">
            <v>101.063900031364</v>
          </cell>
          <cell r="AB530">
            <v>39609</v>
          </cell>
          <cell r="AC530">
            <v>81.571428571428569</v>
          </cell>
          <cell r="AD530">
            <v>81.72692080572142</v>
          </cell>
          <cell r="AE530">
            <v>79.580213057694337</v>
          </cell>
          <cell r="AF530">
            <v>92.630741179447639</v>
          </cell>
          <cell r="AG530">
            <v>101.063900031364</v>
          </cell>
        </row>
        <row r="531">
          <cell r="A531">
            <v>39610</v>
          </cell>
          <cell r="B531">
            <v>29.48</v>
          </cell>
          <cell r="C531">
            <v>0</v>
          </cell>
          <cell r="D531">
            <v>15.98</v>
          </cell>
          <cell r="E531">
            <v>81.178571428571431</v>
          </cell>
          <cell r="F531">
            <v>30.14</v>
          </cell>
          <cell r="G531">
            <v>38.46</v>
          </cell>
          <cell r="H531">
            <v>18.8</v>
          </cell>
          <cell r="I531">
            <v>36.909999999999997</v>
          </cell>
          <cell r="J531">
            <v>81.562889574174918</v>
          </cell>
          <cell r="K531">
            <v>27.72</v>
          </cell>
          <cell r="L531">
            <v>23.36</v>
          </cell>
          <cell r="M531">
            <v>19.170000000000002</v>
          </cell>
          <cell r="N531">
            <v>74.095559540132896</v>
          </cell>
          <cell r="O531">
            <v>29.48</v>
          </cell>
          <cell r="P531">
            <v>12.41</v>
          </cell>
          <cell r="Q531">
            <v>15.98</v>
          </cell>
          <cell r="R531">
            <v>31.47</v>
          </cell>
          <cell r="S531">
            <v>20.81</v>
          </cell>
          <cell r="T531">
            <v>55.01</v>
          </cell>
          <cell r="U531">
            <v>45.33</v>
          </cell>
          <cell r="V531">
            <v>16.29</v>
          </cell>
          <cell r="W531">
            <v>0</v>
          </cell>
          <cell r="X531">
            <v>89.849441765077586</v>
          </cell>
          <cell r="Y531">
            <v>2394.0100000000002</v>
          </cell>
          <cell r="Z531">
            <v>98.797025371828539</v>
          </cell>
          <cell r="AB531">
            <v>39610</v>
          </cell>
          <cell r="AC531">
            <v>81.178571428571431</v>
          </cell>
          <cell r="AD531">
            <v>81.562889574174918</v>
          </cell>
          <cell r="AE531">
            <v>74.095559540132896</v>
          </cell>
          <cell r="AF531">
            <v>89.849441765077586</v>
          </cell>
          <cell r="AG531">
            <v>98.797025371828539</v>
          </cell>
        </row>
        <row r="532">
          <cell r="A532">
            <v>39611</v>
          </cell>
          <cell r="B532">
            <v>30.39</v>
          </cell>
          <cell r="C532">
            <v>0</v>
          </cell>
          <cell r="D532">
            <v>16.11</v>
          </cell>
          <cell r="E532">
            <v>83.035714285714292</v>
          </cell>
          <cell r="F532">
            <v>30.66</v>
          </cell>
          <cell r="G532">
            <v>39.01</v>
          </cell>
          <cell r="H532">
            <v>19.05</v>
          </cell>
          <cell r="I532">
            <v>37.31</v>
          </cell>
          <cell r="J532">
            <v>82.691424447214757</v>
          </cell>
          <cell r="K532">
            <v>27.64</v>
          </cell>
          <cell r="L532">
            <v>23.52</v>
          </cell>
          <cell r="M532">
            <v>19.239999999999998</v>
          </cell>
          <cell r="N532">
            <v>74.253770699293312</v>
          </cell>
          <cell r="O532">
            <v>30.39</v>
          </cell>
          <cell r="P532">
            <v>12.56</v>
          </cell>
          <cell r="Q532">
            <v>16.11</v>
          </cell>
          <cell r="R532">
            <v>32.21</v>
          </cell>
          <cell r="S532">
            <v>21.16</v>
          </cell>
          <cell r="T532">
            <v>55.55</v>
          </cell>
          <cell r="U532">
            <v>47.01</v>
          </cell>
          <cell r="V532">
            <v>16.71</v>
          </cell>
          <cell r="W532">
            <v>0</v>
          </cell>
          <cell r="X532">
            <v>91.798728534123271</v>
          </cell>
          <cell r="Y532">
            <v>2404.35</v>
          </cell>
          <cell r="Z532">
            <v>99.223740900311995</v>
          </cell>
          <cell r="AB532">
            <v>39611</v>
          </cell>
          <cell r="AC532">
            <v>83.035714285714292</v>
          </cell>
          <cell r="AD532">
            <v>82.691424447214757</v>
          </cell>
          <cell r="AE532">
            <v>74.253770699293312</v>
          </cell>
          <cell r="AF532">
            <v>91.798728534123271</v>
          </cell>
          <cell r="AG532">
            <v>99.223740900311995</v>
          </cell>
        </row>
        <row r="533">
          <cell r="A533">
            <v>39612</v>
          </cell>
          <cell r="B533">
            <v>30.18</v>
          </cell>
          <cell r="C533">
            <v>0</v>
          </cell>
          <cell r="D533">
            <v>16.25</v>
          </cell>
          <cell r="E533">
            <v>82.910714285714278</v>
          </cell>
          <cell r="F533">
            <v>31.6</v>
          </cell>
          <cell r="G533">
            <v>39.369999999999997</v>
          </cell>
          <cell r="H533">
            <v>20.260000000000002</v>
          </cell>
          <cell r="I533">
            <v>37.46</v>
          </cell>
          <cell r="J533">
            <v>84.436716750869365</v>
          </cell>
          <cell r="K533">
            <v>27.48</v>
          </cell>
          <cell r="L533">
            <v>24.72</v>
          </cell>
          <cell r="M533">
            <v>19.48</v>
          </cell>
          <cell r="N533">
            <v>75.603839257462297</v>
          </cell>
          <cell r="O533">
            <v>30.18</v>
          </cell>
          <cell r="P533">
            <v>12.75</v>
          </cell>
          <cell r="Q533">
            <v>16.25</v>
          </cell>
          <cell r="R533">
            <v>32.79</v>
          </cell>
          <cell r="S533">
            <v>21.65</v>
          </cell>
          <cell r="T533">
            <v>56.01</v>
          </cell>
          <cell r="U533">
            <v>48</v>
          </cell>
          <cell r="V533">
            <v>16.399999999999999</v>
          </cell>
          <cell r="W533">
            <v>0</v>
          </cell>
          <cell r="X533">
            <v>92.721866373935555</v>
          </cell>
          <cell r="Y533">
            <v>2454.5</v>
          </cell>
          <cell r="Z533">
            <v>101.29335248188316</v>
          </cell>
          <cell r="AB533">
            <v>39612</v>
          </cell>
          <cell r="AC533">
            <v>82.910714285714278</v>
          </cell>
          <cell r="AD533">
            <v>84.436716750869365</v>
          </cell>
          <cell r="AE533">
            <v>75.603839257462297</v>
          </cell>
          <cell r="AF533">
            <v>92.721866373935555</v>
          </cell>
          <cell r="AG533">
            <v>101.29335248188316</v>
          </cell>
        </row>
        <row r="534">
          <cell r="A534">
            <v>39613</v>
          </cell>
          <cell r="B534">
            <v>30.18</v>
          </cell>
          <cell r="C534">
            <v>0</v>
          </cell>
          <cell r="D534">
            <v>16.25</v>
          </cell>
          <cell r="E534">
            <v>82.910714285714278</v>
          </cell>
          <cell r="F534">
            <v>31.6</v>
          </cell>
          <cell r="G534">
            <v>39.369999999999997</v>
          </cell>
          <cell r="H534">
            <v>20.260000000000002</v>
          </cell>
          <cell r="I534">
            <v>37.46</v>
          </cell>
          <cell r="J534">
            <v>84.436716750869365</v>
          </cell>
          <cell r="K534">
            <v>27.48</v>
          </cell>
          <cell r="L534">
            <v>24.72</v>
          </cell>
          <cell r="M534">
            <v>19.48</v>
          </cell>
          <cell r="N534">
            <v>75.603839257462297</v>
          </cell>
          <cell r="O534">
            <v>30.18</v>
          </cell>
          <cell r="P534">
            <v>12.75</v>
          </cell>
          <cell r="Q534">
            <v>16.25</v>
          </cell>
          <cell r="R534">
            <v>32.79</v>
          </cell>
          <cell r="S534">
            <v>21.65</v>
          </cell>
          <cell r="T534">
            <v>56.01</v>
          </cell>
          <cell r="U534">
            <v>48</v>
          </cell>
          <cell r="V534">
            <v>16.399999999999999</v>
          </cell>
          <cell r="W534">
            <v>0</v>
          </cell>
          <cell r="X534">
            <v>92.721866373935555</v>
          </cell>
          <cell r="Y534">
            <v>2454.5</v>
          </cell>
          <cell r="Z534">
            <v>101.29335248188316</v>
          </cell>
          <cell r="AB534">
            <v>39613</v>
          </cell>
          <cell r="AC534">
            <v>82.910714285714278</v>
          </cell>
          <cell r="AD534">
            <v>84.436716750869365</v>
          </cell>
          <cell r="AE534">
            <v>75.603839257462297</v>
          </cell>
          <cell r="AF534">
            <v>92.721866373935555</v>
          </cell>
          <cell r="AG534">
            <v>101.29335248188316</v>
          </cell>
        </row>
        <row r="535">
          <cell r="A535">
            <v>39614</v>
          </cell>
          <cell r="B535">
            <v>30.18</v>
          </cell>
          <cell r="C535">
            <v>0</v>
          </cell>
          <cell r="D535">
            <v>16.25</v>
          </cell>
          <cell r="E535">
            <v>82.910714285714278</v>
          </cell>
          <cell r="F535">
            <v>31.6</v>
          </cell>
          <cell r="G535">
            <v>39.369999999999997</v>
          </cell>
          <cell r="H535">
            <v>20.260000000000002</v>
          </cell>
          <cell r="I535">
            <v>37.46</v>
          </cell>
          <cell r="J535">
            <v>84.436716750869365</v>
          </cell>
          <cell r="K535">
            <v>27.48</v>
          </cell>
          <cell r="L535">
            <v>24.72</v>
          </cell>
          <cell r="M535">
            <v>19.48</v>
          </cell>
          <cell r="N535">
            <v>75.603839257462297</v>
          </cell>
          <cell r="O535">
            <v>30.18</v>
          </cell>
          <cell r="P535">
            <v>12.75</v>
          </cell>
          <cell r="Q535">
            <v>16.25</v>
          </cell>
          <cell r="R535">
            <v>32.79</v>
          </cell>
          <cell r="S535">
            <v>21.65</v>
          </cell>
          <cell r="T535">
            <v>56.01</v>
          </cell>
          <cell r="U535">
            <v>48</v>
          </cell>
          <cell r="V535">
            <v>16.399999999999999</v>
          </cell>
          <cell r="W535">
            <v>0</v>
          </cell>
          <cell r="X535">
            <v>92.721866373935555</v>
          </cell>
          <cell r="Y535">
            <v>2454.5</v>
          </cell>
          <cell r="Z535">
            <v>101.29335248188316</v>
          </cell>
          <cell r="AB535">
            <v>39614</v>
          </cell>
          <cell r="AC535">
            <v>82.910714285714278</v>
          </cell>
          <cell r="AD535">
            <v>84.436716750869365</v>
          </cell>
          <cell r="AE535">
            <v>75.603839257462297</v>
          </cell>
          <cell r="AF535">
            <v>92.721866373935555</v>
          </cell>
          <cell r="AG535">
            <v>101.29335248188316</v>
          </cell>
        </row>
        <row r="536">
          <cell r="A536">
            <v>39615</v>
          </cell>
          <cell r="B536">
            <v>30.1</v>
          </cell>
          <cell r="C536">
            <v>0</v>
          </cell>
          <cell r="D536">
            <v>15.58</v>
          </cell>
          <cell r="E536">
            <v>81.571428571428569</v>
          </cell>
          <cell r="F536">
            <v>32.42</v>
          </cell>
          <cell r="G536">
            <v>39.229999999999997</v>
          </cell>
          <cell r="H536">
            <v>20.61</v>
          </cell>
          <cell r="I536">
            <v>36.909999999999997</v>
          </cell>
          <cell r="J536">
            <v>84.751656715438628</v>
          </cell>
          <cell r="K536">
            <v>28.06</v>
          </cell>
          <cell r="L536">
            <v>24.02</v>
          </cell>
          <cell r="M536">
            <v>19.54</v>
          </cell>
          <cell r="N536">
            <v>75.540554793798123</v>
          </cell>
          <cell r="O536">
            <v>30.1</v>
          </cell>
          <cell r="P536">
            <v>13.07</v>
          </cell>
          <cell r="Q536">
            <v>15.58</v>
          </cell>
          <cell r="R536">
            <v>32.9</v>
          </cell>
          <cell r="S536">
            <v>21.39</v>
          </cell>
          <cell r="T536">
            <v>56.9</v>
          </cell>
          <cell r="U536">
            <v>48.04</v>
          </cell>
          <cell r="V536">
            <v>16.809999999999999</v>
          </cell>
          <cell r="W536">
            <v>0</v>
          </cell>
          <cell r="X536">
            <v>93.022975712243422</v>
          </cell>
          <cell r="Y536">
            <v>2474.7800000000002</v>
          </cell>
          <cell r="Z536">
            <v>102.13027616830917</v>
          </cell>
          <cell r="AB536">
            <v>39615</v>
          </cell>
          <cell r="AC536">
            <v>81.571428571428569</v>
          </cell>
          <cell r="AD536">
            <v>84.751656715438628</v>
          </cell>
          <cell r="AE536">
            <v>75.540554793798123</v>
          </cell>
          <cell r="AF536">
            <v>93.022975712243422</v>
          </cell>
          <cell r="AG536">
            <v>102.13027616830917</v>
          </cell>
        </row>
        <row r="537">
          <cell r="A537">
            <v>39616</v>
          </cell>
          <cell r="B537">
            <v>29.82</v>
          </cell>
          <cell r="C537">
            <v>0</v>
          </cell>
          <cell r="D537">
            <v>15.7</v>
          </cell>
          <cell r="E537">
            <v>81.285714285714278</v>
          </cell>
          <cell r="F537">
            <v>31.83</v>
          </cell>
          <cell r="G537">
            <v>39.14</v>
          </cell>
          <cell r="H537">
            <v>20.55</v>
          </cell>
          <cell r="I537">
            <v>37.21</v>
          </cell>
          <cell r="J537">
            <v>84.462961747916793</v>
          </cell>
          <cell r="K537">
            <v>28.04</v>
          </cell>
          <cell r="L537">
            <v>23.69</v>
          </cell>
          <cell r="M537">
            <v>19.09</v>
          </cell>
          <cell r="N537">
            <v>74.696761944942523</v>
          </cell>
          <cell r="O537">
            <v>29.82</v>
          </cell>
          <cell r="P537">
            <v>13.06</v>
          </cell>
          <cell r="Q537">
            <v>15.7</v>
          </cell>
          <cell r="R537">
            <v>32.96</v>
          </cell>
          <cell r="S537">
            <v>21.28</v>
          </cell>
          <cell r="T537">
            <v>56.35</v>
          </cell>
          <cell r="U537">
            <v>48.1</v>
          </cell>
          <cell r="V537">
            <v>16.75</v>
          </cell>
          <cell r="W537">
            <v>0</v>
          </cell>
          <cell r="X537">
            <v>92.717904408957821</v>
          </cell>
          <cell r="Y537">
            <v>2457.73</v>
          </cell>
          <cell r="Z537">
            <v>101.42664949900131</v>
          </cell>
          <cell r="AB537">
            <v>39616</v>
          </cell>
          <cell r="AC537">
            <v>81.285714285714278</v>
          </cell>
          <cell r="AD537">
            <v>84.462961747916793</v>
          </cell>
          <cell r="AE537">
            <v>74.696761944942523</v>
          </cell>
          <cell r="AF537">
            <v>92.717904408957821</v>
          </cell>
          <cell r="AG537">
            <v>101.42664949900131</v>
          </cell>
        </row>
        <row r="538">
          <cell r="A538">
            <v>39617</v>
          </cell>
          <cell r="B538">
            <v>29.6</v>
          </cell>
          <cell r="C538">
            <v>0</v>
          </cell>
          <cell r="D538">
            <v>15.36</v>
          </cell>
          <cell r="E538">
            <v>80.285714285714278</v>
          </cell>
          <cell r="F538">
            <v>30.65</v>
          </cell>
          <cell r="G538">
            <v>39.04</v>
          </cell>
          <cell r="H538">
            <v>21.53</v>
          </cell>
          <cell r="I538">
            <v>36.28</v>
          </cell>
          <cell r="J538">
            <v>83.65592808870808</v>
          </cell>
          <cell r="K538">
            <v>28.07</v>
          </cell>
          <cell r="L538">
            <v>23.47</v>
          </cell>
          <cell r="M538">
            <v>19.09</v>
          </cell>
          <cell r="N538">
            <v>74.4963611433393</v>
          </cell>
          <cell r="O538">
            <v>29.6</v>
          </cell>
          <cell r="P538">
            <v>13.3</v>
          </cell>
          <cell r="Q538">
            <v>15.36</v>
          </cell>
          <cell r="R538">
            <v>32.619999999999997</v>
          </cell>
          <cell r="S538">
            <v>20.85</v>
          </cell>
          <cell r="T538">
            <v>55.26</v>
          </cell>
          <cell r="U538">
            <v>48.03</v>
          </cell>
          <cell r="V538">
            <v>16.82</v>
          </cell>
          <cell r="W538">
            <v>0</v>
          </cell>
          <cell r="X538">
            <v>91.854196043811555</v>
          </cell>
          <cell r="Y538">
            <v>2429.71</v>
          </cell>
          <cell r="Z538">
            <v>100.270308192608</v>
          </cell>
          <cell r="AB538">
            <v>39617</v>
          </cell>
          <cell r="AC538">
            <v>80.285714285714278</v>
          </cell>
          <cell r="AD538">
            <v>83.65592808870808</v>
          </cell>
          <cell r="AE538">
            <v>74.4963611433393</v>
          </cell>
          <cell r="AF538">
            <v>91.854196043811555</v>
          </cell>
          <cell r="AG538">
            <v>100.270308192608</v>
          </cell>
        </row>
        <row r="539">
          <cell r="A539">
            <v>39618</v>
          </cell>
          <cell r="B539">
            <v>29.54</v>
          </cell>
          <cell r="C539">
            <v>0</v>
          </cell>
          <cell r="D539">
            <v>15.8</v>
          </cell>
          <cell r="E539">
            <v>80.964285714285722</v>
          </cell>
          <cell r="F539">
            <v>33.9</v>
          </cell>
          <cell r="G539">
            <v>39.090000000000003</v>
          </cell>
          <cell r="H539">
            <v>21.68</v>
          </cell>
          <cell r="I539">
            <v>36.5</v>
          </cell>
          <cell r="J539">
            <v>86.06390656781052</v>
          </cell>
          <cell r="K539">
            <v>26.06</v>
          </cell>
          <cell r="L539">
            <v>22.15</v>
          </cell>
          <cell r="M539">
            <v>18.21</v>
          </cell>
          <cell r="N539">
            <v>70.055901276236668</v>
          </cell>
          <cell r="O539">
            <v>29.54</v>
          </cell>
          <cell r="P539">
            <v>13.33</v>
          </cell>
          <cell r="Q539">
            <v>15.8</v>
          </cell>
          <cell r="R539">
            <v>32.4</v>
          </cell>
          <cell r="S539">
            <v>21.08</v>
          </cell>
          <cell r="T539">
            <v>56.05</v>
          </cell>
          <cell r="U539">
            <v>48.15</v>
          </cell>
          <cell r="V539">
            <v>17.41</v>
          </cell>
          <cell r="W539">
            <v>0</v>
          </cell>
          <cell r="X539">
            <v>92.614893319536705</v>
          </cell>
          <cell r="Y539">
            <v>2462.06</v>
          </cell>
          <cell r="Z539">
            <v>101.60534178510704</v>
          </cell>
          <cell r="AB539">
            <v>39618</v>
          </cell>
          <cell r="AC539">
            <v>80.964285714285722</v>
          </cell>
          <cell r="AD539">
            <v>86.06390656781052</v>
          </cell>
          <cell r="AE539">
            <v>70.055901276236668</v>
          </cell>
          <cell r="AF539">
            <v>92.614893319536705</v>
          </cell>
          <cell r="AG539">
            <v>101.60534178510704</v>
          </cell>
        </row>
        <row r="540">
          <cell r="A540">
            <v>39619</v>
          </cell>
          <cell r="B540">
            <v>28.92</v>
          </cell>
          <cell r="C540">
            <v>0</v>
          </cell>
          <cell r="D540">
            <v>15.85</v>
          </cell>
          <cell r="E540">
            <v>79.946428571428569</v>
          </cell>
          <cell r="F540">
            <v>33.22</v>
          </cell>
          <cell r="G540">
            <v>39.479999999999997</v>
          </cell>
          <cell r="H540">
            <v>22.15</v>
          </cell>
          <cell r="I540">
            <v>35.67</v>
          </cell>
          <cell r="J540">
            <v>85.637425365789639</v>
          </cell>
          <cell r="K540">
            <v>26.4</v>
          </cell>
          <cell r="L540">
            <v>22.38</v>
          </cell>
          <cell r="M540">
            <v>18.03</v>
          </cell>
          <cell r="N540">
            <v>70.467250290053798</v>
          </cell>
          <cell r="O540">
            <v>28.92</v>
          </cell>
          <cell r="P540">
            <v>13.18</v>
          </cell>
          <cell r="Q540">
            <v>15.85</v>
          </cell>
          <cell r="R540">
            <v>31.79</v>
          </cell>
          <cell r="S540">
            <v>20.8</v>
          </cell>
          <cell r="T540">
            <v>57.09</v>
          </cell>
          <cell r="U540">
            <v>48</v>
          </cell>
          <cell r="V540">
            <v>17.21</v>
          </cell>
          <cell r="W540">
            <v>0</v>
          </cell>
          <cell r="X540">
            <v>92.250392541585086</v>
          </cell>
          <cell r="Y540">
            <v>2406.09</v>
          </cell>
          <cell r="Z540">
            <v>99.295547962165116</v>
          </cell>
          <cell r="AB540">
            <v>39619</v>
          </cell>
          <cell r="AC540">
            <v>79.946428571428569</v>
          </cell>
          <cell r="AD540">
            <v>85.637425365789639</v>
          </cell>
          <cell r="AE540">
            <v>70.467250290053798</v>
          </cell>
          <cell r="AF540">
            <v>92.250392541585086</v>
          </cell>
          <cell r="AG540">
            <v>99.295547962165116</v>
          </cell>
        </row>
        <row r="541">
          <cell r="A541">
            <v>39620</v>
          </cell>
          <cell r="B541">
            <v>28.92</v>
          </cell>
          <cell r="C541">
            <v>0</v>
          </cell>
          <cell r="D541">
            <v>15.85</v>
          </cell>
          <cell r="E541">
            <v>79.946428571428569</v>
          </cell>
          <cell r="F541">
            <v>33.22</v>
          </cell>
          <cell r="G541">
            <v>39.479999999999997</v>
          </cell>
          <cell r="H541">
            <v>22.15</v>
          </cell>
          <cell r="I541">
            <v>35.67</v>
          </cell>
          <cell r="J541">
            <v>85.637425365789639</v>
          </cell>
          <cell r="K541">
            <v>26.4</v>
          </cell>
          <cell r="L541">
            <v>22.38</v>
          </cell>
          <cell r="M541">
            <v>18.03</v>
          </cell>
          <cell r="N541">
            <v>70.467250290053798</v>
          </cell>
          <cell r="O541">
            <v>28.92</v>
          </cell>
          <cell r="P541">
            <v>13.18</v>
          </cell>
          <cell r="Q541">
            <v>15.85</v>
          </cell>
          <cell r="R541">
            <v>31.79</v>
          </cell>
          <cell r="S541">
            <v>20.8</v>
          </cell>
          <cell r="T541">
            <v>57.09</v>
          </cell>
          <cell r="U541">
            <v>48</v>
          </cell>
          <cell r="V541">
            <v>17.21</v>
          </cell>
          <cell r="W541">
            <v>0</v>
          </cell>
          <cell r="X541">
            <v>92.250392541585086</v>
          </cell>
          <cell r="Y541">
            <v>2406.09</v>
          </cell>
          <cell r="Z541">
            <v>99.295547962165116</v>
          </cell>
          <cell r="AB541">
            <v>39620</v>
          </cell>
          <cell r="AC541">
            <v>79.946428571428569</v>
          </cell>
          <cell r="AD541">
            <v>85.637425365789639</v>
          </cell>
          <cell r="AE541">
            <v>70.467250290053798</v>
          </cell>
          <cell r="AF541">
            <v>92.250392541585086</v>
          </cell>
          <cell r="AG541">
            <v>99.295547962165116</v>
          </cell>
        </row>
        <row r="542">
          <cell r="A542">
            <v>39621</v>
          </cell>
          <cell r="B542">
            <v>28.92</v>
          </cell>
          <cell r="C542">
            <v>0</v>
          </cell>
          <cell r="D542">
            <v>15.85</v>
          </cell>
          <cell r="E542">
            <v>79.946428571428569</v>
          </cell>
          <cell r="F542">
            <v>33.22</v>
          </cell>
          <cell r="G542">
            <v>39.479999999999997</v>
          </cell>
          <cell r="H542">
            <v>22.15</v>
          </cell>
          <cell r="I542">
            <v>35.67</v>
          </cell>
          <cell r="J542">
            <v>85.637425365789639</v>
          </cell>
          <cell r="K542">
            <v>26.4</v>
          </cell>
          <cell r="L542">
            <v>22.38</v>
          </cell>
          <cell r="M542">
            <v>18.03</v>
          </cell>
          <cell r="N542">
            <v>70.467250290053798</v>
          </cell>
          <cell r="O542">
            <v>28.92</v>
          </cell>
          <cell r="P542">
            <v>13.18</v>
          </cell>
          <cell r="Q542">
            <v>15.85</v>
          </cell>
          <cell r="R542">
            <v>31.79</v>
          </cell>
          <cell r="S542">
            <v>20.8</v>
          </cell>
          <cell r="T542">
            <v>57.09</v>
          </cell>
          <cell r="U542">
            <v>48</v>
          </cell>
          <cell r="V542">
            <v>17.21</v>
          </cell>
          <cell r="W542">
            <v>0</v>
          </cell>
          <cell r="X542">
            <v>92.250392541585086</v>
          </cell>
          <cell r="Y542">
            <v>2406.09</v>
          </cell>
          <cell r="Z542">
            <v>99.295547962165116</v>
          </cell>
          <cell r="AB542">
            <v>39621</v>
          </cell>
          <cell r="AC542">
            <v>79.946428571428569</v>
          </cell>
          <cell r="AD542">
            <v>85.637425365789639</v>
          </cell>
          <cell r="AE542">
            <v>70.467250290053798</v>
          </cell>
          <cell r="AF542">
            <v>92.250392541585086</v>
          </cell>
          <cell r="AG542">
            <v>99.295547962165116</v>
          </cell>
        </row>
        <row r="543">
          <cell r="A543">
            <v>39622</v>
          </cell>
          <cell r="B543">
            <v>29.29</v>
          </cell>
          <cell r="C543">
            <v>0</v>
          </cell>
          <cell r="D543">
            <v>15.75</v>
          </cell>
          <cell r="E543">
            <v>80.428571428571431</v>
          </cell>
          <cell r="F543">
            <v>32.39</v>
          </cell>
          <cell r="G543">
            <v>39.130000000000003</v>
          </cell>
          <cell r="H543">
            <v>20.95</v>
          </cell>
          <cell r="I543">
            <v>34.06</v>
          </cell>
          <cell r="J543">
            <v>83.019486910307734</v>
          </cell>
          <cell r="K543">
            <v>25.87</v>
          </cell>
          <cell r="L543">
            <v>21.64</v>
          </cell>
          <cell r="M543">
            <v>17.47</v>
          </cell>
          <cell r="N543">
            <v>68.537074148296597</v>
          </cell>
          <cell r="O543">
            <v>29.29</v>
          </cell>
          <cell r="P543">
            <v>13.1</v>
          </cell>
          <cell r="Q543">
            <v>15.75</v>
          </cell>
          <cell r="R543">
            <v>31.58</v>
          </cell>
          <cell r="S543">
            <v>20.14</v>
          </cell>
          <cell r="T543">
            <v>57.19</v>
          </cell>
          <cell r="U543">
            <v>47.89</v>
          </cell>
          <cell r="V543">
            <v>17.760000000000002</v>
          </cell>
          <cell r="W543">
            <v>0</v>
          </cell>
          <cell r="X543">
            <v>92.194925031896773</v>
          </cell>
          <cell r="Y543">
            <v>2385.7399999999998</v>
          </cell>
          <cell r="Z543">
            <v>98.455735485894451</v>
          </cell>
          <cell r="AB543">
            <v>39622</v>
          </cell>
          <cell r="AC543">
            <v>80.428571428571431</v>
          </cell>
          <cell r="AD543">
            <v>83.019486910307734</v>
          </cell>
          <cell r="AE543">
            <v>68.537074148296597</v>
          </cell>
          <cell r="AF543">
            <v>92.194925031896773</v>
          </cell>
          <cell r="AG543">
            <v>98.455735485894451</v>
          </cell>
        </row>
        <row r="544">
          <cell r="A544">
            <v>39623</v>
          </cell>
          <cell r="B544">
            <v>29.23</v>
          </cell>
          <cell r="C544">
            <v>0</v>
          </cell>
          <cell r="D544">
            <v>15.96</v>
          </cell>
          <cell r="E544">
            <v>80.696428571428569</v>
          </cell>
          <cell r="F544">
            <v>31.25</v>
          </cell>
          <cell r="G544">
            <v>38.53</v>
          </cell>
          <cell r="H544">
            <v>21.28</v>
          </cell>
          <cell r="I544">
            <v>32.81</v>
          </cell>
          <cell r="J544">
            <v>81.274194606653111</v>
          </cell>
          <cell r="K544">
            <v>25.31</v>
          </cell>
          <cell r="L544">
            <v>21.82</v>
          </cell>
          <cell r="M544">
            <v>17.149999999999999</v>
          </cell>
          <cell r="N544">
            <v>67.798755405547936</v>
          </cell>
          <cell r="O544">
            <v>29.23</v>
          </cell>
          <cell r="P544">
            <v>13.1</v>
          </cell>
          <cell r="Q544">
            <v>15.96</v>
          </cell>
          <cell r="R544">
            <v>30.27</v>
          </cell>
          <cell r="S544">
            <v>19.7</v>
          </cell>
          <cell r="T544">
            <v>55.68</v>
          </cell>
          <cell r="U544">
            <v>47.5</v>
          </cell>
          <cell r="V544">
            <v>17.13</v>
          </cell>
          <cell r="W544">
            <v>0</v>
          </cell>
          <cell r="X544">
            <v>90.55863349609217</v>
          </cell>
          <cell r="Y544">
            <v>2368.2800000000002</v>
          </cell>
          <cell r="Z544">
            <v>97.735188761782155</v>
          </cell>
          <cell r="AB544">
            <v>39623</v>
          </cell>
          <cell r="AC544">
            <v>80.696428571428569</v>
          </cell>
          <cell r="AD544">
            <v>81.274194606653111</v>
          </cell>
          <cell r="AE544">
            <v>67.798755405547936</v>
          </cell>
          <cell r="AF544">
            <v>90.55863349609217</v>
          </cell>
          <cell r="AG544">
            <v>97.735188761782155</v>
          </cell>
        </row>
        <row r="545">
          <cell r="A545">
            <v>39624</v>
          </cell>
          <cell r="B545">
            <v>30.87</v>
          </cell>
          <cell r="C545">
            <v>0</v>
          </cell>
          <cell r="D545">
            <v>16.39</v>
          </cell>
          <cell r="E545">
            <v>84.392857142857153</v>
          </cell>
          <cell r="F545">
            <v>31.38</v>
          </cell>
          <cell r="G545">
            <v>38.9</v>
          </cell>
          <cell r="H545">
            <v>21.69</v>
          </cell>
          <cell r="I545">
            <v>33.22</v>
          </cell>
          <cell r="J545">
            <v>82.140279509218544</v>
          </cell>
          <cell r="K545">
            <v>25.37</v>
          </cell>
          <cell r="L545">
            <v>21.99</v>
          </cell>
          <cell r="M545">
            <v>17.71</v>
          </cell>
          <cell r="N545">
            <v>68.632000843792838</v>
          </cell>
          <cell r="O545">
            <v>30.87</v>
          </cell>
          <cell r="P545">
            <v>13.5</v>
          </cell>
          <cell r="Q545">
            <v>16.39</v>
          </cell>
          <cell r="R545">
            <v>31.25</v>
          </cell>
          <cell r="S545">
            <v>20.03</v>
          </cell>
          <cell r="T545">
            <v>56.84</v>
          </cell>
          <cell r="U545">
            <v>48</v>
          </cell>
          <cell r="V545">
            <v>17.87</v>
          </cell>
          <cell r="W545">
            <v>0</v>
          </cell>
          <cell r="X545">
            <v>93.007127852332488</v>
          </cell>
          <cell r="Y545">
            <v>2401.2600000000002</v>
          </cell>
          <cell r="Z545">
            <v>99.096221462883193</v>
          </cell>
          <cell r="AB545">
            <v>39624</v>
          </cell>
          <cell r="AC545">
            <v>84.392857142857153</v>
          </cell>
          <cell r="AD545">
            <v>82.140279509218544</v>
          </cell>
          <cell r="AE545">
            <v>68.632000843792838</v>
          </cell>
          <cell r="AF545">
            <v>93.007127852332488</v>
          </cell>
          <cell r="AG545">
            <v>99.096221462883193</v>
          </cell>
        </row>
        <row r="546">
          <cell r="A546">
            <v>39625</v>
          </cell>
          <cell r="B546">
            <v>30.09</v>
          </cell>
          <cell r="C546">
            <v>0</v>
          </cell>
          <cell r="D546">
            <v>16.329999999999998</v>
          </cell>
          <cell r="E546">
            <v>82.892857142857139</v>
          </cell>
          <cell r="F546">
            <v>30.83</v>
          </cell>
          <cell r="G546">
            <v>38.659999999999997</v>
          </cell>
          <cell r="H546">
            <v>21.72</v>
          </cell>
          <cell r="I546">
            <v>34.04</v>
          </cell>
          <cell r="J546">
            <v>82.179647004789715</v>
          </cell>
          <cell r="K546">
            <v>24.94</v>
          </cell>
          <cell r="L546">
            <v>21.51</v>
          </cell>
          <cell r="M546">
            <v>17.43</v>
          </cell>
          <cell r="N546">
            <v>67.376858981120137</v>
          </cell>
          <cell r="O546">
            <v>30.09</v>
          </cell>
          <cell r="P546">
            <v>13.09</v>
          </cell>
          <cell r="Q546">
            <v>16.329999999999998</v>
          </cell>
          <cell r="R546">
            <v>29.9</v>
          </cell>
          <cell r="S546">
            <v>19.100000000000001</v>
          </cell>
          <cell r="T546">
            <v>55.43</v>
          </cell>
          <cell r="U546">
            <v>46.19</v>
          </cell>
          <cell r="V546">
            <v>17.899999999999999</v>
          </cell>
          <cell r="W546">
            <v>0</v>
          </cell>
          <cell r="X546">
            <v>90.344687387294471</v>
          </cell>
          <cell r="Y546">
            <v>2321.37</v>
          </cell>
          <cell r="Z546">
            <v>95.799286881592622</v>
          </cell>
          <cell r="AB546">
            <v>39625</v>
          </cell>
          <cell r="AC546">
            <v>82.892857142857139</v>
          </cell>
          <cell r="AD546">
            <v>82.179647004789715</v>
          </cell>
          <cell r="AE546">
            <v>67.376858981120137</v>
          </cell>
          <cell r="AF546">
            <v>90.344687387294471</v>
          </cell>
          <cell r="AG546">
            <v>95.799286881592622</v>
          </cell>
        </row>
        <row r="547">
          <cell r="A547">
            <v>39626</v>
          </cell>
          <cell r="B547">
            <v>30.24</v>
          </cell>
          <cell r="C547">
            <v>0</v>
          </cell>
          <cell r="D547">
            <v>17.09</v>
          </cell>
          <cell r="E547">
            <v>84.517857142857139</v>
          </cell>
          <cell r="F547">
            <v>30.39</v>
          </cell>
          <cell r="G547">
            <v>37.82</v>
          </cell>
          <cell r="H547">
            <v>21.78</v>
          </cell>
          <cell r="I547">
            <v>35.56</v>
          </cell>
          <cell r="J547">
            <v>82.376484482645509</v>
          </cell>
          <cell r="K547">
            <v>24.87</v>
          </cell>
          <cell r="L547">
            <v>21.31</v>
          </cell>
          <cell r="M547">
            <v>17.38</v>
          </cell>
          <cell r="N547">
            <v>67.039341841577894</v>
          </cell>
          <cell r="O547">
            <v>30.24</v>
          </cell>
          <cell r="P547">
            <v>12.76</v>
          </cell>
          <cell r="Q547">
            <v>17.09</v>
          </cell>
          <cell r="R547">
            <v>29.69</v>
          </cell>
          <cell r="S547">
            <v>18.7</v>
          </cell>
          <cell r="T547">
            <v>56.71</v>
          </cell>
          <cell r="U547">
            <v>45.7</v>
          </cell>
          <cell r="V547">
            <v>17.55</v>
          </cell>
          <cell r="W547">
            <v>0</v>
          </cell>
          <cell r="X547">
            <v>90.507127951381619</v>
          </cell>
          <cell r="Y547">
            <v>2315.63</v>
          </cell>
          <cell r="Z547">
            <v>95.562406114330059</v>
          </cell>
          <cell r="AB547">
            <v>39626</v>
          </cell>
          <cell r="AC547">
            <v>84.517857142857139</v>
          </cell>
          <cell r="AD547">
            <v>82.376484482645509</v>
          </cell>
          <cell r="AE547">
            <v>67.039341841577894</v>
          </cell>
          <cell r="AF547">
            <v>90.507127951381619</v>
          </cell>
          <cell r="AG547">
            <v>95.562406114330059</v>
          </cell>
        </row>
        <row r="548">
          <cell r="A548">
            <v>39627</v>
          </cell>
          <cell r="B548">
            <v>30.24</v>
          </cell>
          <cell r="C548">
            <v>0</v>
          </cell>
          <cell r="D548">
            <v>17.09</v>
          </cell>
          <cell r="E548">
            <v>84.517857142857139</v>
          </cell>
          <cell r="F548">
            <v>30.39</v>
          </cell>
          <cell r="G548">
            <v>37.82</v>
          </cell>
          <cell r="H548">
            <v>21.78</v>
          </cell>
          <cell r="I548">
            <v>35.56</v>
          </cell>
          <cell r="J548">
            <v>82.376484482645509</v>
          </cell>
          <cell r="K548">
            <v>24.87</v>
          </cell>
          <cell r="L548">
            <v>21.31</v>
          </cell>
          <cell r="M548">
            <v>17.38</v>
          </cell>
          <cell r="N548">
            <v>67.039341841577894</v>
          </cell>
          <cell r="O548">
            <v>30.24</v>
          </cell>
          <cell r="P548">
            <v>12.76</v>
          </cell>
          <cell r="Q548">
            <v>17.09</v>
          </cell>
          <cell r="R548">
            <v>29.69</v>
          </cell>
          <cell r="S548">
            <v>18.7</v>
          </cell>
          <cell r="T548">
            <v>56.71</v>
          </cell>
          <cell r="U548">
            <v>45.7</v>
          </cell>
          <cell r="V548">
            <v>17.55</v>
          </cell>
          <cell r="W548">
            <v>0</v>
          </cell>
          <cell r="X548">
            <v>90.507127951381619</v>
          </cell>
          <cell r="Y548">
            <v>2315.63</v>
          </cell>
          <cell r="Z548">
            <v>95.562406114330059</v>
          </cell>
          <cell r="AB548">
            <v>39627</v>
          </cell>
          <cell r="AC548">
            <v>84.517857142857139</v>
          </cell>
          <cell r="AD548">
            <v>82.376484482645509</v>
          </cell>
          <cell r="AE548">
            <v>67.039341841577894</v>
          </cell>
          <cell r="AF548">
            <v>90.507127951381619</v>
          </cell>
          <cell r="AG548">
            <v>95.562406114330059</v>
          </cell>
        </row>
        <row r="549">
          <cell r="A549">
            <v>39628</v>
          </cell>
          <cell r="B549">
            <v>30.24</v>
          </cell>
          <cell r="C549">
            <v>0</v>
          </cell>
          <cell r="D549">
            <v>17.09</v>
          </cell>
          <cell r="E549">
            <v>84.517857142857139</v>
          </cell>
          <cell r="F549">
            <v>30.39</v>
          </cell>
          <cell r="G549">
            <v>37.82</v>
          </cell>
          <cell r="H549">
            <v>21.78</v>
          </cell>
          <cell r="I549">
            <v>35.56</v>
          </cell>
          <cell r="J549">
            <v>82.376484482645509</v>
          </cell>
          <cell r="K549">
            <v>24.87</v>
          </cell>
          <cell r="L549">
            <v>21.31</v>
          </cell>
          <cell r="M549">
            <v>17.38</v>
          </cell>
          <cell r="N549">
            <v>67.039341841577894</v>
          </cell>
          <cell r="O549">
            <v>30.24</v>
          </cell>
          <cell r="P549">
            <v>12.76</v>
          </cell>
          <cell r="Q549">
            <v>17.09</v>
          </cell>
          <cell r="R549">
            <v>29.69</v>
          </cell>
          <cell r="S549">
            <v>18.7</v>
          </cell>
          <cell r="T549">
            <v>56.71</v>
          </cell>
          <cell r="U549">
            <v>45.7</v>
          </cell>
          <cell r="V549">
            <v>17.55</v>
          </cell>
          <cell r="W549">
            <v>0</v>
          </cell>
          <cell r="X549">
            <v>90.507127951381619</v>
          </cell>
          <cell r="Y549">
            <v>2315.63</v>
          </cell>
          <cell r="Z549">
            <v>95.562406114330059</v>
          </cell>
          <cell r="AB549">
            <v>39628</v>
          </cell>
          <cell r="AC549">
            <v>84.517857142857139</v>
          </cell>
          <cell r="AD549">
            <v>82.376484482645509</v>
          </cell>
          <cell r="AE549">
            <v>67.039341841577894</v>
          </cell>
          <cell r="AF549">
            <v>90.507127951381619</v>
          </cell>
          <cell r="AG549">
            <v>95.562406114330059</v>
          </cell>
        </row>
        <row r="550">
          <cell r="A550">
            <v>39629</v>
          </cell>
          <cell r="B550">
            <v>30.76</v>
          </cell>
          <cell r="C550">
            <v>0</v>
          </cell>
          <cell r="D550">
            <v>17.05</v>
          </cell>
          <cell r="E550">
            <v>85.375</v>
          </cell>
          <cell r="F550">
            <v>29.6</v>
          </cell>
          <cell r="G550">
            <v>37.03</v>
          </cell>
          <cell r="H550">
            <v>21.47</v>
          </cell>
          <cell r="I550">
            <v>33.869999999999997</v>
          </cell>
          <cell r="J550">
            <v>80.027557246899804</v>
          </cell>
          <cell r="K550">
            <v>24.34</v>
          </cell>
          <cell r="L550">
            <v>20.8</v>
          </cell>
          <cell r="M550">
            <v>16.79</v>
          </cell>
          <cell r="N550">
            <v>65.3201139120346</v>
          </cell>
          <cell r="O550">
            <v>30.76</v>
          </cell>
          <cell r="P550">
            <v>12.41</v>
          </cell>
          <cell r="Q550">
            <v>17.05</v>
          </cell>
          <cell r="R550">
            <v>29.28</v>
          </cell>
          <cell r="S550">
            <v>18.36</v>
          </cell>
          <cell r="T550">
            <v>55.91</v>
          </cell>
          <cell r="U550">
            <v>45.18</v>
          </cell>
          <cell r="V550">
            <v>17.97</v>
          </cell>
          <cell r="W550">
            <v>0</v>
          </cell>
          <cell r="X550">
            <v>89.90490927476587</v>
          </cell>
          <cell r="Y550">
            <v>2292.98</v>
          </cell>
          <cell r="Z550">
            <v>94.627676257448954</v>
          </cell>
          <cell r="AB550">
            <v>39629</v>
          </cell>
          <cell r="AC550">
            <v>85.375</v>
          </cell>
          <cell r="AD550">
            <v>80.027557246899804</v>
          </cell>
          <cell r="AE550">
            <v>65.3201139120346</v>
          </cell>
          <cell r="AF550">
            <v>89.90490927476587</v>
          </cell>
          <cell r="AG550">
            <v>94.627676257448954</v>
          </cell>
        </row>
        <row r="551">
          <cell r="A551">
            <v>39630</v>
          </cell>
          <cell r="B551">
            <v>30.64</v>
          </cell>
          <cell r="C551">
            <v>0</v>
          </cell>
          <cell r="D551">
            <v>17.25</v>
          </cell>
          <cell r="E551">
            <v>85.517857142857139</v>
          </cell>
          <cell r="F551">
            <v>29.59</v>
          </cell>
          <cell r="G551">
            <v>36.700000000000003</v>
          </cell>
          <cell r="H551">
            <v>20.84</v>
          </cell>
          <cell r="I551">
            <v>33.18</v>
          </cell>
          <cell r="J551">
            <v>78.938389869431148</v>
          </cell>
          <cell r="K551">
            <v>24.68</v>
          </cell>
          <cell r="L551">
            <v>20.04</v>
          </cell>
          <cell r="M551">
            <v>16.760000000000002</v>
          </cell>
          <cell r="N551">
            <v>64.845480434553309</v>
          </cell>
          <cell r="O551">
            <v>30.64</v>
          </cell>
          <cell r="P551">
            <v>12.16</v>
          </cell>
          <cell r="Q551">
            <v>17.25</v>
          </cell>
          <cell r="R551">
            <v>29.68</v>
          </cell>
          <cell r="S551">
            <v>17.989999999999998</v>
          </cell>
          <cell r="T551">
            <v>54.85</v>
          </cell>
          <cell r="U551">
            <v>45.43</v>
          </cell>
          <cell r="V551">
            <v>18.059999999999999</v>
          </cell>
          <cell r="W551">
            <v>0</v>
          </cell>
          <cell r="X551">
            <v>89.564180286680653</v>
          </cell>
          <cell r="Y551">
            <v>2304.9699999999998</v>
          </cell>
          <cell r="Z551">
            <v>95.122484689413824</v>
          </cell>
          <cell r="AB551">
            <v>39630</v>
          </cell>
          <cell r="AC551">
            <v>85.517857142857139</v>
          </cell>
          <cell r="AD551">
            <v>78.938389869431148</v>
          </cell>
          <cell r="AE551">
            <v>64.845480434553309</v>
          </cell>
          <cell r="AF551">
            <v>89.564180286680653</v>
          </cell>
          <cell r="AG551">
            <v>95.122484689413824</v>
          </cell>
        </row>
        <row r="552">
          <cell r="A552">
            <v>39631</v>
          </cell>
          <cell r="B552">
            <v>27.13</v>
          </cell>
          <cell r="C552">
            <v>0</v>
          </cell>
          <cell r="D552">
            <v>17.38</v>
          </cell>
          <cell r="E552">
            <v>79.482142857142861</v>
          </cell>
          <cell r="F552">
            <v>28.41</v>
          </cell>
          <cell r="G552">
            <v>35.18</v>
          </cell>
          <cell r="H552">
            <v>20.11</v>
          </cell>
          <cell r="I552">
            <v>32.67</v>
          </cell>
          <cell r="J552">
            <v>76.353257660258521</v>
          </cell>
          <cell r="K552">
            <v>24.91</v>
          </cell>
          <cell r="L552">
            <v>20.6</v>
          </cell>
          <cell r="M552">
            <v>17.5</v>
          </cell>
          <cell r="N552">
            <v>66.459234257989664</v>
          </cell>
          <cell r="O552">
            <v>27.13</v>
          </cell>
          <cell r="P552">
            <v>12.59</v>
          </cell>
          <cell r="Q552">
            <v>17.38</v>
          </cell>
          <cell r="R552">
            <v>29.26</v>
          </cell>
          <cell r="S552">
            <v>18.100000000000001</v>
          </cell>
          <cell r="T552">
            <v>54.91</v>
          </cell>
          <cell r="U552">
            <v>45.01</v>
          </cell>
          <cell r="V552">
            <v>18.36</v>
          </cell>
          <cell r="W552">
            <v>0</v>
          </cell>
          <cell r="X552">
            <v>88.248807914072586</v>
          </cell>
          <cell r="Y552">
            <v>2251.46</v>
          </cell>
          <cell r="Z552">
            <v>92.914211195298719</v>
          </cell>
          <cell r="AB552">
            <v>39631</v>
          </cell>
          <cell r="AC552">
            <v>79.482142857142861</v>
          </cell>
          <cell r="AD552">
            <v>76.353257660258521</v>
          </cell>
          <cell r="AE552">
            <v>66.459234257989664</v>
          </cell>
          <cell r="AF552">
            <v>88.248807914072586</v>
          </cell>
          <cell r="AG552">
            <v>92.914211195298719</v>
          </cell>
        </row>
        <row r="553">
          <cell r="A553">
            <v>39632</v>
          </cell>
          <cell r="B553">
            <v>25.04</v>
          </cell>
          <cell r="C553">
            <v>0</v>
          </cell>
          <cell r="D553">
            <v>17.18</v>
          </cell>
          <cell r="E553">
            <v>75.392857142857139</v>
          </cell>
          <cell r="F553">
            <v>28</v>
          </cell>
          <cell r="G553">
            <v>35.369999999999997</v>
          </cell>
          <cell r="H553">
            <v>19.670000000000002</v>
          </cell>
          <cell r="I553">
            <v>32.090000000000003</v>
          </cell>
          <cell r="J553">
            <v>75.539662751787944</v>
          </cell>
          <cell r="K553">
            <v>24.63</v>
          </cell>
          <cell r="L553">
            <v>21.82</v>
          </cell>
          <cell r="M553">
            <v>17.38</v>
          </cell>
          <cell r="N553">
            <v>67.32412192806666</v>
          </cell>
          <cell r="O553">
            <v>25.04</v>
          </cell>
          <cell r="P553">
            <v>13.27</v>
          </cell>
          <cell r="Q553">
            <v>17.18</v>
          </cell>
          <cell r="R553">
            <v>28.76</v>
          </cell>
          <cell r="S553">
            <v>17.809999999999999</v>
          </cell>
          <cell r="T553">
            <v>54.59</v>
          </cell>
          <cell r="U553">
            <v>44.22</v>
          </cell>
          <cell r="V553">
            <v>19.02</v>
          </cell>
          <cell r="W553">
            <v>0</v>
          </cell>
          <cell r="X553">
            <v>87.119647895418069</v>
          </cell>
          <cell r="Y553">
            <v>2245.38</v>
          </cell>
          <cell r="Z553">
            <v>92.663299163076331</v>
          </cell>
          <cell r="AB553">
            <v>39632</v>
          </cell>
          <cell r="AC553">
            <v>75.392857142857139</v>
          </cell>
          <cell r="AD553">
            <v>75.539662751787944</v>
          </cell>
          <cell r="AE553">
            <v>67.32412192806666</v>
          </cell>
          <cell r="AF553">
            <v>87.119647895418069</v>
          </cell>
          <cell r="AG553">
            <v>92.663299163076331</v>
          </cell>
        </row>
        <row r="554">
          <cell r="A554">
            <v>39633</v>
          </cell>
          <cell r="B554">
            <v>25.04</v>
          </cell>
          <cell r="C554">
            <v>0</v>
          </cell>
          <cell r="D554">
            <v>17.18</v>
          </cell>
          <cell r="E554">
            <v>75.392857142857139</v>
          </cell>
          <cell r="F554">
            <v>28</v>
          </cell>
          <cell r="G554">
            <v>35.369999999999997</v>
          </cell>
          <cell r="H554">
            <v>19.670000000000002</v>
          </cell>
          <cell r="I554">
            <v>32.090000000000003</v>
          </cell>
          <cell r="J554">
            <v>75.539662751787944</v>
          </cell>
          <cell r="K554">
            <v>24.63</v>
          </cell>
          <cell r="L554">
            <v>21.82</v>
          </cell>
          <cell r="M554">
            <v>17.38</v>
          </cell>
          <cell r="N554">
            <v>67.32412192806666</v>
          </cell>
          <cell r="O554">
            <v>25.04</v>
          </cell>
          <cell r="P554">
            <v>13.27</v>
          </cell>
          <cell r="Q554">
            <v>17.18</v>
          </cell>
          <cell r="R554">
            <v>28.76</v>
          </cell>
          <cell r="S554">
            <v>17.809999999999999</v>
          </cell>
          <cell r="T554">
            <v>54.59</v>
          </cell>
          <cell r="U554">
            <v>44.22</v>
          </cell>
          <cell r="V554">
            <v>19.02</v>
          </cell>
          <cell r="W554">
            <v>0</v>
          </cell>
          <cell r="X554">
            <v>87.119647895418069</v>
          </cell>
          <cell r="Y554">
            <v>2245.38</v>
          </cell>
          <cell r="Z554">
            <v>92.663299163076331</v>
          </cell>
          <cell r="AB554">
            <v>39633</v>
          </cell>
          <cell r="AC554">
            <v>75.392857142857139</v>
          </cell>
          <cell r="AD554">
            <v>75.539662751787944</v>
          </cell>
          <cell r="AE554">
            <v>67.32412192806666</v>
          </cell>
          <cell r="AF554">
            <v>87.119647895418069</v>
          </cell>
          <cell r="AG554">
            <v>92.663299163076331</v>
          </cell>
        </row>
        <row r="555">
          <cell r="A555">
            <v>39634</v>
          </cell>
          <cell r="B555">
            <v>25.04</v>
          </cell>
          <cell r="C555">
            <v>0</v>
          </cell>
          <cell r="D555">
            <v>17.18</v>
          </cell>
          <cell r="E555">
            <v>75.392857142857139</v>
          </cell>
          <cell r="F555">
            <v>28</v>
          </cell>
          <cell r="G555">
            <v>35.369999999999997</v>
          </cell>
          <cell r="H555">
            <v>19.670000000000002</v>
          </cell>
          <cell r="I555">
            <v>32.090000000000003</v>
          </cell>
          <cell r="J555">
            <v>75.539662751787944</v>
          </cell>
          <cell r="K555">
            <v>24.63</v>
          </cell>
          <cell r="L555">
            <v>21.82</v>
          </cell>
          <cell r="M555">
            <v>17.38</v>
          </cell>
          <cell r="N555">
            <v>67.32412192806666</v>
          </cell>
          <cell r="O555">
            <v>25.04</v>
          </cell>
          <cell r="P555">
            <v>13.27</v>
          </cell>
          <cell r="Q555">
            <v>17.18</v>
          </cell>
          <cell r="R555">
            <v>28.76</v>
          </cell>
          <cell r="S555">
            <v>17.809999999999999</v>
          </cell>
          <cell r="T555">
            <v>54.59</v>
          </cell>
          <cell r="U555">
            <v>44.22</v>
          </cell>
          <cell r="V555">
            <v>19.02</v>
          </cell>
          <cell r="W555">
            <v>0</v>
          </cell>
          <cell r="X555">
            <v>87.119647895418069</v>
          </cell>
          <cell r="Y555">
            <v>2245.38</v>
          </cell>
          <cell r="Z555">
            <v>92.663299163076331</v>
          </cell>
          <cell r="AB555">
            <v>39634</v>
          </cell>
          <cell r="AC555">
            <v>75.392857142857139</v>
          </cell>
          <cell r="AD555">
            <v>75.539662751787944</v>
          </cell>
          <cell r="AE555">
            <v>67.32412192806666</v>
          </cell>
          <cell r="AF555">
            <v>87.119647895418069</v>
          </cell>
          <cell r="AG555">
            <v>92.663299163076331</v>
          </cell>
        </row>
        <row r="556">
          <cell r="A556">
            <v>39635</v>
          </cell>
          <cell r="B556">
            <v>25.04</v>
          </cell>
          <cell r="C556">
            <v>0</v>
          </cell>
          <cell r="D556">
            <v>17.18</v>
          </cell>
          <cell r="E556">
            <v>75.392857142857139</v>
          </cell>
          <cell r="F556">
            <v>28</v>
          </cell>
          <cell r="G556">
            <v>35.369999999999997</v>
          </cell>
          <cell r="H556">
            <v>19.670000000000002</v>
          </cell>
          <cell r="I556">
            <v>32.090000000000003</v>
          </cell>
          <cell r="J556">
            <v>75.539662751787944</v>
          </cell>
          <cell r="K556">
            <v>24.63</v>
          </cell>
          <cell r="L556">
            <v>21.82</v>
          </cell>
          <cell r="M556">
            <v>17.38</v>
          </cell>
          <cell r="N556">
            <v>67.32412192806666</v>
          </cell>
          <cell r="O556">
            <v>25.04</v>
          </cell>
          <cell r="P556">
            <v>13.27</v>
          </cell>
          <cell r="Q556">
            <v>17.18</v>
          </cell>
          <cell r="R556">
            <v>28.76</v>
          </cell>
          <cell r="S556">
            <v>17.809999999999999</v>
          </cell>
          <cell r="T556">
            <v>54.59</v>
          </cell>
          <cell r="U556">
            <v>44.22</v>
          </cell>
          <cell r="V556">
            <v>19.02</v>
          </cell>
          <cell r="W556">
            <v>0</v>
          </cell>
          <cell r="X556">
            <v>87.119647895418069</v>
          </cell>
          <cell r="Y556">
            <v>2245.38</v>
          </cell>
          <cell r="Z556">
            <v>92.663299163076331</v>
          </cell>
          <cell r="AB556">
            <v>39635</v>
          </cell>
          <cell r="AC556">
            <v>75.392857142857139</v>
          </cell>
          <cell r="AD556">
            <v>75.539662751787944</v>
          </cell>
          <cell r="AE556">
            <v>67.32412192806666</v>
          </cell>
          <cell r="AF556">
            <v>87.119647895418069</v>
          </cell>
          <cell r="AG556">
            <v>92.663299163076331</v>
          </cell>
        </row>
        <row r="557">
          <cell r="A557">
            <v>39636</v>
          </cell>
          <cell r="B557">
            <v>25.66</v>
          </cell>
          <cell r="C557">
            <v>0</v>
          </cell>
          <cell r="D557">
            <v>16.190000000000001</v>
          </cell>
          <cell r="E557">
            <v>74.732142857142861</v>
          </cell>
          <cell r="F557">
            <v>28.2</v>
          </cell>
          <cell r="G557">
            <v>35.72</v>
          </cell>
          <cell r="H557">
            <v>19.850000000000001</v>
          </cell>
          <cell r="I557">
            <v>33.08</v>
          </cell>
          <cell r="J557">
            <v>76.668197624827769</v>
          </cell>
          <cell r="K557">
            <v>24.73</v>
          </cell>
          <cell r="L557">
            <v>21.46</v>
          </cell>
          <cell r="M557">
            <v>17.39</v>
          </cell>
          <cell r="N557">
            <v>67.060436662799276</v>
          </cell>
          <cell r="O557">
            <v>25.66</v>
          </cell>
          <cell r="P557">
            <v>13.62</v>
          </cell>
          <cell r="Q557">
            <v>16.190000000000001</v>
          </cell>
          <cell r="R557">
            <v>29.24</v>
          </cell>
          <cell r="S557">
            <v>17.93</v>
          </cell>
          <cell r="T557">
            <v>54.24</v>
          </cell>
          <cell r="U557">
            <v>43.21</v>
          </cell>
          <cell r="V557">
            <v>18.350000000000001</v>
          </cell>
          <cell r="W557">
            <v>0</v>
          </cell>
          <cell r="X557">
            <v>86.54516297364647</v>
          </cell>
          <cell r="Y557">
            <v>2243.3200000000002</v>
          </cell>
          <cell r="Z557">
            <v>92.578286204790444</v>
          </cell>
          <cell r="AB557">
            <v>39636</v>
          </cell>
          <cell r="AC557">
            <v>74.732142857142861</v>
          </cell>
          <cell r="AD557">
            <v>76.668197624827769</v>
          </cell>
          <cell r="AE557">
            <v>67.060436662799276</v>
          </cell>
          <cell r="AF557">
            <v>86.54516297364647</v>
          </cell>
          <cell r="AG557">
            <v>92.578286204790444</v>
          </cell>
        </row>
        <row r="558">
          <cell r="A558">
            <v>39637</v>
          </cell>
          <cell r="B558">
            <v>27.52</v>
          </cell>
          <cell r="C558">
            <v>0</v>
          </cell>
          <cell r="D558">
            <v>16.86</v>
          </cell>
          <cell r="E558">
            <v>79.249999999999986</v>
          </cell>
          <cell r="F558">
            <v>28.89</v>
          </cell>
          <cell r="G558">
            <v>36.380000000000003</v>
          </cell>
          <cell r="H558">
            <v>20.41</v>
          </cell>
          <cell r="I558">
            <v>34.229999999999997</v>
          </cell>
          <cell r="J558">
            <v>78.675939898956756</v>
          </cell>
          <cell r="K558">
            <v>25.01</v>
          </cell>
          <cell r="L558">
            <v>23.99</v>
          </cell>
          <cell r="M558">
            <v>17.82</v>
          </cell>
          <cell r="N558">
            <v>70.477797700664482</v>
          </cell>
          <cell r="O558">
            <v>27.52</v>
          </cell>
          <cell r="P558">
            <v>13.7</v>
          </cell>
          <cell r="Q558">
            <v>16.86</v>
          </cell>
          <cell r="R558">
            <v>29.73</v>
          </cell>
          <cell r="S558">
            <v>18.45</v>
          </cell>
          <cell r="T558">
            <v>56.35</v>
          </cell>
          <cell r="U558">
            <v>43.83</v>
          </cell>
          <cell r="V558">
            <v>18.98</v>
          </cell>
          <cell r="W558">
            <v>0</v>
          </cell>
          <cell r="X558">
            <v>89.310614528105589</v>
          </cell>
          <cell r="Y558">
            <v>2294.44</v>
          </cell>
          <cell r="Z558">
            <v>94.687928159923416</v>
          </cell>
          <cell r="AB558">
            <v>39637</v>
          </cell>
          <cell r="AC558">
            <v>79.249999999999986</v>
          </cell>
          <cell r="AD558">
            <v>78.675939898956756</v>
          </cell>
          <cell r="AE558">
            <v>70.477797700664482</v>
          </cell>
          <cell r="AF558">
            <v>89.310614528105589</v>
          </cell>
          <cell r="AG558">
            <v>94.687928159923416</v>
          </cell>
        </row>
        <row r="559">
          <cell r="A559">
            <v>39638</v>
          </cell>
          <cell r="B559">
            <v>28.38</v>
          </cell>
          <cell r="C559">
            <v>0</v>
          </cell>
          <cell r="D559">
            <v>15.7</v>
          </cell>
          <cell r="E559">
            <v>78.714285714285708</v>
          </cell>
          <cell r="F559">
            <v>27.47</v>
          </cell>
          <cell r="G559">
            <v>36.39</v>
          </cell>
          <cell r="H559">
            <v>20.02</v>
          </cell>
          <cell r="I559">
            <v>33.56</v>
          </cell>
          <cell r="J559">
            <v>77.05531133127748</v>
          </cell>
          <cell r="K559">
            <v>24.77</v>
          </cell>
          <cell r="L559">
            <v>23.9</v>
          </cell>
          <cell r="M559">
            <v>17.43</v>
          </cell>
          <cell r="N559">
            <v>69.718384136694439</v>
          </cell>
          <cell r="O559">
            <v>28.38</v>
          </cell>
          <cell r="P559">
            <v>13.52</v>
          </cell>
          <cell r="Q559">
            <v>15.7</v>
          </cell>
          <cell r="R559">
            <v>28.61</v>
          </cell>
          <cell r="S559">
            <v>18.16</v>
          </cell>
          <cell r="T559">
            <v>55.43</v>
          </cell>
          <cell r="U559">
            <v>43.3</v>
          </cell>
          <cell r="V559">
            <v>18.27</v>
          </cell>
          <cell r="W559">
            <v>0</v>
          </cell>
          <cell r="X559">
            <v>87.706018712122855</v>
          </cell>
          <cell r="Y559">
            <v>2234.89</v>
          </cell>
          <cell r="Z559">
            <v>92.230393370640002</v>
          </cell>
          <cell r="AB559">
            <v>39638</v>
          </cell>
          <cell r="AC559">
            <v>78.714285714285708</v>
          </cell>
          <cell r="AD559">
            <v>77.05531133127748</v>
          </cell>
          <cell r="AE559">
            <v>69.718384136694439</v>
          </cell>
          <cell r="AF559">
            <v>87.706018712122855</v>
          </cell>
          <cell r="AG559">
            <v>92.230393370640002</v>
          </cell>
        </row>
        <row r="560">
          <cell r="A560">
            <v>39639</v>
          </cell>
          <cell r="B560">
            <v>29.03</v>
          </cell>
          <cell r="C560">
            <v>0</v>
          </cell>
          <cell r="D560">
            <v>15.75</v>
          </cell>
          <cell r="E560">
            <v>79.964285714285722</v>
          </cell>
          <cell r="F560">
            <v>27.27</v>
          </cell>
          <cell r="G560">
            <v>35.909999999999997</v>
          </cell>
          <cell r="H560">
            <v>20.11</v>
          </cell>
          <cell r="I560">
            <v>33.82</v>
          </cell>
          <cell r="J560">
            <v>76.838790105636107</v>
          </cell>
          <cell r="K560">
            <v>24.83</v>
          </cell>
          <cell r="L560">
            <v>23.13</v>
          </cell>
          <cell r="M560">
            <v>17.579999999999998</v>
          </cell>
          <cell r="N560">
            <v>69.127729142495511</v>
          </cell>
          <cell r="O560">
            <v>29.03</v>
          </cell>
          <cell r="P560">
            <v>13.7</v>
          </cell>
          <cell r="Q560">
            <v>15.75</v>
          </cell>
          <cell r="R560">
            <v>28.12</v>
          </cell>
          <cell r="S560">
            <v>17.940000000000001</v>
          </cell>
          <cell r="T560">
            <v>55.64</v>
          </cell>
          <cell r="U560">
            <v>43.59</v>
          </cell>
          <cell r="V560">
            <v>18.190000000000001</v>
          </cell>
          <cell r="W560">
            <v>0</v>
          </cell>
          <cell r="X560">
            <v>87.939774645809237</v>
          </cell>
          <cell r="Y560">
            <v>2257.85</v>
          </cell>
          <cell r="Z560">
            <v>93.177916439690321</v>
          </cell>
          <cell r="AB560">
            <v>39639</v>
          </cell>
          <cell r="AC560">
            <v>79.964285714285722</v>
          </cell>
          <cell r="AD560">
            <v>76.838790105636107</v>
          </cell>
          <cell r="AE560">
            <v>69.127729142495511</v>
          </cell>
          <cell r="AF560">
            <v>87.939774645809237</v>
          </cell>
          <cell r="AG560">
            <v>93.177916439690321</v>
          </cell>
        </row>
        <row r="561">
          <cell r="A561">
            <v>39640</v>
          </cell>
          <cell r="B561">
            <v>28.77</v>
          </cell>
          <cell r="C561">
            <v>0</v>
          </cell>
          <cell r="D561">
            <v>15.78</v>
          </cell>
          <cell r="E561">
            <v>79.553571428571416</v>
          </cell>
          <cell r="F561">
            <v>26.85</v>
          </cell>
          <cell r="G561">
            <v>35.83</v>
          </cell>
          <cell r="H561">
            <v>20.36</v>
          </cell>
          <cell r="I561">
            <v>34.26</v>
          </cell>
          <cell r="J561">
            <v>76.963453841611425</v>
          </cell>
          <cell r="K561">
            <v>25.37</v>
          </cell>
          <cell r="L561">
            <v>23.37</v>
          </cell>
          <cell r="M561">
            <v>17.579999999999998</v>
          </cell>
          <cell r="N561">
            <v>69.950427170129728</v>
          </cell>
          <cell r="O561">
            <v>28.77</v>
          </cell>
          <cell r="P561">
            <v>13.34</v>
          </cell>
          <cell r="Q561">
            <v>15.78</v>
          </cell>
          <cell r="R561">
            <v>28.26</v>
          </cell>
          <cell r="S561">
            <v>17.809999999999999</v>
          </cell>
          <cell r="T561">
            <v>54.56</v>
          </cell>
          <cell r="U561">
            <v>44.46</v>
          </cell>
          <cell r="V561">
            <v>18.37</v>
          </cell>
          <cell r="W561">
            <v>0</v>
          </cell>
          <cell r="X561">
            <v>87.698094782167416</v>
          </cell>
          <cell r="Y561">
            <v>2239.08</v>
          </cell>
          <cell r="Z561">
            <v>92.403308077056408</v>
          </cell>
          <cell r="AB561">
            <v>39640</v>
          </cell>
          <cell r="AC561">
            <v>79.553571428571416</v>
          </cell>
          <cell r="AD561">
            <v>76.963453841611425</v>
          </cell>
          <cell r="AE561">
            <v>69.950427170129728</v>
          </cell>
          <cell r="AF561">
            <v>87.698094782167416</v>
          </cell>
          <cell r="AG561">
            <v>92.403308077056408</v>
          </cell>
        </row>
        <row r="562">
          <cell r="A562">
            <v>39641</v>
          </cell>
          <cell r="B562">
            <v>28.77</v>
          </cell>
          <cell r="C562">
            <v>0</v>
          </cell>
          <cell r="D562">
            <v>15.78</v>
          </cell>
          <cell r="E562">
            <v>79.553571428571416</v>
          </cell>
          <cell r="F562">
            <v>26.85</v>
          </cell>
          <cell r="G562">
            <v>35.83</v>
          </cell>
          <cell r="H562">
            <v>20.36</v>
          </cell>
          <cell r="I562">
            <v>34.26</v>
          </cell>
          <cell r="J562">
            <v>76.963453841611425</v>
          </cell>
          <cell r="K562">
            <v>25.37</v>
          </cell>
          <cell r="L562">
            <v>23.37</v>
          </cell>
          <cell r="M562">
            <v>17.579999999999998</v>
          </cell>
          <cell r="N562">
            <v>69.950427170129728</v>
          </cell>
          <cell r="O562">
            <v>28.77</v>
          </cell>
          <cell r="P562">
            <v>13.34</v>
          </cell>
          <cell r="Q562">
            <v>15.78</v>
          </cell>
          <cell r="R562">
            <v>28.26</v>
          </cell>
          <cell r="S562">
            <v>17.809999999999999</v>
          </cell>
          <cell r="T562">
            <v>54.56</v>
          </cell>
          <cell r="U562">
            <v>44.46</v>
          </cell>
          <cell r="V562">
            <v>18.37</v>
          </cell>
          <cell r="W562">
            <v>0</v>
          </cell>
          <cell r="X562">
            <v>87.698094782167416</v>
          </cell>
          <cell r="Y562">
            <v>2239.08</v>
          </cell>
          <cell r="Z562">
            <v>92.403308077056408</v>
          </cell>
          <cell r="AB562">
            <v>39641</v>
          </cell>
          <cell r="AC562">
            <v>79.553571428571416</v>
          </cell>
          <cell r="AD562">
            <v>76.963453841611425</v>
          </cell>
          <cell r="AE562">
            <v>69.950427170129728</v>
          </cell>
          <cell r="AF562">
            <v>87.698094782167416</v>
          </cell>
          <cell r="AG562">
            <v>92.403308077056408</v>
          </cell>
        </row>
        <row r="563">
          <cell r="A563">
            <v>39642</v>
          </cell>
          <cell r="B563">
            <v>28.77</v>
          </cell>
          <cell r="C563">
            <v>0</v>
          </cell>
          <cell r="D563">
            <v>15.78</v>
          </cell>
          <cell r="E563">
            <v>79.553571428571416</v>
          </cell>
          <cell r="F563">
            <v>26.85</v>
          </cell>
          <cell r="G563">
            <v>35.83</v>
          </cell>
          <cell r="H563">
            <v>20.36</v>
          </cell>
          <cell r="I563">
            <v>34.26</v>
          </cell>
          <cell r="J563">
            <v>76.963453841611425</v>
          </cell>
          <cell r="K563">
            <v>25.37</v>
          </cell>
          <cell r="L563">
            <v>23.37</v>
          </cell>
          <cell r="M563">
            <v>17.579999999999998</v>
          </cell>
          <cell r="N563">
            <v>69.950427170129728</v>
          </cell>
          <cell r="O563">
            <v>28.77</v>
          </cell>
          <cell r="P563">
            <v>13.34</v>
          </cell>
          <cell r="Q563">
            <v>15.78</v>
          </cell>
          <cell r="R563">
            <v>28.26</v>
          </cell>
          <cell r="S563">
            <v>17.809999999999999</v>
          </cell>
          <cell r="T563">
            <v>54.56</v>
          </cell>
          <cell r="U563">
            <v>44.46</v>
          </cell>
          <cell r="V563">
            <v>18.37</v>
          </cell>
          <cell r="W563">
            <v>0</v>
          </cell>
          <cell r="X563">
            <v>87.698094782167416</v>
          </cell>
          <cell r="Y563">
            <v>2239.08</v>
          </cell>
          <cell r="Z563">
            <v>92.403308077056408</v>
          </cell>
          <cell r="AB563">
            <v>39642</v>
          </cell>
          <cell r="AC563">
            <v>79.553571428571416</v>
          </cell>
          <cell r="AD563">
            <v>76.963453841611425</v>
          </cell>
          <cell r="AE563">
            <v>69.950427170129728</v>
          </cell>
          <cell r="AF563">
            <v>87.698094782167416</v>
          </cell>
          <cell r="AG563">
            <v>92.403308077056408</v>
          </cell>
        </row>
        <row r="564">
          <cell r="A564">
            <v>39643</v>
          </cell>
          <cell r="B564">
            <v>27.78</v>
          </cell>
          <cell r="C564">
            <v>0</v>
          </cell>
          <cell r="D564">
            <v>15.27</v>
          </cell>
          <cell r="E564">
            <v>76.875</v>
          </cell>
          <cell r="F564">
            <v>26.42</v>
          </cell>
          <cell r="G564">
            <v>35.54</v>
          </cell>
          <cell r="H564">
            <v>20.57</v>
          </cell>
          <cell r="I564">
            <v>33.130000000000003</v>
          </cell>
          <cell r="J564">
            <v>75.887408962666498</v>
          </cell>
          <cell r="K564">
            <v>25.28</v>
          </cell>
          <cell r="L564">
            <v>23.08</v>
          </cell>
          <cell r="M564">
            <v>17.53</v>
          </cell>
          <cell r="N564">
            <v>69.496888513869848</v>
          </cell>
          <cell r="O564">
            <v>27.78</v>
          </cell>
          <cell r="P564">
            <v>13.17</v>
          </cell>
          <cell r="Q564">
            <v>15.27</v>
          </cell>
          <cell r="R564">
            <v>27.63</v>
          </cell>
          <cell r="S564">
            <v>17.579999999999998</v>
          </cell>
          <cell r="T564">
            <v>54.59</v>
          </cell>
          <cell r="U564">
            <v>44.01</v>
          </cell>
          <cell r="V564">
            <v>18.29</v>
          </cell>
          <cell r="W564">
            <v>0</v>
          </cell>
          <cell r="X564">
            <v>86.497619393913638</v>
          </cell>
          <cell r="Y564">
            <v>2212.87</v>
          </cell>
          <cell r="Z564">
            <v>91.32166262236089</v>
          </cell>
          <cell r="AB564">
            <v>39643</v>
          </cell>
          <cell r="AC564">
            <v>76.875</v>
          </cell>
          <cell r="AD564">
            <v>75.887408962666498</v>
          </cell>
          <cell r="AE564">
            <v>69.496888513869848</v>
          </cell>
          <cell r="AF564">
            <v>86.497619393913638</v>
          </cell>
          <cell r="AG564">
            <v>91.32166262236089</v>
          </cell>
        </row>
        <row r="565">
          <cell r="A565">
            <v>39644</v>
          </cell>
          <cell r="B565">
            <v>27.51</v>
          </cell>
          <cell r="C565">
            <v>0</v>
          </cell>
          <cell r="D565">
            <v>15.08</v>
          </cell>
          <cell r="E565">
            <v>76.053571428571431</v>
          </cell>
          <cell r="F565">
            <v>26.73</v>
          </cell>
          <cell r="G565">
            <v>35.64</v>
          </cell>
          <cell r="H565">
            <v>20.399999999999999</v>
          </cell>
          <cell r="I565">
            <v>32.409999999999997</v>
          </cell>
          <cell r="J565">
            <v>75.572468998097236</v>
          </cell>
          <cell r="K565">
            <v>25.08</v>
          </cell>
          <cell r="L565">
            <v>23.34</v>
          </cell>
          <cell r="M565">
            <v>17.55</v>
          </cell>
          <cell r="N565">
            <v>69.581267798755391</v>
          </cell>
          <cell r="O565">
            <v>27.51</v>
          </cell>
          <cell r="P565">
            <v>12.85</v>
          </cell>
          <cell r="Q565">
            <v>15.08</v>
          </cell>
          <cell r="R565">
            <v>29.51</v>
          </cell>
          <cell r="S565">
            <v>17.649999999999999</v>
          </cell>
          <cell r="T565">
            <v>53.81</v>
          </cell>
          <cell r="U565">
            <v>43.64</v>
          </cell>
          <cell r="V565">
            <v>18.13</v>
          </cell>
          <cell r="W565">
            <v>0</v>
          </cell>
          <cell r="X565">
            <v>86.442151884225353</v>
          </cell>
          <cell r="Y565">
            <v>2215.71</v>
          </cell>
          <cell r="Z565">
            <v>91.438864953201616</v>
          </cell>
          <cell r="AB565">
            <v>39644</v>
          </cell>
          <cell r="AC565">
            <v>76.053571428571431</v>
          </cell>
          <cell r="AD565">
            <v>75.572468998097236</v>
          </cell>
          <cell r="AE565">
            <v>69.581267798755391</v>
          </cell>
          <cell r="AF565">
            <v>86.442151884225353</v>
          </cell>
          <cell r="AG565">
            <v>91.438864953201616</v>
          </cell>
        </row>
        <row r="566">
          <cell r="A566">
            <v>39645</v>
          </cell>
          <cell r="B566">
            <v>28.08</v>
          </cell>
          <cell r="C566">
            <v>0</v>
          </cell>
          <cell r="D566">
            <v>15.25</v>
          </cell>
          <cell r="E566">
            <v>77.375</v>
          </cell>
          <cell r="F566">
            <v>27.26</v>
          </cell>
          <cell r="G566">
            <v>35.89</v>
          </cell>
          <cell r="H566">
            <v>22.11</v>
          </cell>
          <cell r="I566">
            <v>33.18</v>
          </cell>
          <cell r="J566">
            <v>77.711436257463419</v>
          </cell>
          <cell r="K566">
            <v>25.37</v>
          </cell>
          <cell r="L566">
            <v>23.92</v>
          </cell>
          <cell r="M566">
            <v>17.61</v>
          </cell>
          <cell r="N566">
            <v>70.562176985550053</v>
          </cell>
          <cell r="O566">
            <v>28.08</v>
          </cell>
          <cell r="P566">
            <v>13.17</v>
          </cell>
          <cell r="Q566">
            <v>15.25</v>
          </cell>
          <cell r="R566">
            <v>29.5</v>
          </cell>
          <cell r="S566">
            <v>18.399999999999999</v>
          </cell>
          <cell r="T566">
            <v>53.59</v>
          </cell>
          <cell r="U566">
            <v>44.61</v>
          </cell>
          <cell r="V566">
            <v>18.45</v>
          </cell>
          <cell r="W566">
            <v>0</v>
          </cell>
          <cell r="X566">
            <v>87.579235832835352</v>
          </cell>
          <cell r="Y566">
            <v>2284.85</v>
          </cell>
          <cell r="Z566">
            <v>94.292163951204216</v>
          </cell>
          <cell r="AB566">
            <v>39645</v>
          </cell>
          <cell r="AC566">
            <v>77.375</v>
          </cell>
          <cell r="AD566">
            <v>77.711436257463419</v>
          </cell>
          <cell r="AE566">
            <v>70.562176985550053</v>
          </cell>
          <cell r="AF566">
            <v>87.579235832835352</v>
          </cell>
          <cell r="AG566">
            <v>94.292163951204216</v>
          </cell>
        </row>
        <row r="567">
          <cell r="A567">
            <v>39646</v>
          </cell>
          <cell r="B567">
            <v>27.77</v>
          </cell>
          <cell r="C567">
            <v>0</v>
          </cell>
          <cell r="D567">
            <v>15.42</v>
          </cell>
          <cell r="E567">
            <v>77.125</v>
          </cell>
          <cell r="F567">
            <v>27.61</v>
          </cell>
          <cell r="G567">
            <v>36.22</v>
          </cell>
          <cell r="H567">
            <v>23.13</v>
          </cell>
          <cell r="I567">
            <v>32.15</v>
          </cell>
          <cell r="J567">
            <v>78.151039958007999</v>
          </cell>
          <cell r="K567">
            <v>25.72</v>
          </cell>
          <cell r="L567">
            <v>24.4</v>
          </cell>
          <cell r="M567">
            <v>17.760000000000002</v>
          </cell>
          <cell r="N567">
            <v>71.595823225398163</v>
          </cell>
          <cell r="O567">
            <v>27.77</v>
          </cell>
          <cell r="P567">
            <v>13.02</v>
          </cell>
          <cell r="Q567">
            <v>15.42</v>
          </cell>
          <cell r="R567">
            <v>29.94</v>
          </cell>
          <cell r="S567">
            <v>19.079999999999998</v>
          </cell>
          <cell r="T567">
            <v>53.98</v>
          </cell>
          <cell r="U567">
            <v>45.3</v>
          </cell>
          <cell r="V567">
            <v>19.100000000000001</v>
          </cell>
          <cell r="W567">
            <v>0</v>
          </cell>
          <cell r="X567">
            <v>88.593498867135537</v>
          </cell>
          <cell r="Y567">
            <v>2312.3000000000002</v>
          </cell>
          <cell r="Z567">
            <v>95.42498225457669</v>
          </cell>
          <cell r="AB567">
            <v>39646</v>
          </cell>
          <cell r="AC567">
            <v>77.125</v>
          </cell>
          <cell r="AD567">
            <v>78.151039958007999</v>
          </cell>
          <cell r="AE567">
            <v>71.595823225398163</v>
          </cell>
          <cell r="AF567">
            <v>88.593498867135537</v>
          </cell>
          <cell r="AG567">
            <v>95.42498225457669</v>
          </cell>
        </row>
        <row r="568">
          <cell r="A568">
            <v>39647</v>
          </cell>
          <cell r="B568">
            <v>28.09</v>
          </cell>
          <cell r="C568">
            <v>0</v>
          </cell>
          <cell r="D568">
            <v>15.19</v>
          </cell>
          <cell r="E568">
            <v>77.285714285714292</v>
          </cell>
          <cell r="F568">
            <v>27.56</v>
          </cell>
          <cell r="G568">
            <v>36.19</v>
          </cell>
          <cell r="H568">
            <v>23.43</v>
          </cell>
          <cell r="I568">
            <v>31.98</v>
          </cell>
          <cell r="J568">
            <v>78.183846204317305</v>
          </cell>
          <cell r="K568">
            <v>25.69</v>
          </cell>
          <cell r="L568">
            <v>24.61</v>
          </cell>
          <cell r="M568">
            <v>17.25</v>
          </cell>
          <cell r="N568">
            <v>71.247758675245223</v>
          </cell>
          <cell r="O568">
            <v>28.09</v>
          </cell>
          <cell r="P568">
            <v>12.92</v>
          </cell>
          <cell r="Q568">
            <v>15.19</v>
          </cell>
          <cell r="R568">
            <v>29.95</v>
          </cell>
          <cell r="S568">
            <v>20.010000000000002</v>
          </cell>
          <cell r="T568">
            <v>53.61</v>
          </cell>
          <cell r="U568">
            <v>45.23</v>
          </cell>
          <cell r="V568">
            <v>19.649999999999999</v>
          </cell>
          <cell r="W568">
            <v>0</v>
          </cell>
          <cell r="X568">
            <v>89.005543224819988</v>
          </cell>
          <cell r="Y568">
            <v>2282.7800000000002</v>
          </cell>
          <cell r="Z568">
            <v>94.20673830865482</v>
          </cell>
          <cell r="AB568">
            <v>39647</v>
          </cell>
          <cell r="AC568">
            <v>77.285714285714292</v>
          </cell>
          <cell r="AD568">
            <v>78.183846204317305</v>
          </cell>
          <cell r="AE568">
            <v>71.247758675245223</v>
          </cell>
          <cell r="AF568">
            <v>89.005543224819988</v>
          </cell>
          <cell r="AG568">
            <v>94.20673830865482</v>
          </cell>
        </row>
        <row r="569">
          <cell r="A569">
            <v>39648</v>
          </cell>
          <cell r="B569">
            <v>28.09</v>
          </cell>
          <cell r="C569">
            <v>0</v>
          </cell>
          <cell r="D569">
            <v>15.19</v>
          </cell>
          <cell r="E569">
            <v>77.285714285714292</v>
          </cell>
          <cell r="F569">
            <v>27.56</v>
          </cell>
          <cell r="G569">
            <v>36.19</v>
          </cell>
          <cell r="H569">
            <v>23.43</v>
          </cell>
          <cell r="I569">
            <v>31.98</v>
          </cell>
          <cell r="J569">
            <v>78.183846204317305</v>
          </cell>
          <cell r="K569">
            <v>25.69</v>
          </cell>
          <cell r="L569">
            <v>24.61</v>
          </cell>
          <cell r="M569">
            <v>17.25</v>
          </cell>
          <cell r="N569">
            <v>71.247758675245223</v>
          </cell>
          <cell r="O569">
            <v>28.09</v>
          </cell>
          <cell r="P569">
            <v>12.92</v>
          </cell>
          <cell r="Q569">
            <v>15.19</v>
          </cell>
          <cell r="R569">
            <v>29.95</v>
          </cell>
          <cell r="S569">
            <v>20.010000000000002</v>
          </cell>
          <cell r="T569">
            <v>53.61</v>
          </cell>
          <cell r="U569">
            <v>45.23</v>
          </cell>
          <cell r="V569">
            <v>19.649999999999999</v>
          </cell>
          <cell r="W569">
            <v>0</v>
          </cell>
          <cell r="X569">
            <v>89.005543224819988</v>
          </cell>
          <cell r="Y569">
            <v>2282.7800000000002</v>
          </cell>
          <cell r="Z569">
            <v>94.20673830865482</v>
          </cell>
          <cell r="AB569">
            <v>39648</v>
          </cell>
          <cell r="AC569">
            <v>77.285714285714292</v>
          </cell>
          <cell r="AD569">
            <v>78.183846204317305</v>
          </cell>
          <cell r="AE569">
            <v>71.247758675245223</v>
          </cell>
          <cell r="AF569">
            <v>89.005543224819988</v>
          </cell>
          <cell r="AG569">
            <v>94.20673830865482</v>
          </cell>
        </row>
        <row r="570">
          <cell r="A570">
            <v>39649</v>
          </cell>
          <cell r="B570">
            <v>28.09</v>
          </cell>
          <cell r="C570">
            <v>0</v>
          </cell>
          <cell r="D570">
            <v>15.19</v>
          </cell>
          <cell r="E570">
            <v>77.285714285714292</v>
          </cell>
          <cell r="F570">
            <v>27.56</v>
          </cell>
          <cell r="G570">
            <v>36.19</v>
          </cell>
          <cell r="H570">
            <v>23.43</v>
          </cell>
          <cell r="I570">
            <v>31.98</v>
          </cell>
          <cell r="J570">
            <v>78.183846204317305</v>
          </cell>
          <cell r="K570">
            <v>25.69</v>
          </cell>
          <cell r="L570">
            <v>24.61</v>
          </cell>
          <cell r="M570">
            <v>17.25</v>
          </cell>
          <cell r="N570">
            <v>71.247758675245223</v>
          </cell>
          <cell r="O570">
            <v>28.09</v>
          </cell>
          <cell r="P570">
            <v>12.92</v>
          </cell>
          <cell r="Q570">
            <v>15.19</v>
          </cell>
          <cell r="R570">
            <v>29.95</v>
          </cell>
          <cell r="S570">
            <v>20.010000000000002</v>
          </cell>
          <cell r="T570">
            <v>53.61</v>
          </cell>
          <cell r="U570">
            <v>45.23</v>
          </cell>
          <cell r="V570">
            <v>19.649999999999999</v>
          </cell>
          <cell r="W570">
            <v>0</v>
          </cell>
          <cell r="X570">
            <v>89.005543224819988</v>
          </cell>
          <cell r="Y570">
            <v>2282.7800000000002</v>
          </cell>
          <cell r="Z570">
            <v>94.20673830865482</v>
          </cell>
          <cell r="AB570">
            <v>39649</v>
          </cell>
          <cell r="AC570">
            <v>77.285714285714292</v>
          </cell>
          <cell r="AD570">
            <v>78.183846204317305</v>
          </cell>
          <cell r="AE570">
            <v>71.247758675245223</v>
          </cell>
          <cell r="AF570">
            <v>89.005543224819988</v>
          </cell>
          <cell r="AG570">
            <v>94.20673830865482</v>
          </cell>
        </row>
        <row r="571">
          <cell r="A571">
            <v>39650</v>
          </cell>
          <cell r="B571">
            <v>27.84</v>
          </cell>
          <cell r="C571">
            <v>0</v>
          </cell>
          <cell r="D571">
            <v>15</v>
          </cell>
          <cell r="E571">
            <v>76.5</v>
          </cell>
          <cell r="F571">
            <v>27.98</v>
          </cell>
          <cell r="G571">
            <v>36.229999999999997</v>
          </cell>
          <cell r="H571">
            <v>22.84</v>
          </cell>
          <cell r="I571">
            <v>31.63</v>
          </cell>
          <cell r="J571">
            <v>77.868906239748043</v>
          </cell>
          <cell r="K571">
            <v>25.66</v>
          </cell>
          <cell r="L571">
            <v>24.67</v>
          </cell>
          <cell r="M571">
            <v>16.97</v>
          </cell>
          <cell r="N571">
            <v>70.984073409977839</v>
          </cell>
          <cell r="O571">
            <v>27.84</v>
          </cell>
          <cell r="P571">
            <v>12.97</v>
          </cell>
          <cell r="Q571">
            <v>15</v>
          </cell>
          <cell r="R571">
            <v>30.81</v>
          </cell>
          <cell r="S571">
            <v>20.399999999999999</v>
          </cell>
          <cell r="T571">
            <v>54.56</v>
          </cell>
          <cell r="U571">
            <v>46.19</v>
          </cell>
          <cell r="V571">
            <v>19.79</v>
          </cell>
          <cell r="W571">
            <v>0</v>
          </cell>
          <cell r="X571">
            <v>90.15847503334092</v>
          </cell>
          <cell r="Y571">
            <v>2279.5300000000002</v>
          </cell>
          <cell r="Z571">
            <v>94.072615923009636</v>
          </cell>
          <cell r="AB571">
            <v>39650</v>
          </cell>
          <cell r="AC571">
            <v>76.5</v>
          </cell>
          <cell r="AD571">
            <v>77.868906239748043</v>
          </cell>
          <cell r="AE571">
            <v>70.984073409977839</v>
          </cell>
          <cell r="AF571">
            <v>90.15847503334092</v>
          </cell>
          <cell r="AG571">
            <v>94.072615923009636</v>
          </cell>
        </row>
        <row r="572">
          <cell r="A572">
            <v>39651</v>
          </cell>
          <cell r="B572">
            <v>28</v>
          </cell>
          <cell r="C572">
            <v>0</v>
          </cell>
          <cell r="D572">
            <v>15.39</v>
          </cell>
          <cell r="E572">
            <v>77.482142857142861</v>
          </cell>
          <cell r="F572">
            <v>28.66</v>
          </cell>
          <cell r="G572">
            <v>37.07</v>
          </cell>
          <cell r="H572">
            <v>24.63</v>
          </cell>
          <cell r="I572">
            <v>31.89</v>
          </cell>
          <cell r="J572">
            <v>80.211272226231884</v>
          </cell>
          <cell r="K572">
            <v>26.51</v>
          </cell>
          <cell r="L572">
            <v>25.35</v>
          </cell>
          <cell r="M572">
            <v>19.920000000000002</v>
          </cell>
          <cell r="N572">
            <v>75.709313363569237</v>
          </cell>
          <cell r="O572">
            <v>28</v>
          </cell>
          <cell r="P572">
            <v>13</v>
          </cell>
          <cell r="Q572">
            <v>15.39</v>
          </cell>
          <cell r="R572">
            <v>31.77</v>
          </cell>
          <cell r="S572">
            <v>20.79</v>
          </cell>
          <cell r="T572">
            <v>55.92</v>
          </cell>
          <cell r="U572">
            <v>46.06</v>
          </cell>
          <cell r="V572">
            <v>20.03</v>
          </cell>
          <cell r="W572">
            <v>0</v>
          </cell>
          <cell r="X572">
            <v>91.50554312577087</v>
          </cell>
          <cell r="Y572">
            <v>2303.96</v>
          </cell>
          <cell r="Z572">
            <v>95.080803578797941</v>
          </cell>
          <cell r="AB572">
            <v>39651</v>
          </cell>
          <cell r="AC572">
            <v>77.482142857142861</v>
          </cell>
          <cell r="AD572">
            <v>80.211272226231884</v>
          </cell>
          <cell r="AE572">
            <v>75.709313363569237</v>
          </cell>
          <cell r="AF572">
            <v>91.50554312577087</v>
          </cell>
          <cell r="AG572">
            <v>95.080803578797941</v>
          </cell>
        </row>
        <row r="573">
          <cell r="A573">
            <v>39652</v>
          </cell>
          <cell r="B573">
            <v>28.51</v>
          </cell>
          <cell r="C573">
            <v>0</v>
          </cell>
          <cell r="D573">
            <v>15.36</v>
          </cell>
          <cell r="E573">
            <v>78.339285714285722</v>
          </cell>
          <cell r="F573">
            <v>29.13</v>
          </cell>
          <cell r="G573">
            <v>37.35</v>
          </cell>
          <cell r="H573">
            <v>25.43</v>
          </cell>
          <cell r="I573">
            <v>32.78</v>
          </cell>
          <cell r="J573">
            <v>81.812217046125582</v>
          </cell>
          <cell r="K573">
            <v>28.18</v>
          </cell>
          <cell r="L573">
            <v>26.7</v>
          </cell>
          <cell r="M573">
            <v>21.61</v>
          </cell>
          <cell r="N573">
            <v>80.677143761206622</v>
          </cell>
          <cell r="O573">
            <v>28.51</v>
          </cell>
          <cell r="P573">
            <v>12.98</v>
          </cell>
          <cell r="Q573">
            <v>15.36</v>
          </cell>
          <cell r="R573">
            <v>32.04</v>
          </cell>
          <cell r="S573">
            <v>21.29</v>
          </cell>
          <cell r="T573">
            <v>58.85</v>
          </cell>
          <cell r="U573">
            <v>47.99</v>
          </cell>
          <cell r="V573">
            <v>19.95</v>
          </cell>
          <cell r="W573">
            <v>0</v>
          </cell>
          <cell r="X573">
            <v>93.886684077389688</v>
          </cell>
          <cell r="Y573">
            <v>2325.88</v>
          </cell>
          <cell r="Z573">
            <v>95.985407484441808</v>
          </cell>
          <cell r="AB573">
            <v>39652</v>
          </cell>
          <cell r="AC573">
            <v>78.339285714285722</v>
          </cell>
          <cell r="AD573">
            <v>81.812217046125582</v>
          </cell>
          <cell r="AE573">
            <v>80.677143761206622</v>
          </cell>
          <cell r="AF573">
            <v>93.886684077389688</v>
          </cell>
          <cell r="AG573">
            <v>95.985407484441808</v>
          </cell>
        </row>
        <row r="574">
          <cell r="A574">
            <v>39653</v>
          </cell>
          <cell r="B574">
            <v>29.53</v>
          </cell>
          <cell r="C574">
            <v>0</v>
          </cell>
          <cell r="D574">
            <v>15.4</v>
          </cell>
          <cell r="E574">
            <v>80.232142857142847</v>
          </cell>
          <cell r="F574">
            <v>28.09</v>
          </cell>
          <cell r="G574">
            <v>36.65</v>
          </cell>
          <cell r="H574">
            <v>25.42</v>
          </cell>
          <cell r="I574">
            <v>32.78</v>
          </cell>
          <cell r="J574">
            <v>80.663998425300178</v>
          </cell>
          <cell r="K574">
            <v>29.96</v>
          </cell>
          <cell r="L574">
            <v>24.76</v>
          </cell>
          <cell r="M574">
            <v>21.85</v>
          </cell>
          <cell r="N574">
            <v>80.761523046092179</v>
          </cell>
          <cell r="O574">
            <v>29.53</v>
          </cell>
          <cell r="P574">
            <v>13.02</v>
          </cell>
          <cell r="Q574">
            <v>15.4</v>
          </cell>
          <cell r="R574">
            <v>30.89</v>
          </cell>
          <cell r="S574">
            <v>20.49</v>
          </cell>
          <cell r="T574">
            <v>56</v>
          </cell>
          <cell r="U574">
            <v>46.34</v>
          </cell>
          <cell r="V574">
            <v>20.190000000000001</v>
          </cell>
          <cell r="W574">
            <v>0</v>
          </cell>
          <cell r="X574">
            <v>91.862119973767037</v>
          </cell>
          <cell r="Y574">
            <v>2280.11</v>
          </cell>
          <cell r="Z574">
            <v>94.096551610294014</v>
          </cell>
          <cell r="AB574">
            <v>39653</v>
          </cell>
          <cell r="AC574">
            <v>80.232142857142847</v>
          </cell>
          <cell r="AD574">
            <v>80.663998425300178</v>
          </cell>
          <cell r="AE574">
            <v>80.761523046092179</v>
          </cell>
          <cell r="AF574">
            <v>91.862119973767037</v>
          </cell>
          <cell r="AG574">
            <v>94.096551610294014</v>
          </cell>
        </row>
        <row r="575">
          <cell r="A575">
            <v>39654</v>
          </cell>
          <cell r="B575">
            <v>29.8</v>
          </cell>
          <cell r="C575">
            <v>0</v>
          </cell>
          <cell r="D575">
            <v>15.4</v>
          </cell>
          <cell r="E575">
            <v>80.714285714285722</v>
          </cell>
          <cell r="F575">
            <v>28.19</v>
          </cell>
          <cell r="G575">
            <v>37.19</v>
          </cell>
          <cell r="H575">
            <v>24.2</v>
          </cell>
          <cell r="I575">
            <v>33.74</v>
          </cell>
          <cell r="J575">
            <v>80.913325897250829</v>
          </cell>
          <cell r="K575">
            <v>29.96</v>
          </cell>
          <cell r="L575">
            <v>25.49</v>
          </cell>
          <cell r="M575">
            <v>21.73</v>
          </cell>
          <cell r="N575">
            <v>81.404915093344584</v>
          </cell>
          <cell r="O575">
            <v>29.8</v>
          </cell>
          <cell r="P575">
            <v>13.08</v>
          </cell>
          <cell r="Q575">
            <v>15.4</v>
          </cell>
          <cell r="R575">
            <v>31.63</v>
          </cell>
          <cell r="S575">
            <v>21.1</v>
          </cell>
          <cell r="T575">
            <v>56.32</v>
          </cell>
          <cell r="U575">
            <v>45.84</v>
          </cell>
          <cell r="V575">
            <v>19.25</v>
          </cell>
          <cell r="W575">
            <v>0</v>
          </cell>
          <cell r="X575">
            <v>92.083990012520204</v>
          </cell>
          <cell r="Y575">
            <v>2310.5300000000002</v>
          </cell>
          <cell r="Z575">
            <v>95.351937139933</v>
          </cell>
          <cell r="AB575">
            <v>39654</v>
          </cell>
          <cell r="AC575">
            <v>80.714285714285722</v>
          </cell>
          <cell r="AD575">
            <v>80.913325897250829</v>
          </cell>
          <cell r="AE575">
            <v>81.404915093344584</v>
          </cell>
          <cell r="AF575">
            <v>92.083990012520204</v>
          </cell>
          <cell r="AG575">
            <v>95.351937139933</v>
          </cell>
        </row>
        <row r="576">
          <cell r="A576">
            <v>39655</v>
          </cell>
          <cell r="B576">
            <v>29.8</v>
          </cell>
          <cell r="C576">
            <v>0</v>
          </cell>
          <cell r="D576">
            <v>15.4</v>
          </cell>
          <cell r="E576">
            <v>80.714285714285722</v>
          </cell>
          <cell r="F576">
            <v>28.19</v>
          </cell>
          <cell r="G576">
            <v>37.19</v>
          </cell>
          <cell r="H576">
            <v>24.2</v>
          </cell>
          <cell r="I576">
            <v>33.74</v>
          </cell>
          <cell r="J576">
            <v>80.913325897250829</v>
          </cell>
          <cell r="K576">
            <v>29.96</v>
          </cell>
          <cell r="L576">
            <v>25.49</v>
          </cell>
          <cell r="M576">
            <v>21.73</v>
          </cell>
          <cell r="N576">
            <v>81.404915093344584</v>
          </cell>
          <cell r="O576">
            <v>29.8</v>
          </cell>
          <cell r="P576">
            <v>13.08</v>
          </cell>
          <cell r="Q576">
            <v>15.4</v>
          </cell>
          <cell r="R576">
            <v>31.63</v>
          </cell>
          <cell r="S576">
            <v>21.1</v>
          </cell>
          <cell r="T576">
            <v>56.32</v>
          </cell>
          <cell r="U576">
            <v>45.84</v>
          </cell>
          <cell r="V576">
            <v>19.25</v>
          </cell>
          <cell r="W576">
            <v>0</v>
          </cell>
          <cell r="X576">
            <v>92.083990012520204</v>
          </cell>
          <cell r="Y576">
            <v>2310.5300000000002</v>
          </cell>
          <cell r="Z576">
            <v>95.351937139933</v>
          </cell>
          <cell r="AB576">
            <v>39655</v>
          </cell>
          <cell r="AC576">
            <v>80.714285714285722</v>
          </cell>
          <cell r="AD576">
            <v>80.913325897250829</v>
          </cell>
          <cell r="AE576">
            <v>81.404915093344584</v>
          </cell>
          <cell r="AF576">
            <v>92.083990012520204</v>
          </cell>
          <cell r="AG576">
            <v>95.351937139933</v>
          </cell>
        </row>
        <row r="577">
          <cell r="A577">
            <v>39656</v>
          </cell>
          <cell r="B577">
            <v>29.8</v>
          </cell>
          <cell r="C577">
            <v>0</v>
          </cell>
          <cell r="D577">
            <v>15.4</v>
          </cell>
          <cell r="E577">
            <v>80.714285714285722</v>
          </cell>
          <cell r="F577">
            <v>28.19</v>
          </cell>
          <cell r="G577">
            <v>37.19</v>
          </cell>
          <cell r="H577">
            <v>24.2</v>
          </cell>
          <cell r="I577">
            <v>33.74</v>
          </cell>
          <cell r="J577">
            <v>80.913325897250829</v>
          </cell>
          <cell r="K577">
            <v>29.96</v>
          </cell>
          <cell r="L577">
            <v>25.49</v>
          </cell>
          <cell r="M577">
            <v>21.73</v>
          </cell>
          <cell r="N577">
            <v>81.404915093344584</v>
          </cell>
          <cell r="O577">
            <v>29.8</v>
          </cell>
          <cell r="P577">
            <v>13.08</v>
          </cell>
          <cell r="Q577">
            <v>15.4</v>
          </cell>
          <cell r="R577">
            <v>31.63</v>
          </cell>
          <cell r="S577">
            <v>21.1</v>
          </cell>
          <cell r="T577">
            <v>56.32</v>
          </cell>
          <cell r="U577">
            <v>45.84</v>
          </cell>
          <cell r="V577">
            <v>19.25</v>
          </cell>
          <cell r="W577">
            <v>0</v>
          </cell>
          <cell r="X577">
            <v>92.083990012520204</v>
          </cell>
          <cell r="Y577">
            <v>2310.5300000000002</v>
          </cell>
          <cell r="Z577">
            <v>95.351937139933</v>
          </cell>
          <cell r="AB577">
            <v>39656</v>
          </cell>
          <cell r="AC577">
            <v>80.714285714285722</v>
          </cell>
          <cell r="AD577">
            <v>80.913325897250829</v>
          </cell>
          <cell r="AE577">
            <v>81.404915093344584</v>
          </cell>
          <cell r="AF577">
            <v>92.083990012520204</v>
          </cell>
          <cell r="AG577">
            <v>95.351937139933</v>
          </cell>
        </row>
        <row r="578">
          <cell r="A578">
            <v>39657</v>
          </cell>
          <cell r="B578">
            <v>28.61</v>
          </cell>
          <cell r="C578">
            <v>0</v>
          </cell>
          <cell r="D578">
            <v>15.02</v>
          </cell>
          <cell r="E578">
            <v>77.910714285714278</v>
          </cell>
          <cell r="F578">
            <v>27.05</v>
          </cell>
          <cell r="G578">
            <v>36.4</v>
          </cell>
          <cell r="H578">
            <v>23.71</v>
          </cell>
          <cell r="I578">
            <v>33.29</v>
          </cell>
          <cell r="J578">
            <v>79.03024735909716</v>
          </cell>
          <cell r="K578">
            <v>29.55</v>
          </cell>
          <cell r="L578">
            <v>24.99</v>
          </cell>
          <cell r="M578">
            <v>21.76</v>
          </cell>
          <cell r="N578">
            <v>80.476742959603413</v>
          </cell>
          <cell r="O578">
            <v>28.61</v>
          </cell>
          <cell r="P578">
            <v>13.05</v>
          </cell>
          <cell r="Q578">
            <v>15.02</v>
          </cell>
          <cell r="R578">
            <v>31</v>
          </cell>
          <cell r="S578">
            <v>20.81</v>
          </cell>
          <cell r="T578">
            <v>54.99</v>
          </cell>
          <cell r="U578">
            <v>45.14</v>
          </cell>
          <cell r="V578">
            <v>18.670000000000002</v>
          </cell>
          <cell r="W578">
            <v>0</v>
          </cell>
          <cell r="X578">
            <v>90.051501978942085</v>
          </cell>
          <cell r="Y578">
            <v>2264.2199999999998</v>
          </cell>
          <cell r="Z578">
            <v>93.440796315554891</v>
          </cell>
          <cell r="AB578">
            <v>39657</v>
          </cell>
          <cell r="AC578">
            <v>77.910714285714278</v>
          </cell>
          <cell r="AD578">
            <v>79.03024735909716</v>
          </cell>
          <cell r="AE578">
            <v>80.476742959603413</v>
          </cell>
          <cell r="AF578">
            <v>90.051501978942085</v>
          </cell>
          <cell r="AG578">
            <v>93.440796315554891</v>
          </cell>
        </row>
        <row r="579">
          <cell r="A579">
            <v>39658</v>
          </cell>
          <cell r="B579">
            <v>29.16</v>
          </cell>
          <cell r="C579">
            <v>0</v>
          </cell>
          <cell r="D579">
            <v>15.35</v>
          </cell>
          <cell r="E579">
            <v>79.482142857142861</v>
          </cell>
          <cell r="F579">
            <v>26.76</v>
          </cell>
          <cell r="G579">
            <v>37.020000000000003</v>
          </cell>
          <cell r="H579">
            <v>24.02</v>
          </cell>
          <cell r="I579">
            <v>32.909999999999997</v>
          </cell>
          <cell r="J579">
            <v>79.200839839905512</v>
          </cell>
          <cell r="K579">
            <v>29.94</v>
          </cell>
          <cell r="L579">
            <v>24.87</v>
          </cell>
          <cell r="M579">
            <v>22.9</v>
          </cell>
          <cell r="N579">
            <v>81.963927855711432</v>
          </cell>
          <cell r="O579">
            <v>29.16</v>
          </cell>
          <cell r="P579">
            <v>13</v>
          </cell>
          <cell r="Q579">
            <v>15.35</v>
          </cell>
          <cell r="R579">
            <v>31.54</v>
          </cell>
          <cell r="S579">
            <v>21.13</v>
          </cell>
          <cell r="T579">
            <v>55.47</v>
          </cell>
          <cell r="U579">
            <v>45.38</v>
          </cell>
          <cell r="V579">
            <v>18.37</v>
          </cell>
          <cell r="W579">
            <v>0</v>
          </cell>
          <cell r="X579">
            <v>90.887476589244173</v>
          </cell>
          <cell r="Y579">
            <v>2319.62</v>
          </cell>
          <cell r="Z579">
            <v>95.727067135475991</v>
          </cell>
          <cell r="AB579">
            <v>39658</v>
          </cell>
          <cell r="AC579">
            <v>79.482142857142861</v>
          </cell>
          <cell r="AD579">
            <v>79.200839839905512</v>
          </cell>
          <cell r="AE579">
            <v>81.963927855711432</v>
          </cell>
          <cell r="AF579">
            <v>90.887476589244173</v>
          </cell>
          <cell r="AG579">
            <v>95.727067135475991</v>
          </cell>
        </row>
        <row r="580">
          <cell r="A580">
            <v>39659</v>
          </cell>
          <cell r="B580">
            <v>29.83</v>
          </cell>
          <cell r="C580">
            <v>0</v>
          </cell>
          <cell r="D580">
            <v>15.4</v>
          </cell>
          <cell r="E580">
            <v>80.767857142857139</v>
          </cell>
          <cell r="F580">
            <v>24.56</v>
          </cell>
          <cell r="G580">
            <v>37.76</v>
          </cell>
          <cell r="H580">
            <v>23.94</v>
          </cell>
          <cell r="I580">
            <v>32.72</v>
          </cell>
          <cell r="J580">
            <v>78.065743717603837</v>
          </cell>
          <cell r="K580">
            <v>29.52</v>
          </cell>
          <cell r="L580">
            <v>25.2</v>
          </cell>
          <cell r="M580">
            <v>22.82</v>
          </cell>
          <cell r="N580">
            <v>81.784621875329606</v>
          </cell>
          <cell r="O580">
            <v>29.83</v>
          </cell>
          <cell r="P580">
            <v>12.29</v>
          </cell>
          <cell r="Q580">
            <v>15.4</v>
          </cell>
          <cell r="R580">
            <v>32.76</v>
          </cell>
          <cell r="S580">
            <v>21.57</v>
          </cell>
          <cell r="T580">
            <v>55.76</v>
          </cell>
          <cell r="U580">
            <v>45.45</v>
          </cell>
          <cell r="V580">
            <v>18.82</v>
          </cell>
          <cell r="W580">
            <v>0</v>
          </cell>
          <cell r="X580">
            <v>91.870043903722504</v>
          </cell>
          <cell r="Y580">
            <v>2329.7199999999998</v>
          </cell>
          <cell r="Z580">
            <v>96.14387824163488</v>
          </cell>
          <cell r="AB580">
            <v>39659</v>
          </cell>
          <cell r="AC580">
            <v>80.767857142857139</v>
          </cell>
          <cell r="AD580">
            <v>78.065743717603837</v>
          </cell>
          <cell r="AE580">
            <v>81.784621875329606</v>
          </cell>
          <cell r="AF580">
            <v>91.870043903722504</v>
          </cell>
          <cell r="AG580">
            <v>96.14387824163488</v>
          </cell>
        </row>
        <row r="581">
          <cell r="A581">
            <v>39660</v>
          </cell>
          <cell r="B581">
            <v>30.2</v>
          </cell>
          <cell r="C581">
            <v>0</v>
          </cell>
          <cell r="D581">
            <v>15.12</v>
          </cell>
          <cell r="E581">
            <v>80.928571428571431</v>
          </cell>
          <cell r="F581">
            <v>25.41</v>
          </cell>
          <cell r="G581">
            <v>41.75</v>
          </cell>
          <cell r="H581">
            <v>24.88</v>
          </cell>
          <cell r="I581">
            <v>32.75</v>
          </cell>
          <cell r="J581">
            <v>81.87782953874418</v>
          </cell>
          <cell r="K581">
            <v>29.84</v>
          </cell>
          <cell r="L581">
            <v>25.4</v>
          </cell>
          <cell r="M581">
            <v>22.31</v>
          </cell>
          <cell r="N581">
            <v>81.79516928594029</v>
          </cell>
          <cell r="O581">
            <v>30.2</v>
          </cell>
          <cell r="P581">
            <v>12.05</v>
          </cell>
          <cell r="Q581">
            <v>15.12</v>
          </cell>
          <cell r="R581">
            <v>32.85</v>
          </cell>
          <cell r="S581">
            <v>22.05</v>
          </cell>
          <cell r="T581">
            <v>55.99</v>
          </cell>
          <cell r="U581">
            <v>44.66</v>
          </cell>
          <cell r="V581">
            <v>18.399999999999999</v>
          </cell>
          <cell r="W581">
            <v>0</v>
          </cell>
          <cell r="X581">
            <v>91.648173864969323</v>
          </cell>
          <cell r="Y581">
            <v>2325.5500000000002</v>
          </cell>
          <cell r="Z581">
            <v>95.971788903745534</v>
          </cell>
          <cell r="AB581">
            <v>39660</v>
          </cell>
          <cell r="AC581">
            <v>80.928571428571431</v>
          </cell>
          <cell r="AD581">
            <v>81.87782953874418</v>
          </cell>
          <cell r="AE581">
            <v>81.79516928594029</v>
          </cell>
          <cell r="AF581">
            <v>91.648173864969323</v>
          </cell>
          <cell r="AG581">
            <v>95.971788903745534</v>
          </cell>
        </row>
        <row r="582">
          <cell r="A582">
            <v>39661</v>
          </cell>
          <cell r="B582">
            <v>28.46</v>
          </cell>
          <cell r="C582">
            <v>0</v>
          </cell>
          <cell r="D582">
            <v>15.32</v>
          </cell>
          <cell r="E582">
            <v>78.178571428571431</v>
          </cell>
          <cell r="F582">
            <v>25.42</v>
          </cell>
          <cell r="G582">
            <v>42.39</v>
          </cell>
          <cell r="H582">
            <v>25.36</v>
          </cell>
          <cell r="I582">
            <v>32.21</v>
          </cell>
          <cell r="J582">
            <v>82.264943245193891</v>
          </cell>
          <cell r="K582">
            <v>30.2</v>
          </cell>
          <cell r="L582">
            <v>25.4</v>
          </cell>
          <cell r="M582">
            <v>22.75</v>
          </cell>
          <cell r="N582">
            <v>82.638962134795904</v>
          </cell>
          <cell r="O582">
            <v>28.46</v>
          </cell>
          <cell r="P582">
            <v>12.13</v>
          </cell>
          <cell r="Q582">
            <v>15.32</v>
          </cell>
          <cell r="R582">
            <v>32.35</v>
          </cell>
          <cell r="S582">
            <v>22.02</v>
          </cell>
          <cell r="T582">
            <v>55.99</v>
          </cell>
          <cell r="U582">
            <v>44.31</v>
          </cell>
          <cell r="V582">
            <v>18.059999999999999</v>
          </cell>
          <cell r="W582">
            <v>0</v>
          </cell>
          <cell r="X582">
            <v>90.586367250936334</v>
          </cell>
          <cell r="Y582">
            <v>2310.96</v>
          </cell>
          <cell r="Z582">
            <v>95.369682563264504</v>
          </cell>
          <cell r="AB582">
            <v>39661</v>
          </cell>
          <cell r="AC582">
            <v>78.178571428571431</v>
          </cell>
          <cell r="AD582">
            <v>82.264943245193891</v>
          </cell>
          <cell r="AE582">
            <v>82.638962134795904</v>
          </cell>
          <cell r="AF582">
            <v>90.586367250936334</v>
          </cell>
          <cell r="AG582">
            <v>95.369682563264504</v>
          </cell>
        </row>
        <row r="583">
          <cell r="A583">
            <v>39662</v>
          </cell>
          <cell r="B583">
            <v>28.46</v>
          </cell>
          <cell r="C583">
            <v>0</v>
          </cell>
          <cell r="D583">
            <v>15.32</v>
          </cell>
          <cell r="E583">
            <v>78.178571428571431</v>
          </cell>
          <cell r="F583">
            <v>25.42</v>
          </cell>
          <cell r="G583">
            <v>42.39</v>
          </cell>
          <cell r="H583">
            <v>25.36</v>
          </cell>
          <cell r="I583">
            <v>32.21</v>
          </cell>
          <cell r="J583">
            <v>82.264943245193891</v>
          </cell>
          <cell r="K583">
            <v>30.2</v>
          </cell>
          <cell r="L583">
            <v>25.4</v>
          </cell>
          <cell r="M583">
            <v>22.75</v>
          </cell>
          <cell r="N583">
            <v>82.638962134795904</v>
          </cell>
          <cell r="O583">
            <v>28.46</v>
          </cell>
          <cell r="P583">
            <v>12.13</v>
          </cell>
          <cell r="Q583">
            <v>15.32</v>
          </cell>
          <cell r="R583">
            <v>32.35</v>
          </cell>
          <cell r="S583">
            <v>22.02</v>
          </cell>
          <cell r="T583">
            <v>55.99</v>
          </cell>
          <cell r="U583">
            <v>44.31</v>
          </cell>
          <cell r="V583">
            <v>18.059999999999999</v>
          </cell>
          <cell r="W583">
            <v>0</v>
          </cell>
          <cell r="X583">
            <v>90.586367250936334</v>
          </cell>
          <cell r="Y583">
            <v>2310.96</v>
          </cell>
          <cell r="Z583">
            <v>95.369682563264504</v>
          </cell>
          <cell r="AB583">
            <v>39662</v>
          </cell>
          <cell r="AC583">
            <v>78.178571428571431</v>
          </cell>
          <cell r="AD583">
            <v>82.264943245193891</v>
          </cell>
          <cell r="AE583">
            <v>82.638962134795904</v>
          </cell>
          <cell r="AF583">
            <v>90.586367250936334</v>
          </cell>
          <cell r="AG583">
            <v>95.369682563264504</v>
          </cell>
        </row>
        <row r="584">
          <cell r="A584">
            <v>39663</v>
          </cell>
          <cell r="B584">
            <v>28.46</v>
          </cell>
          <cell r="C584">
            <v>0</v>
          </cell>
          <cell r="D584">
            <v>15.32</v>
          </cell>
          <cell r="E584">
            <v>78.178571428571431</v>
          </cell>
          <cell r="F584">
            <v>25.42</v>
          </cell>
          <cell r="G584">
            <v>42.39</v>
          </cell>
          <cell r="H584">
            <v>25.36</v>
          </cell>
          <cell r="I584">
            <v>32.21</v>
          </cell>
          <cell r="J584">
            <v>82.264943245193891</v>
          </cell>
          <cell r="K584">
            <v>30.2</v>
          </cell>
          <cell r="L584">
            <v>25.4</v>
          </cell>
          <cell r="M584">
            <v>22.75</v>
          </cell>
          <cell r="N584">
            <v>82.638962134795904</v>
          </cell>
          <cell r="O584">
            <v>28.46</v>
          </cell>
          <cell r="P584">
            <v>12.13</v>
          </cell>
          <cell r="Q584">
            <v>15.32</v>
          </cell>
          <cell r="R584">
            <v>32.35</v>
          </cell>
          <cell r="S584">
            <v>22.02</v>
          </cell>
          <cell r="T584">
            <v>55.99</v>
          </cell>
          <cell r="U584">
            <v>44.31</v>
          </cell>
          <cell r="V584">
            <v>18.059999999999999</v>
          </cell>
          <cell r="W584">
            <v>0</v>
          </cell>
          <cell r="X584">
            <v>90.586367250936334</v>
          </cell>
          <cell r="Y584">
            <v>2310.96</v>
          </cell>
          <cell r="Z584">
            <v>95.369682563264504</v>
          </cell>
          <cell r="AB584">
            <v>39663</v>
          </cell>
          <cell r="AC584">
            <v>78.178571428571431</v>
          </cell>
          <cell r="AD584">
            <v>82.264943245193891</v>
          </cell>
          <cell r="AE584">
            <v>82.638962134795904</v>
          </cell>
          <cell r="AF584">
            <v>90.586367250936334</v>
          </cell>
          <cell r="AG584">
            <v>95.369682563264504</v>
          </cell>
        </row>
        <row r="585">
          <cell r="A585">
            <v>39664</v>
          </cell>
          <cell r="B585">
            <v>27.22</v>
          </cell>
          <cell r="C585">
            <v>0</v>
          </cell>
          <cell r="D585">
            <v>15.28</v>
          </cell>
          <cell r="E585">
            <v>75.892857142857139</v>
          </cell>
          <cell r="F585">
            <v>25.31</v>
          </cell>
          <cell r="G585">
            <v>43.02</v>
          </cell>
          <cell r="H585">
            <v>25.55</v>
          </cell>
          <cell r="I585">
            <v>31.17</v>
          </cell>
          <cell r="J585">
            <v>82.048422019552518</v>
          </cell>
          <cell r="K585">
            <v>30</v>
          </cell>
          <cell r="L585">
            <v>25.23</v>
          </cell>
          <cell r="M585">
            <v>22.66</v>
          </cell>
          <cell r="N585">
            <v>82.153781246703929</v>
          </cell>
          <cell r="O585">
            <v>27.22</v>
          </cell>
          <cell r="P585">
            <v>12.09</v>
          </cell>
          <cell r="Q585">
            <v>15.28</v>
          </cell>
          <cell r="R585">
            <v>31.38</v>
          </cell>
          <cell r="S585">
            <v>22.44</v>
          </cell>
          <cell r="T585">
            <v>56.54</v>
          </cell>
          <cell r="U585">
            <v>45.1</v>
          </cell>
          <cell r="V585">
            <v>17.48</v>
          </cell>
          <cell r="W585">
            <v>0</v>
          </cell>
          <cell r="X585">
            <v>90.146589138407705</v>
          </cell>
          <cell r="Y585">
            <v>2285.56</v>
          </cell>
          <cell r="Z585">
            <v>94.321464533914394</v>
          </cell>
          <cell r="AB585">
            <v>39664</v>
          </cell>
          <cell r="AC585">
            <v>75.892857142857139</v>
          </cell>
          <cell r="AD585">
            <v>82.048422019552518</v>
          </cell>
          <cell r="AE585">
            <v>82.153781246703929</v>
          </cell>
          <cell r="AF585">
            <v>90.146589138407705</v>
          </cell>
          <cell r="AG585">
            <v>94.321464533914394</v>
          </cell>
        </row>
        <row r="586">
          <cell r="A586">
            <v>39665</v>
          </cell>
          <cell r="B586">
            <v>34.1</v>
          </cell>
          <cell r="C586">
            <v>0</v>
          </cell>
          <cell r="D586">
            <v>15.51</v>
          </cell>
          <cell r="E586">
            <v>88.589285714285708</v>
          </cell>
          <cell r="F586">
            <v>26.93</v>
          </cell>
          <cell r="G586">
            <v>43.37</v>
          </cell>
          <cell r="H586">
            <v>25.99</v>
          </cell>
          <cell r="I586">
            <v>28.68</v>
          </cell>
          <cell r="J586">
            <v>81.995932025457648</v>
          </cell>
          <cell r="K586">
            <v>31.38</v>
          </cell>
          <cell r="L586">
            <v>25.96</v>
          </cell>
          <cell r="M586">
            <v>23.54</v>
          </cell>
          <cell r="N586">
            <v>85.307457019301751</v>
          </cell>
          <cell r="O586">
            <v>34.1</v>
          </cell>
          <cell r="P586">
            <v>12.4</v>
          </cell>
          <cell r="Q586">
            <v>15.51</v>
          </cell>
          <cell r="R586">
            <v>32.15</v>
          </cell>
          <cell r="S586">
            <v>22.2</v>
          </cell>
          <cell r="T586">
            <v>57.46</v>
          </cell>
          <cell r="U586">
            <v>45.01</v>
          </cell>
          <cell r="V586">
            <v>17.940000000000001</v>
          </cell>
          <cell r="W586">
            <v>0</v>
          </cell>
          <cell r="X586">
            <v>93.807444777834974</v>
          </cell>
          <cell r="Y586">
            <v>2349.83</v>
          </cell>
          <cell r="Z586">
            <v>96.973786295580979</v>
          </cell>
          <cell r="AB586">
            <v>39665</v>
          </cell>
          <cell r="AC586">
            <v>88.589285714285708</v>
          </cell>
          <cell r="AD586">
            <v>81.995932025457648</v>
          </cell>
          <cell r="AE586">
            <v>85.307457019301751</v>
          </cell>
          <cell r="AF586">
            <v>93.807444777834974</v>
          </cell>
          <cell r="AG586">
            <v>96.973786295580979</v>
          </cell>
        </row>
        <row r="587">
          <cell r="A587">
            <v>39666</v>
          </cell>
          <cell r="B587">
            <v>33.93</v>
          </cell>
          <cell r="C587">
            <v>0</v>
          </cell>
          <cell r="D587">
            <v>15.62</v>
          </cell>
          <cell r="E587">
            <v>88.482142857142847</v>
          </cell>
          <cell r="F587">
            <v>26.32</v>
          </cell>
          <cell r="G587">
            <v>43.25</v>
          </cell>
          <cell r="H587">
            <v>25.21</v>
          </cell>
          <cell r="I587">
            <v>29</v>
          </cell>
          <cell r="J587">
            <v>81.215143363296377</v>
          </cell>
          <cell r="K587">
            <v>31.44</v>
          </cell>
          <cell r="L587">
            <v>25.77</v>
          </cell>
          <cell r="M587">
            <v>23.11</v>
          </cell>
          <cell r="N587">
            <v>84.716802025102837</v>
          </cell>
          <cell r="O587">
            <v>33.93</v>
          </cell>
          <cell r="P587">
            <v>13.97</v>
          </cell>
          <cell r="Q587">
            <v>15.62</v>
          </cell>
          <cell r="R587">
            <v>33.200000000000003</v>
          </cell>
          <cell r="S587">
            <v>22.66</v>
          </cell>
          <cell r="T587">
            <v>56</v>
          </cell>
          <cell r="U587">
            <v>44.5</v>
          </cell>
          <cell r="V587">
            <v>18.47</v>
          </cell>
          <cell r="W587">
            <v>0</v>
          </cell>
          <cell r="X587">
            <v>94.433435244317138</v>
          </cell>
          <cell r="Y587">
            <v>2378.37</v>
          </cell>
          <cell r="Z587">
            <v>98.15158718367752</v>
          </cell>
          <cell r="AB587">
            <v>39666</v>
          </cell>
          <cell r="AC587">
            <v>88.482142857142847</v>
          </cell>
          <cell r="AD587">
            <v>81.215143363296377</v>
          </cell>
          <cell r="AE587">
            <v>84.716802025102837</v>
          </cell>
          <cell r="AF587">
            <v>94.433435244317138</v>
          </cell>
          <cell r="AG587">
            <v>98.15158718367752</v>
          </cell>
        </row>
        <row r="588">
          <cell r="A588">
            <v>39667</v>
          </cell>
          <cell r="B588">
            <v>33.549999999999997</v>
          </cell>
          <cell r="C588">
            <v>0</v>
          </cell>
          <cell r="D588">
            <v>16.39</v>
          </cell>
          <cell r="E588">
            <v>89.178571428571431</v>
          </cell>
          <cell r="F588">
            <v>26.39</v>
          </cell>
          <cell r="G588">
            <v>43</v>
          </cell>
          <cell r="H588">
            <v>25.66</v>
          </cell>
          <cell r="I588">
            <v>26.87</v>
          </cell>
          <cell r="J588">
            <v>79.994751000590512</v>
          </cell>
          <cell r="K588">
            <v>31.43</v>
          </cell>
          <cell r="L588">
            <v>24.89</v>
          </cell>
          <cell r="M588">
            <v>22.49</v>
          </cell>
          <cell r="N588">
            <v>83.124143022887893</v>
          </cell>
          <cell r="O588">
            <v>33.549999999999997</v>
          </cell>
          <cell r="P588">
            <v>14.18</v>
          </cell>
          <cell r="Q588">
            <v>16.39</v>
          </cell>
          <cell r="R588">
            <v>33.29</v>
          </cell>
          <cell r="S588">
            <v>22.76</v>
          </cell>
          <cell r="T588">
            <v>54.95</v>
          </cell>
          <cell r="U588">
            <v>44.46</v>
          </cell>
          <cell r="V588">
            <v>18.940000000000001</v>
          </cell>
          <cell r="W588">
            <v>0</v>
          </cell>
          <cell r="X588">
            <v>94.500788648938638</v>
          </cell>
          <cell r="Y588">
            <v>2355.73</v>
          </cell>
          <cell r="Z588">
            <v>97.217270011059938</v>
          </cell>
          <cell r="AB588">
            <v>39667</v>
          </cell>
          <cell r="AC588">
            <v>89.178571428571431</v>
          </cell>
          <cell r="AD588">
            <v>79.994751000590512</v>
          </cell>
          <cell r="AE588">
            <v>83.124143022887893</v>
          </cell>
          <cell r="AF588">
            <v>94.500788648938638</v>
          </cell>
          <cell r="AG588">
            <v>97.217270011059938</v>
          </cell>
        </row>
        <row r="589">
          <cell r="A589">
            <v>39668</v>
          </cell>
          <cell r="B589">
            <v>34</v>
          </cell>
          <cell r="C589">
            <v>0</v>
          </cell>
          <cell r="D589">
            <v>16.579999999999998</v>
          </cell>
          <cell r="E589">
            <v>90.321428571428569</v>
          </cell>
          <cell r="F589">
            <v>26.59</v>
          </cell>
          <cell r="G589">
            <v>42.95</v>
          </cell>
          <cell r="H589">
            <v>26.44</v>
          </cell>
          <cell r="I589">
            <v>29.75</v>
          </cell>
          <cell r="J589">
            <v>82.494586969358977</v>
          </cell>
          <cell r="K589">
            <v>31.87</v>
          </cell>
          <cell r="L589">
            <v>25.74</v>
          </cell>
          <cell r="M589">
            <v>22.9</v>
          </cell>
          <cell r="N589">
            <v>84.917202826706031</v>
          </cell>
          <cell r="O589">
            <v>34</v>
          </cell>
          <cell r="P589">
            <v>15.17</v>
          </cell>
          <cell r="Q589">
            <v>16.579999999999998</v>
          </cell>
          <cell r="R589">
            <v>37.799999999999997</v>
          </cell>
          <cell r="S589">
            <v>23.13</v>
          </cell>
          <cell r="T589">
            <v>57.02</v>
          </cell>
          <cell r="U589">
            <v>47.1</v>
          </cell>
          <cell r="V589">
            <v>19.68</v>
          </cell>
          <cell r="W589">
            <v>0</v>
          </cell>
          <cell r="X589">
            <v>99.239298762309872</v>
          </cell>
          <cell r="Y589">
            <v>2414.1</v>
          </cell>
          <cell r="Z589">
            <v>99.626108057247563</v>
          </cell>
          <cell r="AB589">
            <v>39668</v>
          </cell>
          <cell r="AC589">
            <v>90.321428571428569</v>
          </cell>
          <cell r="AD589">
            <v>82.494586969358977</v>
          </cell>
          <cell r="AE589">
            <v>84.917202826706031</v>
          </cell>
          <cell r="AF589">
            <v>99.239298762309872</v>
          </cell>
          <cell r="AG589">
            <v>99.626108057247563</v>
          </cell>
        </row>
        <row r="590">
          <cell r="A590">
            <v>39669</v>
          </cell>
          <cell r="B590">
            <v>34</v>
          </cell>
          <cell r="C590">
            <v>0</v>
          </cell>
          <cell r="D590">
            <v>16.579999999999998</v>
          </cell>
          <cell r="E590">
            <v>90.321428571428569</v>
          </cell>
          <cell r="F590">
            <v>26.59</v>
          </cell>
          <cell r="G590">
            <v>42.95</v>
          </cell>
          <cell r="H590">
            <v>26.44</v>
          </cell>
          <cell r="I590">
            <v>29.75</v>
          </cell>
          <cell r="J590">
            <v>82.494586969358977</v>
          </cell>
          <cell r="K590">
            <v>31.87</v>
          </cell>
          <cell r="L590">
            <v>25.74</v>
          </cell>
          <cell r="M590">
            <v>22.9</v>
          </cell>
          <cell r="N590">
            <v>84.917202826706031</v>
          </cell>
          <cell r="O590">
            <v>34</v>
          </cell>
          <cell r="P590">
            <v>15.17</v>
          </cell>
          <cell r="Q590">
            <v>16.579999999999998</v>
          </cell>
          <cell r="R590">
            <v>37.799999999999997</v>
          </cell>
          <cell r="S590">
            <v>23.13</v>
          </cell>
          <cell r="T590">
            <v>57.02</v>
          </cell>
          <cell r="U590">
            <v>47.1</v>
          </cell>
          <cell r="V590">
            <v>19.68</v>
          </cell>
          <cell r="W590">
            <v>0</v>
          </cell>
          <cell r="X590">
            <v>99.239298762309872</v>
          </cell>
          <cell r="Y590">
            <v>2414.1</v>
          </cell>
          <cell r="Z590">
            <v>99.626108057247563</v>
          </cell>
          <cell r="AB590">
            <v>39669</v>
          </cell>
          <cell r="AC590">
            <v>90.321428571428569</v>
          </cell>
          <cell r="AD590">
            <v>82.494586969358977</v>
          </cell>
          <cell r="AE590">
            <v>84.917202826706031</v>
          </cell>
          <cell r="AF590">
            <v>99.239298762309872</v>
          </cell>
          <cell r="AG590">
            <v>99.626108057247563</v>
          </cell>
        </row>
        <row r="591">
          <cell r="A591">
            <v>39670</v>
          </cell>
          <cell r="B591">
            <v>34</v>
          </cell>
          <cell r="C591">
            <v>0</v>
          </cell>
          <cell r="D591">
            <v>16.579999999999998</v>
          </cell>
          <cell r="E591">
            <v>90.321428571428569</v>
          </cell>
          <cell r="F591">
            <v>26.59</v>
          </cell>
          <cell r="G591">
            <v>42.95</v>
          </cell>
          <cell r="H591">
            <v>26.44</v>
          </cell>
          <cell r="I591">
            <v>29.75</v>
          </cell>
          <cell r="J591">
            <v>82.494586969358977</v>
          </cell>
          <cell r="K591">
            <v>31.87</v>
          </cell>
          <cell r="L591">
            <v>25.74</v>
          </cell>
          <cell r="M591">
            <v>22.9</v>
          </cell>
          <cell r="N591">
            <v>84.917202826706031</v>
          </cell>
          <cell r="O591">
            <v>34</v>
          </cell>
          <cell r="P591">
            <v>15.17</v>
          </cell>
          <cell r="Q591">
            <v>16.579999999999998</v>
          </cell>
          <cell r="R591">
            <v>37.799999999999997</v>
          </cell>
          <cell r="S591">
            <v>23.13</v>
          </cell>
          <cell r="T591">
            <v>57.02</v>
          </cell>
          <cell r="U591">
            <v>47.1</v>
          </cell>
          <cell r="V591">
            <v>19.68</v>
          </cell>
          <cell r="W591">
            <v>0</v>
          </cell>
          <cell r="X591">
            <v>99.239298762309872</v>
          </cell>
          <cell r="Y591">
            <v>2414.1</v>
          </cell>
          <cell r="Z591">
            <v>99.626108057247563</v>
          </cell>
          <cell r="AB591">
            <v>39670</v>
          </cell>
          <cell r="AC591">
            <v>90.321428571428569</v>
          </cell>
          <cell r="AD591">
            <v>82.494586969358977</v>
          </cell>
          <cell r="AE591">
            <v>84.917202826706031</v>
          </cell>
          <cell r="AF591">
            <v>99.239298762309872</v>
          </cell>
          <cell r="AG591">
            <v>99.626108057247563</v>
          </cell>
        </row>
        <row r="592">
          <cell r="A592">
            <v>39671</v>
          </cell>
          <cell r="B592">
            <v>33.14</v>
          </cell>
          <cell r="C592">
            <v>0</v>
          </cell>
          <cell r="D592">
            <v>16.760000000000002</v>
          </cell>
          <cell r="E592">
            <v>89.107142857142861</v>
          </cell>
          <cell r="F592">
            <v>27.11</v>
          </cell>
          <cell r="G592">
            <v>43.27</v>
          </cell>
          <cell r="H592">
            <v>26.99</v>
          </cell>
          <cell r="I592">
            <v>30.28</v>
          </cell>
          <cell r="J592">
            <v>83.754346827635985</v>
          </cell>
          <cell r="K592">
            <v>31.98</v>
          </cell>
          <cell r="L592">
            <v>25.89</v>
          </cell>
          <cell r="M592">
            <v>23.16</v>
          </cell>
          <cell r="N592">
            <v>85.465668178462181</v>
          </cell>
          <cell r="O592">
            <v>33.14</v>
          </cell>
          <cell r="P592">
            <v>15.69</v>
          </cell>
          <cell r="Q592">
            <v>16.760000000000002</v>
          </cell>
          <cell r="R592">
            <v>40.71</v>
          </cell>
          <cell r="S592">
            <v>23.25</v>
          </cell>
          <cell r="T592">
            <v>56.24</v>
          </cell>
          <cell r="U592">
            <v>47.28</v>
          </cell>
          <cell r="V592">
            <v>20.89</v>
          </cell>
          <cell r="W592">
            <v>0</v>
          </cell>
          <cell r="X592">
            <v>100.61806257456172</v>
          </cell>
          <cell r="Y592">
            <v>2439.9499999999998</v>
          </cell>
          <cell r="Z592">
            <v>100.69289687845624</v>
          </cell>
          <cell r="AB592">
            <v>39671</v>
          </cell>
          <cell r="AC592">
            <v>89.107142857142861</v>
          </cell>
          <cell r="AD592">
            <v>83.754346827635985</v>
          </cell>
          <cell r="AE592">
            <v>85.465668178462181</v>
          </cell>
          <cell r="AF592">
            <v>100.61806257456172</v>
          </cell>
          <cell r="AG592">
            <v>100.69289687845624</v>
          </cell>
        </row>
        <row r="593">
          <cell r="A593">
            <v>39672</v>
          </cell>
          <cell r="B593">
            <v>32.82</v>
          </cell>
          <cell r="C593">
            <v>0</v>
          </cell>
          <cell r="D593">
            <v>16.8</v>
          </cell>
          <cell r="E593">
            <v>88.607142857142861</v>
          </cell>
          <cell r="F593">
            <v>26.76</v>
          </cell>
          <cell r="G593">
            <v>43.37</v>
          </cell>
          <cell r="H593">
            <v>26.7</v>
          </cell>
          <cell r="I593">
            <v>29.85</v>
          </cell>
          <cell r="J593">
            <v>83.117905649235624</v>
          </cell>
          <cell r="K593">
            <v>31.7</v>
          </cell>
          <cell r="L593">
            <v>26.02</v>
          </cell>
          <cell r="M593">
            <v>23.23</v>
          </cell>
          <cell r="N593">
            <v>85.381288893576624</v>
          </cell>
          <cell r="O593">
            <v>32.82</v>
          </cell>
          <cell r="P593">
            <v>15.71</v>
          </cell>
          <cell r="Q593">
            <v>16.8</v>
          </cell>
          <cell r="R593">
            <v>39.93</v>
          </cell>
          <cell r="S593">
            <v>22.83</v>
          </cell>
          <cell r="T593">
            <v>55.95</v>
          </cell>
          <cell r="U593">
            <v>46.86</v>
          </cell>
          <cell r="V593">
            <v>20.51</v>
          </cell>
          <cell r="W593">
            <v>0</v>
          </cell>
          <cell r="X593">
            <v>99.607761505239225</v>
          </cell>
          <cell r="Y593">
            <v>2430.61</v>
          </cell>
          <cell r="Z593">
            <v>100.30744977632513</v>
          </cell>
          <cell r="AB593">
            <v>39672</v>
          </cell>
          <cell r="AC593">
            <v>88.607142857142861</v>
          </cell>
          <cell r="AD593">
            <v>83.117905649235624</v>
          </cell>
          <cell r="AE593">
            <v>85.381288893576624</v>
          </cell>
          <cell r="AF593">
            <v>99.607761505239225</v>
          </cell>
          <cell r="AG593">
            <v>100.30744977632513</v>
          </cell>
        </row>
        <row r="594">
          <cell r="A594">
            <v>39673</v>
          </cell>
          <cell r="B594">
            <v>33.11</v>
          </cell>
          <cell r="C594">
            <v>0</v>
          </cell>
          <cell r="D594">
            <v>17.37</v>
          </cell>
          <cell r="E594">
            <v>90.142857142857153</v>
          </cell>
          <cell r="F594">
            <v>26.92</v>
          </cell>
          <cell r="G594">
            <v>43.32</v>
          </cell>
          <cell r="H594">
            <v>26.82</v>
          </cell>
          <cell r="I594">
            <v>29.95</v>
          </cell>
          <cell r="J594">
            <v>83.334426874876982</v>
          </cell>
          <cell r="K594">
            <v>32.590000000000003</v>
          </cell>
          <cell r="L594">
            <v>25.87</v>
          </cell>
          <cell r="M594">
            <v>23.5</v>
          </cell>
          <cell r="N594">
            <v>86.446577365256843</v>
          </cell>
          <cell r="O594">
            <v>33.11</v>
          </cell>
          <cell r="P594">
            <v>15.17</v>
          </cell>
          <cell r="Q594">
            <v>17.37</v>
          </cell>
          <cell r="R594">
            <v>40</v>
          </cell>
          <cell r="S594">
            <v>22.82</v>
          </cell>
          <cell r="T594">
            <v>56.27</v>
          </cell>
          <cell r="U594">
            <v>46.85</v>
          </cell>
          <cell r="V594">
            <v>20.91</v>
          </cell>
          <cell r="W594">
            <v>0</v>
          </cell>
          <cell r="X594">
            <v>100.03961568781237</v>
          </cell>
          <cell r="Y594">
            <v>2428.62</v>
          </cell>
          <cell r="Z594">
            <v>100.22532560788393</v>
          </cell>
          <cell r="AB594">
            <v>39673</v>
          </cell>
          <cell r="AC594">
            <v>90.142857142857153</v>
          </cell>
          <cell r="AD594">
            <v>83.334426874876982</v>
          </cell>
          <cell r="AE594">
            <v>86.446577365256843</v>
          </cell>
          <cell r="AF594">
            <v>100.03961568781237</v>
          </cell>
          <cell r="AG594">
            <v>100.22532560788393</v>
          </cell>
        </row>
        <row r="595">
          <cell r="A595">
            <v>39674</v>
          </cell>
          <cell r="B595">
            <v>33</v>
          </cell>
          <cell r="C595">
            <v>0</v>
          </cell>
          <cell r="D595">
            <v>17.739999999999998</v>
          </cell>
          <cell r="E595">
            <v>90.607142857142847</v>
          </cell>
          <cell r="F595">
            <v>26.89</v>
          </cell>
          <cell r="G595">
            <v>43.4</v>
          </cell>
          <cell r="H595">
            <v>27.03</v>
          </cell>
          <cell r="I595">
            <v>30</v>
          </cell>
          <cell r="J595">
            <v>83.537825601994626</v>
          </cell>
          <cell r="K595">
            <v>32.200000000000003</v>
          </cell>
          <cell r="L595">
            <v>25.43</v>
          </cell>
          <cell r="M595">
            <v>23.51</v>
          </cell>
          <cell r="N595">
            <v>85.581689695179833</v>
          </cell>
          <cell r="O595">
            <v>33</v>
          </cell>
          <cell r="P595">
            <v>15.33</v>
          </cell>
          <cell r="Q595">
            <v>17.739999999999998</v>
          </cell>
          <cell r="R595">
            <v>40.409999999999997</v>
          </cell>
          <cell r="S595">
            <v>23.1</v>
          </cell>
          <cell r="T595">
            <v>56.4</v>
          </cell>
          <cell r="U595">
            <v>47.7</v>
          </cell>
          <cell r="V595">
            <v>21.13</v>
          </cell>
          <cell r="W595">
            <v>0</v>
          </cell>
          <cell r="X595">
            <v>100.95482959766919</v>
          </cell>
          <cell r="Y595">
            <v>2453.67</v>
          </cell>
          <cell r="Z595">
            <v>101.25909968801071</v>
          </cell>
          <cell r="AB595">
            <v>39674</v>
          </cell>
          <cell r="AC595">
            <v>90.607142857142847</v>
          </cell>
          <cell r="AD595">
            <v>83.537825601994626</v>
          </cell>
          <cell r="AE595">
            <v>85.581689695179833</v>
          </cell>
          <cell r="AF595">
            <v>100.95482959766919</v>
          </cell>
          <cell r="AG595">
            <v>101.25909968801071</v>
          </cell>
        </row>
        <row r="596">
          <cell r="A596">
            <v>39675</v>
          </cell>
          <cell r="B596">
            <v>32.659999999999997</v>
          </cell>
          <cell r="C596">
            <v>0</v>
          </cell>
          <cell r="D596">
            <v>17.59</v>
          </cell>
          <cell r="E596">
            <v>89.732142857142861</v>
          </cell>
          <cell r="F596">
            <v>27.05</v>
          </cell>
          <cell r="G596">
            <v>43.71</v>
          </cell>
          <cell r="H596">
            <v>26.65</v>
          </cell>
          <cell r="I596">
            <v>29.98</v>
          </cell>
          <cell r="J596">
            <v>83.583754346827646</v>
          </cell>
          <cell r="K596">
            <v>31.98</v>
          </cell>
          <cell r="L596">
            <v>25.96</v>
          </cell>
          <cell r="M596">
            <v>23.21</v>
          </cell>
          <cell r="N596">
            <v>85.592237105790531</v>
          </cell>
          <cell r="O596">
            <v>32.659999999999997</v>
          </cell>
          <cell r="P596">
            <v>15.64</v>
          </cell>
          <cell r="Q596">
            <v>17.59</v>
          </cell>
          <cell r="R596">
            <v>40.01</v>
          </cell>
          <cell r="S596">
            <v>22.99</v>
          </cell>
          <cell r="T596">
            <v>57.31</v>
          </cell>
          <cell r="U596">
            <v>48.05</v>
          </cell>
          <cell r="V596">
            <v>21.25</v>
          </cell>
          <cell r="W596">
            <v>0</v>
          </cell>
          <cell r="X596">
            <v>101.22820518113291</v>
          </cell>
          <cell r="Y596">
            <v>2452.52</v>
          </cell>
          <cell r="Z596">
            <v>101.21164099770547</v>
          </cell>
          <cell r="AB596">
            <v>39675</v>
          </cell>
          <cell r="AC596">
            <v>89.732142857142861</v>
          </cell>
          <cell r="AD596">
            <v>83.583754346827646</v>
          </cell>
          <cell r="AE596">
            <v>85.592237105790531</v>
          </cell>
          <cell r="AF596">
            <v>101.22820518113291</v>
          </cell>
          <cell r="AG596">
            <v>101.21164099770547</v>
          </cell>
        </row>
        <row r="597">
          <cell r="A597">
            <v>39676</v>
          </cell>
          <cell r="B597">
            <v>32.659999999999997</v>
          </cell>
          <cell r="C597">
            <v>0</v>
          </cell>
          <cell r="D597">
            <v>17.59</v>
          </cell>
          <cell r="E597">
            <v>89.732142857142861</v>
          </cell>
          <cell r="F597">
            <v>27.05</v>
          </cell>
          <cell r="G597">
            <v>43.71</v>
          </cell>
          <cell r="H597">
            <v>26.65</v>
          </cell>
          <cell r="I597">
            <v>29.98</v>
          </cell>
          <cell r="J597">
            <v>83.583754346827646</v>
          </cell>
          <cell r="K597">
            <v>31.98</v>
          </cell>
          <cell r="L597">
            <v>25.96</v>
          </cell>
          <cell r="M597">
            <v>23.21</v>
          </cell>
          <cell r="N597">
            <v>85.592237105790531</v>
          </cell>
          <cell r="O597">
            <v>32.659999999999997</v>
          </cell>
          <cell r="P597">
            <v>15.64</v>
          </cell>
          <cell r="Q597">
            <v>17.59</v>
          </cell>
          <cell r="R597">
            <v>40.01</v>
          </cell>
          <cell r="S597">
            <v>22.99</v>
          </cell>
          <cell r="T597">
            <v>57.31</v>
          </cell>
          <cell r="U597">
            <v>48.05</v>
          </cell>
          <cell r="V597">
            <v>21.25</v>
          </cell>
          <cell r="W597">
            <v>0</v>
          </cell>
          <cell r="X597">
            <v>101.22820518113291</v>
          </cell>
          <cell r="Y597">
            <v>2452.52</v>
          </cell>
          <cell r="Z597">
            <v>101.21164099770547</v>
          </cell>
          <cell r="AB597">
            <v>39676</v>
          </cell>
          <cell r="AC597">
            <v>89.732142857142861</v>
          </cell>
          <cell r="AD597">
            <v>83.583754346827646</v>
          </cell>
          <cell r="AE597">
            <v>85.592237105790531</v>
          </cell>
          <cell r="AF597">
            <v>101.22820518113291</v>
          </cell>
          <cell r="AG597">
            <v>101.21164099770547</v>
          </cell>
        </row>
        <row r="598">
          <cell r="A598">
            <v>39677</v>
          </cell>
          <cell r="B598">
            <v>32.659999999999997</v>
          </cell>
          <cell r="C598">
            <v>0</v>
          </cell>
          <cell r="D598">
            <v>17.59</v>
          </cell>
          <cell r="E598">
            <v>89.732142857142861</v>
          </cell>
          <cell r="F598">
            <v>27.05</v>
          </cell>
          <cell r="G598">
            <v>43.71</v>
          </cell>
          <cell r="H598">
            <v>26.65</v>
          </cell>
          <cell r="I598">
            <v>29.98</v>
          </cell>
          <cell r="J598">
            <v>83.583754346827646</v>
          </cell>
          <cell r="K598">
            <v>31.98</v>
          </cell>
          <cell r="L598">
            <v>25.96</v>
          </cell>
          <cell r="M598">
            <v>23.21</v>
          </cell>
          <cell r="N598">
            <v>85.592237105790531</v>
          </cell>
          <cell r="O598">
            <v>32.659999999999997</v>
          </cell>
          <cell r="P598">
            <v>15.64</v>
          </cell>
          <cell r="Q598">
            <v>17.59</v>
          </cell>
          <cell r="R598">
            <v>40.01</v>
          </cell>
          <cell r="S598">
            <v>22.99</v>
          </cell>
          <cell r="T598">
            <v>57.31</v>
          </cell>
          <cell r="U598">
            <v>48.05</v>
          </cell>
          <cell r="V598">
            <v>21.25</v>
          </cell>
          <cell r="W598">
            <v>0</v>
          </cell>
          <cell r="X598">
            <v>101.22820518113291</v>
          </cell>
          <cell r="Y598">
            <v>2452.52</v>
          </cell>
          <cell r="Z598">
            <v>101.21164099770547</v>
          </cell>
          <cell r="AB598">
            <v>39677</v>
          </cell>
          <cell r="AC598">
            <v>89.732142857142861</v>
          </cell>
          <cell r="AD598">
            <v>83.583754346827646</v>
          </cell>
          <cell r="AE598">
            <v>85.592237105790531</v>
          </cell>
          <cell r="AF598">
            <v>101.22820518113291</v>
          </cell>
          <cell r="AG598">
            <v>101.21164099770547</v>
          </cell>
        </row>
        <row r="599">
          <cell r="A599">
            <v>39678</v>
          </cell>
          <cell r="B599">
            <v>32.21</v>
          </cell>
          <cell r="C599">
            <v>0</v>
          </cell>
          <cell r="D599">
            <v>17</v>
          </cell>
          <cell r="E599">
            <v>87.875</v>
          </cell>
          <cell r="F599">
            <v>27.03</v>
          </cell>
          <cell r="G599">
            <v>43.55</v>
          </cell>
          <cell r="H599">
            <v>25.3</v>
          </cell>
          <cell r="I599">
            <v>29.21</v>
          </cell>
          <cell r="J599">
            <v>82.07466701659996</v>
          </cell>
          <cell r="K599">
            <v>31.81</v>
          </cell>
          <cell r="L599">
            <v>25.64</v>
          </cell>
          <cell r="M599">
            <v>22.28</v>
          </cell>
          <cell r="N599">
            <v>84.094504799071828</v>
          </cell>
          <cell r="O599">
            <v>32.21</v>
          </cell>
          <cell r="P599">
            <v>15.52</v>
          </cell>
          <cell r="Q599">
            <v>17</v>
          </cell>
          <cell r="R599">
            <v>40.08</v>
          </cell>
          <cell r="S599">
            <v>23.31</v>
          </cell>
          <cell r="T599">
            <v>56.46</v>
          </cell>
          <cell r="U599">
            <v>47.58</v>
          </cell>
          <cell r="V599">
            <v>21.09</v>
          </cell>
          <cell r="W599">
            <v>0</v>
          </cell>
          <cell r="X599">
            <v>100.33676306114252</v>
          </cell>
          <cell r="Y599">
            <v>2416.98</v>
          </cell>
          <cell r="Z599">
            <v>99.744961125142382</v>
          </cell>
          <cell r="AB599">
            <v>39678</v>
          </cell>
          <cell r="AC599">
            <v>87.875</v>
          </cell>
          <cell r="AD599">
            <v>82.07466701659996</v>
          </cell>
          <cell r="AE599">
            <v>84.094504799071828</v>
          </cell>
          <cell r="AF599">
            <v>100.33676306114252</v>
          </cell>
          <cell r="AG599">
            <v>99.744961125142382</v>
          </cell>
        </row>
        <row r="600">
          <cell r="A600">
            <v>39679</v>
          </cell>
          <cell r="B600">
            <v>31.29</v>
          </cell>
          <cell r="C600">
            <v>0</v>
          </cell>
          <cell r="D600">
            <v>16.670000000000002</v>
          </cell>
          <cell r="E600">
            <v>85.642857142857139</v>
          </cell>
          <cell r="F600">
            <v>26.92</v>
          </cell>
          <cell r="G600">
            <v>43.5</v>
          </cell>
          <cell r="H600">
            <v>25.13</v>
          </cell>
          <cell r="I600">
            <v>28.99</v>
          </cell>
          <cell r="J600">
            <v>81.713798307197678</v>
          </cell>
          <cell r="K600">
            <v>31.35</v>
          </cell>
          <cell r="L600">
            <v>25.73</v>
          </cell>
          <cell r="M600">
            <v>21.94</v>
          </cell>
          <cell r="N600">
            <v>83.345638645712469</v>
          </cell>
          <cell r="O600">
            <v>31.29</v>
          </cell>
          <cell r="P600">
            <v>15.49</v>
          </cell>
          <cell r="Q600">
            <v>16.670000000000002</v>
          </cell>
          <cell r="R600">
            <v>40.58</v>
          </cell>
          <cell r="S600">
            <v>22.85</v>
          </cell>
          <cell r="T600">
            <v>56.54</v>
          </cell>
          <cell r="U600">
            <v>47.07</v>
          </cell>
          <cell r="V600">
            <v>20.72</v>
          </cell>
          <cell r="W600">
            <v>0</v>
          </cell>
          <cell r="X600">
            <v>99.528522205684538</v>
          </cell>
          <cell r="Y600">
            <v>2384.36</v>
          </cell>
          <cell r="Z600">
            <v>98.398785057528187</v>
          </cell>
          <cell r="AB600">
            <v>39679</v>
          </cell>
          <cell r="AC600">
            <v>85.642857142857139</v>
          </cell>
          <cell r="AD600">
            <v>81.713798307197678</v>
          </cell>
          <cell r="AE600">
            <v>83.345638645712469</v>
          </cell>
          <cell r="AF600">
            <v>99.528522205684538</v>
          </cell>
          <cell r="AG600">
            <v>98.398785057528187</v>
          </cell>
        </row>
        <row r="601">
          <cell r="A601">
            <v>39680</v>
          </cell>
          <cell r="B601">
            <v>30.49</v>
          </cell>
          <cell r="C601">
            <v>0</v>
          </cell>
          <cell r="D601">
            <v>16.940000000000001</v>
          </cell>
          <cell r="E601">
            <v>84.696428571428569</v>
          </cell>
          <cell r="F601">
            <v>26.8</v>
          </cell>
          <cell r="G601">
            <v>43.08</v>
          </cell>
          <cell r="H601">
            <v>25.2</v>
          </cell>
          <cell r="I601">
            <v>29.22</v>
          </cell>
          <cell r="J601">
            <v>81.556328324913068</v>
          </cell>
          <cell r="K601">
            <v>31.05</v>
          </cell>
          <cell r="L601">
            <v>24.94</v>
          </cell>
          <cell r="M601">
            <v>21.8</v>
          </cell>
          <cell r="N601">
            <v>82.048307140596989</v>
          </cell>
          <cell r="O601">
            <v>30.49</v>
          </cell>
          <cell r="P601">
            <v>15.22</v>
          </cell>
          <cell r="Q601">
            <v>16.940000000000001</v>
          </cell>
          <cell r="R601">
            <v>41.04</v>
          </cell>
          <cell r="S601">
            <v>22.88</v>
          </cell>
          <cell r="T601">
            <v>56.84</v>
          </cell>
          <cell r="U601">
            <v>47.01</v>
          </cell>
          <cell r="V601">
            <v>19.440000000000001</v>
          </cell>
          <cell r="W601">
            <v>0</v>
          </cell>
          <cell r="X601">
            <v>98.993656933690289</v>
          </cell>
          <cell r="Y601">
            <v>2389.08</v>
          </cell>
          <cell r="Z601">
            <v>98.593572029911357</v>
          </cell>
          <cell r="AB601">
            <v>39680</v>
          </cell>
          <cell r="AC601">
            <v>84.696428571428569</v>
          </cell>
          <cell r="AD601">
            <v>81.556328324913068</v>
          </cell>
          <cell r="AE601">
            <v>82.048307140596989</v>
          </cell>
          <cell r="AF601">
            <v>98.993656933690289</v>
          </cell>
          <cell r="AG601">
            <v>98.593572029911357</v>
          </cell>
        </row>
        <row r="602">
          <cell r="A602">
            <v>39681</v>
          </cell>
          <cell r="B602">
            <v>29.78</v>
          </cell>
          <cell r="C602">
            <v>0</v>
          </cell>
          <cell r="D602">
            <v>16.559999999999999</v>
          </cell>
          <cell r="E602">
            <v>82.75</v>
          </cell>
          <cell r="F602">
            <v>26.63</v>
          </cell>
          <cell r="G602">
            <v>43.62</v>
          </cell>
          <cell r="H602">
            <v>24.96</v>
          </cell>
          <cell r="I602">
            <v>29.69</v>
          </cell>
          <cell r="J602">
            <v>81.950003280624642</v>
          </cell>
          <cell r="K602">
            <v>31.77</v>
          </cell>
          <cell r="L602">
            <v>24.97</v>
          </cell>
          <cell r="M602">
            <v>22.64</v>
          </cell>
          <cell r="N602">
            <v>83.725345427697491</v>
          </cell>
          <cell r="O602">
            <v>29.78</v>
          </cell>
          <cell r="P602">
            <v>15.02</v>
          </cell>
          <cell r="Q602">
            <v>16.559999999999999</v>
          </cell>
          <cell r="R602">
            <v>41.41</v>
          </cell>
          <cell r="S602">
            <v>22.7</v>
          </cell>
          <cell r="T602">
            <v>57.34</v>
          </cell>
          <cell r="U602">
            <v>46.94</v>
          </cell>
          <cell r="V602">
            <v>19.43</v>
          </cell>
          <cell r="W602">
            <v>0</v>
          </cell>
          <cell r="X602">
            <v>98.724243315204305</v>
          </cell>
          <cell r="Y602">
            <v>2380.38</v>
          </cell>
          <cell r="Z602">
            <v>98.234536720645778</v>
          </cell>
          <cell r="AB602">
            <v>39681</v>
          </cell>
          <cell r="AC602">
            <v>82.75</v>
          </cell>
          <cell r="AD602">
            <v>81.950003280624642</v>
          </cell>
          <cell r="AE602">
            <v>83.725345427697491</v>
          </cell>
          <cell r="AF602">
            <v>98.724243315204305</v>
          </cell>
          <cell r="AG602">
            <v>98.234536720645778</v>
          </cell>
        </row>
        <row r="603">
          <cell r="A603">
            <v>39682</v>
          </cell>
          <cell r="B603">
            <v>30</v>
          </cell>
          <cell r="C603">
            <v>0</v>
          </cell>
          <cell r="D603">
            <v>16.96</v>
          </cell>
          <cell r="E603">
            <v>83.857142857142861</v>
          </cell>
          <cell r="F603">
            <v>25.27</v>
          </cell>
          <cell r="G603">
            <v>43.84</v>
          </cell>
          <cell r="H603">
            <v>25.9</v>
          </cell>
          <cell r="I603">
            <v>30.19</v>
          </cell>
          <cell r="J603">
            <v>82.146840758480408</v>
          </cell>
          <cell r="K603">
            <v>31.91</v>
          </cell>
          <cell r="L603">
            <v>25</v>
          </cell>
          <cell r="M603">
            <v>23.78</v>
          </cell>
          <cell r="N603">
            <v>85.107056217698556</v>
          </cell>
          <cell r="O603">
            <v>30</v>
          </cell>
          <cell r="P603">
            <v>15.12</v>
          </cell>
          <cell r="Q603">
            <v>16.96</v>
          </cell>
          <cell r="R603">
            <v>41.53</v>
          </cell>
          <cell r="S603">
            <v>22.86</v>
          </cell>
          <cell r="T603">
            <v>58.44</v>
          </cell>
          <cell r="U603">
            <v>47.28</v>
          </cell>
          <cell r="V603">
            <v>19.79</v>
          </cell>
          <cell r="W603">
            <v>0</v>
          </cell>
          <cell r="X603">
            <v>99.833593508970139</v>
          </cell>
          <cell r="Y603">
            <v>2414.71</v>
          </cell>
          <cell r="Z603">
            <v>99.651281797322511</v>
          </cell>
          <cell r="AB603">
            <v>39682</v>
          </cell>
          <cell r="AC603">
            <v>83.857142857142861</v>
          </cell>
          <cell r="AD603">
            <v>82.146840758480408</v>
          </cell>
          <cell r="AE603">
            <v>85.107056217698556</v>
          </cell>
          <cell r="AF603">
            <v>99.833593508970139</v>
          </cell>
          <cell r="AG603">
            <v>99.651281797322511</v>
          </cell>
        </row>
        <row r="604">
          <cell r="A604">
            <v>39683</v>
          </cell>
          <cell r="B604">
            <v>30</v>
          </cell>
          <cell r="C604">
            <v>0</v>
          </cell>
          <cell r="D604">
            <v>16.96</v>
          </cell>
          <cell r="E604">
            <v>83.857142857142861</v>
          </cell>
          <cell r="F604">
            <v>25.27</v>
          </cell>
          <cell r="G604">
            <v>43.84</v>
          </cell>
          <cell r="H604">
            <v>25.9</v>
          </cell>
          <cell r="I604">
            <v>30.19</v>
          </cell>
          <cell r="J604">
            <v>82.146840758480408</v>
          </cell>
          <cell r="K604">
            <v>31.91</v>
          </cell>
          <cell r="L604">
            <v>25</v>
          </cell>
          <cell r="M604">
            <v>23.78</v>
          </cell>
          <cell r="N604">
            <v>85.107056217698556</v>
          </cell>
          <cell r="O604">
            <v>30</v>
          </cell>
          <cell r="P604">
            <v>15.12</v>
          </cell>
          <cell r="Q604">
            <v>16.96</v>
          </cell>
          <cell r="R604">
            <v>41.53</v>
          </cell>
          <cell r="S604">
            <v>22.86</v>
          </cell>
          <cell r="T604">
            <v>58.44</v>
          </cell>
          <cell r="U604">
            <v>47.28</v>
          </cell>
          <cell r="V604">
            <v>19.79</v>
          </cell>
          <cell r="W604">
            <v>0</v>
          </cell>
          <cell r="X604">
            <v>99.833593508970139</v>
          </cell>
          <cell r="Y604">
            <v>2414.71</v>
          </cell>
          <cell r="Z604">
            <v>99.651281797322511</v>
          </cell>
          <cell r="AB604">
            <v>39683</v>
          </cell>
          <cell r="AC604">
            <v>83.857142857142861</v>
          </cell>
          <cell r="AD604">
            <v>82.146840758480408</v>
          </cell>
          <cell r="AE604">
            <v>85.107056217698556</v>
          </cell>
          <cell r="AF604">
            <v>99.833593508970139</v>
          </cell>
          <cell r="AG604">
            <v>99.651281797322511</v>
          </cell>
        </row>
        <row r="605">
          <cell r="A605">
            <v>39684</v>
          </cell>
          <cell r="B605">
            <v>30</v>
          </cell>
          <cell r="C605">
            <v>0</v>
          </cell>
          <cell r="D605">
            <v>16.96</v>
          </cell>
          <cell r="E605">
            <v>83.857142857142861</v>
          </cell>
          <cell r="F605">
            <v>25.27</v>
          </cell>
          <cell r="G605">
            <v>43.84</v>
          </cell>
          <cell r="H605">
            <v>25.9</v>
          </cell>
          <cell r="I605">
            <v>30.19</v>
          </cell>
          <cell r="J605">
            <v>82.146840758480408</v>
          </cell>
          <cell r="K605">
            <v>31.91</v>
          </cell>
          <cell r="L605">
            <v>25</v>
          </cell>
          <cell r="M605">
            <v>23.78</v>
          </cell>
          <cell r="N605">
            <v>85.107056217698556</v>
          </cell>
          <cell r="O605">
            <v>30</v>
          </cell>
          <cell r="P605">
            <v>15.12</v>
          </cell>
          <cell r="Q605">
            <v>16.96</v>
          </cell>
          <cell r="R605">
            <v>41.53</v>
          </cell>
          <cell r="S605">
            <v>22.86</v>
          </cell>
          <cell r="T605">
            <v>58.44</v>
          </cell>
          <cell r="U605">
            <v>47.28</v>
          </cell>
          <cell r="V605">
            <v>19.79</v>
          </cell>
          <cell r="W605">
            <v>0</v>
          </cell>
          <cell r="X605">
            <v>99.833593508970139</v>
          </cell>
          <cell r="Y605">
            <v>2414.71</v>
          </cell>
          <cell r="Z605">
            <v>99.651281797322511</v>
          </cell>
          <cell r="AB605">
            <v>39684</v>
          </cell>
          <cell r="AC605">
            <v>83.857142857142861</v>
          </cell>
          <cell r="AD605">
            <v>82.146840758480408</v>
          </cell>
          <cell r="AE605">
            <v>85.107056217698556</v>
          </cell>
          <cell r="AF605">
            <v>99.833593508970139</v>
          </cell>
          <cell r="AG605">
            <v>99.651281797322511</v>
          </cell>
        </row>
        <row r="606">
          <cell r="A606">
            <v>39685</v>
          </cell>
          <cell r="B606">
            <v>30.12</v>
          </cell>
          <cell r="C606">
            <v>0</v>
          </cell>
          <cell r="D606">
            <v>16.48</v>
          </cell>
          <cell r="E606">
            <v>83.214285714285722</v>
          </cell>
          <cell r="F606">
            <v>19.73</v>
          </cell>
          <cell r="G606">
            <v>43.23</v>
          </cell>
          <cell r="H606">
            <v>25.02</v>
          </cell>
          <cell r="I606">
            <v>29.21</v>
          </cell>
          <cell r="J606">
            <v>76.891280099730992</v>
          </cell>
          <cell r="K606">
            <v>31.1</v>
          </cell>
          <cell r="L606">
            <v>24.29</v>
          </cell>
          <cell r="M606">
            <v>23.18</v>
          </cell>
          <cell r="N606">
            <v>82.871005168231193</v>
          </cell>
          <cell r="O606">
            <v>30.12</v>
          </cell>
          <cell r="P606">
            <v>14.4</v>
          </cell>
          <cell r="Q606">
            <v>16.48</v>
          </cell>
          <cell r="R606">
            <v>41.56</v>
          </cell>
          <cell r="S606">
            <v>22.03</v>
          </cell>
          <cell r="T606">
            <v>57.82</v>
          </cell>
          <cell r="U606">
            <v>46.32</v>
          </cell>
          <cell r="V606">
            <v>19.149999999999999</v>
          </cell>
          <cell r="W606">
            <v>0</v>
          </cell>
          <cell r="X606">
            <v>98.209187868098738</v>
          </cell>
          <cell r="Y606">
            <v>2365.59</v>
          </cell>
          <cell r="Z606">
            <v>97.624176694894288</v>
          </cell>
          <cell r="AB606">
            <v>39685</v>
          </cell>
          <cell r="AC606">
            <v>83.214285714285722</v>
          </cell>
          <cell r="AD606">
            <v>76.891280099730992</v>
          </cell>
          <cell r="AE606">
            <v>82.871005168231193</v>
          </cell>
          <cell r="AF606">
            <v>98.209187868098738</v>
          </cell>
          <cell r="AG606">
            <v>97.624176694894288</v>
          </cell>
        </row>
        <row r="607">
          <cell r="A607">
            <v>39686</v>
          </cell>
          <cell r="B607">
            <v>29.99</v>
          </cell>
          <cell r="C607">
            <v>0</v>
          </cell>
          <cell r="D607">
            <v>16.48</v>
          </cell>
          <cell r="E607">
            <v>82.982142857142861</v>
          </cell>
          <cell r="F607">
            <v>19.63</v>
          </cell>
          <cell r="G607">
            <v>43.82</v>
          </cell>
          <cell r="H607">
            <v>24.95</v>
          </cell>
          <cell r="I607">
            <v>28.75</v>
          </cell>
          <cell r="J607">
            <v>76.865035102683549</v>
          </cell>
          <cell r="K607">
            <v>31.41</v>
          </cell>
          <cell r="L607">
            <v>24.37</v>
          </cell>
          <cell r="M607">
            <v>23.38</v>
          </cell>
          <cell r="N607">
            <v>83.493302394262201</v>
          </cell>
          <cell r="O607">
            <v>29.99</v>
          </cell>
          <cell r="P607">
            <v>14.4</v>
          </cell>
          <cell r="Q607">
            <v>16.48</v>
          </cell>
          <cell r="R607">
            <v>42.84</v>
          </cell>
          <cell r="S607">
            <v>22.17</v>
          </cell>
          <cell r="T607">
            <v>57.97</v>
          </cell>
          <cell r="U607">
            <v>46.85</v>
          </cell>
          <cell r="V607">
            <v>19.079999999999998</v>
          </cell>
          <cell r="W607">
            <v>0</v>
          </cell>
          <cell r="X607">
            <v>98.96196121386842</v>
          </cell>
          <cell r="Y607">
            <v>2361.9699999999998</v>
          </cell>
          <cell r="Z607">
            <v>97.474784991498694</v>
          </cell>
          <cell r="AB607">
            <v>39686</v>
          </cell>
          <cell r="AC607">
            <v>82.982142857142861</v>
          </cell>
          <cell r="AD607">
            <v>76.865035102683549</v>
          </cell>
          <cell r="AE607">
            <v>83.493302394262201</v>
          </cell>
          <cell r="AF607">
            <v>98.96196121386842</v>
          </cell>
          <cell r="AG607">
            <v>97.474784991498694</v>
          </cell>
        </row>
        <row r="608">
          <cell r="A608">
            <v>39687</v>
          </cell>
          <cell r="B608">
            <v>30.27</v>
          </cell>
          <cell r="C608">
            <v>0</v>
          </cell>
          <cell r="D608">
            <v>17.010000000000002</v>
          </cell>
          <cell r="E608">
            <v>84.428571428571431</v>
          </cell>
          <cell r="F608">
            <v>19.52</v>
          </cell>
          <cell r="G608">
            <v>43.95</v>
          </cell>
          <cell r="H608">
            <v>24.59</v>
          </cell>
          <cell r="I608">
            <v>28.86</v>
          </cell>
          <cell r="J608">
            <v>76.714126369660789</v>
          </cell>
          <cell r="K608">
            <v>31.24</v>
          </cell>
          <cell r="L608">
            <v>25.04</v>
          </cell>
          <cell r="M608">
            <v>23.65</v>
          </cell>
          <cell r="N608">
            <v>84.305453011285735</v>
          </cell>
          <cell r="O608">
            <v>30.27</v>
          </cell>
          <cell r="P608">
            <v>14.58</v>
          </cell>
          <cell r="Q608">
            <v>17.010000000000002</v>
          </cell>
          <cell r="R608">
            <v>42.99</v>
          </cell>
          <cell r="S608">
            <v>22.35</v>
          </cell>
          <cell r="T608">
            <v>58.02</v>
          </cell>
          <cell r="U608">
            <v>46.83</v>
          </cell>
          <cell r="V608">
            <v>19.350000000000001</v>
          </cell>
          <cell r="W608">
            <v>0</v>
          </cell>
          <cell r="X608">
            <v>99.603799540261505</v>
          </cell>
          <cell r="Y608">
            <v>2382.46</v>
          </cell>
          <cell r="Z608">
            <v>98.320375047458697</v>
          </cell>
          <cell r="AB608">
            <v>39687</v>
          </cell>
          <cell r="AC608">
            <v>84.428571428571431</v>
          </cell>
          <cell r="AD608">
            <v>76.714126369660789</v>
          </cell>
          <cell r="AE608">
            <v>84.305453011285735</v>
          </cell>
          <cell r="AF608">
            <v>99.603799540261505</v>
          </cell>
          <cell r="AG608">
            <v>98.320375047458697</v>
          </cell>
        </row>
        <row r="609">
          <cell r="A609">
            <v>39688</v>
          </cell>
          <cell r="B609">
            <v>32.5</v>
          </cell>
          <cell r="C609">
            <v>0</v>
          </cell>
          <cell r="D609">
            <v>17.29</v>
          </cell>
          <cell r="E609">
            <v>88.910714285714292</v>
          </cell>
          <cell r="F609">
            <v>19.59</v>
          </cell>
          <cell r="G609">
            <v>44.05</v>
          </cell>
          <cell r="H609">
            <v>24.48</v>
          </cell>
          <cell r="I609">
            <v>29.8</v>
          </cell>
          <cell r="J609">
            <v>77.370251295846742</v>
          </cell>
          <cell r="K609">
            <v>31.53</v>
          </cell>
          <cell r="L609">
            <v>25.59</v>
          </cell>
          <cell r="M609">
            <v>23.01</v>
          </cell>
          <cell r="N609">
            <v>84.516401223499642</v>
          </cell>
          <cell r="O609">
            <v>32.5</v>
          </cell>
          <cell r="P609">
            <v>14.78</v>
          </cell>
          <cell r="Q609">
            <v>17.29</v>
          </cell>
          <cell r="R609">
            <v>43.53</v>
          </cell>
          <cell r="S609">
            <v>22.89</v>
          </cell>
          <cell r="T609">
            <v>58.81</v>
          </cell>
          <cell r="U609">
            <v>47.01</v>
          </cell>
          <cell r="V609">
            <v>19.8</v>
          </cell>
          <cell r="W609">
            <v>0</v>
          </cell>
          <cell r="X609">
            <v>101.66798329366151</v>
          </cell>
          <cell r="Y609">
            <v>2411.64</v>
          </cell>
          <cell r="Z609">
            <v>99.524587728420741</v>
          </cell>
          <cell r="AB609">
            <v>39688</v>
          </cell>
          <cell r="AC609">
            <v>88.910714285714292</v>
          </cell>
          <cell r="AD609">
            <v>77.370251295846742</v>
          </cell>
          <cell r="AE609">
            <v>84.516401223499642</v>
          </cell>
          <cell r="AF609">
            <v>101.66798329366151</v>
          </cell>
          <cell r="AG609">
            <v>99.524587728420741</v>
          </cell>
        </row>
        <row r="610">
          <cell r="A610">
            <v>39689</v>
          </cell>
          <cell r="B610">
            <v>32.25</v>
          </cell>
          <cell r="C610">
            <v>0</v>
          </cell>
          <cell r="D610">
            <v>17.78</v>
          </cell>
          <cell r="E610">
            <v>89.339285714285722</v>
          </cell>
          <cell r="F610">
            <v>19.05</v>
          </cell>
          <cell r="G610">
            <v>43.56</v>
          </cell>
          <cell r="H610">
            <v>24.79</v>
          </cell>
          <cell r="I610">
            <v>29.11</v>
          </cell>
          <cell r="J610">
            <v>76.445115149924547</v>
          </cell>
          <cell r="K610">
            <v>31.47</v>
          </cell>
          <cell r="L610">
            <v>25.88</v>
          </cell>
          <cell r="M610">
            <v>22.58</v>
          </cell>
          <cell r="N610">
            <v>84.305453011285721</v>
          </cell>
          <cell r="O610">
            <v>32.25</v>
          </cell>
          <cell r="P610">
            <v>14.34</v>
          </cell>
          <cell r="Q610">
            <v>17.78</v>
          </cell>
          <cell r="R610">
            <v>42.82</v>
          </cell>
          <cell r="S610">
            <v>22.31</v>
          </cell>
          <cell r="T610">
            <v>57.78</v>
          </cell>
          <cell r="U610">
            <v>46.05</v>
          </cell>
          <cell r="V610">
            <v>19.309999999999999</v>
          </cell>
          <cell r="W610">
            <v>0</v>
          </cell>
          <cell r="X610">
            <v>100.09508319750067</v>
          </cell>
          <cell r="Y610">
            <v>2367.52</v>
          </cell>
          <cell r="Z610">
            <v>97.703824757754347</v>
          </cell>
          <cell r="AB610">
            <v>39689</v>
          </cell>
          <cell r="AC610">
            <v>89.339285714285722</v>
          </cell>
          <cell r="AD610">
            <v>76.445115149924547</v>
          </cell>
          <cell r="AE610">
            <v>84.305453011285721</v>
          </cell>
          <cell r="AF610">
            <v>100.09508319750067</v>
          </cell>
          <cell r="AG610">
            <v>97.703824757754347</v>
          </cell>
        </row>
        <row r="611">
          <cell r="A611">
            <v>39690</v>
          </cell>
          <cell r="B611">
            <v>32.25</v>
          </cell>
          <cell r="C611">
            <v>0</v>
          </cell>
          <cell r="D611">
            <v>17.78</v>
          </cell>
          <cell r="E611">
            <v>89.339285714285722</v>
          </cell>
          <cell r="F611">
            <v>19.05</v>
          </cell>
          <cell r="G611">
            <v>43.56</v>
          </cell>
          <cell r="H611">
            <v>24.79</v>
          </cell>
          <cell r="I611">
            <v>29.11</v>
          </cell>
          <cell r="J611">
            <v>76.445115149924547</v>
          </cell>
          <cell r="K611">
            <v>31.47</v>
          </cell>
          <cell r="L611">
            <v>25.88</v>
          </cell>
          <cell r="M611">
            <v>22.58</v>
          </cell>
          <cell r="N611">
            <v>84.305453011285721</v>
          </cell>
          <cell r="O611">
            <v>32.25</v>
          </cell>
          <cell r="P611">
            <v>14.34</v>
          </cell>
          <cell r="Q611">
            <v>17.78</v>
          </cell>
          <cell r="R611">
            <v>42.82</v>
          </cell>
          <cell r="S611">
            <v>22.31</v>
          </cell>
          <cell r="T611">
            <v>57.78</v>
          </cell>
          <cell r="U611">
            <v>46.05</v>
          </cell>
          <cell r="V611">
            <v>19.309999999999999</v>
          </cell>
          <cell r="W611">
            <v>0</v>
          </cell>
          <cell r="X611">
            <v>100.09508319750067</v>
          </cell>
          <cell r="Y611">
            <v>2367.52</v>
          </cell>
          <cell r="Z611">
            <v>97.703824757754347</v>
          </cell>
          <cell r="AB611">
            <v>39690</v>
          </cell>
          <cell r="AC611">
            <v>89.339285714285722</v>
          </cell>
          <cell r="AD611">
            <v>76.445115149924547</v>
          </cell>
          <cell r="AE611">
            <v>84.305453011285721</v>
          </cell>
          <cell r="AF611">
            <v>100.09508319750067</v>
          </cell>
          <cell r="AG611">
            <v>97.703824757754347</v>
          </cell>
        </row>
        <row r="612">
          <cell r="A612">
            <v>39691</v>
          </cell>
          <cell r="B612">
            <v>32.25</v>
          </cell>
          <cell r="C612">
            <v>0</v>
          </cell>
          <cell r="D612">
            <v>17.78</v>
          </cell>
          <cell r="E612">
            <v>89.339285714285722</v>
          </cell>
          <cell r="F612">
            <v>19.05</v>
          </cell>
          <cell r="G612">
            <v>43.56</v>
          </cell>
          <cell r="H612">
            <v>24.79</v>
          </cell>
          <cell r="I612">
            <v>29.11</v>
          </cell>
          <cell r="J612">
            <v>76.445115149924547</v>
          </cell>
          <cell r="K612">
            <v>31.47</v>
          </cell>
          <cell r="L612">
            <v>25.88</v>
          </cell>
          <cell r="M612">
            <v>22.58</v>
          </cell>
          <cell r="N612">
            <v>84.305453011285721</v>
          </cell>
          <cell r="O612">
            <v>32.25</v>
          </cell>
          <cell r="P612">
            <v>14.34</v>
          </cell>
          <cell r="Q612">
            <v>17.78</v>
          </cell>
          <cell r="R612">
            <v>42.82</v>
          </cell>
          <cell r="S612">
            <v>22.31</v>
          </cell>
          <cell r="T612">
            <v>57.78</v>
          </cell>
          <cell r="U612">
            <v>46.05</v>
          </cell>
          <cell r="V612">
            <v>19.309999999999999</v>
          </cell>
          <cell r="W612">
            <v>0</v>
          </cell>
          <cell r="X612">
            <v>100.09508319750067</v>
          </cell>
          <cell r="Y612">
            <v>2367.52</v>
          </cell>
          <cell r="Z612">
            <v>97.703824757754347</v>
          </cell>
          <cell r="AB612">
            <v>39691</v>
          </cell>
          <cell r="AC612">
            <v>89.339285714285722</v>
          </cell>
          <cell r="AD612">
            <v>76.445115149924547</v>
          </cell>
          <cell r="AE612">
            <v>84.305453011285721</v>
          </cell>
          <cell r="AF612">
            <v>100.09508319750067</v>
          </cell>
          <cell r="AG612">
            <v>97.703824757754347</v>
          </cell>
        </row>
        <row r="613">
          <cell r="A613">
            <v>39692</v>
          </cell>
          <cell r="B613">
            <v>32.25</v>
          </cell>
          <cell r="C613">
            <v>0</v>
          </cell>
          <cell r="D613">
            <v>17.78</v>
          </cell>
          <cell r="E613">
            <v>89.339285714285722</v>
          </cell>
          <cell r="F613">
            <v>19.05</v>
          </cell>
          <cell r="G613">
            <v>43.56</v>
          </cell>
          <cell r="H613">
            <v>24.79</v>
          </cell>
          <cell r="I613">
            <v>29.11</v>
          </cell>
          <cell r="J613">
            <v>76.445115149924547</v>
          </cell>
          <cell r="K613">
            <v>31.47</v>
          </cell>
          <cell r="L613">
            <v>25.88</v>
          </cell>
          <cell r="M613">
            <v>22.58</v>
          </cell>
          <cell r="N613">
            <v>84.305453011285721</v>
          </cell>
          <cell r="O613">
            <v>32.25</v>
          </cell>
          <cell r="P613">
            <v>14.34</v>
          </cell>
          <cell r="Q613">
            <v>17.78</v>
          </cell>
          <cell r="R613">
            <v>42.82</v>
          </cell>
          <cell r="S613">
            <v>22.31</v>
          </cell>
          <cell r="T613">
            <v>57.78</v>
          </cell>
          <cell r="U613">
            <v>46.05</v>
          </cell>
          <cell r="V613">
            <v>19.309999999999999</v>
          </cell>
          <cell r="W613">
            <v>0</v>
          </cell>
          <cell r="X613">
            <v>100.09508319750067</v>
          </cell>
          <cell r="Y613">
            <v>2367.52</v>
          </cell>
          <cell r="Z613">
            <v>97.703824757754347</v>
          </cell>
          <cell r="AB613">
            <v>39692</v>
          </cell>
          <cell r="AC613">
            <v>89.339285714285722</v>
          </cell>
          <cell r="AD613">
            <v>76.445115149924547</v>
          </cell>
          <cell r="AE613">
            <v>84.305453011285721</v>
          </cell>
          <cell r="AF613">
            <v>100.09508319750067</v>
          </cell>
          <cell r="AG613">
            <v>97.703824757754347</v>
          </cell>
        </row>
        <row r="614">
          <cell r="A614">
            <v>39693</v>
          </cell>
          <cell r="B614">
            <v>34.159999999999997</v>
          </cell>
          <cell r="C614">
            <v>0</v>
          </cell>
          <cell r="D614">
            <v>17.100000000000001</v>
          </cell>
          <cell r="E614">
            <v>91.535714285714292</v>
          </cell>
          <cell r="F614">
            <v>19.21</v>
          </cell>
          <cell r="G614">
            <v>44.01</v>
          </cell>
          <cell r="H614">
            <v>25</v>
          </cell>
          <cell r="I614">
            <v>31.06</v>
          </cell>
          <cell r="J614">
            <v>78.262581195459617</v>
          </cell>
          <cell r="K614">
            <v>32.18</v>
          </cell>
          <cell r="L614">
            <v>25.77</v>
          </cell>
          <cell r="M614">
            <v>22.99</v>
          </cell>
          <cell r="N614">
            <v>85.370741482965926</v>
          </cell>
          <cell r="O614">
            <v>34.159999999999997</v>
          </cell>
          <cell r="P614">
            <v>14.9</v>
          </cell>
          <cell r="Q614">
            <v>17.100000000000001</v>
          </cell>
          <cell r="R614">
            <v>43.29</v>
          </cell>
          <cell r="S614">
            <v>22.33</v>
          </cell>
          <cell r="T614">
            <v>58.68</v>
          </cell>
          <cell r="U614">
            <v>45.92</v>
          </cell>
          <cell r="V614">
            <v>19.32</v>
          </cell>
          <cell r="W614">
            <v>0</v>
          </cell>
          <cell r="X614">
            <v>101.30744448068761</v>
          </cell>
          <cell r="Y614">
            <v>2349.2399999999998</v>
          </cell>
          <cell r="Z614">
            <v>96.949437924033077</v>
          </cell>
          <cell r="AB614">
            <v>39693</v>
          </cell>
          <cell r="AC614">
            <v>91.535714285714292</v>
          </cell>
          <cell r="AD614">
            <v>78.262581195459617</v>
          </cell>
          <cell r="AE614">
            <v>85.370741482965926</v>
          </cell>
          <cell r="AF614">
            <v>101.30744448068761</v>
          </cell>
          <cell r="AG614">
            <v>96.949437924033077</v>
          </cell>
        </row>
        <row r="615">
          <cell r="A615">
            <v>39694</v>
          </cell>
          <cell r="B615">
            <v>34.979999999999997</v>
          </cell>
          <cell r="C615">
            <v>0</v>
          </cell>
          <cell r="D615">
            <v>17.440000000000001</v>
          </cell>
          <cell r="E615">
            <v>93.607142857142861</v>
          </cell>
          <cell r="F615">
            <v>19.489999999999998</v>
          </cell>
          <cell r="G615">
            <v>44.41</v>
          </cell>
          <cell r="H615">
            <v>25.55</v>
          </cell>
          <cell r="I615">
            <v>30.65</v>
          </cell>
          <cell r="J615">
            <v>78.800603634932088</v>
          </cell>
          <cell r="K615">
            <v>33.28</v>
          </cell>
          <cell r="L615">
            <v>25.35</v>
          </cell>
          <cell r="M615">
            <v>22.87</v>
          </cell>
          <cell r="N615">
            <v>85.961396477164854</v>
          </cell>
          <cell r="O615">
            <v>34.979999999999997</v>
          </cell>
          <cell r="P615">
            <v>13.97</v>
          </cell>
          <cell r="Q615">
            <v>17.440000000000001</v>
          </cell>
          <cell r="R615">
            <v>43.51</v>
          </cell>
          <cell r="S615">
            <v>22.27</v>
          </cell>
          <cell r="T615">
            <v>58.66</v>
          </cell>
          <cell r="U615">
            <v>46.07</v>
          </cell>
          <cell r="V615">
            <v>19.45</v>
          </cell>
          <cell r="W615">
            <v>0</v>
          </cell>
          <cell r="X615">
            <v>101.56497220424041</v>
          </cell>
          <cell r="Y615">
            <v>2333.73</v>
          </cell>
          <cell r="Z615">
            <v>96.309364631307886</v>
          </cell>
          <cell r="AB615">
            <v>39694</v>
          </cell>
          <cell r="AC615">
            <v>93.607142857142861</v>
          </cell>
          <cell r="AD615">
            <v>78.800603634932088</v>
          </cell>
          <cell r="AE615">
            <v>85.961396477164854</v>
          </cell>
          <cell r="AF615">
            <v>101.56497220424041</v>
          </cell>
          <cell r="AG615">
            <v>96.309364631307886</v>
          </cell>
        </row>
        <row r="616">
          <cell r="A616">
            <v>39695</v>
          </cell>
          <cell r="B616">
            <v>32.72</v>
          </cell>
          <cell r="C616">
            <v>0</v>
          </cell>
          <cell r="D616">
            <v>17</v>
          </cell>
          <cell r="E616">
            <v>88.785714285714278</v>
          </cell>
          <cell r="F616">
            <v>18.7</v>
          </cell>
          <cell r="G616">
            <v>43.99</v>
          </cell>
          <cell r="H616">
            <v>24.67</v>
          </cell>
          <cell r="I616">
            <v>29</v>
          </cell>
          <cell r="J616">
            <v>76.346696410996657</v>
          </cell>
          <cell r="K616">
            <v>32.549999999999997</v>
          </cell>
          <cell r="L616">
            <v>24.87</v>
          </cell>
          <cell r="M616">
            <v>22.99</v>
          </cell>
          <cell r="N616">
            <v>84.811728720599092</v>
          </cell>
          <cell r="O616">
            <v>32.72</v>
          </cell>
          <cell r="P616">
            <v>13.33</v>
          </cell>
          <cell r="Q616">
            <v>17</v>
          </cell>
          <cell r="R616">
            <v>42.42</v>
          </cell>
          <cell r="S616">
            <v>22.13</v>
          </cell>
          <cell r="T616">
            <v>57.36</v>
          </cell>
          <cell r="U616">
            <v>46.37</v>
          </cell>
          <cell r="V616">
            <v>18.72</v>
          </cell>
          <cell r="W616">
            <v>0</v>
          </cell>
          <cell r="X616">
            <v>99.068934268267256</v>
          </cell>
          <cell r="Y616">
            <v>2259.04</v>
          </cell>
          <cell r="Z616">
            <v>93.227025867049633</v>
          </cell>
          <cell r="AB616">
            <v>39695</v>
          </cell>
          <cell r="AC616">
            <v>88.785714285714278</v>
          </cell>
          <cell r="AD616">
            <v>76.346696410996657</v>
          </cell>
          <cell r="AE616">
            <v>84.811728720599092</v>
          </cell>
          <cell r="AF616">
            <v>99.068934268267256</v>
          </cell>
          <cell r="AG616">
            <v>93.227025867049633</v>
          </cell>
        </row>
        <row r="617">
          <cell r="A617">
            <v>39696</v>
          </cell>
          <cell r="B617">
            <v>32.869999999999997</v>
          </cell>
          <cell r="C617">
            <v>0</v>
          </cell>
          <cell r="D617">
            <v>16.5</v>
          </cell>
          <cell r="E617">
            <v>88.160714285714278</v>
          </cell>
          <cell r="F617">
            <v>18.899999999999999</v>
          </cell>
          <cell r="G617">
            <v>43.4</v>
          </cell>
          <cell r="H617">
            <v>24.34</v>
          </cell>
          <cell r="I617">
            <v>27.21</v>
          </cell>
          <cell r="J617">
            <v>74.699822846269925</v>
          </cell>
          <cell r="K617">
            <v>32.15</v>
          </cell>
          <cell r="L617">
            <v>25.21</v>
          </cell>
          <cell r="M617">
            <v>22.49</v>
          </cell>
          <cell r="N617">
            <v>84.221073726400164</v>
          </cell>
          <cell r="O617">
            <v>32.869999999999997</v>
          </cell>
          <cell r="P617">
            <v>12.8</v>
          </cell>
          <cell r="Q617">
            <v>16.5</v>
          </cell>
          <cell r="R617">
            <v>42.93</v>
          </cell>
          <cell r="S617">
            <v>21.44</v>
          </cell>
          <cell r="T617">
            <v>56.92</v>
          </cell>
          <cell r="U617">
            <v>46.42</v>
          </cell>
          <cell r="V617">
            <v>18.75</v>
          </cell>
          <cell r="W617">
            <v>0</v>
          </cell>
          <cell r="X617">
            <v>98.506335241428872</v>
          </cell>
          <cell r="Y617">
            <v>2255.88</v>
          </cell>
          <cell r="Z617">
            <v>93.09661763977617</v>
          </cell>
          <cell r="AB617">
            <v>39696</v>
          </cell>
          <cell r="AC617">
            <v>88.160714285714278</v>
          </cell>
          <cell r="AD617">
            <v>74.699822846269925</v>
          </cell>
          <cell r="AE617">
            <v>84.221073726400164</v>
          </cell>
          <cell r="AF617">
            <v>98.506335241428872</v>
          </cell>
          <cell r="AG617">
            <v>93.09661763977617</v>
          </cell>
        </row>
        <row r="618">
          <cell r="A618">
            <v>39697</v>
          </cell>
          <cell r="B618">
            <v>32.869999999999997</v>
          </cell>
          <cell r="C618">
            <v>0</v>
          </cell>
          <cell r="D618">
            <v>16.5</v>
          </cell>
          <cell r="E618">
            <v>88.160714285714278</v>
          </cell>
          <cell r="F618">
            <v>18.899999999999999</v>
          </cell>
          <cell r="G618">
            <v>43.4</v>
          </cell>
          <cell r="H618">
            <v>24.34</v>
          </cell>
          <cell r="I618">
            <v>27.21</v>
          </cell>
          <cell r="J618">
            <v>74.699822846269925</v>
          </cell>
          <cell r="K618">
            <v>32.15</v>
          </cell>
          <cell r="L618">
            <v>25.21</v>
          </cell>
          <cell r="M618">
            <v>22.49</v>
          </cell>
          <cell r="N618">
            <v>84.221073726400164</v>
          </cell>
          <cell r="O618">
            <v>32.869999999999997</v>
          </cell>
          <cell r="P618">
            <v>12.8</v>
          </cell>
          <cell r="Q618">
            <v>16.5</v>
          </cell>
          <cell r="R618">
            <v>42.93</v>
          </cell>
          <cell r="S618">
            <v>21.44</v>
          </cell>
          <cell r="T618">
            <v>56.92</v>
          </cell>
          <cell r="U618">
            <v>46.42</v>
          </cell>
          <cell r="V618">
            <v>18.75</v>
          </cell>
          <cell r="W618">
            <v>0</v>
          </cell>
          <cell r="X618">
            <v>98.506335241428872</v>
          </cell>
          <cell r="Y618">
            <v>2255.88</v>
          </cell>
          <cell r="Z618">
            <v>93.09661763977617</v>
          </cell>
          <cell r="AB618">
            <v>39697</v>
          </cell>
          <cell r="AC618">
            <v>88.160714285714278</v>
          </cell>
          <cell r="AD618">
            <v>74.699822846269925</v>
          </cell>
          <cell r="AE618">
            <v>84.221073726400164</v>
          </cell>
          <cell r="AF618">
            <v>98.506335241428872</v>
          </cell>
          <cell r="AG618">
            <v>93.09661763977617</v>
          </cell>
        </row>
        <row r="619">
          <cell r="A619">
            <v>39698</v>
          </cell>
          <cell r="B619">
            <v>32.869999999999997</v>
          </cell>
          <cell r="C619">
            <v>0</v>
          </cell>
          <cell r="D619">
            <v>16.5</v>
          </cell>
          <cell r="E619">
            <v>88.160714285714278</v>
          </cell>
          <cell r="F619">
            <v>18.899999999999999</v>
          </cell>
          <cell r="G619">
            <v>43.4</v>
          </cell>
          <cell r="H619">
            <v>24.34</v>
          </cell>
          <cell r="I619">
            <v>27.21</v>
          </cell>
          <cell r="J619">
            <v>74.699822846269925</v>
          </cell>
          <cell r="K619">
            <v>32.15</v>
          </cell>
          <cell r="L619">
            <v>25.21</v>
          </cell>
          <cell r="M619">
            <v>22.49</v>
          </cell>
          <cell r="N619">
            <v>84.221073726400164</v>
          </cell>
          <cell r="O619">
            <v>32.869999999999997</v>
          </cell>
          <cell r="P619">
            <v>12.8</v>
          </cell>
          <cell r="Q619">
            <v>16.5</v>
          </cell>
          <cell r="R619">
            <v>42.93</v>
          </cell>
          <cell r="S619">
            <v>21.44</v>
          </cell>
          <cell r="T619">
            <v>56.92</v>
          </cell>
          <cell r="U619">
            <v>46.42</v>
          </cell>
          <cell r="V619">
            <v>18.75</v>
          </cell>
          <cell r="W619">
            <v>0</v>
          </cell>
          <cell r="X619">
            <v>98.506335241428872</v>
          </cell>
          <cell r="Y619">
            <v>2255.88</v>
          </cell>
          <cell r="Z619">
            <v>93.09661763977617</v>
          </cell>
          <cell r="AB619">
            <v>39698</v>
          </cell>
          <cell r="AC619">
            <v>88.160714285714278</v>
          </cell>
          <cell r="AD619">
            <v>74.699822846269925</v>
          </cell>
          <cell r="AE619">
            <v>84.221073726400164</v>
          </cell>
          <cell r="AF619">
            <v>98.506335241428872</v>
          </cell>
          <cell r="AG619">
            <v>93.09661763977617</v>
          </cell>
        </row>
        <row r="620">
          <cell r="A620">
            <v>39699</v>
          </cell>
          <cell r="B620">
            <v>33.590000000000003</v>
          </cell>
          <cell r="C620">
            <v>0</v>
          </cell>
          <cell r="D620">
            <v>17.52</v>
          </cell>
          <cell r="E620">
            <v>91.267857142857139</v>
          </cell>
          <cell r="F620">
            <v>19.46</v>
          </cell>
          <cell r="G620">
            <v>44.32</v>
          </cell>
          <cell r="H620">
            <v>24.52</v>
          </cell>
          <cell r="I620">
            <v>27.52</v>
          </cell>
          <cell r="J620">
            <v>75.992388950856238</v>
          </cell>
          <cell r="K620">
            <v>32.33</v>
          </cell>
          <cell r="L620">
            <v>25.85</v>
          </cell>
          <cell r="M620">
            <v>23.44</v>
          </cell>
          <cell r="N620">
            <v>86.08796540449319</v>
          </cell>
          <cell r="O620">
            <v>33.590000000000003</v>
          </cell>
          <cell r="P620">
            <v>13.09</v>
          </cell>
          <cell r="Q620">
            <v>17.52</v>
          </cell>
          <cell r="R620">
            <v>44.79</v>
          </cell>
          <cell r="S620">
            <v>21.39</v>
          </cell>
          <cell r="T620">
            <v>58.29</v>
          </cell>
          <cell r="U620">
            <v>46.96</v>
          </cell>
          <cell r="V620">
            <v>18.98</v>
          </cell>
          <cell r="W620">
            <v>0</v>
          </cell>
          <cell r="X620">
            <v>100.87559029811447</v>
          </cell>
          <cell r="Y620">
            <v>2269.7600000000002</v>
          </cell>
          <cell r="Z620">
            <v>93.669423397547021</v>
          </cell>
          <cell r="AB620">
            <v>39699</v>
          </cell>
          <cell r="AC620">
            <v>91.267857142857139</v>
          </cell>
          <cell r="AD620">
            <v>75.992388950856238</v>
          </cell>
          <cell r="AE620">
            <v>86.08796540449319</v>
          </cell>
          <cell r="AF620">
            <v>100.87559029811447</v>
          </cell>
          <cell r="AG620">
            <v>93.669423397547021</v>
          </cell>
        </row>
        <row r="621">
          <cell r="A621">
            <v>39700</v>
          </cell>
          <cell r="B621">
            <v>33</v>
          </cell>
          <cell r="C621">
            <v>0</v>
          </cell>
          <cell r="D621">
            <v>17.690000000000001</v>
          </cell>
          <cell r="E621">
            <v>90.517857142857139</v>
          </cell>
          <cell r="F621">
            <v>19.18</v>
          </cell>
          <cell r="G621">
            <v>43.99</v>
          </cell>
          <cell r="H621">
            <v>24.24</v>
          </cell>
          <cell r="I621">
            <v>27.72</v>
          </cell>
          <cell r="J621">
            <v>75.539662751787944</v>
          </cell>
          <cell r="K621">
            <v>32.54</v>
          </cell>
          <cell r="L621">
            <v>25.31</v>
          </cell>
          <cell r="M621">
            <v>23.08</v>
          </cell>
          <cell r="N621">
            <v>85.360194072355227</v>
          </cell>
          <cell r="O621">
            <v>33</v>
          </cell>
          <cell r="P621">
            <v>12.75</v>
          </cell>
          <cell r="Q621">
            <v>17.690000000000001</v>
          </cell>
          <cell r="R621">
            <v>45.61</v>
          </cell>
          <cell r="S621">
            <v>21.33</v>
          </cell>
          <cell r="T621">
            <v>57.86</v>
          </cell>
          <cell r="U621">
            <v>46.17</v>
          </cell>
          <cell r="V621">
            <v>18.690000000000001</v>
          </cell>
          <cell r="W621">
            <v>0</v>
          </cell>
          <cell r="X621">
            <v>100.27733358647649</v>
          </cell>
          <cell r="Y621">
            <v>2209.81</v>
          </cell>
          <cell r="Z621">
            <v>91.195381237722657</v>
          </cell>
          <cell r="AB621">
            <v>39700</v>
          </cell>
          <cell r="AC621">
            <v>90.517857142857139</v>
          </cell>
          <cell r="AD621">
            <v>75.539662751787944</v>
          </cell>
          <cell r="AE621">
            <v>85.360194072355227</v>
          </cell>
          <cell r="AF621">
            <v>100.27733358647649</v>
          </cell>
          <cell r="AG621">
            <v>91.195381237722657</v>
          </cell>
        </row>
        <row r="622">
          <cell r="A622">
            <v>39701</v>
          </cell>
          <cell r="B622">
            <v>33.78</v>
          </cell>
          <cell r="C622">
            <v>0</v>
          </cell>
          <cell r="D622">
            <v>16.89</v>
          </cell>
          <cell r="E622">
            <v>90.482142857142861</v>
          </cell>
          <cell r="F622">
            <v>19.309999999999999</v>
          </cell>
          <cell r="G622">
            <v>44.09</v>
          </cell>
          <cell r="H622">
            <v>24.5</v>
          </cell>
          <cell r="I622">
            <v>27.06</v>
          </cell>
          <cell r="J622">
            <v>75.42812151433634</v>
          </cell>
          <cell r="K622">
            <v>32.49</v>
          </cell>
          <cell r="L622">
            <v>25.18</v>
          </cell>
          <cell r="M622">
            <v>23.9</v>
          </cell>
          <cell r="N622">
            <v>86.035228351439713</v>
          </cell>
          <cell r="O622">
            <v>33.78</v>
          </cell>
          <cell r="P622">
            <v>12.97</v>
          </cell>
          <cell r="Q622">
            <v>16.89</v>
          </cell>
          <cell r="R622">
            <v>47.34</v>
          </cell>
          <cell r="S622">
            <v>21.67</v>
          </cell>
          <cell r="T622">
            <v>57.9</v>
          </cell>
          <cell r="U622">
            <v>46.99</v>
          </cell>
          <cell r="V622">
            <v>19.059999999999999</v>
          </cell>
          <cell r="W622">
            <v>0</v>
          </cell>
          <cell r="X622">
            <v>101.6640213286838</v>
          </cell>
          <cell r="Y622">
            <v>2228.6999999999998</v>
          </cell>
          <cell r="Z622">
            <v>91.974941811518846</v>
          </cell>
          <cell r="AB622">
            <v>39701</v>
          </cell>
          <cell r="AC622">
            <v>90.482142857142861</v>
          </cell>
          <cell r="AD622">
            <v>75.42812151433634</v>
          </cell>
          <cell r="AE622">
            <v>86.035228351439713</v>
          </cell>
          <cell r="AF622">
            <v>101.6640213286838</v>
          </cell>
          <cell r="AG622">
            <v>91.974941811518846</v>
          </cell>
        </row>
        <row r="623">
          <cell r="A623">
            <v>39702</v>
          </cell>
          <cell r="B623">
            <v>34.229999999999997</v>
          </cell>
          <cell r="C623">
            <v>0</v>
          </cell>
          <cell r="D623">
            <v>16.71</v>
          </cell>
          <cell r="E623">
            <v>90.964285714285708</v>
          </cell>
          <cell r="F623">
            <v>18.39</v>
          </cell>
          <cell r="G623">
            <v>44</v>
          </cell>
          <cell r="H623">
            <v>24.83</v>
          </cell>
          <cell r="I623">
            <v>26.57</v>
          </cell>
          <cell r="J623">
            <v>74.660455350698768</v>
          </cell>
          <cell r="K623">
            <v>32.56</v>
          </cell>
          <cell r="L623">
            <v>26.31</v>
          </cell>
          <cell r="M623">
            <v>23.99</v>
          </cell>
          <cell r="N623">
            <v>87.395844320219382</v>
          </cell>
          <cell r="O623">
            <v>34.229999999999997</v>
          </cell>
          <cell r="P623">
            <v>13.33</v>
          </cell>
          <cell r="Q623">
            <v>16.71</v>
          </cell>
          <cell r="R623">
            <v>44.89</v>
          </cell>
          <cell r="S623">
            <v>22.08</v>
          </cell>
          <cell r="T623">
            <v>57.93</v>
          </cell>
          <cell r="U623">
            <v>47.04</v>
          </cell>
          <cell r="V623">
            <v>19.05</v>
          </cell>
          <cell r="W623">
            <v>0</v>
          </cell>
          <cell r="X623">
            <v>101.13311802166727</v>
          </cell>
          <cell r="Y623">
            <v>2258.2199999999998</v>
          </cell>
          <cell r="Z623">
            <v>93.193185757440702</v>
          </cell>
          <cell r="AB623">
            <v>39702</v>
          </cell>
          <cell r="AC623">
            <v>90.964285714285708</v>
          </cell>
          <cell r="AD623">
            <v>74.660455350698768</v>
          </cell>
          <cell r="AE623">
            <v>87.395844320219382</v>
          </cell>
          <cell r="AF623">
            <v>101.13311802166727</v>
          </cell>
          <cell r="AG623">
            <v>93.193185757440702</v>
          </cell>
        </row>
        <row r="624">
          <cell r="A624">
            <v>39703</v>
          </cell>
          <cell r="B624">
            <v>34.03</v>
          </cell>
          <cell r="C624">
            <v>0</v>
          </cell>
          <cell r="D624">
            <v>16.97</v>
          </cell>
          <cell r="E624">
            <v>91.071428571428569</v>
          </cell>
          <cell r="F624">
            <v>18.96</v>
          </cell>
          <cell r="G624">
            <v>43.61</v>
          </cell>
          <cell r="H624">
            <v>24.46</v>
          </cell>
          <cell r="I624">
            <v>26.78</v>
          </cell>
          <cell r="J624">
            <v>74.673577849222497</v>
          </cell>
          <cell r="K624">
            <v>32.5</v>
          </cell>
          <cell r="L624">
            <v>25.61</v>
          </cell>
          <cell r="M624">
            <v>24.29</v>
          </cell>
          <cell r="N624">
            <v>86.910663432127421</v>
          </cell>
          <cell r="O624">
            <v>34.03</v>
          </cell>
          <cell r="P624">
            <v>13.39</v>
          </cell>
          <cell r="Q624">
            <v>16.97</v>
          </cell>
          <cell r="R624">
            <v>41.51</v>
          </cell>
          <cell r="S624">
            <v>22.75</v>
          </cell>
          <cell r="T624">
            <v>57.49</v>
          </cell>
          <cell r="U624">
            <v>46.67</v>
          </cell>
          <cell r="V624">
            <v>18.98</v>
          </cell>
          <cell r="W624">
            <v>0</v>
          </cell>
          <cell r="X624">
            <v>99.758316174393173</v>
          </cell>
          <cell r="Y624">
            <v>2261.27</v>
          </cell>
          <cell r="Z624">
            <v>93.319054457815426</v>
          </cell>
          <cell r="AB624">
            <v>39703</v>
          </cell>
          <cell r="AC624">
            <v>91.071428571428569</v>
          </cell>
          <cell r="AD624">
            <v>74.673577849222497</v>
          </cell>
          <cell r="AE624">
            <v>86.910663432127421</v>
          </cell>
          <cell r="AF624">
            <v>99.758316174393173</v>
          </cell>
          <cell r="AG624">
            <v>93.319054457815426</v>
          </cell>
        </row>
        <row r="625">
          <cell r="A625">
            <v>39704</v>
          </cell>
          <cell r="B625">
            <v>34.03</v>
          </cell>
          <cell r="C625">
            <v>0</v>
          </cell>
          <cell r="D625">
            <v>16.97</v>
          </cell>
          <cell r="E625">
            <v>91.071428571428569</v>
          </cell>
          <cell r="F625">
            <v>18.96</v>
          </cell>
          <cell r="G625">
            <v>43.61</v>
          </cell>
          <cell r="H625">
            <v>24.46</v>
          </cell>
          <cell r="I625">
            <v>26.78</v>
          </cell>
          <cell r="J625">
            <v>74.673577849222497</v>
          </cell>
          <cell r="K625">
            <v>32.5</v>
          </cell>
          <cell r="L625">
            <v>25.61</v>
          </cell>
          <cell r="M625">
            <v>24.29</v>
          </cell>
          <cell r="N625">
            <v>86.910663432127421</v>
          </cell>
          <cell r="O625">
            <v>34.03</v>
          </cell>
          <cell r="P625">
            <v>13.39</v>
          </cell>
          <cell r="Q625">
            <v>16.97</v>
          </cell>
          <cell r="R625">
            <v>41.51</v>
          </cell>
          <cell r="S625">
            <v>22.75</v>
          </cell>
          <cell r="T625">
            <v>57.49</v>
          </cell>
          <cell r="U625">
            <v>46.67</v>
          </cell>
          <cell r="V625">
            <v>18.98</v>
          </cell>
          <cell r="W625">
            <v>0</v>
          </cell>
          <cell r="X625">
            <v>99.758316174393173</v>
          </cell>
          <cell r="Y625">
            <v>2261.27</v>
          </cell>
          <cell r="Z625">
            <v>93.319054457815426</v>
          </cell>
          <cell r="AB625">
            <v>39704</v>
          </cell>
          <cell r="AC625">
            <v>91.071428571428569</v>
          </cell>
          <cell r="AD625">
            <v>74.673577849222497</v>
          </cell>
          <cell r="AE625">
            <v>86.910663432127421</v>
          </cell>
          <cell r="AF625">
            <v>99.758316174393173</v>
          </cell>
          <cell r="AG625">
            <v>93.319054457815426</v>
          </cell>
        </row>
        <row r="626">
          <cell r="A626">
            <v>39705</v>
          </cell>
          <cell r="B626">
            <v>34.03</v>
          </cell>
          <cell r="C626">
            <v>0</v>
          </cell>
          <cell r="D626">
            <v>16.97</v>
          </cell>
          <cell r="E626">
            <v>91.071428571428569</v>
          </cell>
          <cell r="F626">
            <v>18.96</v>
          </cell>
          <cell r="G626">
            <v>43.61</v>
          </cell>
          <cell r="H626">
            <v>24.46</v>
          </cell>
          <cell r="I626">
            <v>26.78</v>
          </cell>
          <cell r="J626">
            <v>74.673577849222497</v>
          </cell>
          <cell r="K626">
            <v>32.5</v>
          </cell>
          <cell r="L626">
            <v>25.61</v>
          </cell>
          <cell r="M626">
            <v>24.29</v>
          </cell>
          <cell r="N626">
            <v>86.910663432127421</v>
          </cell>
          <cell r="O626">
            <v>34.03</v>
          </cell>
          <cell r="P626">
            <v>13.39</v>
          </cell>
          <cell r="Q626">
            <v>16.97</v>
          </cell>
          <cell r="R626">
            <v>41.51</v>
          </cell>
          <cell r="S626">
            <v>22.75</v>
          </cell>
          <cell r="T626">
            <v>57.49</v>
          </cell>
          <cell r="U626">
            <v>46.67</v>
          </cell>
          <cell r="V626">
            <v>18.98</v>
          </cell>
          <cell r="W626">
            <v>0</v>
          </cell>
          <cell r="X626">
            <v>99.758316174393173</v>
          </cell>
          <cell r="Y626">
            <v>2261.27</v>
          </cell>
          <cell r="Z626">
            <v>93.319054457815426</v>
          </cell>
          <cell r="AB626">
            <v>39705</v>
          </cell>
          <cell r="AC626">
            <v>91.071428571428569</v>
          </cell>
          <cell r="AD626">
            <v>74.673577849222497</v>
          </cell>
          <cell r="AE626">
            <v>86.910663432127421</v>
          </cell>
          <cell r="AF626">
            <v>99.758316174393173</v>
          </cell>
          <cell r="AG626">
            <v>93.319054457815426</v>
          </cell>
        </row>
        <row r="627">
          <cell r="A627">
            <v>39706</v>
          </cell>
          <cell r="B627">
            <v>32.67</v>
          </cell>
          <cell r="C627">
            <v>0</v>
          </cell>
          <cell r="D627">
            <v>16.079999999999998</v>
          </cell>
          <cell r="E627">
            <v>87.053571428571431</v>
          </cell>
          <cell r="F627">
            <v>18.63</v>
          </cell>
          <cell r="G627">
            <v>42.83</v>
          </cell>
          <cell r="H627">
            <v>24.34</v>
          </cell>
          <cell r="I627">
            <v>26.09</v>
          </cell>
          <cell r="J627">
            <v>73.413817990945475</v>
          </cell>
          <cell r="K627">
            <v>31.27</v>
          </cell>
          <cell r="L627">
            <v>25.01</v>
          </cell>
          <cell r="M627">
            <v>23.4</v>
          </cell>
          <cell r="N627">
            <v>84.041767746018365</v>
          </cell>
          <cell r="O627">
            <v>32.67</v>
          </cell>
          <cell r="P627">
            <v>12.67</v>
          </cell>
          <cell r="Q627">
            <v>16.079999999999998</v>
          </cell>
          <cell r="R627">
            <v>39.22</v>
          </cell>
          <cell r="S627">
            <v>22.51</v>
          </cell>
          <cell r="T627">
            <v>56.63</v>
          </cell>
          <cell r="U627">
            <v>45.61</v>
          </cell>
          <cell r="V627">
            <v>18.579999999999998</v>
          </cell>
          <cell r="W627">
            <v>0</v>
          </cell>
          <cell r="X627">
            <v>96.660059561804275</v>
          </cell>
          <cell r="Y627">
            <v>2179.91</v>
          </cell>
          <cell r="Z627">
            <v>89.961455289786883</v>
          </cell>
          <cell r="AB627">
            <v>39706</v>
          </cell>
          <cell r="AC627">
            <v>87.053571428571431</v>
          </cell>
          <cell r="AD627">
            <v>73.413817990945475</v>
          </cell>
          <cell r="AE627">
            <v>84.041767746018365</v>
          </cell>
          <cell r="AF627">
            <v>96.660059561804275</v>
          </cell>
          <cell r="AG627">
            <v>89.961455289786883</v>
          </cell>
        </row>
        <row r="628">
          <cell r="A628">
            <v>39707</v>
          </cell>
          <cell r="B628">
            <v>32.69</v>
          </cell>
          <cell r="C628">
            <v>0</v>
          </cell>
          <cell r="D628">
            <v>17.170000000000002</v>
          </cell>
          <cell r="E628">
            <v>89.035714285714278</v>
          </cell>
          <cell r="F628">
            <v>18.45</v>
          </cell>
          <cell r="G628">
            <v>42.16</v>
          </cell>
          <cell r="H628">
            <v>26.52</v>
          </cell>
          <cell r="I628">
            <v>27.44</v>
          </cell>
          <cell r="J628">
            <v>75.172232793123811</v>
          </cell>
          <cell r="K628">
            <v>31.17</v>
          </cell>
          <cell r="L628">
            <v>25.14</v>
          </cell>
          <cell r="M628">
            <v>22.75</v>
          </cell>
          <cell r="N628">
            <v>83.387828288155262</v>
          </cell>
          <cell r="O628">
            <v>32.69</v>
          </cell>
          <cell r="P628">
            <v>12.56</v>
          </cell>
          <cell r="Q628">
            <v>17.170000000000002</v>
          </cell>
          <cell r="R628">
            <v>41.3</v>
          </cell>
          <cell r="S628">
            <v>22.89</v>
          </cell>
          <cell r="T628">
            <v>56.99</v>
          </cell>
          <cell r="U628">
            <v>46.27</v>
          </cell>
          <cell r="V628">
            <v>19.989999999999998</v>
          </cell>
          <cell r="W628">
            <v>0</v>
          </cell>
          <cell r="X628">
            <v>98.993656933690303</v>
          </cell>
          <cell r="Y628">
            <v>2207.9</v>
          </cell>
          <cell r="Z628">
            <v>91.11655854338963</v>
          </cell>
          <cell r="AB628">
            <v>39707</v>
          </cell>
          <cell r="AC628">
            <v>89.035714285714278</v>
          </cell>
          <cell r="AD628">
            <v>75.172232793123811</v>
          </cell>
          <cell r="AE628">
            <v>83.387828288155262</v>
          </cell>
          <cell r="AF628">
            <v>98.993656933690303</v>
          </cell>
          <cell r="AG628">
            <v>91.11655854338963</v>
          </cell>
        </row>
        <row r="629">
          <cell r="A629">
            <v>39708</v>
          </cell>
          <cell r="B629">
            <v>32.69</v>
          </cell>
          <cell r="C629">
            <v>0</v>
          </cell>
          <cell r="D629">
            <v>17.21</v>
          </cell>
          <cell r="E629">
            <v>89.107142857142847</v>
          </cell>
          <cell r="F629">
            <v>17.96</v>
          </cell>
          <cell r="G629">
            <v>41</v>
          </cell>
          <cell r="H629">
            <v>26</v>
          </cell>
          <cell r="I629">
            <v>25.61</v>
          </cell>
          <cell r="J629">
            <v>72.547733088380028</v>
          </cell>
          <cell r="K629">
            <v>29.85</v>
          </cell>
          <cell r="L629">
            <v>24.01</v>
          </cell>
          <cell r="M629">
            <v>20.67</v>
          </cell>
          <cell r="N629">
            <v>78.609851281510387</v>
          </cell>
          <cell r="O629">
            <v>32.69</v>
          </cell>
          <cell r="P629">
            <v>11.8</v>
          </cell>
          <cell r="Q629">
            <v>17.21</v>
          </cell>
          <cell r="R629">
            <v>39.96</v>
          </cell>
          <cell r="S629">
            <v>21.74</v>
          </cell>
          <cell r="T629">
            <v>54.34</v>
          </cell>
          <cell r="U629">
            <v>46.32</v>
          </cell>
          <cell r="V629">
            <v>20.14</v>
          </cell>
          <cell r="W629">
            <v>0</v>
          </cell>
          <cell r="X629">
            <v>96.75118475629219</v>
          </cell>
          <cell r="Y629">
            <v>2098.85</v>
          </cell>
          <cell r="Z629">
            <v>86.616236649664074</v>
          </cell>
          <cell r="AB629">
            <v>39708</v>
          </cell>
          <cell r="AC629">
            <v>89.107142857142847</v>
          </cell>
          <cell r="AD629">
            <v>72.547733088380028</v>
          </cell>
          <cell r="AE629">
            <v>78.609851281510387</v>
          </cell>
          <cell r="AF629">
            <v>96.75118475629219</v>
          </cell>
          <cell r="AG629">
            <v>86.616236649664074</v>
          </cell>
        </row>
        <row r="630">
          <cell r="A630">
            <v>39709</v>
          </cell>
          <cell r="B630">
            <v>35.020000000000003</v>
          </cell>
          <cell r="C630">
            <v>0</v>
          </cell>
          <cell r="D630">
            <v>18.3</v>
          </cell>
          <cell r="E630">
            <v>95.214285714285722</v>
          </cell>
          <cell r="F630">
            <v>17.07</v>
          </cell>
          <cell r="G630">
            <v>41.79</v>
          </cell>
          <cell r="H630">
            <v>26.13</v>
          </cell>
          <cell r="I630">
            <v>26.26</v>
          </cell>
          <cell r="J630">
            <v>72.993898038186472</v>
          </cell>
          <cell r="K630">
            <v>31.35</v>
          </cell>
          <cell r="L630">
            <v>25.03</v>
          </cell>
          <cell r="M630">
            <v>20.61</v>
          </cell>
          <cell r="N630">
            <v>81.204514291741376</v>
          </cell>
          <cell r="O630">
            <v>35.020000000000003</v>
          </cell>
          <cell r="P630">
            <v>11.78</v>
          </cell>
          <cell r="Q630">
            <v>18.3</v>
          </cell>
          <cell r="R630">
            <v>43.68</v>
          </cell>
          <cell r="S630">
            <v>22.05</v>
          </cell>
          <cell r="T630">
            <v>55.27</v>
          </cell>
          <cell r="U630">
            <v>47.63</v>
          </cell>
          <cell r="V630">
            <v>20.71</v>
          </cell>
          <cell r="W630">
            <v>0</v>
          </cell>
          <cell r="X630">
            <v>100.808236893493</v>
          </cell>
          <cell r="Y630">
            <v>2199.1</v>
          </cell>
          <cell r="Z630">
            <v>90.753396391488806</v>
          </cell>
          <cell r="AB630">
            <v>39709</v>
          </cell>
          <cell r="AC630">
            <v>95.214285714285722</v>
          </cell>
          <cell r="AD630">
            <v>72.993898038186472</v>
          </cell>
          <cell r="AE630">
            <v>81.204514291741376</v>
          </cell>
          <cell r="AF630">
            <v>100.808236893493</v>
          </cell>
          <cell r="AG630">
            <v>90.753396391488806</v>
          </cell>
        </row>
        <row r="631">
          <cell r="A631">
            <v>39710</v>
          </cell>
          <cell r="B631">
            <v>35.99</v>
          </cell>
          <cell r="C631">
            <v>0</v>
          </cell>
          <cell r="D631">
            <v>18.52</v>
          </cell>
          <cell r="E631">
            <v>97.339285714285722</v>
          </cell>
          <cell r="F631">
            <v>16.82</v>
          </cell>
          <cell r="G631">
            <v>41.52</v>
          </cell>
          <cell r="H631">
            <v>26.3</v>
          </cell>
          <cell r="I631">
            <v>27.4</v>
          </cell>
          <cell r="J631">
            <v>73.512236729873365</v>
          </cell>
          <cell r="K631">
            <v>35.15</v>
          </cell>
          <cell r="L631">
            <v>27</v>
          </cell>
          <cell r="M631">
            <v>23.5</v>
          </cell>
          <cell r="N631">
            <v>90.338571880603311</v>
          </cell>
          <cell r="O631">
            <v>35.99</v>
          </cell>
          <cell r="P631">
            <v>13</v>
          </cell>
          <cell r="Q631">
            <v>18.52</v>
          </cell>
          <cell r="R631">
            <v>45.96</v>
          </cell>
          <cell r="S631">
            <v>22.94</v>
          </cell>
          <cell r="T631">
            <v>57.03</v>
          </cell>
          <cell r="U631">
            <v>49.34</v>
          </cell>
          <cell r="V631">
            <v>21</v>
          </cell>
          <cell r="W631">
            <v>0</v>
          </cell>
          <cell r="X631">
            <v>104.50871218269759</v>
          </cell>
          <cell r="Y631">
            <v>2273.9</v>
          </cell>
          <cell r="Z631">
            <v>93.840274682645813</v>
          </cell>
          <cell r="AB631">
            <v>39710</v>
          </cell>
          <cell r="AC631">
            <v>97.339285714285722</v>
          </cell>
          <cell r="AD631">
            <v>73.512236729873365</v>
          </cell>
          <cell r="AE631">
            <v>90.338571880603311</v>
          </cell>
          <cell r="AF631">
            <v>104.50871218269759</v>
          </cell>
          <cell r="AG631">
            <v>93.840274682645813</v>
          </cell>
        </row>
        <row r="632">
          <cell r="A632">
            <v>39711</v>
          </cell>
          <cell r="B632">
            <v>35.99</v>
          </cell>
          <cell r="C632">
            <v>0</v>
          </cell>
          <cell r="D632">
            <v>18.52</v>
          </cell>
          <cell r="E632">
            <v>97.339285714285722</v>
          </cell>
          <cell r="F632">
            <v>16.82</v>
          </cell>
          <cell r="G632">
            <v>41.52</v>
          </cell>
          <cell r="H632">
            <v>26.3</v>
          </cell>
          <cell r="I632">
            <v>27.4</v>
          </cell>
          <cell r="J632">
            <v>73.512236729873365</v>
          </cell>
          <cell r="K632">
            <v>35.15</v>
          </cell>
          <cell r="L632">
            <v>27</v>
          </cell>
          <cell r="M632">
            <v>23.5</v>
          </cell>
          <cell r="N632">
            <v>90.338571880603311</v>
          </cell>
          <cell r="O632">
            <v>35.99</v>
          </cell>
          <cell r="P632">
            <v>13</v>
          </cell>
          <cell r="Q632">
            <v>18.52</v>
          </cell>
          <cell r="R632">
            <v>45.96</v>
          </cell>
          <cell r="S632">
            <v>22.94</v>
          </cell>
          <cell r="T632">
            <v>57.03</v>
          </cell>
          <cell r="U632">
            <v>49.34</v>
          </cell>
          <cell r="V632">
            <v>21</v>
          </cell>
          <cell r="W632">
            <v>0</v>
          </cell>
          <cell r="X632">
            <v>104.50871218269759</v>
          </cell>
          <cell r="Y632">
            <v>2273.9</v>
          </cell>
          <cell r="Z632">
            <v>93.840274682645813</v>
          </cell>
          <cell r="AB632">
            <v>39711</v>
          </cell>
          <cell r="AC632">
            <v>97.339285714285722</v>
          </cell>
          <cell r="AD632">
            <v>73.512236729873365</v>
          </cell>
          <cell r="AE632">
            <v>90.338571880603311</v>
          </cell>
          <cell r="AF632">
            <v>104.50871218269759</v>
          </cell>
          <cell r="AG632">
            <v>93.840274682645813</v>
          </cell>
        </row>
        <row r="633">
          <cell r="A633">
            <v>39712</v>
          </cell>
          <cell r="B633">
            <v>35.99</v>
          </cell>
          <cell r="C633">
            <v>0</v>
          </cell>
          <cell r="D633">
            <v>18.52</v>
          </cell>
          <cell r="E633">
            <v>97.339285714285722</v>
          </cell>
          <cell r="F633">
            <v>16.82</v>
          </cell>
          <cell r="G633">
            <v>41.52</v>
          </cell>
          <cell r="H633">
            <v>26.3</v>
          </cell>
          <cell r="I633">
            <v>27.4</v>
          </cell>
          <cell r="J633">
            <v>73.512236729873365</v>
          </cell>
          <cell r="K633">
            <v>35.15</v>
          </cell>
          <cell r="L633">
            <v>27</v>
          </cell>
          <cell r="M633">
            <v>23.5</v>
          </cell>
          <cell r="N633">
            <v>90.338571880603311</v>
          </cell>
          <cell r="O633">
            <v>35.99</v>
          </cell>
          <cell r="P633">
            <v>13</v>
          </cell>
          <cell r="Q633">
            <v>18.52</v>
          </cell>
          <cell r="R633">
            <v>45.96</v>
          </cell>
          <cell r="S633">
            <v>22.94</v>
          </cell>
          <cell r="T633">
            <v>57.03</v>
          </cell>
          <cell r="U633">
            <v>49.34</v>
          </cell>
          <cell r="V633">
            <v>21</v>
          </cell>
          <cell r="W633">
            <v>0</v>
          </cell>
          <cell r="X633">
            <v>104.50871218269759</v>
          </cell>
          <cell r="Y633">
            <v>2273.9</v>
          </cell>
          <cell r="Z633">
            <v>93.840274682645813</v>
          </cell>
          <cell r="AB633">
            <v>39712</v>
          </cell>
          <cell r="AC633">
            <v>97.339285714285722</v>
          </cell>
          <cell r="AD633">
            <v>73.512236729873365</v>
          </cell>
          <cell r="AE633">
            <v>90.338571880603311</v>
          </cell>
          <cell r="AF633">
            <v>104.50871218269759</v>
          </cell>
          <cell r="AG633">
            <v>93.840274682645813</v>
          </cell>
        </row>
        <row r="634">
          <cell r="A634">
            <v>39713</v>
          </cell>
          <cell r="B634">
            <v>35.85</v>
          </cell>
          <cell r="C634">
            <v>0</v>
          </cell>
          <cell r="D634">
            <v>17.64</v>
          </cell>
          <cell r="E634">
            <v>95.517857142857139</v>
          </cell>
          <cell r="F634">
            <v>17</v>
          </cell>
          <cell r="G634">
            <v>41.87</v>
          </cell>
          <cell r="H634">
            <v>25.85</v>
          </cell>
          <cell r="I634">
            <v>26.43</v>
          </cell>
          <cell r="J634">
            <v>72.928285545567888</v>
          </cell>
          <cell r="K634">
            <v>33.4</v>
          </cell>
          <cell r="L634">
            <v>26.67</v>
          </cell>
          <cell r="M634">
            <v>22.79</v>
          </cell>
          <cell r="N634">
            <v>87.395844320219382</v>
          </cell>
          <cell r="O634">
            <v>35.85</v>
          </cell>
          <cell r="P634">
            <v>12.52</v>
          </cell>
          <cell r="Q634">
            <v>17.64</v>
          </cell>
          <cell r="R634">
            <v>43.58</v>
          </cell>
          <cell r="S634">
            <v>21.63</v>
          </cell>
          <cell r="T634">
            <v>54.77</v>
          </cell>
          <cell r="U634">
            <v>47.9</v>
          </cell>
          <cell r="V634">
            <v>20.46</v>
          </cell>
          <cell r="W634">
            <v>0</v>
          </cell>
          <cell r="X634">
            <v>100.77257920869339</v>
          </cell>
          <cell r="Y634">
            <v>2178.98</v>
          </cell>
          <cell r="Z634">
            <v>89.923075653279199</v>
          </cell>
          <cell r="AB634">
            <v>39713</v>
          </cell>
          <cell r="AC634">
            <v>95.517857142857139</v>
          </cell>
          <cell r="AD634">
            <v>72.928285545567888</v>
          </cell>
          <cell r="AE634">
            <v>87.395844320219382</v>
          </cell>
          <cell r="AF634">
            <v>100.77257920869339</v>
          </cell>
          <cell r="AG634">
            <v>89.923075653279199</v>
          </cell>
        </row>
        <row r="635">
          <cell r="A635">
            <v>39714</v>
          </cell>
          <cell r="B635">
            <v>36.82</v>
          </cell>
          <cell r="C635">
            <v>0</v>
          </cell>
          <cell r="D635">
            <v>17.63</v>
          </cell>
          <cell r="E635">
            <v>97.232142857142861</v>
          </cell>
          <cell r="F635">
            <v>16.899999999999999</v>
          </cell>
          <cell r="G635">
            <v>41.61</v>
          </cell>
          <cell r="H635">
            <v>25.86</v>
          </cell>
          <cell r="I635">
            <v>27.29</v>
          </cell>
          <cell r="J635">
            <v>73.262909257922701</v>
          </cell>
          <cell r="K635">
            <v>33.72</v>
          </cell>
          <cell r="L635">
            <v>24.02</v>
          </cell>
          <cell r="M635">
            <v>22.22</v>
          </cell>
          <cell r="N635">
            <v>84.337095243117815</v>
          </cell>
          <cell r="O635">
            <v>36.82</v>
          </cell>
          <cell r="P635">
            <v>12.34</v>
          </cell>
          <cell r="Q635">
            <v>17.63</v>
          </cell>
          <cell r="R635">
            <v>42.89</v>
          </cell>
          <cell r="S635">
            <v>21.56</v>
          </cell>
          <cell r="T635">
            <v>54.27</v>
          </cell>
          <cell r="U635">
            <v>48.12</v>
          </cell>
          <cell r="V635">
            <v>20.53</v>
          </cell>
          <cell r="W635">
            <v>0</v>
          </cell>
          <cell r="X635">
            <v>100.69730187411641</v>
          </cell>
          <cell r="Y635">
            <v>2153.33</v>
          </cell>
          <cell r="Z635">
            <v>88.864540517340998</v>
          </cell>
          <cell r="AB635">
            <v>39714</v>
          </cell>
          <cell r="AC635">
            <v>97.232142857142861</v>
          </cell>
          <cell r="AD635">
            <v>73.262909257922701</v>
          </cell>
          <cell r="AE635">
            <v>84.337095243117815</v>
          </cell>
          <cell r="AF635">
            <v>100.69730187411641</v>
          </cell>
          <cell r="AG635">
            <v>88.864540517340998</v>
          </cell>
        </row>
        <row r="636">
          <cell r="A636">
            <v>39715</v>
          </cell>
          <cell r="B636">
            <v>36.700000000000003</v>
          </cell>
          <cell r="C636">
            <v>0</v>
          </cell>
          <cell r="D636">
            <v>17.38</v>
          </cell>
          <cell r="E636">
            <v>96.571428571428569</v>
          </cell>
          <cell r="F636">
            <v>17.149999999999999</v>
          </cell>
          <cell r="G636">
            <v>40.97</v>
          </cell>
          <cell r="H636">
            <v>25.55</v>
          </cell>
          <cell r="I636">
            <v>27.63</v>
          </cell>
          <cell r="J636">
            <v>73.026704284495764</v>
          </cell>
          <cell r="K636">
            <v>32.01</v>
          </cell>
          <cell r="L636">
            <v>22.93</v>
          </cell>
          <cell r="M636">
            <v>22.21</v>
          </cell>
          <cell r="N636">
            <v>81.373272861512504</v>
          </cell>
          <cell r="O636">
            <v>36.700000000000003</v>
          </cell>
          <cell r="P636">
            <v>12.37</v>
          </cell>
          <cell r="Q636">
            <v>17.38</v>
          </cell>
          <cell r="R636">
            <v>42.22</v>
          </cell>
          <cell r="S636">
            <v>21.89</v>
          </cell>
          <cell r="T636">
            <v>54.02</v>
          </cell>
          <cell r="U636">
            <v>47.32</v>
          </cell>
          <cell r="V636">
            <v>20.56</v>
          </cell>
          <cell r="W636">
            <v>0</v>
          </cell>
          <cell r="X636">
            <v>100.02376782790144</v>
          </cell>
          <cell r="Y636">
            <v>2155.6799999999998</v>
          </cell>
          <cell r="Z636">
            <v>88.961521319269053</v>
          </cell>
          <cell r="AB636">
            <v>39715</v>
          </cell>
          <cell r="AC636">
            <v>96.571428571428569</v>
          </cell>
          <cell r="AD636">
            <v>73.026704284495764</v>
          </cell>
          <cell r="AE636">
            <v>81.373272861512504</v>
          </cell>
          <cell r="AF636">
            <v>100.02376782790144</v>
          </cell>
          <cell r="AG636">
            <v>88.961521319269053</v>
          </cell>
        </row>
        <row r="637">
          <cell r="A637">
            <v>39716</v>
          </cell>
          <cell r="B637">
            <v>35.700000000000003</v>
          </cell>
          <cell r="C637">
            <v>0</v>
          </cell>
          <cell r="D637">
            <v>17.16</v>
          </cell>
          <cell r="E637">
            <v>94.392857142857139</v>
          </cell>
          <cell r="F637">
            <v>16.559999999999999</v>
          </cell>
          <cell r="G637">
            <v>40.79</v>
          </cell>
          <cell r="H637">
            <v>25.04</v>
          </cell>
          <cell r="I637">
            <v>28.63</v>
          </cell>
          <cell r="J637">
            <v>72.842989305163698</v>
          </cell>
          <cell r="K637">
            <v>31.8</v>
          </cell>
          <cell r="L637">
            <v>22.58</v>
          </cell>
          <cell r="M637">
            <v>22.4</v>
          </cell>
          <cell r="N637">
            <v>80.983018668916785</v>
          </cell>
          <cell r="O637">
            <v>35.700000000000003</v>
          </cell>
          <cell r="P637">
            <v>12.76</v>
          </cell>
          <cell r="Q637">
            <v>17.16</v>
          </cell>
          <cell r="R637">
            <v>43.11</v>
          </cell>
          <cell r="S637">
            <v>22.07</v>
          </cell>
          <cell r="T637">
            <v>54.81</v>
          </cell>
          <cell r="U637">
            <v>47.59</v>
          </cell>
          <cell r="V637">
            <v>21.06</v>
          </cell>
          <cell r="W637">
            <v>0</v>
          </cell>
          <cell r="X637">
            <v>100.73692152389376</v>
          </cell>
          <cell r="Y637">
            <v>2186.5700000000002</v>
          </cell>
          <cell r="Z637">
            <v>90.236303009293664</v>
          </cell>
          <cell r="AB637">
            <v>39716</v>
          </cell>
          <cell r="AC637">
            <v>94.392857142857139</v>
          </cell>
          <cell r="AD637">
            <v>72.842989305163698</v>
          </cell>
          <cell r="AE637">
            <v>80.983018668916785</v>
          </cell>
          <cell r="AF637">
            <v>100.73692152389376</v>
          </cell>
          <cell r="AG637">
            <v>90.236303009293664</v>
          </cell>
        </row>
        <row r="638">
          <cell r="A638">
            <v>39717</v>
          </cell>
          <cell r="B638">
            <v>35.54</v>
          </cell>
          <cell r="C638">
            <v>0</v>
          </cell>
          <cell r="D638">
            <v>17.48</v>
          </cell>
          <cell r="E638">
            <v>94.678571428571416</v>
          </cell>
          <cell r="F638">
            <v>16.45</v>
          </cell>
          <cell r="G638">
            <v>40.83</v>
          </cell>
          <cell r="H638">
            <v>24.96</v>
          </cell>
          <cell r="I638">
            <v>28.62</v>
          </cell>
          <cell r="J638">
            <v>72.738009316973958</v>
          </cell>
          <cell r="K638">
            <v>32.25</v>
          </cell>
          <cell r="L638">
            <v>24.75</v>
          </cell>
          <cell r="M638">
            <v>22.52</v>
          </cell>
          <cell r="N638">
            <v>83.873009176247223</v>
          </cell>
          <cell r="O638">
            <v>35.54</v>
          </cell>
          <cell r="P638">
            <v>12.47</v>
          </cell>
          <cell r="Q638">
            <v>17.48</v>
          </cell>
          <cell r="R638">
            <v>44.64</v>
          </cell>
          <cell r="S638">
            <v>21.77</v>
          </cell>
          <cell r="T638">
            <v>55.31</v>
          </cell>
          <cell r="U638">
            <v>47.32</v>
          </cell>
          <cell r="V638">
            <v>21.51</v>
          </cell>
          <cell r="W638">
            <v>0</v>
          </cell>
          <cell r="X638">
            <v>101.44215128993062</v>
          </cell>
          <cell r="Y638">
            <v>2183.34</v>
          </cell>
          <cell r="Z638">
            <v>90.103005992175525</v>
          </cell>
          <cell r="AB638">
            <v>39717</v>
          </cell>
          <cell r="AC638">
            <v>94.678571428571416</v>
          </cell>
          <cell r="AD638">
            <v>72.738009316973958</v>
          </cell>
          <cell r="AE638">
            <v>83.873009176247223</v>
          </cell>
          <cell r="AF638">
            <v>101.44215128993062</v>
          </cell>
          <cell r="AG638">
            <v>90.103005992175525</v>
          </cell>
        </row>
        <row r="639">
          <cell r="A639">
            <v>39718</v>
          </cell>
          <cell r="B639">
            <v>35.54</v>
          </cell>
          <cell r="C639">
            <v>0</v>
          </cell>
          <cell r="D639">
            <v>17.48</v>
          </cell>
          <cell r="E639">
            <v>94.678571428571416</v>
          </cell>
          <cell r="F639">
            <v>16.45</v>
          </cell>
          <cell r="G639">
            <v>40.83</v>
          </cell>
          <cell r="H639">
            <v>24.96</v>
          </cell>
          <cell r="I639">
            <v>28.62</v>
          </cell>
          <cell r="J639">
            <v>72.738009316973958</v>
          </cell>
          <cell r="K639">
            <v>32.25</v>
          </cell>
          <cell r="L639">
            <v>24.75</v>
          </cell>
          <cell r="M639">
            <v>22.52</v>
          </cell>
          <cell r="N639">
            <v>83.873009176247223</v>
          </cell>
          <cell r="O639">
            <v>35.54</v>
          </cell>
          <cell r="P639">
            <v>12.47</v>
          </cell>
          <cell r="Q639">
            <v>17.48</v>
          </cell>
          <cell r="R639">
            <v>44.64</v>
          </cell>
          <cell r="S639">
            <v>21.77</v>
          </cell>
          <cell r="T639">
            <v>55.31</v>
          </cell>
          <cell r="U639">
            <v>47.32</v>
          </cell>
          <cell r="V639">
            <v>21.51</v>
          </cell>
          <cell r="W639">
            <v>0</v>
          </cell>
          <cell r="X639">
            <v>101.44215128993062</v>
          </cell>
          <cell r="Y639">
            <v>2183.34</v>
          </cell>
          <cell r="Z639">
            <v>90.103005992175525</v>
          </cell>
          <cell r="AB639">
            <v>39718</v>
          </cell>
          <cell r="AC639">
            <v>94.678571428571416</v>
          </cell>
          <cell r="AD639">
            <v>72.738009316973958</v>
          </cell>
          <cell r="AE639">
            <v>83.873009176247223</v>
          </cell>
          <cell r="AF639">
            <v>101.44215128993062</v>
          </cell>
          <cell r="AG639">
            <v>90.103005992175525</v>
          </cell>
        </row>
        <row r="640">
          <cell r="A640">
            <v>39719</v>
          </cell>
          <cell r="B640">
            <v>35.54</v>
          </cell>
          <cell r="C640">
            <v>0</v>
          </cell>
          <cell r="D640">
            <v>17.48</v>
          </cell>
          <cell r="E640">
            <v>94.678571428571416</v>
          </cell>
          <cell r="F640">
            <v>16.45</v>
          </cell>
          <cell r="G640">
            <v>40.83</v>
          </cell>
          <cell r="H640">
            <v>24.96</v>
          </cell>
          <cell r="I640">
            <v>28.62</v>
          </cell>
          <cell r="J640">
            <v>72.738009316973958</v>
          </cell>
          <cell r="K640">
            <v>32.25</v>
          </cell>
          <cell r="L640">
            <v>24.75</v>
          </cell>
          <cell r="M640">
            <v>22.52</v>
          </cell>
          <cell r="N640">
            <v>83.873009176247223</v>
          </cell>
          <cell r="O640">
            <v>35.54</v>
          </cell>
          <cell r="P640">
            <v>12.47</v>
          </cell>
          <cell r="Q640">
            <v>17.48</v>
          </cell>
          <cell r="R640">
            <v>44.64</v>
          </cell>
          <cell r="S640">
            <v>21.77</v>
          </cell>
          <cell r="T640">
            <v>55.31</v>
          </cell>
          <cell r="U640">
            <v>47.32</v>
          </cell>
          <cell r="V640">
            <v>21.51</v>
          </cell>
          <cell r="W640">
            <v>0</v>
          </cell>
          <cell r="X640">
            <v>101.44215128993062</v>
          </cell>
          <cell r="Y640">
            <v>2183.34</v>
          </cell>
          <cell r="Z640">
            <v>90.103005992175525</v>
          </cell>
          <cell r="AB640">
            <v>39719</v>
          </cell>
          <cell r="AC640">
            <v>94.678571428571416</v>
          </cell>
          <cell r="AD640">
            <v>72.738009316973958</v>
          </cell>
          <cell r="AE640">
            <v>83.873009176247223</v>
          </cell>
          <cell r="AF640">
            <v>101.44215128993062</v>
          </cell>
          <cell r="AG640">
            <v>90.103005992175525</v>
          </cell>
        </row>
        <row r="641">
          <cell r="A641">
            <v>39720</v>
          </cell>
          <cell r="B641">
            <v>33.14</v>
          </cell>
          <cell r="C641">
            <v>0</v>
          </cell>
          <cell r="D641">
            <v>17.28</v>
          </cell>
          <cell r="E641">
            <v>90.035714285714292</v>
          </cell>
          <cell r="F641">
            <v>15.1</v>
          </cell>
          <cell r="G641">
            <v>40.21</v>
          </cell>
          <cell r="H641">
            <v>25.03</v>
          </cell>
          <cell r="I641">
            <v>27.65</v>
          </cell>
          <cell r="J641">
            <v>70.85493077882029</v>
          </cell>
          <cell r="K641">
            <v>30.12</v>
          </cell>
          <cell r="L641">
            <v>23.81</v>
          </cell>
          <cell r="M641">
            <v>21.56</v>
          </cell>
          <cell r="N641">
            <v>79.622402700137101</v>
          </cell>
          <cell r="O641">
            <v>33.14</v>
          </cell>
          <cell r="P641">
            <v>12.2</v>
          </cell>
          <cell r="Q641">
            <v>17.28</v>
          </cell>
          <cell r="R641">
            <v>42.06</v>
          </cell>
          <cell r="S641">
            <v>20.5</v>
          </cell>
          <cell r="T641">
            <v>52.32</v>
          </cell>
          <cell r="U641">
            <v>45.08</v>
          </cell>
          <cell r="V641">
            <v>20.67</v>
          </cell>
          <cell r="W641">
            <v>0</v>
          </cell>
          <cell r="X641">
            <v>96.37479808340737</v>
          </cell>
          <cell r="Y641">
            <v>1983.73</v>
          </cell>
          <cell r="Z641">
            <v>81.865415407979668</v>
          </cell>
          <cell r="AB641">
            <v>39720</v>
          </cell>
          <cell r="AC641">
            <v>90.035714285714292</v>
          </cell>
          <cell r="AD641">
            <v>70.85493077882029</v>
          </cell>
          <cell r="AE641">
            <v>79.622402700137101</v>
          </cell>
          <cell r="AF641">
            <v>96.37479808340737</v>
          </cell>
          <cell r="AG641">
            <v>81.865415407979668</v>
          </cell>
        </row>
        <row r="642">
          <cell r="A642">
            <v>39721</v>
          </cell>
          <cell r="B642">
            <v>33.270000000000003</v>
          </cell>
          <cell r="C642">
            <v>0</v>
          </cell>
          <cell r="D642">
            <v>17.2</v>
          </cell>
          <cell r="E642">
            <v>90.125</v>
          </cell>
          <cell r="F642">
            <v>16.170000000000002</v>
          </cell>
          <cell r="G642">
            <v>41.06</v>
          </cell>
          <cell r="H642">
            <v>23.96</v>
          </cell>
          <cell r="I642">
            <v>28.61</v>
          </cell>
          <cell r="J642">
            <v>72.042516895216849</v>
          </cell>
          <cell r="K642">
            <v>31</v>
          </cell>
          <cell r="L642">
            <v>25.24</v>
          </cell>
          <cell r="M642">
            <v>20.51</v>
          </cell>
          <cell r="N642">
            <v>80.951376437084704</v>
          </cell>
          <cell r="O642">
            <v>33.270000000000003</v>
          </cell>
          <cell r="P642">
            <v>12.44</v>
          </cell>
          <cell r="Q642">
            <v>17.2</v>
          </cell>
          <cell r="R642">
            <v>42.26</v>
          </cell>
          <cell r="S642">
            <v>20.95</v>
          </cell>
          <cell r="T642">
            <v>53.81</v>
          </cell>
          <cell r="U642">
            <v>44.64</v>
          </cell>
          <cell r="V642">
            <v>20.91</v>
          </cell>
          <cell r="W642">
            <v>0</v>
          </cell>
          <cell r="X642">
            <v>97.25831627344229</v>
          </cell>
          <cell r="Y642">
            <v>2091.88</v>
          </cell>
          <cell r="Z642">
            <v>86.328595717988094</v>
          </cell>
          <cell r="AB642">
            <v>39721</v>
          </cell>
          <cell r="AC642">
            <v>90.125</v>
          </cell>
          <cell r="AD642">
            <v>72.042516895216849</v>
          </cell>
          <cell r="AE642">
            <v>80.951376437084704</v>
          </cell>
          <cell r="AF642">
            <v>97.25831627344229</v>
          </cell>
          <cell r="AG642">
            <v>86.328595717988094</v>
          </cell>
        </row>
        <row r="643">
          <cell r="A643">
            <v>39722</v>
          </cell>
          <cell r="B643">
            <v>32.659999999999997</v>
          </cell>
          <cell r="C643">
            <v>0</v>
          </cell>
          <cell r="D643">
            <v>16.05</v>
          </cell>
          <cell r="E643">
            <v>86.982142857142847</v>
          </cell>
          <cell r="F643">
            <v>16.739999999999998</v>
          </cell>
          <cell r="G643">
            <v>40.68</v>
          </cell>
          <cell r="H643">
            <v>24</v>
          </cell>
          <cell r="I643">
            <v>28.02</v>
          </cell>
          <cell r="J643">
            <v>71.806311921789913</v>
          </cell>
          <cell r="K643">
            <v>31.16</v>
          </cell>
          <cell r="L643">
            <v>25.63</v>
          </cell>
          <cell r="M643">
            <v>20.85</v>
          </cell>
          <cell r="N643">
            <v>81.890095981436559</v>
          </cell>
          <cell r="O643">
            <v>32.659999999999997</v>
          </cell>
          <cell r="P643">
            <v>12.2</v>
          </cell>
          <cell r="Q643">
            <v>16.05</v>
          </cell>
          <cell r="R643">
            <v>42.94</v>
          </cell>
          <cell r="S643">
            <v>21.09</v>
          </cell>
          <cell r="T643">
            <v>52.55</v>
          </cell>
          <cell r="U643">
            <v>44.5</v>
          </cell>
          <cell r="V643">
            <v>21.1</v>
          </cell>
          <cell r="W643">
            <v>0</v>
          </cell>
          <cell r="X643">
            <v>96.311406643763604</v>
          </cell>
          <cell r="Y643">
            <v>2069.4</v>
          </cell>
          <cell r="Z643">
            <v>85.400881493586894</v>
          </cell>
          <cell r="AB643">
            <v>39722</v>
          </cell>
          <cell r="AC643">
            <v>86.982142857142847</v>
          </cell>
          <cell r="AD643">
            <v>71.806311921789913</v>
          </cell>
          <cell r="AE643">
            <v>81.890095981436559</v>
          </cell>
          <cell r="AF643">
            <v>96.311406643763604</v>
          </cell>
          <cell r="AG643">
            <v>85.400881493586894</v>
          </cell>
        </row>
        <row r="644">
          <cell r="A644">
            <v>39723</v>
          </cell>
          <cell r="B644">
            <v>31.55</v>
          </cell>
          <cell r="C644">
            <v>0</v>
          </cell>
          <cell r="D644">
            <v>16.05</v>
          </cell>
          <cell r="E644">
            <v>85</v>
          </cell>
          <cell r="F644">
            <v>15.97</v>
          </cell>
          <cell r="G644">
            <v>40.729999999999997</v>
          </cell>
          <cell r="H644">
            <v>23.91</v>
          </cell>
          <cell r="I644">
            <v>28.04</v>
          </cell>
          <cell r="J644">
            <v>71.28797323010302</v>
          </cell>
          <cell r="K644">
            <v>30.13</v>
          </cell>
          <cell r="L644">
            <v>25.14</v>
          </cell>
          <cell r="M644">
            <v>19.920000000000002</v>
          </cell>
          <cell r="N644">
            <v>79.305980381816255</v>
          </cell>
          <cell r="O644">
            <v>31.55</v>
          </cell>
          <cell r="P644">
            <v>11.85</v>
          </cell>
          <cell r="Q644">
            <v>16.05</v>
          </cell>
          <cell r="R644">
            <v>41</v>
          </cell>
          <cell r="S644">
            <v>20.010000000000002</v>
          </cell>
          <cell r="T644">
            <v>50.97</v>
          </cell>
          <cell r="U644">
            <v>42.31</v>
          </cell>
          <cell r="V644">
            <v>20.65</v>
          </cell>
          <cell r="W644">
            <v>0</v>
          </cell>
          <cell r="X644">
            <v>92.864497113134036</v>
          </cell>
          <cell r="Y644">
            <v>1976.72</v>
          </cell>
          <cell r="Z644">
            <v>81.576123739249581</v>
          </cell>
          <cell r="AB644">
            <v>39723</v>
          </cell>
          <cell r="AC644">
            <v>85</v>
          </cell>
          <cell r="AD644">
            <v>71.28797323010302</v>
          </cell>
          <cell r="AE644">
            <v>79.305980381816255</v>
          </cell>
          <cell r="AF644">
            <v>92.864497113134036</v>
          </cell>
          <cell r="AG644">
            <v>81.576123739249581</v>
          </cell>
        </row>
        <row r="645">
          <cell r="A645">
            <v>39724</v>
          </cell>
          <cell r="B645">
            <v>30.1</v>
          </cell>
          <cell r="C645">
            <v>0</v>
          </cell>
          <cell r="D645">
            <v>16.3</v>
          </cell>
          <cell r="E645">
            <v>82.857142857142861</v>
          </cell>
          <cell r="F645">
            <v>15.2</v>
          </cell>
          <cell r="G645">
            <v>39.97</v>
          </cell>
          <cell r="H645">
            <v>24</v>
          </cell>
          <cell r="I645">
            <v>27.73</v>
          </cell>
          <cell r="J645">
            <v>70.139754609277617</v>
          </cell>
          <cell r="K645">
            <v>29.58</v>
          </cell>
          <cell r="L645">
            <v>24.95</v>
          </cell>
          <cell r="M645">
            <v>21.28</v>
          </cell>
          <cell r="N645">
            <v>79.959919839679358</v>
          </cell>
          <cell r="O645">
            <v>30.1</v>
          </cell>
          <cell r="P645">
            <v>11.67</v>
          </cell>
          <cell r="Q645">
            <v>16.3</v>
          </cell>
          <cell r="R645">
            <v>37.83</v>
          </cell>
          <cell r="S645">
            <v>19</v>
          </cell>
          <cell r="T645">
            <v>48.86</v>
          </cell>
          <cell r="U645">
            <v>40.47</v>
          </cell>
          <cell r="V645">
            <v>20.13</v>
          </cell>
          <cell r="W645">
            <v>0</v>
          </cell>
          <cell r="X645">
            <v>88.890646240465671</v>
          </cell>
          <cell r="Y645">
            <v>1947.39</v>
          </cell>
          <cell r="Z645">
            <v>80.365720794334678</v>
          </cell>
          <cell r="AB645">
            <v>39724</v>
          </cell>
          <cell r="AC645">
            <v>82.857142857142861</v>
          </cell>
          <cell r="AD645">
            <v>70.139754609277617</v>
          </cell>
          <cell r="AE645">
            <v>79.959919839679358</v>
          </cell>
          <cell r="AF645">
            <v>88.890646240465671</v>
          </cell>
          <cell r="AG645">
            <v>80.365720794334678</v>
          </cell>
        </row>
        <row r="646">
          <cell r="A646">
            <v>39725</v>
          </cell>
          <cell r="B646">
            <v>30.1</v>
          </cell>
          <cell r="C646">
            <v>0</v>
          </cell>
          <cell r="D646">
            <v>16.3</v>
          </cell>
          <cell r="E646">
            <v>82.857142857142861</v>
          </cell>
          <cell r="F646">
            <v>15.2</v>
          </cell>
          <cell r="G646">
            <v>39.97</v>
          </cell>
          <cell r="H646">
            <v>24</v>
          </cell>
          <cell r="I646">
            <v>27.73</v>
          </cell>
          <cell r="J646">
            <v>70.139754609277617</v>
          </cell>
          <cell r="K646">
            <v>29.58</v>
          </cell>
          <cell r="L646">
            <v>24.95</v>
          </cell>
          <cell r="M646">
            <v>21.28</v>
          </cell>
          <cell r="N646">
            <v>79.959919839679358</v>
          </cell>
          <cell r="O646">
            <v>30.1</v>
          </cell>
          <cell r="P646">
            <v>11.67</v>
          </cell>
          <cell r="Q646">
            <v>16.3</v>
          </cell>
          <cell r="R646">
            <v>37.83</v>
          </cell>
          <cell r="S646">
            <v>19</v>
          </cell>
          <cell r="T646">
            <v>48.86</v>
          </cell>
          <cell r="U646">
            <v>40.47</v>
          </cell>
          <cell r="V646">
            <v>20.13</v>
          </cell>
          <cell r="W646">
            <v>0</v>
          </cell>
          <cell r="X646">
            <v>88.890646240465671</v>
          </cell>
          <cell r="Y646">
            <v>1947.39</v>
          </cell>
          <cell r="Z646">
            <v>80.365720794334678</v>
          </cell>
          <cell r="AB646">
            <v>39725</v>
          </cell>
          <cell r="AC646">
            <v>82.857142857142861</v>
          </cell>
          <cell r="AD646">
            <v>70.139754609277617</v>
          </cell>
          <cell r="AE646">
            <v>79.959919839679358</v>
          </cell>
          <cell r="AF646">
            <v>88.890646240465671</v>
          </cell>
          <cell r="AG646">
            <v>80.365720794334678</v>
          </cell>
        </row>
        <row r="647">
          <cell r="A647">
            <v>39726</v>
          </cell>
          <cell r="B647">
            <v>30.1</v>
          </cell>
          <cell r="C647">
            <v>0</v>
          </cell>
          <cell r="D647">
            <v>16.3</v>
          </cell>
          <cell r="E647">
            <v>82.857142857142861</v>
          </cell>
          <cell r="F647">
            <v>15.2</v>
          </cell>
          <cell r="G647">
            <v>39.97</v>
          </cell>
          <cell r="H647">
            <v>24</v>
          </cell>
          <cell r="I647">
            <v>27.73</v>
          </cell>
          <cell r="J647">
            <v>70.139754609277617</v>
          </cell>
          <cell r="K647">
            <v>29.58</v>
          </cell>
          <cell r="L647">
            <v>24.95</v>
          </cell>
          <cell r="M647">
            <v>21.28</v>
          </cell>
          <cell r="N647">
            <v>79.959919839679358</v>
          </cell>
          <cell r="O647">
            <v>30.1</v>
          </cell>
          <cell r="P647">
            <v>11.67</v>
          </cell>
          <cell r="Q647">
            <v>16.3</v>
          </cell>
          <cell r="R647">
            <v>37.83</v>
          </cell>
          <cell r="S647">
            <v>19</v>
          </cell>
          <cell r="T647">
            <v>48.86</v>
          </cell>
          <cell r="U647">
            <v>40.47</v>
          </cell>
          <cell r="V647">
            <v>20.13</v>
          </cell>
          <cell r="W647">
            <v>0</v>
          </cell>
          <cell r="X647">
            <v>88.890646240465671</v>
          </cell>
          <cell r="Y647">
            <v>1947.39</v>
          </cell>
          <cell r="Z647">
            <v>80.365720794334678</v>
          </cell>
          <cell r="AB647">
            <v>39726</v>
          </cell>
          <cell r="AC647">
            <v>82.857142857142861</v>
          </cell>
          <cell r="AD647">
            <v>70.139754609277617</v>
          </cell>
          <cell r="AE647">
            <v>79.959919839679358</v>
          </cell>
          <cell r="AF647">
            <v>88.890646240465671</v>
          </cell>
          <cell r="AG647">
            <v>80.365720794334678</v>
          </cell>
        </row>
        <row r="648">
          <cell r="A648">
            <v>39727</v>
          </cell>
          <cell r="B648">
            <v>27.32</v>
          </cell>
          <cell r="C648">
            <v>0</v>
          </cell>
          <cell r="D648">
            <v>16.14</v>
          </cell>
          <cell r="E648">
            <v>77.607142857142861</v>
          </cell>
          <cell r="F648">
            <v>13.09</v>
          </cell>
          <cell r="G648">
            <v>40.479999999999997</v>
          </cell>
          <cell r="H648">
            <v>22.26</v>
          </cell>
          <cell r="I648">
            <v>25.83</v>
          </cell>
          <cell r="J648">
            <v>66.701659996063242</v>
          </cell>
          <cell r="K648">
            <v>29.22</v>
          </cell>
          <cell r="L648">
            <v>24.92</v>
          </cell>
          <cell r="M648">
            <v>20.3</v>
          </cell>
          <cell r="N648">
            <v>78.514924586014132</v>
          </cell>
          <cell r="O648">
            <v>27.32</v>
          </cell>
          <cell r="P648">
            <v>11.4</v>
          </cell>
          <cell r="Q648">
            <v>16.14</v>
          </cell>
          <cell r="R648">
            <v>35.22</v>
          </cell>
          <cell r="S648">
            <v>17.75</v>
          </cell>
          <cell r="T648">
            <v>44.49</v>
          </cell>
          <cell r="U648">
            <v>39.520000000000003</v>
          </cell>
          <cell r="V648">
            <v>18.95</v>
          </cell>
          <cell r="W648">
            <v>0</v>
          </cell>
          <cell r="X648">
            <v>83.514259765679085</v>
          </cell>
          <cell r="Y648">
            <v>1862.96</v>
          </cell>
          <cell r="Z648">
            <v>76.881427557404393</v>
          </cell>
          <cell r="AB648">
            <v>39727</v>
          </cell>
          <cell r="AC648">
            <v>77.607142857142861</v>
          </cell>
          <cell r="AD648">
            <v>66.701659996063242</v>
          </cell>
          <cell r="AE648">
            <v>78.514924586014132</v>
          </cell>
          <cell r="AF648">
            <v>83.514259765679085</v>
          </cell>
          <cell r="AG648">
            <v>76.881427557404393</v>
          </cell>
        </row>
        <row r="649">
          <cell r="A649">
            <v>39728</v>
          </cell>
          <cell r="B649">
            <v>26.52</v>
          </cell>
          <cell r="C649">
            <v>0</v>
          </cell>
          <cell r="D649">
            <v>16.04</v>
          </cell>
          <cell r="E649">
            <v>76</v>
          </cell>
          <cell r="F649">
            <v>12.05</v>
          </cell>
          <cell r="G649">
            <v>39</v>
          </cell>
          <cell r="H649">
            <v>22.49</v>
          </cell>
          <cell r="I649">
            <v>27.24</v>
          </cell>
          <cell r="J649">
            <v>66.124270061019601</v>
          </cell>
          <cell r="K649">
            <v>28.77</v>
          </cell>
          <cell r="L649">
            <v>22.31</v>
          </cell>
          <cell r="M649">
            <v>19.96</v>
          </cell>
          <cell r="N649">
            <v>74.928804978377798</v>
          </cell>
          <cell r="O649">
            <v>26.52</v>
          </cell>
          <cell r="P649">
            <v>11.16</v>
          </cell>
          <cell r="Q649">
            <v>16.04</v>
          </cell>
          <cell r="R649">
            <v>36.75</v>
          </cell>
          <cell r="S649">
            <v>17.53</v>
          </cell>
          <cell r="T649">
            <v>43.71</v>
          </cell>
          <cell r="U649">
            <v>39.21</v>
          </cell>
          <cell r="V649">
            <v>18.82</v>
          </cell>
          <cell r="W649">
            <v>0</v>
          </cell>
          <cell r="X649">
            <v>83.098253443016901</v>
          </cell>
          <cell r="Y649">
            <v>1754.88</v>
          </cell>
          <cell r="Z649">
            <v>72.421136037240643</v>
          </cell>
          <cell r="AB649">
            <v>39728</v>
          </cell>
          <cell r="AC649">
            <v>76</v>
          </cell>
          <cell r="AD649">
            <v>66.124270061019601</v>
          </cell>
          <cell r="AE649">
            <v>74.928804978377798</v>
          </cell>
          <cell r="AF649">
            <v>83.098253443016901</v>
          </cell>
          <cell r="AG649">
            <v>72.421136037240643</v>
          </cell>
        </row>
        <row r="650">
          <cell r="A650">
            <v>39729</v>
          </cell>
          <cell r="B650">
            <v>26</v>
          </cell>
          <cell r="C650">
            <v>0</v>
          </cell>
          <cell r="D650">
            <v>15.69</v>
          </cell>
          <cell r="E650">
            <v>74.446428571428569</v>
          </cell>
          <cell r="F650">
            <v>11.15</v>
          </cell>
          <cell r="G650">
            <v>38.29</v>
          </cell>
          <cell r="H650">
            <v>21.22</v>
          </cell>
          <cell r="I650">
            <v>27.18</v>
          </cell>
          <cell r="J650">
            <v>64.195262778032941</v>
          </cell>
          <cell r="K650">
            <v>28.08</v>
          </cell>
          <cell r="L650">
            <v>21.17</v>
          </cell>
          <cell r="M650">
            <v>19.29</v>
          </cell>
          <cell r="N650">
            <v>72.291952325704031</v>
          </cell>
          <cell r="O650">
            <v>26</v>
          </cell>
          <cell r="P650">
            <v>11.1</v>
          </cell>
          <cell r="Q650">
            <v>15.69</v>
          </cell>
          <cell r="R650">
            <v>37</v>
          </cell>
          <cell r="S650">
            <v>17.510000000000002</v>
          </cell>
          <cell r="T650">
            <v>43.8</v>
          </cell>
          <cell r="U650">
            <v>37.68</v>
          </cell>
          <cell r="V650">
            <v>17.55</v>
          </cell>
          <cell r="W650">
            <v>0</v>
          </cell>
          <cell r="X650">
            <v>81.747223385609217</v>
          </cell>
          <cell r="Y650">
            <v>1740.33</v>
          </cell>
          <cell r="Z650">
            <v>71.820680433813706</v>
          </cell>
          <cell r="AB650">
            <v>39729</v>
          </cell>
          <cell r="AC650">
            <v>74.446428571428569</v>
          </cell>
          <cell r="AD650">
            <v>64.195262778032941</v>
          </cell>
          <cell r="AE650">
            <v>72.291952325704031</v>
          </cell>
          <cell r="AF650">
            <v>81.747223385609217</v>
          </cell>
          <cell r="AG650">
            <v>71.820680433813706</v>
          </cell>
        </row>
        <row r="651">
          <cell r="A651">
            <v>39730</v>
          </cell>
          <cell r="B651">
            <v>24.95</v>
          </cell>
          <cell r="C651">
            <v>0</v>
          </cell>
          <cell r="D651">
            <v>14.54</v>
          </cell>
          <cell r="E651">
            <v>70.517857142857139</v>
          </cell>
          <cell r="F651">
            <v>9.26</v>
          </cell>
          <cell r="G651">
            <v>36</v>
          </cell>
          <cell r="H651">
            <v>19.579999999999998</v>
          </cell>
          <cell r="I651">
            <v>23</v>
          </cell>
          <cell r="J651">
            <v>57.634013516173489</v>
          </cell>
          <cell r="K651">
            <v>23.55</v>
          </cell>
          <cell r="L651">
            <v>18.07</v>
          </cell>
          <cell r="M651">
            <v>18.489999999999998</v>
          </cell>
          <cell r="N651">
            <v>63.40048518088809</v>
          </cell>
          <cell r="O651">
            <v>24.95</v>
          </cell>
          <cell r="P651">
            <v>10.08</v>
          </cell>
          <cell r="Q651">
            <v>14.54</v>
          </cell>
          <cell r="R651">
            <v>36</v>
          </cell>
          <cell r="S651">
            <v>15.97</v>
          </cell>
          <cell r="T651">
            <v>40.71</v>
          </cell>
          <cell r="U651">
            <v>33.75</v>
          </cell>
          <cell r="V651">
            <v>16.84</v>
          </cell>
          <cell r="W651">
            <v>0</v>
          </cell>
          <cell r="X651">
            <v>76.402532630644501</v>
          </cell>
          <cell r="Y651">
            <v>1645.12</v>
          </cell>
          <cell r="Z651">
            <v>67.891513560804896</v>
          </cell>
          <cell r="AB651">
            <v>39730</v>
          </cell>
          <cell r="AC651">
            <v>70.517857142857139</v>
          </cell>
          <cell r="AD651">
            <v>57.634013516173489</v>
          </cell>
          <cell r="AE651">
            <v>63.40048518088809</v>
          </cell>
          <cell r="AF651">
            <v>76.402532630644501</v>
          </cell>
          <cell r="AG651">
            <v>67.891513560804896</v>
          </cell>
        </row>
        <row r="652">
          <cell r="A652">
            <v>39731</v>
          </cell>
          <cell r="B652">
            <v>26.93</v>
          </cell>
          <cell r="C652">
            <v>0</v>
          </cell>
          <cell r="D652">
            <v>12.72</v>
          </cell>
          <cell r="E652">
            <v>70.803571428571416</v>
          </cell>
          <cell r="F652">
            <v>10.46</v>
          </cell>
          <cell r="G652">
            <v>37.81</v>
          </cell>
          <cell r="H652">
            <v>20.11</v>
          </cell>
          <cell r="I652">
            <v>23.97</v>
          </cell>
          <cell r="J652">
            <v>60.593136933272099</v>
          </cell>
          <cell r="K652">
            <v>24.86</v>
          </cell>
          <cell r="L652">
            <v>18.100000000000001</v>
          </cell>
          <cell r="M652">
            <v>19.489999999999998</v>
          </cell>
          <cell r="N652">
            <v>65.868579263790735</v>
          </cell>
          <cell r="O652">
            <v>26.93</v>
          </cell>
          <cell r="P652">
            <v>8.77</v>
          </cell>
          <cell r="Q652">
            <v>12.72</v>
          </cell>
          <cell r="R652">
            <v>38.29</v>
          </cell>
          <cell r="S652">
            <v>16.46</v>
          </cell>
          <cell r="T652">
            <v>39.04</v>
          </cell>
          <cell r="U652">
            <v>34.979999999999997</v>
          </cell>
          <cell r="V652">
            <v>17.29</v>
          </cell>
          <cell r="W652">
            <v>0</v>
          </cell>
          <cell r="X652">
            <v>77.052294886993067</v>
          </cell>
          <cell r="Y652">
            <v>1649.51</v>
          </cell>
          <cell r="Z652">
            <v>68.072681952491791</v>
          </cell>
          <cell r="AB652">
            <v>39731</v>
          </cell>
          <cell r="AC652">
            <v>70.803571428571416</v>
          </cell>
          <cell r="AD652">
            <v>60.593136933272099</v>
          </cell>
          <cell r="AE652">
            <v>65.868579263790735</v>
          </cell>
          <cell r="AF652">
            <v>77.052294886993067</v>
          </cell>
          <cell r="AG652">
            <v>68.072681952491791</v>
          </cell>
        </row>
        <row r="653">
          <cell r="A653">
            <v>39732</v>
          </cell>
          <cell r="B653">
            <v>26.93</v>
          </cell>
          <cell r="C653">
            <v>0</v>
          </cell>
          <cell r="D653">
            <v>12.72</v>
          </cell>
          <cell r="E653">
            <v>70.803571428571416</v>
          </cell>
          <cell r="F653">
            <v>10.46</v>
          </cell>
          <cell r="G653">
            <v>37.81</v>
          </cell>
          <cell r="H653">
            <v>20.11</v>
          </cell>
          <cell r="I653">
            <v>23.97</v>
          </cell>
          <cell r="J653">
            <v>60.593136933272099</v>
          </cell>
          <cell r="K653">
            <v>24.86</v>
          </cell>
          <cell r="L653">
            <v>18.100000000000001</v>
          </cell>
          <cell r="M653">
            <v>19.489999999999998</v>
          </cell>
          <cell r="N653">
            <v>65.868579263790735</v>
          </cell>
          <cell r="O653">
            <v>26.93</v>
          </cell>
          <cell r="P653">
            <v>8.77</v>
          </cell>
          <cell r="Q653">
            <v>12.72</v>
          </cell>
          <cell r="R653">
            <v>38.29</v>
          </cell>
          <cell r="S653">
            <v>16.46</v>
          </cell>
          <cell r="T653">
            <v>39.04</v>
          </cell>
          <cell r="U653">
            <v>34.979999999999997</v>
          </cell>
          <cell r="V653">
            <v>17.29</v>
          </cell>
          <cell r="W653">
            <v>0</v>
          </cell>
          <cell r="X653">
            <v>77.052294886993067</v>
          </cell>
          <cell r="Y653">
            <v>1649.51</v>
          </cell>
          <cell r="Z653">
            <v>68.072681952491791</v>
          </cell>
          <cell r="AB653">
            <v>39732</v>
          </cell>
          <cell r="AC653">
            <v>70.803571428571416</v>
          </cell>
          <cell r="AD653">
            <v>60.593136933272099</v>
          </cell>
          <cell r="AE653">
            <v>65.868579263790735</v>
          </cell>
          <cell r="AF653">
            <v>77.052294886993067</v>
          </cell>
          <cell r="AG653">
            <v>68.072681952491791</v>
          </cell>
        </row>
        <row r="654">
          <cell r="A654">
            <v>39733</v>
          </cell>
          <cell r="B654">
            <v>26.93</v>
          </cell>
          <cell r="C654">
            <v>0</v>
          </cell>
          <cell r="D654">
            <v>12.72</v>
          </cell>
          <cell r="E654">
            <v>70.803571428571416</v>
          </cell>
          <cell r="F654">
            <v>10.46</v>
          </cell>
          <cell r="G654">
            <v>37.81</v>
          </cell>
          <cell r="H654">
            <v>20.11</v>
          </cell>
          <cell r="I654">
            <v>23.97</v>
          </cell>
          <cell r="J654">
            <v>60.593136933272099</v>
          </cell>
          <cell r="K654">
            <v>24.86</v>
          </cell>
          <cell r="L654">
            <v>18.100000000000001</v>
          </cell>
          <cell r="M654">
            <v>19.489999999999998</v>
          </cell>
          <cell r="N654">
            <v>65.868579263790735</v>
          </cell>
          <cell r="O654">
            <v>26.93</v>
          </cell>
          <cell r="P654">
            <v>8.77</v>
          </cell>
          <cell r="Q654">
            <v>12.72</v>
          </cell>
          <cell r="R654">
            <v>38.29</v>
          </cell>
          <cell r="S654">
            <v>16.46</v>
          </cell>
          <cell r="T654">
            <v>39.04</v>
          </cell>
          <cell r="U654">
            <v>34.979999999999997</v>
          </cell>
          <cell r="V654">
            <v>17.29</v>
          </cell>
          <cell r="W654">
            <v>0</v>
          </cell>
          <cell r="X654">
            <v>77.052294886993067</v>
          </cell>
          <cell r="Y654">
            <v>1649.51</v>
          </cell>
          <cell r="Z654">
            <v>68.072681952491791</v>
          </cell>
          <cell r="AB654">
            <v>39733</v>
          </cell>
          <cell r="AC654">
            <v>70.803571428571416</v>
          </cell>
          <cell r="AD654">
            <v>60.593136933272099</v>
          </cell>
          <cell r="AE654">
            <v>65.868579263790735</v>
          </cell>
          <cell r="AF654">
            <v>77.052294886993067</v>
          </cell>
          <cell r="AG654">
            <v>68.072681952491791</v>
          </cell>
        </row>
        <row r="655">
          <cell r="A655">
            <v>39734</v>
          </cell>
          <cell r="B655">
            <v>29.11</v>
          </cell>
          <cell r="C655">
            <v>0</v>
          </cell>
          <cell r="D655">
            <v>15.13</v>
          </cell>
          <cell r="E655">
            <v>79</v>
          </cell>
          <cell r="F655">
            <v>12.36</v>
          </cell>
          <cell r="G655">
            <v>40.369999999999997</v>
          </cell>
          <cell r="H655">
            <v>22.92</v>
          </cell>
          <cell r="I655">
            <v>25.72</v>
          </cell>
          <cell r="J655">
            <v>66.51138376746934</v>
          </cell>
          <cell r="K655">
            <v>25.51</v>
          </cell>
          <cell r="L655">
            <v>20.59</v>
          </cell>
          <cell r="M655">
            <v>20.25</v>
          </cell>
          <cell r="N655">
            <v>69.982069401961809</v>
          </cell>
          <cell r="O655">
            <v>29.11</v>
          </cell>
          <cell r="P655">
            <v>5.44</v>
          </cell>
          <cell r="Q655">
            <v>15.13</v>
          </cell>
          <cell r="R655">
            <v>42.59</v>
          </cell>
          <cell r="S655">
            <v>17.37</v>
          </cell>
          <cell r="T655">
            <v>45.3</v>
          </cell>
          <cell r="U655">
            <v>36.340000000000003</v>
          </cell>
          <cell r="V655">
            <v>19</v>
          </cell>
          <cell r="W655">
            <v>0</v>
          </cell>
          <cell r="X655">
            <v>83.312199551814587</v>
          </cell>
          <cell r="Y655">
            <v>1844.25</v>
          </cell>
          <cell r="Z655">
            <v>76.109295300351604</v>
          </cell>
          <cell r="AB655">
            <v>39734</v>
          </cell>
          <cell r="AC655">
            <v>79</v>
          </cell>
          <cell r="AD655">
            <v>66.51138376746934</v>
          </cell>
          <cell r="AE655">
            <v>69.982069401961809</v>
          </cell>
          <cell r="AF655">
            <v>83.312199551814587</v>
          </cell>
          <cell r="AG655">
            <v>76.109295300351604</v>
          </cell>
        </row>
        <row r="656">
          <cell r="A656">
            <v>39735</v>
          </cell>
          <cell r="B656">
            <v>29</v>
          </cell>
          <cell r="C656">
            <v>0</v>
          </cell>
          <cell r="D656">
            <v>15.87</v>
          </cell>
          <cell r="E656">
            <v>80.124999999999986</v>
          </cell>
          <cell r="F656">
            <v>12.11</v>
          </cell>
          <cell r="G656">
            <v>39.74</v>
          </cell>
          <cell r="H656">
            <v>22.32</v>
          </cell>
          <cell r="I656">
            <v>26.97</v>
          </cell>
          <cell r="J656">
            <v>66.360475034446566</v>
          </cell>
          <cell r="K656">
            <v>25.77</v>
          </cell>
          <cell r="L656">
            <v>20.39</v>
          </cell>
          <cell r="M656">
            <v>20.72</v>
          </cell>
          <cell r="N656">
            <v>70.541082164328657</v>
          </cell>
          <cell r="O656">
            <v>29</v>
          </cell>
          <cell r="P656">
            <v>5.45</v>
          </cell>
          <cell r="Q656">
            <v>15.87</v>
          </cell>
          <cell r="R656">
            <v>39.4</v>
          </cell>
          <cell r="S656">
            <v>16.91</v>
          </cell>
          <cell r="T656">
            <v>45.13</v>
          </cell>
          <cell r="U656">
            <v>35.26</v>
          </cell>
          <cell r="V656">
            <v>19.03</v>
          </cell>
          <cell r="W656">
            <v>0</v>
          </cell>
          <cell r="X656">
            <v>81.63628836623262</v>
          </cell>
          <cell r="Y656">
            <v>1779.01</v>
          </cell>
          <cell r="Z656">
            <v>73.416943165123229</v>
          </cell>
          <cell r="AB656">
            <v>39735</v>
          </cell>
          <cell r="AC656">
            <v>80.124999999999986</v>
          </cell>
          <cell r="AD656">
            <v>66.360475034446566</v>
          </cell>
          <cell r="AE656">
            <v>70.541082164328657</v>
          </cell>
          <cell r="AF656">
            <v>81.63628836623262</v>
          </cell>
          <cell r="AG656">
            <v>73.416943165123229</v>
          </cell>
        </row>
        <row r="657">
          <cell r="A657">
            <v>39736</v>
          </cell>
          <cell r="B657">
            <v>28.29</v>
          </cell>
          <cell r="C657">
            <v>0</v>
          </cell>
          <cell r="D657">
            <v>14.6</v>
          </cell>
          <cell r="E657">
            <v>76.589285714285722</v>
          </cell>
          <cell r="F657">
            <v>11.34</v>
          </cell>
          <cell r="G657">
            <v>37.04</v>
          </cell>
          <cell r="H657">
            <v>20.8</v>
          </cell>
          <cell r="I657">
            <v>24.97</v>
          </cell>
          <cell r="J657">
            <v>61.774161800406787</v>
          </cell>
          <cell r="K657">
            <v>23.09</v>
          </cell>
          <cell r="L657">
            <v>18</v>
          </cell>
          <cell r="M657">
            <v>19.100000000000001</v>
          </cell>
          <cell r="N657">
            <v>63.484864465773661</v>
          </cell>
          <cell r="O657">
            <v>28.29</v>
          </cell>
          <cell r="P657">
            <v>5.14</v>
          </cell>
          <cell r="Q657">
            <v>14.6</v>
          </cell>
          <cell r="R657">
            <v>35</v>
          </cell>
          <cell r="S657">
            <v>16.239999999999998</v>
          </cell>
          <cell r="T657">
            <v>43</v>
          </cell>
          <cell r="U657">
            <v>33.33</v>
          </cell>
          <cell r="V657">
            <v>17.850000000000001</v>
          </cell>
          <cell r="W657">
            <v>0</v>
          </cell>
          <cell r="X657">
            <v>76.644212494286336</v>
          </cell>
          <cell r="Y657">
            <v>1628.33</v>
          </cell>
          <cell r="Z657">
            <v>67.198616682348671</v>
          </cell>
          <cell r="AB657">
            <v>39736</v>
          </cell>
          <cell r="AC657">
            <v>76.589285714285722</v>
          </cell>
          <cell r="AD657">
            <v>61.774161800406787</v>
          </cell>
          <cell r="AE657">
            <v>63.484864465773661</v>
          </cell>
          <cell r="AF657">
            <v>76.644212494286336</v>
          </cell>
          <cell r="AG657">
            <v>67.198616682348671</v>
          </cell>
        </row>
        <row r="658">
          <cell r="A658">
            <v>39737</v>
          </cell>
          <cell r="B658">
            <v>28</v>
          </cell>
          <cell r="C658">
            <v>0</v>
          </cell>
          <cell r="D658">
            <v>14.73</v>
          </cell>
          <cell r="E658">
            <v>76.303571428571431</v>
          </cell>
          <cell r="F658">
            <v>11.52</v>
          </cell>
          <cell r="G658">
            <v>37.35</v>
          </cell>
          <cell r="H658">
            <v>22.73</v>
          </cell>
          <cell r="I658">
            <v>26.19</v>
          </cell>
          <cell r="J658">
            <v>64.162456531723649</v>
          </cell>
          <cell r="K658">
            <v>24.87</v>
          </cell>
          <cell r="L658">
            <v>18.559999999999999</v>
          </cell>
          <cell r="M658">
            <v>20.54</v>
          </cell>
          <cell r="N658">
            <v>67.471785676616392</v>
          </cell>
          <cell r="O658">
            <v>28</v>
          </cell>
          <cell r="P658">
            <v>5.34</v>
          </cell>
          <cell r="Q658">
            <v>14.73</v>
          </cell>
          <cell r="R658">
            <v>37.96</v>
          </cell>
          <cell r="S658">
            <v>16.87</v>
          </cell>
          <cell r="T658">
            <v>43.77</v>
          </cell>
          <cell r="U658">
            <v>34.06</v>
          </cell>
          <cell r="V658">
            <v>19.63</v>
          </cell>
          <cell r="W658">
            <v>0</v>
          </cell>
          <cell r="X658">
            <v>79.381930293901334</v>
          </cell>
          <cell r="Y658">
            <v>1717.71</v>
          </cell>
          <cell r="Z658">
            <v>70.88718862972317</v>
          </cell>
          <cell r="AB658">
            <v>39737</v>
          </cell>
          <cell r="AC658">
            <v>76.303571428571431</v>
          </cell>
          <cell r="AD658">
            <v>64.162456531723649</v>
          </cell>
          <cell r="AE658">
            <v>67.471785676616392</v>
          </cell>
          <cell r="AF658">
            <v>79.381930293901334</v>
          </cell>
          <cell r="AG658">
            <v>70.88718862972317</v>
          </cell>
        </row>
        <row r="659">
          <cell r="A659">
            <v>39738</v>
          </cell>
          <cell r="B659">
            <v>26.67</v>
          </cell>
          <cell r="C659">
            <v>0</v>
          </cell>
          <cell r="D659">
            <v>15.56</v>
          </cell>
          <cell r="E659">
            <v>75.410714285714292</v>
          </cell>
          <cell r="F659">
            <v>10.39</v>
          </cell>
          <cell r="G659">
            <v>36.799999999999997</v>
          </cell>
          <cell r="H659">
            <v>21.99</v>
          </cell>
          <cell r="I659">
            <v>25.81</v>
          </cell>
          <cell r="J659">
            <v>62.325306738402986</v>
          </cell>
          <cell r="K659">
            <v>25.32</v>
          </cell>
          <cell r="L659">
            <v>18.559999999999999</v>
          </cell>
          <cell r="M659">
            <v>20.18</v>
          </cell>
          <cell r="N659">
            <v>67.566712372112647</v>
          </cell>
          <cell r="O659">
            <v>26.67</v>
          </cell>
          <cell r="P659">
            <v>5.33</v>
          </cell>
          <cell r="Q659">
            <v>15.56</v>
          </cell>
          <cell r="R659">
            <v>37.229999999999997</v>
          </cell>
          <cell r="S659">
            <v>16.37</v>
          </cell>
          <cell r="T659">
            <v>44.83</v>
          </cell>
          <cell r="U659">
            <v>34.54</v>
          </cell>
          <cell r="V659">
            <v>19.239999999999998</v>
          </cell>
          <cell r="W659">
            <v>0</v>
          </cell>
          <cell r="X659">
            <v>79.148174360214966</v>
          </cell>
          <cell r="Y659">
            <v>1711.29</v>
          </cell>
          <cell r="Z659">
            <v>70.622245332540984</v>
          </cell>
          <cell r="AB659">
            <v>39738</v>
          </cell>
          <cell r="AC659">
            <v>75.410714285714292</v>
          </cell>
          <cell r="AD659">
            <v>62.325306738402986</v>
          </cell>
          <cell r="AE659">
            <v>67.566712372112647</v>
          </cell>
          <cell r="AF659">
            <v>79.148174360214966</v>
          </cell>
          <cell r="AG659">
            <v>70.622245332540984</v>
          </cell>
        </row>
        <row r="660">
          <cell r="A660">
            <v>39739</v>
          </cell>
          <cell r="B660">
            <v>26.67</v>
          </cell>
          <cell r="C660">
            <v>0</v>
          </cell>
          <cell r="D660">
            <v>15.56</v>
          </cell>
          <cell r="E660">
            <v>75.410714285714292</v>
          </cell>
          <cell r="F660">
            <v>10.39</v>
          </cell>
          <cell r="G660">
            <v>36.799999999999997</v>
          </cell>
          <cell r="H660">
            <v>21.99</v>
          </cell>
          <cell r="I660">
            <v>25.81</v>
          </cell>
          <cell r="J660">
            <v>62.325306738402986</v>
          </cell>
          <cell r="K660">
            <v>25.32</v>
          </cell>
          <cell r="L660">
            <v>18.559999999999999</v>
          </cell>
          <cell r="M660">
            <v>20.18</v>
          </cell>
          <cell r="N660">
            <v>67.566712372112647</v>
          </cell>
          <cell r="O660">
            <v>26.67</v>
          </cell>
          <cell r="P660">
            <v>5.33</v>
          </cell>
          <cell r="Q660">
            <v>15.56</v>
          </cell>
          <cell r="R660">
            <v>37.229999999999997</v>
          </cell>
          <cell r="S660">
            <v>16.37</v>
          </cell>
          <cell r="T660">
            <v>44.83</v>
          </cell>
          <cell r="U660">
            <v>34.54</v>
          </cell>
          <cell r="V660">
            <v>19.239999999999998</v>
          </cell>
          <cell r="W660">
            <v>0</v>
          </cell>
          <cell r="X660">
            <v>79.148174360214966</v>
          </cell>
          <cell r="Y660">
            <v>1711.29</v>
          </cell>
          <cell r="Z660">
            <v>70.622245332540984</v>
          </cell>
          <cell r="AB660">
            <v>39739</v>
          </cell>
          <cell r="AC660">
            <v>75.410714285714292</v>
          </cell>
          <cell r="AD660">
            <v>62.325306738402986</v>
          </cell>
          <cell r="AE660">
            <v>67.566712372112647</v>
          </cell>
          <cell r="AF660">
            <v>79.148174360214966</v>
          </cell>
          <cell r="AG660">
            <v>70.622245332540984</v>
          </cell>
        </row>
        <row r="661">
          <cell r="A661">
            <v>39740</v>
          </cell>
          <cell r="B661">
            <v>26.67</v>
          </cell>
          <cell r="C661">
            <v>0</v>
          </cell>
          <cell r="D661">
            <v>15.56</v>
          </cell>
          <cell r="E661">
            <v>75.410714285714292</v>
          </cell>
          <cell r="F661">
            <v>10.39</v>
          </cell>
          <cell r="G661">
            <v>36.799999999999997</v>
          </cell>
          <cell r="H661">
            <v>21.99</v>
          </cell>
          <cell r="I661">
            <v>25.81</v>
          </cell>
          <cell r="J661">
            <v>62.325306738402986</v>
          </cell>
          <cell r="K661">
            <v>25.32</v>
          </cell>
          <cell r="L661">
            <v>18.559999999999999</v>
          </cell>
          <cell r="M661">
            <v>20.18</v>
          </cell>
          <cell r="N661">
            <v>67.566712372112647</v>
          </cell>
          <cell r="O661">
            <v>26.67</v>
          </cell>
          <cell r="P661">
            <v>5.33</v>
          </cell>
          <cell r="Q661">
            <v>15.56</v>
          </cell>
          <cell r="R661">
            <v>37.229999999999997</v>
          </cell>
          <cell r="S661">
            <v>16.37</v>
          </cell>
          <cell r="T661">
            <v>44.83</v>
          </cell>
          <cell r="U661">
            <v>34.54</v>
          </cell>
          <cell r="V661">
            <v>19.239999999999998</v>
          </cell>
          <cell r="W661">
            <v>0</v>
          </cell>
          <cell r="X661">
            <v>79.148174360214966</v>
          </cell>
          <cell r="Y661">
            <v>1711.29</v>
          </cell>
          <cell r="Z661">
            <v>70.622245332540984</v>
          </cell>
          <cell r="AB661">
            <v>39740</v>
          </cell>
          <cell r="AC661">
            <v>75.410714285714292</v>
          </cell>
          <cell r="AD661">
            <v>62.325306738402986</v>
          </cell>
          <cell r="AE661">
            <v>67.566712372112647</v>
          </cell>
          <cell r="AF661">
            <v>79.148174360214966</v>
          </cell>
          <cell r="AG661">
            <v>70.622245332540984</v>
          </cell>
        </row>
        <row r="662">
          <cell r="A662">
            <v>39741</v>
          </cell>
          <cell r="B662">
            <v>27.5</v>
          </cell>
          <cell r="C662">
            <v>0</v>
          </cell>
          <cell r="D662">
            <v>15.24</v>
          </cell>
          <cell r="E662">
            <v>76.321428571428569</v>
          </cell>
          <cell r="F662">
            <v>10.95</v>
          </cell>
          <cell r="G662">
            <v>38.08</v>
          </cell>
          <cell r="H662">
            <v>23.11</v>
          </cell>
          <cell r="I662">
            <v>26.18</v>
          </cell>
          <cell r="J662">
            <v>64.510202742602189</v>
          </cell>
          <cell r="K662">
            <v>27.92</v>
          </cell>
          <cell r="L662">
            <v>19.63</v>
          </cell>
          <cell r="M662">
            <v>20</v>
          </cell>
          <cell r="N662">
            <v>71.247758675245223</v>
          </cell>
          <cell r="O662">
            <v>27.5</v>
          </cell>
          <cell r="P662">
            <v>6.14</v>
          </cell>
          <cell r="Q662">
            <v>15.24</v>
          </cell>
          <cell r="R662">
            <v>37.5</v>
          </cell>
          <cell r="S662">
            <v>17.04</v>
          </cell>
          <cell r="T662">
            <v>45.93</v>
          </cell>
          <cell r="U662">
            <v>36.14</v>
          </cell>
          <cell r="V662">
            <v>19.940000000000001</v>
          </cell>
          <cell r="W662">
            <v>0</v>
          </cell>
          <cell r="X662">
            <v>81.390646537613051</v>
          </cell>
          <cell r="Y662">
            <v>1770.03</v>
          </cell>
          <cell r="Z662">
            <v>73.046352696478976</v>
          </cell>
          <cell r="AB662">
            <v>39741</v>
          </cell>
          <cell r="AC662">
            <v>76.321428571428569</v>
          </cell>
          <cell r="AD662">
            <v>64.510202742602189</v>
          </cell>
          <cell r="AE662">
            <v>71.247758675245223</v>
          </cell>
          <cell r="AF662">
            <v>81.390646537613051</v>
          </cell>
          <cell r="AG662">
            <v>73.046352696478976</v>
          </cell>
        </row>
        <row r="663">
          <cell r="A663">
            <v>39742</v>
          </cell>
          <cell r="B663">
            <v>26.51</v>
          </cell>
          <cell r="C663">
            <v>0</v>
          </cell>
          <cell r="D663">
            <v>14.99</v>
          </cell>
          <cell r="E663">
            <v>74.107142857142861</v>
          </cell>
          <cell r="F663">
            <v>10.65</v>
          </cell>
          <cell r="G663">
            <v>38.04</v>
          </cell>
          <cell r="H663">
            <v>22.56</v>
          </cell>
          <cell r="I663">
            <v>25.11</v>
          </cell>
          <cell r="J663">
            <v>63.224197887277732</v>
          </cell>
          <cell r="K663">
            <v>26.72</v>
          </cell>
          <cell r="L663">
            <v>19.66</v>
          </cell>
          <cell r="M663">
            <v>19.5</v>
          </cell>
          <cell r="N663">
            <v>69.486341103259136</v>
          </cell>
          <cell r="O663">
            <v>26.51</v>
          </cell>
          <cell r="P663">
            <v>5.96</v>
          </cell>
          <cell r="Q663">
            <v>14.99</v>
          </cell>
          <cell r="R663">
            <v>37.369999999999997</v>
          </cell>
          <cell r="S663">
            <v>16.48</v>
          </cell>
          <cell r="T663">
            <v>45.08</v>
          </cell>
          <cell r="U663">
            <v>35.020000000000003</v>
          </cell>
          <cell r="V663">
            <v>19.34</v>
          </cell>
          <cell r="W663">
            <v>0</v>
          </cell>
          <cell r="X663">
            <v>79.536446928033001</v>
          </cell>
          <cell r="Y663">
            <v>1696.68</v>
          </cell>
          <cell r="Z663">
            <v>70.019313623532923</v>
          </cell>
          <cell r="AB663">
            <v>39742</v>
          </cell>
          <cell r="AC663">
            <v>74.107142857142861</v>
          </cell>
          <cell r="AD663">
            <v>63.224197887277732</v>
          </cell>
          <cell r="AE663">
            <v>69.486341103259136</v>
          </cell>
          <cell r="AF663">
            <v>79.536446928033001</v>
          </cell>
          <cell r="AG663">
            <v>70.019313623532923</v>
          </cell>
        </row>
        <row r="664">
          <cell r="A664">
            <v>39743</v>
          </cell>
          <cell r="B664">
            <v>25</v>
          </cell>
          <cell r="C664">
            <v>0</v>
          </cell>
          <cell r="D664">
            <v>14.6</v>
          </cell>
          <cell r="E664">
            <v>70.714285714285722</v>
          </cell>
          <cell r="F664">
            <v>9.74</v>
          </cell>
          <cell r="G664">
            <v>36.799999999999997</v>
          </cell>
          <cell r="H664">
            <v>21.88</v>
          </cell>
          <cell r="I664">
            <v>23.47</v>
          </cell>
          <cell r="J664">
            <v>60.291319467226558</v>
          </cell>
          <cell r="K664">
            <v>24.61</v>
          </cell>
          <cell r="L664">
            <v>17.82</v>
          </cell>
          <cell r="M664">
            <v>18.989999999999998</v>
          </cell>
          <cell r="N664">
            <v>64.782195970889148</v>
          </cell>
          <cell r="O664">
            <v>25</v>
          </cell>
          <cell r="P664">
            <v>5.65</v>
          </cell>
          <cell r="Q664">
            <v>14.6</v>
          </cell>
          <cell r="R664">
            <v>35.53</v>
          </cell>
          <cell r="S664">
            <v>16.25</v>
          </cell>
          <cell r="T664">
            <v>42.21</v>
          </cell>
          <cell r="U664">
            <v>36.71</v>
          </cell>
          <cell r="V664">
            <v>18.27</v>
          </cell>
          <cell r="W664">
            <v>0</v>
          </cell>
          <cell r="X664">
            <v>76.949283797571965</v>
          </cell>
          <cell r="Y664">
            <v>1615.75</v>
          </cell>
          <cell r="Z664">
            <v>66.6794598788359</v>
          </cell>
          <cell r="AB664">
            <v>39743</v>
          </cell>
          <cell r="AC664">
            <v>70.714285714285722</v>
          </cell>
          <cell r="AD664">
            <v>60.291319467226558</v>
          </cell>
          <cell r="AE664">
            <v>64.782195970889148</v>
          </cell>
          <cell r="AF664">
            <v>76.949283797571965</v>
          </cell>
          <cell r="AG664">
            <v>66.6794598788359</v>
          </cell>
        </row>
        <row r="665">
          <cell r="A665">
            <v>39744</v>
          </cell>
          <cell r="B665">
            <v>24.46</v>
          </cell>
          <cell r="C665">
            <v>0</v>
          </cell>
          <cell r="D665">
            <v>14.2</v>
          </cell>
          <cell r="E665">
            <v>69.035714285714278</v>
          </cell>
          <cell r="F665">
            <v>8.7200000000000006</v>
          </cell>
          <cell r="G665">
            <v>35.42</v>
          </cell>
          <cell r="H665">
            <v>21.84</v>
          </cell>
          <cell r="I665">
            <v>25.69</v>
          </cell>
          <cell r="J665">
            <v>60.146971983465662</v>
          </cell>
          <cell r="K665">
            <v>22.09</v>
          </cell>
          <cell r="L665">
            <v>20.41</v>
          </cell>
          <cell r="M665">
            <v>17.97</v>
          </cell>
          <cell r="N665">
            <v>63.780191962873111</v>
          </cell>
          <cell r="O665">
            <v>24.46</v>
          </cell>
          <cell r="P665">
            <v>5.17</v>
          </cell>
          <cell r="Q665">
            <v>14.2</v>
          </cell>
          <cell r="R665">
            <v>34.01</v>
          </cell>
          <cell r="S665">
            <v>15.18</v>
          </cell>
          <cell r="T665">
            <v>41.48</v>
          </cell>
          <cell r="U665">
            <v>32.99</v>
          </cell>
          <cell r="V665">
            <v>15.68</v>
          </cell>
          <cell r="W665">
            <v>0</v>
          </cell>
          <cell r="X665">
            <v>72.571312497174617</v>
          </cell>
          <cell r="Y665">
            <v>1603.91</v>
          </cell>
          <cell r="Z665">
            <v>66.190841710823889</v>
          </cell>
          <cell r="AB665">
            <v>39744</v>
          </cell>
          <cell r="AC665">
            <v>69.035714285714278</v>
          </cell>
          <cell r="AD665">
            <v>60.146971983465662</v>
          </cell>
          <cell r="AE665">
            <v>63.780191962873111</v>
          </cell>
          <cell r="AF665">
            <v>72.571312497174617</v>
          </cell>
          <cell r="AG665">
            <v>66.190841710823889</v>
          </cell>
        </row>
        <row r="666">
          <cell r="A666">
            <v>39745</v>
          </cell>
          <cell r="B666">
            <v>21.2</v>
          </cell>
          <cell r="C666">
            <v>0</v>
          </cell>
          <cell r="D666">
            <v>13.25</v>
          </cell>
          <cell r="E666">
            <v>61.517857142857146</v>
          </cell>
          <cell r="F666">
            <v>8.41</v>
          </cell>
          <cell r="G666">
            <v>33.74</v>
          </cell>
          <cell r="H666">
            <v>20.92</v>
          </cell>
          <cell r="I666">
            <v>24.92</v>
          </cell>
          <cell r="J666">
            <v>57.732432255101372</v>
          </cell>
          <cell r="K666">
            <v>20.84</v>
          </cell>
          <cell r="L666">
            <v>19.63</v>
          </cell>
          <cell r="M666">
            <v>17.600000000000001</v>
          </cell>
          <cell r="N666">
            <v>61.248813416306291</v>
          </cell>
          <cell r="O666">
            <v>21.2</v>
          </cell>
          <cell r="P666">
            <v>4.87</v>
          </cell>
          <cell r="Q666">
            <v>13.25</v>
          </cell>
          <cell r="R666">
            <v>33.33</v>
          </cell>
          <cell r="S666">
            <v>14.49</v>
          </cell>
          <cell r="T666">
            <v>39.229999999999997</v>
          </cell>
          <cell r="U666">
            <v>33.630000000000003</v>
          </cell>
          <cell r="V666">
            <v>14.61</v>
          </cell>
          <cell r="W666">
            <v>0</v>
          </cell>
          <cell r="X666">
            <v>69.179870476233347</v>
          </cell>
          <cell r="Y666">
            <v>1552.03</v>
          </cell>
          <cell r="Z666">
            <v>64.049835751663124</v>
          </cell>
          <cell r="AB666">
            <v>39745</v>
          </cell>
          <cell r="AC666">
            <v>61.517857142857146</v>
          </cell>
          <cell r="AD666">
            <v>57.732432255101372</v>
          </cell>
          <cell r="AE666">
            <v>61.248813416306291</v>
          </cell>
          <cell r="AF666">
            <v>69.179870476233347</v>
          </cell>
          <cell r="AG666">
            <v>64.049835751663124</v>
          </cell>
        </row>
        <row r="667">
          <cell r="A667">
            <v>39746</v>
          </cell>
          <cell r="B667">
            <v>21.2</v>
          </cell>
          <cell r="C667">
            <v>0</v>
          </cell>
          <cell r="D667">
            <v>13.25</v>
          </cell>
          <cell r="E667">
            <v>61.517857142857146</v>
          </cell>
          <cell r="F667">
            <v>8.41</v>
          </cell>
          <cell r="G667">
            <v>33.74</v>
          </cell>
          <cell r="H667">
            <v>20.92</v>
          </cell>
          <cell r="I667">
            <v>24.92</v>
          </cell>
          <cell r="J667">
            <v>57.732432255101372</v>
          </cell>
          <cell r="K667">
            <v>20.84</v>
          </cell>
          <cell r="L667">
            <v>19.63</v>
          </cell>
          <cell r="M667">
            <v>17.600000000000001</v>
          </cell>
          <cell r="N667">
            <v>61.248813416306291</v>
          </cell>
          <cell r="O667">
            <v>21.2</v>
          </cell>
          <cell r="P667">
            <v>4.87</v>
          </cell>
          <cell r="Q667">
            <v>13.25</v>
          </cell>
          <cell r="R667">
            <v>33.33</v>
          </cell>
          <cell r="S667">
            <v>14.49</v>
          </cell>
          <cell r="T667">
            <v>39.229999999999997</v>
          </cell>
          <cell r="U667">
            <v>33.630000000000003</v>
          </cell>
          <cell r="V667">
            <v>14.61</v>
          </cell>
          <cell r="W667">
            <v>0</v>
          </cell>
          <cell r="X667">
            <v>69.179870476233347</v>
          </cell>
          <cell r="Y667">
            <v>1552.03</v>
          </cell>
          <cell r="Z667">
            <v>64.049835751663124</v>
          </cell>
          <cell r="AB667">
            <v>39746</v>
          </cell>
          <cell r="AC667">
            <v>61.517857142857146</v>
          </cell>
          <cell r="AD667">
            <v>57.732432255101372</v>
          </cell>
          <cell r="AE667">
            <v>61.248813416306291</v>
          </cell>
          <cell r="AF667">
            <v>69.179870476233347</v>
          </cell>
          <cell r="AG667">
            <v>64.049835751663124</v>
          </cell>
        </row>
        <row r="668">
          <cell r="A668">
            <v>39747</v>
          </cell>
          <cell r="B668">
            <v>21.2</v>
          </cell>
          <cell r="C668">
            <v>0</v>
          </cell>
          <cell r="D668">
            <v>13.25</v>
          </cell>
          <cell r="E668">
            <v>61.517857142857146</v>
          </cell>
          <cell r="F668">
            <v>8.41</v>
          </cell>
          <cell r="G668">
            <v>33.74</v>
          </cell>
          <cell r="H668">
            <v>20.92</v>
          </cell>
          <cell r="I668">
            <v>24.92</v>
          </cell>
          <cell r="J668">
            <v>57.732432255101372</v>
          </cell>
          <cell r="K668">
            <v>20.84</v>
          </cell>
          <cell r="L668">
            <v>19.63</v>
          </cell>
          <cell r="M668">
            <v>17.600000000000001</v>
          </cell>
          <cell r="N668">
            <v>61.248813416306291</v>
          </cell>
          <cell r="O668">
            <v>21.2</v>
          </cell>
          <cell r="P668">
            <v>4.87</v>
          </cell>
          <cell r="Q668">
            <v>13.25</v>
          </cell>
          <cell r="R668">
            <v>33.33</v>
          </cell>
          <cell r="S668">
            <v>14.49</v>
          </cell>
          <cell r="T668">
            <v>39.229999999999997</v>
          </cell>
          <cell r="U668">
            <v>33.630000000000003</v>
          </cell>
          <cell r="V668">
            <v>14.61</v>
          </cell>
          <cell r="W668">
            <v>0</v>
          </cell>
          <cell r="X668">
            <v>69.179870476233347</v>
          </cell>
          <cell r="Y668">
            <v>1552.03</v>
          </cell>
          <cell r="Z668">
            <v>64.049835751663124</v>
          </cell>
          <cell r="AB668">
            <v>39747</v>
          </cell>
          <cell r="AC668">
            <v>61.517857142857146</v>
          </cell>
          <cell r="AD668">
            <v>57.732432255101372</v>
          </cell>
          <cell r="AE668">
            <v>61.248813416306291</v>
          </cell>
          <cell r="AF668">
            <v>69.179870476233347</v>
          </cell>
          <cell r="AG668">
            <v>64.049835751663124</v>
          </cell>
        </row>
        <row r="669">
          <cell r="A669">
            <v>39748</v>
          </cell>
          <cell r="B669">
            <v>21.73</v>
          </cell>
          <cell r="C669">
            <v>0</v>
          </cell>
          <cell r="D669">
            <v>13.7</v>
          </cell>
          <cell r="E669">
            <v>63.267857142857139</v>
          </cell>
          <cell r="F669">
            <v>7.91</v>
          </cell>
          <cell r="G669">
            <v>31.45</v>
          </cell>
          <cell r="H669">
            <v>19.57</v>
          </cell>
          <cell r="I669">
            <v>24.46</v>
          </cell>
          <cell r="J669">
            <v>54.714257594646021</v>
          </cell>
          <cell r="K669">
            <v>19.440000000000001</v>
          </cell>
          <cell r="L669">
            <v>21.28</v>
          </cell>
          <cell r="M669">
            <v>17.73</v>
          </cell>
          <cell r="N669">
            <v>61.649615019512716</v>
          </cell>
          <cell r="O669">
            <v>21.73</v>
          </cell>
          <cell r="P669">
            <v>5.0599999999999996</v>
          </cell>
          <cell r="Q669">
            <v>13.7</v>
          </cell>
          <cell r="R669">
            <v>31.2</v>
          </cell>
          <cell r="S669">
            <v>13.77</v>
          </cell>
          <cell r="T669">
            <v>36.880000000000003</v>
          </cell>
          <cell r="U669">
            <v>34.21</v>
          </cell>
          <cell r="V669">
            <v>13.33</v>
          </cell>
          <cell r="W669">
            <v>0</v>
          </cell>
          <cell r="X669">
            <v>67.305861041764629</v>
          </cell>
          <cell r="Y669">
            <v>1505.9</v>
          </cell>
          <cell r="Z669">
            <v>62.146123244028459</v>
          </cell>
          <cell r="AB669">
            <v>39748</v>
          </cell>
          <cell r="AC669">
            <v>63.267857142857139</v>
          </cell>
          <cell r="AD669">
            <v>54.714257594646021</v>
          </cell>
          <cell r="AE669">
            <v>61.649615019512716</v>
          </cell>
          <cell r="AF669">
            <v>67.305861041764629</v>
          </cell>
          <cell r="AG669">
            <v>62.146123244028459</v>
          </cell>
        </row>
        <row r="670">
          <cell r="A670">
            <v>39749</v>
          </cell>
          <cell r="B670">
            <v>26.12</v>
          </cell>
          <cell r="C670">
            <v>0</v>
          </cell>
          <cell r="D670">
            <v>13.85</v>
          </cell>
          <cell r="E670">
            <v>71.375</v>
          </cell>
          <cell r="F670">
            <v>8.34</v>
          </cell>
          <cell r="G670">
            <v>33.159999999999997</v>
          </cell>
          <cell r="H670">
            <v>21.27</v>
          </cell>
          <cell r="I670">
            <v>24.45</v>
          </cell>
          <cell r="J670">
            <v>57.227216061938194</v>
          </cell>
          <cell r="K670">
            <v>20.48</v>
          </cell>
          <cell r="L670">
            <v>23.12</v>
          </cell>
          <cell r="M670">
            <v>19.260000000000002</v>
          </cell>
          <cell r="N670">
            <v>66.301023098829234</v>
          </cell>
          <cell r="O670">
            <v>26.12</v>
          </cell>
          <cell r="P670">
            <v>5.72</v>
          </cell>
          <cell r="Q670">
            <v>13.85</v>
          </cell>
          <cell r="R670">
            <v>34.869999999999997</v>
          </cell>
          <cell r="S670">
            <v>14.48</v>
          </cell>
          <cell r="T670">
            <v>39.9</v>
          </cell>
          <cell r="U670">
            <v>36.29</v>
          </cell>
          <cell r="V670">
            <v>13.08</v>
          </cell>
          <cell r="W670">
            <v>0</v>
          </cell>
          <cell r="X670">
            <v>73.022976504636432</v>
          </cell>
          <cell r="Y670">
            <v>1649.47</v>
          </cell>
          <cell r="Z670">
            <v>68.071031215437699</v>
          </cell>
          <cell r="AB670">
            <v>39749</v>
          </cell>
          <cell r="AC670">
            <v>71.375</v>
          </cell>
          <cell r="AD670">
            <v>57.227216061938194</v>
          </cell>
          <cell r="AE670">
            <v>66.301023098829234</v>
          </cell>
          <cell r="AF670">
            <v>73.022976504636432</v>
          </cell>
          <cell r="AG670">
            <v>68.071031215437699</v>
          </cell>
        </row>
        <row r="671">
          <cell r="A671">
            <v>39750</v>
          </cell>
          <cell r="B671">
            <v>27.71</v>
          </cell>
          <cell r="C671">
            <v>0</v>
          </cell>
          <cell r="D671">
            <v>13.9</v>
          </cell>
          <cell r="E671">
            <v>74.303571428571431</v>
          </cell>
          <cell r="F671">
            <v>8.91</v>
          </cell>
          <cell r="G671">
            <v>32.72</v>
          </cell>
          <cell r="H671">
            <v>21.32</v>
          </cell>
          <cell r="I671">
            <v>24.38</v>
          </cell>
          <cell r="J671">
            <v>57.299389803818649</v>
          </cell>
          <cell r="K671">
            <v>19.8</v>
          </cell>
          <cell r="L671">
            <v>23.24</v>
          </cell>
          <cell r="M671">
            <v>18.579999999999998</v>
          </cell>
          <cell r="N671">
            <v>64.993144183103041</v>
          </cell>
          <cell r="O671">
            <v>27.71</v>
          </cell>
          <cell r="P671">
            <v>5.52</v>
          </cell>
          <cell r="Q671">
            <v>13.9</v>
          </cell>
          <cell r="R671">
            <v>37.24</v>
          </cell>
          <cell r="S671">
            <v>13.8</v>
          </cell>
          <cell r="T671">
            <v>35.61</v>
          </cell>
          <cell r="U671">
            <v>34.17</v>
          </cell>
          <cell r="V671">
            <v>12.71</v>
          </cell>
          <cell r="W671">
            <v>0</v>
          </cell>
          <cell r="X671">
            <v>71.576859287763099</v>
          </cell>
          <cell r="Y671">
            <v>1657.21</v>
          </cell>
          <cell r="Z671">
            <v>68.39044883540501</v>
          </cell>
          <cell r="AB671">
            <v>39750</v>
          </cell>
          <cell r="AC671">
            <v>74.303571428571431</v>
          </cell>
          <cell r="AD671">
            <v>57.299389803818649</v>
          </cell>
          <cell r="AE671">
            <v>64.993144183103041</v>
          </cell>
          <cell r="AF671">
            <v>71.576859287763099</v>
          </cell>
          <cell r="AG671">
            <v>68.39044883540501</v>
          </cell>
        </row>
        <row r="672">
          <cell r="A672">
            <v>39751</v>
          </cell>
          <cell r="B672">
            <v>28.74</v>
          </cell>
          <cell r="C672">
            <v>0</v>
          </cell>
          <cell r="D672">
            <v>14.2</v>
          </cell>
          <cell r="E672">
            <v>76.678571428571431</v>
          </cell>
          <cell r="F672">
            <v>9.5299999999999994</v>
          </cell>
          <cell r="G672">
            <v>34.18</v>
          </cell>
          <cell r="H672">
            <v>22.72</v>
          </cell>
          <cell r="I672">
            <v>26.11</v>
          </cell>
          <cell r="J672">
            <v>60.717800669247438</v>
          </cell>
          <cell r="K672">
            <v>20.92</v>
          </cell>
          <cell r="L672">
            <v>24.4</v>
          </cell>
          <cell r="M672">
            <v>18.43</v>
          </cell>
          <cell r="N672">
            <v>67.239742643181103</v>
          </cell>
          <cell r="O672">
            <v>28.74</v>
          </cell>
          <cell r="P672">
            <v>6.29</v>
          </cell>
          <cell r="Q672">
            <v>14.2</v>
          </cell>
          <cell r="R672">
            <v>36.229999999999997</v>
          </cell>
          <cell r="S672">
            <v>13.75</v>
          </cell>
          <cell r="T672">
            <v>36.43</v>
          </cell>
          <cell r="U672">
            <v>35.29</v>
          </cell>
          <cell r="V672">
            <v>13.11</v>
          </cell>
          <cell r="W672">
            <v>0</v>
          </cell>
          <cell r="X672">
            <v>72.916003450237582</v>
          </cell>
          <cell r="Y672">
            <v>1698.52</v>
          </cell>
          <cell r="Z672">
            <v>70.095247528021261</v>
          </cell>
          <cell r="AB672">
            <v>39751</v>
          </cell>
          <cell r="AC672">
            <v>76.678571428571431</v>
          </cell>
          <cell r="AD672">
            <v>60.717800669247438</v>
          </cell>
          <cell r="AE672">
            <v>67.239742643181103</v>
          </cell>
          <cell r="AF672">
            <v>72.916003450237582</v>
          </cell>
          <cell r="AG672">
            <v>70.095247528021261</v>
          </cell>
        </row>
        <row r="673">
          <cell r="A673">
            <v>39752</v>
          </cell>
          <cell r="B673">
            <v>30.6</v>
          </cell>
          <cell r="C673">
            <v>0</v>
          </cell>
          <cell r="D673">
            <v>14.43</v>
          </cell>
          <cell r="E673">
            <v>80.410714285714292</v>
          </cell>
          <cell r="F673">
            <v>10.1</v>
          </cell>
          <cell r="G673">
            <v>36.94</v>
          </cell>
          <cell r="H673">
            <v>24.77</v>
          </cell>
          <cell r="I673">
            <v>26.82</v>
          </cell>
          <cell r="J673">
            <v>64.713601469719833</v>
          </cell>
          <cell r="K673">
            <v>22.27</v>
          </cell>
          <cell r="L673">
            <v>25</v>
          </cell>
          <cell r="M673">
            <v>18.84</v>
          </cell>
          <cell r="N673">
            <v>69.728931547305137</v>
          </cell>
          <cell r="O673">
            <v>30.6</v>
          </cell>
          <cell r="P673">
            <v>6.5</v>
          </cell>
          <cell r="Q673">
            <v>14.43</v>
          </cell>
          <cell r="R673">
            <v>38.49</v>
          </cell>
          <cell r="S673">
            <v>14.85</v>
          </cell>
          <cell r="T673">
            <v>36.79</v>
          </cell>
          <cell r="U673">
            <v>37.229999999999997</v>
          </cell>
          <cell r="V673">
            <v>14.27</v>
          </cell>
          <cell r="W673">
            <v>0</v>
          </cell>
          <cell r="X673">
            <v>76.529315509932033</v>
          </cell>
          <cell r="Y673">
            <v>1720.95</v>
          </cell>
          <cell r="Z673">
            <v>71.020898331104846</v>
          </cell>
          <cell r="AB673">
            <v>39752</v>
          </cell>
          <cell r="AC673">
            <v>80.410714285714292</v>
          </cell>
          <cell r="AD673">
            <v>64.713601469719833</v>
          </cell>
          <cell r="AE673">
            <v>69.728931547305137</v>
          </cell>
          <cell r="AF673">
            <v>76.529315509932033</v>
          </cell>
          <cell r="AG673">
            <v>71.020898331104846</v>
          </cell>
        </row>
        <row r="674">
          <cell r="A674">
            <v>39753</v>
          </cell>
          <cell r="B674">
            <v>30.6</v>
          </cell>
          <cell r="C674">
            <v>0</v>
          </cell>
          <cell r="D674">
            <v>14.43</v>
          </cell>
          <cell r="E674">
            <v>80.410714285714292</v>
          </cell>
          <cell r="F674">
            <v>10.1</v>
          </cell>
          <cell r="G674">
            <v>36.94</v>
          </cell>
          <cell r="H674">
            <v>24.77</v>
          </cell>
          <cell r="I674">
            <v>26.82</v>
          </cell>
          <cell r="J674">
            <v>64.713601469719833</v>
          </cell>
          <cell r="K674">
            <v>22.27</v>
          </cell>
          <cell r="L674">
            <v>25</v>
          </cell>
          <cell r="M674">
            <v>18.84</v>
          </cell>
          <cell r="N674">
            <v>69.728931547305137</v>
          </cell>
          <cell r="O674">
            <v>30.6</v>
          </cell>
          <cell r="P674">
            <v>6.5</v>
          </cell>
          <cell r="Q674">
            <v>14.43</v>
          </cell>
          <cell r="R674">
            <v>38.49</v>
          </cell>
          <cell r="S674">
            <v>14.85</v>
          </cell>
          <cell r="T674">
            <v>36.79</v>
          </cell>
          <cell r="U674">
            <v>37.229999999999997</v>
          </cell>
          <cell r="V674">
            <v>14.27</v>
          </cell>
          <cell r="W674">
            <v>0</v>
          </cell>
          <cell r="X674">
            <v>76.529315509932033</v>
          </cell>
          <cell r="Y674">
            <v>1720.95</v>
          </cell>
          <cell r="Z674">
            <v>71.020898331104846</v>
          </cell>
          <cell r="AB674">
            <v>39753</v>
          </cell>
          <cell r="AC674">
            <v>80.410714285714292</v>
          </cell>
          <cell r="AD674">
            <v>64.713601469719833</v>
          </cell>
          <cell r="AE674">
            <v>69.728931547305137</v>
          </cell>
          <cell r="AF674">
            <v>76.529315509932033</v>
          </cell>
          <cell r="AG674">
            <v>71.020898331104846</v>
          </cell>
        </row>
        <row r="675">
          <cell r="A675">
            <v>39754</v>
          </cell>
          <cell r="B675">
            <v>30.6</v>
          </cell>
          <cell r="C675">
            <v>0</v>
          </cell>
          <cell r="D675">
            <v>14.43</v>
          </cell>
          <cell r="E675">
            <v>80.410714285714292</v>
          </cell>
          <cell r="F675">
            <v>10.1</v>
          </cell>
          <cell r="G675">
            <v>36.94</v>
          </cell>
          <cell r="H675">
            <v>24.77</v>
          </cell>
          <cell r="I675">
            <v>26.82</v>
          </cell>
          <cell r="J675">
            <v>64.713601469719833</v>
          </cell>
          <cell r="K675">
            <v>22.27</v>
          </cell>
          <cell r="L675">
            <v>25</v>
          </cell>
          <cell r="M675">
            <v>18.84</v>
          </cell>
          <cell r="N675">
            <v>69.728931547305137</v>
          </cell>
          <cell r="O675">
            <v>30.6</v>
          </cell>
          <cell r="P675">
            <v>6.5</v>
          </cell>
          <cell r="Q675">
            <v>14.43</v>
          </cell>
          <cell r="R675">
            <v>38.49</v>
          </cell>
          <cell r="S675">
            <v>14.85</v>
          </cell>
          <cell r="T675">
            <v>36.79</v>
          </cell>
          <cell r="U675">
            <v>37.229999999999997</v>
          </cell>
          <cell r="V675">
            <v>14.27</v>
          </cell>
          <cell r="W675">
            <v>0</v>
          </cell>
          <cell r="X675">
            <v>76.529315509932033</v>
          </cell>
          <cell r="Y675">
            <v>1720.95</v>
          </cell>
          <cell r="Z675">
            <v>71.020898331104846</v>
          </cell>
          <cell r="AB675">
            <v>39754</v>
          </cell>
          <cell r="AC675">
            <v>80.410714285714292</v>
          </cell>
          <cell r="AD675">
            <v>64.713601469719833</v>
          </cell>
          <cell r="AE675">
            <v>69.728931547305137</v>
          </cell>
          <cell r="AF675">
            <v>76.529315509932033</v>
          </cell>
          <cell r="AG675">
            <v>71.020898331104846</v>
          </cell>
        </row>
        <row r="676">
          <cell r="A676">
            <v>39755</v>
          </cell>
          <cell r="B676">
            <v>28.65</v>
          </cell>
          <cell r="C676">
            <v>0</v>
          </cell>
          <cell r="D676">
            <v>13.92</v>
          </cell>
          <cell r="E676">
            <v>76.017857142857153</v>
          </cell>
          <cell r="F676">
            <v>11.06</v>
          </cell>
          <cell r="G676">
            <v>36.299999999999997</v>
          </cell>
          <cell r="H676">
            <v>25.72</v>
          </cell>
          <cell r="I676">
            <v>25.82</v>
          </cell>
          <cell r="J676">
            <v>64.890755199790036</v>
          </cell>
          <cell r="K676">
            <v>22.75</v>
          </cell>
          <cell r="L676">
            <v>26.14</v>
          </cell>
          <cell r="M676">
            <v>19.21</v>
          </cell>
          <cell r="N676">
            <v>71.827866258833453</v>
          </cell>
          <cell r="O676">
            <v>28.65</v>
          </cell>
          <cell r="P676">
            <v>6.43</v>
          </cell>
          <cell r="Q676">
            <v>13.92</v>
          </cell>
          <cell r="R676">
            <v>38.450000000000003</v>
          </cell>
          <cell r="S676">
            <v>14.7</v>
          </cell>
          <cell r="T676">
            <v>36.51</v>
          </cell>
          <cell r="U676">
            <v>37.25</v>
          </cell>
          <cell r="V676">
            <v>14.36</v>
          </cell>
          <cell r="W676">
            <v>0</v>
          </cell>
          <cell r="X676">
            <v>75.384307631366568</v>
          </cell>
          <cell r="Y676">
            <v>1726.33</v>
          </cell>
          <cell r="Z676">
            <v>71.242922464880579</v>
          </cell>
          <cell r="AB676">
            <v>39755</v>
          </cell>
          <cell r="AC676">
            <v>76.017857142857153</v>
          </cell>
          <cell r="AD676">
            <v>64.890755199790036</v>
          </cell>
          <cell r="AE676">
            <v>71.827866258833453</v>
          </cell>
          <cell r="AF676">
            <v>75.384307631366568</v>
          </cell>
          <cell r="AG676">
            <v>71.242922464880579</v>
          </cell>
        </row>
        <row r="677">
          <cell r="A677">
            <v>39756</v>
          </cell>
          <cell r="B677">
            <v>29.15</v>
          </cell>
          <cell r="C677">
            <v>0</v>
          </cell>
          <cell r="D677">
            <v>14.42</v>
          </cell>
          <cell r="E677">
            <v>77.803571428571431</v>
          </cell>
          <cell r="F677">
            <v>10.58</v>
          </cell>
          <cell r="G677">
            <v>34.9</v>
          </cell>
          <cell r="H677">
            <v>25.39</v>
          </cell>
          <cell r="I677">
            <v>24.36</v>
          </cell>
          <cell r="J677">
            <v>62.482776720687625</v>
          </cell>
          <cell r="K677">
            <v>23.72</v>
          </cell>
          <cell r="L677">
            <v>28.41</v>
          </cell>
          <cell r="M677">
            <v>20</v>
          </cell>
          <cell r="N677">
            <v>76.078472734943574</v>
          </cell>
          <cell r="O677">
            <v>29.15</v>
          </cell>
          <cell r="P677">
            <v>6.66</v>
          </cell>
          <cell r="Q677">
            <v>14.42</v>
          </cell>
          <cell r="R677">
            <v>40.270000000000003</v>
          </cell>
          <cell r="S677">
            <v>15.26</v>
          </cell>
          <cell r="T677">
            <v>38</v>
          </cell>
          <cell r="U677">
            <v>39.17</v>
          </cell>
          <cell r="V677">
            <v>15.1</v>
          </cell>
          <cell r="W677">
            <v>0</v>
          </cell>
          <cell r="X677">
            <v>78.45879245408905</v>
          </cell>
          <cell r="Y677">
            <v>1780.12</v>
          </cell>
          <cell r="Z677">
            <v>73.462751118374356</v>
          </cell>
          <cell r="AB677">
            <v>39756</v>
          </cell>
          <cell r="AC677">
            <v>77.803571428571431</v>
          </cell>
          <cell r="AD677">
            <v>62.482776720687625</v>
          </cell>
          <cell r="AE677">
            <v>76.078472734943574</v>
          </cell>
          <cell r="AF677">
            <v>78.45879245408905</v>
          </cell>
          <cell r="AG677">
            <v>73.462751118374356</v>
          </cell>
        </row>
        <row r="678">
          <cell r="A678">
            <v>39757</v>
          </cell>
          <cell r="B678">
            <v>28.04</v>
          </cell>
          <cell r="C678">
            <v>0</v>
          </cell>
          <cell r="D678">
            <v>13.77</v>
          </cell>
          <cell r="E678">
            <v>74.660714285714292</v>
          </cell>
          <cell r="F678">
            <v>10.9</v>
          </cell>
          <cell r="G678">
            <v>34.729999999999997</v>
          </cell>
          <cell r="H678">
            <v>24.61</v>
          </cell>
          <cell r="I678">
            <v>23.59</v>
          </cell>
          <cell r="J678">
            <v>61.5642018240273</v>
          </cell>
          <cell r="K678">
            <v>23</v>
          </cell>
          <cell r="L678">
            <v>26.26</v>
          </cell>
          <cell r="M678">
            <v>20.5</v>
          </cell>
          <cell r="N678">
            <v>73.578736420208841</v>
          </cell>
          <cell r="O678">
            <v>28.04</v>
          </cell>
          <cell r="P678">
            <v>7</v>
          </cell>
          <cell r="Q678">
            <v>13.77</v>
          </cell>
          <cell r="R678">
            <v>42.2</v>
          </cell>
          <cell r="S678">
            <v>14.49</v>
          </cell>
          <cell r="T678">
            <v>37.520000000000003</v>
          </cell>
          <cell r="U678">
            <v>39.18</v>
          </cell>
          <cell r="V678">
            <v>14.54</v>
          </cell>
          <cell r="W678">
            <v>0</v>
          </cell>
          <cell r="X678">
            <v>77.947698971961216</v>
          </cell>
          <cell r="Y678">
            <v>1681.64</v>
          </cell>
          <cell r="Z678">
            <v>69.398636491193315</v>
          </cell>
          <cell r="AB678">
            <v>39757</v>
          </cell>
          <cell r="AC678">
            <v>74.660714285714292</v>
          </cell>
          <cell r="AD678">
            <v>61.5642018240273</v>
          </cell>
          <cell r="AE678">
            <v>73.578736420208841</v>
          </cell>
          <cell r="AF678">
            <v>77.947698971961216</v>
          </cell>
          <cell r="AG678">
            <v>69.398636491193315</v>
          </cell>
        </row>
        <row r="679">
          <cell r="A679">
            <v>39758</v>
          </cell>
          <cell r="B679">
            <v>27.31</v>
          </cell>
          <cell r="C679">
            <v>0</v>
          </cell>
          <cell r="D679">
            <v>13.05</v>
          </cell>
          <cell r="E679">
            <v>72.071428571428569</v>
          </cell>
          <cell r="F679">
            <v>10.37</v>
          </cell>
          <cell r="G679">
            <v>34.729999999999997</v>
          </cell>
          <cell r="H679">
            <v>24.8</v>
          </cell>
          <cell r="I679">
            <v>23.18</v>
          </cell>
          <cell r="J679">
            <v>61.072108129387829</v>
          </cell>
          <cell r="K679">
            <v>21.55</v>
          </cell>
          <cell r="L679">
            <v>24.48</v>
          </cell>
          <cell r="M679">
            <v>19.559999999999999</v>
          </cell>
          <cell r="N679">
            <v>69.180466195549002</v>
          </cell>
          <cell r="O679">
            <v>27.31</v>
          </cell>
          <cell r="P679">
            <v>7.13</v>
          </cell>
          <cell r="Q679">
            <v>13.05</v>
          </cell>
          <cell r="R679">
            <v>37.950000000000003</v>
          </cell>
          <cell r="S679">
            <v>13.85</v>
          </cell>
          <cell r="T679">
            <v>38.07</v>
          </cell>
          <cell r="U679">
            <v>38.11</v>
          </cell>
          <cell r="V679">
            <v>14.33</v>
          </cell>
          <cell r="W679">
            <v>0</v>
          </cell>
          <cell r="X679">
            <v>75.198095277413017</v>
          </cell>
          <cell r="Y679">
            <v>1608.7</v>
          </cell>
          <cell r="Z679">
            <v>66.388517473051721</v>
          </cell>
          <cell r="AB679">
            <v>39758</v>
          </cell>
          <cell r="AC679">
            <v>72.071428571428569</v>
          </cell>
          <cell r="AD679">
            <v>61.072108129387829</v>
          </cell>
          <cell r="AE679">
            <v>69.180466195549002</v>
          </cell>
          <cell r="AF679">
            <v>75.198095277413017</v>
          </cell>
          <cell r="AG679">
            <v>66.388517473051721</v>
          </cell>
        </row>
        <row r="680">
          <cell r="A680">
            <v>39759</v>
          </cell>
          <cell r="B680">
            <v>26</v>
          </cell>
          <cell r="C680">
            <v>0</v>
          </cell>
          <cell r="D680">
            <v>13.13</v>
          </cell>
          <cell r="E680">
            <v>69.875000000000014</v>
          </cell>
          <cell r="F680">
            <v>10.28</v>
          </cell>
          <cell r="G680">
            <v>34.97</v>
          </cell>
          <cell r="H680">
            <v>25.1</v>
          </cell>
          <cell r="I680">
            <v>23.39</v>
          </cell>
          <cell r="J680">
            <v>61.505150580670552</v>
          </cell>
          <cell r="K680">
            <v>22.35</v>
          </cell>
          <cell r="L680">
            <v>25.4</v>
          </cell>
          <cell r="M680">
            <v>19.55</v>
          </cell>
          <cell r="N680">
            <v>70.984073409977839</v>
          </cell>
          <cell r="O680">
            <v>26</v>
          </cell>
          <cell r="P680">
            <v>7.07</v>
          </cell>
          <cell r="Q680">
            <v>13.13</v>
          </cell>
          <cell r="R680">
            <v>38.94</v>
          </cell>
          <cell r="S680">
            <v>14.25</v>
          </cell>
          <cell r="T680">
            <v>38.25</v>
          </cell>
          <cell r="U680">
            <v>38.18</v>
          </cell>
          <cell r="V680">
            <v>14.21</v>
          </cell>
          <cell r="W680">
            <v>0</v>
          </cell>
          <cell r="X680">
            <v>75.289220471900933</v>
          </cell>
          <cell r="Y680">
            <v>1647.4</v>
          </cell>
          <cell r="Z680">
            <v>67.985605572888304</v>
          </cell>
          <cell r="AB680">
            <v>39759</v>
          </cell>
          <cell r="AC680">
            <v>69.875000000000014</v>
          </cell>
          <cell r="AD680">
            <v>61.505150580670552</v>
          </cell>
          <cell r="AE680">
            <v>70.984073409977839</v>
          </cell>
          <cell r="AF680">
            <v>75.289220471900933</v>
          </cell>
          <cell r="AG680">
            <v>67.985605572888304</v>
          </cell>
        </row>
        <row r="681">
          <cell r="A681">
            <v>39760</v>
          </cell>
          <cell r="B681">
            <v>26</v>
          </cell>
          <cell r="C681">
            <v>0</v>
          </cell>
          <cell r="D681">
            <v>13.13</v>
          </cell>
          <cell r="E681">
            <v>69.875000000000014</v>
          </cell>
          <cell r="F681">
            <v>10.28</v>
          </cell>
          <cell r="G681">
            <v>34.97</v>
          </cell>
          <cell r="H681">
            <v>25.1</v>
          </cell>
          <cell r="I681">
            <v>23.39</v>
          </cell>
          <cell r="J681">
            <v>61.505150580670552</v>
          </cell>
          <cell r="K681">
            <v>22.35</v>
          </cell>
          <cell r="L681">
            <v>25.4</v>
          </cell>
          <cell r="M681">
            <v>19.55</v>
          </cell>
          <cell r="N681">
            <v>70.984073409977839</v>
          </cell>
          <cell r="O681">
            <v>26</v>
          </cell>
          <cell r="P681">
            <v>7.07</v>
          </cell>
          <cell r="Q681">
            <v>13.13</v>
          </cell>
          <cell r="R681">
            <v>38.94</v>
          </cell>
          <cell r="S681">
            <v>14.25</v>
          </cell>
          <cell r="T681">
            <v>38.25</v>
          </cell>
          <cell r="U681">
            <v>38.18</v>
          </cell>
          <cell r="V681">
            <v>14.21</v>
          </cell>
          <cell r="W681">
            <v>0</v>
          </cell>
          <cell r="X681">
            <v>75.289220471900933</v>
          </cell>
          <cell r="Y681">
            <v>1647.4</v>
          </cell>
          <cell r="Z681">
            <v>67.985605572888304</v>
          </cell>
          <cell r="AB681">
            <v>39760</v>
          </cell>
          <cell r="AC681">
            <v>69.875000000000014</v>
          </cell>
          <cell r="AD681">
            <v>61.505150580670552</v>
          </cell>
          <cell r="AE681">
            <v>70.984073409977839</v>
          </cell>
          <cell r="AF681">
            <v>75.289220471900933</v>
          </cell>
          <cell r="AG681">
            <v>67.985605572888304</v>
          </cell>
        </row>
        <row r="682">
          <cell r="A682">
            <v>39761</v>
          </cell>
          <cell r="B682">
            <v>26</v>
          </cell>
          <cell r="C682">
            <v>0</v>
          </cell>
          <cell r="D682">
            <v>13.13</v>
          </cell>
          <cell r="E682">
            <v>69.875000000000014</v>
          </cell>
          <cell r="F682">
            <v>10.28</v>
          </cell>
          <cell r="G682">
            <v>34.97</v>
          </cell>
          <cell r="H682">
            <v>25.1</v>
          </cell>
          <cell r="I682">
            <v>23.39</v>
          </cell>
          <cell r="J682">
            <v>61.505150580670552</v>
          </cell>
          <cell r="K682">
            <v>22.35</v>
          </cell>
          <cell r="L682">
            <v>25.4</v>
          </cell>
          <cell r="M682">
            <v>19.55</v>
          </cell>
          <cell r="N682">
            <v>70.984073409977839</v>
          </cell>
          <cell r="O682">
            <v>26</v>
          </cell>
          <cell r="P682">
            <v>7.07</v>
          </cell>
          <cell r="Q682">
            <v>13.13</v>
          </cell>
          <cell r="R682">
            <v>38.94</v>
          </cell>
          <cell r="S682">
            <v>14.25</v>
          </cell>
          <cell r="T682">
            <v>38.25</v>
          </cell>
          <cell r="U682">
            <v>38.18</v>
          </cell>
          <cell r="V682">
            <v>14.21</v>
          </cell>
          <cell r="W682">
            <v>0</v>
          </cell>
          <cell r="X682">
            <v>75.289220471900933</v>
          </cell>
          <cell r="Y682">
            <v>1647.4</v>
          </cell>
          <cell r="Z682">
            <v>67.985605572888304</v>
          </cell>
          <cell r="AB682">
            <v>39761</v>
          </cell>
          <cell r="AC682">
            <v>69.875000000000014</v>
          </cell>
          <cell r="AD682">
            <v>61.505150580670552</v>
          </cell>
          <cell r="AE682">
            <v>70.984073409977839</v>
          </cell>
          <cell r="AF682">
            <v>75.289220471900933</v>
          </cell>
          <cell r="AG682">
            <v>67.985605572888304</v>
          </cell>
        </row>
        <row r="683">
          <cell r="A683">
            <v>39762</v>
          </cell>
          <cell r="B683">
            <v>25.28</v>
          </cell>
          <cell r="C683">
            <v>0</v>
          </cell>
          <cell r="D683">
            <v>12.74</v>
          </cell>
          <cell r="E683">
            <v>67.892857142857139</v>
          </cell>
          <cell r="F683">
            <v>9.7799999999999994</v>
          </cell>
          <cell r="G683">
            <v>34.6</v>
          </cell>
          <cell r="H683">
            <v>24.85</v>
          </cell>
          <cell r="I683">
            <v>22.1</v>
          </cell>
          <cell r="J683">
            <v>59.923889508562446</v>
          </cell>
          <cell r="K683">
            <v>23.11</v>
          </cell>
          <cell r="L683">
            <v>24.82</v>
          </cell>
          <cell r="M683">
            <v>17.98</v>
          </cell>
          <cell r="N683">
            <v>69.51798333509123</v>
          </cell>
          <cell r="O683">
            <v>25.28</v>
          </cell>
          <cell r="P683">
            <v>7.18</v>
          </cell>
          <cell r="Q683">
            <v>12.74</v>
          </cell>
          <cell r="R683">
            <v>39.340000000000003</v>
          </cell>
          <cell r="S683">
            <v>14</v>
          </cell>
          <cell r="T683">
            <v>37.14</v>
          </cell>
          <cell r="U683">
            <v>39.130000000000003</v>
          </cell>
          <cell r="V683">
            <v>13.92</v>
          </cell>
          <cell r="W683">
            <v>0</v>
          </cell>
          <cell r="X683">
            <v>74.774165024795352</v>
          </cell>
          <cell r="Y683">
            <v>1616.74</v>
          </cell>
          <cell r="Z683">
            <v>66.720315620924751</v>
          </cell>
          <cell r="AB683">
            <v>39762</v>
          </cell>
          <cell r="AC683">
            <v>67.892857142857139</v>
          </cell>
          <cell r="AD683">
            <v>59.923889508562446</v>
          </cell>
          <cell r="AE683">
            <v>69.51798333509123</v>
          </cell>
          <cell r="AF683">
            <v>74.774165024795352</v>
          </cell>
          <cell r="AG683">
            <v>66.720315620924751</v>
          </cell>
        </row>
        <row r="684">
          <cell r="A684">
            <v>39763</v>
          </cell>
          <cell r="B684">
            <v>25.81</v>
          </cell>
          <cell r="C684">
            <v>0</v>
          </cell>
          <cell r="D684">
            <v>13.5</v>
          </cell>
          <cell r="E684">
            <v>70.196428571428569</v>
          </cell>
          <cell r="F684">
            <v>9.2899999999999991</v>
          </cell>
          <cell r="G684">
            <v>34.69</v>
          </cell>
          <cell r="H684">
            <v>25.02</v>
          </cell>
          <cell r="I684">
            <v>22.04</v>
          </cell>
          <cell r="J684">
            <v>59.733613279968502</v>
          </cell>
          <cell r="K684">
            <v>22.04</v>
          </cell>
          <cell r="L684">
            <v>24.22</v>
          </cell>
          <cell r="M684">
            <v>17.649999999999999</v>
          </cell>
          <cell r="N684">
            <v>67.408501212952217</v>
          </cell>
          <cell r="O684">
            <v>25.81</v>
          </cell>
          <cell r="P684">
            <v>7.13</v>
          </cell>
          <cell r="Q684">
            <v>13.5</v>
          </cell>
          <cell r="R684">
            <v>38.24</v>
          </cell>
          <cell r="S684">
            <v>13.86</v>
          </cell>
          <cell r="T684">
            <v>36.299999999999997</v>
          </cell>
          <cell r="U684">
            <v>39.950000000000003</v>
          </cell>
          <cell r="V684">
            <v>13.4</v>
          </cell>
          <cell r="W684">
            <v>0</v>
          </cell>
          <cell r="X684">
            <v>74.56021891599768</v>
          </cell>
          <cell r="Y684">
            <v>1580.9</v>
          </cell>
          <cell r="Z684">
            <v>65.24125522045594</v>
          </cell>
          <cell r="AB684">
            <v>39763</v>
          </cell>
          <cell r="AC684">
            <v>70.196428571428569</v>
          </cell>
          <cell r="AD684">
            <v>59.733613279968502</v>
          </cell>
          <cell r="AE684">
            <v>67.408501212952217</v>
          </cell>
          <cell r="AF684">
            <v>74.56021891599768</v>
          </cell>
          <cell r="AG684">
            <v>65.24125522045594</v>
          </cell>
        </row>
        <row r="685">
          <cell r="A685">
            <v>39764</v>
          </cell>
          <cell r="B685">
            <v>25.15</v>
          </cell>
          <cell r="C685">
            <v>0</v>
          </cell>
          <cell r="D685">
            <v>13.33</v>
          </cell>
          <cell r="E685">
            <v>68.714285714285708</v>
          </cell>
          <cell r="F685">
            <v>8.16</v>
          </cell>
          <cell r="G685">
            <v>34.36</v>
          </cell>
          <cell r="H685">
            <v>25.3</v>
          </cell>
          <cell r="I685">
            <v>21</v>
          </cell>
          <cell r="J685">
            <v>58.277015943835707</v>
          </cell>
          <cell r="K685">
            <v>21.34</v>
          </cell>
          <cell r="L685">
            <v>24.02</v>
          </cell>
          <cell r="M685">
            <v>17.12</v>
          </cell>
          <cell r="N685">
            <v>65.90022149562283</v>
          </cell>
          <cell r="O685">
            <v>25.15</v>
          </cell>
          <cell r="P685">
            <v>7.2</v>
          </cell>
          <cell r="Q685">
            <v>13.33</v>
          </cell>
          <cell r="R685">
            <v>35.549999999999997</v>
          </cell>
          <cell r="S685">
            <v>13.19</v>
          </cell>
          <cell r="T685">
            <v>34.049999999999997</v>
          </cell>
          <cell r="U685">
            <v>36.979999999999997</v>
          </cell>
          <cell r="V685">
            <v>12.59</v>
          </cell>
          <cell r="W685">
            <v>0</v>
          </cell>
          <cell r="X685">
            <v>70.538824463596484</v>
          </cell>
          <cell r="Y685">
            <v>1499.21</v>
          </cell>
          <cell r="Z685">
            <v>61.870037471731131</v>
          </cell>
          <cell r="AB685">
            <v>39764</v>
          </cell>
          <cell r="AC685">
            <v>68.714285714285708</v>
          </cell>
          <cell r="AD685">
            <v>58.277015943835707</v>
          </cell>
          <cell r="AE685">
            <v>65.90022149562283</v>
          </cell>
          <cell r="AF685">
            <v>70.538824463596484</v>
          </cell>
          <cell r="AG685">
            <v>61.870037471731131</v>
          </cell>
        </row>
        <row r="686">
          <cell r="A686">
            <v>39765</v>
          </cell>
          <cell r="B686">
            <v>27.03</v>
          </cell>
          <cell r="C686">
            <v>0</v>
          </cell>
          <cell r="D686">
            <v>13.32</v>
          </cell>
          <cell r="E686">
            <v>72.053571428571431</v>
          </cell>
          <cell r="F686">
            <v>9.06</v>
          </cell>
          <cell r="G686">
            <v>35.85</v>
          </cell>
          <cell r="H686">
            <v>25.5</v>
          </cell>
          <cell r="I686">
            <v>22.33</v>
          </cell>
          <cell r="J686">
            <v>60.849025654484613</v>
          </cell>
          <cell r="K686">
            <v>22.76</v>
          </cell>
          <cell r="L686">
            <v>24.76</v>
          </cell>
          <cell r="M686">
            <v>18.309999999999999</v>
          </cell>
          <cell r="N686">
            <v>69.433604050205673</v>
          </cell>
          <cell r="O686">
            <v>27.03</v>
          </cell>
          <cell r="P686">
            <v>7.81</v>
          </cell>
          <cell r="Q686">
            <v>13.32</v>
          </cell>
          <cell r="R686">
            <v>37.71</v>
          </cell>
          <cell r="S686">
            <v>14.14</v>
          </cell>
          <cell r="T686">
            <v>36.229999999999997</v>
          </cell>
          <cell r="U686">
            <v>39.57</v>
          </cell>
          <cell r="V686">
            <v>13.06</v>
          </cell>
          <cell r="W686">
            <v>0</v>
          </cell>
          <cell r="X686">
            <v>74.829632534483665</v>
          </cell>
          <cell r="Y686">
            <v>1596.7</v>
          </cell>
          <cell r="Z686">
            <v>65.893296356823328</v>
          </cell>
          <cell r="AB686">
            <v>39765</v>
          </cell>
          <cell r="AC686">
            <v>72.053571428571431</v>
          </cell>
          <cell r="AD686">
            <v>60.849025654484613</v>
          </cell>
          <cell r="AE686">
            <v>69.433604050205673</v>
          </cell>
          <cell r="AF686">
            <v>74.829632534483665</v>
          </cell>
          <cell r="AG686">
            <v>65.893296356823328</v>
          </cell>
        </row>
        <row r="687">
          <cell r="A687">
            <v>39766</v>
          </cell>
          <cell r="B687">
            <v>26.68</v>
          </cell>
          <cell r="C687">
            <v>0</v>
          </cell>
          <cell r="D687">
            <v>12.23</v>
          </cell>
          <cell r="E687">
            <v>69.482142857142847</v>
          </cell>
          <cell r="F687">
            <v>8.19</v>
          </cell>
          <cell r="G687">
            <v>34.29</v>
          </cell>
          <cell r="H687">
            <v>24.51</v>
          </cell>
          <cell r="I687">
            <v>21.75</v>
          </cell>
          <cell r="J687">
            <v>58.224525949740823</v>
          </cell>
          <cell r="K687">
            <v>22.26</v>
          </cell>
          <cell r="L687">
            <v>22.5</v>
          </cell>
          <cell r="M687">
            <v>17.260000000000002</v>
          </cell>
          <cell r="N687">
            <v>65.415040607530855</v>
          </cell>
          <cell r="O687">
            <v>26.68</v>
          </cell>
          <cell r="P687">
            <v>7.7</v>
          </cell>
          <cell r="Q687">
            <v>12.23</v>
          </cell>
          <cell r="R687">
            <v>35.590000000000003</v>
          </cell>
          <cell r="S687">
            <v>13.79</v>
          </cell>
          <cell r="T687">
            <v>35.26</v>
          </cell>
          <cell r="U687">
            <v>36.19</v>
          </cell>
          <cell r="V687">
            <v>11.68</v>
          </cell>
          <cell r="W687">
            <v>0</v>
          </cell>
          <cell r="X687">
            <v>70.966716681191883</v>
          </cell>
          <cell r="Y687">
            <v>1516.85</v>
          </cell>
          <cell r="Z687">
            <v>62.598012512586862</v>
          </cell>
          <cell r="AB687">
            <v>39766</v>
          </cell>
          <cell r="AC687">
            <v>69.482142857142847</v>
          </cell>
          <cell r="AD687">
            <v>58.224525949740823</v>
          </cell>
          <cell r="AE687">
            <v>65.415040607530855</v>
          </cell>
          <cell r="AF687">
            <v>70.966716681191883</v>
          </cell>
          <cell r="AG687">
            <v>62.598012512586862</v>
          </cell>
        </row>
        <row r="688">
          <cell r="A688">
            <v>39767</v>
          </cell>
          <cell r="B688">
            <v>26.68</v>
          </cell>
          <cell r="C688">
            <v>0</v>
          </cell>
          <cell r="D688">
            <v>12.23</v>
          </cell>
          <cell r="E688">
            <v>69.482142857142847</v>
          </cell>
          <cell r="F688">
            <v>8.19</v>
          </cell>
          <cell r="G688">
            <v>34.29</v>
          </cell>
          <cell r="H688">
            <v>24.51</v>
          </cell>
          <cell r="I688">
            <v>21.75</v>
          </cell>
          <cell r="J688">
            <v>58.224525949740823</v>
          </cell>
          <cell r="K688">
            <v>22.26</v>
          </cell>
          <cell r="L688">
            <v>22.5</v>
          </cell>
          <cell r="M688">
            <v>17.260000000000002</v>
          </cell>
          <cell r="N688">
            <v>65.415040607530855</v>
          </cell>
          <cell r="O688">
            <v>26.68</v>
          </cell>
          <cell r="P688">
            <v>7.7</v>
          </cell>
          <cell r="Q688">
            <v>12.23</v>
          </cell>
          <cell r="R688">
            <v>35.590000000000003</v>
          </cell>
          <cell r="S688">
            <v>13.79</v>
          </cell>
          <cell r="T688">
            <v>35.26</v>
          </cell>
          <cell r="U688">
            <v>36.19</v>
          </cell>
          <cell r="V688">
            <v>11.68</v>
          </cell>
          <cell r="W688">
            <v>0</v>
          </cell>
          <cell r="X688">
            <v>70.966716681191883</v>
          </cell>
          <cell r="Y688">
            <v>1516.85</v>
          </cell>
          <cell r="Z688">
            <v>62.598012512586862</v>
          </cell>
          <cell r="AB688">
            <v>39767</v>
          </cell>
          <cell r="AC688">
            <v>69.482142857142847</v>
          </cell>
          <cell r="AD688">
            <v>58.224525949740823</v>
          </cell>
          <cell r="AE688">
            <v>65.415040607530855</v>
          </cell>
          <cell r="AF688">
            <v>70.966716681191883</v>
          </cell>
          <cell r="AG688">
            <v>62.598012512586862</v>
          </cell>
        </row>
        <row r="689">
          <cell r="A689">
            <v>39768</v>
          </cell>
          <cell r="B689">
            <v>26.68</v>
          </cell>
          <cell r="C689">
            <v>0</v>
          </cell>
          <cell r="D689">
            <v>12.23</v>
          </cell>
          <cell r="E689">
            <v>69.482142857142847</v>
          </cell>
          <cell r="F689">
            <v>8.19</v>
          </cell>
          <cell r="G689">
            <v>34.29</v>
          </cell>
          <cell r="H689">
            <v>24.51</v>
          </cell>
          <cell r="I689">
            <v>21.75</v>
          </cell>
          <cell r="J689">
            <v>58.224525949740823</v>
          </cell>
          <cell r="K689">
            <v>22.26</v>
          </cell>
          <cell r="L689">
            <v>22.5</v>
          </cell>
          <cell r="M689">
            <v>17.260000000000002</v>
          </cell>
          <cell r="N689">
            <v>65.415040607530855</v>
          </cell>
          <cell r="O689">
            <v>26.68</v>
          </cell>
          <cell r="P689">
            <v>7.7</v>
          </cell>
          <cell r="Q689">
            <v>12.23</v>
          </cell>
          <cell r="R689">
            <v>35.590000000000003</v>
          </cell>
          <cell r="S689">
            <v>13.79</v>
          </cell>
          <cell r="T689">
            <v>35.26</v>
          </cell>
          <cell r="U689">
            <v>36.19</v>
          </cell>
          <cell r="V689">
            <v>11.68</v>
          </cell>
          <cell r="W689">
            <v>0</v>
          </cell>
          <cell r="X689">
            <v>70.966716681191883</v>
          </cell>
          <cell r="Y689">
            <v>1516.85</v>
          </cell>
          <cell r="Z689">
            <v>62.598012512586862</v>
          </cell>
          <cell r="AB689">
            <v>39768</v>
          </cell>
          <cell r="AC689">
            <v>69.482142857142847</v>
          </cell>
          <cell r="AD689">
            <v>58.224525949740823</v>
          </cell>
          <cell r="AE689">
            <v>65.415040607530855</v>
          </cell>
          <cell r="AF689">
            <v>70.966716681191883</v>
          </cell>
          <cell r="AG689">
            <v>62.598012512586862</v>
          </cell>
        </row>
        <row r="690">
          <cell r="A690">
            <v>39769</v>
          </cell>
          <cell r="B690">
            <v>26.42</v>
          </cell>
          <cell r="C690">
            <v>0</v>
          </cell>
          <cell r="D690">
            <v>12.12</v>
          </cell>
          <cell r="E690">
            <v>68.821428571428569</v>
          </cell>
          <cell r="F690">
            <v>8.08</v>
          </cell>
          <cell r="G690">
            <v>34.520000000000003</v>
          </cell>
          <cell r="H690">
            <v>25.46</v>
          </cell>
          <cell r="I690">
            <v>21.9</v>
          </cell>
          <cell r="J690">
            <v>59.024998359687686</v>
          </cell>
          <cell r="K690">
            <v>22.39</v>
          </cell>
          <cell r="L690">
            <v>22.39</v>
          </cell>
          <cell r="M690">
            <v>17.2</v>
          </cell>
          <cell r="N690">
            <v>65.372850965088077</v>
          </cell>
          <cell r="O690">
            <v>26.42</v>
          </cell>
          <cell r="P690">
            <v>7.36</v>
          </cell>
          <cell r="Q690">
            <v>12.12</v>
          </cell>
          <cell r="R690">
            <v>34.659999999999997</v>
          </cell>
          <cell r="S690">
            <v>13.38</v>
          </cell>
          <cell r="T690">
            <v>34.04</v>
          </cell>
          <cell r="U690">
            <v>36.03</v>
          </cell>
          <cell r="V690">
            <v>11.88</v>
          </cell>
          <cell r="W690">
            <v>0</v>
          </cell>
          <cell r="X690">
            <v>69.687001993383433</v>
          </cell>
          <cell r="Y690">
            <v>1482.05</v>
          </cell>
          <cell r="Z690">
            <v>61.161871275524526</v>
          </cell>
          <cell r="AB690">
            <v>39769</v>
          </cell>
          <cell r="AC690">
            <v>68.821428571428569</v>
          </cell>
          <cell r="AD690">
            <v>59.024998359687686</v>
          </cell>
          <cell r="AE690">
            <v>65.372850965088077</v>
          </cell>
          <cell r="AF690">
            <v>69.687001993383433</v>
          </cell>
          <cell r="AG690">
            <v>61.161871275524526</v>
          </cell>
        </row>
        <row r="691">
          <cell r="A691">
            <v>39770</v>
          </cell>
          <cell r="B691">
            <v>26.13</v>
          </cell>
          <cell r="C691">
            <v>0</v>
          </cell>
          <cell r="D691">
            <v>12.15</v>
          </cell>
          <cell r="E691">
            <v>68.357142857142861</v>
          </cell>
          <cell r="F691">
            <v>7.75</v>
          </cell>
          <cell r="G691">
            <v>34.770000000000003</v>
          </cell>
          <cell r="H691">
            <v>25.53</v>
          </cell>
          <cell r="I691">
            <v>21.98</v>
          </cell>
          <cell r="J691">
            <v>59.070927104520706</v>
          </cell>
          <cell r="K691">
            <v>22.49</v>
          </cell>
          <cell r="L691">
            <v>22.43</v>
          </cell>
          <cell r="M691">
            <v>17.5</v>
          </cell>
          <cell r="N691">
            <v>65.836937031958655</v>
          </cell>
          <cell r="O691">
            <v>26.13</v>
          </cell>
          <cell r="P691">
            <v>7.57</v>
          </cell>
          <cell r="Q691">
            <v>12.15</v>
          </cell>
          <cell r="R691">
            <v>33.68</v>
          </cell>
          <cell r="S691">
            <v>13.42</v>
          </cell>
          <cell r="T691">
            <v>33.78</v>
          </cell>
          <cell r="U691">
            <v>36.32</v>
          </cell>
          <cell r="V691">
            <v>11.54</v>
          </cell>
          <cell r="W691">
            <v>0</v>
          </cell>
          <cell r="X691">
            <v>69.17194654627788</v>
          </cell>
          <cell r="Y691">
            <v>1483.27</v>
          </cell>
          <cell r="Z691">
            <v>61.212218755674407</v>
          </cell>
          <cell r="AB691">
            <v>39770</v>
          </cell>
          <cell r="AC691">
            <v>68.357142857142861</v>
          </cell>
          <cell r="AD691">
            <v>59.070927104520706</v>
          </cell>
          <cell r="AE691">
            <v>65.836937031958655</v>
          </cell>
          <cell r="AF691">
            <v>69.17194654627788</v>
          </cell>
          <cell r="AG691">
            <v>61.212218755674407</v>
          </cell>
        </row>
        <row r="692">
          <cell r="A692">
            <v>39771</v>
          </cell>
          <cell r="B692">
            <v>24.71</v>
          </cell>
          <cell r="C692">
            <v>0</v>
          </cell>
          <cell r="D692">
            <v>11.97</v>
          </cell>
          <cell r="E692">
            <v>65.5</v>
          </cell>
          <cell r="F692">
            <v>6.99</v>
          </cell>
          <cell r="G692">
            <v>33</v>
          </cell>
          <cell r="H692">
            <v>24.35</v>
          </cell>
          <cell r="I692">
            <v>20.29</v>
          </cell>
          <cell r="J692">
            <v>55.527852503116591</v>
          </cell>
          <cell r="K692">
            <v>22.07</v>
          </cell>
          <cell r="L692">
            <v>21.9</v>
          </cell>
          <cell r="M692">
            <v>16.940000000000001</v>
          </cell>
          <cell r="N692">
            <v>64.244278029743697</v>
          </cell>
          <cell r="O692">
            <v>24.71</v>
          </cell>
          <cell r="P692">
            <v>6.6</v>
          </cell>
          <cell r="Q692">
            <v>11.97</v>
          </cell>
          <cell r="R692">
            <v>31.88</v>
          </cell>
          <cell r="S692">
            <v>12.3</v>
          </cell>
          <cell r="T692">
            <v>31.99</v>
          </cell>
          <cell r="U692">
            <v>33.82</v>
          </cell>
          <cell r="V692">
            <v>10.85</v>
          </cell>
          <cell r="W692">
            <v>0</v>
          </cell>
          <cell r="X692">
            <v>65.023769214589166</v>
          </cell>
          <cell r="Y692">
            <v>1386.42</v>
          </cell>
          <cell r="Z692">
            <v>57.215371663447733</v>
          </cell>
          <cell r="AB692">
            <v>39771</v>
          </cell>
          <cell r="AC692">
            <v>65.5</v>
          </cell>
          <cell r="AD692">
            <v>55.527852503116591</v>
          </cell>
          <cell r="AE692">
            <v>64.244278029743697</v>
          </cell>
          <cell r="AF692">
            <v>65.023769214589166</v>
          </cell>
          <cell r="AG692">
            <v>57.215371663447733</v>
          </cell>
        </row>
        <row r="693">
          <cell r="A693">
            <v>39772</v>
          </cell>
          <cell r="B693">
            <v>23.58</v>
          </cell>
          <cell r="C693">
            <v>0</v>
          </cell>
          <cell r="D693">
            <v>10.71</v>
          </cell>
          <cell r="E693">
            <v>61.232142857142854</v>
          </cell>
          <cell r="F693">
            <v>6.23</v>
          </cell>
          <cell r="G693">
            <v>30.54</v>
          </cell>
          <cell r="H693">
            <v>26</v>
          </cell>
          <cell r="I693">
            <v>19.5</v>
          </cell>
          <cell r="J693">
            <v>53.979397677317763</v>
          </cell>
          <cell r="K693">
            <v>21.18</v>
          </cell>
          <cell r="L693">
            <v>18.73</v>
          </cell>
          <cell r="M693">
            <v>16.23</v>
          </cell>
          <cell r="N693">
            <v>59.213163168442151</v>
          </cell>
          <cell r="O693">
            <v>23.58</v>
          </cell>
          <cell r="P693">
            <v>6.39</v>
          </cell>
          <cell r="Q693">
            <v>10.71</v>
          </cell>
          <cell r="R693">
            <v>29.4</v>
          </cell>
          <cell r="S693">
            <v>11.62</v>
          </cell>
          <cell r="T693">
            <v>28.6</v>
          </cell>
          <cell r="U693">
            <v>31.58</v>
          </cell>
          <cell r="V693">
            <v>9.74</v>
          </cell>
          <cell r="W693">
            <v>0</v>
          </cell>
          <cell r="X693">
            <v>60.071312992420246</v>
          </cell>
          <cell r="Y693">
            <v>1316.12</v>
          </cell>
          <cell r="Z693">
            <v>54.314201290876376</v>
          </cell>
          <cell r="AB693">
            <v>39772</v>
          </cell>
          <cell r="AC693">
            <v>61.232142857142854</v>
          </cell>
          <cell r="AD693">
            <v>53.979397677317763</v>
          </cell>
          <cell r="AE693">
            <v>59.213163168442151</v>
          </cell>
          <cell r="AF693">
            <v>60.071312992420246</v>
          </cell>
          <cell r="AG693">
            <v>54.314201290876376</v>
          </cell>
        </row>
        <row r="694">
          <cell r="A694">
            <v>39773</v>
          </cell>
          <cell r="B694">
            <v>21.5</v>
          </cell>
          <cell r="C694">
            <v>0</v>
          </cell>
          <cell r="D694">
            <v>10.7</v>
          </cell>
          <cell r="E694">
            <v>57.500000000000007</v>
          </cell>
          <cell r="F694">
            <v>5.92</v>
          </cell>
          <cell r="G694">
            <v>32.6</v>
          </cell>
          <cell r="H694">
            <v>26.95</v>
          </cell>
          <cell r="I694">
            <v>20</v>
          </cell>
          <cell r="J694">
            <v>56.07899744111279</v>
          </cell>
          <cell r="K694">
            <v>21.61</v>
          </cell>
          <cell r="L694">
            <v>20.07</v>
          </cell>
          <cell r="M694">
            <v>17.13</v>
          </cell>
          <cell r="N694">
            <v>62.02932180149773</v>
          </cell>
          <cell r="O694">
            <v>21.5</v>
          </cell>
          <cell r="P694">
            <v>6.12</v>
          </cell>
          <cell r="Q694">
            <v>10.7</v>
          </cell>
          <cell r="R694">
            <v>31.13</v>
          </cell>
          <cell r="S694">
            <v>12.73</v>
          </cell>
          <cell r="T694">
            <v>30.41</v>
          </cell>
          <cell r="U694">
            <v>32.08</v>
          </cell>
          <cell r="V694">
            <v>10.32</v>
          </cell>
          <cell r="W694">
            <v>0</v>
          </cell>
          <cell r="X694">
            <v>61.406495189916988</v>
          </cell>
          <cell r="Y694">
            <v>1384.35</v>
          </cell>
          <cell r="Z694">
            <v>57.129946020898323</v>
          </cell>
          <cell r="AB694">
            <v>39773</v>
          </cell>
          <cell r="AC694">
            <v>57.500000000000007</v>
          </cell>
          <cell r="AD694">
            <v>56.07899744111279</v>
          </cell>
          <cell r="AE694">
            <v>62.02932180149773</v>
          </cell>
          <cell r="AF694">
            <v>61.406495189916988</v>
          </cell>
          <cell r="AG694">
            <v>57.129946020898323</v>
          </cell>
        </row>
        <row r="695">
          <cell r="A695">
            <v>39774</v>
          </cell>
          <cell r="B695">
            <v>21.5</v>
          </cell>
          <cell r="C695">
            <v>0</v>
          </cell>
          <cell r="D695">
            <v>10.7</v>
          </cell>
          <cell r="E695">
            <v>57.500000000000007</v>
          </cell>
          <cell r="F695">
            <v>5.92</v>
          </cell>
          <cell r="G695">
            <v>32.6</v>
          </cell>
          <cell r="H695">
            <v>26.95</v>
          </cell>
          <cell r="I695">
            <v>20</v>
          </cell>
          <cell r="J695">
            <v>56.07899744111279</v>
          </cell>
          <cell r="K695">
            <v>21.61</v>
          </cell>
          <cell r="L695">
            <v>20.07</v>
          </cell>
          <cell r="M695">
            <v>17.13</v>
          </cell>
          <cell r="N695">
            <v>62.02932180149773</v>
          </cell>
          <cell r="O695">
            <v>21.5</v>
          </cell>
          <cell r="P695">
            <v>6.12</v>
          </cell>
          <cell r="Q695">
            <v>10.7</v>
          </cell>
          <cell r="R695">
            <v>31.13</v>
          </cell>
          <cell r="S695">
            <v>12.73</v>
          </cell>
          <cell r="T695">
            <v>30.41</v>
          </cell>
          <cell r="U695">
            <v>32.08</v>
          </cell>
          <cell r="V695">
            <v>10.32</v>
          </cell>
          <cell r="W695">
            <v>0</v>
          </cell>
          <cell r="X695">
            <v>61.406495189916988</v>
          </cell>
          <cell r="Y695">
            <v>1384.35</v>
          </cell>
          <cell r="Z695">
            <v>57.129946020898323</v>
          </cell>
          <cell r="AB695">
            <v>39774</v>
          </cell>
          <cell r="AC695">
            <v>57.500000000000007</v>
          </cell>
          <cell r="AD695">
            <v>56.07899744111279</v>
          </cell>
          <cell r="AE695">
            <v>62.02932180149773</v>
          </cell>
          <cell r="AF695">
            <v>61.406495189916988</v>
          </cell>
          <cell r="AG695">
            <v>57.129946020898323</v>
          </cell>
        </row>
        <row r="696">
          <cell r="A696">
            <v>39775</v>
          </cell>
          <cell r="B696">
            <v>21.5</v>
          </cell>
          <cell r="C696">
            <v>0</v>
          </cell>
          <cell r="D696">
            <v>10.7</v>
          </cell>
          <cell r="E696">
            <v>57.500000000000007</v>
          </cell>
          <cell r="F696">
            <v>5.92</v>
          </cell>
          <cell r="G696">
            <v>32.6</v>
          </cell>
          <cell r="H696">
            <v>26.95</v>
          </cell>
          <cell r="I696">
            <v>20</v>
          </cell>
          <cell r="J696">
            <v>56.07899744111279</v>
          </cell>
          <cell r="K696">
            <v>21.61</v>
          </cell>
          <cell r="L696">
            <v>20.07</v>
          </cell>
          <cell r="M696">
            <v>17.13</v>
          </cell>
          <cell r="N696">
            <v>62.02932180149773</v>
          </cell>
          <cell r="O696">
            <v>21.5</v>
          </cell>
          <cell r="P696">
            <v>6.12</v>
          </cell>
          <cell r="Q696">
            <v>10.7</v>
          </cell>
          <cell r="R696">
            <v>31.13</v>
          </cell>
          <cell r="S696">
            <v>12.73</v>
          </cell>
          <cell r="T696">
            <v>30.41</v>
          </cell>
          <cell r="U696">
            <v>32.08</v>
          </cell>
          <cell r="V696">
            <v>10.32</v>
          </cell>
          <cell r="W696">
            <v>0</v>
          </cell>
          <cell r="X696">
            <v>61.406495189916988</v>
          </cell>
          <cell r="Y696">
            <v>1384.35</v>
          </cell>
          <cell r="Z696">
            <v>57.129946020898323</v>
          </cell>
          <cell r="AB696">
            <v>39775</v>
          </cell>
          <cell r="AC696">
            <v>57.500000000000007</v>
          </cell>
          <cell r="AD696">
            <v>56.07899744111279</v>
          </cell>
          <cell r="AE696">
            <v>62.02932180149773</v>
          </cell>
          <cell r="AF696">
            <v>61.406495189916988</v>
          </cell>
          <cell r="AG696">
            <v>57.129946020898323</v>
          </cell>
        </row>
        <row r="697">
          <cell r="A697">
            <v>39776</v>
          </cell>
          <cell r="B697">
            <v>23.77</v>
          </cell>
          <cell r="C697">
            <v>0</v>
          </cell>
          <cell r="D697">
            <v>11.72</v>
          </cell>
          <cell r="E697">
            <v>63.375</v>
          </cell>
          <cell r="F697">
            <v>6.81</v>
          </cell>
          <cell r="G697">
            <v>32.9</v>
          </cell>
          <cell r="H697">
            <v>27.97</v>
          </cell>
          <cell r="I697">
            <v>21.71</v>
          </cell>
          <cell r="J697">
            <v>58.651007151761704</v>
          </cell>
          <cell r="K697">
            <v>22.79</v>
          </cell>
          <cell r="L697">
            <v>20.41</v>
          </cell>
          <cell r="M697">
            <v>17.399999999999999</v>
          </cell>
          <cell r="N697">
            <v>63.917308300812145</v>
          </cell>
          <cell r="O697">
            <v>23.77</v>
          </cell>
          <cell r="P697">
            <v>7.14</v>
          </cell>
          <cell r="Q697">
            <v>11.72</v>
          </cell>
          <cell r="R697">
            <v>31.62</v>
          </cell>
          <cell r="S697">
            <v>13.24</v>
          </cell>
          <cell r="T697">
            <v>31.47</v>
          </cell>
          <cell r="U697">
            <v>34.49</v>
          </cell>
          <cell r="V697">
            <v>11.85</v>
          </cell>
          <cell r="W697">
            <v>0</v>
          </cell>
          <cell r="X697">
            <v>65.491281081961915</v>
          </cell>
          <cell r="Y697">
            <v>1472.02</v>
          </cell>
          <cell r="Z697">
            <v>60.747948959210284</v>
          </cell>
          <cell r="AB697">
            <v>39776</v>
          </cell>
          <cell r="AC697">
            <v>63.375</v>
          </cell>
          <cell r="AD697">
            <v>58.651007151761704</v>
          </cell>
          <cell r="AE697">
            <v>63.917308300812145</v>
          </cell>
          <cell r="AF697">
            <v>65.491281081961915</v>
          </cell>
          <cell r="AG697">
            <v>60.747948959210284</v>
          </cell>
        </row>
        <row r="698">
          <cell r="A698">
            <v>39777</v>
          </cell>
          <cell r="B698">
            <v>24.72</v>
          </cell>
          <cell r="C698">
            <v>0</v>
          </cell>
          <cell r="D698">
            <v>12.02</v>
          </cell>
          <cell r="E698">
            <v>65.607142857142847</v>
          </cell>
          <cell r="F698">
            <v>7.07</v>
          </cell>
          <cell r="G698">
            <v>32.909999999999997</v>
          </cell>
          <cell r="H698">
            <v>27.96</v>
          </cell>
          <cell r="I698">
            <v>21.53</v>
          </cell>
          <cell r="J698">
            <v>58.703497145856574</v>
          </cell>
          <cell r="K698">
            <v>23.26</v>
          </cell>
          <cell r="L698">
            <v>21.39</v>
          </cell>
          <cell r="M698">
            <v>17.579999999999998</v>
          </cell>
          <cell r="N698">
            <v>65.636536230355446</v>
          </cell>
          <cell r="O698">
            <v>24.72</v>
          </cell>
          <cell r="P698">
            <v>7.25</v>
          </cell>
          <cell r="Q698">
            <v>12.02</v>
          </cell>
          <cell r="R698">
            <v>30.6</v>
          </cell>
          <cell r="S698">
            <v>12.61</v>
          </cell>
          <cell r="T698">
            <v>32.979999999999997</v>
          </cell>
          <cell r="U698">
            <v>35.25</v>
          </cell>
          <cell r="V698">
            <v>13.15</v>
          </cell>
          <cell r="W698">
            <v>0</v>
          </cell>
          <cell r="X698">
            <v>66.790805594659048</v>
          </cell>
          <cell r="Y698">
            <v>1464.73</v>
          </cell>
          <cell r="Z698">
            <v>60.447102131101538</v>
          </cell>
          <cell r="AB698">
            <v>39777</v>
          </cell>
          <cell r="AC698">
            <v>65.607142857142847</v>
          </cell>
          <cell r="AD698">
            <v>58.703497145856574</v>
          </cell>
          <cell r="AE698">
            <v>65.636536230355446</v>
          </cell>
          <cell r="AF698">
            <v>66.790805594659048</v>
          </cell>
          <cell r="AG698">
            <v>60.447102131101538</v>
          </cell>
        </row>
        <row r="699">
          <cell r="A699">
            <v>39778</v>
          </cell>
          <cell r="B699">
            <v>27.31</v>
          </cell>
          <cell r="C699">
            <v>0</v>
          </cell>
          <cell r="D699">
            <v>12.76</v>
          </cell>
          <cell r="E699">
            <v>71.553571428571431</v>
          </cell>
          <cell r="F699">
            <v>7.94</v>
          </cell>
          <cell r="G699">
            <v>32.76</v>
          </cell>
          <cell r="H699">
            <v>28.87</v>
          </cell>
          <cell r="I699">
            <v>22</v>
          </cell>
          <cell r="J699">
            <v>60.081359490847049</v>
          </cell>
          <cell r="K699">
            <v>23.91</v>
          </cell>
          <cell r="L699">
            <v>23.74</v>
          </cell>
          <cell r="M699">
            <v>18.27</v>
          </cell>
          <cell r="N699">
            <v>69.528530745701929</v>
          </cell>
          <cell r="O699">
            <v>27.31</v>
          </cell>
          <cell r="P699">
            <v>7.39</v>
          </cell>
          <cell r="Q699">
            <v>12.76</v>
          </cell>
          <cell r="R699">
            <v>30.36</v>
          </cell>
          <cell r="S699">
            <v>12.95</v>
          </cell>
          <cell r="T699">
            <v>34.299999999999997</v>
          </cell>
          <cell r="U699">
            <v>36.46</v>
          </cell>
          <cell r="V699">
            <v>13.72</v>
          </cell>
          <cell r="W699">
            <v>0</v>
          </cell>
          <cell r="X699">
            <v>69.433436234808383</v>
          </cell>
          <cell r="Y699">
            <v>1532.1</v>
          </cell>
          <cell r="Z699">
            <v>63.227356014460455</v>
          </cell>
          <cell r="AB699">
            <v>39778</v>
          </cell>
          <cell r="AC699">
            <v>71.553571428571431</v>
          </cell>
          <cell r="AD699">
            <v>60.081359490847049</v>
          </cell>
          <cell r="AE699">
            <v>69.528530745701929</v>
          </cell>
          <cell r="AF699">
            <v>69.433436234808383</v>
          </cell>
          <cell r="AG699">
            <v>63.227356014460455</v>
          </cell>
        </row>
        <row r="700">
          <cell r="A700">
            <v>39779</v>
          </cell>
          <cell r="B700">
            <v>27.31</v>
          </cell>
          <cell r="C700">
            <v>0</v>
          </cell>
          <cell r="D700">
            <v>12.76</v>
          </cell>
          <cell r="E700">
            <v>71.553571428571431</v>
          </cell>
          <cell r="F700">
            <v>7.94</v>
          </cell>
          <cell r="G700">
            <v>32.76</v>
          </cell>
          <cell r="H700">
            <v>28.87</v>
          </cell>
          <cell r="I700">
            <v>22</v>
          </cell>
          <cell r="J700">
            <v>60.081359490847049</v>
          </cell>
          <cell r="K700">
            <v>23.91</v>
          </cell>
          <cell r="L700">
            <v>23.74</v>
          </cell>
          <cell r="M700">
            <v>18.27</v>
          </cell>
          <cell r="N700">
            <v>69.528530745701929</v>
          </cell>
          <cell r="O700">
            <v>27.31</v>
          </cell>
          <cell r="P700">
            <v>7.39</v>
          </cell>
          <cell r="Q700">
            <v>12.76</v>
          </cell>
          <cell r="R700">
            <v>30.36</v>
          </cell>
          <cell r="S700">
            <v>12.95</v>
          </cell>
          <cell r="T700">
            <v>34.299999999999997</v>
          </cell>
          <cell r="U700">
            <v>36.46</v>
          </cell>
          <cell r="V700">
            <v>13.72</v>
          </cell>
          <cell r="W700">
            <v>0</v>
          </cell>
          <cell r="X700">
            <v>69.433436234808383</v>
          </cell>
          <cell r="Y700">
            <v>1532.1</v>
          </cell>
          <cell r="Z700">
            <v>63.227356014460455</v>
          </cell>
          <cell r="AB700">
            <v>39779</v>
          </cell>
          <cell r="AC700">
            <v>71.553571428571431</v>
          </cell>
          <cell r="AD700">
            <v>60.081359490847049</v>
          </cell>
          <cell r="AE700">
            <v>69.528530745701929</v>
          </cell>
          <cell r="AF700">
            <v>69.433436234808383</v>
          </cell>
          <cell r="AG700">
            <v>63.227356014460455</v>
          </cell>
        </row>
        <row r="701">
          <cell r="A701">
            <v>39780</v>
          </cell>
          <cell r="B701">
            <v>27.33</v>
          </cell>
          <cell r="C701">
            <v>0</v>
          </cell>
          <cell r="D701">
            <v>12.7</v>
          </cell>
          <cell r="E701">
            <v>71.482142857142861</v>
          </cell>
          <cell r="F701">
            <v>8.09</v>
          </cell>
          <cell r="G701">
            <v>32.85</v>
          </cell>
          <cell r="H701">
            <v>29.5</v>
          </cell>
          <cell r="I701">
            <v>22.1</v>
          </cell>
          <cell r="J701">
            <v>60.717800669247424</v>
          </cell>
          <cell r="K701">
            <v>23.69</v>
          </cell>
          <cell r="L701">
            <v>24.56</v>
          </cell>
          <cell r="M701">
            <v>18.5</v>
          </cell>
          <cell r="N701">
            <v>70.403965826389623</v>
          </cell>
          <cell r="O701">
            <v>27.33</v>
          </cell>
          <cell r="P701">
            <v>7.7</v>
          </cell>
          <cell r="Q701">
            <v>12.7</v>
          </cell>
          <cell r="R701">
            <v>30.07</v>
          </cell>
          <cell r="S701">
            <v>13.12</v>
          </cell>
          <cell r="T701">
            <v>34.94</v>
          </cell>
          <cell r="U701">
            <v>35.979999999999997</v>
          </cell>
          <cell r="V701">
            <v>13.87</v>
          </cell>
          <cell r="W701">
            <v>0</v>
          </cell>
          <cell r="X701">
            <v>69.615686623784214</v>
          </cell>
          <cell r="Y701">
            <v>1535.57</v>
          </cell>
          <cell r="Z701">
            <v>63.370557453903167</v>
          </cell>
          <cell r="AB701">
            <v>39780</v>
          </cell>
          <cell r="AC701">
            <v>71.482142857142861</v>
          </cell>
          <cell r="AD701">
            <v>60.717800669247424</v>
          </cell>
          <cell r="AE701">
            <v>70.403965826389623</v>
          </cell>
          <cell r="AF701">
            <v>69.615686623784214</v>
          </cell>
          <cell r="AG701">
            <v>63.370557453903167</v>
          </cell>
        </row>
        <row r="702">
          <cell r="A702">
            <v>39781</v>
          </cell>
          <cell r="B702">
            <v>27.33</v>
          </cell>
          <cell r="C702">
            <v>0</v>
          </cell>
          <cell r="D702">
            <v>12.7</v>
          </cell>
          <cell r="E702">
            <v>71.482142857142861</v>
          </cell>
          <cell r="F702">
            <v>8.09</v>
          </cell>
          <cell r="G702">
            <v>32.85</v>
          </cell>
          <cell r="H702">
            <v>29.5</v>
          </cell>
          <cell r="I702">
            <v>22.1</v>
          </cell>
          <cell r="J702">
            <v>60.717800669247424</v>
          </cell>
          <cell r="K702">
            <v>23.69</v>
          </cell>
          <cell r="L702">
            <v>24.56</v>
          </cell>
          <cell r="M702">
            <v>18.5</v>
          </cell>
          <cell r="N702">
            <v>70.403965826389623</v>
          </cell>
          <cell r="O702">
            <v>27.33</v>
          </cell>
          <cell r="P702">
            <v>7.7</v>
          </cell>
          <cell r="Q702">
            <v>12.7</v>
          </cell>
          <cell r="R702">
            <v>30.07</v>
          </cell>
          <cell r="S702">
            <v>13.12</v>
          </cell>
          <cell r="T702">
            <v>34.94</v>
          </cell>
          <cell r="U702">
            <v>35.979999999999997</v>
          </cell>
          <cell r="V702">
            <v>13.87</v>
          </cell>
          <cell r="W702">
            <v>0</v>
          </cell>
          <cell r="X702">
            <v>69.615686623784214</v>
          </cell>
          <cell r="Y702">
            <v>1535.57</v>
          </cell>
          <cell r="Z702">
            <v>63.370557453903167</v>
          </cell>
          <cell r="AB702">
            <v>39781</v>
          </cell>
          <cell r="AC702">
            <v>71.482142857142861</v>
          </cell>
          <cell r="AD702">
            <v>60.717800669247424</v>
          </cell>
          <cell r="AE702">
            <v>70.403965826389623</v>
          </cell>
          <cell r="AF702">
            <v>69.615686623784214</v>
          </cell>
          <cell r="AG702">
            <v>63.370557453903167</v>
          </cell>
        </row>
        <row r="703">
          <cell r="A703">
            <v>39782</v>
          </cell>
          <cell r="B703">
            <v>27.33</v>
          </cell>
          <cell r="C703">
            <v>0</v>
          </cell>
          <cell r="D703">
            <v>12.7</v>
          </cell>
          <cell r="E703">
            <v>71.482142857142861</v>
          </cell>
          <cell r="F703">
            <v>8.09</v>
          </cell>
          <cell r="G703">
            <v>32.85</v>
          </cell>
          <cell r="H703">
            <v>29.5</v>
          </cell>
          <cell r="I703">
            <v>22.1</v>
          </cell>
          <cell r="J703">
            <v>60.717800669247424</v>
          </cell>
          <cell r="K703">
            <v>23.69</v>
          </cell>
          <cell r="L703">
            <v>24.56</v>
          </cell>
          <cell r="M703">
            <v>18.5</v>
          </cell>
          <cell r="N703">
            <v>70.403965826389623</v>
          </cell>
          <cell r="O703">
            <v>27.33</v>
          </cell>
          <cell r="P703">
            <v>7.7</v>
          </cell>
          <cell r="Q703">
            <v>12.7</v>
          </cell>
          <cell r="R703">
            <v>30.07</v>
          </cell>
          <cell r="S703">
            <v>13.12</v>
          </cell>
          <cell r="T703">
            <v>34.94</v>
          </cell>
          <cell r="U703">
            <v>35.979999999999997</v>
          </cell>
          <cell r="V703">
            <v>13.87</v>
          </cell>
          <cell r="W703">
            <v>0</v>
          </cell>
          <cell r="X703">
            <v>69.615686623784214</v>
          </cell>
          <cell r="Y703">
            <v>1535.57</v>
          </cell>
          <cell r="Z703">
            <v>63.370557453903167</v>
          </cell>
          <cell r="AB703">
            <v>39782</v>
          </cell>
          <cell r="AC703">
            <v>71.482142857142861</v>
          </cell>
          <cell r="AD703">
            <v>60.717800669247424</v>
          </cell>
          <cell r="AE703">
            <v>70.403965826389623</v>
          </cell>
          <cell r="AF703">
            <v>69.615686623784214</v>
          </cell>
          <cell r="AG703">
            <v>63.370557453903167</v>
          </cell>
        </row>
        <row r="704">
          <cell r="A704">
            <v>39783</v>
          </cell>
          <cell r="B704">
            <v>25.92</v>
          </cell>
          <cell r="C704">
            <v>0</v>
          </cell>
          <cell r="D704">
            <v>10.76</v>
          </cell>
          <cell r="E704">
            <v>65.5</v>
          </cell>
          <cell r="F704">
            <v>7.29</v>
          </cell>
          <cell r="G704">
            <v>31.31</v>
          </cell>
          <cell r="H704">
            <v>28</v>
          </cell>
          <cell r="I704">
            <v>16.78</v>
          </cell>
          <cell r="J704">
            <v>54.707696345384157</v>
          </cell>
          <cell r="K704">
            <v>20.56</v>
          </cell>
          <cell r="L704">
            <v>22.68</v>
          </cell>
          <cell r="M704">
            <v>16.36</v>
          </cell>
          <cell r="N704">
            <v>62.862567239742638</v>
          </cell>
          <cell r="O704">
            <v>25.92</v>
          </cell>
          <cell r="P704">
            <v>6.25</v>
          </cell>
          <cell r="Q704">
            <v>10.76</v>
          </cell>
          <cell r="R704">
            <v>27.39</v>
          </cell>
          <cell r="S704">
            <v>12.18</v>
          </cell>
          <cell r="T704">
            <v>32.03</v>
          </cell>
          <cell r="U704">
            <v>32.729999999999997</v>
          </cell>
          <cell r="V704">
            <v>12.31</v>
          </cell>
          <cell r="W704">
            <v>0</v>
          </cell>
          <cell r="X704">
            <v>63.221075149719688</v>
          </cell>
          <cell r="Y704">
            <v>1398.07</v>
          </cell>
          <cell r="Z704">
            <v>57.696148830452799</v>
          </cell>
          <cell r="AB704">
            <v>39783</v>
          </cell>
          <cell r="AC704">
            <v>65.5</v>
          </cell>
          <cell r="AD704">
            <v>54.707696345384157</v>
          </cell>
          <cell r="AE704">
            <v>62.862567239742638</v>
          </cell>
          <cell r="AF704">
            <v>63.221075149719688</v>
          </cell>
          <cell r="AG704">
            <v>57.696148830452799</v>
          </cell>
        </row>
        <row r="705">
          <cell r="A705">
            <v>39784</v>
          </cell>
          <cell r="B705">
            <v>24.6</v>
          </cell>
          <cell r="C705">
            <v>0</v>
          </cell>
          <cell r="D705">
            <v>11.11</v>
          </cell>
          <cell r="E705">
            <v>63.767857142857146</v>
          </cell>
          <cell r="F705">
            <v>8.06</v>
          </cell>
          <cell r="G705">
            <v>32.6</v>
          </cell>
          <cell r="H705">
            <v>28.22</v>
          </cell>
          <cell r="I705">
            <v>17.34</v>
          </cell>
          <cell r="J705">
            <v>56.571091135752248</v>
          </cell>
          <cell r="K705">
            <v>19.78</v>
          </cell>
          <cell r="L705">
            <v>23.78</v>
          </cell>
          <cell r="M705">
            <v>16.82</v>
          </cell>
          <cell r="N705">
            <v>63.685265267376856</v>
          </cell>
          <cell r="O705">
            <v>24.6</v>
          </cell>
          <cell r="P705">
            <v>6.58</v>
          </cell>
          <cell r="Q705">
            <v>11.11</v>
          </cell>
          <cell r="R705">
            <v>28.04</v>
          </cell>
          <cell r="S705">
            <v>12.56</v>
          </cell>
          <cell r="T705">
            <v>32.979999999999997</v>
          </cell>
          <cell r="U705">
            <v>33.39</v>
          </cell>
          <cell r="V705">
            <v>12.71</v>
          </cell>
          <cell r="W705">
            <v>0</v>
          </cell>
          <cell r="X705">
            <v>64.171946744376115</v>
          </cell>
          <cell r="Y705">
            <v>1449.8</v>
          </cell>
          <cell r="Z705">
            <v>59.830964525660711</v>
          </cell>
          <cell r="AB705">
            <v>39784</v>
          </cell>
          <cell r="AC705">
            <v>63.767857142857146</v>
          </cell>
          <cell r="AD705">
            <v>56.571091135752248</v>
          </cell>
          <cell r="AE705">
            <v>63.685265267376856</v>
          </cell>
          <cell r="AF705">
            <v>64.171946744376115</v>
          </cell>
          <cell r="AG705">
            <v>59.830964525660711</v>
          </cell>
        </row>
        <row r="706">
          <cell r="A706">
            <v>39785</v>
          </cell>
          <cell r="B706">
            <v>26.93</v>
          </cell>
          <cell r="C706">
            <v>0</v>
          </cell>
          <cell r="D706">
            <v>12.02</v>
          </cell>
          <cell r="E706">
            <v>69.553571428571431</v>
          </cell>
          <cell r="F706">
            <v>8.52</v>
          </cell>
          <cell r="G706">
            <v>33.54</v>
          </cell>
          <cell r="H706">
            <v>28.49</v>
          </cell>
          <cell r="I706">
            <v>17.59</v>
          </cell>
          <cell r="J706">
            <v>57.830850994029269</v>
          </cell>
          <cell r="K706">
            <v>20.309999999999999</v>
          </cell>
          <cell r="L706">
            <v>24.48</v>
          </cell>
          <cell r="M706">
            <v>17.25</v>
          </cell>
          <cell r="N706">
            <v>65.436135428752237</v>
          </cell>
          <cell r="O706">
            <v>26.93</v>
          </cell>
          <cell r="P706">
            <v>6.9</v>
          </cell>
          <cell r="Q706">
            <v>12.02</v>
          </cell>
          <cell r="R706">
            <v>31.76</v>
          </cell>
          <cell r="S706">
            <v>13.35</v>
          </cell>
          <cell r="T706">
            <v>33.200000000000003</v>
          </cell>
          <cell r="U706">
            <v>34.409999999999997</v>
          </cell>
          <cell r="V706">
            <v>13.22</v>
          </cell>
          <cell r="W706">
            <v>0</v>
          </cell>
          <cell r="X706">
            <v>68.062596352512031</v>
          </cell>
          <cell r="Y706">
            <v>1492.38</v>
          </cell>
          <cell r="Z706">
            <v>61.58817411974448</v>
          </cell>
          <cell r="AB706">
            <v>39785</v>
          </cell>
          <cell r="AC706">
            <v>69.553571428571431</v>
          </cell>
          <cell r="AD706">
            <v>57.830850994029269</v>
          </cell>
          <cell r="AE706">
            <v>65.436135428752237</v>
          </cell>
          <cell r="AF706">
            <v>68.062596352512031</v>
          </cell>
          <cell r="AG706">
            <v>61.58817411974448</v>
          </cell>
        </row>
        <row r="707">
          <cell r="A707">
            <v>39786</v>
          </cell>
          <cell r="B707">
            <v>26.91</v>
          </cell>
          <cell r="C707">
            <v>0</v>
          </cell>
          <cell r="D707">
            <v>12.34</v>
          </cell>
          <cell r="E707">
            <v>70.089285714285708</v>
          </cell>
          <cell r="F707">
            <v>8.1999999999999993</v>
          </cell>
          <cell r="G707">
            <v>32.82</v>
          </cell>
          <cell r="H707">
            <v>28.52</v>
          </cell>
          <cell r="I707">
            <v>16.2</v>
          </cell>
          <cell r="J707">
            <v>56.256151171182992</v>
          </cell>
          <cell r="K707">
            <v>19.850000000000001</v>
          </cell>
          <cell r="L707">
            <v>24.13</v>
          </cell>
          <cell r="M707">
            <v>16.52</v>
          </cell>
          <cell r="N707">
            <v>63.811834194705199</v>
          </cell>
          <cell r="O707">
            <v>26.91</v>
          </cell>
          <cell r="P707">
            <v>6.68</v>
          </cell>
          <cell r="Q707">
            <v>12.34</v>
          </cell>
          <cell r="R707">
            <v>32.159999999999997</v>
          </cell>
          <cell r="S707">
            <v>13.08</v>
          </cell>
          <cell r="T707">
            <v>33.01</v>
          </cell>
          <cell r="U707">
            <v>33.96</v>
          </cell>
          <cell r="V707">
            <v>12.82</v>
          </cell>
          <cell r="W707">
            <v>0</v>
          </cell>
          <cell r="X707">
            <v>67.733753259360014</v>
          </cell>
          <cell r="Y707">
            <v>1445.56</v>
          </cell>
          <cell r="Z707">
            <v>59.655986397926675</v>
          </cell>
          <cell r="AB707">
            <v>39786</v>
          </cell>
          <cell r="AC707">
            <v>70.089285714285708</v>
          </cell>
          <cell r="AD707">
            <v>56.256151171182992</v>
          </cell>
          <cell r="AE707">
            <v>63.811834194705199</v>
          </cell>
          <cell r="AF707">
            <v>67.733753259360014</v>
          </cell>
          <cell r="AG707">
            <v>59.655986397926675</v>
          </cell>
        </row>
        <row r="708">
          <cell r="A708">
            <v>39787</v>
          </cell>
          <cell r="B708">
            <v>32.44</v>
          </cell>
          <cell r="C708">
            <v>0</v>
          </cell>
          <cell r="D708">
            <v>13.62</v>
          </cell>
          <cell r="E708">
            <v>82.249999999999986</v>
          </cell>
          <cell r="F708">
            <v>8.91</v>
          </cell>
          <cell r="G708">
            <v>34.1</v>
          </cell>
          <cell r="H708">
            <v>29.99</v>
          </cell>
          <cell r="I708">
            <v>16.32</v>
          </cell>
          <cell r="J708">
            <v>58.605078406928676</v>
          </cell>
          <cell r="K708">
            <v>21.46</v>
          </cell>
          <cell r="L708">
            <v>25.49</v>
          </cell>
          <cell r="M708">
            <v>17.82</v>
          </cell>
          <cell r="N708">
            <v>68.315578525472006</v>
          </cell>
          <cell r="O708">
            <v>32.44</v>
          </cell>
          <cell r="P708">
            <v>6.92</v>
          </cell>
          <cell r="Q708">
            <v>13.62</v>
          </cell>
          <cell r="R708">
            <v>33.76</v>
          </cell>
          <cell r="S708">
            <v>13.44</v>
          </cell>
          <cell r="T708">
            <v>33.590000000000003</v>
          </cell>
          <cell r="U708">
            <v>34.880000000000003</v>
          </cell>
          <cell r="V708">
            <v>13.89</v>
          </cell>
          <cell r="W708">
            <v>0</v>
          </cell>
          <cell r="X708">
            <v>72.321708703577286</v>
          </cell>
          <cell r="Y708">
            <v>1509.31</v>
          </cell>
          <cell r="Z708">
            <v>62.286848577890034</v>
          </cell>
          <cell r="AB708">
            <v>39787</v>
          </cell>
          <cell r="AC708">
            <v>82.249999999999986</v>
          </cell>
          <cell r="AD708">
            <v>58.605078406928676</v>
          </cell>
          <cell r="AE708">
            <v>68.315578525472006</v>
          </cell>
          <cell r="AF708">
            <v>72.321708703577286</v>
          </cell>
          <cell r="AG708">
            <v>62.286848577890034</v>
          </cell>
        </row>
        <row r="709">
          <cell r="A709">
            <v>39788</v>
          </cell>
          <cell r="B709">
            <v>32.44</v>
          </cell>
          <cell r="C709">
            <v>0</v>
          </cell>
          <cell r="D709">
            <v>13.62</v>
          </cell>
          <cell r="E709">
            <v>82.249999999999986</v>
          </cell>
          <cell r="F709">
            <v>8.91</v>
          </cell>
          <cell r="G709">
            <v>34.1</v>
          </cell>
          <cell r="H709">
            <v>29.99</v>
          </cell>
          <cell r="I709">
            <v>16.32</v>
          </cell>
          <cell r="J709">
            <v>58.605078406928676</v>
          </cell>
          <cell r="K709">
            <v>21.46</v>
          </cell>
          <cell r="L709">
            <v>25.49</v>
          </cell>
          <cell r="M709">
            <v>17.82</v>
          </cell>
          <cell r="N709">
            <v>68.315578525472006</v>
          </cell>
          <cell r="O709">
            <v>32.44</v>
          </cell>
          <cell r="P709">
            <v>6.92</v>
          </cell>
          <cell r="Q709">
            <v>13.62</v>
          </cell>
          <cell r="R709">
            <v>33.76</v>
          </cell>
          <cell r="S709">
            <v>13.44</v>
          </cell>
          <cell r="T709">
            <v>33.590000000000003</v>
          </cell>
          <cell r="U709">
            <v>34.880000000000003</v>
          </cell>
          <cell r="V709">
            <v>13.89</v>
          </cell>
          <cell r="W709">
            <v>0</v>
          </cell>
          <cell r="X709">
            <v>72.321708703577286</v>
          </cell>
          <cell r="Y709">
            <v>1509.31</v>
          </cell>
          <cell r="Z709">
            <v>62.286848577890034</v>
          </cell>
          <cell r="AB709">
            <v>39788</v>
          </cell>
          <cell r="AC709">
            <v>82.249999999999986</v>
          </cell>
          <cell r="AD709">
            <v>58.605078406928676</v>
          </cell>
          <cell r="AE709">
            <v>68.315578525472006</v>
          </cell>
          <cell r="AF709">
            <v>72.321708703577286</v>
          </cell>
          <cell r="AG709">
            <v>62.286848577890034</v>
          </cell>
        </row>
        <row r="710">
          <cell r="A710">
            <v>39789</v>
          </cell>
          <cell r="B710">
            <v>32.44</v>
          </cell>
          <cell r="C710">
            <v>0</v>
          </cell>
          <cell r="D710">
            <v>13.62</v>
          </cell>
          <cell r="E710">
            <v>82.249999999999986</v>
          </cell>
          <cell r="F710">
            <v>8.91</v>
          </cell>
          <cell r="G710">
            <v>34.1</v>
          </cell>
          <cell r="H710">
            <v>29.99</v>
          </cell>
          <cell r="I710">
            <v>16.32</v>
          </cell>
          <cell r="J710">
            <v>58.605078406928676</v>
          </cell>
          <cell r="K710">
            <v>21.46</v>
          </cell>
          <cell r="L710">
            <v>25.49</v>
          </cell>
          <cell r="M710">
            <v>17.82</v>
          </cell>
          <cell r="N710">
            <v>68.315578525472006</v>
          </cell>
          <cell r="O710">
            <v>32.44</v>
          </cell>
          <cell r="P710">
            <v>6.92</v>
          </cell>
          <cell r="Q710">
            <v>13.62</v>
          </cell>
          <cell r="R710">
            <v>33.76</v>
          </cell>
          <cell r="S710">
            <v>13.44</v>
          </cell>
          <cell r="T710">
            <v>33.590000000000003</v>
          </cell>
          <cell r="U710">
            <v>34.880000000000003</v>
          </cell>
          <cell r="V710">
            <v>13.89</v>
          </cell>
          <cell r="W710">
            <v>0</v>
          </cell>
          <cell r="X710">
            <v>72.321708703577286</v>
          </cell>
          <cell r="Y710">
            <v>1509.31</v>
          </cell>
          <cell r="Z710">
            <v>62.286848577890034</v>
          </cell>
          <cell r="AB710">
            <v>39789</v>
          </cell>
          <cell r="AC710">
            <v>82.249999999999986</v>
          </cell>
          <cell r="AD710">
            <v>58.605078406928676</v>
          </cell>
          <cell r="AE710">
            <v>68.315578525472006</v>
          </cell>
          <cell r="AF710">
            <v>72.321708703577286</v>
          </cell>
          <cell r="AG710">
            <v>62.286848577890034</v>
          </cell>
        </row>
        <row r="711">
          <cell r="A711">
            <v>39790</v>
          </cell>
          <cell r="B711">
            <v>33.619999999999997</v>
          </cell>
          <cell r="C711">
            <v>0</v>
          </cell>
          <cell r="D711">
            <v>14.2</v>
          </cell>
          <cell r="E711">
            <v>85.392857142857125</v>
          </cell>
          <cell r="F711">
            <v>9.2200000000000006</v>
          </cell>
          <cell r="G711">
            <v>32.049999999999997</v>
          </cell>
          <cell r="H711">
            <v>29.86</v>
          </cell>
          <cell r="I711">
            <v>16.809999999999999</v>
          </cell>
          <cell r="J711">
            <v>57.699626008792073</v>
          </cell>
          <cell r="K711">
            <v>20.48</v>
          </cell>
          <cell r="L711">
            <v>26.51</v>
          </cell>
          <cell r="M711">
            <v>17.920000000000002</v>
          </cell>
          <cell r="N711">
            <v>68.463242274021724</v>
          </cell>
          <cell r="O711">
            <v>33.619999999999997</v>
          </cell>
          <cell r="P711">
            <v>7.24</v>
          </cell>
          <cell r="Q711">
            <v>14.2</v>
          </cell>
          <cell r="R711">
            <v>35.92</v>
          </cell>
          <cell r="S711">
            <v>14.2</v>
          </cell>
          <cell r="T711">
            <v>34.229999999999997</v>
          </cell>
          <cell r="U711">
            <v>39.130000000000003</v>
          </cell>
          <cell r="V711">
            <v>14.65</v>
          </cell>
          <cell r="W711">
            <v>0</v>
          </cell>
          <cell r="X711">
            <v>76.541201404865234</v>
          </cell>
          <cell r="Y711">
            <v>1571.74</v>
          </cell>
          <cell r="Z711">
            <v>64.863236435068259</v>
          </cell>
          <cell r="AB711">
            <v>39790</v>
          </cell>
          <cell r="AC711">
            <v>85.392857142857125</v>
          </cell>
          <cell r="AD711">
            <v>57.699626008792073</v>
          </cell>
          <cell r="AE711">
            <v>68.463242274021724</v>
          </cell>
          <cell r="AF711">
            <v>76.541201404865234</v>
          </cell>
          <cell r="AG711">
            <v>64.863236435068259</v>
          </cell>
        </row>
        <row r="712">
          <cell r="A712">
            <v>39791</v>
          </cell>
          <cell r="B712">
            <v>32.49</v>
          </cell>
          <cell r="C712">
            <v>0</v>
          </cell>
          <cell r="D712">
            <v>14</v>
          </cell>
          <cell r="E712">
            <v>83.017857142857139</v>
          </cell>
          <cell r="F712">
            <v>8.76</v>
          </cell>
          <cell r="G712">
            <v>32.200000000000003</v>
          </cell>
          <cell r="H712">
            <v>28.43</v>
          </cell>
          <cell r="I712">
            <v>16.079999999999998</v>
          </cell>
          <cell r="J712">
            <v>56.07899744111279</v>
          </cell>
          <cell r="K712">
            <v>18.95</v>
          </cell>
          <cell r="L712">
            <v>26</v>
          </cell>
          <cell r="M712">
            <v>16.91</v>
          </cell>
          <cell r="N712">
            <v>65.246282037759727</v>
          </cell>
          <cell r="O712">
            <v>32.49</v>
          </cell>
          <cell r="P712">
            <v>7.38</v>
          </cell>
          <cell r="Q712">
            <v>14</v>
          </cell>
          <cell r="R712">
            <v>35.270000000000003</v>
          </cell>
          <cell r="S712">
            <v>13.42</v>
          </cell>
          <cell r="T712">
            <v>33.950000000000003</v>
          </cell>
          <cell r="U712">
            <v>37.46</v>
          </cell>
          <cell r="V712">
            <v>13.67</v>
          </cell>
          <cell r="W712">
            <v>0</v>
          </cell>
          <cell r="X712">
            <v>74.342310842222233</v>
          </cell>
          <cell r="Y712">
            <v>1547.34</v>
          </cell>
          <cell r="Z712">
            <v>63.856286832070516</v>
          </cell>
          <cell r="AB712">
            <v>39791</v>
          </cell>
          <cell r="AC712">
            <v>83.017857142857139</v>
          </cell>
          <cell r="AD712">
            <v>56.07899744111279</v>
          </cell>
          <cell r="AE712">
            <v>65.246282037759727</v>
          </cell>
          <cell r="AF712">
            <v>74.342310842222233</v>
          </cell>
          <cell r="AG712">
            <v>63.856286832070516</v>
          </cell>
        </row>
        <row r="713">
          <cell r="A713">
            <v>39792</v>
          </cell>
          <cell r="B713">
            <v>31.56</v>
          </cell>
          <cell r="C713">
            <v>0</v>
          </cell>
          <cell r="D713">
            <v>14.4</v>
          </cell>
          <cell r="E713">
            <v>82.071428571428569</v>
          </cell>
          <cell r="F713">
            <v>9.18</v>
          </cell>
          <cell r="G713">
            <v>32.75</v>
          </cell>
          <cell r="H713">
            <v>28.14</v>
          </cell>
          <cell r="I713">
            <v>16.059999999999999</v>
          </cell>
          <cell r="J713">
            <v>56.512039892395514</v>
          </cell>
          <cell r="K713">
            <v>17.59</v>
          </cell>
          <cell r="L713">
            <v>25.91</v>
          </cell>
          <cell r="M713">
            <v>17.02</v>
          </cell>
          <cell r="N713">
            <v>63.832929015926588</v>
          </cell>
          <cell r="O713">
            <v>31.56</v>
          </cell>
          <cell r="P713">
            <v>7.55</v>
          </cell>
          <cell r="Q713">
            <v>14.4</v>
          </cell>
          <cell r="R713">
            <v>36.880000000000003</v>
          </cell>
          <cell r="S713">
            <v>13.64</v>
          </cell>
          <cell r="T713">
            <v>33.56</v>
          </cell>
          <cell r="U713">
            <v>38.06</v>
          </cell>
          <cell r="V713">
            <v>13.65</v>
          </cell>
          <cell r="W713">
            <v>0</v>
          </cell>
          <cell r="X713">
            <v>74.999997028526266</v>
          </cell>
          <cell r="Y713">
            <v>1565.48</v>
          </cell>
          <cell r="Z713">
            <v>64.604896086102443</v>
          </cell>
          <cell r="AB713">
            <v>39792</v>
          </cell>
          <cell r="AC713">
            <v>82.071428571428569</v>
          </cell>
          <cell r="AD713">
            <v>56.512039892395514</v>
          </cell>
          <cell r="AE713">
            <v>63.832929015926588</v>
          </cell>
          <cell r="AF713">
            <v>74.999997028526266</v>
          </cell>
          <cell r="AG713">
            <v>64.604896086102443</v>
          </cell>
        </row>
        <row r="714">
          <cell r="A714">
            <v>39793</v>
          </cell>
          <cell r="B714">
            <v>32.53</v>
          </cell>
          <cell r="C714">
            <v>0</v>
          </cell>
          <cell r="D714">
            <v>14.7</v>
          </cell>
          <cell r="E714">
            <v>84.339285714285722</v>
          </cell>
          <cell r="F714">
            <v>8.93</v>
          </cell>
          <cell r="G714">
            <v>32.72</v>
          </cell>
          <cell r="H714">
            <v>27.08</v>
          </cell>
          <cell r="I714">
            <v>16</v>
          </cell>
          <cell r="J714">
            <v>55.593464995735189</v>
          </cell>
          <cell r="K714">
            <v>16.97</v>
          </cell>
          <cell r="L714">
            <v>26.17</v>
          </cell>
          <cell r="M714">
            <v>16.11</v>
          </cell>
          <cell r="N714">
            <v>62.493407868368308</v>
          </cell>
          <cell r="O714">
            <v>32.53</v>
          </cell>
          <cell r="P714">
            <v>7.86</v>
          </cell>
          <cell r="Q714">
            <v>14.7</v>
          </cell>
          <cell r="R714">
            <v>34.81</v>
          </cell>
          <cell r="S714">
            <v>13.66</v>
          </cell>
          <cell r="T714">
            <v>35.69</v>
          </cell>
          <cell r="U714">
            <v>37.92</v>
          </cell>
          <cell r="V714">
            <v>13</v>
          </cell>
          <cell r="W714">
            <v>0</v>
          </cell>
          <cell r="X714">
            <v>75.344687981589232</v>
          </cell>
          <cell r="Y714">
            <v>1507.88</v>
          </cell>
          <cell r="Z714">
            <v>62.227834728206155</v>
          </cell>
          <cell r="AB714">
            <v>39793</v>
          </cell>
          <cell r="AC714">
            <v>84.339285714285722</v>
          </cell>
          <cell r="AD714">
            <v>55.593464995735189</v>
          </cell>
          <cell r="AE714">
            <v>62.493407868368308</v>
          </cell>
          <cell r="AF714">
            <v>75.344687981589232</v>
          </cell>
          <cell r="AG714">
            <v>62.227834728206155</v>
          </cell>
        </row>
        <row r="715">
          <cell r="A715">
            <v>39794</v>
          </cell>
          <cell r="B715">
            <v>33.4</v>
          </cell>
          <cell r="C715">
            <v>0</v>
          </cell>
          <cell r="D715">
            <v>15.22</v>
          </cell>
          <cell r="E715">
            <v>86.821428571428569</v>
          </cell>
          <cell r="F715">
            <v>9.36</v>
          </cell>
          <cell r="G715">
            <v>32.96</v>
          </cell>
          <cell r="H715">
            <v>27.27</v>
          </cell>
          <cell r="I715">
            <v>17.010000000000002</v>
          </cell>
          <cell r="J715">
            <v>56.820418607702919</v>
          </cell>
          <cell r="K715">
            <v>16.75</v>
          </cell>
          <cell r="L715">
            <v>26.42</v>
          </cell>
          <cell r="M715">
            <v>15.96</v>
          </cell>
          <cell r="N715">
            <v>62.366838941039973</v>
          </cell>
          <cell r="O715">
            <v>33.4</v>
          </cell>
          <cell r="P715">
            <v>8.07</v>
          </cell>
          <cell r="Q715">
            <v>15.22</v>
          </cell>
          <cell r="R715">
            <v>36.520000000000003</v>
          </cell>
          <cell r="S715">
            <v>13.87</v>
          </cell>
          <cell r="T715">
            <v>36.53</v>
          </cell>
          <cell r="U715">
            <v>38.659999999999997</v>
          </cell>
          <cell r="V715">
            <v>13.21</v>
          </cell>
          <cell r="W715">
            <v>0</v>
          </cell>
          <cell r="X715">
            <v>77.448491384766598</v>
          </cell>
          <cell r="Y715">
            <v>1540.72</v>
          </cell>
          <cell r="Z715">
            <v>63.583089849617856</v>
          </cell>
          <cell r="AB715">
            <v>39794</v>
          </cell>
          <cell r="AC715">
            <v>86.821428571428569</v>
          </cell>
          <cell r="AD715">
            <v>56.820418607702919</v>
          </cell>
          <cell r="AE715">
            <v>62.366838941039973</v>
          </cell>
          <cell r="AF715">
            <v>77.448491384766598</v>
          </cell>
          <cell r="AG715">
            <v>63.583089849617856</v>
          </cell>
        </row>
        <row r="716">
          <cell r="A716">
            <v>39795</v>
          </cell>
          <cell r="B716">
            <v>33.4</v>
          </cell>
          <cell r="C716">
            <v>0</v>
          </cell>
          <cell r="D716">
            <v>15.22</v>
          </cell>
          <cell r="E716">
            <v>86.821428571428569</v>
          </cell>
          <cell r="F716">
            <v>9.36</v>
          </cell>
          <cell r="G716">
            <v>32.96</v>
          </cell>
          <cell r="H716">
            <v>27.27</v>
          </cell>
          <cell r="I716">
            <v>17.010000000000002</v>
          </cell>
          <cell r="J716">
            <v>56.820418607702919</v>
          </cell>
          <cell r="K716">
            <v>16.75</v>
          </cell>
          <cell r="L716">
            <v>26.42</v>
          </cell>
          <cell r="M716">
            <v>15.96</v>
          </cell>
          <cell r="N716">
            <v>62.366838941039973</v>
          </cell>
          <cell r="O716">
            <v>33.4</v>
          </cell>
          <cell r="P716">
            <v>8.07</v>
          </cell>
          <cell r="Q716">
            <v>15.22</v>
          </cell>
          <cell r="R716">
            <v>36.520000000000003</v>
          </cell>
          <cell r="S716">
            <v>13.87</v>
          </cell>
          <cell r="T716">
            <v>36.53</v>
          </cell>
          <cell r="U716">
            <v>38.659999999999997</v>
          </cell>
          <cell r="V716">
            <v>13.21</v>
          </cell>
          <cell r="W716">
            <v>0</v>
          </cell>
          <cell r="X716">
            <v>77.448491384766598</v>
          </cell>
          <cell r="Y716">
            <v>1540.72</v>
          </cell>
          <cell r="Z716">
            <v>63.583089849617856</v>
          </cell>
          <cell r="AB716">
            <v>39795</v>
          </cell>
          <cell r="AC716">
            <v>86.821428571428569</v>
          </cell>
          <cell r="AD716">
            <v>56.820418607702919</v>
          </cell>
          <cell r="AE716">
            <v>62.366838941039973</v>
          </cell>
          <cell r="AF716">
            <v>77.448491384766598</v>
          </cell>
          <cell r="AG716">
            <v>63.583089849617856</v>
          </cell>
        </row>
        <row r="717">
          <cell r="A717">
            <v>39796</v>
          </cell>
          <cell r="B717">
            <v>33.4</v>
          </cell>
          <cell r="C717">
            <v>0</v>
          </cell>
          <cell r="D717">
            <v>15.22</v>
          </cell>
          <cell r="E717">
            <v>86.821428571428569</v>
          </cell>
          <cell r="F717">
            <v>9.36</v>
          </cell>
          <cell r="G717">
            <v>32.96</v>
          </cell>
          <cell r="H717">
            <v>27.27</v>
          </cell>
          <cell r="I717">
            <v>17.010000000000002</v>
          </cell>
          <cell r="J717">
            <v>56.820418607702919</v>
          </cell>
          <cell r="K717">
            <v>16.75</v>
          </cell>
          <cell r="L717">
            <v>26.42</v>
          </cell>
          <cell r="M717">
            <v>15.96</v>
          </cell>
          <cell r="N717">
            <v>62.366838941039973</v>
          </cell>
          <cell r="O717">
            <v>33.4</v>
          </cell>
          <cell r="P717">
            <v>8.07</v>
          </cell>
          <cell r="Q717">
            <v>15.22</v>
          </cell>
          <cell r="R717">
            <v>36.520000000000003</v>
          </cell>
          <cell r="S717">
            <v>13.87</v>
          </cell>
          <cell r="T717">
            <v>36.53</v>
          </cell>
          <cell r="U717">
            <v>38.659999999999997</v>
          </cell>
          <cell r="V717">
            <v>13.21</v>
          </cell>
          <cell r="W717">
            <v>0</v>
          </cell>
          <cell r="X717">
            <v>77.448491384766598</v>
          </cell>
          <cell r="Y717">
            <v>1540.72</v>
          </cell>
          <cell r="Z717">
            <v>63.583089849617856</v>
          </cell>
          <cell r="AB717">
            <v>39796</v>
          </cell>
          <cell r="AC717">
            <v>86.821428571428569</v>
          </cell>
          <cell r="AD717">
            <v>56.820418607702919</v>
          </cell>
          <cell r="AE717">
            <v>62.366838941039973</v>
          </cell>
          <cell r="AF717">
            <v>77.448491384766598</v>
          </cell>
          <cell r="AG717">
            <v>63.583089849617856</v>
          </cell>
        </row>
        <row r="718">
          <cell r="A718">
            <v>39797</v>
          </cell>
          <cell r="B718">
            <v>32.25</v>
          </cell>
          <cell r="C718">
            <v>0</v>
          </cell>
          <cell r="D718">
            <v>14.83</v>
          </cell>
          <cell r="E718">
            <v>84.071428571428569</v>
          </cell>
          <cell r="F718">
            <v>8.69</v>
          </cell>
          <cell r="G718">
            <v>32.81</v>
          </cell>
          <cell r="H718">
            <v>27.5</v>
          </cell>
          <cell r="I718">
            <v>17.03</v>
          </cell>
          <cell r="J718">
            <v>56.446427399776923</v>
          </cell>
          <cell r="K718">
            <v>17.05</v>
          </cell>
          <cell r="L718">
            <v>26.34</v>
          </cell>
          <cell r="M718">
            <v>15.77</v>
          </cell>
          <cell r="N718">
            <v>62.398481172872053</v>
          </cell>
          <cell r="O718">
            <v>32.25</v>
          </cell>
          <cell r="P718">
            <v>8.02</v>
          </cell>
          <cell r="Q718">
            <v>14.83</v>
          </cell>
          <cell r="R718">
            <v>36.29</v>
          </cell>
          <cell r="S718">
            <v>13.47</v>
          </cell>
          <cell r="T718">
            <v>36.26</v>
          </cell>
          <cell r="U718">
            <v>38.44</v>
          </cell>
          <cell r="V718">
            <v>12.64</v>
          </cell>
          <cell r="W718">
            <v>0</v>
          </cell>
          <cell r="X718">
            <v>76.148966872069451</v>
          </cell>
          <cell r="Y718">
            <v>1508.34</v>
          </cell>
          <cell r="Z718">
            <v>62.246818204328235</v>
          </cell>
          <cell r="AB718">
            <v>39797</v>
          </cell>
          <cell r="AC718">
            <v>84.071428571428569</v>
          </cell>
          <cell r="AD718">
            <v>56.446427399776923</v>
          </cell>
          <cell r="AE718">
            <v>62.398481172872053</v>
          </cell>
          <cell r="AF718">
            <v>76.148966872069451</v>
          </cell>
          <cell r="AG718">
            <v>62.246818204328235</v>
          </cell>
        </row>
        <row r="719">
          <cell r="A719">
            <v>39798</v>
          </cell>
          <cell r="B719">
            <v>33.57</v>
          </cell>
          <cell r="C719">
            <v>0</v>
          </cell>
          <cell r="D719">
            <v>14.02</v>
          </cell>
          <cell r="E719">
            <v>84.982142857142861</v>
          </cell>
          <cell r="F719">
            <v>9.1300000000000008</v>
          </cell>
          <cell r="G719">
            <v>32.5</v>
          </cell>
          <cell r="H719">
            <v>28.55</v>
          </cell>
          <cell r="I719">
            <v>19.3</v>
          </cell>
          <cell r="J719">
            <v>58.710058395118438</v>
          </cell>
          <cell r="K719">
            <v>17.89</v>
          </cell>
          <cell r="L719">
            <v>26.71</v>
          </cell>
          <cell r="M719">
            <v>16.059999999999999</v>
          </cell>
          <cell r="N719">
            <v>63.98059276447632</v>
          </cell>
          <cell r="O719">
            <v>33.57</v>
          </cell>
          <cell r="P719">
            <v>8.2799999999999994</v>
          </cell>
          <cell r="Q719">
            <v>14.02</v>
          </cell>
          <cell r="R719">
            <v>40.24</v>
          </cell>
          <cell r="S719">
            <v>14.05</v>
          </cell>
          <cell r="T719">
            <v>38.53</v>
          </cell>
          <cell r="U719">
            <v>39.39</v>
          </cell>
          <cell r="V719">
            <v>13.55</v>
          </cell>
          <cell r="W719">
            <v>0</v>
          </cell>
          <cell r="X719">
            <v>79.885099846073686</v>
          </cell>
          <cell r="Y719">
            <v>1589.89</v>
          </cell>
          <cell r="Z719">
            <v>65.612258373363716</v>
          </cell>
          <cell r="AB719">
            <v>39798</v>
          </cell>
          <cell r="AC719">
            <v>84.982142857142861</v>
          </cell>
          <cell r="AD719">
            <v>58.710058395118438</v>
          </cell>
          <cell r="AE719">
            <v>63.98059276447632</v>
          </cell>
          <cell r="AF719">
            <v>79.885099846073686</v>
          </cell>
          <cell r="AG719">
            <v>65.612258373363716</v>
          </cell>
        </row>
        <row r="720">
          <cell r="A720">
            <v>39799</v>
          </cell>
          <cell r="B720">
            <v>33.36</v>
          </cell>
          <cell r="C720">
            <v>0</v>
          </cell>
          <cell r="D720">
            <v>13.99</v>
          </cell>
          <cell r="E720">
            <v>84.553571428571431</v>
          </cell>
          <cell r="F720">
            <v>10.54</v>
          </cell>
          <cell r="G720">
            <v>35.14</v>
          </cell>
          <cell r="H720">
            <v>28.59</v>
          </cell>
          <cell r="I720">
            <v>19.38</v>
          </cell>
          <cell r="J720">
            <v>61.446099337313818</v>
          </cell>
          <cell r="K720">
            <v>18</v>
          </cell>
          <cell r="L720">
            <v>26.7</v>
          </cell>
          <cell r="M720">
            <v>16.940000000000001</v>
          </cell>
          <cell r="N720">
            <v>65.014239004324438</v>
          </cell>
          <cell r="O720">
            <v>33.36</v>
          </cell>
          <cell r="P720">
            <v>8.33</v>
          </cell>
          <cell r="Q720">
            <v>13.99</v>
          </cell>
          <cell r="R720">
            <v>40.81</v>
          </cell>
          <cell r="S720">
            <v>14.66</v>
          </cell>
          <cell r="T720">
            <v>37.82</v>
          </cell>
          <cell r="U720">
            <v>38.840000000000003</v>
          </cell>
          <cell r="V720">
            <v>13.6</v>
          </cell>
          <cell r="W720">
            <v>0</v>
          </cell>
          <cell r="X720">
            <v>79.797936616563518</v>
          </cell>
          <cell r="Y720">
            <v>1579.31</v>
          </cell>
          <cell r="Z720">
            <v>65.175638422555664</v>
          </cell>
          <cell r="AB720">
            <v>39799</v>
          </cell>
          <cell r="AC720">
            <v>84.553571428571431</v>
          </cell>
          <cell r="AD720">
            <v>61.446099337313818</v>
          </cell>
          <cell r="AE720">
            <v>65.014239004324438</v>
          </cell>
          <cell r="AF720">
            <v>79.797936616563518</v>
          </cell>
          <cell r="AG720">
            <v>65.175638422555664</v>
          </cell>
        </row>
        <row r="721">
          <cell r="A721">
            <v>39800</v>
          </cell>
          <cell r="B721">
            <v>33.65</v>
          </cell>
          <cell r="C721">
            <v>0</v>
          </cell>
          <cell r="D721">
            <v>13.91</v>
          </cell>
          <cell r="E721">
            <v>84.928571428571431</v>
          </cell>
          <cell r="F721">
            <v>10.94</v>
          </cell>
          <cell r="G721">
            <v>36.72</v>
          </cell>
          <cell r="H721">
            <v>29.33</v>
          </cell>
          <cell r="I721">
            <v>19.73</v>
          </cell>
          <cell r="J721">
            <v>63.460402860704676</v>
          </cell>
          <cell r="K721">
            <v>18.5</v>
          </cell>
          <cell r="L721">
            <v>26.76</v>
          </cell>
          <cell r="M721">
            <v>17.739999999999998</v>
          </cell>
          <cell r="N721">
            <v>66.448686847378966</v>
          </cell>
          <cell r="O721">
            <v>33.65</v>
          </cell>
          <cell r="P721">
            <v>8.8800000000000008</v>
          </cell>
          <cell r="Q721">
            <v>13.91</v>
          </cell>
          <cell r="R721">
            <v>40.71</v>
          </cell>
          <cell r="S721">
            <v>14.82</v>
          </cell>
          <cell r="T721">
            <v>37.909999999999997</v>
          </cell>
          <cell r="U721">
            <v>38.200000000000003</v>
          </cell>
          <cell r="V721">
            <v>13.13</v>
          </cell>
          <cell r="W721">
            <v>0</v>
          </cell>
          <cell r="X721">
            <v>79.718697317008818</v>
          </cell>
          <cell r="Y721">
            <v>1552.37</v>
          </cell>
          <cell r="Z721">
            <v>64.063867016622922</v>
          </cell>
          <cell r="AB721">
            <v>39800</v>
          </cell>
          <cell r="AC721">
            <v>84.928571428571431</v>
          </cell>
          <cell r="AD721">
            <v>63.460402860704676</v>
          </cell>
          <cell r="AE721">
            <v>66.448686847378966</v>
          </cell>
          <cell r="AF721">
            <v>79.718697317008818</v>
          </cell>
          <cell r="AG721">
            <v>64.063867016622922</v>
          </cell>
        </row>
        <row r="722">
          <cell r="A722">
            <v>39801</v>
          </cell>
          <cell r="B722">
            <v>35.5</v>
          </cell>
          <cell r="C722">
            <v>0</v>
          </cell>
          <cell r="D722">
            <v>14.3</v>
          </cell>
          <cell r="E722">
            <v>88.928571428571416</v>
          </cell>
          <cell r="F722">
            <v>10.75</v>
          </cell>
          <cell r="G722">
            <v>37.22</v>
          </cell>
          <cell r="H722">
            <v>29.24</v>
          </cell>
          <cell r="I722">
            <v>19.2</v>
          </cell>
          <cell r="J722">
            <v>63.257004133587039</v>
          </cell>
          <cell r="K722">
            <v>17.95</v>
          </cell>
          <cell r="L722">
            <v>27.89</v>
          </cell>
          <cell r="M722">
            <v>19.28</v>
          </cell>
          <cell r="N722">
            <v>68.684737896846329</v>
          </cell>
          <cell r="O722">
            <v>35.5</v>
          </cell>
          <cell r="P722">
            <v>9.49</v>
          </cell>
          <cell r="Q722">
            <v>14.3</v>
          </cell>
          <cell r="R722">
            <v>42.3</v>
          </cell>
          <cell r="S722">
            <v>14.87</v>
          </cell>
          <cell r="T722">
            <v>37.89</v>
          </cell>
          <cell r="U722">
            <v>38</v>
          </cell>
          <cell r="V722">
            <v>13.45</v>
          </cell>
          <cell r="W722">
            <v>0</v>
          </cell>
          <cell r="X722">
            <v>81.537239241789251</v>
          </cell>
          <cell r="Y722">
            <v>1564.32</v>
          </cell>
          <cell r="Z722">
            <v>64.5570247115337</v>
          </cell>
          <cell r="AB722">
            <v>39801</v>
          </cell>
          <cell r="AC722">
            <v>88.928571428571416</v>
          </cell>
          <cell r="AD722">
            <v>63.257004133587039</v>
          </cell>
          <cell r="AE722">
            <v>68.684737896846329</v>
          </cell>
          <cell r="AF722">
            <v>81.537239241789251</v>
          </cell>
          <cell r="AG722">
            <v>64.5570247115337</v>
          </cell>
        </row>
        <row r="723">
          <cell r="A723">
            <v>39802</v>
          </cell>
          <cell r="B723">
            <v>35.5</v>
          </cell>
          <cell r="C723">
            <v>0</v>
          </cell>
          <cell r="D723">
            <v>14.3</v>
          </cell>
          <cell r="E723">
            <v>88.928571428571416</v>
          </cell>
          <cell r="F723">
            <v>10.75</v>
          </cell>
          <cell r="G723">
            <v>37.22</v>
          </cell>
          <cell r="H723">
            <v>29.24</v>
          </cell>
          <cell r="I723">
            <v>19.2</v>
          </cell>
          <cell r="J723">
            <v>63.257004133587039</v>
          </cell>
          <cell r="K723">
            <v>17.95</v>
          </cell>
          <cell r="L723">
            <v>27.89</v>
          </cell>
          <cell r="M723">
            <v>19.28</v>
          </cell>
          <cell r="N723">
            <v>68.684737896846329</v>
          </cell>
          <cell r="O723">
            <v>35.5</v>
          </cell>
          <cell r="P723">
            <v>9.49</v>
          </cell>
          <cell r="Q723">
            <v>14.3</v>
          </cell>
          <cell r="R723">
            <v>42.3</v>
          </cell>
          <cell r="S723">
            <v>14.87</v>
          </cell>
          <cell r="T723">
            <v>37.89</v>
          </cell>
          <cell r="U723">
            <v>38</v>
          </cell>
          <cell r="V723">
            <v>13.45</v>
          </cell>
          <cell r="W723">
            <v>0</v>
          </cell>
          <cell r="X723">
            <v>81.537239241789251</v>
          </cell>
          <cell r="Y723">
            <v>1564.32</v>
          </cell>
          <cell r="Z723">
            <v>64.5570247115337</v>
          </cell>
          <cell r="AB723">
            <v>39802</v>
          </cell>
          <cell r="AC723">
            <v>88.928571428571416</v>
          </cell>
          <cell r="AD723">
            <v>63.257004133587039</v>
          </cell>
          <cell r="AE723">
            <v>68.684737896846329</v>
          </cell>
          <cell r="AF723">
            <v>81.537239241789251</v>
          </cell>
          <cell r="AG723">
            <v>64.5570247115337</v>
          </cell>
        </row>
        <row r="724">
          <cell r="A724">
            <v>39803</v>
          </cell>
          <cell r="B724">
            <v>35.5</v>
          </cell>
          <cell r="C724">
            <v>0</v>
          </cell>
          <cell r="D724">
            <v>14.3</v>
          </cell>
          <cell r="E724">
            <v>88.928571428571416</v>
          </cell>
          <cell r="F724">
            <v>10.75</v>
          </cell>
          <cell r="G724">
            <v>37.22</v>
          </cell>
          <cell r="H724">
            <v>29.24</v>
          </cell>
          <cell r="I724">
            <v>19.2</v>
          </cell>
          <cell r="J724">
            <v>63.257004133587039</v>
          </cell>
          <cell r="K724">
            <v>17.95</v>
          </cell>
          <cell r="L724">
            <v>27.89</v>
          </cell>
          <cell r="M724">
            <v>19.28</v>
          </cell>
          <cell r="N724">
            <v>68.684737896846329</v>
          </cell>
          <cell r="O724">
            <v>35.5</v>
          </cell>
          <cell r="P724">
            <v>9.49</v>
          </cell>
          <cell r="Q724">
            <v>14.3</v>
          </cell>
          <cell r="R724">
            <v>42.3</v>
          </cell>
          <cell r="S724">
            <v>14.87</v>
          </cell>
          <cell r="T724">
            <v>37.89</v>
          </cell>
          <cell r="U724">
            <v>38</v>
          </cell>
          <cell r="V724">
            <v>13.45</v>
          </cell>
          <cell r="W724">
            <v>0</v>
          </cell>
          <cell r="X724">
            <v>81.537239241789251</v>
          </cell>
          <cell r="Y724">
            <v>1564.32</v>
          </cell>
          <cell r="Z724">
            <v>64.5570247115337</v>
          </cell>
          <cell r="AB724">
            <v>39803</v>
          </cell>
          <cell r="AC724">
            <v>88.928571428571416</v>
          </cell>
          <cell r="AD724">
            <v>63.257004133587039</v>
          </cell>
          <cell r="AE724">
            <v>68.684737896846329</v>
          </cell>
          <cell r="AF724">
            <v>81.537239241789251</v>
          </cell>
          <cell r="AG724">
            <v>64.5570247115337</v>
          </cell>
        </row>
        <row r="725">
          <cell r="A725">
            <v>39804</v>
          </cell>
          <cell r="B725">
            <v>36.659999999999997</v>
          </cell>
          <cell r="C725">
            <v>0</v>
          </cell>
          <cell r="D725">
            <v>14.15</v>
          </cell>
          <cell r="E725">
            <v>90.732142857142847</v>
          </cell>
          <cell r="F725">
            <v>10.02</v>
          </cell>
          <cell r="G725">
            <v>37.18</v>
          </cell>
          <cell r="H725">
            <v>29</v>
          </cell>
          <cell r="I725">
            <v>19.579999999999998</v>
          </cell>
          <cell r="J725">
            <v>62.843645430089893</v>
          </cell>
          <cell r="K725">
            <v>17.86</v>
          </cell>
          <cell r="L725">
            <v>27.99</v>
          </cell>
          <cell r="M725">
            <v>19.2</v>
          </cell>
          <cell r="N725">
            <v>68.610906022571456</v>
          </cell>
          <cell r="O725">
            <v>36.659999999999997</v>
          </cell>
          <cell r="P725">
            <v>9.8000000000000007</v>
          </cell>
          <cell r="Q725">
            <v>14.15</v>
          </cell>
          <cell r="R725">
            <v>43.1</v>
          </cell>
          <cell r="S725">
            <v>14.87</v>
          </cell>
          <cell r="T725">
            <v>36.99</v>
          </cell>
          <cell r="U725">
            <v>37.65</v>
          </cell>
          <cell r="V725">
            <v>12.81</v>
          </cell>
          <cell r="W725">
            <v>0</v>
          </cell>
          <cell r="X725">
            <v>81.628364436277153</v>
          </cell>
          <cell r="Y725">
            <v>1532.35</v>
          </cell>
          <cell r="Z725">
            <v>63.237673121048545</v>
          </cell>
          <cell r="AB725">
            <v>39804</v>
          </cell>
          <cell r="AC725">
            <v>90.732142857142847</v>
          </cell>
          <cell r="AD725">
            <v>62.843645430089893</v>
          </cell>
          <cell r="AE725">
            <v>68.610906022571456</v>
          </cell>
          <cell r="AF725">
            <v>81.628364436277153</v>
          </cell>
          <cell r="AG725">
            <v>63.237673121048545</v>
          </cell>
        </row>
        <row r="726">
          <cell r="A726">
            <v>39805</v>
          </cell>
          <cell r="B726">
            <v>36.11</v>
          </cell>
          <cell r="C726">
            <v>0</v>
          </cell>
          <cell r="D726">
            <v>13.9</v>
          </cell>
          <cell r="E726">
            <v>89.303571428571431</v>
          </cell>
          <cell r="F726">
            <v>10.220000000000001</v>
          </cell>
          <cell r="G726">
            <v>37.18</v>
          </cell>
          <cell r="H726">
            <v>28.97</v>
          </cell>
          <cell r="I726">
            <v>19.170000000000002</v>
          </cell>
          <cell r="J726">
            <v>62.686175447805269</v>
          </cell>
          <cell r="K726">
            <v>17.38</v>
          </cell>
          <cell r="L726">
            <v>27.79</v>
          </cell>
          <cell r="M726">
            <v>19.399999999999999</v>
          </cell>
          <cell r="N726">
            <v>68.104630313258085</v>
          </cell>
          <cell r="O726">
            <v>36.11</v>
          </cell>
          <cell r="P726">
            <v>9.61</v>
          </cell>
          <cell r="Q726">
            <v>13.9</v>
          </cell>
          <cell r="R726">
            <v>43.32</v>
          </cell>
          <cell r="S726">
            <v>14.42</v>
          </cell>
          <cell r="T726">
            <v>37.130000000000003</v>
          </cell>
          <cell r="U726">
            <v>37.78</v>
          </cell>
          <cell r="V726">
            <v>12.61</v>
          </cell>
          <cell r="W726">
            <v>0</v>
          </cell>
          <cell r="X726">
            <v>81.172738463837618</v>
          </cell>
          <cell r="Y726">
            <v>1521.54</v>
          </cell>
          <cell r="Z726">
            <v>62.791561432179464</v>
          </cell>
          <cell r="AB726">
            <v>39805</v>
          </cell>
          <cell r="AC726">
            <v>89.303571428571431</v>
          </cell>
          <cell r="AD726">
            <v>62.686175447805269</v>
          </cell>
          <cell r="AE726">
            <v>68.104630313258085</v>
          </cell>
          <cell r="AF726">
            <v>81.172738463837618</v>
          </cell>
          <cell r="AG726">
            <v>62.791561432179464</v>
          </cell>
        </row>
        <row r="727">
          <cell r="A727">
            <v>39806</v>
          </cell>
          <cell r="B727">
            <v>36.020000000000003</v>
          </cell>
          <cell r="C727">
            <v>0</v>
          </cell>
          <cell r="D727">
            <v>13.89</v>
          </cell>
          <cell r="E727">
            <v>89.125000000000014</v>
          </cell>
          <cell r="F727">
            <v>10.38</v>
          </cell>
          <cell r="G727">
            <v>37.299999999999997</v>
          </cell>
          <cell r="H727">
            <v>29.15</v>
          </cell>
          <cell r="I727">
            <v>19.010000000000002</v>
          </cell>
          <cell r="J727">
            <v>62.883012925661049</v>
          </cell>
          <cell r="K727">
            <v>16.8</v>
          </cell>
          <cell r="L727">
            <v>27.8</v>
          </cell>
          <cell r="M727">
            <v>19.21</v>
          </cell>
          <cell r="N727">
            <v>67.303027106845263</v>
          </cell>
          <cell r="O727">
            <v>36.020000000000003</v>
          </cell>
          <cell r="P727">
            <v>9.64</v>
          </cell>
          <cell r="Q727">
            <v>13.89</v>
          </cell>
          <cell r="R727">
            <v>44.31</v>
          </cell>
          <cell r="S727">
            <v>14.27</v>
          </cell>
          <cell r="T727">
            <v>37.17</v>
          </cell>
          <cell r="U727">
            <v>38.56</v>
          </cell>
          <cell r="V727">
            <v>12.71</v>
          </cell>
          <cell r="W727">
            <v>0</v>
          </cell>
          <cell r="X727">
            <v>81.842310545074866</v>
          </cell>
          <cell r="Y727">
            <v>1524.9</v>
          </cell>
          <cell r="Z727">
            <v>62.930223344723423</v>
          </cell>
          <cell r="AB727">
            <v>39806</v>
          </cell>
          <cell r="AC727">
            <v>89.125000000000014</v>
          </cell>
          <cell r="AD727">
            <v>62.883012925661049</v>
          </cell>
          <cell r="AE727">
            <v>67.303027106845263</v>
          </cell>
          <cell r="AF727">
            <v>81.842310545074866</v>
          </cell>
          <cell r="AG727">
            <v>62.930223344723423</v>
          </cell>
        </row>
        <row r="728">
          <cell r="A728">
            <v>39807</v>
          </cell>
          <cell r="B728">
            <v>36.020000000000003</v>
          </cell>
          <cell r="C728">
            <v>0</v>
          </cell>
          <cell r="D728">
            <v>13.89</v>
          </cell>
          <cell r="E728">
            <v>89.125000000000014</v>
          </cell>
          <cell r="F728">
            <v>10.38</v>
          </cell>
          <cell r="G728">
            <v>37.299999999999997</v>
          </cell>
          <cell r="H728">
            <v>29.15</v>
          </cell>
          <cell r="I728">
            <v>19.010000000000002</v>
          </cell>
          <cell r="J728">
            <v>62.883012925661049</v>
          </cell>
          <cell r="K728">
            <v>16.8</v>
          </cell>
          <cell r="L728">
            <v>27.8</v>
          </cell>
          <cell r="M728">
            <v>19.21</v>
          </cell>
          <cell r="N728">
            <v>67.303027106845263</v>
          </cell>
          <cell r="O728">
            <v>36.020000000000003</v>
          </cell>
          <cell r="P728">
            <v>9.64</v>
          </cell>
          <cell r="Q728">
            <v>13.89</v>
          </cell>
          <cell r="R728">
            <v>44.31</v>
          </cell>
          <cell r="S728">
            <v>14.27</v>
          </cell>
          <cell r="T728">
            <v>37.17</v>
          </cell>
          <cell r="U728">
            <v>38.56</v>
          </cell>
          <cell r="V728">
            <v>12.71</v>
          </cell>
          <cell r="W728">
            <v>0</v>
          </cell>
          <cell r="X728">
            <v>81.842310545074866</v>
          </cell>
          <cell r="Y728">
            <v>1524.9</v>
          </cell>
          <cell r="Z728">
            <v>62.930223344723423</v>
          </cell>
          <cell r="AB728">
            <v>39807</v>
          </cell>
          <cell r="AC728">
            <v>89.125000000000014</v>
          </cell>
          <cell r="AD728">
            <v>62.883012925661049</v>
          </cell>
          <cell r="AE728">
            <v>67.303027106845263</v>
          </cell>
          <cell r="AF728">
            <v>81.842310545074866</v>
          </cell>
          <cell r="AG728">
            <v>62.930223344723423</v>
          </cell>
        </row>
        <row r="729">
          <cell r="A729">
            <v>39808</v>
          </cell>
          <cell r="B729">
            <v>37.090000000000003</v>
          </cell>
          <cell r="C729">
            <v>0</v>
          </cell>
          <cell r="D729">
            <v>13.78</v>
          </cell>
          <cell r="E729">
            <v>90.839285714285722</v>
          </cell>
          <cell r="F729">
            <v>11.01</v>
          </cell>
          <cell r="G729">
            <v>38.229999999999997</v>
          </cell>
          <cell r="H729">
            <v>30.35</v>
          </cell>
          <cell r="I729">
            <v>19.43</v>
          </cell>
          <cell r="J729">
            <v>64.969490190932362</v>
          </cell>
          <cell r="K729">
            <v>17.25</v>
          </cell>
          <cell r="L729">
            <v>28.49</v>
          </cell>
          <cell r="M729">
            <v>19.850000000000001</v>
          </cell>
          <cell r="N729">
            <v>69.180466195549002</v>
          </cell>
          <cell r="O729">
            <v>37.090000000000003</v>
          </cell>
          <cell r="P729">
            <v>9.98</v>
          </cell>
          <cell r="Q729">
            <v>13.78</v>
          </cell>
          <cell r="R729">
            <v>44.03</v>
          </cell>
          <cell r="S729">
            <v>14.2</v>
          </cell>
          <cell r="T729">
            <v>37.369999999999997</v>
          </cell>
          <cell r="U729">
            <v>38.54</v>
          </cell>
          <cell r="V729">
            <v>12.87</v>
          </cell>
          <cell r="W729">
            <v>0</v>
          </cell>
          <cell r="X729">
            <v>82.353404027202686</v>
          </cell>
          <cell r="Y729">
            <v>1530.24</v>
          </cell>
          <cell r="Z729">
            <v>63.150596741445064</v>
          </cell>
          <cell r="AB729">
            <v>39808</v>
          </cell>
          <cell r="AC729">
            <v>90.839285714285722</v>
          </cell>
          <cell r="AD729">
            <v>64.969490190932362</v>
          </cell>
          <cell r="AE729">
            <v>69.180466195549002</v>
          </cell>
          <cell r="AF729">
            <v>82.353404027202686</v>
          </cell>
          <cell r="AG729">
            <v>63.150596741445064</v>
          </cell>
        </row>
        <row r="730">
          <cell r="A730">
            <v>39809</v>
          </cell>
          <cell r="B730">
            <v>37.090000000000003</v>
          </cell>
          <cell r="C730">
            <v>0</v>
          </cell>
          <cell r="D730">
            <v>13.78</v>
          </cell>
          <cell r="E730">
            <v>90.839285714285722</v>
          </cell>
          <cell r="F730">
            <v>11.01</v>
          </cell>
          <cell r="G730">
            <v>38.229999999999997</v>
          </cell>
          <cell r="H730">
            <v>30.35</v>
          </cell>
          <cell r="I730">
            <v>19.43</v>
          </cell>
          <cell r="J730">
            <v>64.969490190932362</v>
          </cell>
          <cell r="K730">
            <v>17.25</v>
          </cell>
          <cell r="L730">
            <v>28.49</v>
          </cell>
          <cell r="M730">
            <v>19.850000000000001</v>
          </cell>
          <cell r="N730">
            <v>69.180466195549002</v>
          </cell>
          <cell r="O730">
            <v>37.090000000000003</v>
          </cell>
          <cell r="P730">
            <v>9.98</v>
          </cell>
          <cell r="Q730">
            <v>13.78</v>
          </cell>
          <cell r="R730">
            <v>44.03</v>
          </cell>
          <cell r="S730">
            <v>14.2</v>
          </cell>
          <cell r="T730">
            <v>37.369999999999997</v>
          </cell>
          <cell r="U730">
            <v>38.54</v>
          </cell>
          <cell r="V730">
            <v>12.87</v>
          </cell>
          <cell r="W730">
            <v>0</v>
          </cell>
          <cell r="X730">
            <v>82.353404027202686</v>
          </cell>
          <cell r="Y730">
            <v>1530.24</v>
          </cell>
          <cell r="Z730">
            <v>63.150596741445064</v>
          </cell>
          <cell r="AB730">
            <v>39809</v>
          </cell>
          <cell r="AC730">
            <v>90.839285714285722</v>
          </cell>
          <cell r="AD730">
            <v>64.969490190932362</v>
          </cell>
          <cell r="AE730">
            <v>69.180466195549002</v>
          </cell>
          <cell r="AF730">
            <v>82.353404027202686</v>
          </cell>
          <cell r="AG730">
            <v>63.150596741445064</v>
          </cell>
        </row>
        <row r="731">
          <cell r="A731">
            <v>39810</v>
          </cell>
          <cell r="B731">
            <v>37.090000000000003</v>
          </cell>
          <cell r="C731">
            <v>0</v>
          </cell>
          <cell r="D731">
            <v>13.78</v>
          </cell>
          <cell r="E731">
            <v>90.839285714285722</v>
          </cell>
          <cell r="F731">
            <v>11.01</v>
          </cell>
          <cell r="G731">
            <v>38.229999999999997</v>
          </cell>
          <cell r="H731">
            <v>30.35</v>
          </cell>
          <cell r="I731">
            <v>19.43</v>
          </cell>
          <cell r="J731">
            <v>64.969490190932362</v>
          </cell>
          <cell r="K731">
            <v>17.25</v>
          </cell>
          <cell r="L731">
            <v>28.49</v>
          </cell>
          <cell r="M731">
            <v>19.850000000000001</v>
          </cell>
          <cell r="N731">
            <v>69.180466195549002</v>
          </cell>
          <cell r="O731">
            <v>37.090000000000003</v>
          </cell>
          <cell r="P731">
            <v>9.98</v>
          </cell>
          <cell r="Q731">
            <v>13.78</v>
          </cell>
          <cell r="R731">
            <v>44.03</v>
          </cell>
          <cell r="S731">
            <v>14.2</v>
          </cell>
          <cell r="T731">
            <v>37.369999999999997</v>
          </cell>
          <cell r="U731">
            <v>38.54</v>
          </cell>
          <cell r="V731">
            <v>12.87</v>
          </cell>
          <cell r="W731">
            <v>0</v>
          </cell>
          <cell r="X731">
            <v>82.353404027202686</v>
          </cell>
          <cell r="Y731">
            <v>1530.24</v>
          </cell>
          <cell r="Z731">
            <v>63.150596741445064</v>
          </cell>
          <cell r="AB731">
            <v>39810</v>
          </cell>
          <cell r="AC731">
            <v>90.839285714285722</v>
          </cell>
          <cell r="AD731">
            <v>64.969490190932362</v>
          </cell>
          <cell r="AE731">
            <v>69.180466195549002</v>
          </cell>
          <cell r="AF731">
            <v>82.353404027202686</v>
          </cell>
          <cell r="AG731">
            <v>63.150596741445064</v>
          </cell>
        </row>
        <row r="732">
          <cell r="A732">
            <v>39811</v>
          </cell>
          <cell r="B732">
            <v>35.950000000000003</v>
          </cell>
          <cell r="C732">
            <v>0</v>
          </cell>
          <cell r="D732">
            <v>13.55</v>
          </cell>
          <cell r="E732">
            <v>88.392857142857139</v>
          </cell>
          <cell r="F732">
            <v>10.9</v>
          </cell>
          <cell r="G732">
            <v>37.700000000000003</v>
          </cell>
          <cell r="H732">
            <v>29.8</v>
          </cell>
          <cell r="I732">
            <v>18.93</v>
          </cell>
          <cell r="J732">
            <v>63.860639065678114</v>
          </cell>
          <cell r="K732">
            <v>17.489999999999998</v>
          </cell>
          <cell r="L732">
            <v>27.59</v>
          </cell>
          <cell r="M732">
            <v>19.559999999999999</v>
          </cell>
          <cell r="N732">
            <v>68.178462187532958</v>
          </cell>
          <cell r="O732">
            <v>35.950000000000003</v>
          </cell>
          <cell r="P732">
            <v>9.58</v>
          </cell>
          <cell r="Q732">
            <v>13.55</v>
          </cell>
          <cell r="R732">
            <v>43.04</v>
          </cell>
          <cell r="S732">
            <v>14.06</v>
          </cell>
          <cell r="T732">
            <v>37.06</v>
          </cell>
          <cell r="U732">
            <v>38.200000000000003</v>
          </cell>
          <cell r="V732">
            <v>12.03</v>
          </cell>
          <cell r="W732">
            <v>0</v>
          </cell>
          <cell r="X732">
            <v>80.614101401976953</v>
          </cell>
          <cell r="Y732">
            <v>1510.32</v>
          </cell>
          <cell r="Z732">
            <v>62.328529688505917</v>
          </cell>
          <cell r="AB732">
            <v>39811</v>
          </cell>
          <cell r="AC732">
            <v>88.392857142857139</v>
          </cell>
          <cell r="AD732">
            <v>63.860639065678114</v>
          </cell>
          <cell r="AE732">
            <v>68.178462187532958</v>
          </cell>
          <cell r="AF732">
            <v>80.614101401976953</v>
          </cell>
          <cell r="AG732">
            <v>62.328529688505917</v>
          </cell>
        </row>
        <row r="733">
          <cell r="A733">
            <v>39812</v>
          </cell>
          <cell r="B733">
            <v>36.799999999999997</v>
          </cell>
          <cell r="C733">
            <v>0</v>
          </cell>
          <cell r="D733">
            <v>14.22</v>
          </cell>
          <cell r="E733">
            <v>91.107142857142847</v>
          </cell>
          <cell r="F733">
            <v>11.52</v>
          </cell>
          <cell r="G733">
            <v>38.89</v>
          </cell>
          <cell r="H733">
            <v>31.06</v>
          </cell>
          <cell r="I733">
            <v>20.63</v>
          </cell>
          <cell r="J733">
            <v>66.990354963585062</v>
          </cell>
          <cell r="K733">
            <v>17.2</v>
          </cell>
          <cell r="L733">
            <v>28.25</v>
          </cell>
          <cell r="M733">
            <v>20.09</v>
          </cell>
          <cell r="N733">
            <v>69.127729142495525</v>
          </cell>
          <cell r="O733">
            <v>36.799999999999997</v>
          </cell>
          <cell r="P733">
            <v>9.84</v>
          </cell>
          <cell r="Q733">
            <v>14.22</v>
          </cell>
          <cell r="R733">
            <v>43.63</v>
          </cell>
          <cell r="S733">
            <v>14.09</v>
          </cell>
          <cell r="T733">
            <v>38.520000000000003</v>
          </cell>
          <cell r="U733">
            <v>38.25</v>
          </cell>
          <cell r="V733">
            <v>12.29</v>
          </cell>
          <cell r="W733">
            <v>0</v>
          </cell>
          <cell r="X733">
            <v>82.266240797692518</v>
          </cell>
          <cell r="Y733">
            <v>1550.7</v>
          </cell>
          <cell r="Z733">
            <v>63.994948744614476</v>
          </cell>
          <cell r="AB733">
            <v>39812</v>
          </cell>
          <cell r="AC733">
            <v>91.107142857142847</v>
          </cell>
          <cell r="AD733">
            <v>66.990354963585062</v>
          </cell>
          <cell r="AE733">
            <v>69.127729142495525</v>
          </cell>
          <cell r="AF733">
            <v>82.266240797692518</v>
          </cell>
          <cell r="AG733">
            <v>63.994948744614476</v>
          </cell>
        </row>
        <row r="734">
          <cell r="A734">
            <v>39813</v>
          </cell>
          <cell r="B734">
            <v>37.619999999999997</v>
          </cell>
          <cell r="C734">
            <v>0</v>
          </cell>
          <cell r="D734">
            <v>14.6</v>
          </cell>
          <cell r="E734">
            <v>93.25</v>
          </cell>
          <cell r="F734">
            <v>11.48</v>
          </cell>
          <cell r="G734">
            <v>39.159999999999997</v>
          </cell>
          <cell r="H734">
            <v>31.52</v>
          </cell>
          <cell r="I734">
            <v>21.98</v>
          </cell>
          <cell r="J734">
            <v>68.328849813004396</v>
          </cell>
          <cell r="K734">
            <v>17.61</v>
          </cell>
          <cell r="L734">
            <v>29.52</v>
          </cell>
          <cell r="M734">
            <v>19.71</v>
          </cell>
          <cell r="N734">
            <v>70.498892521885878</v>
          </cell>
          <cell r="O734">
            <v>37.619999999999997</v>
          </cell>
          <cell r="P734">
            <v>9.92</v>
          </cell>
          <cell r="Q734">
            <v>14.6</v>
          </cell>
          <cell r="R734">
            <v>43.62</v>
          </cell>
          <cell r="S734">
            <v>14.19</v>
          </cell>
          <cell r="T734">
            <v>38.729999999999997</v>
          </cell>
          <cell r="U734">
            <v>38.450000000000003</v>
          </cell>
          <cell r="V734">
            <v>12.52</v>
          </cell>
          <cell r="W734">
            <v>0</v>
          </cell>
          <cell r="X734">
            <v>83.062595758217284</v>
          </cell>
          <cell r="Y734">
            <v>1577.03</v>
          </cell>
          <cell r="Z734">
            <v>65.081546410472285</v>
          </cell>
          <cell r="AB734">
            <v>39813</v>
          </cell>
          <cell r="AC734">
            <v>93.25</v>
          </cell>
          <cell r="AD734">
            <v>68.328849813004396</v>
          </cell>
          <cell r="AE734">
            <v>70.498892521885878</v>
          </cell>
          <cell r="AF734">
            <v>83.062595758217284</v>
          </cell>
          <cell r="AG734">
            <v>65.081546410472285</v>
          </cell>
        </row>
        <row r="735">
          <cell r="A735">
            <v>39814</v>
          </cell>
          <cell r="B735">
            <v>37.619999999999997</v>
          </cell>
          <cell r="C735">
            <v>0</v>
          </cell>
          <cell r="D735">
            <v>14.6</v>
          </cell>
          <cell r="E735">
            <v>93.25</v>
          </cell>
          <cell r="F735">
            <v>11.48</v>
          </cell>
          <cell r="G735">
            <v>39.159999999999997</v>
          </cell>
          <cell r="H735">
            <v>31.52</v>
          </cell>
          <cell r="I735">
            <v>21.98</v>
          </cell>
          <cell r="J735">
            <v>68.328849813004396</v>
          </cell>
          <cell r="K735">
            <v>17.61</v>
          </cell>
          <cell r="L735">
            <v>29.52</v>
          </cell>
          <cell r="M735">
            <v>19.71</v>
          </cell>
          <cell r="N735">
            <v>70.498892521885878</v>
          </cell>
          <cell r="O735">
            <v>37.619999999999997</v>
          </cell>
          <cell r="P735">
            <v>9.92</v>
          </cell>
          <cell r="Q735">
            <v>14.6</v>
          </cell>
          <cell r="R735">
            <v>43.62</v>
          </cell>
          <cell r="S735">
            <v>14.19</v>
          </cell>
          <cell r="T735">
            <v>38.729999999999997</v>
          </cell>
          <cell r="U735">
            <v>38.450000000000003</v>
          </cell>
          <cell r="V735">
            <v>12.52</v>
          </cell>
          <cell r="W735">
            <v>0</v>
          </cell>
          <cell r="X735">
            <v>83.062595758217284</v>
          </cell>
          <cell r="Y735">
            <v>1577.03</v>
          </cell>
          <cell r="Z735">
            <v>65.081546410472285</v>
          </cell>
          <cell r="AB735">
            <v>39814</v>
          </cell>
          <cell r="AC735">
            <v>93.25</v>
          </cell>
          <cell r="AD735">
            <v>68.328849813004396</v>
          </cell>
          <cell r="AE735">
            <v>70.498892521885878</v>
          </cell>
          <cell r="AF735">
            <v>83.062595758217284</v>
          </cell>
          <cell r="AG735">
            <v>65.081546410472285</v>
          </cell>
        </row>
        <row r="736">
          <cell r="A736">
            <v>39815</v>
          </cell>
          <cell r="B736">
            <v>35.61</v>
          </cell>
          <cell r="C736">
            <v>0</v>
          </cell>
          <cell r="D736">
            <v>14.92</v>
          </cell>
          <cell r="E736">
            <v>90.232142857142861</v>
          </cell>
          <cell r="F736">
            <v>11.81</v>
          </cell>
          <cell r="G736">
            <v>39.19</v>
          </cell>
          <cell r="H736">
            <v>31.57</v>
          </cell>
          <cell r="I736">
            <v>20.95</v>
          </cell>
          <cell r="J736">
            <v>67.922052358769108</v>
          </cell>
          <cell r="K736">
            <v>18.190000000000001</v>
          </cell>
          <cell r="L736">
            <v>28.88</v>
          </cell>
          <cell r="M736">
            <v>19.57</v>
          </cell>
          <cell r="N736">
            <v>70.287944309671985</v>
          </cell>
          <cell r="O736">
            <v>35.61</v>
          </cell>
          <cell r="P736">
            <v>9.9700000000000006</v>
          </cell>
          <cell r="Q736">
            <v>14.92</v>
          </cell>
          <cell r="R736">
            <v>43.61</v>
          </cell>
          <cell r="S736">
            <v>14.67</v>
          </cell>
          <cell r="T736">
            <v>39.020000000000003</v>
          </cell>
          <cell r="U736">
            <v>39.18</v>
          </cell>
          <cell r="V736">
            <v>13.13</v>
          </cell>
          <cell r="W736">
            <v>0</v>
          </cell>
          <cell r="X736">
            <v>83.244846147193101</v>
          </cell>
          <cell r="Y736">
            <v>1632.21</v>
          </cell>
          <cell r="Z736">
            <v>67.35873817659585</v>
          </cell>
          <cell r="AB736">
            <v>39815</v>
          </cell>
          <cell r="AC736">
            <v>90.232142857142861</v>
          </cell>
          <cell r="AD736">
            <v>67.922052358769108</v>
          </cell>
          <cell r="AE736">
            <v>70.287944309671985</v>
          </cell>
          <cell r="AF736">
            <v>83.244846147193101</v>
          </cell>
          <cell r="AG736">
            <v>67.35873817659585</v>
          </cell>
        </row>
        <row r="737">
          <cell r="A737">
            <v>39816</v>
          </cell>
          <cell r="B737">
            <v>35.61</v>
          </cell>
          <cell r="C737">
            <v>0</v>
          </cell>
          <cell r="D737">
            <v>14.92</v>
          </cell>
          <cell r="E737">
            <v>90.232142857142861</v>
          </cell>
          <cell r="F737">
            <v>11.81</v>
          </cell>
          <cell r="G737">
            <v>39.19</v>
          </cell>
          <cell r="H737">
            <v>31.57</v>
          </cell>
          <cell r="I737">
            <v>20.95</v>
          </cell>
          <cell r="J737">
            <v>67.922052358769108</v>
          </cell>
          <cell r="K737">
            <v>18.190000000000001</v>
          </cell>
          <cell r="L737">
            <v>28.88</v>
          </cell>
          <cell r="M737">
            <v>19.57</v>
          </cell>
          <cell r="N737">
            <v>70.287944309671985</v>
          </cell>
          <cell r="O737">
            <v>35.61</v>
          </cell>
          <cell r="P737">
            <v>9.9700000000000006</v>
          </cell>
          <cell r="Q737">
            <v>14.92</v>
          </cell>
          <cell r="R737">
            <v>43.61</v>
          </cell>
          <cell r="S737">
            <v>14.67</v>
          </cell>
          <cell r="T737">
            <v>39.020000000000003</v>
          </cell>
          <cell r="U737">
            <v>39.18</v>
          </cell>
          <cell r="V737">
            <v>13.13</v>
          </cell>
          <cell r="W737">
            <v>0</v>
          </cell>
          <cell r="X737">
            <v>83.244846147193101</v>
          </cell>
          <cell r="Y737">
            <v>1632.21</v>
          </cell>
          <cell r="Z737">
            <v>67.35873817659585</v>
          </cell>
          <cell r="AB737">
            <v>39816</v>
          </cell>
          <cell r="AC737">
            <v>90.232142857142861</v>
          </cell>
          <cell r="AD737">
            <v>67.922052358769108</v>
          </cell>
          <cell r="AE737">
            <v>70.287944309671985</v>
          </cell>
          <cell r="AF737">
            <v>83.244846147193101</v>
          </cell>
          <cell r="AG737">
            <v>67.35873817659585</v>
          </cell>
        </row>
        <row r="738">
          <cell r="A738">
            <v>39817</v>
          </cell>
          <cell r="B738">
            <v>35.61</v>
          </cell>
          <cell r="C738">
            <v>0</v>
          </cell>
          <cell r="D738">
            <v>14.92</v>
          </cell>
          <cell r="E738">
            <v>90.232142857142861</v>
          </cell>
          <cell r="F738">
            <v>11.81</v>
          </cell>
          <cell r="G738">
            <v>39.19</v>
          </cell>
          <cell r="H738">
            <v>31.57</v>
          </cell>
          <cell r="I738">
            <v>20.95</v>
          </cell>
          <cell r="J738">
            <v>67.922052358769108</v>
          </cell>
          <cell r="K738">
            <v>18.190000000000001</v>
          </cell>
          <cell r="L738">
            <v>28.88</v>
          </cell>
          <cell r="M738">
            <v>19.57</v>
          </cell>
          <cell r="N738">
            <v>70.287944309671985</v>
          </cell>
          <cell r="O738">
            <v>35.61</v>
          </cell>
          <cell r="P738">
            <v>9.9700000000000006</v>
          </cell>
          <cell r="Q738">
            <v>14.92</v>
          </cell>
          <cell r="R738">
            <v>43.61</v>
          </cell>
          <cell r="S738">
            <v>14.67</v>
          </cell>
          <cell r="T738">
            <v>39.020000000000003</v>
          </cell>
          <cell r="U738">
            <v>39.18</v>
          </cell>
          <cell r="V738">
            <v>13.13</v>
          </cell>
          <cell r="W738">
            <v>0</v>
          </cell>
          <cell r="X738">
            <v>83.244846147193101</v>
          </cell>
          <cell r="Y738">
            <v>1632.21</v>
          </cell>
          <cell r="Z738">
            <v>67.35873817659585</v>
          </cell>
          <cell r="AB738">
            <v>39817</v>
          </cell>
          <cell r="AC738">
            <v>90.232142857142861</v>
          </cell>
          <cell r="AD738">
            <v>67.922052358769108</v>
          </cell>
          <cell r="AE738">
            <v>70.287944309671985</v>
          </cell>
          <cell r="AF738">
            <v>83.244846147193101</v>
          </cell>
          <cell r="AG738">
            <v>67.35873817659585</v>
          </cell>
        </row>
        <row r="739">
          <cell r="A739">
            <v>39818</v>
          </cell>
          <cell r="B739">
            <v>35.85</v>
          </cell>
          <cell r="C739">
            <v>0</v>
          </cell>
          <cell r="D739">
            <v>14.74</v>
          </cell>
          <cell r="E739">
            <v>90.339285714285722</v>
          </cell>
          <cell r="F739">
            <v>11.67</v>
          </cell>
          <cell r="G739">
            <v>38.93</v>
          </cell>
          <cell r="H739">
            <v>31.17</v>
          </cell>
          <cell r="I739">
            <v>20.53</v>
          </cell>
          <cell r="J739">
            <v>67.121579948822259</v>
          </cell>
          <cell r="K739">
            <v>18.440000000000001</v>
          </cell>
          <cell r="L739">
            <v>29.07</v>
          </cell>
          <cell r="M739">
            <v>19.66</v>
          </cell>
          <cell r="N739">
            <v>70.846957072038819</v>
          </cell>
          <cell r="O739">
            <v>35.85</v>
          </cell>
          <cell r="P739">
            <v>9.99</v>
          </cell>
          <cell r="Q739">
            <v>14.74</v>
          </cell>
          <cell r="R739">
            <v>42.12</v>
          </cell>
          <cell r="S739">
            <v>14.75</v>
          </cell>
          <cell r="T739">
            <v>39.909999999999997</v>
          </cell>
          <cell r="U739">
            <v>39.340000000000003</v>
          </cell>
          <cell r="V739">
            <v>13.53</v>
          </cell>
          <cell r="W739">
            <v>0</v>
          </cell>
          <cell r="X739">
            <v>83.292389726925933</v>
          </cell>
          <cell r="Y739">
            <v>1628.03</v>
          </cell>
          <cell r="Z739">
            <v>67.186236154442952</v>
          </cell>
          <cell r="AB739">
            <v>39818</v>
          </cell>
          <cell r="AC739">
            <v>90.339285714285722</v>
          </cell>
          <cell r="AD739">
            <v>67.121579948822259</v>
          </cell>
          <cell r="AE739">
            <v>70.846957072038819</v>
          </cell>
          <cell r="AF739">
            <v>83.292389726925933</v>
          </cell>
          <cell r="AG739">
            <v>67.186236154442952</v>
          </cell>
        </row>
        <row r="740">
          <cell r="A740">
            <v>39819</v>
          </cell>
          <cell r="B740">
            <v>35</v>
          </cell>
          <cell r="C740">
            <v>0</v>
          </cell>
          <cell r="D740">
            <v>14.09</v>
          </cell>
          <cell r="E740">
            <v>87.660714285714292</v>
          </cell>
          <cell r="F740">
            <v>11.64</v>
          </cell>
          <cell r="G740">
            <v>38.950000000000003</v>
          </cell>
          <cell r="H740">
            <v>30.7</v>
          </cell>
          <cell r="I740">
            <v>22.66</v>
          </cell>
          <cell r="J740">
            <v>68.204186077029078</v>
          </cell>
          <cell r="K740">
            <v>18.87</v>
          </cell>
          <cell r="L740">
            <v>28.79</v>
          </cell>
          <cell r="M740">
            <v>20.36</v>
          </cell>
          <cell r="N740">
            <v>71.743486973947896</v>
          </cell>
          <cell r="O740">
            <v>35</v>
          </cell>
          <cell r="P740">
            <v>9.16</v>
          </cell>
          <cell r="Q740">
            <v>14.09</v>
          </cell>
          <cell r="R740">
            <v>39.270000000000003</v>
          </cell>
          <cell r="S740">
            <v>13.4</v>
          </cell>
          <cell r="T740">
            <v>39.53</v>
          </cell>
          <cell r="U740">
            <v>37.57</v>
          </cell>
          <cell r="V740">
            <v>13.78</v>
          </cell>
          <cell r="W740">
            <v>0</v>
          </cell>
          <cell r="X740">
            <v>79.9524532506952</v>
          </cell>
          <cell r="Y740">
            <v>1652.38</v>
          </cell>
          <cell r="Z740">
            <v>68.191122336123087</v>
          </cell>
          <cell r="AB740">
            <v>39819</v>
          </cell>
          <cell r="AC740">
            <v>87.660714285714292</v>
          </cell>
          <cell r="AD740">
            <v>68.204186077029078</v>
          </cell>
          <cell r="AE740">
            <v>71.743486973947896</v>
          </cell>
          <cell r="AF740">
            <v>79.9524532506952</v>
          </cell>
          <cell r="AG740">
            <v>68.191122336123087</v>
          </cell>
        </row>
        <row r="741">
          <cell r="A741">
            <v>39820</v>
          </cell>
          <cell r="B741">
            <v>33.26</v>
          </cell>
          <cell r="C741">
            <v>0</v>
          </cell>
          <cell r="D741">
            <v>12.86</v>
          </cell>
          <cell r="E741">
            <v>82.357142857142847</v>
          </cell>
          <cell r="F741">
            <v>10.51</v>
          </cell>
          <cell r="G741">
            <v>38.5</v>
          </cell>
          <cell r="H741">
            <v>30.45</v>
          </cell>
          <cell r="I741">
            <v>22.42</v>
          </cell>
          <cell r="J741">
            <v>66.846007479824152</v>
          </cell>
          <cell r="K741">
            <v>18.5</v>
          </cell>
          <cell r="L741">
            <v>28.55</v>
          </cell>
          <cell r="M741">
            <v>20.350000000000001</v>
          </cell>
          <cell r="N741">
            <v>71.089547516084806</v>
          </cell>
          <cell r="O741">
            <v>33.26</v>
          </cell>
          <cell r="P741">
            <v>8.68</v>
          </cell>
          <cell r="Q741">
            <v>12.86</v>
          </cell>
          <cell r="R741">
            <v>38.200000000000003</v>
          </cell>
          <cell r="S741">
            <v>12.93</v>
          </cell>
          <cell r="T741">
            <v>40.75</v>
          </cell>
          <cell r="U741">
            <v>37.369999999999997</v>
          </cell>
          <cell r="V741">
            <v>13.66</v>
          </cell>
          <cell r="W741">
            <v>0</v>
          </cell>
          <cell r="X741">
            <v>78.332009574801518</v>
          </cell>
          <cell r="Y741">
            <v>1599.06</v>
          </cell>
          <cell r="Z741">
            <v>65.990689843014906</v>
          </cell>
          <cell r="AB741">
            <v>39820</v>
          </cell>
          <cell r="AC741">
            <v>82.357142857142847</v>
          </cell>
          <cell r="AD741">
            <v>66.846007479824152</v>
          </cell>
          <cell r="AE741">
            <v>71.089547516084806</v>
          </cell>
          <cell r="AF741">
            <v>78.332009574801518</v>
          </cell>
          <cell r="AG741">
            <v>65.990689843014906</v>
          </cell>
        </row>
        <row r="742">
          <cell r="A742">
            <v>39821</v>
          </cell>
          <cell r="B742">
            <v>32.39</v>
          </cell>
          <cell r="C742">
            <v>0</v>
          </cell>
          <cell r="D742">
            <v>12.6</v>
          </cell>
          <cell r="E742">
            <v>80.339285714285708</v>
          </cell>
          <cell r="F742">
            <v>10.35</v>
          </cell>
          <cell r="G742">
            <v>38.729999999999997</v>
          </cell>
          <cell r="H742">
            <v>30.39</v>
          </cell>
          <cell r="I742">
            <v>22.9</v>
          </cell>
          <cell r="J742">
            <v>67.167508693655279</v>
          </cell>
          <cell r="K742">
            <v>18.61</v>
          </cell>
          <cell r="L742">
            <v>29.01</v>
          </cell>
          <cell r="M742">
            <v>20.51</v>
          </cell>
          <cell r="N742">
            <v>71.859508490665547</v>
          </cell>
          <cell r="O742">
            <v>32.39</v>
          </cell>
          <cell r="P742">
            <v>8.64</v>
          </cell>
          <cell r="Q742">
            <v>12.6</v>
          </cell>
          <cell r="R742">
            <v>38.369999999999997</v>
          </cell>
          <cell r="S742">
            <v>12.03</v>
          </cell>
          <cell r="T742">
            <v>40.83</v>
          </cell>
          <cell r="U742">
            <v>35.01</v>
          </cell>
          <cell r="V742">
            <v>14.05</v>
          </cell>
          <cell r="W742">
            <v>0</v>
          </cell>
          <cell r="X742">
            <v>76.830424848239915</v>
          </cell>
          <cell r="Y742">
            <v>1617.01</v>
          </cell>
          <cell r="Z742">
            <v>66.731458096039887</v>
          </cell>
          <cell r="AB742">
            <v>39821</v>
          </cell>
          <cell r="AC742">
            <v>80.339285714285708</v>
          </cell>
          <cell r="AD742">
            <v>67.167508693655279</v>
          </cell>
          <cell r="AE742">
            <v>71.859508490665547</v>
          </cell>
          <cell r="AF742">
            <v>76.830424848239915</v>
          </cell>
          <cell r="AG742">
            <v>66.731458096039887</v>
          </cell>
        </row>
        <row r="743">
          <cell r="A743">
            <v>39822</v>
          </cell>
          <cell r="B743">
            <v>32.520000000000003</v>
          </cell>
          <cell r="C743">
            <v>0</v>
          </cell>
          <cell r="D743">
            <v>12.25</v>
          </cell>
          <cell r="E743">
            <v>79.946428571428569</v>
          </cell>
          <cell r="F743">
            <v>13.53</v>
          </cell>
          <cell r="G743">
            <v>38.049999999999997</v>
          </cell>
          <cell r="H743">
            <v>29.13</v>
          </cell>
          <cell r="I743">
            <v>20.6</v>
          </cell>
          <cell r="J743">
            <v>66.47201627189817</v>
          </cell>
          <cell r="K743">
            <v>17.97</v>
          </cell>
          <cell r="L743">
            <v>27.39</v>
          </cell>
          <cell r="M743">
            <v>20.2</v>
          </cell>
          <cell r="N743">
            <v>69.148823963716907</v>
          </cell>
          <cell r="O743">
            <v>32.520000000000003</v>
          </cell>
          <cell r="P743">
            <v>9.32</v>
          </cell>
          <cell r="Q743">
            <v>12.25</v>
          </cell>
          <cell r="R743">
            <v>39.5</v>
          </cell>
          <cell r="S743">
            <v>12.87</v>
          </cell>
          <cell r="T743">
            <v>40.21</v>
          </cell>
          <cell r="U743">
            <v>36.119999999999997</v>
          </cell>
          <cell r="V743">
            <v>14.22</v>
          </cell>
          <cell r="W743">
            <v>0</v>
          </cell>
          <cell r="X743">
            <v>78.054672026360066</v>
          </cell>
          <cell r="Y743">
            <v>1571.59</v>
          </cell>
          <cell r="Z743">
            <v>64.8570461711154</v>
          </cell>
          <cell r="AB743">
            <v>39822</v>
          </cell>
          <cell r="AC743">
            <v>79.946428571428569</v>
          </cell>
          <cell r="AD743">
            <v>66.47201627189817</v>
          </cell>
          <cell r="AE743">
            <v>69.148823963716907</v>
          </cell>
          <cell r="AF743">
            <v>78.054672026360066</v>
          </cell>
          <cell r="AG743">
            <v>64.8570461711154</v>
          </cell>
        </row>
        <row r="744">
          <cell r="A744">
            <v>39823</v>
          </cell>
          <cell r="B744">
            <v>32.520000000000003</v>
          </cell>
          <cell r="C744">
            <v>0</v>
          </cell>
          <cell r="D744">
            <v>12.25</v>
          </cell>
          <cell r="E744">
            <v>79.946428571428569</v>
          </cell>
          <cell r="F744">
            <v>13.53</v>
          </cell>
          <cell r="G744">
            <v>38.049999999999997</v>
          </cell>
          <cell r="H744">
            <v>29.13</v>
          </cell>
          <cell r="I744">
            <v>20.6</v>
          </cell>
          <cell r="J744">
            <v>66.47201627189817</v>
          </cell>
          <cell r="K744">
            <v>17.97</v>
          </cell>
          <cell r="L744">
            <v>27.39</v>
          </cell>
          <cell r="M744">
            <v>20.2</v>
          </cell>
          <cell r="N744">
            <v>69.148823963716907</v>
          </cell>
          <cell r="O744">
            <v>32.520000000000003</v>
          </cell>
          <cell r="P744">
            <v>9.32</v>
          </cell>
          <cell r="Q744">
            <v>12.25</v>
          </cell>
          <cell r="R744">
            <v>39.5</v>
          </cell>
          <cell r="S744">
            <v>12.87</v>
          </cell>
          <cell r="T744">
            <v>40.21</v>
          </cell>
          <cell r="U744">
            <v>36.119999999999997</v>
          </cell>
          <cell r="V744">
            <v>14.22</v>
          </cell>
          <cell r="W744">
            <v>0</v>
          </cell>
          <cell r="X744">
            <v>78.054672026360066</v>
          </cell>
          <cell r="Y744">
            <v>1571.59</v>
          </cell>
          <cell r="Z744">
            <v>64.8570461711154</v>
          </cell>
          <cell r="AB744">
            <v>39823</v>
          </cell>
          <cell r="AC744">
            <v>79.946428571428569</v>
          </cell>
          <cell r="AD744">
            <v>66.47201627189817</v>
          </cell>
          <cell r="AE744">
            <v>69.148823963716907</v>
          </cell>
          <cell r="AF744">
            <v>78.054672026360066</v>
          </cell>
          <cell r="AG744">
            <v>64.8570461711154</v>
          </cell>
        </row>
        <row r="745">
          <cell r="A745">
            <v>39824</v>
          </cell>
          <cell r="B745">
            <v>32.520000000000003</v>
          </cell>
          <cell r="C745">
            <v>0</v>
          </cell>
          <cell r="D745">
            <v>12.25</v>
          </cell>
          <cell r="E745">
            <v>79.946428571428569</v>
          </cell>
          <cell r="F745">
            <v>13.53</v>
          </cell>
          <cell r="G745">
            <v>38.049999999999997</v>
          </cell>
          <cell r="H745">
            <v>29.13</v>
          </cell>
          <cell r="I745">
            <v>20.6</v>
          </cell>
          <cell r="J745">
            <v>66.47201627189817</v>
          </cell>
          <cell r="K745">
            <v>17.97</v>
          </cell>
          <cell r="L745">
            <v>27.39</v>
          </cell>
          <cell r="M745">
            <v>20.2</v>
          </cell>
          <cell r="N745">
            <v>69.148823963716907</v>
          </cell>
          <cell r="O745">
            <v>32.520000000000003</v>
          </cell>
          <cell r="P745">
            <v>9.32</v>
          </cell>
          <cell r="Q745">
            <v>12.25</v>
          </cell>
          <cell r="R745">
            <v>39.5</v>
          </cell>
          <cell r="S745">
            <v>12.87</v>
          </cell>
          <cell r="T745">
            <v>40.21</v>
          </cell>
          <cell r="U745">
            <v>36.119999999999997</v>
          </cell>
          <cell r="V745">
            <v>14.22</v>
          </cell>
          <cell r="W745">
            <v>0</v>
          </cell>
          <cell r="X745">
            <v>78.054672026360066</v>
          </cell>
          <cell r="Y745">
            <v>1571.59</v>
          </cell>
          <cell r="Z745">
            <v>64.8570461711154</v>
          </cell>
          <cell r="AB745">
            <v>39824</v>
          </cell>
          <cell r="AC745">
            <v>79.946428571428569</v>
          </cell>
          <cell r="AD745">
            <v>66.47201627189817</v>
          </cell>
          <cell r="AE745">
            <v>69.148823963716907</v>
          </cell>
          <cell r="AF745">
            <v>78.054672026360066</v>
          </cell>
          <cell r="AG745">
            <v>64.8570461711154</v>
          </cell>
        </row>
        <row r="746">
          <cell r="A746">
            <v>39825</v>
          </cell>
          <cell r="B746">
            <v>31.82</v>
          </cell>
          <cell r="C746">
            <v>0</v>
          </cell>
          <cell r="D746">
            <v>11.87</v>
          </cell>
          <cell r="E746">
            <v>78.017857142857139</v>
          </cell>
          <cell r="F746">
            <v>12.76</v>
          </cell>
          <cell r="G746">
            <v>37.81</v>
          </cell>
          <cell r="H746">
            <v>29.19</v>
          </cell>
          <cell r="I746">
            <v>20.5</v>
          </cell>
          <cell r="J746">
            <v>65.783085099402925</v>
          </cell>
          <cell r="K746">
            <v>17.5</v>
          </cell>
          <cell r="L746">
            <v>27.09</v>
          </cell>
          <cell r="M746">
            <v>20.53</v>
          </cell>
          <cell r="N746">
            <v>68.684737896846329</v>
          </cell>
          <cell r="O746">
            <v>31.82</v>
          </cell>
          <cell r="P746">
            <v>9.14</v>
          </cell>
          <cell r="Q746">
            <v>11.87</v>
          </cell>
          <cell r="R746">
            <v>40.15</v>
          </cell>
          <cell r="S746">
            <v>12.57</v>
          </cell>
          <cell r="T746">
            <v>39.72</v>
          </cell>
          <cell r="U746">
            <v>38.4</v>
          </cell>
          <cell r="V746">
            <v>14.21</v>
          </cell>
          <cell r="W746">
            <v>0</v>
          </cell>
          <cell r="X746">
            <v>78.399362979423017</v>
          </cell>
          <cell r="Y746">
            <v>1538.79</v>
          </cell>
          <cell r="Z746">
            <v>63.503441786757783</v>
          </cell>
          <cell r="AB746">
            <v>39825</v>
          </cell>
          <cell r="AC746">
            <v>78.017857142857139</v>
          </cell>
          <cell r="AD746">
            <v>65.783085099402925</v>
          </cell>
          <cell r="AE746">
            <v>68.684737896846329</v>
          </cell>
          <cell r="AF746">
            <v>78.399362979423017</v>
          </cell>
          <cell r="AG746">
            <v>63.503441786757783</v>
          </cell>
        </row>
        <row r="747">
          <cell r="A747">
            <v>39826</v>
          </cell>
          <cell r="B747">
            <v>32.58</v>
          </cell>
          <cell r="C747">
            <v>0</v>
          </cell>
          <cell r="D747">
            <v>12.83</v>
          </cell>
          <cell r="E747">
            <v>81.089285714285708</v>
          </cell>
          <cell r="F747">
            <v>12.48</v>
          </cell>
          <cell r="G747">
            <v>38.950000000000003</v>
          </cell>
          <cell r="H747">
            <v>29.9</v>
          </cell>
          <cell r="I747">
            <v>20.48</v>
          </cell>
          <cell r="J747">
            <v>66.800078734991146</v>
          </cell>
          <cell r="K747">
            <v>17.809999999999999</v>
          </cell>
          <cell r="L747">
            <v>26.85</v>
          </cell>
          <cell r="M747">
            <v>19.920000000000002</v>
          </cell>
          <cell r="N747">
            <v>68.115177723868797</v>
          </cell>
          <cell r="O747">
            <v>32.58</v>
          </cell>
          <cell r="P747">
            <v>9.1300000000000008</v>
          </cell>
          <cell r="Q747">
            <v>12.83</v>
          </cell>
          <cell r="R747">
            <v>40.6</v>
          </cell>
          <cell r="S747">
            <v>13.01</v>
          </cell>
          <cell r="T747">
            <v>42.06</v>
          </cell>
          <cell r="U747">
            <v>39.14</v>
          </cell>
          <cell r="V747">
            <v>14.25</v>
          </cell>
          <cell r="W747">
            <v>0</v>
          </cell>
          <cell r="X747">
            <v>80.665606946687532</v>
          </cell>
          <cell r="Y747">
            <v>1546.46</v>
          </cell>
          <cell r="Z747">
            <v>63.81997061688044</v>
          </cell>
          <cell r="AB747">
            <v>39826</v>
          </cell>
          <cell r="AC747">
            <v>81.089285714285708</v>
          </cell>
          <cell r="AD747">
            <v>66.800078734991146</v>
          </cell>
          <cell r="AE747">
            <v>68.115177723868797</v>
          </cell>
          <cell r="AF747">
            <v>80.665606946687532</v>
          </cell>
          <cell r="AG747">
            <v>63.81997061688044</v>
          </cell>
        </row>
        <row r="748">
          <cell r="A748">
            <v>39827</v>
          </cell>
          <cell r="B748">
            <v>31.69</v>
          </cell>
          <cell r="C748">
            <v>0</v>
          </cell>
          <cell r="D748">
            <v>12.98</v>
          </cell>
          <cell r="E748">
            <v>79.767857142857139</v>
          </cell>
          <cell r="F748">
            <v>12.01</v>
          </cell>
          <cell r="G748">
            <v>38.130000000000003</v>
          </cell>
          <cell r="H748">
            <v>29.45</v>
          </cell>
          <cell r="I748">
            <v>19.22</v>
          </cell>
          <cell r="J748">
            <v>64.831703956433302</v>
          </cell>
          <cell r="K748">
            <v>17.63</v>
          </cell>
          <cell r="L748">
            <v>26.38</v>
          </cell>
          <cell r="M748">
            <v>18.809999999999999</v>
          </cell>
          <cell r="N748">
            <v>66.258833456386441</v>
          </cell>
          <cell r="O748">
            <v>31.69</v>
          </cell>
          <cell r="P748">
            <v>8.2100000000000009</v>
          </cell>
          <cell r="Q748">
            <v>12.98</v>
          </cell>
          <cell r="R748">
            <v>39.090000000000003</v>
          </cell>
          <cell r="S748">
            <v>12.75</v>
          </cell>
          <cell r="T748">
            <v>41.08</v>
          </cell>
          <cell r="U748">
            <v>38.4</v>
          </cell>
          <cell r="V748">
            <v>14.2</v>
          </cell>
          <cell r="W748">
            <v>0</v>
          </cell>
          <cell r="X748">
            <v>78.60538515826525</v>
          </cell>
          <cell r="Y748">
            <v>1489.64</v>
          </cell>
          <cell r="Z748">
            <v>61.475098631538991</v>
          </cell>
          <cell r="AB748">
            <v>39827</v>
          </cell>
          <cell r="AC748">
            <v>79.767857142857139</v>
          </cell>
          <cell r="AD748">
            <v>64.831703956433302</v>
          </cell>
          <cell r="AE748">
            <v>66.258833456386441</v>
          </cell>
          <cell r="AF748">
            <v>78.60538515826525</v>
          </cell>
          <cell r="AG748">
            <v>61.475098631538991</v>
          </cell>
        </row>
        <row r="749">
          <cell r="A749">
            <v>39828</v>
          </cell>
          <cell r="B749">
            <v>33.65</v>
          </cell>
          <cell r="C749">
            <v>0</v>
          </cell>
          <cell r="D749">
            <v>14.36</v>
          </cell>
          <cell r="E749">
            <v>85.732142857142861</v>
          </cell>
          <cell r="F749">
            <v>12.48</v>
          </cell>
          <cell r="G749">
            <v>37.99</v>
          </cell>
          <cell r="H749">
            <v>31.05</v>
          </cell>
          <cell r="I749">
            <v>18.829999999999998</v>
          </cell>
          <cell r="J749">
            <v>65.842136342759659</v>
          </cell>
          <cell r="K749">
            <v>18.420000000000002</v>
          </cell>
          <cell r="L749">
            <v>26.69</v>
          </cell>
          <cell r="M749">
            <v>18.93</v>
          </cell>
          <cell r="N749">
            <v>67.545617550891251</v>
          </cell>
          <cell r="O749">
            <v>33.65</v>
          </cell>
          <cell r="P749">
            <v>8.4499999999999993</v>
          </cell>
          <cell r="Q749">
            <v>14.36</v>
          </cell>
          <cell r="R749">
            <v>40.18</v>
          </cell>
          <cell r="S749">
            <v>13.26</v>
          </cell>
          <cell r="T749">
            <v>41.16</v>
          </cell>
          <cell r="U749">
            <v>39.36</v>
          </cell>
          <cell r="V749">
            <v>14.99</v>
          </cell>
          <cell r="W749">
            <v>0</v>
          </cell>
          <cell r="X749">
            <v>81.382722607657584</v>
          </cell>
          <cell r="Y749">
            <v>1511.84</v>
          </cell>
          <cell r="Z749">
            <v>62.391257696561517</v>
          </cell>
          <cell r="AB749">
            <v>39828</v>
          </cell>
          <cell r="AC749">
            <v>85.732142857142861</v>
          </cell>
          <cell r="AD749">
            <v>65.842136342759659</v>
          </cell>
          <cell r="AE749">
            <v>67.545617550891251</v>
          </cell>
          <cell r="AF749">
            <v>81.382722607657584</v>
          </cell>
          <cell r="AG749">
            <v>62.391257696561517</v>
          </cell>
        </row>
        <row r="750">
          <cell r="A750">
            <v>39829</v>
          </cell>
          <cell r="B750">
            <v>35.03</v>
          </cell>
          <cell r="C750">
            <v>0</v>
          </cell>
          <cell r="D750">
            <v>14.33</v>
          </cell>
          <cell r="E750">
            <v>88.142857142857139</v>
          </cell>
          <cell r="F750">
            <v>12.72</v>
          </cell>
          <cell r="G750">
            <v>38.14</v>
          </cell>
          <cell r="H750">
            <v>31.67</v>
          </cell>
          <cell r="I750">
            <v>18.68</v>
          </cell>
          <cell r="J750">
            <v>66.406403779279572</v>
          </cell>
          <cell r="K750">
            <v>18.989999999999998</v>
          </cell>
          <cell r="L750">
            <v>28.32</v>
          </cell>
          <cell r="M750">
            <v>19.079999999999998</v>
          </cell>
          <cell r="N750">
            <v>70.024259044404602</v>
          </cell>
          <cell r="O750">
            <v>35.03</v>
          </cell>
          <cell r="P750">
            <v>8.7100000000000009</v>
          </cell>
          <cell r="Q750">
            <v>14.33</v>
          </cell>
          <cell r="R750">
            <v>41.31</v>
          </cell>
          <cell r="S750">
            <v>12.99</v>
          </cell>
          <cell r="T750">
            <v>41.21</v>
          </cell>
          <cell r="U750">
            <v>40.1</v>
          </cell>
          <cell r="V750">
            <v>15.58</v>
          </cell>
          <cell r="W750">
            <v>0</v>
          </cell>
          <cell r="X750">
            <v>82.908079124085603</v>
          </cell>
          <cell r="Y750">
            <v>1529.33</v>
          </cell>
          <cell r="Z750">
            <v>63.113042473464397</v>
          </cell>
          <cell r="AB750">
            <v>39829</v>
          </cell>
          <cell r="AC750">
            <v>88.142857142857139</v>
          </cell>
          <cell r="AD750">
            <v>66.406403779279572</v>
          </cell>
          <cell r="AE750">
            <v>70.024259044404602</v>
          </cell>
          <cell r="AF750">
            <v>82.908079124085603</v>
          </cell>
          <cell r="AG750">
            <v>63.113042473464397</v>
          </cell>
        </row>
        <row r="751">
          <cell r="A751">
            <v>39830</v>
          </cell>
          <cell r="B751">
            <v>35.03</v>
          </cell>
          <cell r="C751">
            <v>0</v>
          </cell>
          <cell r="D751">
            <v>14.33</v>
          </cell>
          <cell r="E751">
            <v>88.142857142857139</v>
          </cell>
          <cell r="F751">
            <v>12.72</v>
          </cell>
          <cell r="G751">
            <v>38.14</v>
          </cell>
          <cell r="H751">
            <v>31.67</v>
          </cell>
          <cell r="I751">
            <v>18.68</v>
          </cell>
          <cell r="J751">
            <v>66.406403779279572</v>
          </cell>
          <cell r="K751">
            <v>18.989999999999998</v>
          </cell>
          <cell r="L751">
            <v>28.32</v>
          </cell>
          <cell r="M751">
            <v>19.079999999999998</v>
          </cell>
          <cell r="N751">
            <v>70.024259044404602</v>
          </cell>
          <cell r="O751">
            <v>35.03</v>
          </cell>
          <cell r="P751">
            <v>8.7100000000000009</v>
          </cell>
          <cell r="Q751">
            <v>14.33</v>
          </cell>
          <cell r="R751">
            <v>41.31</v>
          </cell>
          <cell r="S751">
            <v>12.99</v>
          </cell>
          <cell r="T751">
            <v>41.21</v>
          </cell>
          <cell r="U751">
            <v>40.1</v>
          </cell>
          <cell r="V751">
            <v>15.58</v>
          </cell>
          <cell r="W751">
            <v>0</v>
          </cell>
          <cell r="X751">
            <v>82.908079124085603</v>
          </cell>
          <cell r="Y751">
            <v>1529.33</v>
          </cell>
          <cell r="Z751">
            <v>63.113042473464397</v>
          </cell>
          <cell r="AB751">
            <v>39830</v>
          </cell>
          <cell r="AC751">
            <v>88.142857142857139</v>
          </cell>
          <cell r="AD751">
            <v>66.406403779279572</v>
          </cell>
          <cell r="AE751">
            <v>70.024259044404602</v>
          </cell>
          <cell r="AF751">
            <v>82.908079124085603</v>
          </cell>
          <cell r="AG751">
            <v>63.113042473464397</v>
          </cell>
        </row>
        <row r="752">
          <cell r="A752">
            <v>39831</v>
          </cell>
          <cell r="B752">
            <v>35.03</v>
          </cell>
          <cell r="C752">
            <v>0</v>
          </cell>
          <cell r="D752">
            <v>14.33</v>
          </cell>
          <cell r="E752">
            <v>88.142857142857139</v>
          </cell>
          <cell r="F752">
            <v>12.72</v>
          </cell>
          <cell r="G752">
            <v>38.14</v>
          </cell>
          <cell r="H752">
            <v>31.67</v>
          </cell>
          <cell r="I752">
            <v>18.68</v>
          </cell>
          <cell r="J752">
            <v>66.406403779279572</v>
          </cell>
          <cell r="K752">
            <v>18.989999999999998</v>
          </cell>
          <cell r="L752">
            <v>28.32</v>
          </cell>
          <cell r="M752">
            <v>19.079999999999998</v>
          </cell>
          <cell r="N752">
            <v>70.024259044404602</v>
          </cell>
          <cell r="O752">
            <v>35.03</v>
          </cell>
          <cell r="P752">
            <v>8.7100000000000009</v>
          </cell>
          <cell r="Q752">
            <v>14.33</v>
          </cell>
          <cell r="R752">
            <v>41.31</v>
          </cell>
          <cell r="S752">
            <v>12.99</v>
          </cell>
          <cell r="T752">
            <v>41.21</v>
          </cell>
          <cell r="U752">
            <v>40.1</v>
          </cell>
          <cell r="V752">
            <v>15.58</v>
          </cell>
          <cell r="W752">
            <v>0</v>
          </cell>
          <cell r="X752">
            <v>82.908079124085603</v>
          </cell>
          <cell r="Y752">
            <v>1529.33</v>
          </cell>
          <cell r="Z752">
            <v>63.113042473464397</v>
          </cell>
          <cell r="AB752">
            <v>39831</v>
          </cell>
          <cell r="AC752">
            <v>88.142857142857139</v>
          </cell>
          <cell r="AD752">
            <v>66.406403779279572</v>
          </cell>
          <cell r="AE752">
            <v>70.024259044404602</v>
          </cell>
          <cell r="AF752">
            <v>82.908079124085603</v>
          </cell>
          <cell r="AG752">
            <v>63.113042473464397</v>
          </cell>
        </row>
        <row r="753">
          <cell r="A753">
            <v>39832</v>
          </cell>
          <cell r="B753">
            <v>35.03</v>
          </cell>
          <cell r="C753">
            <v>0</v>
          </cell>
          <cell r="D753">
            <v>14.33</v>
          </cell>
          <cell r="E753">
            <v>88.142857142857139</v>
          </cell>
          <cell r="F753">
            <v>12.72</v>
          </cell>
          <cell r="G753">
            <v>38.14</v>
          </cell>
          <cell r="H753">
            <v>31.67</v>
          </cell>
          <cell r="I753">
            <v>18.68</v>
          </cell>
          <cell r="J753">
            <v>66.406403779279572</v>
          </cell>
          <cell r="K753">
            <v>18.989999999999998</v>
          </cell>
          <cell r="L753">
            <v>28.32</v>
          </cell>
          <cell r="M753">
            <v>19.079999999999998</v>
          </cell>
          <cell r="N753">
            <v>70.024259044404602</v>
          </cell>
          <cell r="O753">
            <v>35.03</v>
          </cell>
          <cell r="P753">
            <v>8.7100000000000009</v>
          </cell>
          <cell r="Q753">
            <v>14.33</v>
          </cell>
          <cell r="R753">
            <v>41.31</v>
          </cell>
          <cell r="S753">
            <v>12.99</v>
          </cell>
          <cell r="T753">
            <v>41.21</v>
          </cell>
          <cell r="U753">
            <v>40.1</v>
          </cell>
          <cell r="V753">
            <v>15.58</v>
          </cell>
          <cell r="W753">
            <v>0</v>
          </cell>
          <cell r="X753">
            <v>82.908079124085603</v>
          </cell>
          <cell r="Y753">
            <v>1529.33</v>
          </cell>
          <cell r="Z753">
            <v>63.113042473464397</v>
          </cell>
          <cell r="AB753">
            <v>39832</v>
          </cell>
          <cell r="AC753">
            <v>88.142857142857139</v>
          </cell>
          <cell r="AD753">
            <v>66.406403779279572</v>
          </cell>
          <cell r="AE753">
            <v>70.024259044404602</v>
          </cell>
          <cell r="AF753">
            <v>82.908079124085603</v>
          </cell>
          <cell r="AG753">
            <v>63.113042473464397</v>
          </cell>
        </row>
        <row r="754">
          <cell r="A754">
            <v>39833</v>
          </cell>
          <cell r="B754">
            <v>33.840000000000003</v>
          </cell>
          <cell r="C754">
            <v>0</v>
          </cell>
          <cell r="D754">
            <v>14.59</v>
          </cell>
          <cell r="E754">
            <v>86.482142857142875</v>
          </cell>
          <cell r="F754">
            <v>12.08</v>
          </cell>
          <cell r="G754">
            <v>36.909999999999997</v>
          </cell>
          <cell r="H754">
            <v>31.23</v>
          </cell>
          <cell r="I754">
            <v>16.54</v>
          </cell>
          <cell r="J754">
            <v>63.486647857752111</v>
          </cell>
          <cell r="K754">
            <v>17.260000000000002</v>
          </cell>
          <cell r="L754">
            <v>26.89</v>
          </cell>
          <cell r="M754">
            <v>18.04</v>
          </cell>
          <cell r="N754">
            <v>65.594346587912668</v>
          </cell>
          <cell r="O754">
            <v>33.840000000000003</v>
          </cell>
          <cell r="P754">
            <v>8.18</v>
          </cell>
          <cell r="Q754">
            <v>14.59</v>
          </cell>
          <cell r="R754">
            <v>39.15</v>
          </cell>
          <cell r="S754">
            <v>11.82</v>
          </cell>
          <cell r="T754">
            <v>40.17</v>
          </cell>
          <cell r="U754">
            <v>39.369999999999997</v>
          </cell>
          <cell r="V754">
            <v>14.04</v>
          </cell>
          <cell r="W754">
            <v>0</v>
          </cell>
          <cell r="X754">
            <v>79.698887492120136</v>
          </cell>
          <cell r="Y754">
            <v>1440.86</v>
          </cell>
          <cell r="Z754">
            <v>59.462024794070558</v>
          </cell>
          <cell r="AB754">
            <v>39833</v>
          </cell>
          <cell r="AC754">
            <v>86.482142857142875</v>
          </cell>
          <cell r="AD754">
            <v>63.486647857752111</v>
          </cell>
          <cell r="AE754">
            <v>65.594346587912668</v>
          </cell>
          <cell r="AF754">
            <v>79.698887492120136</v>
          </cell>
          <cell r="AG754">
            <v>59.462024794070558</v>
          </cell>
        </row>
        <row r="755">
          <cell r="A755">
            <v>39834</v>
          </cell>
          <cell r="B755">
            <v>35.840000000000003</v>
          </cell>
          <cell r="C755">
            <v>0</v>
          </cell>
          <cell r="D755">
            <v>14.68</v>
          </cell>
          <cell r="E755">
            <v>90.214285714285722</v>
          </cell>
          <cell r="F755">
            <v>12.86</v>
          </cell>
          <cell r="G755">
            <v>37.299999999999997</v>
          </cell>
          <cell r="H755">
            <v>31.38</v>
          </cell>
          <cell r="I755">
            <v>18.18</v>
          </cell>
          <cell r="J755">
            <v>65.42877763926252</v>
          </cell>
          <cell r="K755">
            <v>16.989999999999998</v>
          </cell>
          <cell r="L755">
            <v>26.68</v>
          </cell>
          <cell r="M755">
            <v>18.57</v>
          </cell>
          <cell r="N755">
            <v>65.647083640966144</v>
          </cell>
          <cell r="O755">
            <v>35.840000000000003</v>
          </cell>
          <cell r="P755">
            <v>8.18</v>
          </cell>
          <cell r="Q755">
            <v>14.68</v>
          </cell>
          <cell r="R755">
            <v>40.99</v>
          </cell>
          <cell r="S755">
            <v>11.34</v>
          </cell>
          <cell r="T755">
            <v>40.35</v>
          </cell>
          <cell r="U755">
            <v>38.840000000000003</v>
          </cell>
          <cell r="V755">
            <v>14.62</v>
          </cell>
          <cell r="W755">
            <v>0</v>
          </cell>
          <cell r="X755">
            <v>81.156890603926684</v>
          </cell>
          <cell r="Y755">
            <v>1507.07</v>
          </cell>
          <cell r="Z755">
            <v>62.194407302860732</v>
          </cell>
          <cell r="AB755">
            <v>39834</v>
          </cell>
          <cell r="AC755">
            <v>90.214285714285722</v>
          </cell>
          <cell r="AD755">
            <v>65.42877763926252</v>
          </cell>
          <cell r="AE755">
            <v>65.647083640966144</v>
          </cell>
          <cell r="AF755">
            <v>81.156890603926684</v>
          </cell>
          <cell r="AG755">
            <v>62.194407302860732</v>
          </cell>
        </row>
        <row r="756">
          <cell r="A756">
            <v>39835</v>
          </cell>
          <cell r="B756">
            <v>35.5</v>
          </cell>
          <cell r="C756">
            <v>0</v>
          </cell>
          <cell r="D756">
            <v>14.63</v>
          </cell>
          <cell r="E756">
            <v>89.517857142857153</v>
          </cell>
          <cell r="F756">
            <v>12.78</v>
          </cell>
          <cell r="G756">
            <v>37.26</v>
          </cell>
          <cell r="H756">
            <v>31.59</v>
          </cell>
          <cell r="I756">
            <v>16.809999999999999</v>
          </cell>
          <cell r="J756">
            <v>64.588937733744501</v>
          </cell>
          <cell r="K756">
            <v>16.809999999999999</v>
          </cell>
          <cell r="L756">
            <v>27.03</v>
          </cell>
          <cell r="M756">
            <v>18.66</v>
          </cell>
          <cell r="N756">
            <v>65.921316316844212</v>
          </cell>
          <cell r="O756">
            <v>35.5</v>
          </cell>
          <cell r="P756">
            <v>8.0399999999999991</v>
          </cell>
          <cell r="Q756">
            <v>14.63</v>
          </cell>
          <cell r="R756">
            <v>38.9</v>
          </cell>
          <cell r="S756">
            <v>8.01</v>
          </cell>
          <cell r="T756">
            <v>39.880000000000003</v>
          </cell>
          <cell r="U756">
            <v>36.76</v>
          </cell>
          <cell r="V756">
            <v>13.5</v>
          </cell>
          <cell r="W756">
            <v>0</v>
          </cell>
          <cell r="X756">
            <v>77.345480295345467</v>
          </cell>
          <cell r="Y756">
            <v>1465.49</v>
          </cell>
          <cell r="Z756">
            <v>60.478466135129338</v>
          </cell>
          <cell r="AB756">
            <v>39835</v>
          </cell>
          <cell r="AC756">
            <v>89.517857142857153</v>
          </cell>
          <cell r="AD756">
            <v>64.588937733744501</v>
          </cell>
          <cell r="AE756">
            <v>65.921316316844212</v>
          </cell>
          <cell r="AF756">
            <v>77.345480295345467</v>
          </cell>
          <cell r="AG756">
            <v>60.478466135129338</v>
          </cell>
        </row>
        <row r="757">
          <cell r="A757">
            <v>39836</v>
          </cell>
          <cell r="B757">
            <v>36.83</v>
          </cell>
          <cell r="C757">
            <v>0</v>
          </cell>
          <cell r="D757">
            <v>14.61</v>
          </cell>
          <cell r="E757">
            <v>91.857142857142847</v>
          </cell>
          <cell r="F757">
            <v>12.78</v>
          </cell>
          <cell r="G757">
            <v>37</v>
          </cell>
          <cell r="H757">
            <v>30.87</v>
          </cell>
          <cell r="I757">
            <v>17.27</v>
          </cell>
          <cell r="J757">
            <v>64.247752772127825</v>
          </cell>
          <cell r="K757">
            <v>18</v>
          </cell>
          <cell r="L757">
            <v>27.63</v>
          </cell>
          <cell r="M757">
            <v>18.23</v>
          </cell>
          <cell r="N757">
            <v>67.35576415989874</v>
          </cell>
          <cell r="O757">
            <v>36.83</v>
          </cell>
          <cell r="P757">
            <v>7.99</v>
          </cell>
          <cell r="Q757">
            <v>14.61</v>
          </cell>
          <cell r="R757">
            <v>38.380000000000003</v>
          </cell>
          <cell r="S757">
            <v>8</v>
          </cell>
          <cell r="T757">
            <v>39.64</v>
          </cell>
          <cell r="U757">
            <v>35.380000000000003</v>
          </cell>
          <cell r="V757">
            <v>13.03</v>
          </cell>
          <cell r="W757">
            <v>0</v>
          </cell>
          <cell r="X757">
            <v>76.806653058373485</v>
          </cell>
          <cell r="Y757">
            <v>1477.29</v>
          </cell>
          <cell r="Z757">
            <v>60.965433566087256</v>
          </cell>
          <cell r="AB757">
            <v>39836</v>
          </cell>
          <cell r="AC757">
            <v>91.857142857142847</v>
          </cell>
          <cell r="AD757">
            <v>64.247752772127825</v>
          </cell>
          <cell r="AE757">
            <v>67.35576415989874</v>
          </cell>
          <cell r="AF757">
            <v>76.806653058373485</v>
          </cell>
          <cell r="AG757">
            <v>60.965433566087256</v>
          </cell>
        </row>
        <row r="758">
          <cell r="A758">
            <v>39837</v>
          </cell>
          <cell r="B758">
            <v>36.83</v>
          </cell>
          <cell r="C758">
            <v>0</v>
          </cell>
          <cell r="D758">
            <v>14.61</v>
          </cell>
          <cell r="E758">
            <v>91.857142857142847</v>
          </cell>
          <cell r="F758">
            <v>12.78</v>
          </cell>
          <cell r="G758">
            <v>37</v>
          </cell>
          <cell r="H758">
            <v>30.87</v>
          </cell>
          <cell r="I758">
            <v>17.27</v>
          </cell>
          <cell r="J758">
            <v>64.247752772127825</v>
          </cell>
          <cell r="K758">
            <v>18</v>
          </cell>
          <cell r="L758">
            <v>27.63</v>
          </cell>
          <cell r="M758">
            <v>18.23</v>
          </cell>
          <cell r="N758">
            <v>67.35576415989874</v>
          </cell>
          <cell r="O758">
            <v>36.83</v>
          </cell>
          <cell r="P758">
            <v>7.99</v>
          </cell>
          <cell r="Q758">
            <v>14.61</v>
          </cell>
          <cell r="R758">
            <v>38.380000000000003</v>
          </cell>
          <cell r="S758">
            <v>8</v>
          </cell>
          <cell r="T758">
            <v>39.64</v>
          </cell>
          <cell r="U758">
            <v>35.380000000000003</v>
          </cell>
          <cell r="V758">
            <v>13.03</v>
          </cell>
          <cell r="W758">
            <v>0</v>
          </cell>
          <cell r="X758">
            <v>76.806653058373485</v>
          </cell>
          <cell r="Y758">
            <v>1477.29</v>
          </cell>
          <cell r="Z758">
            <v>60.965433566087256</v>
          </cell>
          <cell r="AB758">
            <v>39837</v>
          </cell>
          <cell r="AC758">
            <v>91.857142857142847</v>
          </cell>
          <cell r="AD758">
            <v>64.247752772127825</v>
          </cell>
          <cell r="AE758">
            <v>67.35576415989874</v>
          </cell>
          <cell r="AF758">
            <v>76.806653058373485</v>
          </cell>
          <cell r="AG758">
            <v>60.965433566087256</v>
          </cell>
        </row>
        <row r="759">
          <cell r="A759">
            <v>39838</v>
          </cell>
          <cell r="B759">
            <v>36.83</v>
          </cell>
          <cell r="C759">
            <v>0</v>
          </cell>
          <cell r="D759">
            <v>14.61</v>
          </cell>
          <cell r="E759">
            <v>91.857142857142847</v>
          </cell>
          <cell r="F759">
            <v>12.78</v>
          </cell>
          <cell r="G759">
            <v>37</v>
          </cell>
          <cell r="H759">
            <v>30.87</v>
          </cell>
          <cell r="I759">
            <v>17.27</v>
          </cell>
          <cell r="J759">
            <v>64.247752772127825</v>
          </cell>
          <cell r="K759">
            <v>18</v>
          </cell>
          <cell r="L759">
            <v>27.63</v>
          </cell>
          <cell r="M759">
            <v>18.23</v>
          </cell>
          <cell r="N759">
            <v>67.35576415989874</v>
          </cell>
          <cell r="O759">
            <v>36.83</v>
          </cell>
          <cell r="P759">
            <v>7.99</v>
          </cell>
          <cell r="Q759">
            <v>14.61</v>
          </cell>
          <cell r="R759">
            <v>38.380000000000003</v>
          </cell>
          <cell r="S759">
            <v>8</v>
          </cell>
          <cell r="T759">
            <v>39.64</v>
          </cell>
          <cell r="U759">
            <v>35.380000000000003</v>
          </cell>
          <cell r="V759">
            <v>13.03</v>
          </cell>
          <cell r="W759">
            <v>0</v>
          </cell>
          <cell r="X759">
            <v>76.806653058373485</v>
          </cell>
          <cell r="Y759">
            <v>1477.29</v>
          </cell>
          <cell r="Z759">
            <v>60.965433566087256</v>
          </cell>
          <cell r="AB759">
            <v>39838</v>
          </cell>
          <cell r="AC759">
            <v>91.857142857142847</v>
          </cell>
          <cell r="AD759">
            <v>64.247752772127825</v>
          </cell>
          <cell r="AE759">
            <v>67.35576415989874</v>
          </cell>
          <cell r="AF759">
            <v>76.806653058373485</v>
          </cell>
          <cell r="AG759">
            <v>60.965433566087256</v>
          </cell>
        </row>
        <row r="760">
          <cell r="A760">
            <v>39839</v>
          </cell>
          <cell r="B760">
            <v>38.200000000000003</v>
          </cell>
          <cell r="C760">
            <v>0</v>
          </cell>
          <cell r="D760">
            <v>14.73</v>
          </cell>
          <cell r="E760">
            <v>94.517857142857153</v>
          </cell>
          <cell r="F760">
            <v>13.04</v>
          </cell>
          <cell r="G760">
            <v>36.71</v>
          </cell>
          <cell r="H760">
            <v>31.68</v>
          </cell>
          <cell r="I760">
            <v>17.29</v>
          </cell>
          <cell r="J760">
            <v>64.772652713076567</v>
          </cell>
          <cell r="K760">
            <v>18.350000000000001</v>
          </cell>
          <cell r="L760">
            <v>28.16</v>
          </cell>
          <cell r="M760">
            <v>18.12</v>
          </cell>
          <cell r="N760">
            <v>68.167914776922274</v>
          </cell>
          <cell r="O760">
            <v>38.200000000000003</v>
          </cell>
          <cell r="P760">
            <v>8.4</v>
          </cell>
          <cell r="Q760">
            <v>14.73</v>
          </cell>
          <cell r="R760">
            <v>39.14</v>
          </cell>
          <cell r="S760">
            <v>8.3800000000000008</v>
          </cell>
          <cell r="T760">
            <v>40.4</v>
          </cell>
          <cell r="U760">
            <v>35.46</v>
          </cell>
          <cell r="V760">
            <v>13.81</v>
          </cell>
          <cell r="W760">
            <v>0</v>
          </cell>
          <cell r="X760">
            <v>78.652928737998067</v>
          </cell>
          <cell r="Y760">
            <v>1489.46</v>
          </cell>
          <cell r="Z760">
            <v>61.467670314795562</v>
          </cell>
          <cell r="AB760">
            <v>39839</v>
          </cell>
          <cell r="AC760">
            <v>94.517857142857153</v>
          </cell>
          <cell r="AD760">
            <v>64.772652713076567</v>
          </cell>
          <cell r="AE760">
            <v>68.167914776922274</v>
          </cell>
          <cell r="AF760">
            <v>78.652928737998067</v>
          </cell>
          <cell r="AG760">
            <v>61.467670314795562</v>
          </cell>
        </row>
        <row r="761">
          <cell r="A761">
            <v>39840</v>
          </cell>
          <cell r="B761">
            <v>37.32</v>
          </cell>
          <cell r="C761">
            <v>0</v>
          </cell>
          <cell r="D761">
            <v>14.8</v>
          </cell>
          <cell r="E761">
            <v>93.071428571428584</v>
          </cell>
          <cell r="F761">
            <v>13.54</v>
          </cell>
          <cell r="G761">
            <v>37.090000000000003</v>
          </cell>
          <cell r="H761">
            <v>31.28</v>
          </cell>
          <cell r="I761">
            <v>18.36</v>
          </cell>
          <cell r="J761">
            <v>65.789646348664789</v>
          </cell>
          <cell r="K761">
            <v>18.62</v>
          </cell>
          <cell r="L761">
            <v>29.84</v>
          </cell>
          <cell r="M761">
            <v>18.329999999999998</v>
          </cell>
          <cell r="N761">
            <v>70.446155468832387</v>
          </cell>
          <cell r="O761">
            <v>37.32</v>
          </cell>
          <cell r="P761">
            <v>8.6300000000000008</v>
          </cell>
          <cell r="Q761">
            <v>14.8</v>
          </cell>
          <cell r="R761">
            <v>39.76</v>
          </cell>
          <cell r="S761">
            <v>8.6300000000000008</v>
          </cell>
          <cell r="T761">
            <v>45.22</v>
          </cell>
          <cell r="U761">
            <v>35.619999999999997</v>
          </cell>
          <cell r="V761">
            <v>13.75</v>
          </cell>
          <cell r="W761">
            <v>0</v>
          </cell>
          <cell r="X761">
            <v>80.717112491398069</v>
          </cell>
          <cell r="Y761">
            <v>1504.9</v>
          </cell>
          <cell r="Z761">
            <v>62.104854817676106</v>
          </cell>
          <cell r="AB761">
            <v>39840</v>
          </cell>
          <cell r="AC761">
            <v>93.071428571428584</v>
          </cell>
          <cell r="AD761">
            <v>65.789646348664789</v>
          </cell>
          <cell r="AE761">
            <v>70.446155468832387</v>
          </cell>
          <cell r="AF761">
            <v>80.717112491398069</v>
          </cell>
          <cell r="AG761">
            <v>62.104854817676106</v>
          </cell>
        </row>
        <row r="762">
          <cell r="A762">
            <v>39841</v>
          </cell>
          <cell r="B762">
            <v>36.69</v>
          </cell>
          <cell r="C762">
            <v>0</v>
          </cell>
          <cell r="D762">
            <v>15</v>
          </cell>
          <cell r="E762">
            <v>92.303571428571431</v>
          </cell>
          <cell r="F762">
            <v>14.79</v>
          </cell>
          <cell r="G762">
            <v>37.32</v>
          </cell>
          <cell r="H762">
            <v>32</v>
          </cell>
          <cell r="I762">
            <v>20.04</v>
          </cell>
          <cell r="J762">
            <v>68.33541106226626</v>
          </cell>
          <cell r="K762">
            <v>19.350000000000001</v>
          </cell>
          <cell r="L762">
            <v>30.25</v>
          </cell>
          <cell r="M762">
            <v>18.27</v>
          </cell>
          <cell r="N762">
            <v>71.585275814787479</v>
          </cell>
          <cell r="O762">
            <v>36.69</v>
          </cell>
          <cell r="P762">
            <v>9.0399999999999991</v>
          </cell>
          <cell r="Q762">
            <v>15</v>
          </cell>
          <cell r="R762">
            <v>39.14</v>
          </cell>
          <cell r="S762">
            <v>8.92</v>
          </cell>
          <cell r="T762">
            <v>45.19</v>
          </cell>
          <cell r="U762">
            <v>35.44</v>
          </cell>
          <cell r="V762">
            <v>13.8</v>
          </cell>
          <cell r="W762">
            <v>0</v>
          </cell>
          <cell r="X762">
            <v>80.515052277533599</v>
          </cell>
          <cell r="Y762">
            <v>1558.34</v>
          </cell>
          <cell r="Z762">
            <v>64.310239521946556</v>
          </cell>
          <cell r="AB762">
            <v>39841</v>
          </cell>
          <cell r="AC762">
            <v>92.303571428571431</v>
          </cell>
          <cell r="AD762">
            <v>68.33541106226626</v>
          </cell>
          <cell r="AE762">
            <v>71.585275814787479</v>
          </cell>
          <cell r="AF762">
            <v>80.515052277533599</v>
          </cell>
          <cell r="AG762">
            <v>64.310239521946556</v>
          </cell>
        </row>
        <row r="763">
          <cell r="A763">
            <v>39842</v>
          </cell>
          <cell r="B763">
            <v>36.72</v>
          </cell>
          <cell r="C763">
            <v>0</v>
          </cell>
          <cell r="D763">
            <v>14.68</v>
          </cell>
          <cell r="E763">
            <v>91.785714285714278</v>
          </cell>
          <cell r="F763">
            <v>14</v>
          </cell>
          <cell r="G763">
            <v>36.46</v>
          </cell>
          <cell r="H763">
            <v>32.11</v>
          </cell>
          <cell r="I763">
            <v>19.04</v>
          </cell>
          <cell r="J763">
            <v>66.668853749753936</v>
          </cell>
          <cell r="K763">
            <v>18.010000000000002</v>
          </cell>
          <cell r="L763">
            <v>28.47</v>
          </cell>
          <cell r="M763">
            <v>17.98</v>
          </cell>
          <cell r="N763">
            <v>67.988608796540447</v>
          </cell>
          <cell r="O763">
            <v>36.72</v>
          </cell>
          <cell r="P763">
            <v>8.9</v>
          </cell>
          <cell r="Q763">
            <v>14.68</v>
          </cell>
          <cell r="R763">
            <v>39.15</v>
          </cell>
          <cell r="S763">
            <v>8.74</v>
          </cell>
          <cell r="T763">
            <v>44.84</v>
          </cell>
          <cell r="U763">
            <v>34.49</v>
          </cell>
          <cell r="V763">
            <v>13.67</v>
          </cell>
          <cell r="W763">
            <v>0</v>
          </cell>
          <cell r="X763">
            <v>79.710773387053337</v>
          </cell>
          <cell r="Y763">
            <v>1507.84</v>
          </cell>
          <cell r="Z763">
            <v>62.226183991152048</v>
          </cell>
          <cell r="AB763">
            <v>39842</v>
          </cell>
          <cell r="AC763">
            <v>91.785714285714278</v>
          </cell>
          <cell r="AD763">
            <v>66.668853749753936</v>
          </cell>
          <cell r="AE763">
            <v>67.988608796540447</v>
          </cell>
          <cell r="AF763">
            <v>79.710773387053337</v>
          </cell>
          <cell r="AG763">
            <v>62.226183991152048</v>
          </cell>
        </row>
        <row r="764">
          <cell r="A764">
            <v>39843</v>
          </cell>
          <cell r="B764">
            <v>36.08</v>
          </cell>
          <cell r="C764">
            <v>0</v>
          </cell>
          <cell r="D764">
            <v>14.56</v>
          </cell>
          <cell r="E764">
            <v>90.428571428571431</v>
          </cell>
          <cell r="F764">
            <v>13.82</v>
          </cell>
          <cell r="G764">
            <v>36.22</v>
          </cell>
          <cell r="H764">
            <v>30.95</v>
          </cell>
          <cell r="I764">
            <v>17.64</v>
          </cell>
          <cell r="J764">
            <v>64.713601469719833</v>
          </cell>
          <cell r="K764">
            <v>17.54</v>
          </cell>
          <cell r="L764">
            <v>27.97</v>
          </cell>
          <cell r="M764">
            <v>17.73</v>
          </cell>
          <cell r="N764">
            <v>66.701824702035637</v>
          </cell>
          <cell r="O764">
            <v>36.08</v>
          </cell>
          <cell r="P764">
            <v>8.42</v>
          </cell>
          <cell r="Q764">
            <v>14.56</v>
          </cell>
          <cell r="R764">
            <v>37.28</v>
          </cell>
          <cell r="S764">
            <v>8.76</v>
          </cell>
          <cell r="T764">
            <v>44.2</v>
          </cell>
          <cell r="U764">
            <v>33.72</v>
          </cell>
          <cell r="V764">
            <v>13.5</v>
          </cell>
          <cell r="W764">
            <v>0</v>
          </cell>
          <cell r="X764">
            <v>77.860535742451049</v>
          </cell>
          <cell r="Y764">
            <v>1476.42</v>
          </cell>
          <cell r="Z764">
            <v>60.92953003516071</v>
          </cell>
          <cell r="AB764">
            <v>39843</v>
          </cell>
          <cell r="AC764">
            <v>90.428571428571431</v>
          </cell>
          <cell r="AD764">
            <v>64.713601469719833</v>
          </cell>
          <cell r="AE764">
            <v>66.701824702035637</v>
          </cell>
          <cell r="AF764">
            <v>77.860535742451049</v>
          </cell>
          <cell r="AG764">
            <v>60.92953003516071</v>
          </cell>
        </row>
        <row r="765">
          <cell r="A765">
            <v>39844</v>
          </cell>
          <cell r="B765">
            <v>36.08</v>
          </cell>
          <cell r="C765">
            <v>0</v>
          </cell>
          <cell r="D765">
            <v>14.56</v>
          </cell>
          <cell r="E765">
            <v>90.428571428571431</v>
          </cell>
          <cell r="F765">
            <v>13.82</v>
          </cell>
          <cell r="G765">
            <v>36.22</v>
          </cell>
          <cell r="H765">
            <v>30.95</v>
          </cell>
          <cell r="I765">
            <v>17.64</v>
          </cell>
          <cell r="J765">
            <v>64.713601469719833</v>
          </cell>
          <cell r="K765">
            <v>17.54</v>
          </cell>
          <cell r="L765">
            <v>27.97</v>
          </cell>
          <cell r="M765">
            <v>17.73</v>
          </cell>
          <cell r="N765">
            <v>66.701824702035637</v>
          </cell>
          <cell r="O765">
            <v>36.08</v>
          </cell>
          <cell r="P765">
            <v>8.42</v>
          </cell>
          <cell r="Q765">
            <v>14.56</v>
          </cell>
          <cell r="R765">
            <v>37.28</v>
          </cell>
          <cell r="S765">
            <v>8.76</v>
          </cell>
          <cell r="T765">
            <v>44.2</v>
          </cell>
          <cell r="U765">
            <v>33.72</v>
          </cell>
          <cell r="V765">
            <v>13.5</v>
          </cell>
          <cell r="W765">
            <v>0</v>
          </cell>
          <cell r="X765">
            <v>77.860535742451049</v>
          </cell>
          <cell r="Y765">
            <v>1476.42</v>
          </cell>
          <cell r="Z765">
            <v>60.92953003516071</v>
          </cell>
          <cell r="AB765">
            <v>39844</v>
          </cell>
          <cell r="AC765">
            <v>90.428571428571431</v>
          </cell>
          <cell r="AD765">
            <v>64.713601469719833</v>
          </cell>
          <cell r="AE765">
            <v>66.701824702035637</v>
          </cell>
          <cell r="AF765">
            <v>77.860535742451049</v>
          </cell>
          <cell r="AG765">
            <v>60.92953003516071</v>
          </cell>
        </row>
        <row r="766">
          <cell r="A766">
            <v>39845</v>
          </cell>
          <cell r="B766">
            <v>36.08</v>
          </cell>
          <cell r="C766">
            <v>0</v>
          </cell>
          <cell r="D766">
            <v>14.56</v>
          </cell>
          <cell r="E766">
            <v>90.428571428571431</v>
          </cell>
          <cell r="F766">
            <v>13.82</v>
          </cell>
          <cell r="G766">
            <v>36.22</v>
          </cell>
          <cell r="H766">
            <v>30.95</v>
          </cell>
          <cell r="I766">
            <v>17.64</v>
          </cell>
          <cell r="J766">
            <v>64.713601469719833</v>
          </cell>
          <cell r="K766">
            <v>17.54</v>
          </cell>
          <cell r="L766">
            <v>27.97</v>
          </cell>
          <cell r="M766">
            <v>17.73</v>
          </cell>
          <cell r="N766">
            <v>66.701824702035637</v>
          </cell>
          <cell r="O766">
            <v>36.08</v>
          </cell>
          <cell r="P766">
            <v>8.42</v>
          </cell>
          <cell r="Q766">
            <v>14.56</v>
          </cell>
          <cell r="R766">
            <v>37.28</v>
          </cell>
          <cell r="S766">
            <v>8.76</v>
          </cell>
          <cell r="T766">
            <v>44.2</v>
          </cell>
          <cell r="U766">
            <v>33.72</v>
          </cell>
          <cell r="V766">
            <v>13.5</v>
          </cell>
          <cell r="W766">
            <v>0</v>
          </cell>
          <cell r="X766">
            <v>77.860535742451049</v>
          </cell>
          <cell r="Y766">
            <v>1476.42</v>
          </cell>
          <cell r="Z766">
            <v>60.92953003516071</v>
          </cell>
          <cell r="AB766">
            <v>39845</v>
          </cell>
          <cell r="AC766">
            <v>90.428571428571431</v>
          </cell>
          <cell r="AD766">
            <v>64.713601469719833</v>
          </cell>
          <cell r="AE766">
            <v>66.701824702035637</v>
          </cell>
          <cell r="AF766">
            <v>77.860535742451049</v>
          </cell>
          <cell r="AG766">
            <v>60.92953003516071</v>
          </cell>
        </row>
        <row r="767">
          <cell r="A767">
            <v>39846</v>
          </cell>
          <cell r="B767">
            <v>37.26</v>
          </cell>
          <cell r="C767">
            <v>0</v>
          </cell>
          <cell r="D767">
            <v>14.34</v>
          </cell>
          <cell r="E767">
            <v>92.142857142857139</v>
          </cell>
          <cell r="F767">
            <v>13.55</v>
          </cell>
          <cell r="G767">
            <v>37.19</v>
          </cell>
          <cell r="H767">
            <v>31.96</v>
          </cell>
          <cell r="I767">
            <v>19.47</v>
          </cell>
          <cell r="J767">
            <v>67.036283708418082</v>
          </cell>
          <cell r="K767">
            <v>18.260000000000002</v>
          </cell>
          <cell r="L767">
            <v>28.99</v>
          </cell>
          <cell r="M767">
            <v>18.21</v>
          </cell>
          <cell r="N767">
            <v>69.043349857609954</v>
          </cell>
          <cell r="O767">
            <v>37.26</v>
          </cell>
          <cell r="P767">
            <v>8.4</v>
          </cell>
          <cell r="Q767">
            <v>14.34</v>
          </cell>
          <cell r="R767">
            <v>37.340000000000003</v>
          </cell>
          <cell r="S767">
            <v>8.59</v>
          </cell>
          <cell r="T767">
            <v>45.01</v>
          </cell>
          <cell r="U767">
            <v>34.5</v>
          </cell>
          <cell r="V767">
            <v>13.35</v>
          </cell>
          <cell r="W767">
            <v>0</v>
          </cell>
          <cell r="X767">
            <v>78.759901792396917</v>
          </cell>
          <cell r="Y767">
            <v>1494.43</v>
          </cell>
          <cell r="Z767">
            <v>61.672774393766829</v>
          </cell>
          <cell r="AB767">
            <v>39846</v>
          </cell>
          <cell r="AC767">
            <v>92.142857142857139</v>
          </cell>
          <cell r="AD767">
            <v>67.036283708418082</v>
          </cell>
          <cell r="AE767">
            <v>69.043349857609954</v>
          </cell>
          <cell r="AF767">
            <v>78.759901792396917</v>
          </cell>
          <cell r="AG767">
            <v>61.672774393766829</v>
          </cell>
        </row>
        <row r="768">
          <cell r="A768">
            <v>39847</v>
          </cell>
          <cell r="B768">
            <v>37.58</v>
          </cell>
          <cell r="C768">
            <v>0</v>
          </cell>
          <cell r="D768">
            <v>14.43</v>
          </cell>
          <cell r="E768">
            <v>92.875</v>
          </cell>
          <cell r="F768">
            <v>13.92</v>
          </cell>
          <cell r="G768">
            <v>37.47</v>
          </cell>
          <cell r="H768">
            <v>32.020000000000003</v>
          </cell>
          <cell r="I768">
            <v>20.97</v>
          </cell>
          <cell r="J768">
            <v>68.48631979528902</v>
          </cell>
          <cell r="K768">
            <v>18.68</v>
          </cell>
          <cell r="L768">
            <v>28.97</v>
          </cell>
          <cell r="M768">
            <v>18.850000000000001</v>
          </cell>
          <cell r="N768">
            <v>70.140280561122253</v>
          </cell>
          <cell r="O768">
            <v>37.58</v>
          </cell>
          <cell r="P768">
            <v>8.4420000000000002</v>
          </cell>
          <cell r="Q768">
            <v>14.43</v>
          </cell>
          <cell r="R768">
            <v>37.520000000000003</v>
          </cell>
          <cell r="S768">
            <v>9.0500000000000007</v>
          </cell>
          <cell r="T768">
            <v>44.93</v>
          </cell>
          <cell r="U768">
            <v>35.619999999999997</v>
          </cell>
          <cell r="V768">
            <v>13.28</v>
          </cell>
          <cell r="W768">
            <v>0</v>
          </cell>
          <cell r="X768">
            <v>79.576858970805915</v>
          </cell>
          <cell r="Y768">
            <v>1516.3</v>
          </cell>
          <cell r="Z768">
            <v>62.575314878093067</v>
          </cell>
          <cell r="AB768">
            <v>39847</v>
          </cell>
          <cell r="AC768">
            <v>92.875</v>
          </cell>
          <cell r="AD768">
            <v>68.48631979528902</v>
          </cell>
          <cell r="AE768">
            <v>70.140280561122253</v>
          </cell>
          <cell r="AF768">
            <v>79.576858970805915</v>
          </cell>
          <cell r="AG768">
            <v>62.575314878093067</v>
          </cell>
        </row>
        <row r="769">
          <cell r="A769">
            <v>39848</v>
          </cell>
          <cell r="B769">
            <v>37.200000000000003</v>
          </cell>
          <cell r="C769">
            <v>0</v>
          </cell>
          <cell r="D769">
            <v>14.68</v>
          </cell>
          <cell r="E769">
            <v>92.642857142857153</v>
          </cell>
          <cell r="F769">
            <v>13.76</v>
          </cell>
          <cell r="G769">
            <v>36.840000000000003</v>
          </cell>
          <cell r="H769">
            <v>33.130000000000003</v>
          </cell>
          <cell r="I769">
            <v>19.57</v>
          </cell>
          <cell r="J769">
            <v>67.777704875008212</v>
          </cell>
          <cell r="K769">
            <v>18.45</v>
          </cell>
          <cell r="L769">
            <v>28.74</v>
          </cell>
          <cell r="M769">
            <v>18.48</v>
          </cell>
          <cell r="N769">
            <v>69.264845480434559</v>
          </cell>
          <cell r="O769">
            <v>37.200000000000003</v>
          </cell>
          <cell r="P769">
            <v>8.2200000000000006</v>
          </cell>
          <cell r="Q769">
            <v>14.68</v>
          </cell>
          <cell r="R769">
            <v>37.11</v>
          </cell>
          <cell r="S769">
            <v>9.01</v>
          </cell>
          <cell r="T769">
            <v>45.46</v>
          </cell>
          <cell r="U769">
            <v>34.15</v>
          </cell>
          <cell r="V769">
            <v>13.72</v>
          </cell>
          <cell r="W769">
            <v>0</v>
          </cell>
          <cell r="X769">
            <v>79.061011130704799</v>
          </cell>
          <cell r="Y769">
            <v>1515.05</v>
          </cell>
          <cell r="Z769">
            <v>62.52372934515261</v>
          </cell>
          <cell r="AB769">
            <v>39848</v>
          </cell>
          <cell r="AC769">
            <v>92.642857142857153</v>
          </cell>
          <cell r="AD769">
            <v>67.777704875008212</v>
          </cell>
          <cell r="AE769">
            <v>69.264845480434559</v>
          </cell>
          <cell r="AF769">
            <v>79.061011130704799</v>
          </cell>
          <cell r="AG769">
            <v>62.52372934515261</v>
          </cell>
        </row>
        <row r="770">
          <cell r="A770">
            <v>39849</v>
          </cell>
          <cell r="B770">
            <v>35.380000000000003</v>
          </cell>
          <cell r="C770">
            <v>0</v>
          </cell>
          <cell r="D770">
            <v>14.81</v>
          </cell>
          <cell r="E770">
            <v>89.625000000000014</v>
          </cell>
          <cell r="F770">
            <v>13.75</v>
          </cell>
          <cell r="G770">
            <v>37.42</v>
          </cell>
          <cell r="H770">
            <v>34.119999999999997</v>
          </cell>
          <cell r="I770">
            <v>20.37</v>
          </cell>
          <cell r="J770">
            <v>69.32615970080704</v>
          </cell>
          <cell r="K770">
            <v>18.86</v>
          </cell>
          <cell r="L770">
            <v>28.97</v>
          </cell>
          <cell r="M770">
            <v>19.239999999999998</v>
          </cell>
          <cell r="N770">
            <v>70.741482965931851</v>
          </cell>
          <cell r="O770">
            <v>35.380000000000003</v>
          </cell>
          <cell r="P770">
            <v>7.92</v>
          </cell>
          <cell r="Q770">
            <v>14.81</v>
          </cell>
          <cell r="R770">
            <v>35.229999999999997</v>
          </cell>
          <cell r="S770">
            <v>9.24</v>
          </cell>
          <cell r="T770">
            <v>45.1</v>
          </cell>
          <cell r="U770">
            <v>34.17</v>
          </cell>
          <cell r="V770">
            <v>13.24</v>
          </cell>
          <cell r="W770">
            <v>0</v>
          </cell>
          <cell r="X770">
            <v>77.293974750634916</v>
          </cell>
          <cell r="Y770">
            <v>1546.24</v>
          </cell>
          <cell r="Z770">
            <v>63.810891563082919</v>
          </cell>
          <cell r="AB770">
            <v>39849</v>
          </cell>
          <cell r="AC770">
            <v>89.625000000000014</v>
          </cell>
          <cell r="AD770">
            <v>69.32615970080704</v>
          </cell>
          <cell r="AE770">
            <v>70.741482965931851</v>
          </cell>
          <cell r="AF770">
            <v>77.293974750634916</v>
          </cell>
          <cell r="AG770">
            <v>63.810891563082919</v>
          </cell>
        </row>
        <row r="771">
          <cell r="A771">
            <v>39850</v>
          </cell>
          <cell r="B771">
            <v>36.21</v>
          </cell>
          <cell r="C771">
            <v>0</v>
          </cell>
          <cell r="D771">
            <v>15.16</v>
          </cell>
          <cell r="E771">
            <v>91.732142857142861</v>
          </cell>
          <cell r="F771">
            <v>11</v>
          </cell>
          <cell r="G771">
            <v>37.71</v>
          </cell>
          <cell r="H771">
            <v>34.29</v>
          </cell>
          <cell r="I771">
            <v>21.2</v>
          </cell>
          <cell r="J771">
            <v>68.368217308575552</v>
          </cell>
          <cell r="K771">
            <v>19.940000000000001</v>
          </cell>
          <cell r="L771">
            <v>29.91</v>
          </cell>
          <cell r="M771">
            <v>19.850000000000001</v>
          </cell>
          <cell r="N771">
            <v>73.515451956544666</v>
          </cell>
          <cell r="O771">
            <v>36.21</v>
          </cell>
          <cell r="P771">
            <v>8.23</v>
          </cell>
          <cell r="Q771">
            <v>15.16</v>
          </cell>
          <cell r="R771">
            <v>37.32</v>
          </cell>
          <cell r="S771">
            <v>9.43</v>
          </cell>
          <cell r="T771">
            <v>45.68</v>
          </cell>
          <cell r="U771">
            <v>35.880000000000003</v>
          </cell>
          <cell r="V771">
            <v>13.75</v>
          </cell>
          <cell r="W771">
            <v>0</v>
          </cell>
          <cell r="X771">
            <v>79.896985741006901</v>
          </cell>
          <cell r="Y771">
            <v>1591.71</v>
          </cell>
          <cell r="Z771">
            <v>65.687366909325021</v>
          </cell>
          <cell r="AB771">
            <v>39850</v>
          </cell>
          <cell r="AC771">
            <v>91.732142857142861</v>
          </cell>
          <cell r="AD771">
            <v>68.368217308575552</v>
          </cell>
          <cell r="AE771">
            <v>73.515451956544666</v>
          </cell>
          <cell r="AF771">
            <v>79.896985741006901</v>
          </cell>
          <cell r="AG771">
            <v>65.687366909325021</v>
          </cell>
        </row>
        <row r="772">
          <cell r="A772">
            <v>39851</v>
          </cell>
          <cell r="B772">
            <v>36.21</v>
          </cell>
          <cell r="C772">
            <v>0</v>
          </cell>
          <cell r="D772">
            <v>15.16</v>
          </cell>
          <cell r="E772">
            <v>91.732142857142861</v>
          </cell>
          <cell r="F772">
            <v>11</v>
          </cell>
          <cell r="G772">
            <v>37.71</v>
          </cell>
          <cell r="H772">
            <v>34.29</v>
          </cell>
          <cell r="I772">
            <v>21.2</v>
          </cell>
          <cell r="J772">
            <v>68.368217308575552</v>
          </cell>
          <cell r="K772">
            <v>19.940000000000001</v>
          </cell>
          <cell r="L772">
            <v>29.91</v>
          </cell>
          <cell r="M772">
            <v>19.850000000000001</v>
          </cell>
          <cell r="N772">
            <v>73.515451956544666</v>
          </cell>
          <cell r="O772">
            <v>36.21</v>
          </cell>
          <cell r="P772">
            <v>8.23</v>
          </cell>
          <cell r="Q772">
            <v>15.16</v>
          </cell>
          <cell r="R772">
            <v>37.32</v>
          </cell>
          <cell r="S772">
            <v>9.43</v>
          </cell>
          <cell r="T772">
            <v>45.68</v>
          </cell>
          <cell r="U772">
            <v>35.880000000000003</v>
          </cell>
          <cell r="V772">
            <v>13.75</v>
          </cell>
          <cell r="W772">
            <v>0</v>
          </cell>
          <cell r="X772">
            <v>79.896985741006901</v>
          </cell>
          <cell r="Y772">
            <v>1591.71</v>
          </cell>
          <cell r="Z772">
            <v>65.687366909325021</v>
          </cell>
          <cell r="AB772">
            <v>39851</v>
          </cell>
          <cell r="AC772">
            <v>91.732142857142861</v>
          </cell>
          <cell r="AD772">
            <v>68.368217308575552</v>
          </cell>
          <cell r="AE772">
            <v>73.515451956544666</v>
          </cell>
          <cell r="AF772">
            <v>79.896985741006901</v>
          </cell>
          <cell r="AG772">
            <v>65.687366909325021</v>
          </cell>
        </row>
        <row r="773">
          <cell r="A773">
            <v>39852</v>
          </cell>
          <cell r="B773">
            <v>36.21</v>
          </cell>
          <cell r="C773">
            <v>0</v>
          </cell>
          <cell r="D773">
            <v>15.16</v>
          </cell>
          <cell r="E773">
            <v>91.732142857142861</v>
          </cell>
          <cell r="F773">
            <v>11</v>
          </cell>
          <cell r="G773">
            <v>37.71</v>
          </cell>
          <cell r="H773">
            <v>34.29</v>
          </cell>
          <cell r="I773">
            <v>21.2</v>
          </cell>
          <cell r="J773">
            <v>68.368217308575552</v>
          </cell>
          <cell r="K773">
            <v>19.940000000000001</v>
          </cell>
          <cell r="L773">
            <v>29.91</v>
          </cell>
          <cell r="M773">
            <v>19.850000000000001</v>
          </cell>
          <cell r="N773">
            <v>73.515451956544666</v>
          </cell>
          <cell r="O773">
            <v>36.21</v>
          </cell>
          <cell r="P773">
            <v>8.23</v>
          </cell>
          <cell r="Q773">
            <v>15.16</v>
          </cell>
          <cell r="R773">
            <v>37.32</v>
          </cell>
          <cell r="S773">
            <v>9.43</v>
          </cell>
          <cell r="T773">
            <v>45.68</v>
          </cell>
          <cell r="U773">
            <v>35.880000000000003</v>
          </cell>
          <cell r="V773">
            <v>13.75</v>
          </cell>
          <cell r="W773">
            <v>0</v>
          </cell>
          <cell r="X773">
            <v>79.896985741006901</v>
          </cell>
          <cell r="Y773">
            <v>1591.71</v>
          </cell>
          <cell r="Z773">
            <v>65.687366909325021</v>
          </cell>
          <cell r="AB773">
            <v>39852</v>
          </cell>
          <cell r="AC773">
            <v>91.732142857142861</v>
          </cell>
          <cell r="AD773">
            <v>68.368217308575552</v>
          </cell>
          <cell r="AE773">
            <v>73.515451956544666</v>
          </cell>
          <cell r="AF773">
            <v>79.896985741006901</v>
          </cell>
          <cell r="AG773">
            <v>65.687366909325021</v>
          </cell>
        </row>
        <row r="774">
          <cell r="A774">
            <v>39853</v>
          </cell>
          <cell r="B774">
            <v>35.840000000000003</v>
          </cell>
          <cell r="C774">
            <v>0</v>
          </cell>
          <cell r="D774">
            <v>14.96</v>
          </cell>
          <cell r="E774">
            <v>90.714285714285722</v>
          </cell>
          <cell r="F774">
            <v>10.77</v>
          </cell>
          <cell r="G774">
            <v>37.49</v>
          </cell>
          <cell r="H774">
            <v>33.4</v>
          </cell>
          <cell r="I774">
            <v>21.53</v>
          </cell>
          <cell r="J774">
            <v>67.705531133127749</v>
          </cell>
          <cell r="K774">
            <v>19.37</v>
          </cell>
          <cell r="L774">
            <v>30.06</v>
          </cell>
          <cell r="M774">
            <v>19.350000000000001</v>
          </cell>
          <cell r="N774">
            <v>72.545090180360717</v>
          </cell>
          <cell r="O774">
            <v>35.840000000000003</v>
          </cell>
          <cell r="P774">
            <v>8.2100000000000009</v>
          </cell>
          <cell r="Q774">
            <v>14.96</v>
          </cell>
          <cell r="R774">
            <v>37.35</v>
          </cell>
          <cell r="S774">
            <v>9.51</v>
          </cell>
          <cell r="T774">
            <v>45.06</v>
          </cell>
          <cell r="U774">
            <v>36.619999999999997</v>
          </cell>
          <cell r="V774">
            <v>13.68</v>
          </cell>
          <cell r="W774">
            <v>0</v>
          </cell>
          <cell r="X774">
            <v>79.726621246964299</v>
          </cell>
          <cell r="Y774">
            <v>1591.56</v>
          </cell>
          <cell r="Z774">
            <v>65.681176645372162</v>
          </cell>
          <cell r="AB774">
            <v>39853</v>
          </cell>
          <cell r="AC774">
            <v>90.714285714285722</v>
          </cell>
          <cell r="AD774">
            <v>67.705531133127749</v>
          </cell>
          <cell r="AE774">
            <v>72.545090180360717</v>
          </cell>
          <cell r="AF774">
            <v>79.726621246964299</v>
          </cell>
          <cell r="AG774">
            <v>65.681176645372162</v>
          </cell>
        </row>
        <row r="775">
          <cell r="A775">
            <v>39854</v>
          </cell>
          <cell r="B775">
            <v>35.619999999999997</v>
          </cell>
          <cell r="C775">
            <v>0</v>
          </cell>
          <cell r="D775">
            <v>15.05</v>
          </cell>
          <cell r="E775">
            <v>90.482142857142861</v>
          </cell>
          <cell r="F775">
            <v>11.04</v>
          </cell>
          <cell r="G775">
            <v>36.99</v>
          </cell>
          <cell r="H775">
            <v>32.090000000000003</v>
          </cell>
          <cell r="I775">
            <v>20.98</v>
          </cell>
          <cell r="J775">
            <v>66.334230037399138</v>
          </cell>
          <cell r="K775">
            <v>18.829999999999998</v>
          </cell>
          <cell r="L775">
            <v>28.39</v>
          </cell>
          <cell r="M775">
            <v>20.79</v>
          </cell>
          <cell r="N775">
            <v>71.732939563337197</v>
          </cell>
          <cell r="O775">
            <v>35.619999999999997</v>
          </cell>
          <cell r="P775">
            <v>8.06</v>
          </cell>
          <cell r="Q775">
            <v>15.05</v>
          </cell>
          <cell r="R775">
            <v>37.03</v>
          </cell>
          <cell r="S775">
            <v>9.19</v>
          </cell>
          <cell r="T775">
            <v>44.76</v>
          </cell>
          <cell r="U775">
            <v>36.130000000000003</v>
          </cell>
          <cell r="V775">
            <v>13.5</v>
          </cell>
          <cell r="W775">
            <v>0</v>
          </cell>
          <cell r="X775">
            <v>78.97780986617235</v>
          </cell>
          <cell r="Y775">
            <v>1524.73</v>
          </cell>
          <cell r="Z775">
            <v>62.923207712243524</v>
          </cell>
          <cell r="AB775">
            <v>39854</v>
          </cell>
          <cell r="AC775">
            <v>90.482142857142861</v>
          </cell>
          <cell r="AD775">
            <v>66.334230037399138</v>
          </cell>
          <cell r="AE775">
            <v>71.732939563337197</v>
          </cell>
          <cell r="AF775">
            <v>78.97780986617235</v>
          </cell>
          <cell r="AG775">
            <v>62.923207712243524</v>
          </cell>
        </row>
        <row r="776">
          <cell r="A776">
            <v>39855</v>
          </cell>
          <cell r="B776">
            <v>34.94</v>
          </cell>
          <cell r="C776">
            <v>0</v>
          </cell>
          <cell r="D776">
            <v>15.09</v>
          </cell>
          <cell r="E776">
            <v>89.339285714285722</v>
          </cell>
          <cell r="F776">
            <v>11.31</v>
          </cell>
          <cell r="G776">
            <v>37.21</v>
          </cell>
          <cell r="H776">
            <v>32.33</v>
          </cell>
          <cell r="I776">
            <v>21.29</v>
          </cell>
          <cell r="J776">
            <v>67.01659996063249</v>
          </cell>
          <cell r="K776">
            <v>19.2</v>
          </cell>
          <cell r="L776">
            <v>28.21</v>
          </cell>
          <cell r="M776">
            <v>21.82</v>
          </cell>
          <cell r="N776">
            <v>73.019723657841979</v>
          </cell>
          <cell r="O776">
            <v>34.94</v>
          </cell>
          <cell r="P776">
            <v>8.31</v>
          </cell>
          <cell r="Q776">
            <v>15.09</v>
          </cell>
          <cell r="R776">
            <v>37.69</v>
          </cell>
          <cell r="S776">
            <v>9.16</v>
          </cell>
          <cell r="T776">
            <v>45.52</v>
          </cell>
          <cell r="U776">
            <v>35.42</v>
          </cell>
          <cell r="V776">
            <v>14.34</v>
          </cell>
          <cell r="W776">
            <v>0</v>
          </cell>
          <cell r="X776">
            <v>79.425511908656418</v>
          </cell>
          <cell r="Y776">
            <v>1530.5</v>
          </cell>
          <cell r="Z776">
            <v>63.16132653229667</v>
          </cell>
          <cell r="AB776">
            <v>39855</v>
          </cell>
          <cell r="AC776">
            <v>89.339285714285722</v>
          </cell>
          <cell r="AD776">
            <v>67.01659996063249</v>
          </cell>
          <cell r="AE776">
            <v>73.019723657841979</v>
          </cell>
          <cell r="AF776">
            <v>79.425511908656418</v>
          </cell>
          <cell r="AG776">
            <v>63.16132653229667</v>
          </cell>
        </row>
        <row r="777">
          <cell r="A777">
            <v>39856</v>
          </cell>
          <cell r="B777">
            <v>35.090000000000003</v>
          </cell>
          <cell r="C777">
            <v>0</v>
          </cell>
          <cell r="D777">
            <v>15.48</v>
          </cell>
          <cell r="E777">
            <v>90.303571428571445</v>
          </cell>
          <cell r="F777">
            <v>11.57</v>
          </cell>
          <cell r="G777">
            <v>37.46</v>
          </cell>
          <cell r="H777">
            <v>32.68</v>
          </cell>
          <cell r="I777">
            <v>21.43</v>
          </cell>
          <cell r="J777">
            <v>67.672724886818457</v>
          </cell>
          <cell r="K777">
            <v>21.05</v>
          </cell>
          <cell r="L777">
            <v>29.41</v>
          </cell>
          <cell r="M777">
            <v>22.27</v>
          </cell>
          <cell r="N777">
            <v>76.711317371585281</v>
          </cell>
          <cell r="O777">
            <v>35.090000000000003</v>
          </cell>
          <cell r="P777">
            <v>8.56</v>
          </cell>
          <cell r="Q777">
            <v>15.48</v>
          </cell>
          <cell r="R777">
            <v>38.840000000000003</v>
          </cell>
          <cell r="S777">
            <v>9.2799999999999994</v>
          </cell>
          <cell r="T777">
            <v>45.8</v>
          </cell>
          <cell r="U777">
            <v>38.29</v>
          </cell>
          <cell r="V777">
            <v>14.28</v>
          </cell>
          <cell r="W777">
            <v>0</v>
          </cell>
          <cell r="X777">
            <v>81.465923872190018</v>
          </cell>
          <cell r="Y777">
            <v>1541.71</v>
          </cell>
          <cell r="Z777">
            <v>63.6239455917067</v>
          </cell>
          <cell r="AB777">
            <v>39856</v>
          </cell>
          <cell r="AC777">
            <v>90.303571428571445</v>
          </cell>
          <cell r="AD777">
            <v>67.672724886818457</v>
          </cell>
          <cell r="AE777">
            <v>76.711317371585281</v>
          </cell>
          <cell r="AF777">
            <v>81.465923872190018</v>
          </cell>
          <cell r="AG777">
            <v>63.6239455917067</v>
          </cell>
        </row>
        <row r="778">
          <cell r="A778">
            <v>39857</v>
          </cell>
          <cell r="B778">
            <v>35.479999999999997</v>
          </cell>
          <cell r="C778">
            <v>0</v>
          </cell>
          <cell r="D778">
            <v>15.72</v>
          </cell>
          <cell r="E778">
            <v>91.428571428571431</v>
          </cell>
          <cell r="F778">
            <v>11.43</v>
          </cell>
          <cell r="G778">
            <v>37.299999999999997</v>
          </cell>
          <cell r="H778">
            <v>32.49</v>
          </cell>
          <cell r="I778">
            <v>21.81</v>
          </cell>
          <cell r="J778">
            <v>67.600551144938009</v>
          </cell>
          <cell r="K778">
            <v>21.72</v>
          </cell>
          <cell r="L778">
            <v>28.46</v>
          </cell>
          <cell r="M778">
            <v>21.82</v>
          </cell>
          <cell r="N778">
            <v>75.94135639700454</v>
          </cell>
          <cell r="O778">
            <v>35.479999999999997</v>
          </cell>
          <cell r="P778">
            <v>9.23</v>
          </cell>
          <cell r="Q778">
            <v>15.72</v>
          </cell>
          <cell r="R778">
            <v>39.950000000000003</v>
          </cell>
          <cell r="S778">
            <v>9.57</v>
          </cell>
          <cell r="T778">
            <v>45.38</v>
          </cell>
          <cell r="U778">
            <v>38.64</v>
          </cell>
          <cell r="V778">
            <v>14.24</v>
          </cell>
          <cell r="W778">
            <v>0</v>
          </cell>
          <cell r="X778">
            <v>82.492072801423404</v>
          </cell>
          <cell r="Y778">
            <v>1534.36</v>
          </cell>
          <cell r="Z778">
            <v>63.320622658016802</v>
          </cell>
          <cell r="AB778">
            <v>39857</v>
          </cell>
          <cell r="AC778">
            <v>91.428571428571431</v>
          </cell>
          <cell r="AD778">
            <v>67.600551144938009</v>
          </cell>
          <cell r="AE778">
            <v>75.94135639700454</v>
          </cell>
          <cell r="AF778">
            <v>82.492072801423404</v>
          </cell>
          <cell r="AG778">
            <v>63.320622658016802</v>
          </cell>
        </row>
        <row r="779">
          <cell r="A779">
            <v>39858</v>
          </cell>
          <cell r="B779">
            <v>35.479999999999997</v>
          </cell>
          <cell r="C779">
            <v>0</v>
          </cell>
          <cell r="D779">
            <v>15.72</v>
          </cell>
          <cell r="E779">
            <v>91.428571428571431</v>
          </cell>
          <cell r="F779">
            <v>11.43</v>
          </cell>
          <cell r="G779">
            <v>37.299999999999997</v>
          </cell>
          <cell r="H779">
            <v>32.49</v>
          </cell>
          <cell r="I779">
            <v>21.81</v>
          </cell>
          <cell r="J779">
            <v>67.600551144938009</v>
          </cell>
          <cell r="K779">
            <v>21.72</v>
          </cell>
          <cell r="L779">
            <v>28.46</v>
          </cell>
          <cell r="M779">
            <v>21.82</v>
          </cell>
          <cell r="N779">
            <v>75.94135639700454</v>
          </cell>
          <cell r="O779">
            <v>35.479999999999997</v>
          </cell>
          <cell r="P779">
            <v>9.23</v>
          </cell>
          <cell r="Q779">
            <v>15.72</v>
          </cell>
          <cell r="R779">
            <v>39.950000000000003</v>
          </cell>
          <cell r="S779">
            <v>9.57</v>
          </cell>
          <cell r="T779">
            <v>45.38</v>
          </cell>
          <cell r="U779">
            <v>38.64</v>
          </cell>
          <cell r="V779">
            <v>14.24</v>
          </cell>
          <cell r="W779">
            <v>0</v>
          </cell>
          <cell r="X779">
            <v>82.492072801423404</v>
          </cell>
          <cell r="Y779">
            <v>1534.36</v>
          </cell>
          <cell r="Z779">
            <v>63.320622658016802</v>
          </cell>
          <cell r="AB779">
            <v>39858</v>
          </cell>
          <cell r="AC779">
            <v>91.428571428571431</v>
          </cell>
          <cell r="AD779">
            <v>67.600551144938009</v>
          </cell>
          <cell r="AE779">
            <v>75.94135639700454</v>
          </cell>
          <cell r="AF779">
            <v>82.492072801423404</v>
          </cell>
          <cell r="AG779">
            <v>63.320622658016802</v>
          </cell>
        </row>
        <row r="780">
          <cell r="A780">
            <v>39859</v>
          </cell>
          <cell r="B780">
            <v>35.479999999999997</v>
          </cell>
          <cell r="C780">
            <v>0</v>
          </cell>
          <cell r="D780">
            <v>15.72</v>
          </cell>
          <cell r="E780">
            <v>91.428571428571431</v>
          </cell>
          <cell r="F780">
            <v>11.43</v>
          </cell>
          <cell r="G780">
            <v>37.299999999999997</v>
          </cell>
          <cell r="H780">
            <v>32.49</v>
          </cell>
          <cell r="I780">
            <v>21.81</v>
          </cell>
          <cell r="J780">
            <v>67.600551144938009</v>
          </cell>
          <cell r="K780">
            <v>21.72</v>
          </cell>
          <cell r="L780">
            <v>28.46</v>
          </cell>
          <cell r="M780">
            <v>21.82</v>
          </cell>
          <cell r="N780">
            <v>75.94135639700454</v>
          </cell>
          <cell r="O780">
            <v>35.479999999999997</v>
          </cell>
          <cell r="P780">
            <v>9.23</v>
          </cell>
          <cell r="Q780">
            <v>15.72</v>
          </cell>
          <cell r="R780">
            <v>39.950000000000003</v>
          </cell>
          <cell r="S780">
            <v>9.57</v>
          </cell>
          <cell r="T780">
            <v>45.38</v>
          </cell>
          <cell r="U780">
            <v>38.64</v>
          </cell>
          <cell r="V780">
            <v>14.24</v>
          </cell>
          <cell r="W780">
            <v>0</v>
          </cell>
          <cell r="X780">
            <v>82.492072801423404</v>
          </cell>
          <cell r="Y780">
            <v>1534.36</v>
          </cell>
          <cell r="Z780">
            <v>63.320622658016802</v>
          </cell>
          <cell r="AB780">
            <v>39859</v>
          </cell>
          <cell r="AC780">
            <v>91.428571428571431</v>
          </cell>
          <cell r="AD780">
            <v>67.600551144938009</v>
          </cell>
          <cell r="AE780">
            <v>75.94135639700454</v>
          </cell>
          <cell r="AF780">
            <v>82.492072801423404</v>
          </cell>
          <cell r="AG780">
            <v>63.320622658016802</v>
          </cell>
        </row>
        <row r="781">
          <cell r="A781">
            <v>39860</v>
          </cell>
          <cell r="B781">
            <v>35.479999999999997</v>
          </cell>
          <cell r="C781">
            <v>0</v>
          </cell>
          <cell r="D781">
            <v>15.72</v>
          </cell>
          <cell r="E781">
            <v>91.428571428571431</v>
          </cell>
          <cell r="F781">
            <v>11.43</v>
          </cell>
          <cell r="G781">
            <v>37.299999999999997</v>
          </cell>
          <cell r="H781">
            <v>32.49</v>
          </cell>
          <cell r="I781">
            <v>21.81</v>
          </cell>
          <cell r="J781">
            <v>67.600551144938009</v>
          </cell>
          <cell r="K781">
            <v>21.72</v>
          </cell>
          <cell r="L781">
            <v>28.46</v>
          </cell>
          <cell r="M781">
            <v>21.82</v>
          </cell>
          <cell r="N781">
            <v>75.94135639700454</v>
          </cell>
          <cell r="O781">
            <v>35.479999999999997</v>
          </cell>
          <cell r="P781">
            <v>9.23</v>
          </cell>
          <cell r="Q781">
            <v>15.72</v>
          </cell>
          <cell r="R781">
            <v>39.950000000000003</v>
          </cell>
          <cell r="S781">
            <v>9.57</v>
          </cell>
          <cell r="T781">
            <v>45.38</v>
          </cell>
          <cell r="U781">
            <v>38.64</v>
          </cell>
          <cell r="V781">
            <v>14.24</v>
          </cell>
          <cell r="W781">
            <v>0</v>
          </cell>
          <cell r="X781">
            <v>82.492072801423404</v>
          </cell>
          <cell r="Y781">
            <v>1534.36</v>
          </cell>
          <cell r="Z781">
            <v>63.320622658016802</v>
          </cell>
          <cell r="AB781">
            <v>39860</v>
          </cell>
          <cell r="AC781">
            <v>91.428571428571431</v>
          </cell>
          <cell r="AD781">
            <v>67.600551144938009</v>
          </cell>
          <cell r="AE781">
            <v>75.94135639700454</v>
          </cell>
          <cell r="AF781">
            <v>82.492072801423404</v>
          </cell>
          <cell r="AG781">
            <v>63.320622658016802</v>
          </cell>
        </row>
        <row r="782">
          <cell r="A782">
            <v>39861</v>
          </cell>
          <cell r="B782">
            <v>34.69</v>
          </cell>
          <cell r="C782">
            <v>0</v>
          </cell>
          <cell r="D782">
            <v>15.6</v>
          </cell>
          <cell r="E782">
            <v>89.803571428571431</v>
          </cell>
          <cell r="F782">
            <v>11.34</v>
          </cell>
          <cell r="G782">
            <v>36.47</v>
          </cell>
          <cell r="H782">
            <v>32</v>
          </cell>
          <cell r="I782">
            <v>19.88</v>
          </cell>
          <cell r="J782">
            <v>65.409093891476928</v>
          </cell>
          <cell r="K782">
            <v>21.49</v>
          </cell>
          <cell r="L782">
            <v>28.02</v>
          </cell>
          <cell r="M782">
            <v>21.53</v>
          </cell>
          <cell r="N782">
            <v>74.928804978377798</v>
          </cell>
          <cell r="O782">
            <v>34.69</v>
          </cell>
          <cell r="P782">
            <v>9.61</v>
          </cell>
          <cell r="Q782">
            <v>15.6</v>
          </cell>
          <cell r="R782">
            <v>39.29</v>
          </cell>
          <cell r="S782">
            <v>9.5399999999999991</v>
          </cell>
          <cell r="T782">
            <v>44.5</v>
          </cell>
          <cell r="U782">
            <v>38.369999999999997</v>
          </cell>
          <cell r="V782">
            <v>13.65</v>
          </cell>
          <cell r="W782">
            <v>0</v>
          </cell>
          <cell r="X782">
            <v>81.319331168013818</v>
          </cell>
          <cell r="Y782">
            <v>1470.66</v>
          </cell>
          <cell r="Z782">
            <v>60.69182389937108</v>
          </cell>
          <cell r="AB782">
            <v>39861</v>
          </cell>
          <cell r="AC782">
            <v>89.803571428571431</v>
          </cell>
          <cell r="AD782">
            <v>65.409093891476928</v>
          </cell>
          <cell r="AE782">
            <v>74.928804978377798</v>
          </cell>
          <cell r="AF782">
            <v>81.319331168013818</v>
          </cell>
          <cell r="AG782">
            <v>60.69182389937108</v>
          </cell>
        </row>
        <row r="783">
          <cell r="A783">
            <v>39862</v>
          </cell>
          <cell r="B783">
            <v>33.99</v>
          </cell>
          <cell r="C783">
            <v>0</v>
          </cell>
          <cell r="D783">
            <v>15.3</v>
          </cell>
          <cell r="E783">
            <v>88.017857142857153</v>
          </cell>
          <cell r="F783">
            <v>11.25</v>
          </cell>
          <cell r="G783">
            <v>35.89</v>
          </cell>
          <cell r="H783">
            <v>30.75</v>
          </cell>
          <cell r="I783">
            <v>19.78</v>
          </cell>
          <cell r="J783">
            <v>64.083721540581323</v>
          </cell>
          <cell r="K783">
            <v>21.72</v>
          </cell>
          <cell r="L783">
            <v>28.69</v>
          </cell>
          <cell r="M783">
            <v>21.46</v>
          </cell>
          <cell r="N783">
            <v>75.804240059065492</v>
          </cell>
          <cell r="O783">
            <v>33.99</v>
          </cell>
          <cell r="P783">
            <v>9.4600000000000009</v>
          </cell>
          <cell r="Q783">
            <v>15.3</v>
          </cell>
          <cell r="R783">
            <v>39.14</v>
          </cell>
          <cell r="S783">
            <v>9.7899999999999991</v>
          </cell>
          <cell r="T783">
            <v>44.59</v>
          </cell>
          <cell r="U783">
            <v>37.630000000000003</v>
          </cell>
          <cell r="V783">
            <v>13.61</v>
          </cell>
          <cell r="W783">
            <v>0</v>
          </cell>
          <cell r="X783">
            <v>80.629949261887901</v>
          </cell>
          <cell r="Y783">
            <v>1467.97</v>
          </cell>
          <cell r="Z783">
            <v>60.580811832483207</v>
          </cell>
          <cell r="AB783">
            <v>39862</v>
          </cell>
          <cell r="AC783">
            <v>88.017857142857153</v>
          </cell>
          <cell r="AD783">
            <v>64.083721540581323</v>
          </cell>
          <cell r="AE783">
            <v>75.804240059065492</v>
          </cell>
          <cell r="AF783">
            <v>80.629949261887901</v>
          </cell>
          <cell r="AG783">
            <v>60.580811832483207</v>
          </cell>
        </row>
        <row r="784">
          <cell r="A784">
            <v>39863</v>
          </cell>
          <cell r="B784">
            <v>33.79</v>
          </cell>
          <cell r="C784">
            <v>0</v>
          </cell>
          <cell r="D784">
            <v>15.57</v>
          </cell>
          <cell r="E784">
            <v>88.142857142857139</v>
          </cell>
          <cell r="F784">
            <v>11.05</v>
          </cell>
          <cell r="G784">
            <v>36.049999999999997</v>
          </cell>
          <cell r="H784">
            <v>31.42</v>
          </cell>
          <cell r="I784">
            <v>19.579999999999998</v>
          </cell>
          <cell r="J784">
            <v>64.365855258841279</v>
          </cell>
          <cell r="K784">
            <v>21.67</v>
          </cell>
          <cell r="L784">
            <v>30.13</v>
          </cell>
          <cell r="M784">
            <v>21.62</v>
          </cell>
          <cell r="N784">
            <v>77.439088703723229</v>
          </cell>
          <cell r="O784">
            <v>33.79</v>
          </cell>
          <cell r="P784">
            <v>9.6300000000000008</v>
          </cell>
          <cell r="Q784">
            <v>15.57</v>
          </cell>
          <cell r="R784">
            <v>39.200000000000003</v>
          </cell>
          <cell r="S784">
            <v>10.02</v>
          </cell>
          <cell r="T784">
            <v>44.89</v>
          </cell>
          <cell r="U784">
            <v>37.82</v>
          </cell>
          <cell r="V784">
            <v>14.26</v>
          </cell>
          <cell r="W784">
            <v>0</v>
          </cell>
          <cell r="X784">
            <v>81.291597413169654</v>
          </cell>
          <cell r="Y784">
            <v>1442.82</v>
          </cell>
          <cell r="Z784">
            <v>59.542910909721193</v>
          </cell>
          <cell r="AB784">
            <v>39863</v>
          </cell>
          <cell r="AC784">
            <v>88.142857142857139</v>
          </cell>
          <cell r="AD784">
            <v>64.365855258841279</v>
          </cell>
          <cell r="AE784">
            <v>77.439088703723229</v>
          </cell>
          <cell r="AF784">
            <v>81.291597413169654</v>
          </cell>
          <cell r="AG784">
            <v>59.542910909721193</v>
          </cell>
        </row>
        <row r="785">
          <cell r="A785">
            <v>39864</v>
          </cell>
          <cell r="B785">
            <v>33.68</v>
          </cell>
          <cell r="C785">
            <v>0</v>
          </cell>
          <cell r="D785">
            <v>15.56</v>
          </cell>
          <cell r="E785">
            <v>87.928571428571431</v>
          </cell>
          <cell r="F785">
            <v>11.1</v>
          </cell>
          <cell r="G785">
            <v>35.54</v>
          </cell>
          <cell r="H785">
            <v>34.68</v>
          </cell>
          <cell r="I785">
            <v>19.68</v>
          </cell>
          <cell r="J785">
            <v>66.268617544780525</v>
          </cell>
          <cell r="K785">
            <v>21.7</v>
          </cell>
          <cell r="L785">
            <v>30.86</v>
          </cell>
          <cell r="M785">
            <v>21.2</v>
          </cell>
          <cell r="N785">
            <v>77.797700664486868</v>
          </cell>
          <cell r="O785">
            <v>33.68</v>
          </cell>
          <cell r="P785">
            <v>9.8000000000000007</v>
          </cell>
          <cell r="Q785">
            <v>15.56</v>
          </cell>
          <cell r="R785">
            <v>39.700000000000003</v>
          </cell>
          <cell r="S785">
            <v>10.119999999999999</v>
          </cell>
          <cell r="T785">
            <v>45</v>
          </cell>
          <cell r="U785">
            <v>37.94</v>
          </cell>
          <cell r="V785">
            <v>14.5</v>
          </cell>
          <cell r="W785">
            <v>0</v>
          </cell>
          <cell r="X785">
            <v>81.735337490676002</v>
          </cell>
          <cell r="Y785">
            <v>1441.23</v>
          </cell>
          <cell r="Z785">
            <v>59.477294111820932</v>
          </cell>
          <cell r="AB785">
            <v>39864</v>
          </cell>
          <cell r="AC785">
            <v>87.928571428571431</v>
          </cell>
          <cell r="AD785">
            <v>66.268617544780525</v>
          </cell>
          <cell r="AE785">
            <v>77.797700664486868</v>
          </cell>
          <cell r="AF785">
            <v>81.735337490676002</v>
          </cell>
          <cell r="AG785">
            <v>59.477294111820932</v>
          </cell>
        </row>
        <row r="786">
          <cell r="A786">
            <v>39865</v>
          </cell>
          <cell r="B786">
            <v>33.68</v>
          </cell>
          <cell r="C786">
            <v>0</v>
          </cell>
          <cell r="D786">
            <v>15.56</v>
          </cell>
          <cell r="E786">
            <v>87.928571428571431</v>
          </cell>
          <cell r="F786">
            <v>11.1</v>
          </cell>
          <cell r="G786">
            <v>35.54</v>
          </cell>
          <cell r="H786">
            <v>34.68</v>
          </cell>
          <cell r="I786">
            <v>19.68</v>
          </cell>
          <cell r="J786">
            <v>66.268617544780525</v>
          </cell>
          <cell r="K786">
            <v>21.7</v>
          </cell>
          <cell r="L786">
            <v>30.86</v>
          </cell>
          <cell r="M786">
            <v>21.2</v>
          </cell>
          <cell r="N786">
            <v>77.797700664486868</v>
          </cell>
          <cell r="O786">
            <v>33.68</v>
          </cell>
          <cell r="P786">
            <v>9.8000000000000007</v>
          </cell>
          <cell r="Q786">
            <v>15.56</v>
          </cell>
          <cell r="R786">
            <v>39.700000000000003</v>
          </cell>
          <cell r="S786">
            <v>10.119999999999999</v>
          </cell>
          <cell r="T786">
            <v>45</v>
          </cell>
          <cell r="U786">
            <v>37.94</v>
          </cell>
          <cell r="V786">
            <v>14.5</v>
          </cell>
          <cell r="W786">
            <v>0</v>
          </cell>
          <cell r="X786">
            <v>81.735337490676002</v>
          </cell>
          <cell r="Y786">
            <v>1441.23</v>
          </cell>
          <cell r="Z786">
            <v>59.477294111820932</v>
          </cell>
          <cell r="AB786">
            <v>39865</v>
          </cell>
          <cell r="AC786">
            <v>87.928571428571431</v>
          </cell>
          <cell r="AD786">
            <v>66.268617544780525</v>
          </cell>
          <cell r="AE786">
            <v>77.797700664486868</v>
          </cell>
          <cell r="AF786">
            <v>81.735337490676002</v>
          </cell>
          <cell r="AG786">
            <v>59.477294111820932</v>
          </cell>
        </row>
        <row r="787">
          <cell r="A787">
            <v>39866</v>
          </cell>
          <cell r="B787">
            <v>33.68</v>
          </cell>
          <cell r="C787">
            <v>0</v>
          </cell>
          <cell r="D787">
            <v>15.56</v>
          </cell>
          <cell r="E787">
            <v>87.928571428571431</v>
          </cell>
          <cell r="F787">
            <v>11.1</v>
          </cell>
          <cell r="G787">
            <v>35.54</v>
          </cell>
          <cell r="H787">
            <v>34.68</v>
          </cell>
          <cell r="I787">
            <v>19.68</v>
          </cell>
          <cell r="J787">
            <v>66.268617544780525</v>
          </cell>
          <cell r="K787">
            <v>21.7</v>
          </cell>
          <cell r="L787">
            <v>30.86</v>
          </cell>
          <cell r="M787">
            <v>21.2</v>
          </cell>
          <cell r="N787">
            <v>77.797700664486868</v>
          </cell>
          <cell r="O787">
            <v>33.68</v>
          </cell>
          <cell r="P787">
            <v>9.8000000000000007</v>
          </cell>
          <cell r="Q787">
            <v>15.56</v>
          </cell>
          <cell r="R787">
            <v>39.700000000000003</v>
          </cell>
          <cell r="S787">
            <v>10.119999999999999</v>
          </cell>
          <cell r="T787">
            <v>45</v>
          </cell>
          <cell r="U787">
            <v>37.94</v>
          </cell>
          <cell r="V787">
            <v>14.5</v>
          </cell>
          <cell r="W787">
            <v>0</v>
          </cell>
          <cell r="X787">
            <v>81.735337490676002</v>
          </cell>
          <cell r="Y787">
            <v>1441.23</v>
          </cell>
          <cell r="Z787">
            <v>59.477294111820932</v>
          </cell>
          <cell r="AB787">
            <v>39866</v>
          </cell>
          <cell r="AC787">
            <v>87.928571428571431</v>
          </cell>
          <cell r="AD787">
            <v>66.268617544780525</v>
          </cell>
          <cell r="AE787">
            <v>77.797700664486868</v>
          </cell>
          <cell r="AF787">
            <v>81.735337490676002</v>
          </cell>
          <cell r="AG787">
            <v>59.477294111820932</v>
          </cell>
        </row>
        <row r="788">
          <cell r="A788">
            <v>39867</v>
          </cell>
          <cell r="B788">
            <v>34.32</v>
          </cell>
          <cell r="C788">
            <v>0</v>
          </cell>
          <cell r="D788">
            <v>15.07</v>
          </cell>
          <cell r="E788">
            <v>88.196428571428569</v>
          </cell>
          <cell r="F788">
            <v>10.65</v>
          </cell>
          <cell r="G788">
            <v>33.78</v>
          </cell>
          <cell r="H788">
            <v>32.799999999999997</v>
          </cell>
          <cell r="I788">
            <v>19.010000000000002</v>
          </cell>
          <cell r="J788">
            <v>63.14546289613542</v>
          </cell>
          <cell r="K788">
            <v>19.98</v>
          </cell>
          <cell r="L788">
            <v>28.04</v>
          </cell>
          <cell r="M788">
            <v>20.14</v>
          </cell>
          <cell r="N788">
            <v>71.891150722497628</v>
          </cell>
          <cell r="O788">
            <v>34.32</v>
          </cell>
          <cell r="P788">
            <v>10</v>
          </cell>
          <cell r="Q788">
            <v>15.07</v>
          </cell>
          <cell r="R788">
            <v>39.25</v>
          </cell>
          <cell r="S788">
            <v>10</v>
          </cell>
          <cell r="T788">
            <v>43.6</v>
          </cell>
          <cell r="U788">
            <v>37.32</v>
          </cell>
          <cell r="V788">
            <v>14.13</v>
          </cell>
          <cell r="W788">
            <v>0</v>
          </cell>
          <cell r="X788">
            <v>80.701264631487135</v>
          </cell>
          <cell r="Y788">
            <v>1387.72</v>
          </cell>
          <cell r="Z788">
            <v>57.269020617705813</v>
          </cell>
          <cell r="AB788">
            <v>39867</v>
          </cell>
          <cell r="AC788">
            <v>88.196428571428569</v>
          </cell>
          <cell r="AD788">
            <v>63.14546289613542</v>
          </cell>
          <cell r="AE788">
            <v>71.891150722497628</v>
          </cell>
          <cell r="AF788">
            <v>80.701264631487135</v>
          </cell>
          <cell r="AG788">
            <v>57.269020617705813</v>
          </cell>
        </row>
        <row r="789">
          <cell r="A789">
            <v>39868</v>
          </cell>
          <cell r="B789">
            <v>35.43</v>
          </cell>
          <cell r="C789">
            <v>0</v>
          </cell>
          <cell r="D789">
            <v>15.58</v>
          </cell>
          <cell r="E789">
            <v>91.089285714285708</v>
          </cell>
          <cell r="F789">
            <v>11.01</v>
          </cell>
          <cell r="G789">
            <v>33.99</v>
          </cell>
          <cell r="H789">
            <v>32.01</v>
          </cell>
          <cell r="I789">
            <v>19.79</v>
          </cell>
          <cell r="J789">
            <v>63.512892854799539</v>
          </cell>
          <cell r="K789">
            <v>21.12</v>
          </cell>
          <cell r="L789">
            <v>28.61</v>
          </cell>
          <cell r="M789">
            <v>20.92</v>
          </cell>
          <cell r="N789">
            <v>74.51745596456071</v>
          </cell>
          <cell r="O789">
            <v>35.43</v>
          </cell>
          <cell r="P789">
            <v>9.8699999999999992</v>
          </cell>
          <cell r="Q789">
            <v>15.58</v>
          </cell>
          <cell r="R789">
            <v>40.04</v>
          </cell>
          <cell r="S789">
            <v>9.48</v>
          </cell>
          <cell r="T789">
            <v>44.92</v>
          </cell>
          <cell r="U789">
            <v>38.299999999999997</v>
          </cell>
          <cell r="V789">
            <v>14.7</v>
          </cell>
          <cell r="W789">
            <v>0</v>
          </cell>
          <cell r="X789">
            <v>82.535654416178502</v>
          </cell>
          <cell r="Y789">
            <v>1441.83</v>
          </cell>
          <cell r="Z789">
            <v>59.502055167632349</v>
          </cell>
          <cell r="AB789">
            <v>39868</v>
          </cell>
          <cell r="AC789">
            <v>91.089285714285708</v>
          </cell>
          <cell r="AD789">
            <v>63.512892854799539</v>
          </cell>
          <cell r="AE789">
            <v>74.51745596456071</v>
          </cell>
          <cell r="AF789">
            <v>82.535654416178502</v>
          </cell>
          <cell r="AG789">
            <v>59.502055167632349</v>
          </cell>
        </row>
        <row r="790">
          <cell r="A790">
            <v>39869</v>
          </cell>
          <cell r="B790">
            <v>35.15</v>
          </cell>
          <cell r="C790">
            <v>0</v>
          </cell>
          <cell r="D790">
            <v>15.6</v>
          </cell>
          <cell r="E790">
            <v>90.625</v>
          </cell>
          <cell r="F790">
            <v>10.43</v>
          </cell>
          <cell r="G790">
            <v>33.51</v>
          </cell>
          <cell r="H790">
            <v>31.74</v>
          </cell>
          <cell r="I790">
            <v>18.809999999999999</v>
          </cell>
          <cell r="J790">
            <v>61.997244275310017</v>
          </cell>
          <cell r="K790">
            <v>20.36</v>
          </cell>
          <cell r="L790">
            <v>28.28</v>
          </cell>
          <cell r="M790">
            <v>19.510000000000002</v>
          </cell>
          <cell r="N790">
            <v>71.880603311886944</v>
          </cell>
          <cell r="O790">
            <v>35.15</v>
          </cell>
          <cell r="P790">
            <v>9.43</v>
          </cell>
          <cell r="Q790">
            <v>15.6</v>
          </cell>
          <cell r="R790">
            <v>39.9</v>
          </cell>
          <cell r="S790">
            <v>8.74</v>
          </cell>
          <cell r="T790">
            <v>43.7</v>
          </cell>
          <cell r="U790">
            <v>37.200000000000003</v>
          </cell>
          <cell r="V790">
            <v>14.37</v>
          </cell>
          <cell r="W790">
            <v>0</v>
          </cell>
          <cell r="X790">
            <v>80.859743230596521</v>
          </cell>
          <cell r="Y790">
            <v>1425.43</v>
          </cell>
          <cell r="Z790">
            <v>58.825252975453544</v>
          </cell>
          <cell r="AB790">
            <v>39869</v>
          </cell>
          <cell r="AC790">
            <v>90.625</v>
          </cell>
          <cell r="AD790">
            <v>61.997244275310017</v>
          </cell>
          <cell r="AE790">
            <v>71.880603311886944</v>
          </cell>
          <cell r="AF790">
            <v>80.859743230596521</v>
          </cell>
          <cell r="AG790">
            <v>58.825252975453544</v>
          </cell>
        </row>
        <row r="791">
          <cell r="A791">
            <v>39870</v>
          </cell>
          <cell r="B791">
            <v>34.17</v>
          </cell>
          <cell r="C791">
            <v>0</v>
          </cell>
          <cell r="D791">
            <v>14.83</v>
          </cell>
          <cell r="E791">
            <v>87.5</v>
          </cell>
          <cell r="F791">
            <v>9.91</v>
          </cell>
          <cell r="G791">
            <v>31.66</v>
          </cell>
          <cell r="H791">
            <v>30.33</v>
          </cell>
          <cell r="I791">
            <v>18.55</v>
          </cell>
          <cell r="J791">
            <v>59.346499573518798</v>
          </cell>
          <cell r="K791">
            <v>19.260000000000002</v>
          </cell>
          <cell r="L791">
            <v>25.69</v>
          </cell>
          <cell r="M791">
            <v>17.920000000000002</v>
          </cell>
          <cell r="N791">
            <v>66.311570509439932</v>
          </cell>
          <cell r="O791">
            <v>34.17</v>
          </cell>
          <cell r="P791">
            <v>8.99</v>
          </cell>
          <cell r="Q791">
            <v>14.83</v>
          </cell>
          <cell r="R791">
            <v>39.619999999999997</v>
          </cell>
          <cell r="S791">
            <v>8.2200000000000006</v>
          </cell>
          <cell r="T791">
            <v>41.14</v>
          </cell>
          <cell r="U791">
            <v>36.72</v>
          </cell>
          <cell r="V791">
            <v>13.98</v>
          </cell>
          <cell r="W791">
            <v>0</v>
          </cell>
          <cell r="X791">
            <v>78.316161714890569</v>
          </cell>
          <cell r="Y791">
            <v>1391.47</v>
          </cell>
          <cell r="Z791">
            <v>57.423777216527185</v>
          </cell>
          <cell r="AB791">
            <v>39870</v>
          </cell>
          <cell r="AC791">
            <v>87.5</v>
          </cell>
          <cell r="AD791">
            <v>59.346499573518798</v>
          </cell>
          <cell r="AE791">
            <v>66.311570509439932</v>
          </cell>
          <cell r="AF791">
            <v>78.316161714890569</v>
          </cell>
          <cell r="AG791">
            <v>57.423777216527185</v>
          </cell>
        </row>
        <row r="792">
          <cell r="A792">
            <v>39871</v>
          </cell>
          <cell r="B792">
            <v>25.5</v>
          </cell>
          <cell r="C792">
            <v>0</v>
          </cell>
          <cell r="D792">
            <v>14.78</v>
          </cell>
          <cell r="E792">
            <v>71.928571428571431</v>
          </cell>
          <cell r="F792">
            <v>9.11</v>
          </cell>
          <cell r="G792">
            <v>33.159999999999997</v>
          </cell>
          <cell r="H792">
            <v>30.38</v>
          </cell>
          <cell r="I792">
            <v>18.86</v>
          </cell>
          <cell r="J792">
            <v>60.0419919952759</v>
          </cell>
          <cell r="K792">
            <v>18.73</v>
          </cell>
          <cell r="L792">
            <v>24.78</v>
          </cell>
          <cell r="M792">
            <v>16.98</v>
          </cell>
          <cell r="N792">
            <v>63.801286784094515</v>
          </cell>
          <cell r="O792">
            <v>25.5</v>
          </cell>
          <cell r="P792">
            <v>8.6999999999999993</v>
          </cell>
          <cell r="Q792">
            <v>14.78</v>
          </cell>
          <cell r="R792">
            <v>38.770000000000003</v>
          </cell>
          <cell r="S792">
            <v>7.97</v>
          </cell>
          <cell r="T792">
            <v>41.02</v>
          </cell>
          <cell r="U792">
            <v>36.6</v>
          </cell>
          <cell r="V792">
            <v>13.85</v>
          </cell>
          <cell r="W792">
            <v>0</v>
          </cell>
          <cell r="X792">
            <v>74.16402241822415</v>
          </cell>
          <cell r="Y792">
            <v>1377.84</v>
          </cell>
          <cell r="Z792">
            <v>56.861288565344424</v>
          </cell>
          <cell r="AB792">
            <v>39871</v>
          </cell>
          <cell r="AC792">
            <v>71.928571428571431</v>
          </cell>
          <cell r="AD792">
            <v>60.0419919952759</v>
          </cell>
          <cell r="AE792">
            <v>63.801286784094515</v>
          </cell>
          <cell r="AF792">
            <v>74.16402241822415</v>
          </cell>
          <cell r="AG792">
            <v>56.861288565344424</v>
          </cell>
        </row>
        <row r="793">
          <cell r="A793">
            <v>39872</v>
          </cell>
          <cell r="B793">
            <v>25.5</v>
          </cell>
          <cell r="C793">
            <v>0</v>
          </cell>
          <cell r="D793">
            <v>14.78</v>
          </cell>
          <cell r="E793">
            <v>71.928571428571431</v>
          </cell>
          <cell r="F793">
            <v>9.11</v>
          </cell>
          <cell r="G793">
            <v>33.159999999999997</v>
          </cell>
          <cell r="H793">
            <v>30.38</v>
          </cell>
          <cell r="I793">
            <v>18.86</v>
          </cell>
          <cell r="J793">
            <v>60.0419919952759</v>
          </cell>
          <cell r="K793">
            <v>18.73</v>
          </cell>
          <cell r="L793">
            <v>24.78</v>
          </cell>
          <cell r="M793">
            <v>16.98</v>
          </cell>
          <cell r="N793">
            <v>63.801286784094515</v>
          </cell>
          <cell r="O793">
            <v>25.5</v>
          </cell>
          <cell r="P793">
            <v>8.6999999999999993</v>
          </cell>
          <cell r="Q793">
            <v>14.78</v>
          </cell>
          <cell r="R793">
            <v>38.770000000000003</v>
          </cell>
          <cell r="S793">
            <v>7.97</v>
          </cell>
          <cell r="T793">
            <v>41.02</v>
          </cell>
          <cell r="U793">
            <v>36.6</v>
          </cell>
          <cell r="V793">
            <v>13.85</v>
          </cell>
          <cell r="W793">
            <v>0</v>
          </cell>
          <cell r="X793">
            <v>74.16402241822415</v>
          </cell>
          <cell r="Y793">
            <v>1377.84</v>
          </cell>
          <cell r="Z793">
            <v>56.861288565344424</v>
          </cell>
          <cell r="AB793">
            <v>39872</v>
          </cell>
          <cell r="AC793">
            <v>71.928571428571431</v>
          </cell>
          <cell r="AD793">
            <v>60.0419919952759</v>
          </cell>
          <cell r="AE793">
            <v>63.801286784094515</v>
          </cell>
          <cell r="AF793">
            <v>74.16402241822415</v>
          </cell>
          <cell r="AG793">
            <v>56.861288565344424</v>
          </cell>
        </row>
        <row r="794">
          <cell r="A794">
            <v>39873</v>
          </cell>
          <cell r="B794">
            <v>25.5</v>
          </cell>
          <cell r="C794">
            <v>0</v>
          </cell>
          <cell r="D794">
            <v>14.78</v>
          </cell>
          <cell r="E794">
            <v>71.928571428571431</v>
          </cell>
          <cell r="F794">
            <v>9.11</v>
          </cell>
          <cell r="G794">
            <v>33.159999999999997</v>
          </cell>
          <cell r="H794">
            <v>30.38</v>
          </cell>
          <cell r="I794">
            <v>18.86</v>
          </cell>
          <cell r="J794">
            <v>60.0419919952759</v>
          </cell>
          <cell r="K794">
            <v>18.73</v>
          </cell>
          <cell r="L794">
            <v>24.78</v>
          </cell>
          <cell r="M794">
            <v>16.98</v>
          </cell>
          <cell r="N794">
            <v>63.801286784094515</v>
          </cell>
          <cell r="O794">
            <v>25.5</v>
          </cell>
          <cell r="P794">
            <v>8.6999999999999993</v>
          </cell>
          <cell r="Q794">
            <v>14.78</v>
          </cell>
          <cell r="R794">
            <v>38.770000000000003</v>
          </cell>
          <cell r="S794">
            <v>7.97</v>
          </cell>
          <cell r="T794">
            <v>41.02</v>
          </cell>
          <cell r="U794">
            <v>36.6</v>
          </cell>
          <cell r="V794">
            <v>13.85</v>
          </cell>
          <cell r="W794">
            <v>0</v>
          </cell>
          <cell r="X794">
            <v>74.16402241822415</v>
          </cell>
          <cell r="Y794">
            <v>1377.84</v>
          </cell>
          <cell r="Z794">
            <v>56.861288565344424</v>
          </cell>
          <cell r="AB794">
            <v>39873</v>
          </cell>
          <cell r="AC794">
            <v>71.928571428571431</v>
          </cell>
          <cell r="AD794">
            <v>60.0419919952759</v>
          </cell>
          <cell r="AE794">
            <v>63.801286784094515</v>
          </cell>
          <cell r="AF794">
            <v>74.16402241822415</v>
          </cell>
          <cell r="AG794">
            <v>56.861288565344424</v>
          </cell>
        </row>
        <row r="795">
          <cell r="A795">
            <v>39874</v>
          </cell>
          <cell r="B795">
            <v>25.67</v>
          </cell>
          <cell r="C795">
            <v>0</v>
          </cell>
          <cell r="D795">
            <v>13.98</v>
          </cell>
          <cell r="E795">
            <v>70.803571428571445</v>
          </cell>
          <cell r="F795">
            <v>7.45</v>
          </cell>
          <cell r="G795">
            <v>32.31</v>
          </cell>
          <cell r="H795">
            <v>30.33</v>
          </cell>
          <cell r="I795">
            <v>17.36</v>
          </cell>
          <cell r="J795">
            <v>57.378124794960961</v>
          </cell>
          <cell r="K795">
            <v>17.850000000000001</v>
          </cell>
          <cell r="L795">
            <v>23.7</v>
          </cell>
          <cell r="M795">
            <v>16.010000000000002</v>
          </cell>
          <cell r="N795">
            <v>60.710895475160854</v>
          </cell>
          <cell r="O795">
            <v>25.67</v>
          </cell>
          <cell r="P795">
            <v>8.3000000000000007</v>
          </cell>
          <cell r="Q795">
            <v>13.98</v>
          </cell>
          <cell r="R795">
            <v>36.590000000000003</v>
          </cell>
          <cell r="S795">
            <v>7.73</v>
          </cell>
          <cell r="T795">
            <v>39.71</v>
          </cell>
          <cell r="U795">
            <v>34.869999999999997</v>
          </cell>
          <cell r="V795">
            <v>12.88</v>
          </cell>
          <cell r="W795">
            <v>0</v>
          </cell>
          <cell r="X795">
            <v>71.208396544833747</v>
          </cell>
          <cell r="Y795">
            <v>1322.85</v>
          </cell>
          <cell r="Z795">
            <v>54.591937800227797</v>
          </cell>
          <cell r="AB795">
            <v>39874</v>
          </cell>
          <cell r="AC795">
            <v>70.803571428571445</v>
          </cell>
          <cell r="AD795">
            <v>57.378124794960961</v>
          </cell>
          <cell r="AE795">
            <v>60.710895475160854</v>
          </cell>
          <cell r="AF795">
            <v>71.208396544833747</v>
          </cell>
          <cell r="AG795">
            <v>54.591937800227797</v>
          </cell>
        </row>
        <row r="796">
          <cell r="A796">
            <v>39875</v>
          </cell>
          <cell r="B796">
            <v>25.2</v>
          </cell>
          <cell r="C796">
            <v>0</v>
          </cell>
          <cell r="D796">
            <v>13.57</v>
          </cell>
          <cell r="E796">
            <v>69.232142857142847</v>
          </cell>
          <cell r="F796">
            <v>7.77</v>
          </cell>
          <cell r="G796">
            <v>32.18</v>
          </cell>
          <cell r="H796">
            <v>31.13</v>
          </cell>
          <cell r="I796">
            <v>17.829999999999998</v>
          </cell>
          <cell r="J796">
            <v>58.336067187192441</v>
          </cell>
          <cell r="K796">
            <v>17.52</v>
          </cell>
          <cell r="L796">
            <v>22.97</v>
          </cell>
          <cell r="M796">
            <v>16.09</v>
          </cell>
          <cell r="N796">
            <v>59.677249235312722</v>
          </cell>
          <cell r="O796">
            <v>25.2</v>
          </cell>
          <cell r="P796">
            <v>7.95</v>
          </cell>
          <cell r="Q796">
            <v>13.57</v>
          </cell>
          <cell r="R796">
            <v>36.14</v>
          </cell>
          <cell r="S796">
            <v>7.79</v>
          </cell>
          <cell r="T796">
            <v>39.6</v>
          </cell>
          <cell r="U796">
            <v>34.869999999999997</v>
          </cell>
          <cell r="V796">
            <v>12.56</v>
          </cell>
          <cell r="W796">
            <v>0</v>
          </cell>
          <cell r="X796">
            <v>70.396193724398032</v>
          </cell>
          <cell r="Y796">
            <v>1321.01</v>
          </cell>
          <cell r="Z796">
            <v>54.516003895739452</v>
          </cell>
          <cell r="AB796">
            <v>39875</v>
          </cell>
          <cell r="AC796">
            <v>69.232142857142847</v>
          </cell>
          <cell r="AD796">
            <v>58.336067187192441</v>
          </cell>
          <cell r="AE796">
            <v>59.677249235312722</v>
          </cell>
          <cell r="AF796">
            <v>70.396193724398032</v>
          </cell>
          <cell r="AG796">
            <v>54.516003895739452</v>
          </cell>
        </row>
        <row r="797">
          <cell r="A797">
            <v>39876</v>
          </cell>
          <cell r="B797">
            <v>26.95</v>
          </cell>
          <cell r="C797">
            <v>0</v>
          </cell>
          <cell r="D797">
            <v>13.39</v>
          </cell>
          <cell r="E797">
            <v>72.035714285714292</v>
          </cell>
          <cell r="F797">
            <v>8.07</v>
          </cell>
          <cell r="G797">
            <v>32.909999999999997</v>
          </cell>
          <cell r="H797">
            <v>30.95</v>
          </cell>
          <cell r="I797">
            <v>18.36</v>
          </cell>
          <cell r="J797">
            <v>59.241519585329037</v>
          </cell>
          <cell r="K797">
            <v>19.239999999999998</v>
          </cell>
          <cell r="L797">
            <v>24.19</v>
          </cell>
          <cell r="M797">
            <v>16.260000000000002</v>
          </cell>
          <cell r="N797">
            <v>62.957493935238894</v>
          </cell>
          <cell r="O797">
            <v>26.95</v>
          </cell>
          <cell r="P797">
            <v>8.08</v>
          </cell>
          <cell r="Q797">
            <v>13.39</v>
          </cell>
          <cell r="R797">
            <v>36.56</v>
          </cell>
          <cell r="S797">
            <v>7.96</v>
          </cell>
          <cell r="T797">
            <v>40.65</v>
          </cell>
          <cell r="U797">
            <v>35.22</v>
          </cell>
          <cell r="V797">
            <v>12.58</v>
          </cell>
          <cell r="W797">
            <v>0</v>
          </cell>
          <cell r="X797">
            <v>71.866082731137766</v>
          </cell>
          <cell r="Y797">
            <v>1353.74</v>
          </cell>
          <cell r="Z797">
            <v>55.8667194902524</v>
          </cell>
          <cell r="AB797">
            <v>39876</v>
          </cell>
          <cell r="AC797">
            <v>72.035714285714292</v>
          </cell>
          <cell r="AD797">
            <v>59.241519585329037</v>
          </cell>
          <cell r="AE797">
            <v>62.957493935238894</v>
          </cell>
          <cell r="AF797">
            <v>71.866082731137766</v>
          </cell>
          <cell r="AG797">
            <v>55.8667194902524</v>
          </cell>
        </row>
        <row r="798">
          <cell r="A798">
            <v>39877</v>
          </cell>
          <cell r="B798">
            <v>27.5</v>
          </cell>
          <cell r="C798">
            <v>0</v>
          </cell>
          <cell r="D798">
            <v>13.36</v>
          </cell>
          <cell r="E798">
            <v>72.964285714285708</v>
          </cell>
          <cell r="F798">
            <v>7.31</v>
          </cell>
          <cell r="G798">
            <v>31.84</v>
          </cell>
          <cell r="H798">
            <v>30.92</v>
          </cell>
          <cell r="I798">
            <v>17.91</v>
          </cell>
          <cell r="J798">
            <v>57.725871005839501</v>
          </cell>
          <cell r="K798">
            <v>17.28</v>
          </cell>
          <cell r="L798">
            <v>22.64</v>
          </cell>
          <cell r="M798">
            <v>15.04</v>
          </cell>
          <cell r="N798">
            <v>57.968568716380133</v>
          </cell>
          <cell r="O798">
            <v>27.5</v>
          </cell>
          <cell r="P798">
            <v>7.85</v>
          </cell>
          <cell r="Q798">
            <v>13.36</v>
          </cell>
          <cell r="R798">
            <v>35.51</v>
          </cell>
          <cell r="S798">
            <v>7.47</v>
          </cell>
          <cell r="T798">
            <v>39.47</v>
          </cell>
          <cell r="U798">
            <v>36.29</v>
          </cell>
          <cell r="V798">
            <v>12.01</v>
          </cell>
          <cell r="W798">
            <v>0</v>
          </cell>
          <cell r="X798">
            <v>71.101423490434883</v>
          </cell>
          <cell r="Y798">
            <v>1299.5899999999999</v>
          </cell>
          <cell r="Z798">
            <v>53.632034203271758</v>
          </cell>
          <cell r="AB798">
            <v>39877</v>
          </cell>
          <cell r="AC798">
            <v>72.964285714285708</v>
          </cell>
          <cell r="AD798">
            <v>57.725871005839501</v>
          </cell>
          <cell r="AE798">
            <v>57.968568716380133</v>
          </cell>
          <cell r="AF798">
            <v>71.101423490434883</v>
          </cell>
          <cell r="AG798">
            <v>53.632034203271758</v>
          </cell>
        </row>
        <row r="799">
          <cell r="A799">
            <v>39878</v>
          </cell>
          <cell r="B799">
            <v>26.66</v>
          </cell>
          <cell r="C799">
            <v>0</v>
          </cell>
          <cell r="D799">
            <v>13.28</v>
          </cell>
          <cell r="E799">
            <v>71.321428571428569</v>
          </cell>
          <cell r="F799">
            <v>7.42</v>
          </cell>
          <cell r="G799">
            <v>32.840000000000003</v>
          </cell>
          <cell r="H799">
            <v>31.66</v>
          </cell>
          <cell r="I799">
            <v>18.5</v>
          </cell>
          <cell r="J799">
            <v>59.326815825733227</v>
          </cell>
          <cell r="K799">
            <v>17.14</v>
          </cell>
          <cell r="L799">
            <v>23.36</v>
          </cell>
          <cell r="M799">
            <v>15.5</v>
          </cell>
          <cell r="N799">
            <v>59.065499419892419</v>
          </cell>
          <cell r="O799">
            <v>26.66</v>
          </cell>
          <cell r="P799">
            <v>7.93</v>
          </cell>
          <cell r="Q799">
            <v>13.28</v>
          </cell>
          <cell r="R799">
            <v>35.49</v>
          </cell>
          <cell r="S799">
            <v>7.89</v>
          </cell>
          <cell r="T799">
            <v>39.380000000000003</v>
          </cell>
          <cell r="U799">
            <v>36.72</v>
          </cell>
          <cell r="V799">
            <v>12.36</v>
          </cell>
          <cell r="W799">
            <v>0</v>
          </cell>
          <cell r="X799">
            <v>71.200472614878279</v>
          </cell>
          <cell r="Y799">
            <v>1293.8499999999999</v>
          </cell>
          <cell r="Z799">
            <v>53.395153436009181</v>
          </cell>
          <cell r="AB799">
            <v>39878</v>
          </cell>
          <cell r="AC799">
            <v>71.321428571428569</v>
          </cell>
          <cell r="AD799">
            <v>59.326815825733227</v>
          </cell>
          <cell r="AE799">
            <v>59.065499419892419</v>
          </cell>
          <cell r="AF799">
            <v>71.200472614878279</v>
          </cell>
          <cell r="AG799">
            <v>53.395153436009181</v>
          </cell>
        </row>
        <row r="800">
          <cell r="A800">
            <v>39879</v>
          </cell>
          <cell r="B800">
            <v>26.66</v>
          </cell>
          <cell r="C800">
            <v>0</v>
          </cell>
          <cell r="D800">
            <v>13.28</v>
          </cell>
          <cell r="E800">
            <v>71.321428571428569</v>
          </cell>
          <cell r="F800">
            <v>7.42</v>
          </cell>
          <cell r="G800">
            <v>32.840000000000003</v>
          </cell>
          <cell r="H800">
            <v>31.66</v>
          </cell>
          <cell r="I800">
            <v>18.5</v>
          </cell>
          <cell r="J800">
            <v>59.326815825733227</v>
          </cell>
          <cell r="K800">
            <v>17.14</v>
          </cell>
          <cell r="L800">
            <v>23.36</v>
          </cell>
          <cell r="M800">
            <v>15.5</v>
          </cell>
          <cell r="N800">
            <v>59.065499419892419</v>
          </cell>
          <cell r="O800">
            <v>26.66</v>
          </cell>
          <cell r="P800">
            <v>7.93</v>
          </cell>
          <cell r="Q800">
            <v>13.28</v>
          </cell>
          <cell r="R800">
            <v>35.49</v>
          </cell>
          <cell r="S800">
            <v>7.89</v>
          </cell>
          <cell r="T800">
            <v>39.380000000000003</v>
          </cell>
          <cell r="U800">
            <v>36.72</v>
          </cell>
          <cell r="V800">
            <v>12.36</v>
          </cell>
          <cell r="W800">
            <v>0</v>
          </cell>
          <cell r="X800">
            <v>71.200472614878279</v>
          </cell>
          <cell r="Y800">
            <v>1293.8499999999999</v>
          </cell>
          <cell r="Z800">
            <v>53.395153436009181</v>
          </cell>
          <cell r="AB800">
            <v>39879</v>
          </cell>
          <cell r="AC800">
            <v>71.321428571428569</v>
          </cell>
          <cell r="AD800">
            <v>59.326815825733227</v>
          </cell>
          <cell r="AE800">
            <v>59.065499419892419</v>
          </cell>
          <cell r="AF800">
            <v>71.200472614878279</v>
          </cell>
          <cell r="AG800">
            <v>53.395153436009181</v>
          </cell>
        </row>
        <row r="801">
          <cell r="A801">
            <v>39880</v>
          </cell>
          <cell r="B801">
            <v>26.66</v>
          </cell>
          <cell r="C801">
            <v>0</v>
          </cell>
          <cell r="D801">
            <v>13.28</v>
          </cell>
          <cell r="E801">
            <v>71.321428571428569</v>
          </cell>
          <cell r="F801">
            <v>7.42</v>
          </cell>
          <cell r="G801">
            <v>32.840000000000003</v>
          </cell>
          <cell r="H801">
            <v>31.66</v>
          </cell>
          <cell r="I801">
            <v>18.5</v>
          </cell>
          <cell r="J801">
            <v>59.326815825733227</v>
          </cell>
          <cell r="K801">
            <v>17.14</v>
          </cell>
          <cell r="L801">
            <v>23.36</v>
          </cell>
          <cell r="M801">
            <v>15.5</v>
          </cell>
          <cell r="N801">
            <v>59.065499419892419</v>
          </cell>
          <cell r="O801">
            <v>26.66</v>
          </cell>
          <cell r="P801">
            <v>7.93</v>
          </cell>
          <cell r="Q801">
            <v>13.28</v>
          </cell>
          <cell r="R801">
            <v>35.49</v>
          </cell>
          <cell r="S801">
            <v>7.89</v>
          </cell>
          <cell r="T801">
            <v>39.380000000000003</v>
          </cell>
          <cell r="U801">
            <v>36.72</v>
          </cell>
          <cell r="V801">
            <v>12.36</v>
          </cell>
          <cell r="W801">
            <v>0</v>
          </cell>
          <cell r="X801">
            <v>71.200472614878279</v>
          </cell>
          <cell r="Y801">
            <v>1293.8499999999999</v>
          </cell>
          <cell r="Z801">
            <v>53.395153436009181</v>
          </cell>
          <cell r="AB801">
            <v>39880</v>
          </cell>
          <cell r="AC801">
            <v>71.321428571428569</v>
          </cell>
          <cell r="AD801">
            <v>59.326815825733227</v>
          </cell>
          <cell r="AE801">
            <v>59.065499419892419</v>
          </cell>
          <cell r="AF801">
            <v>71.200472614878279</v>
          </cell>
          <cell r="AG801">
            <v>53.395153436009181</v>
          </cell>
        </row>
        <row r="802">
          <cell r="A802">
            <v>39881</v>
          </cell>
          <cell r="B802">
            <v>26.63</v>
          </cell>
          <cell r="C802">
            <v>0</v>
          </cell>
          <cell r="D802">
            <v>13.19</v>
          </cell>
          <cell r="E802">
            <v>71.107142857142861</v>
          </cell>
          <cell r="F802">
            <v>7.39</v>
          </cell>
          <cell r="G802">
            <v>32.200000000000003</v>
          </cell>
          <cell r="H802">
            <v>31.85</v>
          </cell>
          <cell r="I802">
            <v>17.940000000000001</v>
          </cell>
          <cell r="J802">
            <v>58.644445902499832</v>
          </cell>
          <cell r="K802">
            <v>17.350000000000001</v>
          </cell>
          <cell r="L802">
            <v>23.15</v>
          </cell>
          <cell r="M802">
            <v>15.35</v>
          </cell>
          <cell r="N802">
            <v>58.907288260731995</v>
          </cell>
          <cell r="O802">
            <v>26.63</v>
          </cell>
          <cell r="P802">
            <v>8.43</v>
          </cell>
          <cell r="Q802">
            <v>13.19</v>
          </cell>
          <cell r="R802">
            <v>37.64</v>
          </cell>
          <cell r="S802">
            <v>7.92</v>
          </cell>
          <cell r="T802">
            <v>38.880000000000003</v>
          </cell>
          <cell r="U802">
            <v>38.369999999999997</v>
          </cell>
          <cell r="V802">
            <v>11.33</v>
          </cell>
          <cell r="W802">
            <v>0</v>
          </cell>
          <cell r="X802">
            <v>72.262279228911282</v>
          </cell>
          <cell r="Y802">
            <v>1268.6400000000001</v>
          </cell>
          <cell r="Z802">
            <v>52.354776407666023</v>
          </cell>
          <cell r="AB802">
            <v>39881</v>
          </cell>
          <cell r="AC802">
            <v>71.107142857142861</v>
          </cell>
          <cell r="AD802">
            <v>58.644445902499832</v>
          </cell>
          <cell r="AE802">
            <v>58.907288260731995</v>
          </cell>
          <cell r="AF802">
            <v>72.262279228911282</v>
          </cell>
          <cell r="AG802">
            <v>52.354776407666023</v>
          </cell>
        </row>
        <row r="803">
          <cell r="A803">
            <v>39882</v>
          </cell>
          <cell r="B803">
            <v>28.6</v>
          </cell>
          <cell r="C803">
            <v>0</v>
          </cell>
          <cell r="D803">
            <v>13.65</v>
          </cell>
          <cell r="E803">
            <v>75.446428571428569</v>
          </cell>
          <cell r="F803">
            <v>7.69</v>
          </cell>
          <cell r="G803">
            <v>33.57</v>
          </cell>
          <cell r="H803">
            <v>32.840000000000003</v>
          </cell>
          <cell r="I803">
            <v>18.13</v>
          </cell>
          <cell r="J803">
            <v>60.51440194212978</v>
          </cell>
          <cell r="K803">
            <v>18.62</v>
          </cell>
          <cell r="L803">
            <v>24.47</v>
          </cell>
          <cell r="M803">
            <v>16.010000000000002</v>
          </cell>
          <cell r="N803">
            <v>62.335196709207899</v>
          </cell>
          <cell r="O803">
            <v>28.6</v>
          </cell>
          <cell r="P803">
            <v>8.74</v>
          </cell>
          <cell r="Q803">
            <v>13.65</v>
          </cell>
          <cell r="R803">
            <v>40.9</v>
          </cell>
          <cell r="S803">
            <v>8.3699999999999992</v>
          </cell>
          <cell r="T803">
            <v>41.92</v>
          </cell>
          <cell r="U803">
            <v>38.65</v>
          </cell>
          <cell r="V803">
            <v>11.86</v>
          </cell>
          <cell r="W803">
            <v>0</v>
          </cell>
          <cell r="X803">
            <v>76.343103155978469</v>
          </cell>
          <cell r="Y803">
            <v>1358.28</v>
          </cell>
          <cell r="Z803">
            <v>56.054078145892142</v>
          </cell>
          <cell r="AB803">
            <v>39882</v>
          </cell>
          <cell r="AC803">
            <v>75.446428571428569</v>
          </cell>
          <cell r="AD803">
            <v>60.51440194212978</v>
          </cell>
          <cell r="AE803">
            <v>62.335196709207899</v>
          </cell>
          <cell r="AF803">
            <v>76.343103155978469</v>
          </cell>
          <cell r="AG803">
            <v>56.054078145892142</v>
          </cell>
        </row>
        <row r="804">
          <cell r="A804">
            <v>39883</v>
          </cell>
          <cell r="B804">
            <v>26.74</v>
          </cell>
          <cell r="C804">
            <v>0</v>
          </cell>
          <cell r="D804">
            <v>13.8</v>
          </cell>
          <cell r="E804">
            <v>72.392857142857139</v>
          </cell>
          <cell r="F804">
            <v>7.4</v>
          </cell>
          <cell r="G804">
            <v>32.76</v>
          </cell>
          <cell r="H804">
            <v>32.380000000000003</v>
          </cell>
          <cell r="I804">
            <v>18.25</v>
          </cell>
          <cell r="J804">
            <v>59.569582048422021</v>
          </cell>
          <cell r="K804">
            <v>18.61</v>
          </cell>
          <cell r="L804">
            <v>23.84</v>
          </cell>
          <cell r="M804">
            <v>15.62</v>
          </cell>
          <cell r="N804">
            <v>61.248813416306291</v>
          </cell>
          <cell r="O804">
            <v>26.74</v>
          </cell>
          <cell r="P804">
            <v>8.31</v>
          </cell>
          <cell r="Q804">
            <v>13.8</v>
          </cell>
          <cell r="R804">
            <v>40.729999999999997</v>
          </cell>
          <cell r="S804">
            <v>8.5500000000000007</v>
          </cell>
          <cell r="T804">
            <v>34.770000000000003</v>
          </cell>
          <cell r="U804">
            <v>41.48</v>
          </cell>
          <cell r="V804">
            <v>11.64</v>
          </cell>
          <cell r="W804">
            <v>0</v>
          </cell>
          <cell r="X804">
            <v>73.700472515829134</v>
          </cell>
          <cell r="Y804">
            <v>1371.64</v>
          </cell>
          <cell r="Z804">
            <v>56.605424321959759</v>
          </cell>
          <cell r="AB804">
            <v>39883</v>
          </cell>
          <cell r="AC804">
            <v>72.392857142857139</v>
          </cell>
          <cell r="AD804">
            <v>59.569582048422021</v>
          </cell>
          <cell r="AE804">
            <v>61.248813416306291</v>
          </cell>
          <cell r="AF804">
            <v>73.700472515829134</v>
          </cell>
          <cell r="AG804">
            <v>56.605424321959759</v>
          </cell>
        </row>
        <row r="805">
          <cell r="A805">
            <v>39884</v>
          </cell>
          <cell r="B805">
            <v>27.64</v>
          </cell>
          <cell r="C805">
            <v>0</v>
          </cell>
          <cell r="D805">
            <v>14.69</v>
          </cell>
          <cell r="E805">
            <v>75.589285714285708</v>
          </cell>
          <cell r="F805">
            <v>7.43</v>
          </cell>
          <cell r="G805">
            <v>34.53</v>
          </cell>
          <cell r="H805">
            <v>33.880000000000003</v>
          </cell>
          <cell r="I805">
            <v>18.77</v>
          </cell>
          <cell r="J805">
            <v>62.075979266452329</v>
          </cell>
          <cell r="K805">
            <v>19.07</v>
          </cell>
          <cell r="L805">
            <v>25.35</v>
          </cell>
          <cell r="M805">
            <v>16.59</v>
          </cell>
          <cell r="N805">
            <v>64.34975213585065</v>
          </cell>
          <cell r="O805">
            <v>27.64</v>
          </cell>
          <cell r="P805">
            <v>8.58</v>
          </cell>
          <cell r="Q805">
            <v>14.69</v>
          </cell>
          <cell r="R805">
            <v>42.34</v>
          </cell>
          <cell r="S805">
            <v>9.0299999999999994</v>
          </cell>
          <cell r="T805">
            <v>35.15</v>
          </cell>
          <cell r="U805">
            <v>43.37</v>
          </cell>
          <cell r="V805">
            <v>11.7</v>
          </cell>
          <cell r="W805">
            <v>0</v>
          </cell>
          <cell r="X805">
            <v>76.267825821401516</v>
          </cell>
          <cell r="Y805">
            <v>1426.1</v>
          </cell>
          <cell r="Z805">
            <v>58.852902821109623</v>
          </cell>
          <cell r="AB805">
            <v>39884</v>
          </cell>
          <cell r="AC805">
            <v>75.589285714285708</v>
          </cell>
          <cell r="AD805">
            <v>62.075979266452329</v>
          </cell>
          <cell r="AE805">
            <v>64.34975213585065</v>
          </cell>
          <cell r="AF805">
            <v>76.267825821401516</v>
          </cell>
          <cell r="AG805">
            <v>58.852902821109623</v>
          </cell>
        </row>
        <row r="806">
          <cell r="A806">
            <v>39885</v>
          </cell>
          <cell r="B806">
            <v>28.36</v>
          </cell>
          <cell r="C806">
            <v>0</v>
          </cell>
          <cell r="D806">
            <v>14.78</v>
          </cell>
          <cell r="E806">
            <v>77.035714285714292</v>
          </cell>
          <cell r="F806">
            <v>8.27</v>
          </cell>
          <cell r="G806">
            <v>35.21</v>
          </cell>
          <cell r="H806">
            <v>35.33</v>
          </cell>
          <cell r="I806">
            <v>18.2</v>
          </cell>
          <cell r="J806">
            <v>63.650679089298613</v>
          </cell>
          <cell r="K806">
            <v>20.37</v>
          </cell>
          <cell r="L806">
            <v>26.7</v>
          </cell>
          <cell r="M806">
            <v>17.079999999999998</v>
          </cell>
          <cell r="N806">
            <v>67.661639067608903</v>
          </cell>
          <cell r="O806">
            <v>28.36</v>
          </cell>
          <cell r="P806">
            <v>8.5299999999999994</v>
          </cell>
          <cell r="Q806">
            <v>14.78</v>
          </cell>
          <cell r="R806">
            <v>42.5</v>
          </cell>
          <cell r="S806">
            <v>9.27</v>
          </cell>
          <cell r="T806">
            <v>35.9</v>
          </cell>
          <cell r="U806">
            <v>42.56</v>
          </cell>
          <cell r="V806">
            <v>11.89</v>
          </cell>
          <cell r="W806">
            <v>0</v>
          </cell>
          <cell r="X806">
            <v>76.778919303529349</v>
          </cell>
          <cell r="Y806">
            <v>1431.5</v>
          </cell>
          <cell r="Z806">
            <v>59.075752323412409</v>
          </cell>
          <cell r="AB806">
            <v>39885</v>
          </cell>
          <cell r="AC806">
            <v>77.035714285714292</v>
          </cell>
          <cell r="AD806">
            <v>63.650679089298613</v>
          </cell>
          <cell r="AE806">
            <v>67.661639067608903</v>
          </cell>
          <cell r="AF806">
            <v>76.778919303529349</v>
          </cell>
          <cell r="AG806">
            <v>59.075752323412409</v>
          </cell>
        </row>
        <row r="807">
          <cell r="A807">
            <v>39886</v>
          </cell>
          <cell r="B807">
            <v>28.36</v>
          </cell>
          <cell r="C807">
            <v>0</v>
          </cell>
          <cell r="D807">
            <v>14.78</v>
          </cell>
          <cell r="E807">
            <v>77.035714285714292</v>
          </cell>
          <cell r="F807">
            <v>8.27</v>
          </cell>
          <cell r="G807">
            <v>35.21</v>
          </cell>
          <cell r="H807">
            <v>35.33</v>
          </cell>
          <cell r="I807">
            <v>18.2</v>
          </cell>
          <cell r="J807">
            <v>63.650679089298613</v>
          </cell>
          <cell r="K807">
            <v>20.37</v>
          </cell>
          <cell r="L807">
            <v>26.7</v>
          </cell>
          <cell r="M807">
            <v>17.079999999999998</v>
          </cell>
          <cell r="N807">
            <v>67.661639067608903</v>
          </cell>
          <cell r="O807">
            <v>28.36</v>
          </cell>
          <cell r="P807">
            <v>8.5299999999999994</v>
          </cell>
          <cell r="Q807">
            <v>14.78</v>
          </cell>
          <cell r="R807">
            <v>42.5</v>
          </cell>
          <cell r="S807">
            <v>9.27</v>
          </cell>
          <cell r="T807">
            <v>35.9</v>
          </cell>
          <cell r="U807">
            <v>42.56</v>
          </cell>
          <cell r="V807">
            <v>11.89</v>
          </cell>
          <cell r="W807">
            <v>0</v>
          </cell>
          <cell r="X807">
            <v>76.778919303529349</v>
          </cell>
          <cell r="Y807">
            <v>1431.5</v>
          </cell>
          <cell r="Z807">
            <v>59.075752323412409</v>
          </cell>
          <cell r="AB807">
            <v>39886</v>
          </cell>
          <cell r="AC807">
            <v>77.035714285714292</v>
          </cell>
          <cell r="AD807">
            <v>63.650679089298613</v>
          </cell>
          <cell r="AE807">
            <v>67.661639067608903</v>
          </cell>
          <cell r="AF807">
            <v>76.778919303529349</v>
          </cell>
          <cell r="AG807">
            <v>59.075752323412409</v>
          </cell>
        </row>
        <row r="808">
          <cell r="A808">
            <v>39887</v>
          </cell>
          <cell r="B808">
            <v>28.36</v>
          </cell>
          <cell r="C808">
            <v>0</v>
          </cell>
          <cell r="D808">
            <v>14.78</v>
          </cell>
          <cell r="E808">
            <v>77.035714285714292</v>
          </cell>
          <cell r="F808">
            <v>8.27</v>
          </cell>
          <cell r="G808">
            <v>35.21</v>
          </cell>
          <cell r="H808">
            <v>35.33</v>
          </cell>
          <cell r="I808">
            <v>18.2</v>
          </cell>
          <cell r="J808">
            <v>63.650679089298613</v>
          </cell>
          <cell r="K808">
            <v>20.37</v>
          </cell>
          <cell r="L808">
            <v>26.7</v>
          </cell>
          <cell r="M808">
            <v>17.079999999999998</v>
          </cell>
          <cell r="N808">
            <v>67.661639067608903</v>
          </cell>
          <cell r="O808">
            <v>28.36</v>
          </cell>
          <cell r="P808">
            <v>8.5299999999999994</v>
          </cell>
          <cell r="Q808">
            <v>14.78</v>
          </cell>
          <cell r="R808">
            <v>42.5</v>
          </cell>
          <cell r="S808">
            <v>9.27</v>
          </cell>
          <cell r="T808">
            <v>35.9</v>
          </cell>
          <cell r="U808">
            <v>42.56</v>
          </cell>
          <cell r="V808">
            <v>11.89</v>
          </cell>
          <cell r="W808">
            <v>0</v>
          </cell>
          <cell r="X808">
            <v>76.778919303529349</v>
          </cell>
          <cell r="Y808">
            <v>1431.5</v>
          </cell>
          <cell r="Z808">
            <v>59.075752323412409</v>
          </cell>
          <cell r="AB808">
            <v>39887</v>
          </cell>
          <cell r="AC808">
            <v>77.035714285714292</v>
          </cell>
          <cell r="AD808">
            <v>63.650679089298613</v>
          </cell>
          <cell r="AE808">
            <v>67.661639067608903</v>
          </cell>
          <cell r="AF808">
            <v>76.778919303529349</v>
          </cell>
          <cell r="AG808">
            <v>59.075752323412409</v>
          </cell>
        </row>
        <row r="809">
          <cell r="A809">
            <v>39888</v>
          </cell>
          <cell r="B809">
            <v>27.03</v>
          </cell>
          <cell r="C809">
            <v>0</v>
          </cell>
          <cell r="D809">
            <v>14</v>
          </cell>
          <cell r="E809">
            <v>73.267857142857139</v>
          </cell>
          <cell r="F809">
            <v>8</v>
          </cell>
          <cell r="G809">
            <v>34.17</v>
          </cell>
          <cell r="H809">
            <v>35.090000000000003</v>
          </cell>
          <cell r="I809">
            <v>18.14</v>
          </cell>
          <cell r="J809">
            <v>62.594317958139236</v>
          </cell>
          <cell r="K809">
            <v>19.84</v>
          </cell>
          <cell r="L809">
            <v>26.12</v>
          </cell>
          <cell r="M809">
            <v>16.66</v>
          </cell>
          <cell r="N809">
            <v>66.047885244172562</v>
          </cell>
          <cell r="O809">
            <v>27.03</v>
          </cell>
          <cell r="P809">
            <v>8.65</v>
          </cell>
          <cell r="Q809">
            <v>14</v>
          </cell>
          <cell r="R809">
            <v>41.22</v>
          </cell>
          <cell r="S809">
            <v>9.0299999999999994</v>
          </cell>
          <cell r="T809">
            <v>35.229999999999997</v>
          </cell>
          <cell r="U809">
            <v>43.08</v>
          </cell>
          <cell r="V809">
            <v>11.92</v>
          </cell>
          <cell r="W809">
            <v>0</v>
          </cell>
          <cell r="X809">
            <v>75.340726016611484</v>
          </cell>
          <cell r="Y809">
            <v>1404.02</v>
          </cell>
          <cell r="Z809">
            <v>57.941695967249387</v>
          </cell>
          <cell r="AB809">
            <v>39888</v>
          </cell>
          <cell r="AC809">
            <v>73.267857142857139</v>
          </cell>
          <cell r="AD809">
            <v>62.594317958139236</v>
          </cell>
          <cell r="AE809">
            <v>66.047885244172562</v>
          </cell>
          <cell r="AF809">
            <v>75.340726016611484</v>
          </cell>
          <cell r="AG809">
            <v>57.941695967249387</v>
          </cell>
        </row>
        <row r="810">
          <cell r="A810">
            <v>39889</v>
          </cell>
          <cell r="B810">
            <v>27.45</v>
          </cell>
          <cell r="C810">
            <v>0</v>
          </cell>
          <cell r="D810">
            <v>14.5</v>
          </cell>
          <cell r="E810">
            <v>74.910714285714292</v>
          </cell>
          <cell r="F810">
            <v>7.94</v>
          </cell>
          <cell r="G810">
            <v>35.090000000000003</v>
          </cell>
          <cell r="H810">
            <v>35.090000000000003</v>
          </cell>
          <cell r="I810">
            <v>19.649999999999999</v>
          </cell>
          <cell r="J810">
            <v>64.149334033199935</v>
          </cell>
          <cell r="K810">
            <v>20.420000000000002</v>
          </cell>
          <cell r="L810">
            <v>26.76</v>
          </cell>
          <cell r="M810">
            <v>17.66</v>
          </cell>
          <cell r="N810">
            <v>68.389410399746865</v>
          </cell>
          <cell r="O810">
            <v>27.45</v>
          </cell>
          <cell r="P810">
            <v>8.94</v>
          </cell>
          <cell r="Q810">
            <v>14.5</v>
          </cell>
          <cell r="R810">
            <v>43</v>
          </cell>
          <cell r="S810">
            <v>9.23</v>
          </cell>
          <cell r="T810">
            <v>35.659999999999997</v>
          </cell>
          <cell r="U810">
            <v>43.46</v>
          </cell>
          <cell r="V810">
            <v>11.9</v>
          </cell>
          <cell r="W810">
            <v>0</v>
          </cell>
          <cell r="X810">
            <v>76.917588077750082</v>
          </cell>
          <cell r="Y810">
            <v>1462.11</v>
          </cell>
          <cell r="Z810">
            <v>60.338978854058333</v>
          </cell>
          <cell r="AB810">
            <v>39889</v>
          </cell>
          <cell r="AC810">
            <v>74.910714285714292</v>
          </cell>
          <cell r="AD810">
            <v>64.149334033199935</v>
          </cell>
          <cell r="AE810">
            <v>68.389410399746865</v>
          </cell>
          <cell r="AF810">
            <v>76.917588077750082</v>
          </cell>
          <cell r="AG810">
            <v>60.338978854058333</v>
          </cell>
        </row>
        <row r="811">
          <cell r="A811">
            <v>39890</v>
          </cell>
          <cell r="B811">
            <v>28.61</v>
          </cell>
          <cell r="C811">
            <v>0</v>
          </cell>
          <cell r="D811">
            <v>14.46</v>
          </cell>
          <cell r="E811">
            <v>76.910714285714292</v>
          </cell>
          <cell r="F811">
            <v>8.27</v>
          </cell>
          <cell r="G811">
            <v>35.01</v>
          </cell>
          <cell r="H811">
            <v>33.950000000000003</v>
          </cell>
          <cell r="I811">
            <v>21.14</v>
          </cell>
          <cell r="J811">
            <v>64.543008988911481</v>
          </cell>
          <cell r="K811">
            <v>20.89</v>
          </cell>
          <cell r="L811">
            <v>27.08</v>
          </cell>
          <cell r="M811">
            <v>17.28</v>
          </cell>
          <cell r="N811">
            <v>68.821854234785363</v>
          </cell>
          <cell r="O811">
            <v>28.61</v>
          </cell>
          <cell r="P811">
            <v>9.27</v>
          </cell>
          <cell r="Q811">
            <v>14.46</v>
          </cell>
          <cell r="R811">
            <v>44.68</v>
          </cell>
          <cell r="S811">
            <v>9.5</v>
          </cell>
          <cell r="T811">
            <v>35.97</v>
          </cell>
          <cell r="U811">
            <v>45.11</v>
          </cell>
          <cell r="V811">
            <v>11.95</v>
          </cell>
          <cell r="W811">
            <v>0</v>
          </cell>
          <cell r="X811">
            <v>79.061011130704799</v>
          </cell>
          <cell r="Y811">
            <v>1491.22</v>
          </cell>
          <cell r="Z811">
            <v>61.540302745175723</v>
          </cell>
          <cell r="AB811">
            <v>39890</v>
          </cell>
          <cell r="AC811">
            <v>76.910714285714292</v>
          </cell>
          <cell r="AD811">
            <v>64.543008988911481</v>
          </cell>
          <cell r="AE811">
            <v>68.821854234785363</v>
          </cell>
          <cell r="AF811">
            <v>79.061011130704799</v>
          </cell>
          <cell r="AG811">
            <v>61.540302745175723</v>
          </cell>
        </row>
        <row r="812">
          <cell r="A812">
            <v>39891</v>
          </cell>
          <cell r="B812">
            <v>27.25</v>
          </cell>
          <cell r="C812">
            <v>0</v>
          </cell>
          <cell r="D812">
            <v>13.9</v>
          </cell>
          <cell r="E812">
            <v>73.482142857142847</v>
          </cell>
          <cell r="F812">
            <v>8.91</v>
          </cell>
          <cell r="G812">
            <v>34.229999999999997</v>
          </cell>
          <cell r="H812">
            <v>32.49</v>
          </cell>
          <cell r="I812">
            <v>21.36</v>
          </cell>
          <cell r="J812">
            <v>63.637556590774878</v>
          </cell>
          <cell r="K812">
            <v>20.059999999999999</v>
          </cell>
          <cell r="L812">
            <v>26.63</v>
          </cell>
          <cell r="M812">
            <v>16.600000000000001</v>
          </cell>
          <cell r="N812">
            <v>66.754561755089128</v>
          </cell>
          <cell r="O812">
            <v>27.25</v>
          </cell>
          <cell r="P812">
            <v>8.99</v>
          </cell>
          <cell r="Q812">
            <v>13.9</v>
          </cell>
          <cell r="R812">
            <v>43.79</v>
          </cell>
          <cell r="S812">
            <v>9.44</v>
          </cell>
          <cell r="T812">
            <v>35.93</v>
          </cell>
          <cell r="U812">
            <v>44.46</v>
          </cell>
          <cell r="V812">
            <v>12.04</v>
          </cell>
          <cell r="W812">
            <v>0</v>
          </cell>
          <cell r="X812">
            <v>77.575274264054116</v>
          </cell>
          <cell r="Y812">
            <v>1483.48</v>
          </cell>
          <cell r="Z812">
            <v>61.220885125208412</v>
          </cell>
          <cell r="AB812">
            <v>39891</v>
          </cell>
          <cell r="AC812">
            <v>73.482142857142847</v>
          </cell>
          <cell r="AD812">
            <v>63.637556590774878</v>
          </cell>
          <cell r="AE812">
            <v>66.754561755089128</v>
          </cell>
          <cell r="AF812">
            <v>77.575274264054116</v>
          </cell>
          <cell r="AG812">
            <v>61.220885125208412</v>
          </cell>
        </row>
        <row r="813">
          <cell r="A813">
            <v>39892</v>
          </cell>
          <cell r="B813">
            <v>26.75</v>
          </cell>
          <cell r="C813">
            <v>0</v>
          </cell>
          <cell r="D813">
            <v>13.68</v>
          </cell>
          <cell r="E813">
            <v>72.196428571428569</v>
          </cell>
          <cell r="F813">
            <v>8.83</v>
          </cell>
          <cell r="G813">
            <v>34.14</v>
          </cell>
          <cell r="H813">
            <v>31.96</v>
          </cell>
          <cell r="I813">
            <v>21.38</v>
          </cell>
          <cell r="J813">
            <v>63.19139164096844</v>
          </cell>
          <cell r="K813">
            <v>19.38</v>
          </cell>
          <cell r="L813">
            <v>25.86</v>
          </cell>
          <cell r="M813">
            <v>15.92</v>
          </cell>
          <cell r="N813">
            <v>64.507963295011066</v>
          </cell>
          <cell r="O813">
            <v>26.75</v>
          </cell>
          <cell r="P813">
            <v>8.99</v>
          </cell>
          <cell r="Q813">
            <v>13.68</v>
          </cell>
          <cell r="R813">
            <v>43.49</v>
          </cell>
          <cell r="S813">
            <v>9.19</v>
          </cell>
          <cell r="T813">
            <v>35.03</v>
          </cell>
          <cell r="U813">
            <v>42.97</v>
          </cell>
          <cell r="V813">
            <v>11.81</v>
          </cell>
          <cell r="W813">
            <v>0</v>
          </cell>
          <cell r="X813">
            <v>76.034069887715134</v>
          </cell>
          <cell r="Y813">
            <v>1457.27</v>
          </cell>
          <cell r="Z813">
            <v>60.139239670512893</v>
          </cell>
          <cell r="AB813">
            <v>39892</v>
          </cell>
          <cell r="AC813">
            <v>72.196428571428569</v>
          </cell>
          <cell r="AD813">
            <v>63.19139164096844</v>
          </cell>
          <cell r="AE813">
            <v>64.507963295011066</v>
          </cell>
          <cell r="AF813">
            <v>76.034069887715134</v>
          </cell>
          <cell r="AG813">
            <v>60.139239670512893</v>
          </cell>
        </row>
        <row r="814">
          <cell r="A814">
            <v>39893</v>
          </cell>
          <cell r="B814">
            <v>26.75</v>
          </cell>
          <cell r="C814">
            <v>0</v>
          </cell>
          <cell r="D814">
            <v>13.68</v>
          </cell>
          <cell r="E814">
            <v>72.196428571428569</v>
          </cell>
          <cell r="F814">
            <v>8.83</v>
          </cell>
          <cell r="G814">
            <v>34.14</v>
          </cell>
          <cell r="H814">
            <v>31.96</v>
          </cell>
          <cell r="I814">
            <v>21.38</v>
          </cell>
          <cell r="J814">
            <v>63.19139164096844</v>
          </cell>
          <cell r="K814">
            <v>19.38</v>
          </cell>
          <cell r="L814">
            <v>25.86</v>
          </cell>
          <cell r="M814">
            <v>15.92</v>
          </cell>
          <cell r="N814">
            <v>64.507963295011066</v>
          </cell>
          <cell r="O814">
            <v>26.75</v>
          </cell>
          <cell r="P814">
            <v>8.99</v>
          </cell>
          <cell r="Q814">
            <v>13.68</v>
          </cell>
          <cell r="R814">
            <v>43.49</v>
          </cell>
          <cell r="S814">
            <v>9.19</v>
          </cell>
          <cell r="T814">
            <v>35.03</v>
          </cell>
          <cell r="U814">
            <v>42.97</v>
          </cell>
          <cell r="V814">
            <v>11.81</v>
          </cell>
          <cell r="W814">
            <v>0</v>
          </cell>
          <cell r="X814">
            <v>76.034069887715134</v>
          </cell>
          <cell r="Y814">
            <v>1457.27</v>
          </cell>
          <cell r="Z814">
            <v>60.139239670512893</v>
          </cell>
          <cell r="AB814">
            <v>39893</v>
          </cell>
          <cell r="AC814">
            <v>72.196428571428569</v>
          </cell>
          <cell r="AD814">
            <v>63.19139164096844</v>
          </cell>
          <cell r="AE814">
            <v>64.507963295011066</v>
          </cell>
          <cell r="AF814">
            <v>76.034069887715134</v>
          </cell>
          <cell r="AG814">
            <v>60.139239670512893</v>
          </cell>
        </row>
        <row r="815">
          <cell r="A815">
            <v>39894</v>
          </cell>
          <cell r="B815">
            <v>26.75</v>
          </cell>
          <cell r="C815">
            <v>0</v>
          </cell>
          <cell r="D815">
            <v>13.68</v>
          </cell>
          <cell r="E815">
            <v>72.196428571428569</v>
          </cell>
          <cell r="F815">
            <v>8.83</v>
          </cell>
          <cell r="G815">
            <v>34.14</v>
          </cell>
          <cell r="H815">
            <v>31.96</v>
          </cell>
          <cell r="I815">
            <v>21.38</v>
          </cell>
          <cell r="J815">
            <v>63.19139164096844</v>
          </cell>
          <cell r="K815">
            <v>19.38</v>
          </cell>
          <cell r="L815">
            <v>25.86</v>
          </cell>
          <cell r="M815">
            <v>15.92</v>
          </cell>
          <cell r="N815">
            <v>64.507963295011066</v>
          </cell>
          <cell r="O815">
            <v>26.75</v>
          </cell>
          <cell r="P815">
            <v>8.99</v>
          </cell>
          <cell r="Q815">
            <v>13.68</v>
          </cell>
          <cell r="R815">
            <v>43.49</v>
          </cell>
          <cell r="S815">
            <v>9.19</v>
          </cell>
          <cell r="T815">
            <v>35.03</v>
          </cell>
          <cell r="U815">
            <v>42.97</v>
          </cell>
          <cell r="V815">
            <v>11.81</v>
          </cell>
          <cell r="W815">
            <v>0</v>
          </cell>
          <cell r="X815">
            <v>76.034069887715134</v>
          </cell>
          <cell r="Y815">
            <v>1457.27</v>
          </cell>
          <cell r="Z815">
            <v>60.139239670512893</v>
          </cell>
          <cell r="AB815">
            <v>39894</v>
          </cell>
          <cell r="AC815">
            <v>72.196428571428569</v>
          </cell>
          <cell r="AD815">
            <v>63.19139164096844</v>
          </cell>
          <cell r="AE815">
            <v>64.507963295011066</v>
          </cell>
          <cell r="AF815">
            <v>76.034069887715134</v>
          </cell>
          <cell r="AG815">
            <v>60.139239670512893</v>
          </cell>
        </row>
        <row r="816">
          <cell r="A816">
            <v>39895</v>
          </cell>
          <cell r="B816">
            <v>25.83</v>
          </cell>
          <cell r="C816">
            <v>0</v>
          </cell>
          <cell r="D816">
            <v>13.63</v>
          </cell>
          <cell r="E816">
            <v>70.464285714285708</v>
          </cell>
          <cell r="F816">
            <v>9.35</v>
          </cell>
          <cell r="G816">
            <v>35.979999999999997</v>
          </cell>
          <cell r="H816">
            <v>29.96</v>
          </cell>
          <cell r="I816">
            <v>22.97</v>
          </cell>
          <cell r="J816">
            <v>64.470835247031033</v>
          </cell>
          <cell r="K816">
            <v>20.56</v>
          </cell>
          <cell r="L816">
            <v>27.29</v>
          </cell>
          <cell r="M816">
            <v>16.52</v>
          </cell>
          <cell r="N816">
            <v>67.893682101044178</v>
          </cell>
          <cell r="O816">
            <v>25.83</v>
          </cell>
          <cell r="P816">
            <v>9.4</v>
          </cell>
          <cell r="Q816">
            <v>13.63</v>
          </cell>
          <cell r="R816">
            <v>45.46</v>
          </cell>
          <cell r="S816">
            <v>9.92</v>
          </cell>
          <cell r="T816">
            <v>36.24</v>
          </cell>
          <cell r="U816">
            <v>43.58</v>
          </cell>
          <cell r="V816">
            <v>12.16</v>
          </cell>
          <cell r="W816">
            <v>0</v>
          </cell>
          <cell r="X816">
            <v>77.741676793118984</v>
          </cell>
          <cell r="Y816">
            <v>1555.77</v>
          </cell>
          <cell r="Z816">
            <v>64.204179666220966</v>
          </cell>
          <cell r="AB816">
            <v>39895</v>
          </cell>
          <cell r="AC816">
            <v>70.464285714285708</v>
          </cell>
          <cell r="AD816">
            <v>64.470835247031033</v>
          </cell>
          <cell r="AE816">
            <v>67.893682101044178</v>
          </cell>
          <cell r="AF816">
            <v>77.741676793118984</v>
          </cell>
          <cell r="AG816">
            <v>64.204179666220966</v>
          </cell>
        </row>
        <row r="817">
          <cell r="A817">
            <v>39896</v>
          </cell>
          <cell r="B817">
            <v>24.2301</v>
          </cell>
          <cell r="C817">
            <v>0</v>
          </cell>
          <cell r="D817">
            <v>13.4</v>
          </cell>
          <cell r="E817">
            <v>67.196607142857147</v>
          </cell>
          <cell r="F817">
            <v>8.91</v>
          </cell>
          <cell r="G817">
            <v>34.840000000000003</v>
          </cell>
          <cell r="H817">
            <v>30.09</v>
          </cell>
          <cell r="I817">
            <v>20.74</v>
          </cell>
          <cell r="J817">
            <v>62.056295518666758</v>
          </cell>
          <cell r="K817">
            <v>19.3</v>
          </cell>
          <cell r="L817">
            <v>25.99</v>
          </cell>
          <cell r="M817">
            <v>15.57</v>
          </cell>
          <cell r="N817">
            <v>64.19154097669022</v>
          </cell>
          <cell r="O817">
            <v>24.2301</v>
          </cell>
          <cell r="P817">
            <v>10.01</v>
          </cell>
          <cell r="Q817">
            <v>13.4</v>
          </cell>
          <cell r="R817">
            <v>47.5</v>
          </cell>
          <cell r="S817">
            <v>9.91</v>
          </cell>
          <cell r="T817">
            <v>36.270000000000003</v>
          </cell>
          <cell r="U817">
            <v>45.69</v>
          </cell>
          <cell r="V817">
            <v>11.77</v>
          </cell>
          <cell r="W817">
            <v>0</v>
          </cell>
          <cell r="X817">
            <v>78.755979447068952</v>
          </cell>
          <cell r="Y817">
            <v>1516.52</v>
          </cell>
          <cell r="Z817">
            <v>62.584393931890588</v>
          </cell>
          <cell r="AB817">
            <v>39896</v>
          </cell>
          <cell r="AC817">
            <v>67.196607142857147</v>
          </cell>
          <cell r="AD817">
            <v>62.056295518666758</v>
          </cell>
          <cell r="AE817">
            <v>64.19154097669022</v>
          </cell>
          <cell r="AF817">
            <v>78.755979447068952</v>
          </cell>
          <cell r="AG817">
            <v>62.584393931890588</v>
          </cell>
        </row>
        <row r="818">
          <cell r="A818">
            <v>39897</v>
          </cell>
          <cell r="B818">
            <v>24.13</v>
          </cell>
          <cell r="C818">
            <v>0</v>
          </cell>
          <cell r="D818">
            <v>13.49</v>
          </cell>
          <cell r="E818">
            <v>67.178571428571416</v>
          </cell>
          <cell r="F818">
            <v>9.3000000000000007</v>
          </cell>
          <cell r="G818">
            <v>35.409999999999997</v>
          </cell>
          <cell r="H818">
            <v>30.49</v>
          </cell>
          <cell r="I818">
            <v>20.93</v>
          </cell>
          <cell r="J818">
            <v>63.073289154254965</v>
          </cell>
          <cell r="K818">
            <v>19.239999999999998</v>
          </cell>
          <cell r="L818">
            <v>27.32</v>
          </cell>
          <cell r="M818">
            <v>16.14</v>
          </cell>
          <cell r="N818">
            <v>66.132264529058119</v>
          </cell>
          <cell r="O818">
            <v>24.13</v>
          </cell>
          <cell r="P818">
            <v>10.4</v>
          </cell>
          <cell r="Q818">
            <v>13.49</v>
          </cell>
          <cell r="R818">
            <v>46.45</v>
          </cell>
          <cell r="S818">
            <v>10.29</v>
          </cell>
          <cell r="T818">
            <v>36.79</v>
          </cell>
          <cell r="U818">
            <v>46.4</v>
          </cell>
          <cell r="V818">
            <v>12.04</v>
          </cell>
          <cell r="W818">
            <v>0</v>
          </cell>
          <cell r="X818">
            <v>79.235337589725134</v>
          </cell>
          <cell r="Y818">
            <v>1528.95</v>
          </cell>
          <cell r="Z818">
            <v>63.0973604714505</v>
          </cell>
          <cell r="AB818">
            <v>39897</v>
          </cell>
          <cell r="AC818">
            <v>67.178571428571416</v>
          </cell>
          <cell r="AD818">
            <v>63.073289154254965</v>
          </cell>
          <cell r="AE818">
            <v>66.132264529058119</v>
          </cell>
          <cell r="AF818">
            <v>79.235337589725134</v>
          </cell>
          <cell r="AG818">
            <v>63.0973604714505</v>
          </cell>
        </row>
        <row r="819">
          <cell r="A819">
            <v>39898</v>
          </cell>
          <cell r="B819">
            <v>25.65</v>
          </cell>
          <cell r="C819">
            <v>0</v>
          </cell>
          <cell r="D819">
            <v>14.51</v>
          </cell>
          <cell r="E819">
            <v>71.714285714285708</v>
          </cell>
          <cell r="F819">
            <v>9.67</v>
          </cell>
          <cell r="G819">
            <v>36.869999999999997</v>
          </cell>
          <cell r="H819">
            <v>30.92</v>
          </cell>
          <cell r="I819">
            <v>23.97</v>
          </cell>
          <cell r="J819">
            <v>66.550751263040482</v>
          </cell>
          <cell r="K819">
            <v>19.78</v>
          </cell>
          <cell r="L819">
            <v>28.24</v>
          </cell>
          <cell r="M819">
            <v>16.5</v>
          </cell>
          <cell r="N819">
            <v>68.051893260204608</v>
          </cell>
          <cell r="O819">
            <v>25.65</v>
          </cell>
          <cell r="P819">
            <v>10.72</v>
          </cell>
          <cell r="Q819">
            <v>14.51</v>
          </cell>
          <cell r="R819">
            <v>48.17</v>
          </cell>
          <cell r="S819">
            <v>10.48</v>
          </cell>
          <cell r="T819">
            <v>36.64</v>
          </cell>
          <cell r="U819">
            <v>44.61</v>
          </cell>
          <cell r="V819">
            <v>12.19</v>
          </cell>
          <cell r="W819">
            <v>0</v>
          </cell>
          <cell r="X819">
            <v>80.416003153090216</v>
          </cell>
          <cell r="Y819">
            <v>1587</v>
          </cell>
          <cell r="Z819">
            <v>65.492992621205374</v>
          </cell>
          <cell r="AB819">
            <v>39898</v>
          </cell>
          <cell r="AC819">
            <v>71.714285714285708</v>
          </cell>
          <cell r="AD819">
            <v>66.550751263040482</v>
          </cell>
          <cell r="AE819">
            <v>68.051893260204608</v>
          </cell>
          <cell r="AF819">
            <v>80.416003153090216</v>
          </cell>
          <cell r="AG819">
            <v>65.492992621205374</v>
          </cell>
        </row>
        <row r="820">
          <cell r="A820">
            <v>39899</v>
          </cell>
          <cell r="B820">
            <v>24.6</v>
          </cell>
          <cell r="C820">
            <v>0</v>
          </cell>
          <cell r="D820">
            <v>14.41</v>
          </cell>
          <cell r="E820">
            <v>69.660714285714292</v>
          </cell>
          <cell r="F820">
            <v>9.06</v>
          </cell>
          <cell r="G820">
            <v>36.049999999999997</v>
          </cell>
          <cell r="H820">
            <v>30.97</v>
          </cell>
          <cell r="I820">
            <v>21.45</v>
          </cell>
          <cell r="J820">
            <v>63.991864050915289</v>
          </cell>
          <cell r="K820">
            <v>19.09</v>
          </cell>
          <cell r="L820">
            <v>27.59</v>
          </cell>
          <cell r="M820">
            <v>17.14</v>
          </cell>
          <cell r="N820">
            <v>67.313574517455962</v>
          </cell>
          <cell r="O820">
            <v>24.6</v>
          </cell>
          <cell r="P820">
            <v>10.34</v>
          </cell>
          <cell r="Q820">
            <v>14.41</v>
          </cell>
          <cell r="R820">
            <v>46.95</v>
          </cell>
          <cell r="S820">
            <v>10.32</v>
          </cell>
          <cell r="T820">
            <v>36.479999999999997</v>
          </cell>
          <cell r="U820">
            <v>43.75</v>
          </cell>
          <cell r="V820">
            <v>12.72</v>
          </cell>
          <cell r="W820">
            <v>0</v>
          </cell>
          <cell r="X820">
            <v>79.068935060660252</v>
          </cell>
          <cell r="Y820">
            <v>1545.2</v>
          </cell>
          <cell r="Z820">
            <v>63.767972399676466</v>
          </cell>
          <cell r="AB820">
            <v>39899</v>
          </cell>
          <cell r="AC820">
            <v>69.660714285714292</v>
          </cell>
          <cell r="AD820">
            <v>63.991864050915289</v>
          </cell>
          <cell r="AE820">
            <v>67.313574517455962</v>
          </cell>
          <cell r="AF820">
            <v>79.068935060660252</v>
          </cell>
          <cell r="AG820">
            <v>63.767972399676466</v>
          </cell>
        </row>
        <row r="821">
          <cell r="A821">
            <v>39900</v>
          </cell>
          <cell r="B821">
            <v>24.6</v>
          </cell>
          <cell r="C821">
            <v>0</v>
          </cell>
          <cell r="D821">
            <v>14.41</v>
          </cell>
          <cell r="E821">
            <v>69.660714285714292</v>
          </cell>
          <cell r="F821">
            <v>9.06</v>
          </cell>
          <cell r="G821">
            <v>36.049999999999997</v>
          </cell>
          <cell r="H821">
            <v>30.97</v>
          </cell>
          <cell r="I821">
            <v>21.45</v>
          </cell>
          <cell r="J821">
            <v>63.991864050915289</v>
          </cell>
          <cell r="K821">
            <v>19.09</v>
          </cell>
          <cell r="L821">
            <v>27.59</v>
          </cell>
          <cell r="M821">
            <v>17.14</v>
          </cell>
          <cell r="N821">
            <v>67.313574517455962</v>
          </cell>
          <cell r="O821">
            <v>24.6</v>
          </cell>
          <cell r="P821">
            <v>10.34</v>
          </cell>
          <cell r="Q821">
            <v>14.41</v>
          </cell>
          <cell r="R821">
            <v>46.95</v>
          </cell>
          <cell r="S821">
            <v>10.32</v>
          </cell>
          <cell r="T821">
            <v>36.479999999999997</v>
          </cell>
          <cell r="U821">
            <v>43.75</v>
          </cell>
          <cell r="V821">
            <v>12.72</v>
          </cell>
          <cell r="W821">
            <v>0</v>
          </cell>
          <cell r="X821">
            <v>79.068935060660252</v>
          </cell>
          <cell r="Y821">
            <v>1545.2</v>
          </cell>
          <cell r="Z821">
            <v>63.767972399676466</v>
          </cell>
          <cell r="AB821">
            <v>39900</v>
          </cell>
          <cell r="AC821">
            <v>69.660714285714292</v>
          </cell>
          <cell r="AD821">
            <v>63.991864050915289</v>
          </cell>
          <cell r="AE821">
            <v>67.313574517455962</v>
          </cell>
          <cell r="AF821">
            <v>79.068935060660252</v>
          </cell>
          <cell r="AG821">
            <v>63.767972399676466</v>
          </cell>
        </row>
        <row r="822">
          <cell r="A822">
            <v>39901</v>
          </cell>
          <cell r="B822">
            <v>24.6</v>
          </cell>
          <cell r="C822">
            <v>0</v>
          </cell>
          <cell r="D822">
            <v>14.41</v>
          </cell>
          <cell r="E822">
            <v>69.660714285714292</v>
          </cell>
          <cell r="F822">
            <v>9.06</v>
          </cell>
          <cell r="G822">
            <v>36.049999999999997</v>
          </cell>
          <cell r="H822">
            <v>30.97</v>
          </cell>
          <cell r="I822">
            <v>21.45</v>
          </cell>
          <cell r="J822">
            <v>63.991864050915289</v>
          </cell>
          <cell r="K822">
            <v>19.09</v>
          </cell>
          <cell r="L822">
            <v>27.59</v>
          </cell>
          <cell r="M822">
            <v>17.14</v>
          </cell>
          <cell r="N822">
            <v>67.313574517455962</v>
          </cell>
          <cell r="O822">
            <v>24.6</v>
          </cell>
          <cell r="P822">
            <v>10.34</v>
          </cell>
          <cell r="Q822">
            <v>14.41</v>
          </cell>
          <cell r="R822">
            <v>46.95</v>
          </cell>
          <cell r="S822">
            <v>10.32</v>
          </cell>
          <cell r="T822">
            <v>36.479999999999997</v>
          </cell>
          <cell r="U822">
            <v>43.75</v>
          </cell>
          <cell r="V822">
            <v>12.72</v>
          </cell>
          <cell r="W822">
            <v>0</v>
          </cell>
          <cell r="X822">
            <v>79.068935060660252</v>
          </cell>
          <cell r="Y822">
            <v>1545.2</v>
          </cell>
          <cell r="Z822">
            <v>63.767972399676466</v>
          </cell>
          <cell r="AB822">
            <v>39901</v>
          </cell>
          <cell r="AC822">
            <v>69.660714285714292</v>
          </cell>
          <cell r="AD822">
            <v>63.991864050915289</v>
          </cell>
          <cell r="AE822">
            <v>67.313574517455962</v>
          </cell>
          <cell r="AF822">
            <v>79.068935060660252</v>
          </cell>
          <cell r="AG822">
            <v>63.767972399676466</v>
          </cell>
        </row>
        <row r="823">
          <cell r="A823">
            <v>39902</v>
          </cell>
          <cell r="B823">
            <v>23.59</v>
          </cell>
          <cell r="C823">
            <v>0</v>
          </cell>
          <cell r="D823">
            <v>13.99</v>
          </cell>
          <cell r="E823">
            <v>67.107142857142861</v>
          </cell>
          <cell r="F823">
            <v>8.6199999999999992</v>
          </cell>
          <cell r="G823">
            <v>35.61</v>
          </cell>
          <cell r="H823">
            <v>32.520000000000003</v>
          </cell>
          <cell r="I823">
            <v>20.38</v>
          </cell>
          <cell r="J823">
            <v>63.729414080440918</v>
          </cell>
          <cell r="K823">
            <v>19.05</v>
          </cell>
          <cell r="L823">
            <v>27.08</v>
          </cell>
          <cell r="M823">
            <v>17.32</v>
          </cell>
          <cell r="N823">
            <v>66.923320324860242</v>
          </cell>
          <cell r="O823">
            <v>23.59</v>
          </cell>
          <cell r="P823">
            <v>9.9700000000000006</v>
          </cell>
          <cell r="Q823">
            <v>13.99</v>
          </cell>
          <cell r="R823">
            <v>43.94</v>
          </cell>
          <cell r="S823">
            <v>9.9600000000000009</v>
          </cell>
          <cell r="T823">
            <v>36.119999999999997</v>
          </cell>
          <cell r="U823">
            <v>43.73</v>
          </cell>
          <cell r="V823">
            <v>12.51</v>
          </cell>
          <cell r="W823">
            <v>0</v>
          </cell>
          <cell r="X823">
            <v>76.786843233484817</v>
          </cell>
          <cell r="Y823">
            <v>1501.8</v>
          </cell>
          <cell r="Z823">
            <v>61.97692269598376</v>
          </cell>
          <cell r="AB823">
            <v>39902</v>
          </cell>
          <cell r="AC823">
            <v>67.107142857142861</v>
          </cell>
          <cell r="AD823">
            <v>63.729414080440918</v>
          </cell>
          <cell r="AE823">
            <v>66.923320324860242</v>
          </cell>
          <cell r="AF823">
            <v>76.786843233484817</v>
          </cell>
          <cell r="AG823">
            <v>61.97692269598376</v>
          </cell>
        </row>
        <row r="824">
          <cell r="A824">
            <v>39903</v>
          </cell>
          <cell r="B824">
            <v>24.11</v>
          </cell>
          <cell r="C824">
            <v>0</v>
          </cell>
          <cell r="D824">
            <v>14.25</v>
          </cell>
          <cell r="E824">
            <v>68.5</v>
          </cell>
          <cell r="F824">
            <v>8.77</v>
          </cell>
          <cell r="G824">
            <v>36.44</v>
          </cell>
          <cell r="H824">
            <v>32.9</v>
          </cell>
          <cell r="I824">
            <v>20.22</v>
          </cell>
          <cell r="J824">
            <v>64.516763991864039</v>
          </cell>
          <cell r="K824">
            <v>19.02</v>
          </cell>
          <cell r="L824">
            <v>27.54</v>
          </cell>
          <cell r="M824">
            <v>18.02</v>
          </cell>
          <cell r="N824">
            <v>68.115177723868797</v>
          </cell>
          <cell r="O824">
            <v>24.11</v>
          </cell>
          <cell r="P824">
            <v>10.29</v>
          </cell>
          <cell r="Q824">
            <v>14.25</v>
          </cell>
          <cell r="R824">
            <v>45.25</v>
          </cell>
          <cell r="S824">
            <v>10.14</v>
          </cell>
          <cell r="T824">
            <v>35.04</v>
          </cell>
          <cell r="U824">
            <v>43.97</v>
          </cell>
          <cell r="V824">
            <v>12.79</v>
          </cell>
          <cell r="W824">
            <v>0</v>
          </cell>
          <cell r="X824">
            <v>77.59112212396505</v>
          </cell>
          <cell r="Y824">
            <v>1528.59</v>
          </cell>
          <cell r="Z824">
            <v>63.082503837963657</v>
          </cell>
          <cell r="AB824">
            <v>39903</v>
          </cell>
          <cell r="AC824">
            <v>68.5</v>
          </cell>
          <cell r="AD824">
            <v>64.516763991864039</v>
          </cell>
          <cell r="AE824">
            <v>68.115177723868797</v>
          </cell>
          <cell r="AF824">
            <v>77.59112212396505</v>
          </cell>
          <cell r="AG824">
            <v>63.082503837963657</v>
          </cell>
        </row>
        <row r="825">
          <cell r="A825">
            <v>39904</v>
          </cell>
          <cell r="B825">
            <v>23.96</v>
          </cell>
          <cell r="C825">
            <v>0</v>
          </cell>
          <cell r="D825">
            <v>14.27</v>
          </cell>
          <cell r="E825">
            <v>68.267857142857153</v>
          </cell>
          <cell r="F825">
            <v>8.76</v>
          </cell>
          <cell r="G825">
            <v>36.409999999999997</v>
          </cell>
          <cell r="H825">
            <v>31.61</v>
          </cell>
          <cell r="I825">
            <v>19.559999999999999</v>
          </cell>
          <cell r="J825">
            <v>63.211075388754026</v>
          </cell>
          <cell r="K825">
            <v>19.2</v>
          </cell>
          <cell r="L825">
            <v>27.74</v>
          </cell>
          <cell r="M825">
            <v>17.690000000000001</v>
          </cell>
          <cell r="N825">
            <v>68.16791477692226</v>
          </cell>
          <cell r="O825">
            <v>23.96</v>
          </cell>
          <cell r="P825">
            <v>9.9</v>
          </cell>
          <cell r="Q825">
            <v>14.27</v>
          </cell>
          <cell r="R825">
            <v>44</v>
          </cell>
          <cell r="S825">
            <v>9.76</v>
          </cell>
          <cell r="T825">
            <v>34.71</v>
          </cell>
          <cell r="U825">
            <v>42.22</v>
          </cell>
          <cell r="V825">
            <v>13.24</v>
          </cell>
          <cell r="W825">
            <v>0</v>
          </cell>
          <cell r="X825">
            <v>76.093499362381166</v>
          </cell>
          <cell r="Y825">
            <v>1551.6</v>
          </cell>
          <cell r="Z825">
            <v>64.032090328331606</v>
          </cell>
          <cell r="AB825">
            <v>39904</v>
          </cell>
          <cell r="AC825">
            <v>68.267857142857153</v>
          </cell>
          <cell r="AD825">
            <v>63.211075388754026</v>
          </cell>
          <cell r="AE825">
            <v>68.16791477692226</v>
          </cell>
          <cell r="AF825">
            <v>76.093499362381166</v>
          </cell>
          <cell r="AG825">
            <v>64.032090328331606</v>
          </cell>
        </row>
        <row r="826">
          <cell r="A826">
            <v>39905</v>
          </cell>
          <cell r="B826">
            <v>25.35</v>
          </cell>
          <cell r="C826">
            <v>0</v>
          </cell>
          <cell r="D826">
            <v>14.86</v>
          </cell>
          <cell r="E826">
            <v>71.803571428571431</v>
          </cell>
          <cell r="F826">
            <v>9.2799999999999994</v>
          </cell>
          <cell r="G826">
            <v>36.979999999999997</v>
          </cell>
          <cell r="H826">
            <v>29.62</v>
          </cell>
          <cell r="I826">
            <v>20.11</v>
          </cell>
          <cell r="J826">
            <v>62.981431664588939</v>
          </cell>
          <cell r="K826">
            <v>20.059999999999999</v>
          </cell>
          <cell r="L826">
            <v>28.82</v>
          </cell>
          <cell r="M826">
            <v>19.23</v>
          </cell>
          <cell r="N826">
            <v>71.838413669444151</v>
          </cell>
          <cell r="O826">
            <v>25.35</v>
          </cell>
          <cell r="P826">
            <v>10.28</v>
          </cell>
          <cell r="Q826">
            <v>14.86</v>
          </cell>
          <cell r="R826">
            <v>46.94</v>
          </cell>
          <cell r="S826">
            <v>9.9700000000000006</v>
          </cell>
          <cell r="T826">
            <v>35.409999999999997</v>
          </cell>
          <cell r="U826">
            <v>42.65</v>
          </cell>
          <cell r="V826">
            <v>13.97</v>
          </cell>
          <cell r="W826">
            <v>0</v>
          </cell>
          <cell r="X826">
            <v>79.013467550971967</v>
          </cell>
          <cell r="Y826">
            <v>1602.63</v>
          </cell>
          <cell r="Z826">
            <v>66.13801812509287</v>
          </cell>
          <cell r="AB826">
            <v>39905</v>
          </cell>
          <cell r="AC826">
            <v>71.803571428571431</v>
          </cell>
          <cell r="AD826">
            <v>62.981431664588939</v>
          </cell>
          <cell r="AE826">
            <v>71.838413669444151</v>
          </cell>
          <cell r="AF826">
            <v>79.013467550971967</v>
          </cell>
          <cell r="AG826">
            <v>66.13801812509287</v>
          </cell>
        </row>
        <row r="827">
          <cell r="A827">
            <v>39906</v>
          </cell>
          <cell r="B827">
            <v>26.55</v>
          </cell>
          <cell r="C827">
            <v>0</v>
          </cell>
          <cell r="D827">
            <v>14.52</v>
          </cell>
          <cell r="E827">
            <v>73.339285714285722</v>
          </cell>
          <cell r="F827">
            <v>9.2200000000000006</v>
          </cell>
          <cell r="G827">
            <v>36.5</v>
          </cell>
          <cell r="H827">
            <v>29.1</v>
          </cell>
          <cell r="I827">
            <v>21.55</v>
          </cell>
          <cell r="J827">
            <v>63.230759136539596</v>
          </cell>
          <cell r="K827">
            <v>20.69</v>
          </cell>
          <cell r="L827">
            <v>28.24</v>
          </cell>
          <cell r="M827">
            <v>19.86</v>
          </cell>
          <cell r="N827">
            <v>72.555637590971415</v>
          </cell>
          <cell r="O827">
            <v>26.55</v>
          </cell>
          <cell r="P827">
            <v>10.84</v>
          </cell>
          <cell r="Q827">
            <v>14.52</v>
          </cell>
          <cell r="R827">
            <v>47.22</v>
          </cell>
          <cell r="S827">
            <v>10.32</v>
          </cell>
          <cell r="T827">
            <v>33.89</v>
          </cell>
          <cell r="U827">
            <v>43.29</v>
          </cell>
          <cell r="V827">
            <v>13.66</v>
          </cell>
          <cell r="W827">
            <v>0</v>
          </cell>
          <cell r="X827">
            <v>79.35419653905717</v>
          </cell>
          <cell r="Y827">
            <v>1621.87</v>
          </cell>
          <cell r="Z827">
            <v>66.93202264811238</v>
          </cell>
          <cell r="AB827">
            <v>39906</v>
          </cell>
          <cell r="AC827">
            <v>73.339285714285722</v>
          </cell>
          <cell r="AD827">
            <v>63.230759136539596</v>
          </cell>
          <cell r="AE827">
            <v>72.555637590971415</v>
          </cell>
          <cell r="AF827">
            <v>79.35419653905717</v>
          </cell>
          <cell r="AG827">
            <v>66.93202264811238</v>
          </cell>
        </row>
        <row r="828">
          <cell r="A828">
            <v>39907</v>
          </cell>
          <cell r="B828">
            <v>26.55</v>
          </cell>
          <cell r="C828">
            <v>0</v>
          </cell>
          <cell r="D828">
            <v>14.52</v>
          </cell>
          <cell r="E828">
            <v>73.339285714285722</v>
          </cell>
          <cell r="F828">
            <v>9.2200000000000006</v>
          </cell>
          <cell r="G828">
            <v>36.5</v>
          </cell>
          <cell r="H828">
            <v>29.1</v>
          </cell>
          <cell r="I828">
            <v>21.55</v>
          </cell>
          <cell r="J828">
            <v>63.230759136539596</v>
          </cell>
          <cell r="K828">
            <v>20.69</v>
          </cell>
          <cell r="L828">
            <v>28.24</v>
          </cell>
          <cell r="M828">
            <v>19.86</v>
          </cell>
          <cell r="N828">
            <v>72.555637590971415</v>
          </cell>
          <cell r="O828">
            <v>26.55</v>
          </cell>
          <cell r="P828">
            <v>10.84</v>
          </cell>
          <cell r="Q828">
            <v>14.52</v>
          </cell>
          <cell r="R828">
            <v>47.22</v>
          </cell>
          <cell r="S828">
            <v>10.32</v>
          </cell>
          <cell r="T828">
            <v>33.89</v>
          </cell>
          <cell r="U828">
            <v>43.29</v>
          </cell>
          <cell r="V828">
            <v>13.66</v>
          </cell>
          <cell r="W828">
            <v>0</v>
          </cell>
          <cell r="X828">
            <v>79.35419653905717</v>
          </cell>
          <cell r="Y828">
            <v>1621.87</v>
          </cell>
          <cell r="Z828">
            <v>66.93202264811238</v>
          </cell>
          <cell r="AB828">
            <v>39907</v>
          </cell>
          <cell r="AC828">
            <v>73.339285714285722</v>
          </cell>
          <cell r="AD828">
            <v>63.230759136539596</v>
          </cell>
          <cell r="AE828">
            <v>72.555637590971415</v>
          </cell>
          <cell r="AF828">
            <v>79.35419653905717</v>
          </cell>
          <cell r="AG828">
            <v>66.93202264811238</v>
          </cell>
        </row>
        <row r="829">
          <cell r="A829">
            <v>39908</v>
          </cell>
          <cell r="B829">
            <v>26.55</v>
          </cell>
          <cell r="C829">
            <v>0</v>
          </cell>
          <cell r="D829">
            <v>14.52</v>
          </cell>
          <cell r="E829">
            <v>73.339285714285722</v>
          </cell>
          <cell r="F829">
            <v>9.2200000000000006</v>
          </cell>
          <cell r="G829">
            <v>36.5</v>
          </cell>
          <cell r="H829">
            <v>29.1</v>
          </cell>
          <cell r="I829">
            <v>21.55</v>
          </cell>
          <cell r="J829">
            <v>63.230759136539596</v>
          </cell>
          <cell r="K829">
            <v>20.69</v>
          </cell>
          <cell r="L829">
            <v>28.24</v>
          </cell>
          <cell r="M829">
            <v>19.86</v>
          </cell>
          <cell r="N829">
            <v>72.555637590971415</v>
          </cell>
          <cell r="O829">
            <v>26.55</v>
          </cell>
          <cell r="P829">
            <v>10.84</v>
          </cell>
          <cell r="Q829">
            <v>14.52</v>
          </cell>
          <cell r="R829">
            <v>47.22</v>
          </cell>
          <cell r="S829">
            <v>10.32</v>
          </cell>
          <cell r="T829">
            <v>33.89</v>
          </cell>
          <cell r="U829">
            <v>43.29</v>
          </cell>
          <cell r="V829">
            <v>13.66</v>
          </cell>
          <cell r="W829">
            <v>0</v>
          </cell>
          <cell r="X829">
            <v>79.35419653905717</v>
          </cell>
          <cell r="Y829">
            <v>1621.87</v>
          </cell>
          <cell r="Z829">
            <v>66.93202264811238</v>
          </cell>
          <cell r="AB829">
            <v>39908</v>
          </cell>
          <cell r="AC829">
            <v>73.339285714285722</v>
          </cell>
          <cell r="AD829">
            <v>63.230759136539596</v>
          </cell>
          <cell r="AE829">
            <v>72.555637590971415</v>
          </cell>
          <cell r="AF829">
            <v>79.35419653905717</v>
          </cell>
          <cell r="AG829">
            <v>66.93202264811238</v>
          </cell>
        </row>
        <row r="830">
          <cell r="A830">
            <v>39909</v>
          </cell>
          <cell r="B830">
            <v>24.94</v>
          </cell>
          <cell r="C830">
            <v>0</v>
          </cell>
          <cell r="D830">
            <v>14.63</v>
          </cell>
          <cell r="E830">
            <v>70.660714285714292</v>
          </cell>
          <cell r="F830">
            <v>8.94</v>
          </cell>
          <cell r="G830">
            <v>36.74</v>
          </cell>
          <cell r="H830">
            <v>30.17</v>
          </cell>
          <cell r="I830">
            <v>20.74</v>
          </cell>
          <cell r="J830">
            <v>63.3751066203005</v>
          </cell>
          <cell r="K830">
            <v>20.67</v>
          </cell>
          <cell r="L830">
            <v>28.47</v>
          </cell>
          <cell r="M830">
            <v>19.23</v>
          </cell>
          <cell r="N830">
            <v>72.112646345322233</v>
          </cell>
          <cell r="O830">
            <v>24.94</v>
          </cell>
          <cell r="P830">
            <v>10.53</v>
          </cell>
          <cell r="Q830">
            <v>14.63</v>
          </cell>
          <cell r="R830">
            <v>46.23</v>
          </cell>
          <cell r="S830">
            <v>9.7799999999999994</v>
          </cell>
          <cell r="T830">
            <v>34.04</v>
          </cell>
          <cell r="U830">
            <v>42.92</v>
          </cell>
          <cell r="V830">
            <v>13.21</v>
          </cell>
          <cell r="W830">
            <v>0</v>
          </cell>
          <cell r="X830">
            <v>77.7654485829854</v>
          </cell>
          <cell r="Y830">
            <v>1606.71</v>
          </cell>
          <cell r="Z830">
            <v>66.306393304610509</v>
          </cell>
          <cell r="AB830">
            <v>39909</v>
          </cell>
          <cell r="AC830">
            <v>70.660714285714292</v>
          </cell>
          <cell r="AD830">
            <v>63.3751066203005</v>
          </cell>
          <cell r="AE830">
            <v>72.112646345322233</v>
          </cell>
          <cell r="AF830">
            <v>77.7654485829854</v>
          </cell>
          <cell r="AG830">
            <v>66.306393304610509</v>
          </cell>
        </row>
        <row r="831">
          <cell r="A831">
            <v>39910</v>
          </cell>
          <cell r="B831">
            <v>23.74</v>
          </cell>
          <cell r="C831">
            <v>0</v>
          </cell>
          <cell r="D831">
            <v>14.67</v>
          </cell>
          <cell r="E831">
            <v>68.589285714285708</v>
          </cell>
          <cell r="F831">
            <v>8.58</v>
          </cell>
          <cell r="G831">
            <v>35.81</v>
          </cell>
          <cell r="H831">
            <v>30.03</v>
          </cell>
          <cell r="I831">
            <v>20.34</v>
          </cell>
          <cell r="J831">
            <v>62.174398005380226</v>
          </cell>
          <cell r="K831">
            <v>20.07</v>
          </cell>
          <cell r="L831">
            <v>28.64</v>
          </cell>
          <cell r="M831">
            <v>18.36</v>
          </cell>
          <cell r="N831">
            <v>70.741482965931851</v>
          </cell>
          <cell r="O831">
            <v>23.74</v>
          </cell>
          <cell r="P831">
            <v>10.38</v>
          </cell>
          <cell r="Q831">
            <v>14.67</v>
          </cell>
          <cell r="R831">
            <v>44.71</v>
          </cell>
          <cell r="S831">
            <v>9.5399999999999991</v>
          </cell>
          <cell r="T831">
            <v>33.869999999999997</v>
          </cell>
          <cell r="U831">
            <v>41.88</v>
          </cell>
          <cell r="V831">
            <v>12.61</v>
          </cell>
          <cell r="W831">
            <v>0</v>
          </cell>
          <cell r="X831">
            <v>75.832009673850635</v>
          </cell>
          <cell r="Y831">
            <v>1561.61</v>
          </cell>
          <cell r="Z831">
            <v>64.445187276118787</v>
          </cell>
          <cell r="AB831">
            <v>39910</v>
          </cell>
          <cell r="AC831">
            <v>68.589285714285708</v>
          </cell>
          <cell r="AD831">
            <v>62.174398005380226</v>
          </cell>
          <cell r="AE831">
            <v>70.741482965931851</v>
          </cell>
          <cell r="AF831">
            <v>75.832009673850635</v>
          </cell>
          <cell r="AG831">
            <v>64.445187276118787</v>
          </cell>
        </row>
        <row r="832">
          <cell r="A832">
            <v>39911</v>
          </cell>
          <cell r="B832">
            <v>24.87</v>
          </cell>
          <cell r="C832">
            <v>0</v>
          </cell>
          <cell r="D832">
            <v>14.58</v>
          </cell>
          <cell r="E832">
            <v>70.446428571428584</v>
          </cell>
          <cell r="F832">
            <v>8.85</v>
          </cell>
          <cell r="G832">
            <v>35.67</v>
          </cell>
          <cell r="H832">
            <v>29.71</v>
          </cell>
          <cell r="I832">
            <v>21.27</v>
          </cell>
          <cell r="J832">
            <v>62.659930450757827</v>
          </cell>
          <cell r="K832">
            <v>20.27</v>
          </cell>
          <cell r="L832">
            <v>28.76</v>
          </cell>
          <cell r="M832">
            <v>18.809999999999999</v>
          </cell>
          <cell r="N832">
            <v>71.553633582955385</v>
          </cell>
          <cell r="O832">
            <v>24.87</v>
          </cell>
          <cell r="P832">
            <v>10.6</v>
          </cell>
          <cell r="Q832">
            <v>14.58</v>
          </cell>
          <cell r="R832">
            <v>45.63</v>
          </cell>
          <cell r="S832">
            <v>9.8800000000000008</v>
          </cell>
          <cell r="T832">
            <v>34.15</v>
          </cell>
          <cell r="U832">
            <v>42.8</v>
          </cell>
          <cell r="V832">
            <v>12.9</v>
          </cell>
          <cell r="W832">
            <v>0</v>
          </cell>
          <cell r="X832">
            <v>77.420757629922434</v>
          </cell>
          <cell r="Y832">
            <v>1590.66</v>
          </cell>
          <cell r="Z832">
            <v>65.644035061655032</v>
          </cell>
          <cell r="AB832">
            <v>39911</v>
          </cell>
          <cell r="AC832">
            <v>70.446428571428584</v>
          </cell>
          <cell r="AD832">
            <v>62.659930450757827</v>
          </cell>
          <cell r="AE832">
            <v>71.553633582955385</v>
          </cell>
          <cell r="AF832">
            <v>77.420757629922434</v>
          </cell>
          <cell r="AG832">
            <v>65.644035061655032</v>
          </cell>
        </row>
        <row r="833">
          <cell r="A833">
            <v>39912</v>
          </cell>
          <cell r="B833">
            <v>28.22</v>
          </cell>
          <cell r="C833">
            <v>0</v>
          </cell>
          <cell r="D833">
            <v>15.15</v>
          </cell>
          <cell r="E833">
            <v>77.446428571428569</v>
          </cell>
          <cell r="F833">
            <v>9.0399999999999991</v>
          </cell>
          <cell r="G833">
            <v>35.85</v>
          </cell>
          <cell r="H833">
            <v>31.52</v>
          </cell>
          <cell r="I833">
            <v>22.4</v>
          </cell>
          <cell r="J833">
            <v>64.831703956433302</v>
          </cell>
          <cell r="K833">
            <v>20.5</v>
          </cell>
          <cell r="L833">
            <v>29.85</v>
          </cell>
          <cell r="M833">
            <v>20.329999999999998</v>
          </cell>
          <cell r="N833">
            <v>74.549098196392791</v>
          </cell>
          <cell r="O833">
            <v>28.22</v>
          </cell>
          <cell r="P833">
            <v>11.28</v>
          </cell>
          <cell r="Q833">
            <v>15.15</v>
          </cell>
          <cell r="R833">
            <v>49.39</v>
          </cell>
          <cell r="S833">
            <v>10.97</v>
          </cell>
          <cell r="T833">
            <v>35.270000000000003</v>
          </cell>
          <cell r="U833">
            <v>45.63</v>
          </cell>
          <cell r="V833">
            <v>13.53</v>
          </cell>
          <cell r="W833">
            <v>0</v>
          </cell>
          <cell r="X833">
            <v>82.97939449368485</v>
          </cell>
          <cell r="Y833">
            <v>1652.54</v>
          </cell>
          <cell r="Z833">
            <v>68.197725284339455</v>
          </cell>
          <cell r="AB833">
            <v>39912</v>
          </cell>
          <cell r="AC833">
            <v>77.446428571428569</v>
          </cell>
          <cell r="AD833">
            <v>64.831703956433302</v>
          </cell>
          <cell r="AE833">
            <v>74.549098196392791</v>
          </cell>
          <cell r="AF833">
            <v>82.97939449368485</v>
          </cell>
          <cell r="AG833">
            <v>68.197725284339455</v>
          </cell>
        </row>
        <row r="834">
          <cell r="A834">
            <v>39913</v>
          </cell>
          <cell r="B834">
            <v>28.22</v>
          </cell>
          <cell r="C834">
            <v>0</v>
          </cell>
          <cell r="D834">
            <v>15.15</v>
          </cell>
          <cell r="E834">
            <v>77.446428571428569</v>
          </cell>
          <cell r="F834">
            <v>9.0399999999999991</v>
          </cell>
          <cell r="G834">
            <v>35.85</v>
          </cell>
          <cell r="H834">
            <v>31.52</v>
          </cell>
          <cell r="I834">
            <v>22.4</v>
          </cell>
          <cell r="J834">
            <v>64.831703956433302</v>
          </cell>
          <cell r="K834">
            <v>20.5</v>
          </cell>
          <cell r="L834">
            <v>29.85</v>
          </cell>
          <cell r="M834">
            <v>20.329999999999998</v>
          </cell>
          <cell r="N834">
            <v>74.549098196392791</v>
          </cell>
          <cell r="O834">
            <v>28.22</v>
          </cell>
          <cell r="P834">
            <v>11.28</v>
          </cell>
          <cell r="Q834">
            <v>15.15</v>
          </cell>
          <cell r="R834">
            <v>49.39</v>
          </cell>
          <cell r="S834">
            <v>10.97</v>
          </cell>
          <cell r="T834">
            <v>35.270000000000003</v>
          </cell>
          <cell r="U834">
            <v>45.63</v>
          </cell>
          <cell r="V834">
            <v>13.53</v>
          </cell>
          <cell r="W834">
            <v>0</v>
          </cell>
          <cell r="X834">
            <v>82.97939449368485</v>
          </cell>
          <cell r="Y834">
            <v>1652.54</v>
          </cell>
          <cell r="Z834">
            <v>68.197725284339455</v>
          </cell>
          <cell r="AB834">
            <v>39913</v>
          </cell>
          <cell r="AC834">
            <v>77.446428571428569</v>
          </cell>
          <cell r="AD834">
            <v>64.831703956433302</v>
          </cell>
          <cell r="AE834">
            <v>74.549098196392791</v>
          </cell>
          <cell r="AF834">
            <v>82.97939449368485</v>
          </cell>
          <cell r="AG834">
            <v>68.197725284339455</v>
          </cell>
        </row>
        <row r="835">
          <cell r="A835">
            <v>39914</v>
          </cell>
          <cell r="B835">
            <v>28.22</v>
          </cell>
          <cell r="C835">
            <v>0</v>
          </cell>
          <cell r="D835">
            <v>15.15</v>
          </cell>
          <cell r="E835">
            <v>77.446428571428569</v>
          </cell>
          <cell r="F835">
            <v>9.0399999999999991</v>
          </cell>
          <cell r="G835">
            <v>35.85</v>
          </cell>
          <cell r="H835">
            <v>31.52</v>
          </cell>
          <cell r="I835">
            <v>22.4</v>
          </cell>
          <cell r="J835">
            <v>64.831703956433302</v>
          </cell>
          <cell r="K835">
            <v>20.5</v>
          </cell>
          <cell r="L835">
            <v>29.85</v>
          </cell>
          <cell r="M835">
            <v>20.329999999999998</v>
          </cell>
          <cell r="N835">
            <v>74.549098196392791</v>
          </cell>
          <cell r="O835">
            <v>28.22</v>
          </cell>
          <cell r="P835">
            <v>11.28</v>
          </cell>
          <cell r="Q835">
            <v>15.15</v>
          </cell>
          <cell r="R835">
            <v>49.39</v>
          </cell>
          <cell r="S835">
            <v>10.97</v>
          </cell>
          <cell r="T835">
            <v>35.270000000000003</v>
          </cell>
          <cell r="U835">
            <v>45.63</v>
          </cell>
          <cell r="V835">
            <v>13.53</v>
          </cell>
          <cell r="W835">
            <v>0</v>
          </cell>
          <cell r="X835">
            <v>82.97939449368485</v>
          </cell>
          <cell r="Y835">
            <v>1652.54</v>
          </cell>
          <cell r="Z835">
            <v>68.197725284339455</v>
          </cell>
          <cell r="AB835">
            <v>39914</v>
          </cell>
          <cell r="AC835">
            <v>77.446428571428569</v>
          </cell>
          <cell r="AD835">
            <v>64.831703956433302</v>
          </cell>
          <cell r="AE835">
            <v>74.549098196392791</v>
          </cell>
          <cell r="AF835">
            <v>82.97939449368485</v>
          </cell>
          <cell r="AG835">
            <v>68.197725284339455</v>
          </cell>
        </row>
        <row r="836">
          <cell r="A836">
            <v>39915</v>
          </cell>
          <cell r="B836">
            <v>28.22</v>
          </cell>
          <cell r="C836">
            <v>0</v>
          </cell>
          <cell r="D836">
            <v>15.15</v>
          </cell>
          <cell r="E836">
            <v>77.446428571428569</v>
          </cell>
          <cell r="F836">
            <v>9.0399999999999991</v>
          </cell>
          <cell r="G836">
            <v>35.85</v>
          </cell>
          <cell r="H836">
            <v>31.52</v>
          </cell>
          <cell r="I836">
            <v>22.4</v>
          </cell>
          <cell r="J836">
            <v>64.831703956433302</v>
          </cell>
          <cell r="K836">
            <v>20.5</v>
          </cell>
          <cell r="L836">
            <v>29.85</v>
          </cell>
          <cell r="M836">
            <v>20.329999999999998</v>
          </cell>
          <cell r="N836">
            <v>74.549098196392791</v>
          </cell>
          <cell r="O836">
            <v>28.22</v>
          </cell>
          <cell r="P836">
            <v>11.28</v>
          </cell>
          <cell r="Q836">
            <v>15.15</v>
          </cell>
          <cell r="R836">
            <v>49.39</v>
          </cell>
          <cell r="S836">
            <v>10.97</v>
          </cell>
          <cell r="T836">
            <v>35.270000000000003</v>
          </cell>
          <cell r="U836">
            <v>45.63</v>
          </cell>
          <cell r="V836">
            <v>13.53</v>
          </cell>
          <cell r="W836">
            <v>0</v>
          </cell>
          <cell r="X836">
            <v>82.97939449368485</v>
          </cell>
          <cell r="Y836">
            <v>1652.54</v>
          </cell>
          <cell r="Z836">
            <v>68.197725284339455</v>
          </cell>
          <cell r="AB836">
            <v>39915</v>
          </cell>
          <cell r="AC836">
            <v>77.446428571428569</v>
          </cell>
          <cell r="AD836">
            <v>64.831703956433302</v>
          </cell>
          <cell r="AE836">
            <v>74.549098196392791</v>
          </cell>
          <cell r="AF836">
            <v>82.97939449368485</v>
          </cell>
          <cell r="AG836">
            <v>68.197725284339455</v>
          </cell>
        </row>
        <row r="837">
          <cell r="A837">
            <v>39916</v>
          </cell>
          <cell r="B837">
            <v>29.59</v>
          </cell>
          <cell r="C837">
            <v>0</v>
          </cell>
          <cell r="D837">
            <v>15.53</v>
          </cell>
          <cell r="E837">
            <v>80.571428571428569</v>
          </cell>
          <cell r="F837">
            <v>9.11</v>
          </cell>
          <cell r="G837">
            <v>35.450000000000003</v>
          </cell>
          <cell r="H837">
            <v>31.61</v>
          </cell>
          <cell r="I837">
            <v>21.94</v>
          </cell>
          <cell r="J837">
            <v>64.372416508103143</v>
          </cell>
          <cell r="K837">
            <v>20.46</v>
          </cell>
          <cell r="L837">
            <v>30.51</v>
          </cell>
          <cell r="M837">
            <v>20.38</v>
          </cell>
          <cell r="N837">
            <v>75.255774707309357</v>
          </cell>
          <cell r="O837">
            <v>29.59</v>
          </cell>
          <cell r="P837">
            <v>11.33</v>
          </cell>
          <cell r="Q837">
            <v>15.53</v>
          </cell>
          <cell r="R837">
            <v>48.03</v>
          </cell>
          <cell r="S837">
            <v>11.64</v>
          </cell>
          <cell r="T837">
            <v>35.21</v>
          </cell>
          <cell r="U837">
            <v>45.78</v>
          </cell>
          <cell r="V837">
            <v>13.25</v>
          </cell>
          <cell r="W837">
            <v>0</v>
          </cell>
          <cell r="X837">
            <v>83.343895271636484</v>
          </cell>
          <cell r="Y837">
            <v>1653.31</v>
          </cell>
          <cell r="Z837">
            <v>68.229501972630786</v>
          </cell>
          <cell r="AB837">
            <v>39916</v>
          </cell>
          <cell r="AC837">
            <v>80.571428571428569</v>
          </cell>
          <cell r="AD837">
            <v>64.372416508103143</v>
          </cell>
          <cell r="AE837">
            <v>75.255774707309357</v>
          </cell>
          <cell r="AF837">
            <v>83.343895271636484</v>
          </cell>
          <cell r="AG837">
            <v>68.229501972630786</v>
          </cell>
        </row>
        <row r="838">
          <cell r="A838">
            <v>39917</v>
          </cell>
          <cell r="B838">
            <v>29.2</v>
          </cell>
          <cell r="C838">
            <v>0</v>
          </cell>
          <cell r="D838">
            <v>15.2</v>
          </cell>
          <cell r="E838">
            <v>79.285714285714278</v>
          </cell>
          <cell r="F838">
            <v>8.82</v>
          </cell>
          <cell r="G838">
            <v>34.83</v>
          </cell>
          <cell r="H838">
            <v>30.62</v>
          </cell>
          <cell r="I838">
            <v>20.97</v>
          </cell>
          <cell r="J838">
            <v>62.489337969949474</v>
          </cell>
          <cell r="K838">
            <v>20.18</v>
          </cell>
          <cell r="L838">
            <v>29.15</v>
          </cell>
          <cell r="M838">
            <v>19.91</v>
          </cell>
          <cell r="N838">
            <v>73.030271068452691</v>
          </cell>
          <cell r="O838">
            <v>29.2</v>
          </cell>
          <cell r="P838">
            <v>10.88</v>
          </cell>
          <cell r="Q838">
            <v>15.2</v>
          </cell>
          <cell r="R838">
            <v>47.63</v>
          </cell>
          <cell r="S838">
            <v>11.39</v>
          </cell>
          <cell r="T838">
            <v>35.65</v>
          </cell>
          <cell r="U838">
            <v>45.11</v>
          </cell>
          <cell r="V838">
            <v>12.87</v>
          </cell>
          <cell r="W838">
            <v>0</v>
          </cell>
          <cell r="X838">
            <v>82.381137782046849</v>
          </cell>
          <cell r="Y838">
            <v>1625.72</v>
          </cell>
          <cell r="Z838">
            <v>67.090906089569003</v>
          </cell>
          <cell r="AB838">
            <v>39917</v>
          </cell>
          <cell r="AC838">
            <v>79.285714285714278</v>
          </cell>
          <cell r="AD838">
            <v>62.489337969949474</v>
          </cell>
          <cell r="AE838">
            <v>73.030271068452691</v>
          </cell>
          <cell r="AF838">
            <v>82.381137782046849</v>
          </cell>
          <cell r="AG838">
            <v>67.090906089569003</v>
          </cell>
        </row>
        <row r="839">
          <cell r="A839">
            <v>39918</v>
          </cell>
          <cell r="B839">
            <v>28.43</v>
          </cell>
          <cell r="C839">
            <v>0</v>
          </cell>
          <cell r="D839">
            <v>15.1</v>
          </cell>
          <cell r="E839">
            <v>77.732142857142861</v>
          </cell>
          <cell r="F839">
            <v>9.34</v>
          </cell>
          <cell r="G839">
            <v>35.520000000000003</v>
          </cell>
          <cell r="H839">
            <v>30.39</v>
          </cell>
          <cell r="I839">
            <v>21.2</v>
          </cell>
          <cell r="J839">
            <v>63.283249130634481</v>
          </cell>
          <cell r="K839">
            <v>20.45</v>
          </cell>
          <cell r="L839">
            <v>28.97</v>
          </cell>
          <cell r="M839">
            <v>20.3</v>
          </cell>
          <cell r="N839">
            <v>73.536546777766048</v>
          </cell>
          <cell r="O839">
            <v>28.43</v>
          </cell>
          <cell r="P839">
            <v>10.69</v>
          </cell>
          <cell r="Q839">
            <v>15.1</v>
          </cell>
          <cell r="R839">
            <v>47.24</v>
          </cell>
          <cell r="S839">
            <v>11.79</v>
          </cell>
          <cell r="T839">
            <v>35.700000000000003</v>
          </cell>
          <cell r="U839">
            <v>45.53</v>
          </cell>
          <cell r="V839">
            <v>12.79</v>
          </cell>
          <cell r="W839">
            <v>0</v>
          </cell>
          <cell r="X839">
            <v>82.119648093516304</v>
          </cell>
          <cell r="Y839">
            <v>1626.8</v>
          </cell>
          <cell r="Z839">
            <v>67.135475990029548</v>
          </cell>
          <cell r="AB839">
            <v>39918</v>
          </cell>
          <cell r="AC839">
            <v>77.732142857142861</v>
          </cell>
          <cell r="AD839">
            <v>63.283249130634481</v>
          </cell>
          <cell r="AE839">
            <v>73.536546777766048</v>
          </cell>
          <cell r="AF839">
            <v>82.119648093516304</v>
          </cell>
          <cell r="AG839">
            <v>67.135475990029548</v>
          </cell>
        </row>
        <row r="840">
          <cell r="A840">
            <v>39919</v>
          </cell>
          <cell r="B840">
            <v>29.23</v>
          </cell>
          <cell r="C840">
            <v>0</v>
          </cell>
          <cell r="D840">
            <v>15.25</v>
          </cell>
          <cell r="E840">
            <v>79.428571428571431</v>
          </cell>
          <cell r="F840">
            <v>9.68</v>
          </cell>
          <cell r="G840">
            <v>34.880000000000003</v>
          </cell>
          <cell r="H840">
            <v>31.05</v>
          </cell>
          <cell r="I840">
            <v>22.31</v>
          </cell>
          <cell r="J840">
            <v>64.247752772127825</v>
          </cell>
          <cell r="K840">
            <v>20.95</v>
          </cell>
          <cell r="L840">
            <v>29.09</v>
          </cell>
          <cell r="M840">
            <v>19.71</v>
          </cell>
          <cell r="N840">
            <v>73.568189009598143</v>
          </cell>
          <cell r="O840">
            <v>29.23</v>
          </cell>
          <cell r="P840">
            <v>11.16</v>
          </cell>
          <cell r="Q840">
            <v>15.25</v>
          </cell>
          <cell r="R840">
            <v>50.26</v>
          </cell>
          <cell r="S840">
            <v>11.96</v>
          </cell>
          <cell r="T840">
            <v>36.28</v>
          </cell>
          <cell r="U840">
            <v>46.78</v>
          </cell>
          <cell r="V840">
            <v>12.47</v>
          </cell>
          <cell r="W840">
            <v>0</v>
          </cell>
          <cell r="X840">
            <v>84.544370659890234</v>
          </cell>
          <cell r="Y840">
            <v>1670.44</v>
          </cell>
          <cell r="Z840">
            <v>68.936430116046822</v>
          </cell>
          <cell r="AB840">
            <v>39919</v>
          </cell>
          <cell r="AC840">
            <v>79.428571428571431</v>
          </cell>
          <cell r="AD840">
            <v>64.247752772127825</v>
          </cell>
          <cell r="AE840">
            <v>73.568189009598143</v>
          </cell>
          <cell r="AF840">
            <v>84.544370659890234</v>
          </cell>
          <cell r="AG840">
            <v>68.936430116046822</v>
          </cell>
        </row>
        <row r="841">
          <cell r="A841">
            <v>39920</v>
          </cell>
          <cell r="B841">
            <v>29.03</v>
          </cell>
          <cell r="C841">
            <v>0</v>
          </cell>
          <cell r="D841">
            <v>15.16</v>
          </cell>
          <cell r="E841">
            <v>78.910714285714278</v>
          </cell>
          <cell r="F841">
            <v>9.84</v>
          </cell>
          <cell r="G841">
            <v>34.82</v>
          </cell>
          <cell r="H841">
            <v>30.92</v>
          </cell>
          <cell r="I841">
            <v>22</v>
          </cell>
          <cell r="J841">
            <v>64.024670297224588</v>
          </cell>
          <cell r="K841">
            <v>20.74</v>
          </cell>
          <cell r="L841">
            <v>29.33</v>
          </cell>
          <cell r="M841">
            <v>19.66</v>
          </cell>
          <cell r="N841">
            <v>73.547094188376732</v>
          </cell>
          <cell r="O841">
            <v>29.03</v>
          </cell>
          <cell r="P841">
            <v>11.51</v>
          </cell>
          <cell r="Q841">
            <v>15.16</v>
          </cell>
          <cell r="R841">
            <v>51.48</v>
          </cell>
          <cell r="S841">
            <v>11.95</v>
          </cell>
          <cell r="T841">
            <v>36.29</v>
          </cell>
          <cell r="U841">
            <v>48.02</v>
          </cell>
          <cell r="V841">
            <v>12.47</v>
          </cell>
          <cell r="W841">
            <v>0</v>
          </cell>
          <cell r="X841">
            <v>85.542785834279485</v>
          </cell>
          <cell r="Y841">
            <v>1673.07</v>
          </cell>
          <cell r="Z841">
            <v>69.044966077353536</v>
          </cell>
          <cell r="AB841">
            <v>39920</v>
          </cell>
          <cell r="AC841">
            <v>78.910714285714278</v>
          </cell>
          <cell r="AD841">
            <v>64.024670297224588</v>
          </cell>
          <cell r="AE841">
            <v>73.547094188376732</v>
          </cell>
          <cell r="AF841">
            <v>85.542785834279485</v>
          </cell>
          <cell r="AG841">
            <v>69.044966077353536</v>
          </cell>
        </row>
        <row r="842">
          <cell r="A842">
            <v>39921</v>
          </cell>
          <cell r="B842">
            <v>29.03</v>
          </cell>
          <cell r="C842">
            <v>0</v>
          </cell>
          <cell r="D842">
            <v>15.16</v>
          </cell>
          <cell r="E842">
            <v>78.910714285714278</v>
          </cell>
          <cell r="F842">
            <v>9.84</v>
          </cell>
          <cell r="G842">
            <v>34.82</v>
          </cell>
          <cell r="H842">
            <v>30.92</v>
          </cell>
          <cell r="I842">
            <v>22</v>
          </cell>
          <cell r="J842">
            <v>64.024670297224588</v>
          </cell>
          <cell r="K842">
            <v>20.74</v>
          </cell>
          <cell r="L842">
            <v>29.33</v>
          </cell>
          <cell r="M842">
            <v>19.66</v>
          </cell>
          <cell r="N842">
            <v>73.547094188376732</v>
          </cell>
          <cell r="O842">
            <v>29.03</v>
          </cell>
          <cell r="P842">
            <v>11.51</v>
          </cell>
          <cell r="Q842">
            <v>15.16</v>
          </cell>
          <cell r="R842">
            <v>51.48</v>
          </cell>
          <cell r="S842">
            <v>11.95</v>
          </cell>
          <cell r="T842">
            <v>36.29</v>
          </cell>
          <cell r="U842">
            <v>48.02</v>
          </cell>
          <cell r="V842">
            <v>12.47</v>
          </cell>
          <cell r="W842">
            <v>0</v>
          </cell>
          <cell r="X842">
            <v>85.542785834279485</v>
          </cell>
          <cell r="Y842">
            <v>1673.07</v>
          </cell>
          <cell r="Z842">
            <v>69.044966077353536</v>
          </cell>
          <cell r="AB842">
            <v>39921</v>
          </cell>
          <cell r="AC842">
            <v>78.910714285714278</v>
          </cell>
          <cell r="AD842">
            <v>64.024670297224588</v>
          </cell>
          <cell r="AE842">
            <v>73.547094188376732</v>
          </cell>
          <cell r="AF842">
            <v>85.542785834279485</v>
          </cell>
          <cell r="AG842">
            <v>69.044966077353536</v>
          </cell>
        </row>
        <row r="843">
          <cell r="A843">
            <v>39922</v>
          </cell>
          <cell r="B843">
            <v>29.03</v>
          </cell>
          <cell r="C843">
            <v>0</v>
          </cell>
          <cell r="D843">
            <v>15.16</v>
          </cell>
          <cell r="E843">
            <v>78.910714285714278</v>
          </cell>
          <cell r="F843">
            <v>9.84</v>
          </cell>
          <cell r="G843">
            <v>34.82</v>
          </cell>
          <cell r="H843">
            <v>30.92</v>
          </cell>
          <cell r="I843">
            <v>22</v>
          </cell>
          <cell r="J843">
            <v>64.024670297224588</v>
          </cell>
          <cell r="K843">
            <v>20.74</v>
          </cell>
          <cell r="L843">
            <v>29.33</v>
          </cell>
          <cell r="M843">
            <v>19.66</v>
          </cell>
          <cell r="N843">
            <v>73.547094188376732</v>
          </cell>
          <cell r="O843">
            <v>29.03</v>
          </cell>
          <cell r="P843">
            <v>11.51</v>
          </cell>
          <cell r="Q843">
            <v>15.16</v>
          </cell>
          <cell r="R843">
            <v>51.48</v>
          </cell>
          <cell r="S843">
            <v>11.95</v>
          </cell>
          <cell r="T843">
            <v>36.29</v>
          </cell>
          <cell r="U843">
            <v>48.02</v>
          </cell>
          <cell r="V843">
            <v>12.47</v>
          </cell>
          <cell r="W843">
            <v>0</v>
          </cell>
          <cell r="X843">
            <v>85.542785834279485</v>
          </cell>
          <cell r="Y843">
            <v>1673.07</v>
          </cell>
          <cell r="Z843">
            <v>69.044966077353536</v>
          </cell>
          <cell r="AB843">
            <v>39922</v>
          </cell>
          <cell r="AC843">
            <v>78.910714285714278</v>
          </cell>
          <cell r="AD843">
            <v>64.024670297224588</v>
          </cell>
          <cell r="AE843">
            <v>73.547094188376732</v>
          </cell>
          <cell r="AF843">
            <v>85.542785834279485</v>
          </cell>
          <cell r="AG843">
            <v>69.044966077353536</v>
          </cell>
        </row>
        <row r="844">
          <cell r="A844">
            <v>39923</v>
          </cell>
          <cell r="B844">
            <v>28.76</v>
          </cell>
          <cell r="C844">
            <v>0</v>
          </cell>
          <cell r="D844">
            <v>15.79</v>
          </cell>
          <cell r="E844">
            <v>79.553571428571416</v>
          </cell>
          <cell r="F844">
            <v>9.4600000000000009</v>
          </cell>
          <cell r="G844">
            <v>33.71</v>
          </cell>
          <cell r="H844">
            <v>30.39</v>
          </cell>
          <cell r="I844">
            <v>20.010000000000002</v>
          </cell>
          <cell r="J844">
            <v>61.393609343218955</v>
          </cell>
          <cell r="K844">
            <v>19.850000000000001</v>
          </cell>
          <cell r="L844">
            <v>27.59</v>
          </cell>
          <cell r="M844">
            <v>19.3</v>
          </cell>
          <cell r="N844">
            <v>70.393418415778925</v>
          </cell>
          <cell r="O844">
            <v>28.76</v>
          </cell>
          <cell r="P844">
            <v>11.57</v>
          </cell>
          <cell r="Q844">
            <v>15.79</v>
          </cell>
          <cell r="R844">
            <v>50.38</v>
          </cell>
          <cell r="S844">
            <v>11.75</v>
          </cell>
          <cell r="T844">
            <v>35.729999999999997</v>
          </cell>
          <cell r="U844">
            <v>46.19</v>
          </cell>
          <cell r="V844">
            <v>11.96</v>
          </cell>
          <cell r="W844">
            <v>0</v>
          </cell>
          <cell r="X844">
            <v>84.045163072695601</v>
          </cell>
          <cell r="Y844">
            <v>1608.21</v>
          </cell>
          <cell r="Z844">
            <v>66.368295944139064</v>
          </cell>
          <cell r="AB844">
            <v>39923</v>
          </cell>
          <cell r="AC844">
            <v>79.553571428571416</v>
          </cell>
          <cell r="AD844">
            <v>61.393609343218955</v>
          </cell>
          <cell r="AE844">
            <v>70.393418415778925</v>
          </cell>
          <cell r="AF844">
            <v>84.045163072695601</v>
          </cell>
          <cell r="AG844">
            <v>66.368295944139064</v>
          </cell>
        </row>
        <row r="845">
          <cell r="A845">
            <v>39924</v>
          </cell>
          <cell r="B845">
            <v>28.54</v>
          </cell>
          <cell r="C845">
            <v>0</v>
          </cell>
          <cell r="D845">
            <v>15.96</v>
          </cell>
          <cell r="E845">
            <v>79.464285714285708</v>
          </cell>
          <cell r="F845">
            <v>10.86</v>
          </cell>
          <cell r="G845">
            <v>33.33</v>
          </cell>
          <cell r="H845">
            <v>30.51</v>
          </cell>
          <cell r="I845">
            <v>21.82</v>
          </cell>
          <cell r="J845">
            <v>63.329177875467501</v>
          </cell>
          <cell r="K845">
            <v>20.28</v>
          </cell>
          <cell r="L845">
            <v>28.17</v>
          </cell>
          <cell r="M845">
            <v>19.52</v>
          </cell>
          <cell r="N845">
            <v>71.690749920894419</v>
          </cell>
          <cell r="O845">
            <v>28.54</v>
          </cell>
          <cell r="P845">
            <v>11.29</v>
          </cell>
          <cell r="Q845">
            <v>15.96</v>
          </cell>
          <cell r="R845">
            <v>50.35</v>
          </cell>
          <cell r="S845">
            <v>11.58</v>
          </cell>
          <cell r="T845">
            <v>35.49</v>
          </cell>
          <cell r="U845">
            <v>46.39</v>
          </cell>
          <cell r="V845">
            <v>11.1</v>
          </cell>
          <cell r="W845">
            <v>0</v>
          </cell>
          <cell r="X845">
            <v>83.478602080879483</v>
          </cell>
          <cell r="Y845">
            <v>1643.85</v>
          </cell>
          <cell r="Z845">
            <v>67.839102659337385</v>
          </cell>
          <cell r="AB845">
            <v>39924</v>
          </cell>
          <cell r="AC845">
            <v>79.464285714285708</v>
          </cell>
          <cell r="AD845">
            <v>63.329177875467501</v>
          </cell>
          <cell r="AE845">
            <v>71.690749920894419</v>
          </cell>
          <cell r="AF845">
            <v>83.478602080879483</v>
          </cell>
          <cell r="AG845">
            <v>67.839102659337385</v>
          </cell>
        </row>
        <row r="846">
          <cell r="A846">
            <v>39925</v>
          </cell>
          <cell r="B846">
            <v>29.69</v>
          </cell>
          <cell r="C846">
            <v>0</v>
          </cell>
          <cell r="D846">
            <v>16.02</v>
          </cell>
          <cell r="E846">
            <v>81.625</v>
          </cell>
          <cell r="F846">
            <v>10.75</v>
          </cell>
          <cell r="G846">
            <v>32.97</v>
          </cell>
          <cell r="H846">
            <v>30.19</v>
          </cell>
          <cell r="I846">
            <v>21.67</v>
          </cell>
          <cell r="J846">
            <v>62.712420444852704</v>
          </cell>
          <cell r="K846">
            <v>20.53</v>
          </cell>
          <cell r="L846">
            <v>29.09</v>
          </cell>
          <cell r="M846">
            <v>19.36</v>
          </cell>
          <cell r="N846">
            <v>72.756038392574624</v>
          </cell>
          <cell r="O846">
            <v>29.69</v>
          </cell>
          <cell r="P846">
            <v>11.29</v>
          </cell>
          <cell r="Q846">
            <v>16.02</v>
          </cell>
          <cell r="R846">
            <v>52.5</v>
          </cell>
          <cell r="S846">
            <v>11.49</v>
          </cell>
          <cell r="T846">
            <v>35.65</v>
          </cell>
          <cell r="U846">
            <v>47.25</v>
          </cell>
          <cell r="V846">
            <v>10.18</v>
          </cell>
          <cell r="W846">
            <v>0</v>
          </cell>
          <cell r="X846">
            <v>84.813784278376218</v>
          </cell>
          <cell r="Y846">
            <v>1646.12</v>
          </cell>
          <cell r="Z846">
            <v>67.93278198715727</v>
          </cell>
          <cell r="AB846">
            <v>39925</v>
          </cell>
          <cell r="AC846">
            <v>81.625</v>
          </cell>
          <cell r="AD846">
            <v>62.712420444852704</v>
          </cell>
          <cell r="AE846">
            <v>72.756038392574624</v>
          </cell>
          <cell r="AF846">
            <v>84.813784278376218</v>
          </cell>
          <cell r="AG846">
            <v>67.93278198715727</v>
          </cell>
        </row>
        <row r="847">
          <cell r="A847">
            <v>39926</v>
          </cell>
          <cell r="B847">
            <v>28.74</v>
          </cell>
          <cell r="C847">
            <v>0</v>
          </cell>
          <cell r="D847">
            <v>16.79</v>
          </cell>
          <cell r="E847">
            <v>81.303571428571431</v>
          </cell>
          <cell r="F847">
            <v>10.72</v>
          </cell>
          <cell r="G847">
            <v>32.72</v>
          </cell>
          <cell r="H847">
            <v>29.88</v>
          </cell>
          <cell r="I847">
            <v>20.36</v>
          </cell>
          <cell r="J847">
            <v>61.465783085099403</v>
          </cell>
          <cell r="K847">
            <v>19.75</v>
          </cell>
          <cell r="L847">
            <v>29.02</v>
          </cell>
          <cell r="M847">
            <v>18.690000000000001</v>
          </cell>
          <cell r="N847">
            <v>71.152831979748967</v>
          </cell>
          <cell r="O847">
            <v>28.74</v>
          </cell>
          <cell r="P847">
            <v>11.03</v>
          </cell>
          <cell r="Q847">
            <v>16.79</v>
          </cell>
          <cell r="R847">
            <v>51.88</v>
          </cell>
          <cell r="S847">
            <v>11.62</v>
          </cell>
          <cell r="T847">
            <v>35.25</v>
          </cell>
          <cell r="U847">
            <v>46.89</v>
          </cell>
          <cell r="V847">
            <v>10.57</v>
          </cell>
          <cell r="W847">
            <v>0</v>
          </cell>
          <cell r="X847">
            <v>84.298728831270637</v>
          </cell>
          <cell r="Y847">
            <v>1652.21</v>
          </cell>
          <cell r="Z847">
            <v>68.184106703643181</v>
          </cell>
          <cell r="AB847">
            <v>39926</v>
          </cell>
          <cell r="AC847">
            <v>81.303571428571431</v>
          </cell>
          <cell r="AD847">
            <v>61.465783085099403</v>
          </cell>
          <cell r="AE847">
            <v>71.152831979748967</v>
          </cell>
          <cell r="AF847">
            <v>84.298728831270637</v>
          </cell>
          <cell r="AG847">
            <v>68.184106703643181</v>
          </cell>
        </row>
        <row r="848">
          <cell r="A848">
            <v>39927</v>
          </cell>
          <cell r="B848">
            <v>28.53</v>
          </cell>
          <cell r="C848">
            <v>0</v>
          </cell>
          <cell r="D848">
            <v>17</v>
          </cell>
          <cell r="E848">
            <v>81.303571428571431</v>
          </cell>
          <cell r="F848">
            <v>10.64</v>
          </cell>
          <cell r="G848">
            <v>33.21</v>
          </cell>
          <cell r="H848">
            <v>29.22</v>
          </cell>
          <cell r="I848">
            <v>20.49</v>
          </cell>
          <cell r="J848">
            <v>61.387048093957084</v>
          </cell>
          <cell r="K848">
            <v>19.13</v>
          </cell>
          <cell r="L848">
            <v>29.33</v>
          </cell>
          <cell r="M848">
            <v>18.75</v>
          </cell>
          <cell r="N848">
            <v>70.889146714481583</v>
          </cell>
          <cell r="O848">
            <v>28.53</v>
          </cell>
          <cell r="P848">
            <v>11.3</v>
          </cell>
          <cell r="Q848">
            <v>17</v>
          </cell>
          <cell r="R848">
            <v>50.99</v>
          </cell>
          <cell r="S848">
            <v>11.97</v>
          </cell>
          <cell r="T848">
            <v>35.85</v>
          </cell>
          <cell r="U848">
            <v>47.42</v>
          </cell>
          <cell r="V848">
            <v>11.19</v>
          </cell>
          <cell r="W848">
            <v>0</v>
          </cell>
          <cell r="X848">
            <v>84.885099647975451</v>
          </cell>
          <cell r="Y848">
            <v>1694.29</v>
          </cell>
          <cell r="Z848">
            <v>69.920682084550762</v>
          </cell>
          <cell r="AB848">
            <v>39927</v>
          </cell>
          <cell r="AC848">
            <v>81.303571428571431</v>
          </cell>
          <cell r="AD848">
            <v>61.387048093957084</v>
          </cell>
          <cell r="AE848">
            <v>70.889146714481583</v>
          </cell>
          <cell r="AF848">
            <v>84.885099647975451</v>
          </cell>
          <cell r="AG848">
            <v>69.920682084550762</v>
          </cell>
        </row>
        <row r="849">
          <cell r="A849">
            <v>39928</v>
          </cell>
          <cell r="B849">
            <v>28.53</v>
          </cell>
          <cell r="C849">
            <v>0</v>
          </cell>
          <cell r="D849">
            <v>17</v>
          </cell>
          <cell r="E849">
            <v>81.303571428571431</v>
          </cell>
          <cell r="F849">
            <v>10.64</v>
          </cell>
          <cell r="G849">
            <v>33.21</v>
          </cell>
          <cell r="H849">
            <v>29.22</v>
          </cell>
          <cell r="I849">
            <v>20.49</v>
          </cell>
          <cell r="J849">
            <v>61.387048093957084</v>
          </cell>
          <cell r="K849">
            <v>19.13</v>
          </cell>
          <cell r="L849">
            <v>29.33</v>
          </cell>
          <cell r="M849">
            <v>18.75</v>
          </cell>
          <cell r="N849">
            <v>70.889146714481583</v>
          </cell>
          <cell r="O849">
            <v>28.53</v>
          </cell>
          <cell r="P849">
            <v>11.3</v>
          </cell>
          <cell r="Q849">
            <v>17</v>
          </cell>
          <cell r="R849">
            <v>50.99</v>
          </cell>
          <cell r="S849">
            <v>11.97</v>
          </cell>
          <cell r="T849">
            <v>35.85</v>
          </cell>
          <cell r="U849">
            <v>47.42</v>
          </cell>
          <cell r="V849">
            <v>11.19</v>
          </cell>
          <cell r="W849">
            <v>0</v>
          </cell>
          <cell r="X849">
            <v>84.885099647975451</v>
          </cell>
          <cell r="Y849">
            <v>1694.29</v>
          </cell>
          <cell r="Z849">
            <v>69.920682084550762</v>
          </cell>
          <cell r="AB849">
            <v>39928</v>
          </cell>
          <cell r="AC849">
            <v>81.303571428571431</v>
          </cell>
          <cell r="AD849">
            <v>61.387048093957084</v>
          </cell>
          <cell r="AE849">
            <v>70.889146714481583</v>
          </cell>
          <cell r="AF849">
            <v>84.885099647975451</v>
          </cell>
          <cell r="AG849">
            <v>69.920682084550762</v>
          </cell>
        </row>
        <row r="850">
          <cell r="A850">
            <v>39929</v>
          </cell>
          <cell r="B850">
            <v>28.53</v>
          </cell>
          <cell r="C850">
            <v>0</v>
          </cell>
          <cell r="D850">
            <v>17</v>
          </cell>
          <cell r="E850">
            <v>81.303571428571431</v>
          </cell>
          <cell r="F850">
            <v>10.64</v>
          </cell>
          <cell r="G850">
            <v>33.21</v>
          </cell>
          <cell r="H850">
            <v>29.22</v>
          </cell>
          <cell r="I850">
            <v>20.49</v>
          </cell>
          <cell r="J850">
            <v>61.387048093957084</v>
          </cell>
          <cell r="K850">
            <v>19.13</v>
          </cell>
          <cell r="L850">
            <v>29.33</v>
          </cell>
          <cell r="M850">
            <v>18.75</v>
          </cell>
          <cell r="N850">
            <v>70.889146714481583</v>
          </cell>
          <cell r="O850">
            <v>28.53</v>
          </cell>
          <cell r="P850">
            <v>11.3</v>
          </cell>
          <cell r="Q850">
            <v>17</v>
          </cell>
          <cell r="R850">
            <v>50.99</v>
          </cell>
          <cell r="S850">
            <v>11.97</v>
          </cell>
          <cell r="T850">
            <v>35.85</v>
          </cell>
          <cell r="U850">
            <v>47.42</v>
          </cell>
          <cell r="V850">
            <v>11.19</v>
          </cell>
          <cell r="W850">
            <v>0</v>
          </cell>
          <cell r="X850">
            <v>84.885099647975451</v>
          </cell>
          <cell r="Y850">
            <v>1694.29</v>
          </cell>
          <cell r="Z850">
            <v>69.920682084550762</v>
          </cell>
          <cell r="AB850">
            <v>39929</v>
          </cell>
          <cell r="AC850">
            <v>81.303571428571431</v>
          </cell>
          <cell r="AD850">
            <v>61.387048093957084</v>
          </cell>
          <cell r="AE850">
            <v>70.889146714481583</v>
          </cell>
          <cell r="AF850">
            <v>84.885099647975451</v>
          </cell>
          <cell r="AG850">
            <v>69.920682084550762</v>
          </cell>
        </row>
        <row r="851">
          <cell r="A851">
            <v>39930</v>
          </cell>
          <cell r="B851">
            <v>28.52</v>
          </cell>
          <cell r="C851">
            <v>0</v>
          </cell>
          <cell r="D851">
            <v>17.23</v>
          </cell>
          <cell r="E851">
            <v>81.696428571428569</v>
          </cell>
          <cell r="F851">
            <v>10.57</v>
          </cell>
          <cell r="G851">
            <v>33.31</v>
          </cell>
          <cell r="H851">
            <v>30.52</v>
          </cell>
          <cell r="I851">
            <v>19.989999999999998</v>
          </cell>
          <cell r="J851">
            <v>61.931631782691419</v>
          </cell>
          <cell r="K851">
            <v>18.89</v>
          </cell>
          <cell r="L851">
            <v>29.24</v>
          </cell>
          <cell r="M851">
            <v>19.71</v>
          </cell>
          <cell r="N851">
            <v>71.553633582955385</v>
          </cell>
          <cell r="O851">
            <v>28.52</v>
          </cell>
          <cell r="P851">
            <v>11.38</v>
          </cell>
          <cell r="Q851">
            <v>17.23</v>
          </cell>
          <cell r="R851">
            <v>51.63</v>
          </cell>
          <cell r="S851">
            <v>11.84</v>
          </cell>
          <cell r="T851">
            <v>36.9</v>
          </cell>
          <cell r="U851">
            <v>47.69</v>
          </cell>
          <cell r="V851">
            <v>11.54</v>
          </cell>
          <cell r="W851">
            <v>0</v>
          </cell>
          <cell r="X851">
            <v>85.867666962453754</v>
          </cell>
          <cell r="Y851">
            <v>1679.41</v>
          </cell>
          <cell r="Z851">
            <v>69.306607900427551</v>
          </cell>
          <cell r="AB851">
            <v>39930</v>
          </cell>
          <cell r="AC851">
            <v>81.696428571428569</v>
          </cell>
          <cell r="AD851">
            <v>61.931631782691419</v>
          </cell>
          <cell r="AE851">
            <v>71.553633582955385</v>
          </cell>
          <cell r="AF851">
            <v>85.867666962453754</v>
          </cell>
          <cell r="AG851">
            <v>69.306607900427551</v>
          </cell>
        </row>
        <row r="852">
          <cell r="A852">
            <v>39931</v>
          </cell>
          <cell r="B852">
            <v>28.48</v>
          </cell>
          <cell r="C852">
            <v>0</v>
          </cell>
          <cell r="D852">
            <v>16.96</v>
          </cell>
          <cell r="E852">
            <v>81.142857142857139</v>
          </cell>
          <cell r="F852">
            <v>10.55</v>
          </cell>
          <cell r="G852">
            <v>33.380000000000003</v>
          </cell>
          <cell r="H852">
            <v>31.44</v>
          </cell>
          <cell r="I852">
            <v>20.309999999999999</v>
          </cell>
          <cell r="J852">
            <v>62.778032937471295</v>
          </cell>
          <cell r="K852">
            <v>18.89</v>
          </cell>
          <cell r="L852">
            <v>29.83</v>
          </cell>
          <cell r="M852">
            <v>19.38</v>
          </cell>
          <cell r="N852">
            <v>71.827866258833453</v>
          </cell>
          <cell r="O852">
            <v>28.48</v>
          </cell>
          <cell r="P852">
            <v>11.31</v>
          </cell>
          <cell r="Q852">
            <v>16.96</v>
          </cell>
          <cell r="R852">
            <v>51.64</v>
          </cell>
          <cell r="S852">
            <v>11.77</v>
          </cell>
          <cell r="T852">
            <v>36.46</v>
          </cell>
          <cell r="U852">
            <v>48.44</v>
          </cell>
          <cell r="V852">
            <v>12</v>
          </cell>
          <cell r="W852">
            <v>0</v>
          </cell>
          <cell r="X852">
            <v>85.99841180671902</v>
          </cell>
          <cell r="Y852">
            <v>1673.81</v>
          </cell>
          <cell r="Z852">
            <v>69.075504712854297</v>
          </cell>
          <cell r="AB852">
            <v>39931</v>
          </cell>
          <cell r="AC852">
            <v>81.142857142857139</v>
          </cell>
          <cell r="AD852">
            <v>62.778032937471295</v>
          </cell>
          <cell r="AE852">
            <v>71.827866258833453</v>
          </cell>
          <cell r="AF852">
            <v>85.99841180671902</v>
          </cell>
          <cell r="AG852">
            <v>69.075504712854297</v>
          </cell>
        </row>
        <row r="853">
          <cell r="A853">
            <v>39932</v>
          </cell>
          <cell r="B853">
            <v>30.32</v>
          </cell>
          <cell r="C853">
            <v>0</v>
          </cell>
          <cell r="D853">
            <v>17.16</v>
          </cell>
          <cell r="E853">
            <v>84.785714285714292</v>
          </cell>
          <cell r="F853">
            <v>10.8</v>
          </cell>
          <cell r="G853">
            <v>33.4</v>
          </cell>
          <cell r="H853">
            <v>31.84</v>
          </cell>
          <cell r="I853">
            <v>21.95</v>
          </cell>
          <cell r="J853">
            <v>64.293681516960831</v>
          </cell>
          <cell r="K853">
            <v>19.59</v>
          </cell>
          <cell r="L853">
            <v>30.88</v>
          </cell>
          <cell r="M853">
            <v>18.86</v>
          </cell>
          <cell r="N853">
            <v>73.125197763948947</v>
          </cell>
          <cell r="O853">
            <v>30.32</v>
          </cell>
          <cell r="P853">
            <v>12.89</v>
          </cell>
          <cell r="Q853">
            <v>17.16</v>
          </cell>
          <cell r="R853">
            <v>54.43</v>
          </cell>
          <cell r="S853">
            <v>13.21</v>
          </cell>
          <cell r="T853">
            <v>37.79</v>
          </cell>
          <cell r="U853">
            <v>53.63</v>
          </cell>
          <cell r="V853">
            <v>14.28</v>
          </cell>
          <cell r="W853">
            <v>0</v>
          </cell>
          <cell r="X853">
            <v>92.595083494648037</v>
          </cell>
          <cell r="Y853">
            <v>1711.94</v>
          </cell>
          <cell r="Z853">
            <v>70.649069809670024</v>
          </cell>
          <cell r="AB853">
            <v>39932</v>
          </cell>
          <cell r="AC853">
            <v>84.785714285714292</v>
          </cell>
          <cell r="AD853">
            <v>64.293681516960831</v>
          </cell>
          <cell r="AE853">
            <v>73.125197763948947</v>
          </cell>
          <cell r="AF853">
            <v>92.595083494648037</v>
          </cell>
          <cell r="AG853">
            <v>70.649069809670024</v>
          </cell>
        </row>
        <row r="854">
          <cell r="A854">
            <v>39933</v>
          </cell>
          <cell r="B854">
            <v>31.8</v>
          </cell>
          <cell r="C854">
            <v>0</v>
          </cell>
          <cell r="D854">
            <v>17.239999999999998</v>
          </cell>
          <cell r="E854">
            <v>87.571428571428569</v>
          </cell>
          <cell r="F854">
            <v>10.43</v>
          </cell>
          <cell r="G854">
            <v>29.56</v>
          </cell>
          <cell r="H854">
            <v>29.98</v>
          </cell>
          <cell r="I854">
            <v>22.5</v>
          </cell>
          <cell r="J854">
            <v>60.671871924414411</v>
          </cell>
          <cell r="K854">
            <v>21.65</v>
          </cell>
          <cell r="L854">
            <v>29.87</v>
          </cell>
          <cell r="M854">
            <v>18.37</v>
          </cell>
          <cell r="N854">
            <v>73.715852758147875</v>
          </cell>
          <cell r="O854">
            <v>31.8</v>
          </cell>
          <cell r="P854">
            <v>12.42</v>
          </cell>
          <cell r="Q854">
            <v>17.239999999999998</v>
          </cell>
          <cell r="R854">
            <v>53.62</v>
          </cell>
          <cell r="S854">
            <v>13.2</v>
          </cell>
          <cell r="T854">
            <v>37</v>
          </cell>
          <cell r="U854">
            <v>53.8</v>
          </cell>
          <cell r="V854">
            <v>14.26</v>
          </cell>
          <cell r="W854">
            <v>0</v>
          </cell>
          <cell r="X854">
            <v>92.448490790471823</v>
          </cell>
          <cell r="Y854">
            <v>1717.3</v>
          </cell>
          <cell r="Z854">
            <v>70.870268574918711</v>
          </cell>
          <cell r="AB854">
            <v>39933</v>
          </cell>
          <cell r="AC854">
            <v>87.571428571428569</v>
          </cell>
          <cell r="AD854">
            <v>60.671871924414411</v>
          </cell>
          <cell r="AE854">
            <v>73.715852758147875</v>
          </cell>
          <cell r="AF854">
            <v>92.448490790471823</v>
          </cell>
          <cell r="AG854">
            <v>70.870268574918711</v>
          </cell>
        </row>
        <row r="855">
          <cell r="A855">
            <v>39934</v>
          </cell>
          <cell r="B855">
            <v>33.78</v>
          </cell>
          <cell r="C855">
            <v>0</v>
          </cell>
          <cell r="D855">
            <v>16.27</v>
          </cell>
          <cell r="E855">
            <v>89.375</v>
          </cell>
          <cell r="F855">
            <v>10.16</v>
          </cell>
          <cell r="G855">
            <v>29.56</v>
          </cell>
          <cell r="H855">
            <v>33.26</v>
          </cell>
          <cell r="I855">
            <v>22.34</v>
          </cell>
          <cell r="J855">
            <v>62.541827964044352</v>
          </cell>
          <cell r="K855">
            <v>21.7</v>
          </cell>
          <cell r="L855">
            <v>28.74</v>
          </cell>
          <cell r="M855">
            <v>18.13</v>
          </cell>
          <cell r="N855">
            <v>72.323594557536126</v>
          </cell>
          <cell r="O855">
            <v>33.78</v>
          </cell>
          <cell r="P855">
            <v>12.07</v>
          </cell>
          <cell r="Q855">
            <v>16.27</v>
          </cell>
          <cell r="R855">
            <v>54.41</v>
          </cell>
          <cell r="S855">
            <v>13.34</v>
          </cell>
          <cell r="T855">
            <v>37.93</v>
          </cell>
          <cell r="U855">
            <v>52.68</v>
          </cell>
          <cell r="V855">
            <v>13.99</v>
          </cell>
          <cell r="W855">
            <v>0</v>
          </cell>
          <cell r="X855">
            <v>92.896192832955919</v>
          </cell>
          <cell r="Y855">
            <v>1719.2</v>
          </cell>
          <cell r="Z855">
            <v>70.948678584988201</v>
          </cell>
          <cell r="AB855">
            <v>39934</v>
          </cell>
          <cell r="AC855">
            <v>89.375</v>
          </cell>
          <cell r="AD855">
            <v>62.541827964044352</v>
          </cell>
          <cell r="AE855">
            <v>72.323594557536126</v>
          </cell>
          <cell r="AF855">
            <v>92.896192832955919</v>
          </cell>
          <cell r="AG855">
            <v>70.948678584988201</v>
          </cell>
        </row>
        <row r="856">
          <cell r="A856">
            <v>39935</v>
          </cell>
          <cell r="B856">
            <v>33.78</v>
          </cell>
          <cell r="C856">
            <v>0</v>
          </cell>
          <cell r="D856">
            <v>16.27</v>
          </cell>
          <cell r="E856">
            <v>89.375</v>
          </cell>
          <cell r="F856">
            <v>10.16</v>
          </cell>
          <cell r="G856">
            <v>29.56</v>
          </cell>
          <cell r="H856">
            <v>33.26</v>
          </cell>
          <cell r="I856">
            <v>22.34</v>
          </cell>
          <cell r="J856">
            <v>62.541827964044352</v>
          </cell>
          <cell r="K856">
            <v>21.7</v>
          </cell>
          <cell r="L856">
            <v>28.74</v>
          </cell>
          <cell r="M856">
            <v>18.13</v>
          </cell>
          <cell r="N856">
            <v>72.323594557536126</v>
          </cell>
          <cell r="O856">
            <v>33.78</v>
          </cell>
          <cell r="P856">
            <v>12.07</v>
          </cell>
          <cell r="Q856">
            <v>16.27</v>
          </cell>
          <cell r="R856">
            <v>54.41</v>
          </cell>
          <cell r="S856">
            <v>13.34</v>
          </cell>
          <cell r="T856">
            <v>37.93</v>
          </cell>
          <cell r="U856">
            <v>52.68</v>
          </cell>
          <cell r="V856">
            <v>13.99</v>
          </cell>
          <cell r="W856">
            <v>0</v>
          </cell>
          <cell r="X856">
            <v>92.896192832955919</v>
          </cell>
          <cell r="Y856">
            <v>1719.2</v>
          </cell>
          <cell r="Z856">
            <v>70.948678584988201</v>
          </cell>
          <cell r="AB856">
            <v>39935</v>
          </cell>
          <cell r="AC856">
            <v>89.375</v>
          </cell>
          <cell r="AD856">
            <v>62.541827964044352</v>
          </cell>
          <cell r="AE856">
            <v>72.323594557536126</v>
          </cell>
          <cell r="AF856">
            <v>92.896192832955919</v>
          </cell>
          <cell r="AG856">
            <v>70.948678584988201</v>
          </cell>
        </row>
        <row r="857">
          <cell r="A857">
            <v>39936</v>
          </cell>
          <cell r="B857">
            <v>33.78</v>
          </cell>
          <cell r="C857">
            <v>0</v>
          </cell>
          <cell r="D857">
            <v>16.27</v>
          </cell>
          <cell r="E857">
            <v>89.375</v>
          </cell>
          <cell r="F857">
            <v>10.16</v>
          </cell>
          <cell r="G857">
            <v>29.56</v>
          </cell>
          <cell r="H857">
            <v>33.26</v>
          </cell>
          <cell r="I857">
            <v>22.34</v>
          </cell>
          <cell r="J857">
            <v>62.541827964044352</v>
          </cell>
          <cell r="K857">
            <v>21.7</v>
          </cell>
          <cell r="L857">
            <v>28.74</v>
          </cell>
          <cell r="M857">
            <v>18.13</v>
          </cell>
          <cell r="N857">
            <v>72.323594557536126</v>
          </cell>
          <cell r="O857">
            <v>33.78</v>
          </cell>
          <cell r="P857">
            <v>12.07</v>
          </cell>
          <cell r="Q857">
            <v>16.27</v>
          </cell>
          <cell r="R857">
            <v>54.41</v>
          </cell>
          <cell r="S857">
            <v>13.34</v>
          </cell>
          <cell r="T857">
            <v>37.93</v>
          </cell>
          <cell r="U857">
            <v>52.68</v>
          </cell>
          <cell r="V857">
            <v>13.99</v>
          </cell>
          <cell r="W857">
            <v>0</v>
          </cell>
          <cell r="X857">
            <v>92.896192832955919</v>
          </cell>
          <cell r="Y857">
            <v>1719.2</v>
          </cell>
          <cell r="Z857">
            <v>70.948678584988201</v>
          </cell>
          <cell r="AB857">
            <v>39936</v>
          </cell>
          <cell r="AC857">
            <v>89.375</v>
          </cell>
          <cell r="AD857">
            <v>62.541827964044352</v>
          </cell>
          <cell r="AE857">
            <v>72.323594557536126</v>
          </cell>
          <cell r="AF857">
            <v>92.896192832955919</v>
          </cell>
          <cell r="AG857">
            <v>70.948678584988201</v>
          </cell>
        </row>
        <row r="858">
          <cell r="A858">
            <v>39937</v>
          </cell>
          <cell r="B858">
            <v>32.380000000000003</v>
          </cell>
          <cell r="C858">
            <v>0</v>
          </cell>
          <cell r="D858">
            <v>16.32</v>
          </cell>
          <cell r="E858">
            <v>86.964285714285722</v>
          </cell>
          <cell r="F858">
            <v>10.48</v>
          </cell>
          <cell r="G858">
            <v>29.8</v>
          </cell>
          <cell r="H858">
            <v>34.4</v>
          </cell>
          <cell r="I858">
            <v>22.85</v>
          </cell>
          <cell r="J858">
            <v>63.991864050915289</v>
          </cell>
          <cell r="K858">
            <v>21.91</v>
          </cell>
          <cell r="L858">
            <v>28.62</v>
          </cell>
          <cell r="M858">
            <v>18.5</v>
          </cell>
          <cell r="N858">
            <v>72.8087754456281</v>
          </cell>
          <cell r="O858">
            <v>32.380000000000003</v>
          </cell>
          <cell r="P858">
            <v>12.06</v>
          </cell>
          <cell r="Q858">
            <v>16.32</v>
          </cell>
          <cell r="R858">
            <v>55.62</v>
          </cell>
          <cell r="S858">
            <v>13.77</v>
          </cell>
          <cell r="T858">
            <v>39.11</v>
          </cell>
          <cell r="U858">
            <v>55.17</v>
          </cell>
          <cell r="V858">
            <v>13.91</v>
          </cell>
          <cell r="W858">
            <v>0</v>
          </cell>
          <cell r="X858">
            <v>94.429473279339405</v>
          </cell>
          <cell r="Y858">
            <v>1763.56</v>
          </cell>
          <cell r="Z858">
            <v>72.779345977979176</v>
          </cell>
          <cell r="AB858">
            <v>39937</v>
          </cell>
          <cell r="AC858">
            <v>86.964285714285722</v>
          </cell>
          <cell r="AD858">
            <v>63.991864050915289</v>
          </cell>
          <cell r="AE858">
            <v>72.8087754456281</v>
          </cell>
          <cell r="AF858">
            <v>94.429473279339405</v>
          </cell>
          <cell r="AG858">
            <v>72.779345977979176</v>
          </cell>
        </row>
        <row r="859">
          <cell r="A859">
            <v>39938</v>
          </cell>
          <cell r="B859">
            <v>33.43</v>
          </cell>
          <cell r="C859">
            <v>0</v>
          </cell>
          <cell r="D859">
            <v>16.38</v>
          </cell>
          <cell r="E859">
            <v>88.946428571428569</v>
          </cell>
          <cell r="F859">
            <v>10.61</v>
          </cell>
          <cell r="G859">
            <v>29.94</v>
          </cell>
          <cell r="H859">
            <v>33.369999999999997</v>
          </cell>
          <cell r="I859">
            <v>22.92</v>
          </cell>
          <cell r="J859">
            <v>63.539137851846981</v>
          </cell>
          <cell r="K859">
            <v>22.03</v>
          </cell>
          <cell r="L859">
            <v>28.82</v>
          </cell>
          <cell r="M859">
            <v>18.13</v>
          </cell>
          <cell r="N859">
            <v>72.756038392574624</v>
          </cell>
          <cell r="O859">
            <v>33.43</v>
          </cell>
          <cell r="P859">
            <v>12.37</v>
          </cell>
          <cell r="Q859">
            <v>16.38</v>
          </cell>
          <cell r="R859">
            <v>56.22</v>
          </cell>
          <cell r="S859">
            <v>13.78</v>
          </cell>
          <cell r="T859">
            <v>38.18</v>
          </cell>
          <cell r="U859">
            <v>55.02</v>
          </cell>
          <cell r="V859">
            <v>14.19</v>
          </cell>
          <cell r="W859">
            <v>0</v>
          </cell>
          <cell r="X859">
            <v>94.916794971600822</v>
          </cell>
          <cell r="Y859">
            <v>1754.12</v>
          </cell>
          <cell r="Z859">
            <v>72.389772033212836</v>
          </cell>
          <cell r="AB859">
            <v>39938</v>
          </cell>
          <cell r="AC859">
            <v>88.946428571428569</v>
          </cell>
          <cell r="AD859">
            <v>63.539137851846981</v>
          </cell>
          <cell r="AE859">
            <v>72.756038392574624</v>
          </cell>
          <cell r="AF859">
            <v>94.916794971600822</v>
          </cell>
          <cell r="AG859">
            <v>72.389772033212836</v>
          </cell>
        </row>
        <row r="860">
          <cell r="A860">
            <v>39939</v>
          </cell>
          <cell r="B860">
            <v>33.28</v>
          </cell>
          <cell r="C860">
            <v>0</v>
          </cell>
          <cell r="D860">
            <v>16.28</v>
          </cell>
          <cell r="E860">
            <v>88.5</v>
          </cell>
          <cell r="F860">
            <v>10.82</v>
          </cell>
          <cell r="G860">
            <v>29.22</v>
          </cell>
          <cell r="H860">
            <v>33.58</v>
          </cell>
          <cell r="I860">
            <v>20.78</v>
          </cell>
          <cell r="J860">
            <v>61.93819303195329</v>
          </cell>
          <cell r="K860">
            <v>22.21</v>
          </cell>
          <cell r="L860">
            <v>29.16</v>
          </cell>
          <cell r="M860">
            <v>18.309999999999999</v>
          </cell>
          <cell r="N860">
            <v>73.494357135323284</v>
          </cell>
          <cell r="O860">
            <v>33.28</v>
          </cell>
          <cell r="P860">
            <v>12.67</v>
          </cell>
          <cell r="Q860">
            <v>16.28</v>
          </cell>
          <cell r="R860">
            <v>55.14</v>
          </cell>
          <cell r="S860">
            <v>13.4</v>
          </cell>
          <cell r="T860">
            <v>37.76</v>
          </cell>
          <cell r="U860">
            <v>55.41</v>
          </cell>
          <cell r="V860">
            <v>13.95</v>
          </cell>
          <cell r="W860">
            <v>0</v>
          </cell>
          <cell r="X860">
            <v>94.251184855341322</v>
          </cell>
          <cell r="Y860">
            <v>1759.1</v>
          </cell>
          <cell r="Z860">
            <v>72.595288796447605</v>
          </cell>
          <cell r="AB860">
            <v>39939</v>
          </cell>
          <cell r="AC860">
            <v>88.5</v>
          </cell>
          <cell r="AD860">
            <v>61.93819303195329</v>
          </cell>
          <cell r="AE860">
            <v>73.494357135323284</v>
          </cell>
          <cell r="AF860">
            <v>94.251184855341322</v>
          </cell>
          <cell r="AG860">
            <v>72.595288796447605</v>
          </cell>
        </row>
        <row r="861">
          <cell r="A861">
            <v>39940</v>
          </cell>
          <cell r="B861">
            <v>32.69</v>
          </cell>
          <cell r="C861">
            <v>0</v>
          </cell>
          <cell r="D861">
            <v>16.12</v>
          </cell>
          <cell r="E861">
            <v>87.160714285714292</v>
          </cell>
          <cell r="F861">
            <v>11.02</v>
          </cell>
          <cell r="G861">
            <v>30.85</v>
          </cell>
          <cell r="H861">
            <v>34.619999999999997</v>
          </cell>
          <cell r="I861">
            <v>21.7</v>
          </cell>
          <cell r="J861">
            <v>64.424906502198027</v>
          </cell>
          <cell r="K861">
            <v>23.5</v>
          </cell>
          <cell r="L861">
            <v>31.44</v>
          </cell>
          <cell r="M861">
            <v>19.27</v>
          </cell>
          <cell r="N861">
            <v>78.27233414196813</v>
          </cell>
          <cell r="O861">
            <v>32.69</v>
          </cell>
          <cell r="P861">
            <v>12.25</v>
          </cell>
          <cell r="Q861">
            <v>16.12</v>
          </cell>
          <cell r="R861">
            <v>54.31</v>
          </cell>
          <cell r="S861">
            <v>16</v>
          </cell>
          <cell r="T861">
            <v>39.58</v>
          </cell>
          <cell r="U861">
            <v>56.69</v>
          </cell>
          <cell r="V861">
            <v>13.77</v>
          </cell>
          <cell r="W861">
            <v>0</v>
          </cell>
          <cell r="X861">
            <v>95.645796527504089</v>
          </cell>
          <cell r="Y861">
            <v>1716.24</v>
          </cell>
          <cell r="Z861">
            <v>70.826524042985199</v>
          </cell>
          <cell r="AB861">
            <v>39940</v>
          </cell>
          <cell r="AC861">
            <v>87.160714285714292</v>
          </cell>
          <cell r="AD861">
            <v>64.424906502198027</v>
          </cell>
          <cell r="AE861">
            <v>78.27233414196813</v>
          </cell>
          <cell r="AF861">
            <v>95.645796527504089</v>
          </cell>
          <cell r="AG861">
            <v>70.826524042985199</v>
          </cell>
        </row>
        <row r="862">
          <cell r="A862">
            <v>39941</v>
          </cell>
          <cell r="B862">
            <v>33.1</v>
          </cell>
          <cell r="C862">
            <v>0</v>
          </cell>
          <cell r="D862">
            <v>16.21</v>
          </cell>
          <cell r="E862">
            <v>88.053571428571431</v>
          </cell>
          <cell r="F862">
            <v>11.76</v>
          </cell>
          <cell r="G862">
            <v>30.91</v>
          </cell>
          <cell r="H862">
            <v>35.43</v>
          </cell>
          <cell r="I862">
            <v>23.7</v>
          </cell>
          <cell r="J862">
            <v>66.793517485729282</v>
          </cell>
          <cell r="K862">
            <v>24.84</v>
          </cell>
          <cell r="L862">
            <v>31.7</v>
          </cell>
          <cell r="M862">
            <v>19.82</v>
          </cell>
          <cell r="N862">
            <v>80.540027423267588</v>
          </cell>
          <cell r="O862">
            <v>33.1</v>
          </cell>
          <cell r="P862">
            <v>12.28</v>
          </cell>
          <cell r="Q862">
            <v>16.21</v>
          </cell>
          <cell r="R862">
            <v>54.46</v>
          </cell>
          <cell r="S862">
            <v>16.29</v>
          </cell>
          <cell r="T862">
            <v>41.3</v>
          </cell>
          <cell r="U862">
            <v>57.03</v>
          </cell>
          <cell r="V862">
            <v>14.18</v>
          </cell>
          <cell r="W862">
            <v>0</v>
          </cell>
          <cell r="X862">
            <v>97.008712479844988</v>
          </cell>
          <cell r="Y862">
            <v>1739</v>
          </cell>
          <cell r="Z862">
            <v>71.765793426765057</v>
          </cell>
          <cell r="AB862">
            <v>39941</v>
          </cell>
          <cell r="AC862">
            <v>88.053571428571431</v>
          </cell>
          <cell r="AD862">
            <v>66.793517485729282</v>
          </cell>
          <cell r="AE862">
            <v>80.540027423267588</v>
          </cell>
          <cell r="AF862">
            <v>97.008712479844988</v>
          </cell>
          <cell r="AG862">
            <v>71.765793426765057</v>
          </cell>
        </row>
        <row r="863">
          <cell r="A863">
            <v>39942</v>
          </cell>
          <cell r="B863">
            <v>33.1</v>
          </cell>
          <cell r="C863">
            <v>0</v>
          </cell>
          <cell r="D863">
            <v>16.21</v>
          </cell>
          <cell r="E863">
            <v>88.053571428571431</v>
          </cell>
          <cell r="F863">
            <v>11.76</v>
          </cell>
          <cell r="G863">
            <v>30.91</v>
          </cell>
          <cell r="H863">
            <v>35.43</v>
          </cell>
          <cell r="I863">
            <v>23.7</v>
          </cell>
          <cell r="J863">
            <v>66.793517485729282</v>
          </cell>
          <cell r="K863">
            <v>24.84</v>
          </cell>
          <cell r="L863">
            <v>31.7</v>
          </cell>
          <cell r="M863">
            <v>19.82</v>
          </cell>
          <cell r="N863">
            <v>80.540027423267588</v>
          </cell>
          <cell r="O863">
            <v>33.1</v>
          </cell>
          <cell r="P863">
            <v>12.28</v>
          </cell>
          <cell r="Q863">
            <v>16.21</v>
          </cell>
          <cell r="R863">
            <v>54.46</v>
          </cell>
          <cell r="S863">
            <v>16.29</v>
          </cell>
          <cell r="T863">
            <v>41.3</v>
          </cell>
          <cell r="U863">
            <v>57.03</v>
          </cell>
          <cell r="V863">
            <v>14.18</v>
          </cell>
          <cell r="W863">
            <v>0</v>
          </cell>
          <cell r="X863">
            <v>97.008712479844988</v>
          </cell>
          <cell r="Y863">
            <v>1739</v>
          </cell>
          <cell r="Z863">
            <v>71.765793426765057</v>
          </cell>
          <cell r="AB863">
            <v>39942</v>
          </cell>
          <cell r="AC863">
            <v>88.053571428571431</v>
          </cell>
          <cell r="AD863">
            <v>66.793517485729282</v>
          </cell>
          <cell r="AE863">
            <v>80.540027423267588</v>
          </cell>
          <cell r="AF863">
            <v>97.008712479844988</v>
          </cell>
          <cell r="AG863">
            <v>71.765793426765057</v>
          </cell>
        </row>
        <row r="864">
          <cell r="A864">
            <v>39943</v>
          </cell>
          <cell r="B864">
            <v>33.1</v>
          </cell>
          <cell r="C864">
            <v>0</v>
          </cell>
          <cell r="D864">
            <v>16.21</v>
          </cell>
          <cell r="E864">
            <v>88.053571428571431</v>
          </cell>
          <cell r="F864">
            <v>11.76</v>
          </cell>
          <cell r="G864">
            <v>30.91</v>
          </cell>
          <cell r="H864">
            <v>35.43</v>
          </cell>
          <cell r="I864">
            <v>23.7</v>
          </cell>
          <cell r="J864">
            <v>66.793517485729282</v>
          </cell>
          <cell r="K864">
            <v>24.84</v>
          </cell>
          <cell r="L864">
            <v>31.7</v>
          </cell>
          <cell r="M864">
            <v>19.82</v>
          </cell>
          <cell r="N864">
            <v>80.540027423267588</v>
          </cell>
          <cell r="O864">
            <v>33.1</v>
          </cell>
          <cell r="P864">
            <v>12.28</v>
          </cell>
          <cell r="Q864">
            <v>16.21</v>
          </cell>
          <cell r="R864">
            <v>54.46</v>
          </cell>
          <cell r="S864">
            <v>16.29</v>
          </cell>
          <cell r="T864">
            <v>41.3</v>
          </cell>
          <cell r="U864">
            <v>57.03</v>
          </cell>
          <cell r="V864">
            <v>14.18</v>
          </cell>
          <cell r="W864">
            <v>0</v>
          </cell>
          <cell r="X864">
            <v>97.008712479844988</v>
          </cell>
          <cell r="Y864">
            <v>1739</v>
          </cell>
          <cell r="Z864">
            <v>71.765793426765057</v>
          </cell>
          <cell r="AB864">
            <v>39943</v>
          </cell>
          <cell r="AC864">
            <v>88.053571428571431</v>
          </cell>
          <cell r="AD864">
            <v>66.793517485729282</v>
          </cell>
          <cell r="AE864">
            <v>80.540027423267588</v>
          </cell>
          <cell r="AF864">
            <v>97.008712479844988</v>
          </cell>
          <cell r="AG864">
            <v>71.765793426765057</v>
          </cell>
        </row>
        <row r="865">
          <cell r="A865">
            <v>39944</v>
          </cell>
          <cell r="B865">
            <v>33.26</v>
          </cell>
          <cell r="C865">
            <v>0</v>
          </cell>
          <cell r="D865">
            <v>15.95</v>
          </cell>
          <cell r="E865">
            <v>87.874999999999986</v>
          </cell>
          <cell r="F865">
            <v>11.51</v>
          </cell>
          <cell r="G865">
            <v>29.86</v>
          </cell>
          <cell r="H865">
            <v>36.83</v>
          </cell>
          <cell r="I865">
            <v>23.06</v>
          </cell>
          <cell r="J865">
            <v>66.439210025588864</v>
          </cell>
          <cell r="K865">
            <v>24.06</v>
          </cell>
          <cell r="L865">
            <v>30.99</v>
          </cell>
          <cell r="M865">
            <v>19.07</v>
          </cell>
          <cell r="N865">
            <v>78.177407446471889</v>
          </cell>
          <cell r="O865">
            <v>33.26</v>
          </cell>
          <cell r="P865">
            <v>11.98</v>
          </cell>
          <cell r="Q865">
            <v>15.95</v>
          </cell>
          <cell r="R865">
            <v>55.26</v>
          </cell>
          <cell r="S865">
            <v>15.86</v>
          </cell>
          <cell r="T865">
            <v>40.549999999999997</v>
          </cell>
          <cell r="U865">
            <v>56.92</v>
          </cell>
          <cell r="V865">
            <v>13.86</v>
          </cell>
          <cell r="W865">
            <v>0</v>
          </cell>
          <cell r="X865">
            <v>96.529314717539052</v>
          </cell>
          <cell r="Y865">
            <v>1731.24</v>
          </cell>
          <cell r="Z865">
            <v>71.445550438270686</v>
          </cell>
          <cell r="AB865">
            <v>39944</v>
          </cell>
          <cell r="AC865">
            <v>87.874999999999986</v>
          </cell>
          <cell r="AD865">
            <v>66.439210025588864</v>
          </cell>
          <cell r="AE865">
            <v>78.177407446471889</v>
          </cell>
          <cell r="AF865">
            <v>96.529314717539052</v>
          </cell>
          <cell r="AG865">
            <v>71.445550438270686</v>
          </cell>
        </row>
        <row r="866">
          <cell r="A866">
            <v>39945</v>
          </cell>
          <cell r="B866">
            <v>33.409999999999997</v>
          </cell>
          <cell r="C866">
            <v>0</v>
          </cell>
          <cell r="D866">
            <v>16.89</v>
          </cell>
          <cell r="E866">
            <v>89.821428571428569</v>
          </cell>
          <cell r="F866">
            <v>11.2</v>
          </cell>
          <cell r="G866">
            <v>29.4</v>
          </cell>
          <cell r="H866">
            <v>37</v>
          </cell>
          <cell r="I866">
            <v>22.03</v>
          </cell>
          <cell r="J866">
            <v>65.369726395905786</v>
          </cell>
          <cell r="K866">
            <v>23.95</v>
          </cell>
          <cell r="L866">
            <v>29.73</v>
          </cell>
          <cell r="M866">
            <v>18.670000000000002</v>
          </cell>
          <cell r="N866">
            <v>76.310515768378849</v>
          </cell>
          <cell r="O866">
            <v>33.409999999999997</v>
          </cell>
          <cell r="P866">
            <v>12.34</v>
          </cell>
          <cell r="Q866">
            <v>16.89</v>
          </cell>
          <cell r="R866">
            <v>56.38</v>
          </cell>
          <cell r="S866">
            <v>15.42</v>
          </cell>
          <cell r="T866">
            <v>40.67</v>
          </cell>
          <cell r="U866">
            <v>55.7</v>
          </cell>
          <cell r="V866">
            <v>13.87</v>
          </cell>
          <cell r="W866">
            <v>0</v>
          </cell>
          <cell r="X866">
            <v>96.941359075223488</v>
          </cell>
          <cell r="Y866">
            <v>1715.92</v>
          </cell>
          <cell r="Z866">
            <v>70.813318146552433</v>
          </cell>
          <cell r="AB866">
            <v>39945</v>
          </cell>
          <cell r="AC866">
            <v>89.821428571428569</v>
          </cell>
          <cell r="AD866">
            <v>65.369726395905786</v>
          </cell>
          <cell r="AE866">
            <v>76.310515768378849</v>
          </cell>
          <cell r="AF866">
            <v>96.941359075223488</v>
          </cell>
          <cell r="AG866">
            <v>70.813318146552433</v>
          </cell>
        </row>
        <row r="867">
          <cell r="A867">
            <v>39946</v>
          </cell>
          <cell r="B867">
            <v>33.35</v>
          </cell>
          <cell r="C867">
            <v>0</v>
          </cell>
          <cell r="D867">
            <v>16.670000000000002</v>
          </cell>
          <cell r="E867">
            <v>89.321428571428569</v>
          </cell>
          <cell r="F867">
            <v>10.57</v>
          </cell>
          <cell r="G867">
            <v>29.5</v>
          </cell>
          <cell r="H867">
            <v>35.5</v>
          </cell>
          <cell r="I867">
            <v>21.57</v>
          </cell>
          <cell r="J867">
            <v>63.735975329702768</v>
          </cell>
          <cell r="K867">
            <v>23.48</v>
          </cell>
          <cell r="L867">
            <v>29.16</v>
          </cell>
          <cell r="M867">
            <v>18.39</v>
          </cell>
          <cell r="N867">
            <v>74.918257567767114</v>
          </cell>
          <cell r="O867">
            <v>33.35</v>
          </cell>
          <cell r="P867">
            <v>11.98</v>
          </cell>
          <cell r="Q867">
            <v>16.670000000000002</v>
          </cell>
          <cell r="R867">
            <v>54.5</v>
          </cell>
          <cell r="S867">
            <v>15</v>
          </cell>
          <cell r="T867">
            <v>39.94</v>
          </cell>
          <cell r="U867">
            <v>54.11</v>
          </cell>
          <cell r="V867">
            <v>13.44</v>
          </cell>
          <cell r="W867">
            <v>0</v>
          </cell>
          <cell r="X867">
            <v>94.687001002892188</v>
          </cell>
          <cell r="Y867">
            <v>1664.19</v>
          </cell>
          <cell r="Z867">
            <v>68.678502451344542</v>
          </cell>
          <cell r="AB867">
            <v>39946</v>
          </cell>
          <cell r="AC867">
            <v>89.321428571428569</v>
          </cell>
          <cell r="AD867">
            <v>63.735975329702768</v>
          </cell>
          <cell r="AE867">
            <v>74.918257567767114</v>
          </cell>
          <cell r="AF867">
            <v>94.687001002892188</v>
          </cell>
          <cell r="AG867">
            <v>68.678502451344542</v>
          </cell>
        </row>
        <row r="868">
          <cell r="A868">
            <v>39947</v>
          </cell>
          <cell r="B868">
            <v>32.119999999999997</v>
          </cell>
          <cell r="C868">
            <v>0</v>
          </cell>
          <cell r="D868">
            <v>16.91</v>
          </cell>
          <cell r="E868">
            <v>87.553571428571431</v>
          </cell>
          <cell r="F868">
            <v>11.09</v>
          </cell>
          <cell r="G868">
            <v>29.9</v>
          </cell>
          <cell r="H868">
            <v>35.49</v>
          </cell>
          <cell r="I868">
            <v>21.76</v>
          </cell>
          <cell r="J868">
            <v>64.457712748507305</v>
          </cell>
          <cell r="K868">
            <v>23.9</v>
          </cell>
          <cell r="L868">
            <v>30.06</v>
          </cell>
          <cell r="M868">
            <v>18.79</v>
          </cell>
          <cell r="N868">
            <v>76.732412192806663</v>
          </cell>
          <cell r="O868">
            <v>32.119999999999997</v>
          </cell>
          <cell r="P868">
            <v>12.12</v>
          </cell>
          <cell r="Q868">
            <v>16.91</v>
          </cell>
          <cell r="R868">
            <v>54.84</v>
          </cell>
          <cell r="S868">
            <v>14.78</v>
          </cell>
          <cell r="T868">
            <v>39.47</v>
          </cell>
          <cell r="U868">
            <v>54.9</v>
          </cell>
          <cell r="V868">
            <v>13.69</v>
          </cell>
          <cell r="W868">
            <v>0</v>
          </cell>
          <cell r="X868">
            <v>94.623609563248422</v>
          </cell>
          <cell r="Y868">
            <v>1689.21</v>
          </cell>
          <cell r="Z868">
            <v>69.711038478680734</v>
          </cell>
          <cell r="AB868">
            <v>39947</v>
          </cell>
          <cell r="AC868">
            <v>87.553571428571431</v>
          </cell>
          <cell r="AD868">
            <v>64.457712748507305</v>
          </cell>
          <cell r="AE868">
            <v>76.732412192806663</v>
          </cell>
          <cell r="AF868">
            <v>94.623609563248422</v>
          </cell>
          <cell r="AG868">
            <v>69.711038478680734</v>
          </cell>
        </row>
        <row r="869">
          <cell r="A869">
            <v>39948</v>
          </cell>
          <cell r="B869">
            <v>30.66</v>
          </cell>
          <cell r="C869">
            <v>0</v>
          </cell>
          <cell r="D869">
            <v>16.97</v>
          </cell>
          <cell r="E869">
            <v>85.053571428571416</v>
          </cell>
          <cell r="F869">
            <v>10.93</v>
          </cell>
          <cell r="G869">
            <v>30</v>
          </cell>
          <cell r="H869">
            <v>35.19</v>
          </cell>
          <cell r="I869">
            <v>21.55</v>
          </cell>
          <cell r="J869">
            <v>64.083721540581323</v>
          </cell>
          <cell r="K869">
            <v>23.4</v>
          </cell>
          <cell r="L869">
            <v>29.84</v>
          </cell>
          <cell r="M869">
            <v>18.420000000000002</v>
          </cell>
          <cell r="N869">
            <v>75.582744436240901</v>
          </cell>
          <cell r="O869">
            <v>30.66</v>
          </cell>
          <cell r="P869">
            <v>11.81</v>
          </cell>
          <cell r="Q869">
            <v>16.97</v>
          </cell>
          <cell r="R869">
            <v>55.08</v>
          </cell>
          <cell r="S869">
            <v>14.04</v>
          </cell>
          <cell r="T869">
            <v>38.46</v>
          </cell>
          <cell r="U869">
            <v>55.5</v>
          </cell>
          <cell r="V869">
            <v>13.46</v>
          </cell>
          <cell r="W869">
            <v>0</v>
          </cell>
          <cell r="X869">
            <v>93.49444954459392</v>
          </cell>
          <cell r="Y869">
            <v>1680.14</v>
          </cell>
          <cell r="Z869">
            <v>69.336733851664775</v>
          </cell>
          <cell r="AB869">
            <v>39948</v>
          </cell>
          <cell r="AC869">
            <v>85.053571428571416</v>
          </cell>
          <cell r="AD869">
            <v>64.083721540581323</v>
          </cell>
          <cell r="AE869">
            <v>75.582744436240901</v>
          </cell>
          <cell r="AF869">
            <v>93.49444954459392</v>
          </cell>
          <cell r="AG869">
            <v>69.336733851664775</v>
          </cell>
        </row>
        <row r="870">
          <cell r="A870">
            <v>39949</v>
          </cell>
          <cell r="B870">
            <v>30.66</v>
          </cell>
          <cell r="C870">
            <v>0</v>
          </cell>
          <cell r="D870">
            <v>16.97</v>
          </cell>
          <cell r="E870">
            <v>85.053571428571416</v>
          </cell>
          <cell r="F870">
            <v>10.93</v>
          </cell>
          <cell r="G870">
            <v>30</v>
          </cell>
          <cell r="H870">
            <v>35.19</v>
          </cell>
          <cell r="I870">
            <v>21.55</v>
          </cell>
          <cell r="J870">
            <v>64.083721540581323</v>
          </cell>
          <cell r="K870">
            <v>23.4</v>
          </cell>
          <cell r="L870">
            <v>29.84</v>
          </cell>
          <cell r="M870">
            <v>18.420000000000002</v>
          </cell>
          <cell r="N870">
            <v>75.582744436240901</v>
          </cell>
          <cell r="O870">
            <v>30.66</v>
          </cell>
          <cell r="P870">
            <v>11.81</v>
          </cell>
          <cell r="Q870">
            <v>16.97</v>
          </cell>
          <cell r="R870">
            <v>55.08</v>
          </cell>
          <cell r="S870">
            <v>14.04</v>
          </cell>
          <cell r="T870">
            <v>38.46</v>
          </cell>
          <cell r="U870">
            <v>55.5</v>
          </cell>
          <cell r="V870">
            <v>13.46</v>
          </cell>
          <cell r="W870">
            <v>0</v>
          </cell>
          <cell r="X870">
            <v>93.49444954459392</v>
          </cell>
          <cell r="Y870">
            <v>1680.14</v>
          </cell>
          <cell r="Z870">
            <v>69.336733851664775</v>
          </cell>
          <cell r="AB870">
            <v>39949</v>
          </cell>
          <cell r="AC870">
            <v>85.053571428571416</v>
          </cell>
          <cell r="AD870">
            <v>64.083721540581323</v>
          </cell>
          <cell r="AE870">
            <v>75.582744436240901</v>
          </cell>
          <cell r="AF870">
            <v>93.49444954459392</v>
          </cell>
          <cell r="AG870">
            <v>69.336733851664775</v>
          </cell>
        </row>
        <row r="871">
          <cell r="A871">
            <v>39950</v>
          </cell>
          <cell r="B871">
            <v>30.66</v>
          </cell>
          <cell r="C871">
            <v>0</v>
          </cell>
          <cell r="D871">
            <v>16.97</v>
          </cell>
          <cell r="E871">
            <v>85.053571428571416</v>
          </cell>
          <cell r="F871">
            <v>10.93</v>
          </cell>
          <cell r="G871">
            <v>30</v>
          </cell>
          <cell r="H871">
            <v>35.19</v>
          </cell>
          <cell r="I871">
            <v>21.55</v>
          </cell>
          <cell r="J871">
            <v>64.083721540581323</v>
          </cell>
          <cell r="K871">
            <v>23.4</v>
          </cell>
          <cell r="L871">
            <v>29.84</v>
          </cell>
          <cell r="M871">
            <v>18.420000000000002</v>
          </cell>
          <cell r="N871">
            <v>75.582744436240901</v>
          </cell>
          <cell r="O871">
            <v>30.66</v>
          </cell>
          <cell r="P871">
            <v>11.81</v>
          </cell>
          <cell r="Q871">
            <v>16.97</v>
          </cell>
          <cell r="R871">
            <v>55.08</v>
          </cell>
          <cell r="S871">
            <v>14.04</v>
          </cell>
          <cell r="T871">
            <v>38.46</v>
          </cell>
          <cell r="U871">
            <v>55.5</v>
          </cell>
          <cell r="V871">
            <v>13.46</v>
          </cell>
          <cell r="W871">
            <v>0</v>
          </cell>
          <cell r="X871">
            <v>93.49444954459392</v>
          </cell>
          <cell r="Y871">
            <v>1680.14</v>
          </cell>
          <cell r="Z871">
            <v>69.336733851664775</v>
          </cell>
          <cell r="AB871">
            <v>39950</v>
          </cell>
          <cell r="AC871">
            <v>85.053571428571416</v>
          </cell>
          <cell r="AD871">
            <v>64.083721540581323</v>
          </cell>
          <cell r="AE871">
            <v>75.582744436240901</v>
          </cell>
          <cell r="AF871">
            <v>93.49444954459392</v>
          </cell>
          <cell r="AG871">
            <v>69.336733851664775</v>
          </cell>
        </row>
        <row r="872">
          <cell r="A872">
            <v>39951</v>
          </cell>
          <cell r="B872">
            <v>31.63</v>
          </cell>
          <cell r="C872">
            <v>0</v>
          </cell>
          <cell r="D872">
            <v>16.46</v>
          </cell>
          <cell r="E872">
            <v>85.875</v>
          </cell>
          <cell r="F872">
            <v>10.99</v>
          </cell>
          <cell r="G872">
            <v>30.41</v>
          </cell>
          <cell r="H872">
            <v>35.770000000000003</v>
          </cell>
          <cell r="I872">
            <v>22.21</v>
          </cell>
          <cell r="J872">
            <v>65.205695164359284</v>
          </cell>
          <cell r="K872">
            <v>23.82</v>
          </cell>
          <cell r="L872">
            <v>30.04</v>
          </cell>
          <cell r="M872">
            <v>18.399999999999999</v>
          </cell>
          <cell r="N872">
            <v>76.215589072882594</v>
          </cell>
          <cell r="O872">
            <v>31.63</v>
          </cell>
          <cell r="P872">
            <v>12.26</v>
          </cell>
          <cell r="Q872">
            <v>16.46</v>
          </cell>
          <cell r="R872">
            <v>59.31</v>
          </cell>
          <cell r="S872">
            <v>14.23</v>
          </cell>
          <cell r="T872">
            <v>39.299999999999997</v>
          </cell>
          <cell r="U872">
            <v>57.72</v>
          </cell>
          <cell r="V872">
            <v>13.77</v>
          </cell>
          <cell r="W872">
            <v>0</v>
          </cell>
          <cell r="X872">
            <v>96.941359075223488</v>
          </cell>
          <cell r="Y872">
            <v>1732.36</v>
          </cell>
          <cell r="Z872">
            <v>71.491771075785337</v>
          </cell>
          <cell r="AB872">
            <v>39951</v>
          </cell>
          <cell r="AC872">
            <v>85.875</v>
          </cell>
          <cell r="AD872">
            <v>65.205695164359284</v>
          </cell>
          <cell r="AE872">
            <v>76.215589072882594</v>
          </cell>
          <cell r="AF872">
            <v>96.941359075223488</v>
          </cell>
          <cell r="AG872">
            <v>71.491771075785337</v>
          </cell>
        </row>
        <row r="873">
          <cell r="A873">
            <v>39952</v>
          </cell>
          <cell r="B873">
            <v>31.45</v>
          </cell>
          <cell r="C873">
            <v>0</v>
          </cell>
          <cell r="D873">
            <v>16.11</v>
          </cell>
          <cell r="E873">
            <v>84.928571428571431</v>
          </cell>
          <cell r="F873">
            <v>11.21</v>
          </cell>
          <cell r="G873">
            <v>30.27</v>
          </cell>
          <cell r="H873">
            <v>35.880000000000003</v>
          </cell>
          <cell r="I873">
            <v>22.09</v>
          </cell>
          <cell r="J873">
            <v>65.251623909192318</v>
          </cell>
          <cell r="K873">
            <v>23.48</v>
          </cell>
          <cell r="L873">
            <v>30.01</v>
          </cell>
          <cell r="M873">
            <v>18.91</v>
          </cell>
          <cell r="N873">
            <v>76.363252821432354</v>
          </cell>
          <cell r="O873">
            <v>31.45</v>
          </cell>
          <cell r="P873">
            <v>12.94</v>
          </cell>
          <cell r="Q873">
            <v>16.11</v>
          </cell>
          <cell r="R873">
            <v>59</v>
          </cell>
          <cell r="S873">
            <v>14.07</v>
          </cell>
          <cell r="T873">
            <v>38.94</v>
          </cell>
          <cell r="U873">
            <v>58.6</v>
          </cell>
          <cell r="V873">
            <v>13.53</v>
          </cell>
          <cell r="W873">
            <v>0</v>
          </cell>
          <cell r="X873">
            <v>96.92551121531254</v>
          </cell>
          <cell r="Y873">
            <v>1734.54</v>
          </cell>
          <cell r="Z873">
            <v>71.5817362452335</v>
          </cell>
          <cell r="AB873">
            <v>39952</v>
          </cell>
          <cell r="AC873">
            <v>84.928571428571431</v>
          </cell>
          <cell r="AD873">
            <v>65.251623909192318</v>
          </cell>
          <cell r="AE873">
            <v>76.363252821432354</v>
          </cell>
          <cell r="AF873">
            <v>96.92551121531254</v>
          </cell>
          <cell r="AG873">
            <v>71.5817362452335</v>
          </cell>
        </row>
        <row r="874">
          <cell r="A874">
            <v>39953</v>
          </cell>
          <cell r="B874">
            <v>31.92</v>
          </cell>
          <cell r="C874">
            <v>0</v>
          </cell>
          <cell r="D874">
            <v>16.260000000000002</v>
          </cell>
          <cell r="E874">
            <v>86.035714285714292</v>
          </cell>
          <cell r="F874">
            <v>12.08</v>
          </cell>
          <cell r="G874">
            <v>30.14</v>
          </cell>
          <cell r="H874">
            <v>35.880000000000003</v>
          </cell>
          <cell r="I874">
            <v>21.33</v>
          </cell>
          <cell r="J874">
            <v>65.23850141066859</v>
          </cell>
          <cell r="K874">
            <v>23.86</v>
          </cell>
          <cell r="L874">
            <v>30.36</v>
          </cell>
          <cell r="M874">
            <v>19.77</v>
          </cell>
          <cell r="N874">
            <v>78.040291108532841</v>
          </cell>
          <cell r="O874">
            <v>31.92</v>
          </cell>
          <cell r="P874">
            <v>12.57</v>
          </cell>
          <cell r="Q874">
            <v>16.260000000000002</v>
          </cell>
          <cell r="R874">
            <v>56.53</v>
          </cell>
          <cell r="S874">
            <v>13.98</v>
          </cell>
          <cell r="T874">
            <v>40.81</v>
          </cell>
          <cell r="U874">
            <v>58.17</v>
          </cell>
          <cell r="V874">
            <v>13.29</v>
          </cell>
          <cell r="W874">
            <v>0</v>
          </cell>
          <cell r="X874">
            <v>96.485733102783939</v>
          </cell>
          <cell r="Y874">
            <v>1727.84</v>
          </cell>
          <cell r="Z874">
            <v>71.305237788672642</v>
          </cell>
          <cell r="AB874">
            <v>39953</v>
          </cell>
          <cell r="AC874">
            <v>86.035714285714292</v>
          </cell>
          <cell r="AD874">
            <v>65.23850141066859</v>
          </cell>
          <cell r="AE874">
            <v>78.040291108532841</v>
          </cell>
          <cell r="AF874">
            <v>96.485733102783939</v>
          </cell>
          <cell r="AG874">
            <v>71.305237788672642</v>
          </cell>
        </row>
        <row r="875">
          <cell r="A875">
            <v>39954</v>
          </cell>
          <cell r="B875">
            <v>31.49</v>
          </cell>
          <cell r="C875">
            <v>0</v>
          </cell>
          <cell r="D875">
            <v>15.99</v>
          </cell>
          <cell r="E875">
            <v>84.785714285714278</v>
          </cell>
          <cell r="F875">
            <v>11.84</v>
          </cell>
          <cell r="G875">
            <v>30.14</v>
          </cell>
          <cell r="H875">
            <v>35.32</v>
          </cell>
          <cell r="I875">
            <v>19.64</v>
          </cell>
          <cell r="J875">
            <v>63.6047503444656</v>
          </cell>
          <cell r="K875">
            <v>23.34</v>
          </cell>
          <cell r="L875">
            <v>30.12</v>
          </cell>
          <cell r="M875">
            <v>19.37</v>
          </cell>
          <cell r="N875">
            <v>76.81679147769222</v>
          </cell>
          <cell r="O875">
            <v>31.49</v>
          </cell>
          <cell r="P875">
            <v>12.25</v>
          </cell>
          <cell r="Q875">
            <v>15.99</v>
          </cell>
          <cell r="R875">
            <v>52.19</v>
          </cell>
          <cell r="S875">
            <v>13.53</v>
          </cell>
          <cell r="T875">
            <v>40.31</v>
          </cell>
          <cell r="U875">
            <v>55.94</v>
          </cell>
          <cell r="V875">
            <v>13.06</v>
          </cell>
          <cell r="W875">
            <v>0</v>
          </cell>
          <cell r="X875">
            <v>93.011089817310221</v>
          </cell>
          <cell r="Y875">
            <v>1695.25</v>
          </cell>
          <cell r="Z875">
            <v>69.96029977384903</v>
          </cell>
          <cell r="AB875">
            <v>39954</v>
          </cell>
          <cell r="AC875">
            <v>84.785714285714278</v>
          </cell>
          <cell r="AD875">
            <v>63.6047503444656</v>
          </cell>
          <cell r="AE875">
            <v>76.81679147769222</v>
          </cell>
          <cell r="AF875">
            <v>93.011089817310221</v>
          </cell>
          <cell r="AG875">
            <v>69.96029977384903</v>
          </cell>
        </row>
        <row r="876">
          <cell r="A876">
            <v>39955</v>
          </cell>
          <cell r="B876">
            <v>30.43</v>
          </cell>
          <cell r="C876">
            <v>0</v>
          </cell>
          <cell r="D876">
            <v>16.53</v>
          </cell>
          <cell r="E876">
            <v>83.857142857142861</v>
          </cell>
          <cell r="F876">
            <v>11.71</v>
          </cell>
          <cell r="G876">
            <v>29.71</v>
          </cell>
          <cell r="H876">
            <v>34.619999999999997</v>
          </cell>
          <cell r="I876">
            <v>19.46</v>
          </cell>
          <cell r="J876">
            <v>62.659930450757827</v>
          </cell>
          <cell r="K876">
            <v>22.85</v>
          </cell>
          <cell r="L876">
            <v>29</v>
          </cell>
          <cell r="M876">
            <v>17.96</v>
          </cell>
          <cell r="N876">
            <v>73.631473473262304</v>
          </cell>
          <cell r="O876">
            <v>30.43</v>
          </cell>
          <cell r="P876">
            <v>12.23</v>
          </cell>
          <cell r="Q876">
            <v>16.53</v>
          </cell>
          <cell r="R876">
            <v>50.96</v>
          </cell>
          <cell r="S876">
            <v>13.61</v>
          </cell>
          <cell r="T876">
            <v>40.89</v>
          </cell>
          <cell r="U876">
            <v>56.52</v>
          </cell>
          <cell r="V876">
            <v>12.9</v>
          </cell>
          <cell r="W876">
            <v>0</v>
          </cell>
          <cell r="X876">
            <v>92.737714233846518</v>
          </cell>
          <cell r="Y876">
            <v>1692.01</v>
          </cell>
          <cell r="Z876">
            <v>69.826590072467368</v>
          </cell>
          <cell r="AB876">
            <v>39955</v>
          </cell>
          <cell r="AC876">
            <v>83.857142857142861</v>
          </cell>
          <cell r="AD876">
            <v>62.659930450757827</v>
          </cell>
          <cell r="AE876">
            <v>73.631473473262304</v>
          </cell>
          <cell r="AF876">
            <v>92.737714233846518</v>
          </cell>
          <cell r="AG876">
            <v>69.826590072467368</v>
          </cell>
        </row>
        <row r="877">
          <cell r="A877">
            <v>39956</v>
          </cell>
          <cell r="B877">
            <v>30.43</v>
          </cell>
          <cell r="C877">
            <v>0</v>
          </cell>
          <cell r="D877">
            <v>16.53</v>
          </cell>
          <cell r="E877">
            <v>83.857142857142861</v>
          </cell>
          <cell r="F877">
            <v>11.71</v>
          </cell>
          <cell r="G877">
            <v>29.71</v>
          </cell>
          <cell r="H877">
            <v>34.619999999999997</v>
          </cell>
          <cell r="I877">
            <v>19.46</v>
          </cell>
          <cell r="J877">
            <v>62.659930450757827</v>
          </cell>
          <cell r="K877">
            <v>22.85</v>
          </cell>
          <cell r="L877">
            <v>29</v>
          </cell>
          <cell r="M877">
            <v>17.96</v>
          </cell>
          <cell r="N877">
            <v>73.631473473262304</v>
          </cell>
          <cell r="O877">
            <v>30.43</v>
          </cell>
          <cell r="P877">
            <v>12.23</v>
          </cell>
          <cell r="Q877">
            <v>16.53</v>
          </cell>
          <cell r="R877">
            <v>50.96</v>
          </cell>
          <cell r="S877">
            <v>13.61</v>
          </cell>
          <cell r="T877">
            <v>40.89</v>
          </cell>
          <cell r="U877">
            <v>56.52</v>
          </cell>
          <cell r="V877">
            <v>12.9</v>
          </cell>
          <cell r="W877">
            <v>0</v>
          </cell>
          <cell r="X877">
            <v>92.737714233846518</v>
          </cell>
          <cell r="Y877">
            <v>1692.01</v>
          </cell>
          <cell r="Z877">
            <v>69.826590072467368</v>
          </cell>
          <cell r="AB877">
            <v>39956</v>
          </cell>
          <cell r="AC877">
            <v>83.857142857142861</v>
          </cell>
          <cell r="AD877">
            <v>62.659930450757827</v>
          </cell>
          <cell r="AE877">
            <v>73.631473473262304</v>
          </cell>
          <cell r="AF877">
            <v>92.737714233846518</v>
          </cell>
          <cell r="AG877">
            <v>69.826590072467368</v>
          </cell>
        </row>
        <row r="878">
          <cell r="A878">
            <v>39957</v>
          </cell>
          <cell r="B878">
            <v>30.43</v>
          </cell>
          <cell r="C878">
            <v>0</v>
          </cell>
          <cell r="D878">
            <v>16.53</v>
          </cell>
          <cell r="E878">
            <v>83.857142857142861</v>
          </cell>
          <cell r="F878">
            <v>11.71</v>
          </cell>
          <cell r="G878">
            <v>29.71</v>
          </cell>
          <cell r="H878">
            <v>34.619999999999997</v>
          </cell>
          <cell r="I878">
            <v>19.46</v>
          </cell>
          <cell r="J878">
            <v>62.659930450757827</v>
          </cell>
          <cell r="K878">
            <v>22.85</v>
          </cell>
          <cell r="L878">
            <v>29</v>
          </cell>
          <cell r="M878">
            <v>17.96</v>
          </cell>
          <cell r="N878">
            <v>73.631473473262304</v>
          </cell>
          <cell r="O878">
            <v>30.43</v>
          </cell>
          <cell r="P878">
            <v>12.23</v>
          </cell>
          <cell r="Q878">
            <v>16.53</v>
          </cell>
          <cell r="R878">
            <v>50.96</v>
          </cell>
          <cell r="S878">
            <v>13.61</v>
          </cell>
          <cell r="T878">
            <v>40.89</v>
          </cell>
          <cell r="U878">
            <v>56.52</v>
          </cell>
          <cell r="V878">
            <v>12.9</v>
          </cell>
          <cell r="W878">
            <v>0</v>
          </cell>
          <cell r="X878">
            <v>92.737714233846518</v>
          </cell>
          <cell r="Y878">
            <v>1692.01</v>
          </cell>
          <cell r="Z878">
            <v>69.826590072467368</v>
          </cell>
          <cell r="AB878">
            <v>39957</v>
          </cell>
          <cell r="AC878">
            <v>83.857142857142861</v>
          </cell>
          <cell r="AD878">
            <v>62.659930450757827</v>
          </cell>
          <cell r="AE878">
            <v>73.631473473262304</v>
          </cell>
          <cell r="AF878">
            <v>92.737714233846518</v>
          </cell>
          <cell r="AG878">
            <v>69.826590072467368</v>
          </cell>
        </row>
        <row r="879">
          <cell r="A879">
            <v>39958</v>
          </cell>
          <cell r="B879">
            <v>30.43</v>
          </cell>
          <cell r="C879">
            <v>0</v>
          </cell>
          <cell r="D879">
            <v>16.53</v>
          </cell>
          <cell r="E879">
            <v>83.857142857142861</v>
          </cell>
          <cell r="F879">
            <v>11.71</v>
          </cell>
          <cell r="G879">
            <v>29.71</v>
          </cell>
          <cell r="H879">
            <v>34.619999999999997</v>
          </cell>
          <cell r="I879">
            <v>19.46</v>
          </cell>
          <cell r="J879">
            <v>62.659930450757827</v>
          </cell>
          <cell r="K879">
            <v>22.85</v>
          </cell>
          <cell r="L879">
            <v>29</v>
          </cell>
          <cell r="M879">
            <v>17.96</v>
          </cell>
          <cell r="N879">
            <v>73.631473473262304</v>
          </cell>
          <cell r="O879">
            <v>30.43</v>
          </cell>
          <cell r="P879">
            <v>12.23</v>
          </cell>
          <cell r="Q879">
            <v>16.53</v>
          </cell>
          <cell r="R879">
            <v>50.96</v>
          </cell>
          <cell r="S879">
            <v>13.61</v>
          </cell>
          <cell r="T879">
            <v>40.89</v>
          </cell>
          <cell r="U879">
            <v>56.52</v>
          </cell>
          <cell r="V879">
            <v>12.9</v>
          </cell>
          <cell r="W879">
            <v>0</v>
          </cell>
          <cell r="X879">
            <v>92.737714233846518</v>
          </cell>
          <cell r="Y879">
            <v>1692.01</v>
          </cell>
          <cell r="Z879">
            <v>69.826590072467368</v>
          </cell>
          <cell r="AB879">
            <v>39958</v>
          </cell>
          <cell r="AC879">
            <v>83.857142857142861</v>
          </cell>
          <cell r="AD879">
            <v>62.659930450757827</v>
          </cell>
          <cell r="AE879">
            <v>73.631473473262304</v>
          </cell>
          <cell r="AF879">
            <v>92.737714233846518</v>
          </cell>
          <cell r="AG879">
            <v>69.826590072467368</v>
          </cell>
        </row>
        <row r="880">
          <cell r="A880">
            <v>39959</v>
          </cell>
          <cell r="B880">
            <v>29.76</v>
          </cell>
          <cell r="C880">
            <v>0</v>
          </cell>
          <cell r="D880">
            <v>16.78</v>
          </cell>
          <cell r="E880">
            <v>83.107142857142861</v>
          </cell>
          <cell r="F880">
            <v>11.97</v>
          </cell>
          <cell r="G880">
            <v>30.04</v>
          </cell>
          <cell r="H880">
            <v>35.22</v>
          </cell>
          <cell r="I880">
            <v>21.9</v>
          </cell>
          <cell r="J880">
            <v>65.04166393281281</v>
          </cell>
          <cell r="K880">
            <v>23.53</v>
          </cell>
          <cell r="L880">
            <v>29.34</v>
          </cell>
          <cell r="M880">
            <v>18.55</v>
          </cell>
          <cell r="N880">
            <v>75.329606581584216</v>
          </cell>
          <cell r="O880">
            <v>29.76</v>
          </cell>
          <cell r="P880">
            <v>12.66</v>
          </cell>
          <cell r="Q880">
            <v>16.78</v>
          </cell>
          <cell r="R880">
            <v>53.92</v>
          </cell>
          <cell r="S880">
            <v>14.48</v>
          </cell>
          <cell r="T880">
            <v>40.46</v>
          </cell>
          <cell r="U880">
            <v>59.24</v>
          </cell>
          <cell r="V880">
            <v>13.41</v>
          </cell>
          <cell r="W880">
            <v>0</v>
          </cell>
          <cell r="X880">
            <v>95.368458979062638</v>
          </cell>
          <cell r="Y880">
            <v>1750.43</v>
          </cell>
          <cell r="Z880">
            <v>72.237491539972609</v>
          </cell>
          <cell r="AB880">
            <v>39959</v>
          </cell>
          <cell r="AC880">
            <v>83.107142857142861</v>
          </cell>
          <cell r="AD880">
            <v>65.04166393281281</v>
          </cell>
          <cell r="AE880">
            <v>75.329606581584216</v>
          </cell>
          <cell r="AF880">
            <v>95.368458979062638</v>
          </cell>
          <cell r="AG880">
            <v>72.237491539972609</v>
          </cell>
        </row>
        <row r="881">
          <cell r="A881">
            <v>39960</v>
          </cell>
          <cell r="B881">
            <v>29.83</v>
          </cell>
          <cell r="C881">
            <v>0</v>
          </cell>
          <cell r="D881">
            <v>16.29</v>
          </cell>
          <cell r="E881">
            <v>82.357142857142847</v>
          </cell>
          <cell r="F881">
            <v>11.72</v>
          </cell>
          <cell r="G881">
            <v>29.37</v>
          </cell>
          <cell r="H881">
            <v>34.47</v>
          </cell>
          <cell r="I881">
            <v>21.31</v>
          </cell>
          <cell r="J881">
            <v>63.558821599632573</v>
          </cell>
          <cell r="K881">
            <v>23.05</v>
          </cell>
          <cell r="L881">
            <v>28.86</v>
          </cell>
          <cell r="M881">
            <v>18.21</v>
          </cell>
          <cell r="N881">
            <v>73.958443202193862</v>
          </cell>
          <cell r="O881">
            <v>29.83</v>
          </cell>
          <cell r="P881">
            <v>12.4</v>
          </cell>
          <cell r="Q881">
            <v>16.29</v>
          </cell>
          <cell r="R881">
            <v>52.76</v>
          </cell>
          <cell r="S881">
            <v>14.31</v>
          </cell>
          <cell r="T881">
            <v>40.29</v>
          </cell>
          <cell r="U881">
            <v>58.6</v>
          </cell>
          <cell r="V881">
            <v>13.5</v>
          </cell>
          <cell r="W881">
            <v>0</v>
          </cell>
          <cell r="X881">
            <v>94.286842540140938</v>
          </cell>
          <cell r="Y881">
            <v>1731.08</v>
          </cell>
          <cell r="Z881">
            <v>71.438947490054304</v>
          </cell>
          <cell r="AB881">
            <v>39960</v>
          </cell>
          <cell r="AC881">
            <v>82.357142857142847</v>
          </cell>
          <cell r="AD881">
            <v>63.558821599632573</v>
          </cell>
          <cell r="AE881">
            <v>73.958443202193862</v>
          </cell>
          <cell r="AF881">
            <v>94.286842540140938</v>
          </cell>
          <cell r="AG881">
            <v>71.438947490054304</v>
          </cell>
        </row>
        <row r="882">
          <cell r="A882">
            <v>39961</v>
          </cell>
          <cell r="B882">
            <v>29.98</v>
          </cell>
          <cell r="C882">
            <v>0</v>
          </cell>
          <cell r="D882">
            <v>15.99</v>
          </cell>
          <cell r="E882">
            <v>82.089285714285708</v>
          </cell>
          <cell r="F882">
            <v>11.75</v>
          </cell>
          <cell r="G882">
            <v>29.39</v>
          </cell>
          <cell r="H882">
            <v>34.29</v>
          </cell>
          <cell r="I882">
            <v>20.82</v>
          </cell>
          <cell r="J882">
            <v>63.152024145397291</v>
          </cell>
          <cell r="K882">
            <v>23.94</v>
          </cell>
          <cell r="L882">
            <v>28.6</v>
          </cell>
          <cell r="M882">
            <v>18.12</v>
          </cell>
          <cell r="N882">
            <v>74.528003375171409</v>
          </cell>
          <cell r="O882">
            <v>29.98</v>
          </cell>
          <cell r="P882">
            <v>13.23</v>
          </cell>
          <cell r="Q882">
            <v>15.99</v>
          </cell>
          <cell r="R882">
            <v>52.67</v>
          </cell>
          <cell r="S882">
            <v>14.31</v>
          </cell>
          <cell r="T882">
            <v>40.49</v>
          </cell>
          <cell r="U882">
            <v>58.6</v>
          </cell>
          <cell r="V882">
            <v>14.02</v>
          </cell>
          <cell r="W882">
            <v>0</v>
          </cell>
          <cell r="X882">
            <v>94.805859952224253</v>
          </cell>
          <cell r="Y882">
            <v>1751.79</v>
          </cell>
          <cell r="Z882">
            <v>72.293616599811813</v>
          </cell>
          <cell r="AB882">
            <v>39961</v>
          </cell>
          <cell r="AC882">
            <v>82.089285714285708</v>
          </cell>
          <cell r="AD882">
            <v>63.152024145397291</v>
          </cell>
          <cell r="AE882">
            <v>74.528003375171409</v>
          </cell>
          <cell r="AF882">
            <v>94.805859952224253</v>
          </cell>
          <cell r="AG882">
            <v>72.293616599811813</v>
          </cell>
        </row>
        <row r="883">
          <cell r="A883">
            <v>39962</v>
          </cell>
          <cell r="B883">
            <v>30.18</v>
          </cell>
          <cell r="C883">
            <v>0</v>
          </cell>
          <cell r="D883">
            <v>15.81</v>
          </cell>
          <cell r="E883">
            <v>82.125</v>
          </cell>
          <cell r="F883">
            <v>11.97</v>
          </cell>
          <cell r="G883">
            <v>29.86</v>
          </cell>
          <cell r="H883">
            <v>35.15</v>
          </cell>
          <cell r="I883">
            <v>21.44</v>
          </cell>
          <cell r="J883">
            <v>64.575815235220773</v>
          </cell>
          <cell r="K883">
            <v>23.94</v>
          </cell>
          <cell r="L883">
            <v>28.86</v>
          </cell>
          <cell r="M883">
            <v>18.18</v>
          </cell>
          <cell r="N883">
            <v>74.865520514713623</v>
          </cell>
          <cell r="O883">
            <v>30.18</v>
          </cell>
          <cell r="P883">
            <v>12.91</v>
          </cell>
          <cell r="Q883">
            <v>15.81</v>
          </cell>
          <cell r="R883">
            <v>49.93</v>
          </cell>
          <cell r="S883">
            <v>14.76</v>
          </cell>
          <cell r="T883">
            <v>41.15</v>
          </cell>
          <cell r="U883">
            <v>58.29</v>
          </cell>
          <cell r="V883">
            <v>14</v>
          </cell>
          <cell r="W883">
            <v>0</v>
          </cell>
          <cell r="X883">
            <v>93.910455867256104</v>
          </cell>
          <cell r="Y883">
            <v>1774.33</v>
          </cell>
          <cell r="Z883">
            <v>73.223806929794151</v>
          </cell>
          <cell r="AB883">
            <v>39962</v>
          </cell>
          <cell r="AC883">
            <v>82.125</v>
          </cell>
          <cell r="AD883">
            <v>64.575815235220773</v>
          </cell>
          <cell r="AE883">
            <v>74.865520514713623</v>
          </cell>
          <cell r="AF883">
            <v>93.910455867256104</v>
          </cell>
          <cell r="AG883">
            <v>73.223806929794151</v>
          </cell>
        </row>
        <row r="884">
          <cell r="A884">
            <v>39963</v>
          </cell>
          <cell r="B884">
            <v>30.18</v>
          </cell>
          <cell r="C884">
            <v>0</v>
          </cell>
          <cell r="D884">
            <v>15.81</v>
          </cell>
          <cell r="E884">
            <v>82.125</v>
          </cell>
          <cell r="F884">
            <v>11.97</v>
          </cell>
          <cell r="G884">
            <v>29.86</v>
          </cell>
          <cell r="H884">
            <v>35.15</v>
          </cell>
          <cell r="I884">
            <v>21.44</v>
          </cell>
          <cell r="J884">
            <v>64.575815235220773</v>
          </cell>
          <cell r="K884">
            <v>23.94</v>
          </cell>
          <cell r="L884">
            <v>28.86</v>
          </cell>
          <cell r="M884">
            <v>18.18</v>
          </cell>
          <cell r="N884">
            <v>74.865520514713623</v>
          </cell>
          <cell r="O884">
            <v>30.18</v>
          </cell>
          <cell r="P884">
            <v>12.91</v>
          </cell>
          <cell r="Q884">
            <v>15.81</v>
          </cell>
          <cell r="R884">
            <v>49.93</v>
          </cell>
          <cell r="S884">
            <v>14.76</v>
          </cell>
          <cell r="T884">
            <v>41.15</v>
          </cell>
          <cell r="U884">
            <v>58.29</v>
          </cell>
          <cell r="V884">
            <v>14</v>
          </cell>
          <cell r="W884">
            <v>0</v>
          </cell>
          <cell r="X884">
            <v>93.910455867256104</v>
          </cell>
          <cell r="Y884">
            <v>1774.33</v>
          </cell>
          <cell r="Z884">
            <v>73.223806929794151</v>
          </cell>
          <cell r="AB884">
            <v>39963</v>
          </cell>
          <cell r="AC884">
            <v>82.125</v>
          </cell>
          <cell r="AD884">
            <v>64.575815235220773</v>
          </cell>
          <cell r="AE884">
            <v>74.865520514713623</v>
          </cell>
          <cell r="AF884">
            <v>93.910455867256104</v>
          </cell>
          <cell r="AG884">
            <v>73.223806929794151</v>
          </cell>
        </row>
        <row r="885">
          <cell r="A885">
            <v>39964</v>
          </cell>
          <cell r="B885">
            <v>30.18</v>
          </cell>
          <cell r="C885">
            <v>0</v>
          </cell>
          <cell r="D885">
            <v>15.81</v>
          </cell>
          <cell r="E885">
            <v>82.125</v>
          </cell>
          <cell r="F885">
            <v>11.97</v>
          </cell>
          <cell r="G885">
            <v>29.86</v>
          </cell>
          <cell r="H885">
            <v>35.15</v>
          </cell>
          <cell r="I885">
            <v>21.44</v>
          </cell>
          <cell r="J885">
            <v>64.575815235220773</v>
          </cell>
          <cell r="K885">
            <v>23.94</v>
          </cell>
          <cell r="L885">
            <v>28.86</v>
          </cell>
          <cell r="M885">
            <v>18.18</v>
          </cell>
          <cell r="N885">
            <v>74.865520514713623</v>
          </cell>
          <cell r="O885">
            <v>30.18</v>
          </cell>
          <cell r="P885">
            <v>12.91</v>
          </cell>
          <cell r="Q885">
            <v>15.81</v>
          </cell>
          <cell r="R885">
            <v>49.93</v>
          </cell>
          <cell r="S885">
            <v>14.76</v>
          </cell>
          <cell r="T885">
            <v>41.15</v>
          </cell>
          <cell r="U885">
            <v>58.29</v>
          </cell>
          <cell r="V885">
            <v>14</v>
          </cell>
          <cell r="W885">
            <v>0</v>
          </cell>
          <cell r="X885">
            <v>93.910455867256104</v>
          </cell>
          <cell r="Y885">
            <v>1774.33</v>
          </cell>
          <cell r="Z885">
            <v>73.223806929794151</v>
          </cell>
          <cell r="AB885">
            <v>39964</v>
          </cell>
          <cell r="AC885">
            <v>82.125</v>
          </cell>
          <cell r="AD885">
            <v>64.575815235220773</v>
          </cell>
          <cell r="AE885">
            <v>74.865520514713623</v>
          </cell>
          <cell r="AF885">
            <v>93.910455867256104</v>
          </cell>
          <cell r="AG885">
            <v>73.223806929794151</v>
          </cell>
        </row>
        <row r="886">
          <cell r="A886">
            <v>39965</v>
          </cell>
          <cell r="B886">
            <v>31.16</v>
          </cell>
          <cell r="C886">
            <v>0</v>
          </cell>
          <cell r="D886">
            <v>15.77</v>
          </cell>
          <cell r="E886">
            <v>83.803571428571431</v>
          </cell>
          <cell r="F886">
            <v>12.37</v>
          </cell>
          <cell r="G886">
            <v>30.25</v>
          </cell>
          <cell r="H886">
            <v>36.770000000000003</v>
          </cell>
          <cell r="I886">
            <v>23.58</v>
          </cell>
          <cell r="J886">
            <v>67.561183649366839</v>
          </cell>
          <cell r="K886">
            <v>24.13</v>
          </cell>
          <cell r="L886">
            <v>29.57</v>
          </cell>
          <cell r="M886">
            <v>17.96</v>
          </cell>
          <cell r="N886">
            <v>75.582744436240901</v>
          </cell>
          <cell r="O886">
            <v>31.16</v>
          </cell>
          <cell r="P886">
            <v>13.44</v>
          </cell>
          <cell r="Q886">
            <v>15.77</v>
          </cell>
          <cell r="R886">
            <v>50.07</v>
          </cell>
          <cell r="S886">
            <v>15.48</v>
          </cell>
          <cell r="T886">
            <v>41.86</v>
          </cell>
          <cell r="U886">
            <v>58.43</v>
          </cell>
          <cell r="V886">
            <v>14.5</v>
          </cell>
          <cell r="W886">
            <v>0</v>
          </cell>
          <cell r="X886">
            <v>95.368458979062638</v>
          </cell>
          <cell r="Y886">
            <v>1828.68</v>
          </cell>
          <cell r="Z886">
            <v>75.466745902045275</v>
          </cell>
          <cell r="AB886">
            <v>39965</v>
          </cell>
          <cell r="AC886">
            <v>83.803571428571431</v>
          </cell>
          <cell r="AD886">
            <v>67.561183649366839</v>
          </cell>
          <cell r="AE886">
            <v>75.582744436240901</v>
          </cell>
          <cell r="AF886">
            <v>95.368458979062638</v>
          </cell>
          <cell r="AG886">
            <v>75.466745902045275</v>
          </cell>
        </row>
        <row r="887">
          <cell r="A887">
            <v>39966</v>
          </cell>
          <cell r="B887">
            <v>32.78</v>
          </cell>
          <cell r="C887">
            <v>0</v>
          </cell>
          <cell r="D887">
            <v>15.69</v>
          </cell>
          <cell r="E887">
            <v>86.553571428571431</v>
          </cell>
          <cell r="F887">
            <v>13.08</v>
          </cell>
          <cell r="G887">
            <v>30.45</v>
          </cell>
          <cell r="H887">
            <v>37.159999999999997</v>
          </cell>
          <cell r="I887">
            <v>24</v>
          </cell>
          <cell r="J887">
            <v>68.689718522406665</v>
          </cell>
          <cell r="K887">
            <v>24.39</v>
          </cell>
          <cell r="L887">
            <v>29.74</v>
          </cell>
          <cell r="M887">
            <v>18.149999999999999</v>
          </cell>
          <cell r="N887">
            <v>76.23668389410399</v>
          </cell>
          <cell r="O887">
            <v>32.78</v>
          </cell>
          <cell r="P887">
            <v>13.71</v>
          </cell>
          <cell r="Q887">
            <v>15.69</v>
          </cell>
          <cell r="R887">
            <v>50.93</v>
          </cell>
          <cell r="S887">
            <v>15.58</v>
          </cell>
          <cell r="T887">
            <v>41.32</v>
          </cell>
          <cell r="U887">
            <v>58.53</v>
          </cell>
          <cell r="V887">
            <v>14.25</v>
          </cell>
          <cell r="W887">
            <v>0</v>
          </cell>
          <cell r="X887">
            <v>96.192547694431539</v>
          </cell>
          <cell r="Y887">
            <v>1836.8</v>
          </cell>
          <cell r="Z887">
            <v>75.801845524026476</v>
          </cell>
          <cell r="AB887">
            <v>39966</v>
          </cell>
          <cell r="AC887">
            <v>86.553571428571431</v>
          </cell>
          <cell r="AD887">
            <v>68.689718522406665</v>
          </cell>
          <cell r="AE887">
            <v>76.23668389410399</v>
          </cell>
          <cell r="AF887">
            <v>96.192547694431539</v>
          </cell>
          <cell r="AG887">
            <v>75.801845524026476</v>
          </cell>
        </row>
        <row r="888">
          <cell r="A888">
            <v>39967</v>
          </cell>
          <cell r="B888">
            <v>32.56</v>
          </cell>
          <cell r="C888">
            <v>0</v>
          </cell>
          <cell r="D888">
            <v>15.58</v>
          </cell>
          <cell r="E888">
            <v>85.964285714285722</v>
          </cell>
          <cell r="F888">
            <v>13</v>
          </cell>
          <cell r="G888">
            <v>29.8</v>
          </cell>
          <cell r="H888">
            <v>37.15</v>
          </cell>
          <cell r="I888">
            <v>24.03</v>
          </cell>
          <cell r="J888">
            <v>68.223869824814642</v>
          </cell>
          <cell r="K888">
            <v>24.19</v>
          </cell>
          <cell r="L888">
            <v>29.7</v>
          </cell>
          <cell r="M888">
            <v>18.52</v>
          </cell>
          <cell r="N888">
            <v>76.373800232043038</v>
          </cell>
          <cell r="O888">
            <v>32.56</v>
          </cell>
          <cell r="P888">
            <v>13.37</v>
          </cell>
          <cell r="Q888">
            <v>15.58</v>
          </cell>
          <cell r="R888">
            <v>51.66</v>
          </cell>
          <cell r="S888">
            <v>15.75</v>
          </cell>
          <cell r="T888">
            <v>40.299999999999997</v>
          </cell>
          <cell r="U888">
            <v>57.78</v>
          </cell>
          <cell r="V888">
            <v>14.21</v>
          </cell>
          <cell r="W888">
            <v>0</v>
          </cell>
          <cell r="X888">
            <v>95.566557227949389</v>
          </cell>
          <cell r="Y888">
            <v>1825.92</v>
          </cell>
          <cell r="Z888">
            <v>75.352845045312748</v>
          </cell>
          <cell r="AB888">
            <v>39967</v>
          </cell>
          <cell r="AC888">
            <v>85.964285714285722</v>
          </cell>
          <cell r="AD888">
            <v>68.223869824814642</v>
          </cell>
          <cell r="AE888">
            <v>76.373800232043038</v>
          </cell>
          <cell r="AF888">
            <v>95.566557227949389</v>
          </cell>
          <cell r="AG888">
            <v>75.352845045312748</v>
          </cell>
        </row>
        <row r="889">
          <cell r="A889">
            <v>39968</v>
          </cell>
          <cell r="B889">
            <v>31.96</v>
          </cell>
          <cell r="C889">
            <v>0</v>
          </cell>
          <cell r="D889">
            <v>15.54</v>
          </cell>
          <cell r="E889">
            <v>84.821428571428569</v>
          </cell>
          <cell r="F889">
            <v>13.16</v>
          </cell>
          <cell r="G889">
            <v>29.43</v>
          </cell>
          <cell r="H889">
            <v>36.909999999999997</v>
          </cell>
          <cell r="I889">
            <v>24.63</v>
          </cell>
          <cell r="J889">
            <v>68.322288563742546</v>
          </cell>
          <cell r="K889">
            <v>24.27</v>
          </cell>
          <cell r="L889">
            <v>29.16</v>
          </cell>
          <cell r="M889">
            <v>18.66</v>
          </cell>
          <cell r="N889">
            <v>76.036283092500796</v>
          </cell>
          <cell r="O889">
            <v>31.96</v>
          </cell>
          <cell r="P889">
            <v>13.64</v>
          </cell>
          <cell r="Q889">
            <v>15.54</v>
          </cell>
          <cell r="R889">
            <v>50.69</v>
          </cell>
          <cell r="S889">
            <v>15.97</v>
          </cell>
          <cell r="T889">
            <v>40.619999999999997</v>
          </cell>
          <cell r="U889">
            <v>57.16</v>
          </cell>
          <cell r="V889">
            <v>14.32</v>
          </cell>
          <cell r="W889">
            <v>0</v>
          </cell>
          <cell r="X889">
            <v>95.047539815866074</v>
          </cell>
          <cell r="Y889">
            <v>1850.02</v>
          </cell>
          <cell r="Z889">
            <v>76.347414120404764</v>
          </cell>
          <cell r="AB889">
            <v>39968</v>
          </cell>
          <cell r="AC889">
            <v>84.821428571428569</v>
          </cell>
          <cell r="AD889">
            <v>68.322288563742546</v>
          </cell>
          <cell r="AE889">
            <v>76.036283092500796</v>
          </cell>
          <cell r="AF889">
            <v>95.047539815866074</v>
          </cell>
          <cell r="AG889">
            <v>76.347414120404764</v>
          </cell>
        </row>
        <row r="890">
          <cell r="A890">
            <v>39969</v>
          </cell>
          <cell r="B890">
            <v>30.18</v>
          </cell>
          <cell r="C890">
            <v>0</v>
          </cell>
          <cell r="D890">
            <v>15.9</v>
          </cell>
          <cell r="E890">
            <v>82.285714285714278</v>
          </cell>
          <cell r="F890">
            <v>12.99</v>
          </cell>
          <cell r="G890">
            <v>31.47</v>
          </cell>
          <cell r="H890">
            <v>36.909999999999997</v>
          </cell>
          <cell r="I890">
            <v>24.38</v>
          </cell>
          <cell r="J890">
            <v>69.385210944163759</v>
          </cell>
          <cell r="K890">
            <v>24.44</v>
          </cell>
          <cell r="L890">
            <v>29.04</v>
          </cell>
          <cell r="M890">
            <v>18.66</v>
          </cell>
          <cell r="N890">
            <v>76.089020145554258</v>
          </cell>
          <cell r="O890">
            <v>30.18</v>
          </cell>
          <cell r="P890">
            <v>13.4</v>
          </cell>
          <cell r="Q890">
            <v>15.9</v>
          </cell>
          <cell r="R890">
            <v>50.33</v>
          </cell>
          <cell r="S890">
            <v>16.16</v>
          </cell>
          <cell r="T890">
            <v>41.62</v>
          </cell>
          <cell r="U890">
            <v>57.5</v>
          </cell>
          <cell r="V890">
            <v>14.16</v>
          </cell>
          <cell r="W890">
            <v>0</v>
          </cell>
          <cell r="X890">
            <v>94.790012092313304</v>
          </cell>
          <cell r="Y890">
            <v>1849.42</v>
          </cell>
          <cell r="Z890">
            <v>76.322653064593354</v>
          </cell>
          <cell r="AB890">
            <v>39969</v>
          </cell>
          <cell r="AC890">
            <v>82.285714285714278</v>
          </cell>
          <cell r="AD890">
            <v>69.385210944163759</v>
          </cell>
          <cell r="AE890">
            <v>76.089020145554258</v>
          </cell>
          <cell r="AF890">
            <v>94.790012092313304</v>
          </cell>
          <cell r="AG890">
            <v>76.322653064593354</v>
          </cell>
        </row>
        <row r="891">
          <cell r="A891">
            <v>39970</v>
          </cell>
          <cell r="B891">
            <v>30.18</v>
          </cell>
          <cell r="C891">
            <v>0</v>
          </cell>
          <cell r="D891">
            <v>15.9</v>
          </cell>
          <cell r="E891">
            <v>82.285714285714278</v>
          </cell>
          <cell r="F891">
            <v>12.99</v>
          </cell>
          <cell r="G891">
            <v>31.47</v>
          </cell>
          <cell r="H891">
            <v>36.909999999999997</v>
          </cell>
          <cell r="I891">
            <v>24.38</v>
          </cell>
          <cell r="J891">
            <v>69.385210944163759</v>
          </cell>
          <cell r="K891">
            <v>24.44</v>
          </cell>
          <cell r="L891">
            <v>29.04</v>
          </cell>
          <cell r="M891">
            <v>18.66</v>
          </cell>
          <cell r="N891">
            <v>76.089020145554258</v>
          </cell>
          <cell r="O891">
            <v>30.18</v>
          </cell>
          <cell r="P891">
            <v>13.4</v>
          </cell>
          <cell r="Q891">
            <v>15.9</v>
          </cell>
          <cell r="R891">
            <v>50.33</v>
          </cell>
          <cell r="S891">
            <v>16.16</v>
          </cell>
          <cell r="T891">
            <v>41.62</v>
          </cell>
          <cell r="U891">
            <v>57.5</v>
          </cell>
          <cell r="V891">
            <v>14.16</v>
          </cell>
          <cell r="W891">
            <v>0</v>
          </cell>
          <cell r="X891">
            <v>94.790012092313304</v>
          </cell>
          <cell r="Y891">
            <v>1849.42</v>
          </cell>
          <cell r="Z891">
            <v>76.322653064593354</v>
          </cell>
          <cell r="AB891">
            <v>39970</v>
          </cell>
          <cell r="AC891">
            <v>82.285714285714278</v>
          </cell>
          <cell r="AD891">
            <v>69.385210944163759</v>
          </cell>
          <cell r="AE891">
            <v>76.089020145554258</v>
          </cell>
          <cell r="AF891">
            <v>94.790012092313304</v>
          </cell>
          <cell r="AG891">
            <v>76.322653064593354</v>
          </cell>
        </row>
        <row r="892">
          <cell r="A892">
            <v>39971</v>
          </cell>
          <cell r="B892">
            <v>30.18</v>
          </cell>
          <cell r="C892">
            <v>0</v>
          </cell>
          <cell r="D892">
            <v>15.9</v>
          </cell>
          <cell r="E892">
            <v>82.285714285714278</v>
          </cell>
          <cell r="F892">
            <v>12.99</v>
          </cell>
          <cell r="G892">
            <v>31.47</v>
          </cell>
          <cell r="H892">
            <v>36.909999999999997</v>
          </cell>
          <cell r="I892">
            <v>24.38</v>
          </cell>
          <cell r="J892">
            <v>69.385210944163759</v>
          </cell>
          <cell r="K892">
            <v>24.44</v>
          </cell>
          <cell r="L892">
            <v>29.04</v>
          </cell>
          <cell r="M892">
            <v>18.66</v>
          </cell>
          <cell r="N892">
            <v>76.089020145554258</v>
          </cell>
          <cell r="O892">
            <v>30.18</v>
          </cell>
          <cell r="P892">
            <v>13.4</v>
          </cell>
          <cell r="Q892">
            <v>15.9</v>
          </cell>
          <cell r="R892">
            <v>50.33</v>
          </cell>
          <cell r="S892">
            <v>16.16</v>
          </cell>
          <cell r="T892">
            <v>41.62</v>
          </cell>
          <cell r="U892">
            <v>57.5</v>
          </cell>
          <cell r="V892">
            <v>14.16</v>
          </cell>
          <cell r="W892">
            <v>0</v>
          </cell>
          <cell r="X892">
            <v>94.790012092313304</v>
          </cell>
          <cell r="Y892">
            <v>1849.42</v>
          </cell>
          <cell r="Z892">
            <v>76.322653064593354</v>
          </cell>
          <cell r="AB892">
            <v>39971</v>
          </cell>
          <cell r="AC892">
            <v>82.285714285714278</v>
          </cell>
          <cell r="AD892">
            <v>69.385210944163759</v>
          </cell>
          <cell r="AE892">
            <v>76.089020145554258</v>
          </cell>
          <cell r="AF892">
            <v>94.790012092313304</v>
          </cell>
          <cell r="AG892">
            <v>76.322653064593354</v>
          </cell>
        </row>
        <row r="893">
          <cell r="A893">
            <v>39972</v>
          </cell>
          <cell r="B893">
            <v>31.26</v>
          </cell>
          <cell r="C893">
            <v>0</v>
          </cell>
          <cell r="D893">
            <v>15.84</v>
          </cell>
          <cell r="E893">
            <v>84.107142857142861</v>
          </cell>
          <cell r="F893">
            <v>12.79</v>
          </cell>
          <cell r="G893">
            <v>31.88</v>
          </cell>
          <cell r="H893">
            <v>36.340000000000003</v>
          </cell>
          <cell r="I893">
            <v>23.77</v>
          </cell>
          <cell r="J893">
            <v>68.748769765763413</v>
          </cell>
          <cell r="K893">
            <v>23.88</v>
          </cell>
          <cell r="L893">
            <v>27.67</v>
          </cell>
          <cell r="M893">
            <v>18.38</v>
          </cell>
          <cell r="N893">
            <v>73.758042400590654</v>
          </cell>
          <cell r="O893">
            <v>31.26</v>
          </cell>
          <cell r="P893">
            <v>13.09</v>
          </cell>
          <cell r="Q893">
            <v>15.84</v>
          </cell>
          <cell r="R893">
            <v>49.81</v>
          </cell>
          <cell r="S893">
            <v>16.59</v>
          </cell>
          <cell r="T893">
            <v>41.41</v>
          </cell>
          <cell r="U893">
            <v>58.21</v>
          </cell>
          <cell r="V893">
            <v>14.67</v>
          </cell>
          <cell r="W893">
            <v>0</v>
          </cell>
          <cell r="X893">
            <v>95.435812383684123</v>
          </cell>
          <cell r="Y893">
            <v>1842.4</v>
          </cell>
          <cell r="Z893">
            <v>76.03294871159973</v>
          </cell>
          <cell r="AB893">
            <v>39972</v>
          </cell>
          <cell r="AC893">
            <v>84.107142857142861</v>
          </cell>
          <cell r="AD893">
            <v>68.748769765763413</v>
          </cell>
          <cell r="AE893">
            <v>73.758042400590654</v>
          </cell>
          <cell r="AF893">
            <v>95.435812383684123</v>
          </cell>
          <cell r="AG893">
            <v>76.03294871159973</v>
          </cell>
        </row>
        <row r="894">
          <cell r="A894">
            <v>39973</v>
          </cell>
          <cell r="B894">
            <v>31.67</v>
          </cell>
          <cell r="C894">
            <v>0</v>
          </cell>
          <cell r="D894">
            <v>15.99</v>
          </cell>
          <cell r="E894">
            <v>85.107142857142861</v>
          </cell>
          <cell r="F894">
            <v>12.74</v>
          </cell>
          <cell r="G894">
            <v>31.5</v>
          </cell>
          <cell r="H894">
            <v>36</v>
          </cell>
          <cell r="I894">
            <v>22.39</v>
          </cell>
          <cell r="J894">
            <v>67.338101174463631</v>
          </cell>
          <cell r="K894">
            <v>23.3</v>
          </cell>
          <cell r="L894">
            <v>27.83</v>
          </cell>
          <cell r="M894">
            <v>18.23</v>
          </cell>
          <cell r="N894">
            <v>73.156839995781027</v>
          </cell>
          <cell r="O894">
            <v>31.67</v>
          </cell>
          <cell r="P894">
            <v>13.36</v>
          </cell>
          <cell r="Q894">
            <v>15.99</v>
          </cell>
          <cell r="R894">
            <v>51.08</v>
          </cell>
          <cell r="S894">
            <v>17.41</v>
          </cell>
          <cell r="T894">
            <v>41.4</v>
          </cell>
          <cell r="U894">
            <v>57.78</v>
          </cell>
          <cell r="V894">
            <v>15.54</v>
          </cell>
          <cell r="W894">
            <v>0</v>
          </cell>
          <cell r="X894">
            <v>96.763070651225405</v>
          </cell>
          <cell r="Y894">
            <v>1860.13</v>
          </cell>
          <cell r="Z894">
            <v>76.76463791082719</v>
          </cell>
          <cell r="AB894">
            <v>39973</v>
          </cell>
          <cell r="AC894">
            <v>85.107142857142861</v>
          </cell>
          <cell r="AD894">
            <v>67.338101174463631</v>
          </cell>
          <cell r="AE894">
            <v>73.156839995781027</v>
          </cell>
          <cell r="AF894">
            <v>96.763070651225405</v>
          </cell>
          <cell r="AG894">
            <v>76.76463791082719</v>
          </cell>
        </row>
        <row r="895">
          <cell r="A895">
            <v>39974</v>
          </cell>
          <cell r="B895">
            <v>31.99</v>
          </cell>
          <cell r="C895">
            <v>0</v>
          </cell>
          <cell r="D895">
            <v>17.489999999999998</v>
          </cell>
          <cell r="E895">
            <v>88.357142857142861</v>
          </cell>
          <cell r="F895">
            <v>12.75</v>
          </cell>
          <cell r="G895">
            <v>31.31</v>
          </cell>
          <cell r="H895">
            <v>35.56</v>
          </cell>
          <cell r="I895">
            <v>21.31</v>
          </cell>
          <cell r="J895">
            <v>66.22268879994752</v>
          </cell>
          <cell r="K895">
            <v>23.38</v>
          </cell>
          <cell r="L895">
            <v>27.87</v>
          </cell>
          <cell r="M895">
            <v>17.739999999999998</v>
          </cell>
          <cell r="N895">
            <v>72.766585803185308</v>
          </cell>
          <cell r="O895">
            <v>31.99</v>
          </cell>
          <cell r="P895">
            <v>13.6</v>
          </cell>
          <cell r="Q895">
            <v>17.489999999999998</v>
          </cell>
          <cell r="R895">
            <v>50.85</v>
          </cell>
          <cell r="S895">
            <v>17.21</v>
          </cell>
          <cell r="T895">
            <v>42.33</v>
          </cell>
          <cell r="U895">
            <v>57.75</v>
          </cell>
          <cell r="V895">
            <v>15.65</v>
          </cell>
          <cell r="W895">
            <v>0</v>
          </cell>
          <cell r="X895">
            <v>97.809029405347502</v>
          </cell>
          <cell r="Y895">
            <v>1853.08</v>
          </cell>
          <cell r="Z895">
            <v>76.473695505043011</v>
          </cell>
          <cell r="AB895">
            <v>39974</v>
          </cell>
          <cell r="AC895">
            <v>88.357142857142861</v>
          </cell>
          <cell r="AD895">
            <v>66.22268879994752</v>
          </cell>
          <cell r="AE895">
            <v>72.766585803185308</v>
          </cell>
          <cell r="AF895">
            <v>97.809029405347502</v>
          </cell>
          <cell r="AG895">
            <v>76.473695505043011</v>
          </cell>
        </row>
        <row r="896">
          <cell r="A896">
            <v>39975</v>
          </cell>
          <cell r="B896">
            <v>32.619999999999997</v>
          </cell>
          <cell r="C896">
            <v>0</v>
          </cell>
          <cell r="D896">
            <v>17.7</v>
          </cell>
          <cell r="E896">
            <v>89.857142857142847</v>
          </cell>
          <cell r="F896">
            <v>12.9</v>
          </cell>
          <cell r="G896">
            <v>31.22</v>
          </cell>
          <cell r="H896">
            <v>37.299999999999997</v>
          </cell>
          <cell r="I896">
            <v>20.66</v>
          </cell>
          <cell r="J896">
            <v>66.977232465061348</v>
          </cell>
          <cell r="K896">
            <v>23.56</v>
          </cell>
          <cell r="L896">
            <v>28.06</v>
          </cell>
          <cell r="M896">
            <v>17.829999999999998</v>
          </cell>
          <cell r="N896">
            <v>73.251766691277282</v>
          </cell>
          <cell r="O896">
            <v>32.619999999999997</v>
          </cell>
          <cell r="P896">
            <v>13.83</v>
          </cell>
          <cell r="Q896">
            <v>17.7</v>
          </cell>
          <cell r="R896">
            <v>51.04</v>
          </cell>
          <cell r="S896">
            <v>17.55</v>
          </cell>
          <cell r="T896">
            <v>43.05</v>
          </cell>
          <cell r="U896">
            <v>58.64</v>
          </cell>
          <cell r="V896">
            <v>15.83</v>
          </cell>
          <cell r="W896">
            <v>0</v>
          </cell>
          <cell r="X896">
            <v>99.152135532799704</v>
          </cell>
          <cell r="Y896">
            <v>1862.37</v>
          </cell>
          <cell r="Z896">
            <v>76.857079185856477</v>
          </cell>
          <cell r="AB896">
            <v>39975</v>
          </cell>
          <cell r="AC896">
            <v>89.857142857142847</v>
          </cell>
          <cell r="AD896">
            <v>66.977232465061348</v>
          </cell>
          <cell r="AE896">
            <v>73.251766691277282</v>
          </cell>
          <cell r="AF896">
            <v>99.152135532799704</v>
          </cell>
          <cell r="AG896">
            <v>76.857079185856477</v>
          </cell>
        </row>
        <row r="897">
          <cell r="A897">
            <v>39976</v>
          </cell>
          <cell r="B897">
            <v>33.78</v>
          </cell>
          <cell r="C897">
            <v>0</v>
          </cell>
          <cell r="D897">
            <v>17.940000000000001</v>
          </cell>
          <cell r="E897">
            <v>92.357142857142861</v>
          </cell>
          <cell r="F897">
            <v>12.83</v>
          </cell>
          <cell r="G897">
            <v>31.34</v>
          </cell>
          <cell r="H897">
            <v>36.82</v>
          </cell>
          <cell r="I897">
            <v>21.2</v>
          </cell>
          <cell r="J897">
            <v>67.049406206941811</v>
          </cell>
          <cell r="K897">
            <v>23.53</v>
          </cell>
          <cell r="L897">
            <v>27.9</v>
          </cell>
          <cell r="M897">
            <v>17.809999999999999</v>
          </cell>
          <cell r="N897">
            <v>73.030271068452691</v>
          </cell>
          <cell r="O897">
            <v>33.78</v>
          </cell>
          <cell r="P897">
            <v>14.09</v>
          </cell>
          <cell r="Q897">
            <v>17.940000000000001</v>
          </cell>
          <cell r="R897">
            <v>51.28</v>
          </cell>
          <cell r="S897">
            <v>17.850000000000001</v>
          </cell>
          <cell r="T897">
            <v>42.98</v>
          </cell>
          <cell r="U897">
            <v>59.06</v>
          </cell>
          <cell r="V897">
            <v>15.75</v>
          </cell>
          <cell r="W897">
            <v>0</v>
          </cell>
          <cell r="X897">
            <v>100.13074088230027</v>
          </cell>
          <cell r="Y897">
            <v>1858.8</v>
          </cell>
          <cell r="Z897">
            <v>76.709750903778541</v>
          </cell>
          <cell r="AB897">
            <v>39976</v>
          </cell>
          <cell r="AC897">
            <v>92.357142857142861</v>
          </cell>
          <cell r="AD897">
            <v>67.049406206941811</v>
          </cell>
          <cell r="AE897">
            <v>73.030271068452691</v>
          </cell>
          <cell r="AF897">
            <v>100.13074088230027</v>
          </cell>
          <cell r="AG897">
            <v>76.709750903778541</v>
          </cell>
        </row>
        <row r="898">
          <cell r="A898">
            <v>39977</v>
          </cell>
          <cell r="B898">
            <v>33.78</v>
          </cell>
          <cell r="C898">
            <v>0</v>
          </cell>
          <cell r="D898">
            <v>17.940000000000001</v>
          </cell>
          <cell r="E898">
            <v>92.357142857142861</v>
          </cell>
          <cell r="F898">
            <v>12.83</v>
          </cell>
          <cell r="G898">
            <v>31.34</v>
          </cell>
          <cell r="H898">
            <v>36.82</v>
          </cell>
          <cell r="I898">
            <v>21.2</v>
          </cell>
          <cell r="J898">
            <v>67.049406206941811</v>
          </cell>
          <cell r="K898">
            <v>23.53</v>
          </cell>
          <cell r="L898">
            <v>27.9</v>
          </cell>
          <cell r="M898">
            <v>17.809999999999999</v>
          </cell>
          <cell r="N898">
            <v>73.030271068452691</v>
          </cell>
          <cell r="O898">
            <v>33.78</v>
          </cell>
          <cell r="P898">
            <v>14.09</v>
          </cell>
          <cell r="Q898">
            <v>17.940000000000001</v>
          </cell>
          <cell r="R898">
            <v>51.28</v>
          </cell>
          <cell r="S898">
            <v>17.850000000000001</v>
          </cell>
          <cell r="T898">
            <v>42.98</v>
          </cell>
          <cell r="U898">
            <v>59.06</v>
          </cell>
          <cell r="V898">
            <v>15.75</v>
          </cell>
          <cell r="W898">
            <v>0</v>
          </cell>
          <cell r="X898">
            <v>100.13074088230027</v>
          </cell>
          <cell r="Y898">
            <v>1858.8</v>
          </cell>
          <cell r="Z898">
            <v>76.709750903778541</v>
          </cell>
          <cell r="AB898">
            <v>39977</v>
          </cell>
          <cell r="AC898">
            <v>92.357142857142861</v>
          </cell>
          <cell r="AD898">
            <v>67.049406206941811</v>
          </cell>
          <cell r="AE898">
            <v>73.030271068452691</v>
          </cell>
          <cell r="AF898">
            <v>100.13074088230027</v>
          </cell>
          <cell r="AG898">
            <v>76.709750903778541</v>
          </cell>
        </row>
        <row r="899">
          <cell r="A899">
            <v>39978</v>
          </cell>
          <cell r="B899">
            <v>33.78</v>
          </cell>
          <cell r="C899">
            <v>0</v>
          </cell>
          <cell r="D899">
            <v>17.940000000000001</v>
          </cell>
          <cell r="E899">
            <v>92.357142857142861</v>
          </cell>
          <cell r="F899">
            <v>12.83</v>
          </cell>
          <cell r="G899">
            <v>31.34</v>
          </cell>
          <cell r="H899">
            <v>36.82</v>
          </cell>
          <cell r="I899">
            <v>21.2</v>
          </cell>
          <cell r="J899">
            <v>67.049406206941811</v>
          </cell>
          <cell r="K899">
            <v>23.53</v>
          </cell>
          <cell r="L899">
            <v>27.9</v>
          </cell>
          <cell r="M899">
            <v>17.809999999999999</v>
          </cell>
          <cell r="N899">
            <v>73.030271068452691</v>
          </cell>
          <cell r="O899">
            <v>33.78</v>
          </cell>
          <cell r="P899">
            <v>14.09</v>
          </cell>
          <cell r="Q899">
            <v>17.940000000000001</v>
          </cell>
          <cell r="R899">
            <v>51.28</v>
          </cell>
          <cell r="S899">
            <v>17.850000000000001</v>
          </cell>
          <cell r="T899">
            <v>42.98</v>
          </cell>
          <cell r="U899">
            <v>59.06</v>
          </cell>
          <cell r="V899">
            <v>15.75</v>
          </cell>
          <cell r="W899">
            <v>0</v>
          </cell>
          <cell r="X899">
            <v>100.13074088230027</v>
          </cell>
          <cell r="Y899">
            <v>1858.8</v>
          </cell>
          <cell r="Z899">
            <v>76.709750903778541</v>
          </cell>
          <cell r="AB899">
            <v>39978</v>
          </cell>
          <cell r="AC899">
            <v>92.357142857142861</v>
          </cell>
          <cell r="AD899">
            <v>67.049406206941811</v>
          </cell>
          <cell r="AE899">
            <v>73.030271068452691</v>
          </cell>
          <cell r="AF899">
            <v>100.13074088230027</v>
          </cell>
          <cell r="AG899">
            <v>76.709750903778541</v>
          </cell>
        </row>
        <row r="900">
          <cell r="A900">
            <v>39979</v>
          </cell>
          <cell r="B900">
            <v>33.06</v>
          </cell>
          <cell r="C900">
            <v>0</v>
          </cell>
          <cell r="D900">
            <v>17.75</v>
          </cell>
          <cell r="E900">
            <v>90.732142857142861</v>
          </cell>
          <cell r="F900">
            <v>12.93</v>
          </cell>
          <cell r="G900">
            <v>30.41</v>
          </cell>
          <cell r="H900">
            <v>37.299999999999997</v>
          </cell>
          <cell r="I900">
            <v>20.77</v>
          </cell>
          <cell r="J900">
            <v>66.537628764516768</v>
          </cell>
          <cell r="K900">
            <v>22.78</v>
          </cell>
          <cell r="L900">
            <v>27.43</v>
          </cell>
          <cell r="M900">
            <v>17.57</v>
          </cell>
          <cell r="N900">
            <v>71.490349119291224</v>
          </cell>
          <cell r="O900">
            <v>33.06</v>
          </cell>
          <cell r="P900">
            <v>13.97</v>
          </cell>
          <cell r="Q900">
            <v>17.75</v>
          </cell>
          <cell r="R900">
            <v>50.8</v>
          </cell>
          <cell r="S900">
            <v>17.350000000000001</v>
          </cell>
          <cell r="T900">
            <v>41.51</v>
          </cell>
          <cell r="U900">
            <v>58.58</v>
          </cell>
          <cell r="V900">
            <v>15.65</v>
          </cell>
          <cell r="W900">
            <v>0</v>
          </cell>
          <cell r="X900">
            <v>98.522183101339806</v>
          </cell>
          <cell r="Y900">
            <v>1816.38</v>
          </cell>
          <cell r="Z900">
            <v>74.959144257911163</v>
          </cell>
          <cell r="AB900">
            <v>39979</v>
          </cell>
          <cell r="AC900">
            <v>90.732142857142861</v>
          </cell>
          <cell r="AD900">
            <v>66.537628764516768</v>
          </cell>
          <cell r="AE900">
            <v>71.490349119291224</v>
          </cell>
          <cell r="AF900">
            <v>98.522183101339806</v>
          </cell>
          <cell r="AG900">
            <v>74.959144257911163</v>
          </cell>
        </row>
        <row r="901">
          <cell r="A901">
            <v>39980</v>
          </cell>
          <cell r="B901">
            <v>32.39</v>
          </cell>
          <cell r="C901">
            <v>0</v>
          </cell>
          <cell r="D901">
            <v>17.53</v>
          </cell>
          <cell r="E901">
            <v>89.142857142857139</v>
          </cell>
          <cell r="F901">
            <v>13.01</v>
          </cell>
          <cell r="G901">
            <v>30.06</v>
          </cell>
          <cell r="H901">
            <v>38.479999999999997</v>
          </cell>
          <cell r="I901">
            <v>21.23</v>
          </cell>
          <cell r="J901">
            <v>67.436519913391507</v>
          </cell>
          <cell r="K901">
            <v>22.77</v>
          </cell>
          <cell r="L901">
            <v>27.7</v>
          </cell>
          <cell r="M901">
            <v>17.760000000000002</v>
          </cell>
          <cell r="N901">
            <v>71.964982596772501</v>
          </cell>
          <cell r="O901">
            <v>32.39</v>
          </cell>
          <cell r="P901">
            <v>13.91</v>
          </cell>
          <cell r="Q901">
            <v>17.53</v>
          </cell>
          <cell r="R901">
            <v>50.41</v>
          </cell>
          <cell r="S901">
            <v>17.32</v>
          </cell>
          <cell r="T901">
            <v>41.81</v>
          </cell>
          <cell r="U901">
            <v>58.86</v>
          </cell>
          <cell r="V901">
            <v>15.25</v>
          </cell>
          <cell r="W901">
            <v>0</v>
          </cell>
          <cell r="X901">
            <v>98.050709268989337</v>
          </cell>
          <cell r="Y901">
            <v>1796.18</v>
          </cell>
          <cell r="Z901">
            <v>74.125522045593357</v>
          </cell>
          <cell r="AB901">
            <v>39980</v>
          </cell>
          <cell r="AC901">
            <v>89.142857142857139</v>
          </cell>
          <cell r="AD901">
            <v>67.436519913391507</v>
          </cell>
          <cell r="AE901">
            <v>71.964982596772501</v>
          </cell>
          <cell r="AF901">
            <v>98.050709268989337</v>
          </cell>
          <cell r="AG901">
            <v>74.125522045593357</v>
          </cell>
        </row>
        <row r="902">
          <cell r="A902">
            <v>39981</v>
          </cell>
          <cell r="B902">
            <v>33.799999999999997</v>
          </cell>
          <cell r="C902">
            <v>0</v>
          </cell>
          <cell r="D902">
            <v>17.600000000000001</v>
          </cell>
          <cell r="E902">
            <v>91.785714285714278</v>
          </cell>
          <cell r="F902">
            <v>13.76</v>
          </cell>
          <cell r="G902">
            <v>30.62</v>
          </cell>
          <cell r="H902">
            <v>38.869999999999997</v>
          </cell>
          <cell r="I902">
            <v>22.98</v>
          </cell>
          <cell r="J902">
            <v>69.700150908733022</v>
          </cell>
          <cell r="K902">
            <v>23.04</v>
          </cell>
          <cell r="L902">
            <v>28.15</v>
          </cell>
          <cell r="M902">
            <v>18.13</v>
          </cell>
          <cell r="N902">
            <v>73.114650353338249</v>
          </cell>
          <cell r="O902">
            <v>33.799999999999997</v>
          </cell>
          <cell r="P902">
            <v>14.8</v>
          </cell>
          <cell r="Q902">
            <v>17.600000000000001</v>
          </cell>
          <cell r="R902">
            <v>52.77</v>
          </cell>
          <cell r="S902">
            <v>17.940000000000001</v>
          </cell>
          <cell r="T902">
            <v>43.11</v>
          </cell>
          <cell r="U902">
            <v>59.65</v>
          </cell>
          <cell r="V902">
            <v>15.53</v>
          </cell>
          <cell r="W902">
            <v>0</v>
          </cell>
          <cell r="X902">
            <v>101.10934623180086</v>
          </cell>
          <cell r="Y902">
            <v>1808.06</v>
          </cell>
          <cell r="Z902">
            <v>74.615790950659459</v>
          </cell>
          <cell r="AB902">
            <v>39981</v>
          </cell>
          <cell r="AC902">
            <v>91.785714285714278</v>
          </cell>
          <cell r="AD902">
            <v>69.700150908733022</v>
          </cell>
          <cell r="AE902">
            <v>73.114650353338249</v>
          </cell>
          <cell r="AF902">
            <v>101.10934623180086</v>
          </cell>
          <cell r="AG902">
            <v>74.615790950659459</v>
          </cell>
        </row>
        <row r="903">
          <cell r="A903">
            <v>39982</v>
          </cell>
          <cell r="B903">
            <v>34.700000000000003</v>
          </cell>
          <cell r="C903">
            <v>0</v>
          </cell>
          <cell r="D903">
            <v>17.920000000000002</v>
          </cell>
          <cell r="E903">
            <v>93.964285714285722</v>
          </cell>
          <cell r="F903">
            <v>14.02</v>
          </cell>
          <cell r="G903">
            <v>31.92</v>
          </cell>
          <cell r="H903">
            <v>39.159999999999997</v>
          </cell>
          <cell r="I903">
            <v>21.71</v>
          </cell>
          <cell r="J903">
            <v>70.080703365920868</v>
          </cell>
          <cell r="K903">
            <v>24.06</v>
          </cell>
          <cell r="L903">
            <v>30.03</v>
          </cell>
          <cell r="M903">
            <v>18.850000000000001</v>
          </cell>
          <cell r="N903">
            <v>76.932812994409872</v>
          </cell>
          <cell r="O903">
            <v>34.700000000000003</v>
          </cell>
          <cell r="P903">
            <v>14.86</v>
          </cell>
          <cell r="Q903">
            <v>17.920000000000002</v>
          </cell>
          <cell r="R903">
            <v>52.9</v>
          </cell>
          <cell r="S903">
            <v>17.920000000000002</v>
          </cell>
          <cell r="T903">
            <v>44</v>
          </cell>
          <cell r="U903">
            <v>59.92</v>
          </cell>
          <cell r="V903">
            <v>15.9</v>
          </cell>
          <cell r="W903">
            <v>0</v>
          </cell>
          <cell r="X903">
            <v>102.26624000529951</v>
          </cell>
          <cell r="Y903">
            <v>1807.72</v>
          </cell>
          <cell r="Z903">
            <v>74.601759685699676</v>
          </cell>
          <cell r="AB903">
            <v>39982</v>
          </cell>
          <cell r="AC903">
            <v>93.964285714285722</v>
          </cell>
          <cell r="AD903">
            <v>70.080703365920868</v>
          </cell>
          <cell r="AE903">
            <v>76.932812994409872</v>
          </cell>
          <cell r="AF903">
            <v>102.26624000529951</v>
          </cell>
          <cell r="AG903">
            <v>74.601759685699676</v>
          </cell>
        </row>
        <row r="904">
          <cell r="A904">
            <v>39983</v>
          </cell>
          <cell r="B904">
            <v>35.950000000000003</v>
          </cell>
          <cell r="C904">
            <v>0</v>
          </cell>
          <cell r="D904">
            <v>18.3</v>
          </cell>
          <cell r="E904">
            <v>96.875</v>
          </cell>
          <cell r="F904">
            <v>13.69</v>
          </cell>
          <cell r="G904">
            <v>32.380000000000003</v>
          </cell>
          <cell r="H904">
            <v>40.06</v>
          </cell>
          <cell r="I904">
            <v>22.09</v>
          </cell>
          <cell r="J904">
            <v>71.005839511843064</v>
          </cell>
          <cell r="K904">
            <v>25.15</v>
          </cell>
          <cell r="L904">
            <v>30.43</v>
          </cell>
          <cell r="M904">
            <v>20.04</v>
          </cell>
          <cell r="N904">
            <v>79.759519038076149</v>
          </cell>
          <cell r="O904">
            <v>35.950000000000003</v>
          </cell>
          <cell r="P904">
            <v>14.69</v>
          </cell>
          <cell r="Q904">
            <v>18.3</v>
          </cell>
          <cell r="R904">
            <v>52.33</v>
          </cell>
          <cell r="S904">
            <v>17.95</v>
          </cell>
          <cell r="T904">
            <v>44.61</v>
          </cell>
          <cell r="U904">
            <v>59.67</v>
          </cell>
          <cell r="V904">
            <v>16.420000000000002</v>
          </cell>
          <cell r="W904">
            <v>0</v>
          </cell>
          <cell r="X904">
            <v>102.97939370129185</v>
          </cell>
          <cell r="Y904">
            <v>1827.47</v>
          </cell>
          <cell r="Z904">
            <v>75.416811106158903</v>
          </cell>
          <cell r="AB904">
            <v>39983</v>
          </cell>
          <cell r="AC904">
            <v>96.875</v>
          </cell>
          <cell r="AD904">
            <v>71.005839511843064</v>
          </cell>
          <cell r="AE904">
            <v>79.759519038076149</v>
          </cell>
          <cell r="AF904">
            <v>102.97939370129185</v>
          </cell>
          <cell r="AG904">
            <v>75.416811106158903</v>
          </cell>
        </row>
        <row r="905">
          <cell r="A905">
            <v>39984</v>
          </cell>
          <cell r="B905">
            <v>35.950000000000003</v>
          </cell>
          <cell r="C905">
            <v>0</v>
          </cell>
          <cell r="D905">
            <v>18.3</v>
          </cell>
          <cell r="E905">
            <v>96.875</v>
          </cell>
          <cell r="F905">
            <v>13.69</v>
          </cell>
          <cell r="G905">
            <v>32.380000000000003</v>
          </cell>
          <cell r="H905">
            <v>40.06</v>
          </cell>
          <cell r="I905">
            <v>22.09</v>
          </cell>
          <cell r="J905">
            <v>71.005839511843064</v>
          </cell>
          <cell r="K905">
            <v>25.15</v>
          </cell>
          <cell r="L905">
            <v>30.43</v>
          </cell>
          <cell r="M905">
            <v>20.04</v>
          </cell>
          <cell r="N905">
            <v>79.759519038076149</v>
          </cell>
          <cell r="O905">
            <v>35.950000000000003</v>
          </cell>
          <cell r="P905">
            <v>14.69</v>
          </cell>
          <cell r="Q905">
            <v>18.3</v>
          </cell>
          <cell r="R905">
            <v>52.33</v>
          </cell>
          <cell r="S905">
            <v>17.95</v>
          </cell>
          <cell r="T905">
            <v>44.61</v>
          </cell>
          <cell r="U905">
            <v>59.67</v>
          </cell>
          <cell r="V905">
            <v>16.420000000000002</v>
          </cell>
          <cell r="W905">
            <v>0</v>
          </cell>
          <cell r="X905">
            <v>102.97939370129185</v>
          </cell>
          <cell r="Y905">
            <v>1827.47</v>
          </cell>
          <cell r="Z905">
            <v>75.416811106158903</v>
          </cell>
          <cell r="AB905">
            <v>39984</v>
          </cell>
          <cell r="AC905">
            <v>96.875</v>
          </cell>
          <cell r="AD905">
            <v>71.005839511843064</v>
          </cell>
          <cell r="AE905">
            <v>79.759519038076149</v>
          </cell>
          <cell r="AF905">
            <v>102.97939370129185</v>
          </cell>
          <cell r="AG905">
            <v>75.416811106158903</v>
          </cell>
        </row>
        <row r="906">
          <cell r="A906">
            <v>39985</v>
          </cell>
          <cell r="B906">
            <v>35.950000000000003</v>
          </cell>
          <cell r="C906">
            <v>0</v>
          </cell>
          <cell r="D906">
            <v>18.3</v>
          </cell>
          <cell r="E906">
            <v>96.875</v>
          </cell>
          <cell r="F906">
            <v>13.69</v>
          </cell>
          <cell r="G906">
            <v>32.380000000000003</v>
          </cell>
          <cell r="H906">
            <v>40.06</v>
          </cell>
          <cell r="I906">
            <v>22.09</v>
          </cell>
          <cell r="J906">
            <v>71.005839511843064</v>
          </cell>
          <cell r="K906">
            <v>25.15</v>
          </cell>
          <cell r="L906">
            <v>30.43</v>
          </cell>
          <cell r="M906">
            <v>20.04</v>
          </cell>
          <cell r="N906">
            <v>79.759519038076149</v>
          </cell>
          <cell r="O906">
            <v>35.950000000000003</v>
          </cell>
          <cell r="P906">
            <v>14.69</v>
          </cell>
          <cell r="Q906">
            <v>18.3</v>
          </cell>
          <cell r="R906">
            <v>52.33</v>
          </cell>
          <cell r="S906">
            <v>17.95</v>
          </cell>
          <cell r="T906">
            <v>44.61</v>
          </cell>
          <cell r="U906">
            <v>59.67</v>
          </cell>
          <cell r="V906">
            <v>16.420000000000002</v>
          </cell>
          <cell r="W906">
            <v>0</v>
          </cell>
          <cell r="X906">
            <v>102.97939370129185</v>
          </cell>
          <cell r="Y906">
            <v>1827.47</v>
          </cell>
          <cell r="Z906">
            <v>75.416811106158903</v>
          </cell>
          <cell r="AB906">
            <v>39985</v>
          </cell>
          <cell r="AC906">
            <v>96.875</v>
          </cell>
          <cell r="AD906">
            <v>71.005839511843064</v>
          </cell>
          <cell r="AE906">
            <v>79.759519038076149</v>
          </cell>
          <cell r="AF906">
            <v>102.97939370129185</v>
          </cell>
          <cell r="AG906">
            <v>75.416811106158903</v>
          </cell>
        </row>
        <row r="907">
          <cell r="A907">
            <v>39986</v>
          </cell>
          <cell r="B907">
            <v>34.61</v>
          </cell>
          <cell r="C907">
            <v>0</v>
          </cell>
          <cell r="D907">
            <v>17.79</v>
          </cell>
          <cell r="E907">
            <v>93.571428571428569</v>
          </cell>
          <cell r="F907">
            <v>13.23</v>
          </cell>
          <cell r="G907">
            <v>31.91</v>
          </cell>
          <cell r="H907">
            <v>39.840000000000003</v>
          </cell>
          <cell r="I907">
            <v>21.44</v>
          </cell>
          <cell r="J907">
            <v>69.824814644708354</v>
          </cell>
          <cell r="K907">
            <v>24.43</v>
          </cell>
          <cell r="L907">
            <v>29.93</v>
          </cell>
          <cell r="M907">
            <v>19.899999999999999</v>
          </cell>
          <cell r="N907">
            <v>78.325071195021607</v>
          </cell>
          <cell r="O907">
            <v>34.61</v>
          </cell>
          <cell r="P907">
            <v>13.8</v>
          </cell>
          <cell r="Q907">
            <v>17.79</v>
          </cell>
          <cell r="R907">
            <v>50.82</v>
          </cell>
          <cell r="S907">
            <v>17.3</v>
          </cell>
          <cell r="T907">
            <v>43.49</v>
          </cell>
          <cell r="U907">
            <v>57.97</v>
          </cell>
          <cell r="V907">
            <v>15.88</v>
          </cell>
          <cell r="W907">
            <v>0</v>
          </cell>
          <cell r="X907">
            <v>99.706810629682622</v>
          </cell>
          <cell r="Y907">
            <v>1766.19</v>
          </cell>
          <cell r="Z907">
            <v>72.88788193928589</v>
          </cell>
          <cell r="AB907">
            <v>39986</v>
          </cell>
          <cell r="AC907">
            <v>93.571428571428569</v>
          </cell>
          <cell r="AD907">
            <v>69.824814644708354</v>
          </cell>
          <cell r="AE907">
            <v>78.325071195021607</v>
          </cell>
          <cell r="AF907">
            <v>99.706810629682622</v>
          </cell>
          <cell r="AG907">
            <v>72.88788193928589</v>
          </cell>
        </row>
        <row r="908">
          <cell r="A908">
            <v>39987</v>
          </cell>
          <cell r="B908">
            <v>34.06</v>
          </cell>
          <cell r="C908">
            <v>0</v>
          </cell>
          <cell r="D908">
            <v>17.350000000000001</v>
          </cell>
          <cell r="E908">
            <v>91.803571428571445</v>
          </cell>
          <cell r="F908">
            <v>13.16</v>
          </cell>
          <cell r="G908">
            <v>31.45</v>
          </cell>
          <cell r="H908">
            <v>38.67</v>
          </cell>
          <cell r="I908">
            <v>21.98</v>
          </cell>
          <cell r="J908">
            <v>69.063709730332661</v>
          </cell>
          <cell r="K908">
            <v>23.79</v>
          </cell>
          <cell r="L908">
            <v>29.01</v>
          </cell>
          <cell r="M908">
            <v>20</v>
          </cell>
          <cell r="N908">
            <v>76.78514924586014</v>
          </cell>
          <cell r="O908">
            <v>34.06</v>
          </cell>
          <cell r="P908">
            <v>13.82</v>
          </cell>
          <cell r="Q908">
            <v>17.350000000000001</v>
          </cell>
          <cell r="R908">
            <v>50.79</v>
          </cell>
          <cell r="S908">
            <v>17.010000000000002</v>
          </cell>
          <cell r="T908">
            <v>43.38</v>
          </cell>
          <cell r="U908">
            <v>57.15</v>
          </cell>
          <cell r="V908">
            <v>15.94</v>
          </cell>
          <cell r="W908">
            <v>0</v>
          </cell>
          <cell r="X908">
            <v>98.851026194491837</v>
          </cell>
          <cell r="Y908">
            <v>1764.92</v>
          </cell>
          <cell r="Z908">
            <v>72.835471037818394</v>
          </cell>
          <cell r="AB908">
            <v>39987</v>
          </cell>
          <cell r="AC908">
            <v>91.803571428571445</v>
          </cell>
          <cell r="AD908">
            <v>69.063709730332661</v>
          </cell>
          <cell r="AE908">
            <v>76.78514924586014</v>
          </cell>
          <cell r="AF908">
            <v>98.851026194491837</v>
          </cell>
          <cell r="AG908">
            <v>72.835471037818394</v>
          </cell>
        </row>
        <row r="909">
          <cell r="A909">
            <v>39988</v>
          </cell>
          <cell r="B909">
            <v>33.619999999999997</v>
          </cell>
          <cell r="C909">
            <v>0</v>
          </cell>
          <cell r="D909">
            <v>18.03</v>
          </cell>
          <cell r="E909">
            <v>92.232142857142847</v>
          </cell>
          <cell r="F909">
            <v>13.37</v>
          </cell>
          <cell r="G909">
            <v>31.63</v>
          </cell>
          <cell r="H909">
            <v>39.24</v>
          </cell>
          <cell r="I909">
            <v>21.51</v>
          </cell>
          <cell r="J909">
            <v>69.385210944163774</v>
          </cell>
          <cell r="K909">
            <v>22.68</v>
          </cell>
          <cell r="L909">
            <v>26.38</v>
          </cell>
          <cell r="M909">
            <v>19.010000000000002</v>
          </cell>
          <cell r="N909">
            <v>71.796224027001372</v>
          </cell>
          <cell r="O909">
            <v>33.619999999999997</v>
          </cell>
          <cell r="P909">
            <v>14.38</v>
          </cell>
          <cell r="Q909">
            <v>18.03</v>
          </cell>
          <cell r="R909">
            <v>51.85</v>
          </cell>
          <cell r="S909">
            <v>17.37</v>
          </cell>
          <cell r="T909">
            <v>43.79</v>
          </cell>
          <cell r="U909">
            <v>57.57</v>
          </cell>
          <cell r="V909">
            <v>16</v>
          </cell>
          <cell r="W909">
            <v>0</v>
          </cell>
          <cell r="X909">
            <v>100.08319730256746</v>
          </cell>
          <cell r="Y909">
            <v>1792.34</v>
          </cell>
          <cell r="Z909">
            <v>73.96705128840027</v>
          </cell>
          <cell r="AB909">
            <v>39988</v>
          </cell>
          <cell r="AC909">
            <v>92.232142857142847</v>
          </cell>
          <cell r="AD909">
            <v>69.385210944163774</v>
          </cell>
          <cell r="AE909">
            <v>71.796224027001372</v>
          </cell>
          <cell r="AF909">
            <v>100.08319730256746</v>
          </cell>
          <cell r="AG909">
            <v>73.96705128840027</v>
          </cell>
        </row>
        <row r="910">
          <cell r="A910">
            <v>39989</v>
          </cell>
          <cell r="B910">
            <v>36.24</v>
          </cell>
          <cell r="C910">
            <v>0</v>
          </cell>
          <cell r="D910">
            <v>18.399999999999999</v>
          </cell>
          <cell r="E910">
            <v>97.571428571428569</v>
          </cell>
          <cell r="F910">
            <v>13.99</v>
          </cell>
          <cell r="G910">
            <v>32.29</v>
          </cell>
          <cell r="H910">
            <v>40.24</v>
          </cell>
          <cell r="I910">
            <v>22.08</v>
          </cell>
          <cell r="J910">
            <v>71.255166983793714</v>
          </cell>
          <cell r="K910">
            <v>22.76</v>
          </cell>
          <cell r="L910">
            <v>27.55</v>
          </cell>
          <cell r="M910">
            <v>19.72</v>
          </cell>
          <cell r="N910">
            <v>73.863516506697607</v>
          </cell>
          <cell r="O910">
            <v>36.24</v>
          </cell>
          <cell r="P910">
            <v>16.079999999999998</v>
          </cell>
          <cell r="Q910">
            <v>18.399999999999999</v>
          </cell>
          <cell r="R910">
            <v>55.33</v>
          </cell>
          <cell r="S910">
            <v>17.89</v>
          </cell>
          <cell r="T910">
            <v>44.77</v>
          </cell>
          <cell r="U910">
            <v>60.62</v>
          </cell>
          <cell r="V910">
            <v>15.9</v>
          </cell>
          <cell r="W910">
            <v>17</v>
          </cell>
          <cell r="X910">
            <v>104.76243115209982</v>
          </cell>
          <cell r="Y910">
            <v>1829.54</v>
          </cell>
          <cell r="Z910">
            <v>75.502236748708313</v>
          </cell>
          <cell r="AB910">
            <v>39989</v>
          </cell>
          <cell r="AC910">
            <v>97.571428571428569</v>
          </cell>
          <cell r="AD910">
            <v>71.255166983793714</v>
          </cell>
          <cell r="AE910">
            <v>73.863516506697607</v>
          </cell>
          <cell r="AF910">
            <v>104.76243115209982</v>
          </cell>
          <cell r="AG910">
            <v>75.502236748708313</v>
          </cell>
        </row>
        <row r="911">
          <cell r="A911">
            <v>39990</v>
          </cell>
          <cell r="B911">
            <v>36.96</v>
          </cell>
          <cell r="C911">
            <v>0</v>
          </cell>
          <cell r="D911">
            <v>19.260000000000002</v>
          </cell>
          <cell r="E911">
            <v>100.39285714285715</v>
          </cell>
          <cell r="F911">
            <v>14.5</v>
          </cell>
          <cell r="G911">
            <v>31.91</v>
          </cell>
          <cell r="H911">
            <v>40.75</v>
          </cell>
          <cell r="I911">
            <v>22.89</v>
          </cell>
          <cell r="J911">
            <v>72.206548126763337</v>
          </cell>
          <cell r="K911">
            <v>23.94</v>
          </cell>
          <cell r="L911">
            <v>27.61</v>
          </cell>
          <cell r="M911">
            <v>20.49</v>
          </cell>
          <cell r="N911">
            <v>75.983546039447305</v>
          </cell>
          <cell r="O911">
            <v>36.96</v>
          </cell>
          <cell r="P911">
            <v>14.74</v>
          </cell>
          <cell r="Q911">
            <v>19.260000000000002</v>
          </cell>
          <cell r="R911">
            <v>56.47</v>
          </cell>
          <cell r="S911">
            <v>18.05</v>
          </cell>
          <cell r="T911">
            <v>44.67</v>
          </cell>
          <cell r="U911">
            <v>61.59</v>
          </cell>
          <cell r="V911">
            <v>15.89</v>
          </cell>
          <cell r="W911">
            <v>16.309999999999999</v>
          </cell>
          <cell r="X911">
            <v>105.39717500381683</v>
          </cell>
          <cell r="Y911">
            <v>1838.22</v>
          </cell>
          <cell r="Z911">
            <v>75.860446689446846</v>
          </cell>
          <cell r="AB911">
            <v>39990</v>
          </cell>
          <cell r="AC911">
            <v>100.39285714285715</v>
          </cell>
          <cell r="AD911">
            <v>72.206548126763337</v>
          </cell>
          <cell r="AE911">
            <v>75.983546039447305</v>
          </cell>
          <cell r="AF911">
            <v>105.39717500381683</v>
          </cell>
          <cell r="AG911">
            <v>75.860446689446846</v>
          </cell>
        </row>
        <row r="912">
          <cell r="A912">
            <v>39991</v>
          </cell>
          <cell r="B912">
            <v>36.96</v>
          </cell>
          <cell r="C912">
            <v>0</v>
          </cell>
          <cell r="D912">
            <v>19.260000000000002</v>
          </cell>
          <cell r="E912">
            <v>100.39285714285715</v>
          </cell>
          <cell r="F912">
            <v>14.5</v>
          </cell>
          <cell r="G912">
            <v>31.91</v>
          </cell>
          <cell r="H912">
            <v>40.75</v>
          </cell>
          <cell r="I912">
            <v>22.89</v>
          </cell>
          <cell r="J912">
            <v>72.206548126763337</v>
          </cell>
          <cell r="K912">
            <v>23.94</v>
          </cell>
          <cell r="L912">
            <v>27.61</v>
          </cell>
          <cell r="M912">
            <v>20.49</v>
          </cell>
          <cell r="N912">
            <v>75.983546039447305</v>
          </cell>
          <cell r="O912">
            <v>36.96</v>
          </cell>
          <cell r="P912">
            <v>14.74</v>
          </cell>
          <cell r="Q912">
            <v>19.260000000000002</v>
          </cell>
          <cell r="R912">
            <v>56.47</v>
          </cell>
          <cell r="S912">
            <v>18.05</v>
          </cell>
          <cell r="T912">
            <v>44.67</v>
          </cell>
          <cell r="U912">
            <v>61.59</v>
          </cell>
          <cell r="V912">
            <v>15.89</v>
          </cell>
          <cell r="W912">
            <v>16.309999999999999</v>
          </cell>
          <cell r="X912">
            <v>105.39717500381683</v>
          </cell>
          <cell r="Y912">
            <v>1838.22</v>
          </cell>
          <cell r="Z912">
            <v>75.860446689446846</v>
          </cell>
          <cell r="AB912">
            <v>39991</v>
          </cell>
          <cell r="AC912">
            <v>100.39285714285715</v>
          </cell>
          <cell r="AD912">
            <v>72.206548126763337</v>
          </cell>
          <cell r="AE912">
            <v>75.983546039447305</v>
          </cell>
          <cell r="AF912">
            <v>105.39717500381683</v>
          </cell>
          <cell r="AG912">
            <v>75.860446689446846</v>
          </cell>
        </row>
        <row r="913">
          <cell r="A913">
            <v>39992</v>
          </cell>
          <cell r="B913">
            <v>36.96</v>
          </cell>
          <cell r="C913">
            <v>0</v>
          </cell>
          <cell r="D913">
            <v>19.260000000000002</v>
          </cell>
          <cell r="E913">
            <v>100.39285714285715</v>
          </cell>
          <cell r="F913">
            <v>14.5</v>
          </cell>
          <cell r="G913">
            <v>31.91</v>
          </cell>
          <cell r="H913">
            <v>40.75</v>
          </cell>
          <cell r="I913">
            <v>22.89</v>
          </cell>
          <cell r="J913">
            <v>72.206548126763337</v>
          </cell>
          <cell r="K913">
            <v>23.94</v>
          </cell>
          <cell r="L913">
            <v>27.61</v>
          </cell>
          <cell r="M913">
            <v>20.49</v>
          </cell>
          <cell r="N913">
            <v>75.983546039447305</v>
          </cell>
          <cell r="O913">
            <v>36.96</v>
          </cell>
          <cell r="P913">
            <v>14.74</v>
          </cell>
          <cell r="Q913">
            <v>19.260000000000002</v>
          </cell>
          <cell r="R913">
            <v>56.47</v>
          </cell>
          <cell r="S913">
            <v>18.05</v>
          </cell>
          <cell r="T913">
            <v>44.67</v>
          </cell>
          <cell r="U913">
            <v>61.59</v>
          </cell>
          <cell r="V913">
            <v>15.89</v>
          </cell>
          <cell r="W913">
            <v>16.309999999999999</v>
          </cell>
          <cell r="X913">
            <v>105.39717500381683</v>
          </cell>
          <cell r="Y913">
            <v>1838.22</v>
          </cell>
          <cell r="Z913">
            <v>75.860446689446846</v>
          </cell>
          <cell r="AB913">
            <v>39992</v>
          </cell>
          <cell r="AC913">
            <v>100.39285714285715</v>
          </cell>
          <cell r="AD913">
            <v>72.206548126763337</v>
          </cell>
          <cell r="AE913">
            <v>75.983546039447305</v>
          </cell>
          <cell r="AF913">
            <v>105.39717500381683</v>
          </cell>
          <cell r="AG913">
            <v>75.860446689446846</v>
          </cell>
        </row>
        <row r="914">
          <cell r="A914">
            <v>39993</v>
          </cell>
          <cell r="B914">
            <v>36.299999999999997</v>
          </cell>
          <cell r="C914">
            <v>0</v>
          </cell>
          <cell r="D914">
            <v>19.440000000000001</v>
          </cell>
          <cell r="E914">
            <v>99.535714285714278</v>
          </cell>
          <cell r="F914">
            <v>13.31</v>
          </cell>
          <cell r="G914">
            <v>32.26</v>
          </cell>
          <cell r="H914">
            <v>40.9</v>
          </cell>
          <cell r="I914">
            <v>22.8</v>
          </cell>
          <cell r="J914">
            <v>71.694770684338295</v>
          </cell>
          <cell r="K914">
            <v>23.91</v>
          </cell>
          <cell r="L914">
            <v>27.69</v>
          </cell>
          <cell r="M914">
            <v>20.36</v>
          </cell>
          <cell r="N914">
            <v>75.899166754561762</v>
          </cell>
          <cell r="O914">
            <v>36.299999999999997</v>
          </cell>
          <cell r="P914">
            <v>16.27</v>
          </cell>
          <cell r="Q914">
            <v>19.440000000000001</v>
          </cell>
          <cell r="R914">
            <v>57.85</v>
          </cell>
          <cell r="S914">
            <v>18.399999999999999</v>
          </cell>
          <cell r="T914">
            <v>44.47</v>
          </cell>
          <cell r="U914">
            <v>63.82</v>
          </cell>
          <cell r="V914">
            <v>15.25</v>
          </cell>
          <cell r="W914">
            <v>17</v>
          </cell>
          <cell r="X914">
            <v>107.20118384553882</v>
          </cell>
          <cell r="Y914">
            <v>1844.06</v>
          </cell>
          <cell r="Z914">
            <v>76.101454299344667</v>
          </cell>
          <cell r="AB914">
            <v>39993</v>
          </cell>
          <cell r="AC914">
            <v>99.535714285714278</v>
          </cell>
          <cell r="AD914">
            <v>71.694770684338295</v>
          </cell>
          <cell r="AE914">
            <v>75.899166754561762</v>
          </cell>
          <cell r="AF914">
            <v>107.20118384553882</v>
          </cell>
          <cell r="AG914">
            <v>76.101454299344667</v>
          </cell>
        </row>
        <row r="915">
          <cell r="A915">
            <v>39994</v>
          </cell>
          <cell r="B915">
            <v>37.01</v>
          </cell>
          <cell r="C915">
            <v>0</v>
          </cell>
          <cell r="D915">
            <v>19.45</v>
          </cell>
          <cell r="E915">
            <v>100.82142857142856</v>
          </cell>
          <cell r="F915">
            <v>13.45</v>
          </cell>
          <cell r="G915">
            <v>32.82</v>
          </cell>
          <cell r="H915">
            <v>40.72</v>
          </cell>
          <cell r="I915">
            <v>22.77</v>
          </cell>
          <cell r="J915">
            <v>72.016271898169407</v>
          </cell>
          <cell r="K915">
            <v>23.92</v>
          </cell>
          <cell r="L915">
            <v>26.85</v>
          </cell>
          <cell r="M915">
            <v>19.98</v>
          </cell>
          <cell r="N915">
            <v>74.62293007066765</v>
          </cell>
          <cell r="O915">
            <v>37.01</v>
          </cell>
          <cell r="P915">
            <v>15.86</v>
          </cell>
          <cell r="Q915">
            <v>19.45</v>
          </cell>
          <cell r="R915">
            <v>56.96</v>
          </cell>
          <cell r="S915">
            <v>17.78</v>
          </cell>
          <cell r="T915">
            <v>44</v>
          </cell>
          <cell r="U915">
            <v>62.29</v>
          </cell>
          <cell r="V915">
            <v>15.11</v>
          </cell>
          <cell r="W915">
            <v>16.38</v>
          </cell>
          <cell r="X915">
            <v>105.7312507152468</v>
          </cell>
          <cell r="Y915">
            <v>1835.04</v>
          </cell>
          <cell r="Z915">
            <v>75.729213093646322</v>
          </cell>
          <cell r="AB915">
            <v>39994</v>
          </cell>
          <cell r="AC915">
            <v>100.82142857142856</v>
          </cell>
          <cell r="AD915">
            <v>72.016271898169407</v>
          </cell>
          <cell r="AE915">
            <v>74.62293007066765</v>
          </cell>
          <cell r="AF915">
            <v>105.7312507152468</v>
          </cell>
          <cell r="AG915">
            <v>75.729213093646322</v>
          </cell>
        </row>
        <row r="916">
          <cell r="A916">
            <v>39995</v>
          </cell>
          <cell r="B916">
            <v>36.29</v>
          </cell>
          <cell r="C916">
            <v>0</v>
          </cell>
          <cell r="D916">
            <v>19.3</v>
          </cell>
          <cell r="E916">
            <v>99.267857142857153</v>
          </cell>
          <cell r="F916">
            <v>13.85</v>
          </cell>
          <cell r="G916">
            <v>33.18</v>
          </cell>
          <cell r="H916">
            <v>41.49</v>
          </cell>
          <cell r="I916">
            <v>24.33</v>
          </cell>
          <cell r="J916">
            <v>74.043697920084</v>
          </cell>
          <cell r="K916">
            <v>24.67</v>
          </cell>
          <cell r="L916">
            <v>27.12</v>
          </cell>
          <cell r="M916">
            <v>20.309999999999999</v>
          </cell>
          <cell r="N916">
            <v>76.046830503111494</v>
          </cell>
          <cell r="O916">
            <v>36.29</v>
          </cell>
          <cell r="P916">
            <v>16.03</v>
          </cell>
          <cell r="Q916">
            <v>19.3</v>
          </cell>
          <cell r="R916">
            <v>56.33</v>
          </cell>
          <cell r="S916">
            <v>18.04</v>
          </cell>
          <cell r="T916">
            <v>44.03</v>
          </cell>
          <cell r="U916">
            <v>62.67</v>
          </cell>
          <cell r="V916">
            <v>14.59</v>
          </cell>
          <cell r="W916">
            <v>16.5</v>
          </cell>
          <cell r="X916">
            <v>105.33778376622924</v>
          </cell>
          <cell r="Y916">
            <v>1845.72</v>
          </cell>
          <cell r="Z916">
            <v>76.16995988708959</v>
          </cell>
          <cell r="AB916">
            <v>39995</v>
          </cell>
          <cell r="AC916">
            <v>99.267857142857153</v>
          </cell>
          <cell r="AD916">
            <v>74.043697920084</v>
          </cell>
          <cell r="AE916">
            <v>76.046830503111494</v>
          </cell>
          <cell r="AF916">
            <v>105.33778376622924</v>
          </cell>
          <cell r="AG916">
            <v>76.16995988708959</v>
          </cell>
        </row>
        <row r="917">
          <cell r="A917">
            <v>39996</v>
          </cell>
          <cell r="B917">
            <v>34.200000000000003</v>
          </cell>
          <cell r="C917">
            <v>0</v>
          </cell>
          <cell r="D917">
            <v>18.38</v>
          </cell>
          <cell r="E917">
            <v>93.892857142857139</v>
          </cell>
          <cell r="F917">
            <v>13.4</v>
          </cell>
          <cell r="G917">
            <v>32.21</v>
          </cell>
          <cell r="H917">
            <v>40.6</v>
          </cell>
          <cell r="I917">
            <v>23</v>
          </cell>
          <cell r="J917">
            <v>71.655403188767153</v>
          </cell>
          <cell r="K917">
            <v>23.45</v>
          </cell>
          <cell r="L917">
            <v>26.45</v>
          </cell>
          <cell r="M917">
            <v>19.36</v>
          </cell>
          <cell r="N917">
            <v>73.051365889674074</v>
          </cell>
          <cell r="O917">
            <v>34.200000000000003</v>
          </cell>
          <cell r="P917">
            <v>15.65</v>
          </cell>
          <cell r="Q917">
            <v>18.38</v>
          </cell>
          <cell r="R917">
            <v>54.17</v>
          </cell>
          <cell r="S917">
            <v>17.329999999999998</v>
          </cell>
          <cell r="T917">
            <v>43.12</v>
          </cell>
          <cell r="U917">
            <v>60.05</v>
          </cell>
          <cell r="V917">
            <v>13.96</v>
          </cell>
          <cell r="W917">
            <v>16.239999999999998</v>
          </cell>
          <cell r="X917">
            <v>101.37341865725989</v>
          </cell>
          <cell r="Y917">
            <v>1796.52</v>
          </cell>
          <cell r="Z917">
            <v>74.139553310553168</v>
          </cell>
          <cell r="AB917">
            <v>39996</v>
          </cell>
          <cell r="AC917">
            <v>93.892857142857139</v>
          </cell>
          <cell r="AD917">
            <v>71.655403188767153</v>
          </cell>
          <cell r="AE917">
            <v>73.051365889674074</v>
          </cell>
          <cell r="AF917">
            <v>101.37341865725989</v>
          </cell>
          <cell r="AG917">
            <v>74.139553310553168</v>
          </cell>
        </row>
        <row r="918">
          <cell r="A918">
            <v>39997</v>
          </cell>
          <cell r="B918">
            <v>34.200000000000003</v>
          </cell>
          <cell r="C918">
            <v>0</v>
          </cell>
          <cell r="D918">
            <v>18.38</v>
          </cell>
          <cell r="E918">
            <v>93.892857142857139</v>
          </cell>
          <cell r="F918">
            <v>13.4</v>
          </cell>
          <cell r="G918">
            <v>32.21</v>
          </cell>
          <cell r="H918">
            <v>40.6</v>
          </cell>
          <cell r="I918">
            <v>23</v>
          </cell>
          <cell r="J918">
            <v>71.655403188767153</v>
          </cell>
          <cell r="K918">
            <v>23.45</v>
          </cell>
          <cell r="L918">
            <v>26.45</v>
          </cell>
          <cell r="M918">
            <v>19.36</v>
          </cell>
          <cell r="N918">
            <v>73.051365889674074</v>
          </cell>
          <cell r="O918">
            <v>34.200000000000003</v>
          </cell>
          <cell r="P918">
            <v>15.65</v>
          </cell>
          <cell r="Q918">
            <v>18.38</v>
          </cell>
          <cell r="R918">
            <v>54.17</v>
          </cell>
          <cell r="S918">
            <v>17.329999999999998</v>
          </cell>
          <cell r="T918">
            <v>43.12</v>
          </cell>
          <cell r="U918">
            <v>60.05</v>
          </cell>
          <cell r="V918">
            <v>13.96</v>
          </cell>
          <cell r="W918">
            <v>16.239999999999998</v>
          </cell>
          <cell r="X918">
            <v>101.37341865725989</v>
          </cell>
          <cell r="Y918">
            <v>1796.52</v>
          </cell>
          <cell r="Z918">
            <v>74.139553310553168</v>
          </cell>
          <cell r="AB918">
            <v>39997</v>
          </cell>
          <cell r="AC918">
            <v>93.892857142857139</v>
          </cell>
          <cell r="AD918">
            <v>71.655403188767153</v>
          </cell>
          <cell r="AE918">
            <v>73.051365889674074</v>
          </cell>
          <cell r="AF918">
            <v>101.37341865725989</v>
          </cell>
          <cell r="AG918">
            <v>74.139553310553168</v>
          </cell>
        </row>
        <row r="919">
          <cell r="A919">
            <v>39998</v>
          </cell>
          <cell r="B919">
            <v>34.200000000000003</v>
          </cell>
          <cell r="C919">
            <v>0</v>
          </cell>
          <cell r="D919">
            <v>18.38</v>
          </cell>
          <cell r="E919">
            <v>93.892857142857139</v>
          </cell>
          <cell r="F919">
            <v>13.4</v>
          </cell>
          <cell r="G919">
            <v>32.21</v>
          </cell>
          <cell r="H919">
            <v>40.6</v>
          </cell>
          <cell r="I919">
            <v>23</v>
          </cell>
          <cell r="J919">
            <v>71.655403188767153</v>
          </cell>
          <cell r="K919">
            <v>23.45</v>
          </cell>
          <cell r="L919">
            <v>26.45</v>
          </cell>
          <cell r="M919">
            <v>19.36</v>
          </cell>
          <cell r="N919">
            <v>73.051365889674074</v>
          </cell>
          <cell r="O919">
            <v>34.200000000000003</v>
          </cell>
          <cell r="P919">
            <v>15.65</v>
          </cell>
          <cell r="Q919">
            <v>18.38</v>
          </cell>
          <cell r="R919">
            <v>54.17</v>
          </cell>
          <cell r="S919">
            <v>17.329999999999998</v>
          </cell>
          <cell r="T919">
            <v>43.12</v>
          </cell>
          <cell r="U919">
            <v>60.05</v>
          </cell>
          <cell r="V919">
            <v>13.96</v>
          </cell>
          <cell r="W919">
            <v>16.239999999999998</v>
          </cell>
          <cell r="X919">
            <v>101.37341865725989</v>
          </cell>
          <cell r="Y919">
            <v>1796.52</v>
          </cell>
          <cell r="Z919">
            <v>74.139553310553168</v>
          </cell>
          <cell r="AB919">
            <v>39998</v>
          </cell>
          <cell r="AC919">
            <v>93.892857142857139</v>
          </cell>
          <cell r="AD919">
            <v>71.655403188767153</v>
          </cell>
          <cell r="AE919">
            <v>73.051365889674074</v>
          </cell>
          <cell r="AF919">
            <v>101.37341865725989</v>
          </cell>
          <cell r="AG919">
            <v>74.139553310553168</v>
          </cell>
        </row>
        <row r="920">
          <cell r="A920">
            <v>39999</v>
          </cell>
          <cell r="B920">
            <v>34.200000000000003</v>
          </cell>
          <cell r="C920">
            <v>0</v>
          </cell>
          <cell r="D920">
            <v>18.38</v>
          </cell>
          <cell r="E920">
            <v>93.892857142857139</v>
          </cell>
          <cell r="F920">
            <v>13.4</v>
          </cell>
          <cell r="G920">
            <v>32.21</v>
          </cell>
          <cell r="H920">
            <v>40.6</v>
          </cell>
          <cell r="I920">
            <v>23</v>
          </cell>
          <cell r="J920">
            <v>71.655403188767153</v>
          </cell>
          <cell r="K920">
            <v>23.45</v>
          </cell>
          <cell r="L920">
            <v>26.45</v>
          </cell>
          <cell r="M920">
            <v>19.36</v>
          </cell>
          <cell r="N920">
            <v>73.051365889674074</v>
          </cell>
          <cell r="O920">
            <v>34.200000000000003</v>
          </cell>
          <cell r="P920">
            <v>15.65</v>
          </cell>
          <cell r="Q920">
            <v>18.38</v>
          </cell>
          <cell r="R920">
            <v>54.17</v>
          </cell>
          <cell r="S920">
            <v>17.329999999999998</v>
          </cell>
          <cell r="T920">
            <v>43.12</v>
          </cell>
          <cell r="U920">
            <v>60.05</v>
          </cell>
          <cell r="V920">
            <v>13.96</v>
          </cell>
          <cell r="W920">
            <v>16.239999999999998</v>
          </cell>
          <cell r="X920">
            <v>101.37341865725989</v>
          </cell>
          <cell r="Y920">
            <v>1796.52</v>
          </cell>
          <cell r="Z920">
            <v>74.139553310553168</v>
          </cell>
          <cell r="AB920">
            <v>39999</v>
          </cell>
          <cell r="AC920">
            <v>93.892857142857139</v>
          </cell>
          <cell r="AD920">
            <v>71.655403188767153</v>
          </cell>
          <cell r="AE920">
            <v>73.051365889674074</v>
          </cell>
          <cell r="AF920">
            <v>101.37341865725989</v>
          </cell>
          <cell r="AG920">
            <v>74.139553310553168</v>
          </cell>
        </row>
        <row r="921">
          <cell r="A921">
            <v>40000</v>
          </cell>
          <cell r="B921">
            <v>34.07</v>
          </cell>
          <cell r="C921">
            <v>0</v>
          </cell>
          <cell r="D921">
            <v>18.13</v>
          </cell>
          <cell r="E921">
            <v>93.214285714285722</v>
          </cell>
          <cell r="F921">
            <v>13.09</v>
          </cell>
          <cell r="G921">
            <v>32.22</v>
          </cell>
          <cell r="H921">
            <v>40.15</v>
          </cell>
          <cell r="I921">
            <v>23.15</v>
          </cell>
          <cell r="J921">
            <v>71.261728233055592</v>
          </cell>
          <cell r="K921">
            <v>23.55</v>
          </cell>
          <cell r="L921">
            <v>26.69</v>
          </cell>
          <cell r="M921">
            <v>19.100000000000001</v>
          </cell>
          <cell r="N921">
            <v>73.135745174559645</v>
          </cell>
          <cell r="O921">
            <v>34.07</v>
          </cell>
          <cell r="P921">
            <v>15.33</v>
          </cell>
          <cell r="Q921">
            <v>18.13</v>
          </cell>
          <cell r="R921">
            <v>52.41</v>
          </cell>
          <cell r="S921">
            <v>16.82</v>
          </cell>
          <cell r="T921">
            <v>43.52</v>
          </cell>
          <cell r="U921">
            <v>59.74</v>
          </cell>
          <cell r="V921">
            <v>13.83</v>
          </cell>
          <cell r="W921">
            <v>16.25</v>
          </cell>
          <cell r="X921">
            <v>100.25983295249321</v>
          </cell>
          <cell r="Y921">
            <v>1787.4</v>
          </cell>
          <cell r="Z921">
            <v>73.763185262219594</v>
          </cell>
          <cell r="AB921">
            <v>40000</v>
          </cell>
          <cell r="AC921">
            <v>93.214285714285722</v>
          </cell>
          <cell r="AD921">
            <v>71.261728233055592</v>
          </cell>
          <cell r="AE921">
            <v>73.135745174559645</v>
          </cell>
          <cell r="AF921">
            <v>100.25983295249321</v>
          </cell>
          <cell r="AG921">
            <v>73.763185262219594</v>
          </cell>
        </row>
        <row r="922">
          <cell r="A922">
            <v>40001</v>
          </cell>
          <cell r="B922">
            <v>32.950000000000003</v>
          </cell>
          <cell r="C922">
            <v>0</v>
          </cell>
          <cell r="D922">
            <v>18.260000000000002</v>
          </cell>
          <cell r="E922">
            <v>91.446428571428584</v>
          </cell>
          <cell r="F922">
            <v>13.01</v>
          </cell>
          <cell r="G922">
            <v>31.82</v>
          </cell>
          <cell r="H922">
            <v>40.450000000000003</v>
          </cell>
          <cell r="I922">
            <v>23.26</v>
          </cell>
          <cell r="J922">
            <v>71.215799488222558</v>
          </cell>
          <cell r="K922">
            <v>24</v>
          </cell>
          <cell r="L922">
            <v>26.81</v>
          </cell>
          <cell r="M922">
            <v>19.5</v>
          </cell>
          <cell r="N922">
            <v>74.158844003797071</v>
          </cell>
          <cell r="O922">
            <v>32.950000000000003</v>
          </cell>
          <cell r="P922">
            <v>14.9</v>
          </cell>
          <cell r="Q922">
            <v>18.260000000000002</v>
          </cell>
          <cell r="R922">
            <v>51.45</v>
          </cell>
          <cell r="S922">
            <v>16.38</v>
          </cell>
          <cell r="T922">
            <v>44.43</v>
          </cell>
          <cell r="U922">
            <v>56.8</v>
          </cell>
          <cell r="V922">
            <v>13.22</v>
          </cell>
          <cell r="W922">
            <v>15.82</v>
          </cell>
          <cell r="X922">
            <v>98.073493018801301</v>
          </cell>
          <cell r="Y922">
            <v>1746.17</v>
          </cell>
          <cell r="Z922">
            <v>72.061688043711527</v>
          </cell>
          <cell r="AB922">
            <v>40001</v>
          </cell>
          <cell r="AC922">
            <v>91.446428571428584</v>
          </cell>
          <cell r="AD922">
            <v>71.215799488222558</v>
          </cell>
          <cell r="AE922">
            <v>74.158844003797071</v>
          </cell>
          <cell r="AF922">
            <v>98.073493018801301</v>
          </cell>
          <cell r="AG922">
            <v>72.061688043711527</v>
          </cell>
        </row>
        <row r="923">
          <cell r="A923">
            <v>40002</v>
          </cell>
          <cell r="B923">
            <v>32.340000000000003</v>
          </cell>
          <cell r="C923">
            <v>0</v>
          </cell>
          <cell r="D923">
            <v>17.670000000000002</v>
          </cell>
          <cell r="E923">
            <v>89.303571428571445</v>
          </cell>
          <cell r="F923">
            <v>12.76</v>
          </cell>
          <cell r="G923">
            <v>31.62</v>
          </cell>
          <cell r="H923">
            <v>39.770000000000003</v>
          </cell>
          <cell r="I923">
            <v>24.25</v>
          </cell>
          <cell r="J923">
            <v>71.123941998556532</v>
          </cell>
          <cell r="K923">
            <v>23.41</v>
          </cell>
          <cell r="L923">
            <v>26.39</v>
          </cell>
          <cell r="M923">
            <v>19.190000000000001</v>
          </cell>
          <cell r="N923">
            <v>72.766585803185308</v>
          </cell>
          <cell r="O923">
            <v>32.340000000000003</v>
          </cell>
          <cell r="P923">
            <v>14.63</v>
          </cell>
          <cell r="Q923">
            <v>17.670000000000002</v>
          </cell>
          <cell r="R923">
            <v>52.33</v>
          </cell>
          <cell r="S923">
            <v>16.149999999999999</v>
          </cell>
          <cell r="T923">
            <v>43.71</v>
          </cell>
          <cell r="U923">
            <v>57.18</v>
          </cell>
          <cell r="V923">
            <v>13.3</v>
          </cell>
          <cell r="W923">
            <v>15.65</v>
          </cell>
          <cell r="X923">
            <v>97.609498975148526</v>
          </cell>
          <cell r="Y923">
            <v>1747.17</v>
          </cell>
          <cell r="Z923">
            <v>72.102956470063901</v>
          </cell>
          <cell r="AB923">
            <v>40002</v>
          </cell>
          <cell r="AC923">
            <v>89.303571428571445</v>
          </cell>
          <cell r="AD923">
            <v>71.123941998556532</v>
          </cell>
          <cell r="AE923">
            <v>72.766585803185308</v>
          </cell>
          <cell r="AF923">
            <v>97.609498975148526</v>
          </cell>
          <cell r="AG923">
            <v>72.102956470063901</v>
          </cell>
        </row>
        <row r="924">
          <cell r="A924">
            <v>40003</v>
          </cell>
          <cell r="B924">
            <v>32.68</v>
          </cell>
          <cell r="C924">
            <v>0</v>
          </cell>
          <cell r="D924">
            <v>17.899999999999999</v>
          </cell>
          <cell r="E924">
            <v>90.321428571428569</v>
          </cell>
          <cell r="F924">
            <v>12.54</v>
          </cell>
          <cell r="G924">
            <v>31.65</v>
          </cell>
          <cell r="H924">
            <v>38.72</v>
          </cell>
          <cell r="I924">
            <v>22.63</v>
          </cell>
          <cell r="J924">
            <v>69.247424709664713</v>
          </cell>
          <cell r="K924">
            <v>23.01</v>
          </cell>
          <cell r="L924">
            <v>26.54</v>
          </cell>
          <cell r="M924">
            <v>18.63</v>
          </cell>
          <cell r="N924">
            <v>71.91224554371901</v>
          </cell>
          <cell r="O924">
            <v>32.68</v>
          </cell>
          <cell r="P924">
            <v>15.11</v>
          </cell>
          <cell r="Q924">
            <v>17.899999999999999</v>
          </cell>
          <cell r="R924">
            <v>53.09</v>
          </cell>
          <cell r="S924">
            <v>16.3</v>
          </cell>
          <cell r="T924">
            <v>43.65</v>
          </cell>
          <cell r="U924">
            <v>57.85</v>
          </cell>
          <cell r="V924">
            <v>13.84</v>
          </cell>
          <cell r="W924">
            <v>16.12</v>
          </cell>
          <cell r="X924">
            <v>98.938377916170083</v>
          </cell>
          <cell r="Y924">
            <v>1752.55</v>
          </cell>
          <cell r="Z924">
            <v>72.32498060383962</v>
          </cell>
          <cell r="AB924">
            <v>40003</v>
          </cell>
          <cell r="AC924">
            <v>90.321428571428569</v>
          </cell>
          <cell r="AD924">
            <v>69.247424709664713</v>
          </cell>
          <cell r="AE924">
            <v>71.91224554371901</v>
          </cell>
          <cell r="AF924">
            <v>98.938377916170083</v>
          </cell>
          <cell r="AG924">
            <v>72.32498060383962</v>
          </cell>
        </row>
        <row r="925">
          <cell r="A925">
            <v>40004</v>
          </cell>
          <cell r="B925">
            <v>32.799999999999997</v>
          </cell>
          <cell r="C925">
            <v>0</v>
          </cell>
          <cell r="D925">
            <v>18.260000000000002</v>
          </cell>
          <cell r="E925">
            <v>91.178571428571431</v>
          </cell>
          <cell r="F925">
            <v>12.52</v>
          </cell>
          <cell r="G925">
            <v>31.29</v>
          </cell>
          <cell r="H925">
            <v>39.29</v>
          </cell>
          <cell r="I925">
            <v>23.76</v>
          </cell>
          <cell r="J925">
            <v>70.113509612230175</v>
          </cell>
          <cell r="K925">
            <v>22.54</v>
          </cell>
          <cell r="L925">
            <v>26.67</v>
          </cell>
          <cell r="M925">
            <v>18.72</v>
          </cell>
          <cell r="N925">
            <v>71.64856027845164</v>
          </cell>
          <cell r="O925">
            <v>32.799999999999997</v>
          </cell>
          <cell r="P925">
            <v>14.8</v>
          </cell>
          <cell r="Q925">
            <v>18.260000000000002</v>
          </cell>
          <cell r="R925">
            <v>52.74</v>
          </cell>
          <cell r="S925">
            <v>16.170000000000002</v>
          </cell>
          <cell r="T925">
            <v>43.23</v>
          </cell>
          <cell r="U925">
            <v>57.61</v>
          </cell>
          <cell r="V925">
            <v>13.92</v>
          </cell>
          <cell r="W925">
            <v>16.329999999999998</v>
          </cell>
          <cell r="X925">
            <v>98.685965156422952</v>
          </cell>
          <cell r="Y925">
            <v>1756.03</v>
          </cell>
          <cell r="Z925">
            <v>72.468594727545849</v>
          </cell>
          <cell r="AB925">
            <v>40004</v>
          </cell>
          <cell r="AC925">
            <v>91.178571428571431</v>
          </cell>
          <cell r="AD925">
            <v>70.113509612230175</v>
          </cell>
          <cell r="AE925">
            <v>71.64856027845164</v>
          </cell>
          <cell r="AF925">
            <v>98.685965156422952</v>
          </cell>
          <cell r="AG925">
            <v>72.468594727545849</v>
          </cell>
        </row>
        <row r="926">
          <cell r="A926">
            <v>40005</v>
          </cell>
          <cell r="B926">
            <v>32.799999999999997</v>
          </cell>
          <cell r="C926">
            <v>0</v>
          </cell>
          <cell r="D926">
            <v>18.260000000000002</v>
          </cell>
          <cell r="E926">
            <v>91.178571428571431</v>
          </cell>
          <cell r="F926">
            <v>12.52</v>
          </cell>
          <cell r="G926">
            <v>31.29</v>
          </cell>
          <cell r="H926">
            <v>39.29</v>
          </cell>
          <cell r="I926">
            <v>23.76</v>
          </cell>
          <cell r="J926">
            <v>70.113509612230175</v>
          </cell>
          <cell r="K926">
            <v>22.54</v>
          </cell>
          <cell r="L926">
            <v>26.67</v>
          </cell>
          <cell r="M926">
            <v>18.72</v>
          </cell>
          <cell r="N926">
            <v>71.64856027845164</v>
          </cell>
          <cell r="O926">
            <v>32.799999999999997</v>
          </cell>
          <cell r="P926">
            <v>14.8</v>
          </cell>
          <cell r="Q926">
            <v>18.260000000000002</v>
          </cell>
          <cell r="R926">
            <v>52.74</v>
          </cell>
          <cell r="S926">
            <v>16.170000000000002</v>
          </cell>
          <cell r="T926">
            <v>43.23</v>
          </cell>
          <cell r="U926">
            <v>57.61</v>
          </cell>
          <cell r="V926">
            <v>13.92</v>
          </cell>
          <cell r="W926">
            <v>16.329999999999998</v>
          </cell>
          <cell r="X926">
            <v>98.685965156422952</v>
          </cell>
          <cell r="Y926">
            <v>1756.03</v>
          </cell>
          <cell r="Z926">
            <v>72.468594727545849</v>
          </cell>
          <cell r="AB926">
            <v>40005</v>
          </cell>
          <cell r="AC926">
            <v>91.178571428571431</v>
          </cell>
          <cell r="AD926">
            <v>70.113509612230175</v>
          </cell>
          <cell r="AE926">
            <v>71.64856027845164</v>
          </cell>
          <cell r="AF926">
            <v>98.685965156422952</v>
          </cell>
          <cell r="AG926">
            <v>72.468594727545849</v>
          </cell>
        </row>
        <row r="927">
          <cell r="A927">
            <v>40006</v>
          </cell>
          <cell r="B927">
            <v>32.799999999999997</v>
          </cell>
          <cell r="C927">
            <v>0</v>
          </cell>
          <cell r="D927">
            <v>18.260000000000002</v>
          </cell>
          <cell r="E927">
            <v>91.178571428571431</v>
          </cell>
          <cell r="F927">
            <v>12.52</v>
          </cell>
          <cell r="G927">
            <v>31.29</v>
          </cell>
          <cell r="H927">
            <v>39.29</v>
          </cell>
          <cell r="I927">
            <v>23.76</v>
          </cell>
          <cell r="J927">
            <v>70.113509612230175</v>
          </cell>
          <cell r="K927">
            <v>22.54</v>
          </cell>
          <cell r="L927">
            <v>26.67</v>
          </cell>
          <cell r="M927">
            <v>18.72</v>
          </cell>
          <cell r="N927">
            <v>71.64856027845164</v>
          </cell>
          <cell r="O927">
            <v>32.799999999999997</v>
          </cell>
          <cell r="P927">
            <v>14.8</v>
          </cell>
          <cell r="Q927">
            <v>18.260000000000002</v>
          </cell>
          <cell r="R927">
            <v>52.74</v>
          </cell>
          <cell r="S927">
            <v>16.170000000000002</v>
          </cell>
          <cell r="T927">
            <v>43.23</v>
          </cell>
          <cell r="U927">
            <v>57.61</v>
          </cell>
          <cell r="V927">
            <v>13.92</v>
          </cell>
          <cell r="W927">
            <v>16.329999999999998</v>
          </cell>
          <cell r="X927">
            <v>98.685965156422952</v>
          </cell>
          <cell r="Y927">
            <v>1756.03</v>
          </cell>
          <cell r="Z927">
            <v>72.468594727545849</v>
          </cell>
          <cell r="AB927">
            <v>40006</v>
          </cell>
          <cell r="AC927">
            <v>91.178571428571431</v>
          </cell>
          <cell r="AD927">
            <v>70.113509612230175</v>
          </cell>
          <cell r="AE927">
            <v>71.64856027845164</v>
          </cell>
          <cell r="AF927">
            <v>98.685965156422952</v>
          </cell>
          <cell r="AG927">
            <v>72.468594727545849</v>
          </cell>
        </row>
        <row r="928">
          <cell r="A928">
            <v>40007</v>
          </cell>
          <cell r="B928">
            <v>34.590000000000003</v>
          </cell>
          <cell r="C928">
            <v>0</v>
          </cell>
          <cell r="D928">
            <v>18.66</v>
          </cell>
          <cell r="E928">
            <v>95.089285714285708</v>
          </cell>
          <cell r="F928">
            <v>12.75</v>
          </cell>
          <cell r="G928">
            <v>31.62</v>
          </cell>
          <cell r="H928">
            <v>40.28</v>
          </cell>
          <cell r="I928">
            <v>25.64</v>
          </cell>
          <cell r="J928">
            <v>72.364018109047962</v>
          </cell>
          <cell r="K928">
            <v>23.12</v>
          </cell>
          <cell r="L928">
            <v>26.79</v>
          </cell>
          <cell r="M928">
            <v>19.2</v>
          </cell>
          <cell r="N928">
            <v>72.893154730513658</v>
          </cell>
          <cell r="O928">
            <v>34.590000000000003</v>
          </cell>
          <cell r="P928">
            <v>15.28</v>
          </cell>
          <cell r="Q928">
            <v>18.66</v>
          </cell>
          <cell r="R928">
            <v>53.71</v>
          </cell>
          <cell r="S928">
            <v>16.52</v>
          </cell>
          <cell r="T928">
            <v>43.9</v>
          </cell>
          <cell r="U928">
            <v>59.32</v>
          </cell>
          <cell r="V928">
            <v>14.26</v>
          </cell>
          <cell r="W928">
            <v>17.03</v>
          </cell>
          <cell r="X928">
            <v>101.43652184719664</v>
          </cell>
          <cell r="Y928">
            <v>1793.21</v>
          </cell>
          <cell r="Z928">
            <v>74.002954819326845</v>
          </cell>
          <cell r="AB928">
            <v>40007</v>
          </cell>
          <cell r="AC928">
            <v>95.089285714285708</v>
          </cell>
          <cell r="AD928">
            <v>72.364018109047962</v>
          </cell>
          <cell r="AE928">
            <v>72.893154730513658</v>
          </cell>
          <cell r="AF928">
            <v>101.43652184719664</v>
          </cell>
          <cell r="AG928">
            <v>74.002954819326845</v>
          </cell>
        </row>
        <row r="929">
          <cell r="A929">
            <v>40008</v>
          </cell>
          <cell r="B929">
            <v>34.19</v>
          </cell>
          <cell r="C929">
            <v>0</v>
          </cell>
          <cell r="D929">
            <v>18.829999999999998</v>
          </cell>
          <cell r="E929">
            <v>94.678571428571416</v>
          </cell>
          <cell r="F929">
            <v>12.78</v>
          </cell>
          <cell r="G929">
            <v>31.98</v>
          </cell>
          <cell r="H929">
            <v>40.5</v>
          </cell>
          <cell r="I929">
            <v>24.85</v>
          </cell>
          <cell r="J929">
            <v>72.245915622334493</v>
          </cell>
          <cell r="K929">
            <v>22.71</v>
          </cell>
          <cell r="L929">
            <v>26.85</v>
          </cell>
          <cell r="M929">
            <v>18.88</v>
          </cell>
          <cell r="N929">
            <v>72.186478219597078</v>
          </cell>
          <cell r="O929">
            <v>34.19</v>
          </cell>
          <cell r="P929">
            <v>15.1</v>
          </cell>
          <cell r="Q929">
            <v>18.829999999999998</v>
          </cell>
          <cell r="R929">
            <v>53.59</v>
          </cell>
          <cell r="S929">
            <v>16.93</v>
          </cell>
          <cell r="T929">
            <v>43.9</v>
          </cell>
          <cell r="U929">
            <v>59.61</v>
          </cell>
          <cell r="V929">
            <v>14.22</v>
          </cell>
          <cell r="W929">
            <v>17.079999999999998</v>
          </cell>
          <cell r="X929">
            <v>101.50333698948269</v>
          </cell>
          <cell r="Y929">
            <v>1799.73</v>
          </cell>
          <cell r="Z929">
            <v>74.272024959144261</v>
          </cell>
          <cell r="AB929">
            <v>40008</v>
          </cell>
          <cell r="AC929">
            <v>94.678571428571416</v>
          </cell>
          <cell r="AD929">
            <v>72.245915622334493</v>
          </cell>
          <cell r="AE929">
            <v>72.186478219597078</v>
          </cell>
          <cell r="AF929">
            <v>101.50333698948269</v>
          </cell>
          <cell r="AG929">
            <v>74.272024959144261</v>
          </cell>
        </row>
        <row r="930">
          <cell r="A930">
            <v>40009</v>
          </cell>
          <cell r="B930">
            <v>35.39</v>
          </cell>
          <cell r="C930">
            <v>0</v>
          </cell>
          <cell r="D930">
            <v>18.97</v>
          </cell>
          <cell r="E930">
            <v>97.071428571428569</v>
          </cell>
          <cell r="F930">
            <v>12.97</v>
          </cell>
          <cell r="G930">
            <v>32</v>
          </cell>
          <cell r="H930">
            <v>41.38</v>
          </cell>
          <cell r="I930">
            <v>25.72</v>
          </cell>
          <cell r="J930">
            <v>73.531920477658943</v>
          </cell>
          <cell r="K930">
            <v>22.88</v>
          </cell>
          <cell r="L930">
            <v>27.58</v>
          </cell>
          <cell r="M930">
            <v>18.899999999999999</v>
          </cell>
          <cell r="N930">
            <v>73.156839995781013</v>
          </cell>
          <cell r="O930">
            <v>35.39</v>
          </cell>
          <cell r="P930">
            <v>15.7</v>
          </cell>
          <cell r="Q930">
            <v>18.97</v>
          </cell>
          <cell r="R930">
            <v>53.5</v>
          </cell>
          <cell r="S930">
            <v>17.14</v>
          </cell>
          <cell r="T930">
            <v>44.37</v>
          </cell>
          <cell r="U930">
            <v>60.66</v>
          </cell>
          <cell r="V930">
            <v>14.37</v>
          </cell>
          <cell r="W930">
            <v>17.5</v>
          </cell>
          <cell r="X930">
            <v>103.04379721440988</v>
          </cell>
          <cell r="Y930">
            <v>1862.9</v>
          </cell>
          <cell r="Z930">
            <v>76.878951451823255</v>
          </cell>
          <cell r="AB930">
            <v>40009</v>
          </cell>
          <cell r="AC930">
            <v>97.071428571428569</v>
          </cell>
          <cell r="AD930">
            <v>73.531920477658943</v>
          </cell>
          <cell r="AE930">
            <v>73.156839995781013</v>
          </cell>
          <cell r="AF930">
            <v>103.04379721440988</v>
          </cell>
          <cell r="AG930">
            <v>76.878951451823255</v>
          </cell>
        </row>
        <row r="931">
          <cell r="A931">
            <v>40010</v>
          </cell>
          <cell r="B931">
            <v>35.950000000000003</v>
          </cell>
          <cell r="C931">
            <v>0</v>
          </cell>
          <cell r="D931">
            <v>19.04</v>
          </cell>
          <cell r="E931">
            <v>98.196428571428569</v>
          </cell>
          <cell r="F931">
            <v>13.18</v>
          </cell>
          <cell r="G931">
            <v>32.18</v>
          </cell>
          <cell r="H931">
            <v>41.36</v>
          </cell>
          <cell r="I931">
            <v>25.67</v>
          </cell>
          <cell r="J931">
            <v>73.741880454038451</v>
          </cell>
          <cell r="K931">
            <v>22.66</v>
          </cell>
          <cell r="L931">
            <v>27.43</v>
          </cell>
          <cell r="M931">
            <v>18.53</v>
          </cell>
          <cell r="N931">
            <v>72.376331610589602</v>
          </cell>
          <cell r="O931">
            <v>35.950000000000003</v>
          </cell>
          <cell r="P931">
            <v>16.329999999999998</v>
          </cell>
          <cell r="Q931">
            <v>19.04</v>
          </cell>
          <cell r="R931">
            <v>54.24</v>
          </cell>
          <cell r="S931">
            <v>17.55</v>
          </cell>
          <cell r="T931">
            <v>44.91</v>
          </cell>
          <cell r="U931">
            <v>62.97</v>
          </cell>
          <cell r="V931">
            <v>14.69</v>
          </cell>
          <cell r="W931">
            <v>17.2</v>
          </cell>
          <cell r="X931">
            <v>105.00370805479926</v>
          </cell>
          <cell r="Y931">
            <v>1885.03</v>
          </cell>
          <cell r="Z931">
            <v>77.792221727001106</v>
          </cell>
          <cell r="AB931">
            <v>40010</v>
          </cell>
          <cell r="AC931">
            <v>98.196428571428569</v>
          </cell>
          <cell r="AD931">
            <v>73.741880454038451</v>
          </cell>
          <cell r="AE931">
            <v>72.376331610589602</v>
          </cell>
          <cell r="AF931">
            <v>105.00370805479926</v>
          </cell>
          <cell r="AG931">
            <v>77.792221727001106</v>
          </cell>
        </row>
        <row r="932">
          <cell r="A932">
            <v>40011</v>
          </cell>
          <cell r="B932">
            <v>36.369999999999997</v>
          </cell>
          <cell r="C932">
            <v>0</v>
          </cell>
          <cell r="D932">
            <v>19.149999999999999</v>
          </cell>
          <cell r="E932">
            <v>99.142857142857139</v>
          </cell>
          <cell r="F932">
            <v>13.16</v>
          </cell>
          <cell r="G932">
            <v>31.5</v>
          </cell>
          <cell r="H932">
            <v>42.26</v>
          </cell>
          <cell r="I932">
            <v>24.61</v>
          </cell>
          <cell r="J932">
            <v>73.177613017518524</v>
          </cell>
          <cell r="K932">
            <v>22.96</v>
          </cell>
          <cell r="L932">
            <v>27.67</v>
          </cell>
          <cell r="M932">
            <v>18.16</v>
          </cell>
          <cell r="N932">
            <v>72.555637590971429</v>
          </cell>
          <cell r="O932">
            <v>36.369999999999997</v>
          </cell>
          <cell r="P932">
            <v>16</v>
          </cell>
          <cell r="Q932">
            <v>19.149999999999999</v>
          </cell>
          <cell r="R932">
            <v>54.15</v>
          </cell>
          <cell r="S932">
            <v>17.52</v>
          </cell>
          <cell r="T932">
            <v>45.65</v>
          </cell>
          <cell r="U932">
            <v>62.79</v>
          </cell>
          <cell r="V932">
            <v>14.31</v>
          </cell>
          <cell r="W932">
            <v>17.100000000000001</v>
          </cell>
          <cell r="X932">
            <v>105.06309929238682</v>
          </cell>
          <cell r="Y932">
            <v>1886.61</v>
          </cell>
          <cell r="Z932">
            <v>77.857425840637845</v>
          </cell>
          <cell r="AB932">
            <v>40011</v>
          </cell>
          <cell r="AC932">
            <v>99.142857142857139</v>
          </cell>
          <cell r="AD932">
            <v>73.177613017518524</v>
          </cell>
          <cell r="AE932">
            <v>72.555637590971429</v>
          </cell>
          <cell r="AF932">
            <v>105.06309929238682</v>
          </cell>
          <cell r="AG932">
            <v>77.857425840637845</v>
          </cell>
        </row>
        <row r="933">
          <cell r="A933">
            <v>40012</v>
          </cell>
          <cell r="B933">
            <v>36.369999999999997</v>
          </cell>
          <cell r="C933">
            <v>0</v>
          </cell>
          <cell r="D933">
            <v>19.149999999999999</v>
          </cell>
          <cell r="E933">
            <v>99.142857142857139</v>
          </cell>
          <cell r="F933">
            <v>13.16</v>
          </cell>
          <cell r="G933">
            <v>31.5</v>
          </cell>
          <cell r="H933">
            <v>42.26</v>
          </cell>
          <cell r="I933">
            <v>24.61</v>
          </cell>
          <cell r="J933">
            <v>73.177613017518524</v>
          </cell>
          <cell r="K933">
            <v>22.96</v>
          </cell>
          <cell r="L933">
            <v>27.67</v>
          </cell>
          <cell r="M933">
            <v>18.16</v>
          </cell>
          <cell r="N933">
            <v>72.555637590971429</v>
          </cell>
          <cell r="O933">
            <v>36.369999999999997</v>
          </cell>
          <cell r="P933">
            <v>16</v>
          </cell>
          <cell r="Q933">
            <v>19.149999999999999</v>
          </cell>
          <cell r="R933">
            <v>54.15</v>
          </cell>
          <cell r="S933">
            <v>17.52</v>
          </cell>
          <cell r="T933">
            <v>45.65</v>
          </cell>
          <cell r="U933">
            <v>62.79</v>
          </cell>
          <cell r="V933">
            <v>14.31</v>
          </cell>
          <cell r="W933">
            <v>17.100000000000001</v>
          </cell>
          <cell r="X933">
            <v>105.06309929238682</v>
          </cell>
          <cell r="Y933">
            <v>1886.61</v>
          </cell>
          <cell r="Z933">
            <v>77.857425840637845</v>
          </cell>
          <cell r="AB933">
            <v>40012</v>
          </cell>
          <cell r="AC933">
            <v>99.142857142857139</v>
          </cell>
          <cell r="AD933">
            <v>73.177613017518524</v>
          </cell>
          <cell r="AE933">
            <v>72.555637590971429</v>
          </cell>
          <cell r="AF933">
            <v>105.06309929238682</v>
          </cell>
          <cell r="AG933">
            <v>77.857425840637845</v>
          </cell>
        </row>
        <row r="934">
          <cell r="A934">
            <v>40013</v>
          </cell>
          <cell r="B934">
            <v>36.369999999999997</v>
          </cell>
          <cell r="C934">
            <v>0</v>
          </cell>
          <cell r="D934">
            <v>19.149999999999999</v>
          </cell>
          <cell r="E934">
            <v>99.142857142857139</v>
          </cell>
          <cell r="F934">
            <v>13.16</v>
          </cell>
          <cell r="G934">
            <v>31.5</v>
          </cell>
          <cell r="H934">
            <v>42.26</v>
          </cell>
          <cell r="I934">
            <v>24.61</v>
          </cell>
          <cell r="J934">
            <v>73.177613017518524</v>
          </cell>
          <cell r="K934">
            <v>22.96</v>
          </cell>
          <cell r="L934">
            <v>27.67</v>
          </cell>
          <cell r="M934">
            <v>18.16</v>
          </cell>
          <cell r="N934">
            <v>72.555637590971429</v>
          </cell>
          <cell r="O934">
            <v>36.369999999999997</v>
          </cell>
          <cell r="P934">
            <v>16</v>
          </cell>
          <cell r="Q934">
            <v>19.149999999999999</v>
          </cell>
          <cell r="R934">
            <v>54.15</v>
          </cell>
          <cell r="S934">
            <v>17.52</v>
          </cell>
          <cell r="T934">
            <v>45.65</v>
          </cell>
          <cell r="U934">
            <v>62.79</v>
          </cell>
          <cell r="V934">
            <v>14.31</v>
          </cell>
          <cell r="W934">
            <v>17.100000000000001</v>
          </cell>
          <cell r="X934">
            <v>105.06309929238682</v>
          </cell>
          <cell r="Y934">
            <v>1886.61</v>
          </cell>
          <cell r="Z934">
            <v>77.857425840637845</v>
          </cell>
          <cell r="AB934">
            <v>40013</v>
          </cell>
          <cell r="AC934">
            <v>99.142857142857139</v>
          </cell>
          <cell r="AD934">
            <v>73.177613017518524</v>
          </cell>
          <cell r="AE934">
            <v>72.555637590971429</v>
          </cell>
          <cell r="AF934">
            <v>105.06309929238682</v>
          </cell>
          <cell r="AG934">
            <v>77.857425840637845</v>
          </cell>
        </row>
        <row r="935">
          <cell r="A935">
            <v>40014</v>
          </cell>
          <cell r="B935">
            <v>37.68</v>
          </cell>
          <cell r="C935">
            <v>0</v>
          </cell>
          <cell r="D935">
            <v>19.36</v>
          </cell>
          <cell r="E935">
            <v>101.85714285714285</v>
          </cell>
          <cell r="F935">
            <v>13.28</v>
          </cell>
          <cell r="G935">
            <v>31.26</v>
          </cell>
          <cell r="H935">
            <v>41.62</v>
          </cell>
          <cell r="I935">
            <v>25.1</v>
          </cell>
          <cell r="J935">
            <v>73.000459287448322</v>
          </cell>
          <cell r="K935">
            <v>22.71</v>
          </cell>
          <cell r="L935">
            <v>27.71</v>
          </cell>
          <cell r="M935">
            <v>17.87</v>
          </cell>
          <cell r="N935">
            <v>72.028267060436661</v>
          </cell>
          <cell r="O935">
            <v>37.68</v>
          </cell>
          <cell r="P935">
            <v>16.29</v>
          </cell>
          <cell r="Q935">
            <v>19.36</v>
          </cell>
          <cell r="R935">
            <v>54.53</v>
          </cell>
          <cell r="S935">
            <v>17.809999999999999</v>
          </cell>
          <cell r="T935">
            <v>45.62</v>
          </cell>
          <cell r="U935">
            <v>62.29</v>
          </cell>
          <cell r="V935">
            <v>14.38</v>
          </cell>
          <cell r="W935">
            <v>16.989999999999998</v>
          </cell>
          <cell r="X935">
            <v>105.77208219108824</v>
          </cell>
          <cell r="Y935">
            <v>1909.29</v>
          </cell>
          <cell r="Z935">
            <v>78.793393750309519</v>
          </cell>
          <cell r="AB935">
            <v>40014</v>
          </cell>
          <cell r="AC935">
            <v>101.85714285714285</v>
          </cell>
          <cell r="AD935">
            <v>73.000459287448322</v>
          </cell>
          <cell r="AE935">
            <v>72.028267060436661</v>
          </cell>
          <cell r="AF935">
            <v>105.77208219108824</v>
          </cell>
          <cell r="AG935">
            <v>78.793393750309519</v>
          </cell>
        </row>
        <row r="936">
          <cell r="A936">
            <v>40015</v>
          </cell>
          <cell r="B936">
            <v>37.89</v>
          </cell>
          <cell r="C936">
            <v>0</v>
          </cell>
          <cell r="D936">
            <v>18.899999999999999</v>
          </cell>
          <cell r="E936">
            <v>101.41071428571429</v>
          </cell>
          <cell r="F936">
            <v>13.49</v>
          </cell>
          <cell r="G936">
            <v>30.59</v>
          </cell>
          <cell r="H936">
            <v>41.92</v>
          </cell>
          <cell r="I936">
            <v>24.48</v>
          </cell>
          <cell r="J936">
            <v>72.488681845023294</v>
          </cell>
          <cell r="K936">
            <v>22.14</v>
          </cell>
          <cell r="L936">
            <v>27.1</v>
          </cell>
          <cell r="M936">
            <v>17.920000000000002</v>
          </cell>
          <cell r="N936">
            <v>70.836409661428107</v>
          </cell>
          <cell r="O936">
            <v>37.89</v>
          </cell>
          <cell r="P936">
            <v>15.98</v>
          </cell>
          <cell r="Q936">
            <v>18.899999999999999</v>
          </cell>
          <cell r="R936">
            <v>54.08</v>
          </cell>
          <cell r="S936">
            <v>17.440000000000001</v>
          </cell>
          <cell r="T936">
            <v>45.93</v>
          </cell>
          <cell r="U936">
            <v>61.99</v>
          </cell>
          <cell r="V936">
            <v>14.59</v>
          </cell>
          <cell r="W936">
            <v>16.75</v>
          </cell>
          <cell r="X936">
            <v>105.25240886219716</v>
          </cell>
          <cell r="Y936">
            <v>1916.2</v>
          </cell>
          <cell r="Z936">
            <v>79.078558576404362</v>
          </cell>
          <cell r="AB936">
            <v>40015</v>
          </cell>
          <cell r="AC936">
            <v>101.41071428571429</v>
          </cell>
          <cell r="AD936">
            <v>72.488681845023294</v>
          </cell>
          <cell r="AE936">
            <v>70.836409661428107</v>
          </cell>
          <cell r="AF936">
            <v>105.25240886219716</v>
          </cell>
          <cell r="AG936">
            <v>79.078558576404362</v>
          </cell>
        </row>
        <row r="937">
          <cell r="A937">
            <v>40016</v>
          </cell>
          <cell r="B937">
            <v>37.83</v>
          </cell>
          <cell r="C937">
            <v>0</v>
          </cell>
          <cell r="D937">
            <v>18.77</v>
          </cell>
          <cell r="E937">
            <v>101.07142857142857</v>
          </cell>
          <cell r="F937">
            <v>13.51</v>
          </cell>
          <cell r="G937">
            <v>30.48</v>
          </cell>
          <cell r="H937">
            <v>40.590000000000003</v>
          </cell>
          <cell r="I937">
            <v>24.56</v>
          </cell>
          <cell r="J937">
            <v>71.609474443934147</v>
          </cell>
          <cell r="K937">
            <v>22.5</v>
          </cell>
          <cell r="L937">
            <v>27.26</v>
          </cell>
          <cell r="M937">
            <v>18.149999999999999</v>
          </cell>
          <cell r="N937">
            <v>71.627465457230244</v>
          </cell>
          <cell r="O937">
            <v>37.83</v>
          </cell>
          <cell r="P937">
            <v>15.85</v>
          </cell>
          <cell r="Q937">
            <v>18.77</v>
          </cell>
          <cell r="R937">
            <v>54.06</v>
          </cell>
          <cell r="S937">
            <v>17.46</v>
          </cell>
          <cell r="T937">
            <v>45.67</v>
          </cell>
          <cell r="U937">
            <v>61.59</v>
          </cell>
          <cell r="V937">
            <v>14.69</v>
          </cell>
          <cell r="W937">
            <v>16.7</v>
          </cell>
          <cell r="X937">
            <v>104.90719729371946</v>
          </cell>
          <cell r="Y937">
            <v>1926.38</v>
          </cell>
          <cell r="Z937">
            <v>79.498671156671463</v>
          </cell>
          <cell r="AB937">
            <v>40016</v>
          </cell>
          <cell r="AC937">
            <v>101.07142857142857</v>
          </cell>
          <cell r="AD937">
            <v>71.609474443934147</v>
          </cell>
          <cell r="AE937">
            <v>71.627465457230244</v>
          </cell>
          <cell r="AF937">
            <v>104.90719729371946</v>
          </cell>
          <cell r="AG937">
            <v>79.498671156671463</v>
          </cell>
        </row>
        <row r="938">
          <cell r="A938">
            <v>40017</v>
          </cell>
          <cell r="B938">
            <v>38.93</v>
          </cell>
          <cell r="C938">
            <v>0</v>
          </cell>
          <cell r="D938">
            <v>19.399999999999999</v>
          </cell>
          <cell r="E938">
            <v>104.16071428571428</v>
          </cell>
          <cell r="F938">
            <v>13.58</v>
          </cell>
          <cell r="G938">
            <v>30.44</v>
          </cell>
          <cell r="H938">
            <v>39.82</v>
          </cell>
          <cell r="I938">
            <v>25</v>
          </cell>
          <cell r="J938">
            <v>71.412636966078352</v>
          </cell>
          <cell r="K938">
            <v>22.69</v>
          </cell>
          <cell r="L938">
            <v>27.93</v>
          </cell>
          <cell r="M938">
            <v>18.54</v>
          </cell>
          <cell r="N938">
            <v>72.945891783567134</v>
          </cell>
          <cell r="O938">
            <v>38.93</v>
          </cell>
          <cell r="P938">
            <v>16.11</v>
          </cell>
          <cell r="Q938">
            <v>19.399999999999999</v>
          </cell>
          <cell r="R938">
            <v>54.32</v>
          </cell>
          <cell r="S938">
            <v>17.8</v>
          </cell>
          <cell r="T938">
            <v>46.28</v>
          </cell>
          <cell r="U938">
            <v>64.22</v>
          </cell>
          <cell r="V938">
            <v>15.05</v>
          </cell>
          <cell r="W938">
            <v>16.72</v>
          </cell>
          <cell r="X938">
            <v>107.21231970258651</v>
          </cell>
          <cell r="Y938">
            <v>1973.6</v>
          </cell>
          <cell r="Z938">
            <v>81.447366249030196</v>
          </cell>
          <cell r="AB938">
            <v>40017</v>
          </cell>
          <cell r="AC938">
            <v>104.16071428571428</v>
          </cell>
          <cell r="AD938">
            <v>71.412636966078352</v>
          </cell>
          <cell r="AE938">
            <v>72.945891783567134</v>
          </cell>
          <cell r="AF938">
            <v>107.21231970258651</v>
          </cell>
          <cell r="AG938">
            <v>81.447366249030196</v>
          </cell>
        </row>
        <row r="939">
          <cell r="A939">
            <v>40018</v>
          </cell>
          <cell r="B939">
            <v>39.01</v>
          </cell>
          <cell r="C939">
            <v>0</v>
          </cell>
          <cell r="D939">
            <v>19.37</v>
          </cell>
          <cell r="E939">
            <v>104.25</v>
          </cell>
          <cell r="F939">
            <v>15.86</v>
          </cell>
          <cell r="G939">
            <v>30.92</v>
          </cell>
          <cell r="H939">
            <v>40.57</v>
          </cell>
          <cell r="I939">
            <v>24.79</v>
          </cell>
          <cell r="J939">
            <v>73.577849222491949</v>
          </cell>
          <cell r="K939">
            <v>22.33</v>
          </cell>
          <cell r="L939">
            <v>28.09</v>
          </cell>
          <cell r="M939">
            <v>18.440000000000001</v>
          </cell>
          <cell r="N939">
            <v>72.629469465246274</v>
          </cell>
          <cell r="O939">
            <v>39.01</v>
          </cell>
          <cell r="P939">
            <v>16.440000000000001</v>
          </cell>
          <cell r="Q939">
            <v>19.37</v>
          </cell>
          <cell r="R939">
            <v>55</v>
          </cell>
          <cell r="S939">
            <v>17.87</v>
          </cell>
          <cell r="T939">
            <v>46.71</v>
          </cell>
          <cell r="U939">
            <v>65.89</v>
          </cell>
          <cell r="V939">
            <v>15.56</v>
          </cell>
          <cell r="W939">
            <v>16.52</v>
          </cell>
          <cell r="X939">
            <v>108.52635083421119</v>
          </cell>
          <cell r="Y939">
            <v>1965.96</v>
          </cell>
          <cell r="Z939">
            <v>81.132075471698116</v>
          </cell>
          <cell r="AB939">
            <v>40018</v>
          </cell>
          <cell r="AC939">
            <v>104.25</v>
          </cell>
          <cell r="AD939">
            <v>73.577849222491949</v>
          </cell>
          <cell r="AE939">
            <v>72.629469465246274</v>
          </cell>
          <cell r="AF939">
            <v>108.52635083421119</v>
          </cell>
          <cell r="AG939">
            <v>81.132075471698116</v>
          </cell>
        </row>
        <row r="940">
          <cell r="A940">
            <v>40019</v>
          </cell>
          <cell r="B940">
            <v>39.01</v>
          </cell>
          <cell r="C940">
            <v>0</v>
          </cell>
          <cell r="D940">
            <v>19.37</v>
          </cell>
          <cell r="E940">
            <v>104.25</v>
          </cell>
          <cell r="F940">
            <v>15.86</v>
          </cell>
          <cell r="G940">
            <v>30.92</v>
          </cell>
          <cell r="H940">
            <v>40.57</v>
          </cell>
          <cell r="I940">
            <v>24.79</v>
          </cell>
          <cell r="J940">
            <v>73.577849222491949</v>
          </cell>
          <cell r="K940">
            <v>22.33</v>
          </cell>
          <cell r="L940">
            <v>28.09</v>
          </cell>
          <cell r="M940">
            <v>18.440000000000001</v>
          </cell>
          <cell r="N940">
            <v>72.629469465246274</v>
          </cell>
          <cell r="O940">
            <v>39.01</v>
          </cell>
          <cell r="P940">
            <v>16.440000000000001</v>
          </cell>
          <cell r="Q940">
            <v>19.37</v>
          </cell>
          <cell r="R940">
            <v>55</v>
          </cell>
          <cell r="S940">
            <v>17.87</v>
          </cell>
          <cell r="T940">
            <v>46.71</v>
          </cell>
          <cell r="U940">
            <v>65.89</v>
          </cell>
          <cell r="V940">
            <v>15.56</v>
          </cell>
          <cell r="W940">
            <v>16.52</v>
          </cell>
          <cell r="X940">
            <v>108.52635083421119</v>
          </cell>
          <cell r="Y940">
            <v>1965.96</v>
          </cell>
          <cell r="Z940">
            <v>81.132075471698116</v>
          </cell>
          <cell r="AB940">
            <v>40019</v>
          </cell>
          <cell r="AC940">
            <v>104.25</v>
          </cell>
          <cell r="AD940">
            <v>73.577849222491949</v>
          </cell>
          <cell r="AE940">
            <v>72.629469465246274</v>
          </cell>
          <cell r="AF940">
            <v>108.52635083421119</v>
          </cell>
          <cell r="AG940">
            <v>81.132075471698116</v>
          </cell>
        </row>
        <row r="941">
          <cell r="A941">
            <v>40020</v>
          </cell>
          <cell r="B941">
            <v>39.01</v>
          </cell>
          <cell r="C941">
            <v>0</v>
          </cell>
          <cell r="D941">
            <v>19.37</v>
          </cell>
          <cell r="E941">
            <v>104.25</v>
          </cell>
          <cell r="F941">
            <v>15.86</v>
          </cell>
          <cell r="G941">
            <v>30.92</v>
          </cell>
          <cell r="H941">
            <v>40.57</v>
          </cell>
          <cell r="I941">
            <v>24.79</v>
          </cell>
          <cell r="J941">
            <v>73.577849222491949</v>
          </cell>
          <cell r="K941">
            <v>22.33</v>
          </cell>
          <cell r="L941">
            <v>28.09</v>
          </cell>
          <cell r="M941">
            <v>18.440000000000001</v>
          </cell>
          <cell r="N941">
            <v>72.629469465246274</v>
          </cell>
          <cell r="O941">
            <v>39.01</v>
          </cell>
          <cell r="P941">
            <v>16.440000000000001</v>
          </cell>
          <cell r="Q941">
            <v>19.37</v>
          </cell>
          <cell r="R941">
            <v>55</v>
          </cell>
          <cell r="S941">
            <v>17.87</v>
          </cell>
          <cell r="T941">
            <v>46.71</v>
          </cell>
          <cell r="U941">
            <v>65.89</v>
          </cell>
          <cell r="V941">
            <v>15.56</v>
          </cell>
          <cell r="W941">
            <v>16.52</v>
          </cell>
          <cell r="X941">
            <v>108.52635083421119</v>
          </cell>
          <cell r="Y941">
            <v>1965.96</v>
          </cell>
          <cell r="Z941">
            <v>81.132075471698116</v>
          </cell>
          <cell r="AB941">
            <v>40020</v>
          </cell>
          <cell r="AC941">
            <v>104.25</v>
          </cell>
          <cell r="AD941">
            <v>73.577849222491949</v>
          </cell>
          <cell r="AE941">
            <v>72.629469465246274</v>
          </cell>
          <cell r="AF941">
            <v>108.52635083421119</v>
          </cell>
          <cell r="AG941">
            <v>81.132075471698116</v>
          </cell>
        </row>
        <row r="942">
          <cell r="A942">
            <v>40021</v>
          </cell>
          <cell r="B942">
            <v>38.82</v>
          </cell>
          <cell r="C942">
            <v>0</v>
          </cell>
          <cell r="D942">
            <v>19.37</v>
          </cell>
          <cell r="E942">
            <v>103.91071428571428</v>
          </cell>
          <cell r="F942">
            <v>16.18</v>
          </cell>
          <cell r="G942">
            <v>30.8</v>
          </cell>
          <cell r="H942">
            <v>40.630000000000003</v>
          </cell>
          <cell r="I942">
            <v>24.47</v>
          </cell>
          <cell r="J942">
            <v>73.538481726920807</v>
          </cell>
          <cell r="K942">
            <v>21.94</v>
          </cell>
          <cell r="L942">
            <v>27.46</v>
          </cell>
          <cell r="M942">
            <v>17.98</v>
          </cell>
          <cell r="N942">
            <v>71.06845269486341</v>
          </cell>
          <cell r="O942">
            <v>38.82</v>
          </cell>
          <cell r="P942">
            <v>16.149999999999999</v>
          </cell>
          <cell r="Q942">
            <v>19.37</v>
          </cell>
          <cell r="R942">
            <v>55.45</v>
          </cell>
          <cell r="S942">
            <v>18.16</v>
          </cell>
          <cell r="T942">
            <v>46.82</v>
          </cell>
          <cell r="U942">
            <v>64.989999999999995</v>
          </cell>
          <cell r="V942">
            <v>15.73</v>
          </cell>
          <cell r="W942">
            <v>16.91</v>
          </cell>
          <cell r="X942">
            <v>108.53748669125885</v>
          </cell>
          <cell r="Y942">
            <v>1967.89</v>
          </cell>
          <cell r="Z942">
            <v>81.211723534558189</v>
          </cell>
          <cell r="AB942">
            <v>40021</v>
          </cell>
          <cell r="AC942">
            <v>103.91071428571428</v>
          </cell>
          <cell r="AD942">
            <v>73.538481726920807</v>
          </cell>
          <cell r="AE942">
            <v>71.06845269486341</v>
          </cell>
          <cell r="AF942">
            <v>108.53748669125885</v>
          </cell>
          <cell r="AG942">
            <v>81.211723534558189</v>
          </cell>
        </row>
        <row r="943">
          <cell r="A943">
            <v>40022</v>
          </cell>
          <cell r="B943">
            <v>37.979999999999997</v>
          </cell>
          <cell r="C943">
            <v>0</v>
          </cell>
          <cell r="D943">
            <v>19.03</v>
          </cell>
          <cell r="E943">
            <v>101.80357142857142</v>
          </cell>
          <cell r="F943">
            <v>15.8</v>
          </cell>
          <cell r="G943">
            <v>31.8</v>
          </cell>
          <cell r="H943">
            <v>41.25</v>
          </cell>
          <cell r="I943">
            <v>24.59</v>
          </cell>
          <cell r="J943">
            <v>74.430811626533682</v>
          </cell>
          <cell r="K943">
            <v>23.04</v>
          </cell>
          <cell r="L943">
            <v>28.15</v>
          </cell>
          <cell r="M943">
            <v>19.399999999999999</v>
          </cell>
          <cell r="N943">
            <v>74.454171500896521</v>
          </cell>
          <cell r="O943">
            <v>37.979999999999997</v>
          </cell>
          <cell r="P943">
            <v>16.57</v>
          </cell>
          <cell r="Q943">
            <v>19.03</v>
          </cell>
          <cell r="R943">
            <v>56.36</v>
          </cell>
          <cell r="S943">
            <v>18.12</v>
          </cell>
          <cell r="T943">
            <v>46.83</v>
          </cell>
          <cell r="U943">
            <v>64.180000000000007</v>
          </cell>
          <cell r="V943">
            <v>14.32</v>
          </cell>
          <cell r="W943">
            <v>17.399999999999999</v>
          </cell>
          <cell r="X943">
            <v>107.93986236303405</v>
          </cell>
          <cell r="Y943">
            <v>1975.51</v>
          </cell>
          <cell r="Z943">
            <v>81.526188943363223</v>
          </cell>
          <cell r="AB943">
            <v>40022</v>
          </cell>
          <cell r="AC943">
            <v>101.80357142857142</v>
          </cell>
          <cell r="AD943">
            <v>74.430811626533682</v>
          </cell>
          <cell r="AE943">
            <v>74.454171500896521</v>
          </cell>
          <cell r="AF943">
            <v>107.93986236303405</v>
          </cell>
          <cell r="AG943">
            <v>81.526188943363223</v>
          </cell>
        </row>
        <row r="944">
          <cell r="A944">
            <v>40023</v>
          </cell>
          <cell r="B944">
            <v>37.840000000000003</v>
          </cell>
          <cell r="C944">
            <v>0</v>
          </cell>
          <cell r="D944">
            <v>18.809999999999999</v>
          </cell>
          <cell r="E944">
            <v>101.16071428571429</v>
          </cell>
          <cell r="F944">
            <v>15.42</v>
          </cell>
          <cell r="G944">
            <v>31.43</v>
          </cell>
          <cell r="H944">
            <v>40.659999999999997</v>
          </cell>
          <cell r="I944">
            <v>24.58</v>
          </cell>
          <cell r="J944">
            <v>73.545042976182657</v>
          </cell>
          <cell r="K944">
            <v>23.22</v>
          </cell>
          <cell r="L944">
            <v>28.4</v>
          </cell>
          <cell r="M944">
            <v>20.100000000000001</v>
          </cell>
          <cell r="N944">
            <v>75.646028899905076</v>
          </cell>
          <cell r="O944">
            <v>37.840000000000003</v>
          </cell>
          <cell r="P944">
            <v>17.03</v>
          </cell>
          <cell r="Q944">
            <v>18.809999999999999</v>
          </cell>
          <cell r="R944">
            <v>57.09</v>
          </cell>
          <cell r="S944">
            <v>17.97</v>
          </cell>
          <cell r="T944">
            <v>51.01</v>
          </cell>
          <cell r="U944">
            <v>65.13</v>
          </cell>
          <cell r="V944">
            <v>14.28</v>
          </cell>
          <cell r="W944">
            <v>17.43</v>
          </cell>
          <cell r="X944">
            <v>110.09279472558295</v>
          </cell>
          <cell r="Y944">
            <v>1967.76</v>
          </cell>
          <cell r="Z944">
            <v>81.206358639132375</v>
          </cell>
          <cell r="AB944">
            <v>40023</v>
          </cell>
          <cell r="AC944">
            <v>101.16071428571429</v>
          </cell>
          <cell r="AD944">
            <v>73.545042976182657</v>
          </cell>
          <cell r="AE944">
            <v>75.646028899905076</v>
          </cell>
          <cell r="AF944">
            <v>110.09279472558295</v>
          </cell>
          <cell r="AG944">
            <v>81.206358639132375</v>
          </cell>
        </row>
        <row r="945">
          <cell r="A945">
            <v>40024</v>
          </cell>
          <cell r="B945">
            <v>37.31</v>
          </cell>
          <cell r="C945">
            <v>0</v>
          </cell>
          <cell r="D945">
            <v>18.71</v>
          </cell>
          <cell r="E945">
            <v>100.03571428571429</v>
          </cell>
          <cell r="F945">
            <v>15.71</v>
          </cell>
          <cell r="G945">
            <v>31.8</v>
          </cell>
          <cell r="H945">
            <v>41.02</v>
          </cell>
          <cell r="I945">
            <v>24.54</v>
          </cell>
          <cell r="J945">
            <v>74.188045403844896</v>
          </cell>
          <cell r="K945">
            <v>23.29</v>
          </cell>
          <cell r="L945">
            <v>28.67</v>
          </cell>
          <cell r="M945">
            <v>19.95</v>
          </cell>
          <cell r="N945">
            <v>75.846429701508271</v>
          </cell>
          <cell r="O945">
            <v>37.31</v>
          </cell>
          <cell r="P945">
            <v>16.940000000000001</v>
          </cell>
          <cell r="Q945">
            <v>18.71</v>
          </cell>
          <cell r="R945">
            <v>55.17</v>
          </cell>
          <cell r="S945">
            <v>18.04</v>
          </cell>
          <cell r="T945">
            <v>51.08</v>
          </cell>
          <cell r="U945">
            <v>65.569999999999993</v>
          </cell>
          <cell r="V945">
            <v>14.28</v>
          </cell>
          <cell r="W945">
            <v>17.739999999999998</v>
          </cell>
          <cell r="X945">
            <v>109.44320306446906</v>
          </cell>
          <cell r="Y945">
            <v>1984.3</v>
          </cell>
          <cell r="Z945">
            <v>81.88893841100051</v>
          </cell>
          <cell r="AB945">
            <v>40024</v>
          </cell>
          <cell r="AC945">
            <v>100.03571428571429</v>
          </cell>
          <cell r="AD945">
            <v>74.188045403844896</v>
          </cell>
          <cell r="AE945">
            <v>75.846429701508271</v>
          </cell>
          <cell r="AF945">
            <v>109.44320306446906</v>
          </cell>
          <cell r="AG945">
            <v>81.88893841100051</v>
          </cell>
        </row>
        <row r="946">
          <cell r="A946">
            <v>40025</v>
          </cell>
          <cell r="B946">
            <v>36.94</v>
          </cell>
          <cell r="C946">
            <v>0</v>
          </cell>
          <cell r="D946">
            <v>18.63</v>
          </cell>
          <cell r="E946">
            <v>99.232142857142847</v>
          </cell>
          <cell r="F946">
            <v>14.74</v>
          </cell>
          <cell r="G946">
            <v>32.36</v>
          </cell>
          <cell r="H946">
            <v>38.4</v>
          </cell>
          <cell r="I946">
            <v>24.42</v>
          </cell>
          <cell r="J946">
            <v>72.121251886359161</v>
          </cell>
          <cell r="K946">
            <v>22.55</v>
          </cell>
          <cell r="L946">
            <v>24.68</v>
          </cell>
          <cell r="M946">
            <v>19.309999999999999</v>
          </cell>
          <cell r="N946">
            <v>70.182470203565032</v>
          </cell>
          <cell r="O946">
            <v>36.94</v>
          </cell>
          <cell r="P946">
            <v>17.23</v>
          </cell>
          <cell r="Q946">
            <v>18.63</v>
          </cell>
          <cell r="R946">
            <v>54.97</v>
          </cell>
          <cell r="S946">
            <v>18.2</v>
          </cell>
          <cell r="T946">
            <v>51.15</v>
          </cell>
          <cell r="U946">
            <v>65.08</v>
          </cell>
          <cell r="V946">
            <v>14.2</v>
          </cell>
          <cell r="W946">
            <v>18.45</v>
          </cell>
          <cell r="X946">
            <v>109.44691501681829</v>
          </cell>
          <cell r="Y946">
            <v>1978.5</v>
          </cell>
          <cell r="Z946">
            <v>81.649581538156795</v>
          </cell>
          <cell r="AB946">
            <v>40025</v>
          </cell>
          <cell r="AC946">
            <v>99.232142857142847</v>
          </cell>
          <cell r="AD946">
            <v>72.121251886359161</v>
          </cell>
          <cell r="AE946">
            <v>70.182470203565032</v>
          </cell>
          <cell r="AF946">
            <v>109.44691501681829</v>
          </cell>
          <cell r="AG946">
            <v>81.649581538156795</v>
          </cell>
        </row>
        <row r="947">
          <cell r="A947">
            <v>40026</v>
          </cell>
          <cell r="B947">
            <v>36.94</v>
          </cell>
          <cell r="C947">
            <v>0</v>
          </cell>
          <cell r="D947">
            <v>18.63</v>
          </cell>
          <cell r="E947">
            <v>99.232142857142847</v>
          </cell>
          <cell r="F947">
            <v>14.74</v>
          </cell>
          <cell r="G947">
            <v>32.36</v>
          </cell>
          <cell r="H947">
            <v>38.4</v>
          </cell>
          <cell r="I947">
            <v>24.42</v>
          </cell>
          <cell r="J947">
            <v>72.121251886359161</v>
          </cell>
          <cell r="K947">
            <v>22.55</v>
          </cell>
          <cell r="L947">
            <v>24.68</v>
          </cell>
          <cell r="M947">
            <v>19.309999999999999</v>
          </cell>
          <cell r="N947">
            <v>70.182470203565032</v>
          </cell>
          <cell r="O947">
            <v>36.94</v>
          </cell>
          <cell r="P947">
            <v>17.23</v>
          </cell>
          <cell r="Q947">
            <v>18.63</v>
          </cell>
          <cell r="R947">
            <v>54.97</v>
          </cell>
          <cell r="S947">
            <v>18.2</v>
          </cell>
          <cell r="T947">
            <v>51.15</v>
          </cell>
          <cell r="U947">
            <v>65.08</v>
          </cell>
          <cell r="V947">
            <v>14.2</v>
          </cell>
          <cell r="W947">
            <v>18.45</v>
          </cell>
          <cell r="X947">
            <v>109.44691501681829</v>
          </cell>
          <cell r="Y947">
            <v>1978.5</v>
          </cell>
          <cell r="Z947">
            <v>81.649581538156795</v>
          </cell>
          <cell r="AB947">
            <v>40026</v>
          </cell>
          <cell r="AC947">
            <v>99.232142857142847</v>
          </cell>
          <cell r="AD947">
            <v>72.121251886359161</v>
          </cell>
          <cell r="AE947">
            <v>70.182470203565032</v>
          </cell>
          <cell r="AF947">
            <v>109.44691501681829</v>
          </cell>
          <cell r="AG947">
            <v>81.649581538156795</v>
          </cell>
        </row>
        <row r="948">
          <cell r="A948">
            <v>40027</v>
          </cell>
          <cell r="B948">
            <v>36.94</v>
          </cell>
          <cell r="C948">
            <v>0</v>
          </cell>
          <cell r="D948">
            <v>18.63</v>
          </cell>
          <cell r="E948">
            <v>99.232142857142847</v>
          </cell>
          <cell r="F948">
            <v>14.74</v>
          </cell>
          <cell r="G948">
            <v>32.36</v>
          </cell>
          <cell r="H948">
            <v>38.4</v>
          </cell>
          <cell r="I948">
            <v>24.42</v>
          </cell>
          <cell r="J948">
            <v>72.121251886359161</v>
          </cell>
          <cell r="K948">
            <v>22.55</v>
          </cell>
          <cell r="L948">
            <v>24.68</v>
          </cell>
          <cell r="M948">
            <v>19.309999999999999</v>
          </cell>
          <cell r="N948">
            <v>70.182470203565032</v>
          </cell>
          <cell r="O948">
            <v>36.94</v>
          </cell>
          <cell r="P948">
            <v>17.23</v>
          </cell>
          <cell r="Q948">
            <v>18.63</v>
          </cell>
          <cell r="R948">
            <v>54.97</v>
          </cell>
          <cell r="S948">
            <v>18.2</v>
          </cell>
          <cell r="T948">
            <v>51.15</v>
          </cell>
          <cell r="U948">
            <v>65.08</v>
          </cell>
          <cell r="V948">
            <v>14.2</v>
          </cell>
          <cell r="W948">
            <v>18.45</v>
          </cell>
          <cell r="X948">
            <v>109.44691501681829</v>
          </cell>
          <cell r="Y948">
            <v>1978.5</v>
          </cell>
          <cell r="Z948">
            <v>81.649581538156795</v>
          </cell>
          <cell r="AB948">
            <v>40027</v>
          </cell>
          <cell r="AC948">
            <v>99.232142857142847</v>
          </cell>
          <cell r="AD948">
            <v>72.121251886359161</v>
          </cell>
          <cell r="AE948">
            <v>70.182470203565032</v>
          </cell>
          <cell r="AF948">
            <v>109.44691501681829</v>
          </cell>
          <cell r="AG948">
            <v>81.649581538156795</v>
          </cell>
        </row>
        <row r="949">
          <cell r="A949">
            <v>40028</v>
          </cell>
          <cell r="B949">
            <v>36.67</v>
          </cell>
          <cell r="C949">
            <v>0</v>
          </cell>
          <cell r="D949">
            <v>19.71</v>
          </cell>
          <cell r="E949">
            <v>100.67857142857144</v>
          </cell>
          <cell r="F949">
            <v>14.9</v>
          </cell>
          <cell r="G949">
            <v>32.36</v>
          </cell>
          <cell r="H949">
            <v>38.97</v>
          </cell>
          <cell r="I949">
            <v>24.5</v>
          </cell>
          <cell r="J949">
            <v>72.652713076569768</v>
          </cell>
          <cell r="K949">
            <v>22.73</v>
          </cell>
          <cell r="L949">
            <v>24.59</v>
          </cell>
          <cell r="M949">
            <v>19.2</v>
          </cell>
          <cell r="N949">
            <v>70.161375382343621</v>
          </cell>
          <cell r="O949">
            <v>36.67</v>
          </cell>
          <cell r="P949">
            <v>17.13</v>
          </cell>
          <cell r="Q949">
            <v>19.71</v>
          </cell>
          <cell r="R949">
            <v>54.47</v>
          </cell>
          <cell r="S949">
            <v>18.18</v>
          </cell>
          <cell r="T949">
            <v>52.87</v>
          </cell>
          <cell r="U949">
            <v>66.27</v>
          </cell>
          <cell r="V949">
            <v>14.27</v>
          </cell>
          <cell r="W949">
            <v>19.100000000000001</v>
          </cell>
          <cell r="X949">
            <v>110.86488081422121</v>
          </cell>
          <cell r="Y949">
            <v>2008.61</v>
          </cell>
          <cell r="Z949">
            <v>82.892173855626538</v>
          </cell>
          <cell r="AB949">
            <v>40028</v>
          </cell>
          <cell r="AC949">
            <v>100.67857142857144</v>
          </cell>
          <cell r="AD949">
            <v>72.652713076569768</v>
          </cell>
          <cell r="AE949">
            <v>70.161375382343621</v>
          </cell>
          <cell r="AF949">
            <v>110.86488081422121</v>
          </cell>
          <cell r="AG949">
            <v>82.892173855626538</v>
          </cell>
        </row>
        <row r="950">
          <cell r="A950">
            <v>40029</v>
          </cell>
          <cell r="B950">
            <v>36.880000000000003</v>
          </cell>
          <cell r="C950">
            <v>0</v>
          </cell>
          <cell r="D950">
            <v>19.739999999999998</v>
          </cell>
          <cell r="E950">
            <v>101.10714285714286</v>
          </cell>
          <cell r="F950">
            <v>14.68</v>
          </cell>
          <cell r="G950">
            <v>32.49</v>
          </cell>
          <cell r="H950">
            <v>38</v>
          </cell>
          <cell r="I950">
            <v>24.85</v>
          </cell>
          <cell r="J950">
            <v>72.186864378977759</v>
          </cell>
          <cell r="K950">
            <v>22.71</v>
          </cell>
          <cell r="L950">
            <v>24.54</v>
          </cell>
          <cell r="M950">
            <v>19</v>
          </cell>
          <cell r="N950">
            <v>69.87659529585487</v>
          </cell>
          <cell r="O950">
            <v>36.880000000000003</v>
          </cell>
          <cell r="P950">
            <v>17.420000000000002</v>
          </cell>
          <cell r="Q950">
            <v>19.739999999999998</v>
          </cell>
          <cell r="R950">
            <v>54.63</v>
          </cell>
          <cell r="S950">
            <v>18.61</v>
          </cell>
          <cell r="T950">
            <v>54.35</v>
          </cell>
          <cell r="U950">
            <v>65.64</v>
          </cell>
          <cell r="V950">
            <v>14.17</v>
          </cell>
          <cell r="W950">
            <v>18.989999999999998</v>
          </cell>
          <cell r="X950">
            <v>111.51818442768433</v>
          </cell>
          <cell r="Y950">
            <v>2011.31</v>
          </cell>
          <cell r="Z950">
            <v>83.003598606777928</v>
          </cell>
          <cell r="AB950">
            <v>40029</v>
          </cell>
          <cell r="AC950">
            <v>101.10714285714286</v>
          </cell>
          <cell r="AD950">
            <v>72.186864378977759</v>
          </cell>
          <cell r="AE950">
            <v>69.87659529585487</v>
          </cell>
          <cell r="AF950">
            <v>111.51818442768433</v>
          </cell>
          <cell r="AG950">
            <v>83.003598606777928</v>
          </cell>
        </row>
        <row r="951">
          <cell r="A951">
            <v>40030</v>
          </cell>
          <cell r="B951">
            <v>35.950000000000003</v>
          </cell>
          <cell r="C951">
            <v>0</v>
          </cell>
          <cell r="D951">
            <v>19.760000000000002</v>
          </cell>
          <cell r="E951">
            <v>99.482142857142875</v>
          </cell>
          <cell r="F951">
            <v>14.11</v>
          </cell>
          <cell r="G951">
            <v>32.03</v>
          </cell>
          <cell r="H951">
            <v>36.909999999999997</v>
          </cell>
          <cell r="I951">
            <v>25.12</v>
          </cell>
          <cell r="J951">
            <v>70.973033265533758</v>
          </cell>
          <cell r="K951">
            <v>20.41</v>
          </cell>
          <cell r="L951">
            <v>23.34</v>
          </cell>
          <cell r="M951">
            <v>18.05</v>
          </cell>
          <cell r="N951">
            <v>65.182997574095552</v>
          </cell>
          <cell r="O951">
            <v>35.950000000000003</v>
          </cell>
          <cell r="P951">
            <v>16.86</v>
          </cell>
          <cell r="Q951">
            <v>19.760000000000002</v>
          </cell>
          <cell r="R951">
            <v>52.99</v>
          </cell>
          <cell r="S951">
            <v>18.489999999999998</v>
          </cell>
          <cell r="T951">
            <v>53.3</v>
          </cell>
          <cell r="U951">
            <v>64.97</v>
          </cell>
          <cell r="V951">
            <v>14.38</v>
          </cell>
          <cell r="W951">
            <v>18.450099999999999</v>
          </cell>
          <cell r="X951">
            <v>109.55831070681847</v>
          </cell>
          <cell r="Y951">
            <v>1993.05</v>
          </cell>
          <cell r="Z951">
            <v>82.250037141583718</v>
          </cell>
          <cell r="AB951">
            <v>40030</v>
          </cell>
          <cell r="AC951">
            <v>99.482142857142875</v>
          </cell>
          <cell r="AD951">
            <v>70.973033265533758</v>
          </cell>
          <cell r="AE951">
            <v>65.182997574095552</v>
          </cell>
          <cell r="AF951">
            <v>109.55831070681847</v>
          </cell>
          <cell r="AG951">
            <v>82.250037141583718</v>
          </cell>
        </row>
        <row r="952">
          <cell r="A952">
            <v>40031</v>
          </cell>
          <cell r="B952">
            <v>35.93</v>
          </cell>
          <cell r="C952">
            <v>0</v>
          </cell>
          <cell r="D952">
            <v>19.649999999999999</v>
          </cell>
          <cell r="E952">
            <v>99.25</v>
          </cell>
          <cell r="F952">
            <v>13.55</v>
          </cell>
          <cell r="G952">
            <v>31.42</v>
          </cell>
          <cell r="H952">
            <v>36.049999999999997</v>
          </cell>
          <cell r="I952">
            <v>25.42</v>
          </cell>
          <cell r="J952">
            <v>69.837937143232082</v>
          </cell>
          <cell r="K952">
            <v>20.02</v>
          </cell>
          <cell r="L952">
            <v>23.69</v>
          </cell>
          <cell r="M952">
            <v>18.04</v>
          </cell>
          <cell r="N952">
            <v>65.130260521042089</v>
          </cell>
          <cell r="O952">
            <v>35.93</v>
          </cell>
          <cell r="P952">
            <v>16.059999999999999</v>
          </cell>
          <cell r="Q952">
            <v>19.649999999999999</v>
          </cell>
          <cell r="R952">
            <v>51.54</v>
          </cell>
          <cell r="S952">
            <v>17.690000000000001</v>
          </cell>
          <cell r="T952">
            <v>52.56</v>
          </cell>
          <cell r="U952">
            <v>62.87</v>
          </cell>
          <cell r="V952">
            <v>13.97</v>
          </cell>
          <cell r="W952">
            <v>17.93</v>
          </cell>
          <cell r="X952">
            <v>106.97846670458549</v>
          </cell>
          <cell r="Y952">
            <v>1973.16</v>
          </cell>
          <cell r="Z952">
            <v>81.429208141435154</v>
          </cell>
          <cell r="AB952">
            <v>40031</v>
          </cell>
          <cell r="AC952">
            <v>99.25</v>
          </cell>
          <cell r="AD952">
            <v>69.837937143232082</v>
          </cell>
          <cell r="AE952">
            <v>65.130260521042089</v>
          </cell>
          <cell r="AF952">
            <v>106.97846670458549</v>
          </cell>
          <cell r="AG952">
            <v>81.429208141435154</v>
          </cell>
        </row>
        <row r="953">
          <cell r="A953">
            <v>40032</v>
          </cell>
          <cell r="B953">
            <v>37.54</v>
          </cell>
          <cell r="C953">
            <v>0</v>
          </cell>
          <cell r="D953">
            <v>19.95</v>
          </cell>
          <cell r="E953">
            <v>102.66071428571428</v>
          </cell>
          <cell r="F953">
            <v>13.8</v>
          </cell>
          <cell r="G953">
            <v>31.39</v>
          </cell>
          <cell r="H953">
            <v>35.99</v>
          </cell>
          <cell r="I953">
            <v>27.41</v>
          </cell>
          <cell r="J953">
            <v>71.24860573453185</v>
          </cell>
          <cell r="K953">
            <v>20.75</v>
          </cell>
          <cell r="L953">
            <v>23.7</v>
          </cell>
          <cell r="M953">
            <v>18.25</v>
          </cell>
          <cell r="N953">
            <v>66.132264529058119</v>
          </cell>
          <cell r="O953">
            <v>37.54</v>
          </cell>
          <cell r="P953">
            <v>16.48</v>
          </cell>
          <cell r="Q953">
            <v>19.95</v>
          </cell>
          <cell r="R953">
            <v>51.57</v>
          </cell>
          <cell r="S953">
            <v>17.23</v>
          </cell>
          <cell r="T953">
            <v>53.11</v>
          </cell>
          <cell r="U953">
            <v>63.82</v>
          </cell>
          <cell r="V953">
            <v>13.83</v>
          </cell>
          <cell r="W953">
            <v>17.989999999999998</v>
          </cell>
          <cell r="X953">
            <v>108.21083488452727</v>
          </cell>
          <cell r="Y953">
            <v>2000.25</v>
          </cell>
          <cell r="Z953">
            <v>82.547169811320771</v>
          </cell>
          <cell r="AB953">
            <v>40032</v>
          </cell>
          <cell r="AC953">
            <v>102.66071428571428</v>
          </cell>
          <cell r="AD953">
            <v>71.24860573453185</v>
          </cell>
          <cell r="AE953">
            <v>66.132264529058119</v>
          </cell>
          <cell r="AF953">
            <v>108.21083488452727</v>
          </cell>
          <cell r="AG953">
            <v>82.547169811320771</v>
          </cell>
        </row>
        <row r="954">
          <cell r="A954">
            <v>40033</v>
          </cell>
          <cell r="B954">
            <v>37.54</v>
          </cell>
          <cell r="C954">
            <v>0</v>
          </cell>
          <cell r="D954">
            <v>19.95</v>
          </cell>
          <cell r="E954">
            <v>102.66071428571428</v>
          </cell>
          <cell r="F954">
            <v>13.8</v>
          </cell>
          <cell r="G954">
            <v>31.39</v>
          </cell>
          <cell r="H954">
            <v>35.99</v>
          </cell>
          <cell r="I954">
            <v>27.41</v>
          </cell>
          <cell r="J954">
            <v>71.24860573453185</v>
          </cell>
          <cell r="K954">
            <v>20.75</v>
          </cell>
          <cell r="L954">
            <v>23.7</v>
          </cell>
          <cell r="M954">
            <v>18.25</v>
          </cell>
          <cell r="N954">
            <v>66.132264529058119</v>
          </cell>
          <cell r="O954">
            <v>37.54</v>
          </cell>
          <cell r="P954">
            <v>16.48</v>
          </cell>
          <cell r="Q954">
            <v>19.95</v>
          </cell>
          <cell r="R954">
            <v>51.57</v>
          </cell>
          <cell r="S954">
            <v>17.23</v>
          </cell>
          <cell r="T954">
            <v>53.11</v>
          </cell>
          <cell r="U954">
            <v>63.82</v>
          </cell>
          <cell r="V954">
            <v>13.83</v>
          </cell>
          <cell r="W954">
            <v>17.989999999999998</v>
          </cell>
          <cell r="X954">
            <v>108.21083488452727</v>
          </cell>
          <cell r="Y954">
            <v>2000.25</v>
          </cell>
          <cell r="Z954">
            <v>82.547169811320771</v>
          </cell>
          <cell r="AB954">
            <v>40033</v>
          </cell>
          <cell r="AC954">
            <v>102.66071428571428</v>
          </cell>
          <cell r="AD954">
            <v>71.24860573453185</v>
          </cell>
          <cell r="AE954">
            <v>66.132264529058119</v>
          </cell>
          <cell r="AF954">
            <v>108.21083488452727</v>
          </cell>
          <cell r="AG954">
            <v>82.547169811320771</v>
          </cell>
        </row>
        <row r="955">
          <cell r="A955">
            <v>40034</v>
          </cell>
          <cell r="B955">
            <v>37.54</v>
          </cell>
          <cell r="C955">
            <v>0</v>
          </cell>
          <cell r="D955">
            <v>19.95</v>
          </cell>
          <cell r="E955">
            <v>102.66071428571428</v>
          </cell>
          <cell r="F955">
            <v>13.8</v>
          </cell>
          <cell r="G955">
            <v>31.39</v>
          </cell>
          <cell r="H955">
            <v>35.99</v>
          </cell>
          <cell r="I955">
            <v>27.41</v>
          </cell>
          <cell r="J955">
            <v>71.24860573453185</v>
          </cell>
          <cell r="K955">
            <v>20.75</v>
          </cell>
          <cell r="L955">
            <v>23.7</v>
          </cell>
          <cell r="M955">
            <v>18.25</v>
          </cell>
          <cell r="N955">
            <v>66.132264529058119</v>
          </cell>
          <cell r="O955">
            <v>37.54</v>
          </cell>
          <cell r="P955">
            <v>16.48</v>
          </cell>
          <cell r="Q955">
            <v>19.95</v>
          </cell>
          <cell r="R955">
            <v>51.57</v>
          </cell>
          <cell r="S955">
            <v>17.23</v>
          </cell>
          <cell r="T955">
            <v>53.11</v>
          </cell>
          <cell r="U955">
            <v>63.82</v>
          </cell>
          <cell r="V955">
            <v>13.83</v>
          </cell>
          <cell r="W955">
            <v>17.989999999999998</v>
          </cell>
          <cell r="X955">
            <v>108.21083488452727</v>
          </cell>
          <cell r="Y955">
            <v>2000.25</v>
          </cell>
          <cell r="Z955">
            <v>82.547169811320771</v>
          </cell>
          <cell r="AB955">
            <v>40034</v>
          </cell>
          <cell r="AC955">
            <v>102.66071428571428</v>
          </cell>
          <cell r="AD955">
            <v>71.24860573453185</v>
          </cell>
          <cell r="AE955">
            <v>66.132264529058119</v>
          </cell>
          <cell r="AF955">
            <v>108.21083488452727</v>
          </cell>
          <cell r="AG955">
            <v>82.547169811320771</v>
          </cell>
        </row>
        <row r="956">
          <cell r="A956">
            <v>40035</v>
          </cell>
          <cell r="B956">
            <v>37.54</v>
          </cell>
          <cell r="C956">
            <v>0</v>
          </cell>
          <cell r="D956">
            <v>20.36</v>
          </cell>
          <cell r="E956">
            <v>103.39285714285712</v>
          </cell>
          <cell r="F956">
            <v>13.89</v>
          </cell>
          <cell r="G956">
            <v>31.74</v>
          </cell>
          <cell r="H956">
            <v>35.869999999999997</v>
          </cell>
          <cell r="I956">
            <v>27.32</v>
          </cell>
          <cell r="J956">
            <v>71.39951446755461</v>
          </cell>
          <cell r="K956">
            <v>20.7</v>
          </cell>
          <cell r="L956">
            <v>23.35</v>
          </cell>
          <cell r="M956">
            <v>18.13</v>
          </cell>
          <cell r="N956">
            <v>65.583799177301955</v>
          </cell>
          <cell r="O956">
            <v>37.54</v>
          </cell>
          <cell r="P956">
            <v>16.57</v>
          </cell>
          <cell r="Q956">
            <v>20.36</v>
          </cell>
          <cell r="R956">
            <v>53.52</v>
          </cell>
          <cell r="S956">
            <v>17.61</v>
          </cell>
          <cell r="T956">
            <v>54.33</v>
          </cell>
          <cell r="U956">
            <v>64.010000000000005</v>
          </cell>
          <cell r="V956">
            <v>13.2</v>
          </cell>
          <cell r="W956">
            <v>17.41</v>
          </cell>
          <cell r="X956">
            <v>109.33555644634163</v>
          </cell>
          <cell r="Y956">
            <v>1992.24</v>
          </cell>
          <cell r="Z956">
            <v>82.21660971623831</v>
          </cell>
          <cell r="AB956">
            <v>40035</v>
          </cell>
          <cell r="AC956">
            <v>103.39285714285712</v>
          </cell>
          <cell r="AD956">
            <v>71.39951446755461</v>
          </cell>
          <cell r="AE956">
            <v>65.583799177301955</v>
          </cell>
          <cell r="AF956">
            <v>109.33555644634163</v>
          </cell>
          <cell r="AG956">
            <v>82.21660971623831</v>
          </cell>
        </row>
        <row r="957">
          <cell r="A957">
            <v>40036</v>
          </cell>
          <cell r="B957">
            <v>37.340000000000003</v>
          </cell>
          <cell r="C957">
            <v>0</v>
          </cell>
          <cell r="D957">
            <v>20.16</v>
          </cell>
          <cell r="E957">
            <v>102.67857142857142</v>
          </cell>
          <cell r="F957">
            <v>13.84</v>
          </cell>
          <cell r="G957">
            <v>32</v>
          </cell>
          <cell r="H957">
            <v>36.090000000000003</v>
          </cell>
          <cell r="I957">
            <v>25.55</v>
          </cell>
          <cell r="J957">
            <v>70.520307066465463</v>
          </cell>
          <cell r="K957">
            <v>20.36</v>
          </cell>
          <cell r="L957">
            <v>23.09</v>
          </cell>
          <cell r="M957">
            <v>18</v>
          </cell>
          <cell r="N957">
            <v>64.813838202721229</v>
          </cell>
          <cell r="O957">
            <v>37.340000000000003</v>
          </cell>
          <cell r="P957">
            <v>16.34</v>
          </cell>
          <cell r="Q957">
            <v>20.16</v>
          </cell>
          <cell r="R957">
            <v>53.21</v>
          </cell>
          <cell r="S957">
            <v>17.100000000000001</v>
          </cell>
          <cell r="T957">
            <v>53.92</v>
          </cell>
          <cell r="U957">
            <v>63.23</v>
          </cell>
          <cell r="V957">
            <v>12.94</v>
          </cell>
          <cell r="W957">
            <v>17.02</v>
          </cell>
          <cell r="X957">
            <v>108.1143241234475</v>
          </cell>
          <cell r="Y957">
            <v>1969.73</v>
          </cell>
          <cell r="Z957">
            <v>81.287657439046541</v>
          </cell>
          <cell r="AB957">
            <v>40036</v>
          </cell>
          <cell r="AC957">
            <v>102.67857142857142</v>
          </cell>
          <cell r="AD957">
            <v>70.520307066465463</v>
          </cell>
          <cell r="AE957">
            <v>64.813838202721229</v>
          </cell>
          <cell r="AF957">
            <v>108.1143241234475</v>
          </cell>
          <cell r="AG957">
            <v>81.287657439046541</v>
          </cell>
        </row>
        <row r="958">
          <cell r="A958">
            <v>40037</v>
          </cell>
          <cell r="B958">
            <v>37.96</v>
          </cell>
          <cell r="C958">
            <v>16.52</v>
          </cell>
          <cell r="D958">
            <v>20.73</v>
          </cell>
          <cell r="E958">
            <v>103.70932156646442</v>
          </cell>
          <cell r="F958">
            <v>13.53</v>
          </cell>
          <cell r="G958">
            <v>32.04</v>
          </cell>
          <cell r="H958">
            <v>35.909999999999997</v>
          </cell>
          <cell r="I958">
            <v>26.2</v>
          </cell>
          <cell r="J958">
            <v>70.651532051702631</v>
          </cell>
          <cell r="K958">
            <v>20.38</v>
          </cell>
          <cell r="L958">
            <v>23.47</v>
          </cell>
          <cell r="M958">
            <v>17.98</v>
          </cell>
          <cell r="N958">
            <v>65.214639805927646</v>
          </cell>
          <cell r="O958">
            <v>37.96</v>
          </cell>
          <cell r="P958">
            <v>15.86</v>
          </cell>
          <cell r="Q958">
            <v>20.73</v>
          </cell>
          <cell r="R958">
            <v>53.52</v>
          </cell>
          <cell r="S958">
            <v>17.32</v>
          </cell>
          <cell r="T958">
            <v>54.3</v>
          </cell>
          <cell r="U958">
            <v>64.59</v>
          </cell>
          <cell r="V958">
            <v>13.01</v>
          </cell>
          <cell r="W958">
            <v>16.36</v>
          </cell>
          <cell r="X958">
            <v>109.00148073491162</v>
          </cell>
          <cell r="Y958">
            <v>1998.72</v>
          </cell>
          <cell r="Z958">
            <v>82.484029119001647</v>
          </cell>
          <cell r="AB958">
            <v>40037</v>
          </cell>
          <cell r="AC958">
            <v>103.70932156646442</v>
          </cell>
          <cell r="AD958">
            <v>70.651532051702631</v>
          </cell>
          <cell r="AE958">
            <v>65.214639805927646</v>
          </cell>
          <cell r="AF958">
            <v>109.00148073491162</v>
          </cell>
          <cell r="AG958">
            <v>82.484029119001647</v>
          </cell>
        </row>
        <row r="959">
          <cell r="A959">
            <v>40038</v>
          </cell>
          <cell r="B959">
            <v>39.03</v>
          </cell>
          <cell r="C959">
            <v>17.149999999999999</v>
          </cell>
          <cell r="D959">
            <v>20.75</v>
          </cell>
          <cell r="E959">
            <v>106.08108108108109</v>
          </cell>
          <cell r="F959">
            <v>13.49</v>
          </cell>
          <cell r="G959">
            <v>31.91</v>
          </cell>
          <cell r="H959">
            <v>35.89</v>
          </cell>
          <cell r="I959">
            <v>26.08</v>
          </cell>
          <cell r="J959">
            <v>70.448133324585001</v>
          </cell>
          <cell r="K959">
            <v>20.420000000000002</v>
          </cell>
          <cell r="L959">
            <v>23.75</v>
          </cell>
          <cell r="M959">
            <v>18.100000000000001</v>
          </cell>
          <cell r="N959">
            <v>65.678725872798225</v>
          </cell>
          <cell r="O959">
            <v>39.03</v>
          </cell>
          <cell r="P959">
            <v>16.14</v>
          </cell>
          <cell r="Q959">
            <v>20.75</v>
          </cell>
          <cell r="R959">
            <v>53.86</v>
          </cell>
          <cell r="S959">
            <v>17.54</v>
          </cell>
          <cell r="T959">
            <v>55.57</v>
          </cell>
          <cell r="U959">
            <v>64.34</v>
          </cell>
          <cell r="V959">
            <v>12.8</v>
          </cell>
          <cell r="W959">
            <v>18.2</v>
          </cell>
          <cell r="X959">
            <v>110.70155491085542</v>
          </cell>
          <cell r="Y959">
            <v>2009.35</v>
          </cell>
          <cell r="Z959">
            <v>82.922712491127299</v>
          </cell>
          <cell r="AB959">
            <v>40038</v>
          </cell>
          <cell r="AC959">
            <v>106.08108108108109</v>
          </cell>
          <cell r="AD959">
            <v>70.448133324585001</v>
          </cell>
          <cell r="AE959">
            <v>65.678725872798225</v>
          </cell>
          <cell r="AF959">
            <v>110.70155491085542</v>
          </cell>
          <cell r="AG959">
            <v>82.922712491127299</v>
          </cell>
        </row>
        <row r="960">
          <cell r="A960">
            <v>40039</v>
          </cell>
          <cell r="B960">
            <v>37.270000000000003</v>
          </cell>
          <cell r="C960">
            <v>17.25</v>
          </cell>
          <cell r="D960">
            <v>20.38</v>
          </cell>
          <cell r="E960">
            <v>103.28185328185329</v>
          </cell>
          <cell r="F960">
            <v>13.11</v>
          </cell>
          <cell r="G960">
            <v>31.78</v>
          </cell>
          <cell r="H960">
            <v>35.869999999999997</v>
          </cell>
          <cell r="I960">
            <v>25.03</v>
          </cell>
          <cell r="J960">
            <v>69.411455941211202</v>
          </cell>
          <cell r="K960">
            <v>19.899999999999999</v>
          </cell>
          <cell r="L960">
            <v>23.98</v>
          </cell>
          <cell r="M960">
            <v>17.52</v>
          </cell>
          <cell r="N960">
            <v>64.761101149667738</v>
          </cell>
          <cell r="O960">
            <v>37.270000000000003</v>
          </cell>
          <cell r="P960">
            <v>15.8</v>
          </cell>
          <cell r="Q960">
            <v>20.38</v>
          </cell>
          <cell r="R960">
            <v>52.78</v>
          </cell>
          <cell r="S960">
            <v>17.03</v>
          </cell>
          <cell r="T960">
            <v>55</v>
          </cell>
          <cell r="U960">
            <v>63.71</v>
          </cell>
          <cell r="V960">
            <v>12.3</v>
          </cell>
          <cell r="W960">
            <v>17.5</v>
          </cell>
          <cell r="X960">
            <v>108.30363369325784</v>
          </cell>
          <cell r="Y960">
            <v>1985.52</v>
          </cell>
          <cell r="Z960">
            <v>81.939285891150405</v>
          </cell>
          <cell r="AB960">
            <v>40039</v>
          </cell>
          <cell r="AC960">
            <v>103.28185328185329</v>
          </cell>
          <cell r="AD960">
            <v>69.411455941211202</v>
          </cell>
          <cell r="AE960">
            <v>64.761101149667738</v>
          </cell>
          <cell r="AF960">
            <v>108.30363369325784</v>
          </cell>
          <cell r="AG960">
            <v>81.939285891150405</v>
          </cell>
        </row>
        <row r="961">
          <cell r="A961">
            <v>40040</v>
          </cell>
          <cell r="B961">
            <v>37.270000000000003</v>
          </cell>
          <cell r="C961">
            <v>17.25</v>
          </cell>
          <cell r="D961">
            <v>20.38</v>
          </cell>
          <cell r="E961">
            <v>103.28185328185329</v>
          </cell>
          <cell r="F961">
            <v>13.11</v>
          </cell>
          <cell r="G961">
            <v>31.78</v>
          </cell>
          <cell r="H961">
            <v>35.869999999999997</v>
          </cell>
          <cell r="I961">
            <v>25.03</v>
          </cell>
          <cell r="J961">
            <v>69.411455941211202</v>
          </cell>
          <cell r="K961">
            <v>19.899999999999999</v>
          </cell>
          <cell r="L961">
            <v>23.98</v>
          </cell>
          <cell r="M961">
            <v>17.52</v>
          </cell>
          <cell r="N961">
            <v>64.761101149667738</v>
          </cell>
          <cell r="O961">
            <v>37.270000000000003</v>
          </cell>
          <cell r="P961">
            <v>15.8</v>
          </cell>
          <cell r="Q961">
            <v>20.38</v>
          </cell>
          <cell r="R961">
            <v>52.78</v>
          </cell>
          <cell r="S961">
            <v>17.03</v>
          </cell>
          <cell r="T961">
            <v>55</v>
          </cell>
          <cell r="U961">
            <v>63.71</v>
          </cell>
          <cell r="V961">
            <v>12.3</v>
          </cell>
          <cell r="W961">
            <v>17.5</v>
          </cell>
          <cell r="X961">
            <v>108.30363369325784</v>
          </cell>
          <cell r="Y961">
            <v>1985.52</v>
          </cell>
          <cell r="Z961">
            <v>81.939285891150405</v>
          </cell>
          <cell r="AB961">
            <v>40040</v>
          </cell>
          <cell r="AC961">
            <v>103.28185328185329</v>
          </cell>
          <cell r="AD961">
            <v>69.411455941211202</v>
          </cell>
          <cell r="AE961">
            <v>64.761101149667738</v>
          </cell>
          <cell r="AF961">
            <v>108.30363369325784</v>
          </cell>
          <cell r="AG961">
            <v>81.939285891150405</v>
          </cell>
        </row>
        <row r="962">
          <cell r="A962">
            <v>40041</v>
          </cell>
          <cell r="B962">
            <v>37.270000000000003</v>
          </cell>
          <cell r="C962">
            <v>17.25</v>
          </cell>
          <cell r="D962">
            <v>20.38</v>
          </cell>
          <cell r="E962">
            <v>103.28185328185329</v>
          </cell>
          <cell r="F962">
            <v>13.11</v>
          </cell>
          <cell r="G962">
            <v>31.78</v>
          </cell>
          <cell r="H962">
            <v>35.869999999999997</v>
          </cell>
          <cell r="I962">
            <v>25.03</v>
          </cell>
          <cell r="J962">
            <v>69.411455941211202</v>
          </cell>
          <cell r="K962">
            <v>19.899999999999999</v>
          </cell>
          <cell r="L962">
            <v>23.98</v>
          </cell>
          <cell r="M962">
            <v>17.52</v>
          </cell>
          <cell r="N962">
            <v>64.761101149667738</v>
          </cell>
          <cell r="O962">
            <v>37.270000000000003</v>
          </cell>
          <cell r="P962">
            <v>15.8</v>
          </cell>
          <cell r="Q962">
            <v>20.38</v>
          </cell>
          <cell r="R962">
            <v>52.78</v>
          </cell>
          <cell r="S962">
            <v>17.03</v>
          </cell>
          <cell r="T962">
            <v>55</v>
          </cell>
          <cell r="U962">
            <v>63.71</v>
          </cell>
          <cell r="V962">
            <v>12.3</v>
          </cell>
          <cell r="W962">
            <v>17.5</v>
          </cell>
          <cell r="X962">
            <v>108.30363369325784</v>
          </cell>
          <cell r="Y962">
            <v>1985.52</v>
          </cell>
          <cell r="Z962">
            <v>81.939285891150405</v>
          </cell>
          <cell r="AB962">
            <v>40041</v>
          </cell>
          <cell r="AC962">
            <v>103.28185328185329</v>
          </cell>
          <cell r="AD962">
            <v>69.411455941211202</v>
          </cell>
          <cell r="AE962">
            <v>64.761101149667738</v>
          </cell>
          <cell r="AF962">
            <v>108.30363369325784</v>
          </cell>
          <cell r="AG962">
            <v>81.939285891150405</v>
          </cell>
        </row>
        <row r="963">
          <cell r="A963">
            <v>40042</v>
          </cell>
          <cell r="B963">
            <v>37.14</v>
          </cell>
          <cell r="C963">
            <v>16.87</v>
          </cell>
          <cell r="D963">
            <v>20.329999999999998</v>
          </cell>
          <cell r="E963">
            <v>102.50965250965251</v>
          </cell>
          <cell r="F963">
            <v>12.78</v>
          </cell>
          <cell r="G963">
            <v>32.29</v>
          </cell>
          <cell r="H963">
            <v>36.090000000000003</v>
          </cell>
          <cell r="I963">
            <v>24.71</v>
          </cell>
          <cell r="J963">
            <v>69.463945935306086</v>
          </cell>
          <cell r="K963">
            <v>19.829999999999998</v>
          </cell>
          <cell r="L963">
            <v>24.32</v>
          </cell>
          <cell r="M963">
            <v>18.239999999999998</v>
          </cell>
          <cell r="N963">
            <v>65.805294800126575</v>
          </cell>
          <cell r="O963">
            <v>37.14</v>
          </cell>
          <cell r="P963">
            <v>15.42</v>
          </cell>
          <cell r="Q963">
            <v>20.329999999999998</v>
          </cell>
          <cell r="R963">
            <v>51.51</v>
          </cell>
          <cell r="S963">
            <v>16.54</v>
          </cell>
          <cell r="T963">
            <v>54.57</v>
          </cell>
          <cell r="U963">
            <v>62.06</v>
          </cell>
          <cell r="V963">
            <v>12.39</v>
          </cell>
          <cell r="W963">
            <v>17.2</v>
          </cell>
          <cell r="X963">
            <v>106.59242366026638</v>
          </cell>
          <cell r="Y963">
            <v>1930.84</v>
          </cell>
          <cell r="Z963">
            <v>79.682728338203006</v>
          </cell>
          <cell r="AB963">
            <v>40042</v>
          </cell>
          <cell r="AC963">
            <v>102.50965250965251</v>
          </cell>
          <cell r="AD963">
            <v>69.463945935306086</v>
          </cell>
          <cell r="AE963">
            <v>65.805294800126575</v>
          </cell>
          <cell r="AF963">
            <v>106.59242366026638</v>
          </cell>
          <cell r="AG963">
            <v>79.682728338203006</v>
          </cell>
        </row>
        <row r="964">
          <cell r="A964">
            <v>40043</v>
          </cell>
          <cell r="B964">
            <v>36.76</v>
          </cell>
          <cell r="C964">
            <v>16.850000000000001</v>
          </cell>
          <cell r="D964">
            <v>20.43</v>
          </cell>
          <cell r="E964">
            <v>102.09597352454496</v>
          </cell>
          <cell r="F964">
            <v>13.11</v>
          </cell>
          <cell r="G964">
            <v>32.549999999999997</v>
          </cell>
          <cell r="H964">
            <v>36.1</v>
          </cell>
          <cell r="I964">
            <v>25.01</v>
          </cell>
          <cell r="J964">
            <v>70.054458368873426</v>
          </cell>
          <cell r="K964">
            <v>19.78</v>
          </cell>
          <cell r="L964">
            <v>24.21</v>
          </cell>
          <cell r="M964">
            <v>18.2</v>
          </cell>
          <cell r="N964">
            <v>65.594346587912668</v>
          </cell>
          <cell r="O964">
            <v>36.76</v>
          </cell>
          <cell r="P964">
            <v>15.65</v>
          </cell>
          <cell r="Q964">
            <v>20.43</v>
          </cell>
          <cell r="R964">
            <v>51.69</v>
          </cell>
          <cell r="S964">
            <v>16.82</v>
          </cell>
          <cell r="T964">
            <v>54.47</v>
          </cell>
          <cell r="U964">
            <v>62.58</v>
          </cell>
          <cell r="V964">
            <v>12.98</v>
          </cell>
          <cell r="W964">
            <v>16.8</v>
          </cell>
          <cell r="X964">
            <v>106.97104279988704</v>
          </cell>
          <cell r="Y964">
            <v>1955.92</v>
          </cell>
          <cell r="Z964">
            <v>80.717740471120365</v>
          </cell>
          <cell r="AB964">
            <v>40043</v>
          </cell>
          <cell r="AC964">
            <v>102.09597352454496</v>
          </cell>
          <cell r="AD964">
            <v>70.054458368873426</v>
          </cell>
          <cell r="AE964">
            <v>65.594346587912668</v>
          </cell>
          <cell r="AF964">
            <v>106.97104279988704</v>
          </cell>
          <cell r="AG964">
            <v>80.717740471120365</v>
          </cell>
        </row>
        <row r="965">
          <cell r="A965">
            <v>40044</v>
          </cell>
          <cell r="B965">
            <v>37.700000000000003</v>
          </cell>
          <cell r="C965">
            <v>17.32</v>
          </cell>
          <cell r="D965">
            <v>20.12</v>
          </cell>
          <cell r="E965">
            <v>103.61279646993935</v>
          </cell>
          <cell r="F965">
            <v>13.54</v>
          </cell>
          <cell r="G965">
            <v>32.69</v>
          </cell>
          <cell r="H965">
            <v>37.69</v>
          </cell>
          <cell r="I965">
            <v>25.48</v>
          </cell>
          <cell r="J965">
            <v>71.780066924742471</v>
          </cell>
          <cell r="K965">
            <v>19.89</v>
          </cell>
          <cell r="L965">
            <v>24.28</v>
          </cell>
          <cell r="M965">
            <v>18.239999999999998</v>
          </cell>
          <cell r="N965">
            <v>65.826389621347957</v>
          </cell>
          <cell r="O965">
            <v>37.700000000000003</v>
          </cell>
          <cell r="P965">
            <v>15.6</v>
          </cell>
          <cell r="Q965">
            <v>20.12</v>
          </cell>
          <cell r="R965">
            <v>52</v>
          </cell>
          <cell r="S965">
            <v>16.95</v>
          </cell>
          <cell r="T965">
            <v>54.97</v>
          </cell>
          <cell r="U965">
            <v>63.05</v>
          </cell>
          <cell r="V965">
            <v>13.09</v>
          </cell>
          <cell r="W965">
            <v>16.5</v>
          </cell>
          <cell r="X965">
            <v>107.63919422274704</v>
          </cell>
          <cell r="Y965">
            <v>1969.24</v>
          </cell>
          <cell r="Z965">
            <v>81.267435910133884</v>
          </cell>
          <cell r="AB965">
            <v>40044</v>
          </cell>
          <cell r="AC965">
            <v>103.61279646993935</v>
          </cell>
          <cell r="AD965">
            <v>71.780066924742471</v>
          </cell>
          <cell r="AE965">
            <v>65.826389621347957</v>
          </cell>
          <cell r="AF965">
            <v>107.63919422274704</v>
          </cell>
          <cell r="AG965">
            <v>81.267435910133884</v>
          </cell>
        </row>
        <row r="966">
          <cell r="A966">
            <v>40045</v>
          </cell>
          <cell r="B966">
            <v>38.119999999999997</v>
          </cell>
          <cell r="C966">
            <v>18</v>
          </cell>
          <cell r="D966">
            <v>20.309999999999999</v>
          </cell>
          <cell r="E966">
            <v>105.39161610590182</v>
          </cell>
          <cell r="F966">
            <v>13.4</v>
          </cell>
          <cell r="G966">
            <v>32.56</v>
          </cell>
          <cell r="H966">
            <v>38.07</v>
          </cell>
          <cell r="I966">
            <v>25.64</v>
          </cell>
          <cell r="J966">
            <v>71.957220654812687</v>
          </cell>
          <cell r="K966">
            <v>20</v>
          </cell>
          <cell r="L966">
            <v>24.38</v>
          </cell>
          <cell r="M966">
            <v>18.53</v>
          </cell>
          <cell r="N966">
            <v>66.35376015188271</v>
          </cell>
          <cell r="O966">
            <v>38.119999999999997</v>
          </cell>
          <cell r="P966">
            <v>16.010000000000002</v>
          </cell>
          <cell r="Q966">
            <v>20.309999999999999</v>
          </cell>
          <cell r="R966">
            <v>53.3</v>
          </cell>
          <cell r="S966">
            <v>17.010000000000002</v>
          </cell>
          <cell r="T966">
            <v>55.45</v>
          </cell>
          <cell r="U966">
            <v>63.64</v>
          </cell>
          <cell r="V966">
            <v>13.1</v>
          </cell>
          <cell r="W966">
            <v>17.3</v>
          </cell>
          <cell r="X966">
            <v>109.22048592351574</v>
          </cell>
          <cell r="Y966">
            <v>1989.22</v>
          </cell>
          <cell r="Z966">
            <v>82.091979068654169</v>
          </cell>
          <cell r="AB966">
            <v>40045</v>
          </cell>
          <cell r="AC966">
            <v>105.39161610590182</v>
          </cell>
          <cell r="AD966">
            <v>71.957220654812687</v>
          </cell>
          <cell r="AE966">
            <v>66.35376015188271</v>
          </cell>
          <cell r="AF966">
            <v>109.22048592351574</v>
          </cell>
          <cell r="AG966">
            <v>82.091979068654169</v>
          </cell>
        </row>
        <row r="967">
          <cell r="A967">
            <v>40046</v>
          </cell>
          <cell r="B967">
            <v>39.19</v>
          </cell>
          <cell r="C967">
            <v>17.489999999999998</v>
          </cell>
          <cell r="D967">
            <v>20.77</v>
          </cell>
          <cell r="E967">
            <v>106.7981246552675</v>
          </cell>
          <cell r="F967">
            <v>13.76</v>
          </cell>
          <cell r="G967">
            <v>33.06</v>
          </cell>
          <cell r="H967">
            <v>38.68</v>
          </cell>
          <cell r="I967">
            <v>27.34</v>
          </cell>
          <cell r="J967">
            <v>74.037136670822122</v>
          </cell>
          <cell r="K967">
            <v>19.86</v>
          </cell>
          <cell r="L967">
            <v>24.72</v>
          </cell>
          <cell r="M967">
            <v>18.61</v>
          </cell>
          <cell r="N967">
            <v>66.649087648982174</v>
          </cell>
          <cell r="O967">
            <v>39.19</v>
          </cell>
          <cell r="P967">
            <v>16.16</v>
          </cell>
          <cell r="Q967">
            <v>20.77</v>
          </cell>
          <cell r="R967">
            <v>53.63</v>
          </cell>
          <cell r="S967">
            <v>17.63</v>
          </cell>
          <cell r="T967">
            <v>56.24</v>
          </cell>
          <cell r="U967">
            <v>64.94</v>
          </cell>
          <cell r="V967">
            <v>13.89</v>
          </cell>
          <cell r="W967">
            <v>17.489999999999998</v>
          </cell>
          <cell r="X967">
            <v>111.33629876257243</v>
          </cell>
          <cell r="Y967">
            <v>2020.9</v>
          </cell>
          <cell r="Z967">
            <v>83.399362815497128</v>
          </cell>
          <cell r="AB967">
            <v>40046</v>
          </cell>
          <cell r="AC967">
            <v>106.7981246552675</v>
          </cell>
          <cell r="AD967">
            <v>74.037136670822122</v>
          </cell>
          <cell r="AE967">
            <v>66.649087648982174</v>
          </cell>
          <cell r="AF967">
            <v>111.33629876257243</v>
          </cell>
          <cell r="AG967">
            <v>83.399362815497128</v>
          </cell>
        </row>
        <row r="968">
          <cell r="A968">
            <v>40047</v>
          </cell>
          <cell r="B968">
            <v>39.19</v>
          </cell>
          <cell r="C968">
            <v>17.489999999999998</v>
          </cell>
          <cell r="D968">
            <v>20.77</v>
          </cell>
          <cell r="E968">
            <v>106.7981246552675</v>
          </cell>
          <cell r="F968">
            <v>13.76</v>
          </cell>
          <cell r="G968">
            <v>33.06</v>
          </cell>
          <cell r="H968">
            <v>38.68</v>
          </cell>
          <cell r="I968">
            <v>27.34</v>
          </cell>
          <cell r="J968">
            <v>74.037136670822122</v>
          </cell>
          <cell r="K968">
            <v>19.86</v>
          </cell>
          <cell r="L968">
            <v>24.72</v>
          </cell>
          <cell r="M968">
            <v>18.61</v>
          </cell>
          <cell r="N968">
            <v>66.649087648982174</v>
          </cell>
          <cell r="O968">
            <v>39.19</v>
          </cell>
          <cell r="P968">
            <v>16.16</v>
          </cell>
          <cell r="Q968">
            <v>20.77</v>
          </cell>
          <cell r="R968">
            <v>53.63</v>
          </cell>
          <cell r="S968">
            <v>17.63</v>
          </cell>
          <cell r="T968">
            <v>56.24</v>
          </cell>
          <cell r="U968">
            <v>64.94</v>
          </cell>
          <cell r="V968">
            <v>13.89</v>
          </cell>
          <cell r="W968">
            <v>17.489999999999998</v>
          </cell>
          <cell r="X968">
            <v>111.33629876257243</v>
          </cell>
          <cell r="Y968">
            <v>2020.9</v>
          </cell>
          <cell r="Z968">
            <v>83.399362815497128</v>
          </cell>
          <cell r="AB968">
            <v>40047</v>
          </cell>
          <cell r="AC968">
            <v>106.7981246552675</v>
          </cell>
          <cell r="AD968">
            <v>74.037136670822122</v>
          </cell>
          <cell r="AE968">
            <v>66.649087648982174</v>
          </cell>
          <cell r="AF968">
            <v>111.33629876257243</v>
          </cell>
          <cell r="AG968">
            <v>83.399362815497128</v>
          </cell>
        </row>
        <row r="969">
          <cell r="A969">
            <v>40048</v>
          </cell>
          <cell r="B969">
            <v>39.19</v>
          </cell>
          <cell r="C969">
            <v>17.489999999999998</v>
          </cell>
          <cell r="D969">
            <v>20.77</v>
          </cell>
          <cell r="E969">
            <v>106.7981246552675</v>
          </cell>
          <cell r="F969">
            <v>13.76</v>
          </cell>
          <cell r="G969">
            <v>33.06</v>
          </cell>
          <cell r="H969">
            <v>38.68</v>
          </cell>
          <cell r="I969">
            <v>27.34</v>
          </cell>
          <cell r="J969">
            <v>74.037136670822122</v>
          </cell>
          <cell r="K969">
            <v>19.86</v>
          </cell>
          <cell r="L969">
            <v>24.72</v>
          </cell>
          <cell r="M969">
            <v>18.61</v>
          </cell>
          <cell r="N969">
            <v>66.649087648982174</v>
          </cell>
          <cell r="O969">
            <v>39.19</v>
          </cell>
          <cell r="P969">
            <v>16.16</v>
          </cell>
          <cell r="Q969">
            <v>20.77</v>
          </cell>
          <cell r="R969">
            <v>53.63</v>
          </cell>
          <cell r="S969">
            <v>17.63</v>
          </cell>
          <cell r="T969">
            <v>56.24</v>
          </cell>
          <cell r="U969">
            <v>64.94</v>
          </cell>
          <cell r="V969">
            <v>13.89</v>
          </cell>
          <cell r="W969">
            <v>17.489999999999998</v>
          </cell>
          <cell r="X969">
            <v>111.33629876257243</v>
          </cell>
          <cell r="Y969">
            <v>2020.9</v>
          </cell>
          <cell r="Z969">
            <v>83.399362815497128</v>
          </cell>
          <cell r="AB969">
            <v>40048</v>
          </cell>
          <cell r="AC969">
            <v>106.7981246552675</v>
          </cell>
          <cell r="AD969">
            <v>74.037136670822122</v>
          </cell>
          <cell r="AE969">
            <v>66.649087648982174</v>
          </cell>
          <cell r="AF969">
            <v>111.33629876257243</v>
          </cell>
          <cell r="AG969">
            <v>83.399362815497128</v>
          </cell>
        </row>
        <row r="970">
          <cell r="A970">
            <v>40049</v>
          </cell>
          <cell r="B970">
            <v>39.35</v>
          </cell>
          <cell r="C970">
            <v>17.149999999999999</v>
          </cell>
          <cell r="D970">
            <v>20.93</v>
          </cell>
          <cell r="E970">
            <v>106.77054605626036</v>
          </cell>
          <cell r="F970">
            <v>14.03</v>
          </cell>
          <cell r="G970">
            <v>32.89</v>
          </cell>
          <cell r="H970">
            <v>38</v>
          </cell>
          <cell r="I970">
            <v>28.08</v>
          </cell>
          <cell r="J970">
            <v>74.142116659011876</v>
          </cell>
          <cell r="K970">
            <v>19.98</v>
          </cell>
          <cell r="L970">
            <v>24.38</v>
          </cell>
          <cell r="M970">
            <v>18.28</v>
          </cell>
          <cell r="N970">
            <v>66.068980065393944</v>
          </cell>
          <cell r="O970">
            <v>39.35</v>
          </cell>
          <cell r="P970">
            <v>16.23</v>
          </cell>
          <cell r="Q970">
            <v>20.93</v>
          </cell>
          <cell r="R970">
            <v>53.7</v>
          </cell>
          <cell r="S970">
            <v>17.739999999999998</v>
          </cell>
          <cell r="T970">
            <v>56.37</v>
          </cell>
          <cell r="U970">
            <v>64.42</v>
          </cell>
          <cell r="V970">
            <v>13.63</v>
          </cell>
          <cell r="W970">
            <v>17.16</v>
          </cell>
          <cell r="X970">
            <v>111.18410871625433</v>
          </cell>
          <cell r="Y970">
            <v>2017.98</v>
          </cell>
          <cell r="Z970">
            <v>83.278859010548217</v>
          </cell>
          <cell r="AB970">
            <v>40049</v>
          </cell>
          <cell r="AC970">
            <v>106.77054605626036</v>
          </cell>
          <cell r="AD970">
            <v>74.142116659011876</v>
          </cell>
          <cell r="AE970">
            <v>66.068980065393944</v>
          </cell>
          <cell r="AF970">
            <v>111.18410871625433</v>
          </cell>
          <cell r="AG970">
            <v>83.278859010548217</v>
          </cell>
        </row>
        <row r="971">
          <cell r="A971">
            <v>40050</v>
          </cell>
          <cell r="B971">
            <v>40.020000000000003</v>
          </cell>
          <cell r="C971">
            <v>17.13</v>
          </cell>
          <cell r="D971">
            <v>23.11</v>
          </cell>
          <cell r="E971">
            <v>110.67291781577498</v>
          </cell>
          <cell r="F971">
            <v>13.62</v>
          </cell>
          <cell r="G971">
            <v>32.96</v>
          </cell>
          <cell r="H971">
            <v>38.86</v>
          </cell>
          <cell r="I971">
            <v>27.85</v>
          </cell>
          <cell r="J971">
            <v>74.332392887605792</v>
          </cell>
          <cell r="K971">
            <v>20.2</v>
          </cell>
          <cell r="L971">
            <v>24.51</v>
          </cell>
          <cell r="M971">
            <v>18</v>
          </cell>
          <cell r="N971">
            <v>66.142811939668817</v>
          </cell>
          <cell r="O971">
            <v>40.020000000000003</v>
          </cell>
          <cell r="P971">
            <v>16.149999999999999</v>
          </cell>
          <cell r="Q971">
            <v>23.11</v>
          </cell>
          <cell r="R971">
            <v>54.13</v>
          </cell>
          <cell r="S971">
            <v>17.71</v>
          </cell>
          <cell r="T971">
            <v>56.6</v>
          </cell>
          <cell r="U971">
            <v>64.27</v>
          </cell>
          <cell r="V971">
            <v>13.63</v>
          </cell>
          <cell r="W971">
            <v>17.100000000000001</v>
          </cell>
          <cell r="X971">
            <v>112.36822151565622</v>
          </cell>
          <cell r="Y971">
            <v>2024.23</v>
          </cell>
          <cell r="Z971">
            <v>83.536786675250511</v>
          </cell>
          <cell r="AB971">
            <v>40050</v>
          </cell>
          <cell r="AC971">
            <v>110.67291781577498</v>
          </cell>
          <cell r="AD971">
            <v>74.332392887605792</v>
          </cell>
          <cell r="AE971">
            <v>66.142811939668817</v>
          </cell>
          <cell r="AF971">
            <v>112.36822151565622</v>
          </cell>
          <cell r="AG971">
            <v>83.536786675250511</v>
          </cell>
        </row>
        <row r="972">
          <cell r="A972">
            <v>40051</v>
          </cell>
          <cell r="B972">
            <v>40.17</v>
          </cell>
          <cell r="C972">
            <v>17.13</v>
          </cell>
          <cell r="D972">
            <v>23.46</v>
          </cell>
          <cell r="E972">
            <v>111.36238279095423</v>
          </cell>
          <cell r="F972">
            <v>13.56</v>
          </cell>
          <cell r="G972">
            <v>32.93</v>
          </cell>
          <cell r="H972">
            <v>38.64</v>
          </cell>
          <cell r="I972">
            <v>29.87</v>
          </cell>
          <cell r="J972">
            <v>75.454366511383768</v>
          </cell>
          <cell r="K972">
            <v>20.52</v>
          </cell>
          <cell r="L972">
            <v>24.54</v>
          </cell>
          <cell r="M972">
            <v>17.93</v>
          </cell>
          <cell r="N972">
            <v>66.438139436768267</v>
          </cell>
          <cell r="O972">
            <v>40.17</v>
          </cell>
          <cell r="P972">
            <v>16.010000000000002</v>
          </cell>
          <cell r="Q972">
            <v>23.46</v>
          </cell>
          <cell r="R972">
            <v>55.06</v>
          </cell>
          <cell r="S972">
            <v>17.420000000000002</v>
          </cell>
          <cell r="T972">
            <v>56.51</v>
          </cell>
          <cell r="U972">
            <v>63.98</v>
          </cell>
          <cell r="V972">
            <v>13.43</v>
          </cell>
          <cell r="W972">
            <v>16.3</v>
          </cell>
          <cell r="X972">
            <v>112.22716732638578</v>
          </cell>
          <cell r="Y972">
            <v>2024.43</v>
          </cell>
          <cell r="Z972">
            <v>83.545040360520986</v>
          </cell>
          <cell r="AB972">
            <v>40051</v>
          </cell>
          <cell r="AC972">
            <v>111.36238279095423</v>
          </cell>
          <cell r="AD972">
            <v>75.454366511383768</v>
          </cell>
          <cell r="AE972">
            <v>66.438139436768267</v>
          </cell>
          <cell r="AF972">
            <v>112.22716732638578</v>
          </cell>
          <cell r="AG972">
            <v>83.545040360520986</v>
          </cell>
        </row>
        <row r="973">
          <cell r="A973">
            <v>40052</v>
          </cell>
          <cell r="B973">
            <v>39.979999999999997</v>
          </cell>
          <cell r="C973">
            <v>17.23</v>
          </cell>
          <cell r="D973">
            <v>23.12</v>
          </cell>
          <cell r="E973">
            <v>110.76944291230006</v>
          </cell>
          <cell r="F973">
            <v>13.61</v>
          </cell>
          <cell r="G973">
            <v>33.1</v>
          </cell>
          <cell r="H973">
            <v>38.5</v>
          </cell>
          <cell r="I973">
            <v>30.47</v>
          </cell>
          <cell r="J973">
            <v>75.900531461190212</v>
          </cell>
          <cell r="K973">
            <v>20.71</v>
          </cell>
          <cell r="L973">
            <v>24.42</v>
          </cell>
          <cell r="M973">
            <v>17.829999999999998</v>
          </cell>
          <cell r="N973">
            <v>66.406497204936187</v>
          </cell>
          <cell r="O973">
            <v>39.979999999999997</v>
          </cell>
          <cell r="P973">
            <v>15.77</v>
          </cell>
          <cell r="Q973">
            <v>23.12</v>
          </cell>
          <cell r="R973">
            <v>54.85</v>
          </cell>
          <cell r="S973">
            <v>17.25</v>
          </cell>
          <cell r="T973">
            <v>56.99</v>
          </cell>
          <cell r="U973">
            <v>63.95</v>
          </cell>
          <cell r="V973">
            <v>13.2</v>
          </cell>
          <cell r="W973">
            <v>16.309999999999999</v>
          </cell>
          <cell r="X973">
            <v>111.88566771025732</v>
          </cell>
          <cell r="Y973">
            <v>2027.73</v>
          </cell>
          <cell r="Z973">
            <v>83.681226167483786</v>
          </cell>
          <cell r="AB973">
            <v>40052</v>
          </cell>
          <cell r="AC973">
            <v>110.76944291230006</v>
          </cell>
          <cell r="AD973">
            <v>75.900531461190212</v>
          </cell>
          <cell r="AE973">
            <v>66.406497204936187</v>
          </cell>
          <cell r="AF973">
            <v>111.88566771025732</v>
          </cell>
          <cell r="AG973">
            <v>83.681226167483786</v>
          </cell>
        </row>
        <row r="974">
          <cell r="A974">
            <v>40053</v>
          </cell>
          <cell r="B974">
            <v>39.92</v>
          </cell>
          <cell r="C974">
            <v>17.21</v>
          </cell>
          <cell r="D974">
            <v>22.45</v>
          </cell>
          <cell r="E974">
            <v>109.73524544953119</v>
          </cell>
          <cell r="F974">
            <v>13.25</v>
          </cell>
          <cell r="G974">
            <v>32.92</v>
          </cell>
          <cell r="H974">
            <v>37.58</v>
          </cell>
          <cell r="I974">
            <v>30.13</v>
          </cell>
          <cell r="J974">
            <v>74.719506594055503</v>
          </cell>
          <cell r="K974">
            <v>20.350000000000001</v>
          </cell>
          <cell r="L974">
            <v>24.02</v>
          </cell>
          <cell r="M974">
            <v>17.510000000000002</v>
          </cell>
          <cell r="N974">
            <v>65.267376858981123</v>
          </cell>
          <cell r="O974">
            <v>39.92</v>
          </cell>
          <cell r="P974">
            <v>15.46</v>
          </cell>
          <cell r="Q974">
            <v>22.45</v>
          </cell>
          <cell r="R974">
            <v>54.4</v>
          </cell>
          <cell r="S974">
            <v>17.02</v>
          </cell>
          <cell r="T974">
            <v>56.22</v>
          </cell>
          <cell r="U974">
            <v>62.73</v>
          </cell>
          <cell r="V974">
            <v>12.87</v>
          </cell>
          <cell r="W974">
            <v>16.02</v>
          </cell>
          <cell r="X974">
            <v>110.27839234304406</v>
          </cell>
          <cell r="Y974">
            <v>2028.77</v>
          </cell>
          <cell r="Z974">
            <v>83.724145330890238</v>
          </cell>
          <cell r="AB974">
            <v>40053</v>
          </cell>
          <cell r="AC974">
            <v>109.73524544953119</v>
          </cell>
          <cell r="AD974">
            <v>74.719506594055503</v>
          </cell>
          <cell r="AE974">
            <v>65.267376858981123</v>
          </cell>
          <cell r="AF974">
            <v>110.27839234304406</v>
          </cell>
          <cell r="AG974">
            <v>83.724145330890238</v>
          </cell>
        </row>
        <row r="975">
          <cell r="A975">
            <v>40054</v>
          </cell>
          <cell r="B975">
            <v>39.92</v>
          </cell>
          <cell r="C975">
            <v>17.21</v>
          </cell>
          <cell r="D975">
            <v>22.45</v>
          </cell>
          <cell r="E975">
            <v>109.73524544953119</v>
          </cell>
          <cell r="F975">
            <v>13.25</v>
          </cell>
          <cell r="G975">
            <v>32.92</v>
          </cell>
          <cell r="H975">
            <v>37.58</v>
          </cell>
          <cell r="I975">
            <v>30.13</v>
          </cell>
          <cell r="J975">
            <v>74.719506594055503</v>
          </cell>
          <cell r="K975">
            <v>20.350000000000001</v>
          </cell>
          <cell r="L975">
            <v>24.02</v>
          </cell>
          <cell r="M975">
            <v>17.510000000000002</v>
          </cell>
          <cell r="N975">
            <v>65.267376858981123</v>
          </cell>
          <cell r="O975">
            <v>39.92</v>
          </cell>
          <cell r="P975">
            <v>15.46</v>
          </cell>
          <cell r="Q975">
            <v>22.45</v>
          </cell>
          <cell r="R975">
            <v>54.4</v>
          </cell>
          <cell r="S975">
            <v>17.02</v>
          </cell>
          <cell r="T975">
            <v>56.22</v>
          </cell>
          <cell r="U975">
            <v>62.73</v>
          </cell>
          <cell r="V975">
            <v>12.87</v>
          </cell>
          <cell r="W975">
            <v>16.02</v>
          </cell>
          <cell r="X975">
            <v>110.27839234304406</v>
          </cell>
          <cell r="Y975">
            <v>2028.77</v>
          </cell>
          <cell r="Z975">
            <v>83.724145330890238</v>
          </cell>
          <cell r="AB975">
            <v>40054</v>
          </cell>
          <cell r="AC975">
            <v>109.73524544953119</v>
          </cell>
          <cell r="AD975">
            <v>74.719506594055503</v>
          </cell>
          <cell r="AE975">
            <v>65.267376858981123</v>
          </cell>
          <cell r="AF975">
            <v>110.27839234304406</v>
          </cell>
          <cell r="AG975">
            <v>83.724145330890238</v>
          </cell>
        </row>
        <row r="976">
          <cell r="A976">
            <v>40055</v>
          </cell>
          <cell r="B976">
            <v>39.92</v>
          </cell>
          <cell r="C976">
            <v>17.21</v>
          </cell>
          <cell r="D976">
            <v>22.45</v>
          </cell>
          <cell r="E976">
            <v>109.73524544953119</v>
          </cell>
          <cell r="F976">
            <v>13.25</v>
          </cell>
          <cell r="G976">
            <v>32.92</v>
          </cell>
          <cell r="H976">
            <v>37.58</v>
          </cell>
          <cell r="I976">
            <v>30.13</v>
          </cell>
          <cell r="J976">
            <v>74.719506594055503</v>
          </cell>
          <cell r="K976">
            <v>20.350000000000001</v>
          </cell>
          <cell r="L976">
            <v>24.02</v>
          </cell>
          <cell r="M976">
            <v>17.510000000000002</v>
          </cell>
          <cell r="N976">
            <v>65.267376858981123</v>
          </cell>
          <cell r="O976">
            <v>39.92</v>
          </cell>
          <cell r="P976">
            <v>15.46</v>
          </cell>
          <cell r="Q976">
            <v>22.45</v>
          </cell>
          <cell r="R976">
            <v>54.4</v>
          </cell>
          <cell r="S976">
            <v>17.02</v>
          </cell>
          <cell r="T976">
            <v>56.22</v>
          </cell>
          <cell r="U976">
            <v>62.73</v>
          </cell>
          <cell r="V976">
            <v>12.87</v>
          </cell>
          <cell r="W976">
            <v>16.02</v>
          </cell>
          <cell r="X976">
            <v>110.27839234304406</v>
          </cell>
          <cell r="Y976">
            <v>2028.77</v>
          </cell>
          <cell r="Z976">
            <v>83.724145330890238</v>
          </cell>
          <cell r="AB976">
            <v>40055</v>
          </cell>
          <cell r="AC976">
            <v>109.73524544953119</v>
          </cell>
          <cell r="AD976">
            <v>74.719506594055503</v>
          </cell>
          <cell r="AE976">
            <v>65.267376858981123</v>
          </cell>
          <cell r="AF976">
            <v>110.27839234304406</v>
          </cell>
          <cell r="AG976">
            <v>83.724145330890238</v>
          </cell>
        </row>
        <row r="977">
          <cell r="A977">
            <v>40056</v>
          </cell>
          <cell r="B977">
            <v>40.229999999999997</v>
          </cell>
          <cell r="C977">
            <v>17.440000000000001</v>
          </cell>
          <cell r="D977">
            <v>22.33</v>
          </cell>
          <cell r="E977">
            <v>110.31439602868174</v>
          </cell>
          <cell r="F977">
            <v>13.08</v>
          </cell>
          <cell r="G977">
            <v>32.090000000000003</v>
          </cell>
          <cell r="H977">
            <v>37.61</v>
          </cell>
          <cell r="I977">
            <v>30.06</v>
          </cell>
          <cell r="J977">
            <v>74.037136670822122</v>
          </cell>
          <cell r="K977">
            <v>20.25</v>
          </cell>
          <cell r="L977">
            <v>23.65</v>
          </cell>
          <cell r="M977">
            <v>17.309999999999999</v>
          </cell>
          <cell r="N977">
            <v>64.560700348064543</v>
          </cell>
          <cell r="O977">
            <v>40.229999999999997</v>
          </cell>
          <cell r="P977">
            <v>14.85</v>
          </cell>
          <cell r="Q977">
            <v>22.33</v>
          </cell>
          <cell r="R977">
            <v>53.84</v>
          </cell>
          <cell r="S977">
            <v>16.77</v>
          </cell>
          <cell r="T977">
            <v>56.86</v>
          </cell>
          <cell r="U977">
            <v>61.71</v>
          </cell>
          <cell r="V977">
            <v>12.86</v>
          </cell>
          <cell r="W977">
            <v>15.86</v>
          </cell>
          <cell r="X977">
            <v>109.61766482488251</v>
          </cell>
          <cell r="Y977">
            <v>2009.06</v>
          </cell>
          <cell r="Z977">
            <v>82.910744647485103</v>
          </cell>
          <cell r="AB977">
            <v>40056</v>
          </cell>
          <cell r="AC977">
            <v>110.31439602868174</v>
          </cell>
          <cell r="AD977">
            <v>74.037136670822122</v>
          </cell>
          <cell r="AE977">
            <v>64.560700348064543</v>
          </cell>
          <cell r="AF977">
            <v>109.61766482488251</v>
          </cell>
          <cell r="AG977">
            <v>82.910744647485103</v>
          </cell>
        </row>
        <row r="978">
          <cell r="A978">
            <v>40057</v>
          </cell>
          <cell r="B978">
            <v>39.6</v>
          </cell>
          <cell r="C978">
            <v>17.010000000000002</v>
          </cell>
          <cell r="D978">
            <v>22.38</v>
          </cell>
          <cell r="E978">
            <v>108.92167677881966</v>
          </cell>
          <cell r="F978">
            <v>13.07</v>
          </cell>
          <cell r="G978">
            <v>31.68</v>
          </cell>
          <cell r="H978">
            <v>37.380000000000003</v>
          </cell>
          <cell r="I978">
            <v>30.33</v>
          </cell>
          <cell r="J978">
            <v>73.787809198871471</v>
          </cell>
          <cell r="K978">
            <v>20.21</v>
          </cell>
          <cell r="L978">
            <v>23.4</v>
          </cell>
          <cell r="M978">
            <v>17.02</v>
          </cell>
          <cell r="N978">
            <v>63.948950532644233</v>
          </cell>
          <cell r="O978">
            <v>39.6</v>
          </cell>
          <cell r="P978">
            <v>14.4</v>
          </cell>
          <cell r="Q978">
            <v>22.38</v>
          </cell>
          <cell r="R978">
            <v>53.84</v>
          </cell>
          <cell r="S978">
            <v>16.66</v>
          </cell>
          <cell r="T978">
            <v>55.74</v>
          </cell>
          <cell r="U978">
            <v>61.74</v>
          </cell>
          <cell r="V978">
            <v>13.23</v>
          </cell>
          <cell r="W978">
            <v>16.03</v>
          </cell>
          <cell r="X978">
            <v>108.99034487786396</v>
          </cell>
          <cell r="Y978">
            <v>1968.89</v>
          </cell>
          <cell r="Z978">
            <v>81.252991960910563</v>
          </cell>
          <cell r="AB978">
            <v>40057</v>
          </cell>
          <cell r="AC978">
            <v>108.92167677881966</v>
          </cell>
          <cell r="AD978">
            <v>73.787809198871471</v>
          </cell>
          <cell r="AE978">
            <v>63.948950532644233</v>
          </cell>
          <cell r="AF978">
            <v>108.99034487786396</v>
          </cell>
          <cell r="AG978">
            <v>81.252991960910563</v>
          </cell>
        </row>
        <row r="979">
          <cell r="A979">
            <v>40058</v>
          </cell>
          <cell r="B979">
            <v>38.86</v>
          </cell>
          <cell r="C979">
            <v>16.8</v>
          </cell>
          <cell r="D979">
            <v>21.63</v>
          </cell>
          <cell r="E979">
            <v>106.57749586321015</v>
          </cell>
          <cell r="F979">
            <v>13.39</v>
          </cell>
          <cell r="G979">
            <v>31.88</v>
          </cell>
          <cell r="H979">
            <v>37.24</v>
          </cell>
          <cell r="I979">
            <v>30.14</v>
          </cell>
          <cell r="J979">
            <v>73.912472934846789</v>
          </cell>
          <cell r="K979">
            <v>20.74</v>
          </cell>
          <cell r="L979">
            <v>23.99</v>
          </cell>
          <cell r="M979">
            <v>17.77</v>
          </cell>
          <cell r="N979">
            <v>65.921316316844212</v>
          </cell>
          <cell r="O979">
            <v>38.86</v>
          </cell>
          <cell r="P979">
            <v>14.55</v>
          </cell>
          <cell r="Q979">
            <v>21.63</v>
          </cell>
          <cell r="R979">
            <v>54.19</v>
          </cell>
          <cell r="S979">
            <v>16.86</v>
          </cell>
          <cell r="T979">
            <v>55.72</v>
          </cell>
          <cell r="U979">
            <v>62.19</v>
          </cell>
          <cell r="V979">
            <v>13.21</v>
          </cell>
          <cell r="W979">
            <v>16.489999999999998</v>
          </cell>
          <cell r="X979">
            <v>109.02004049665773</v>
          </cell>
          <cell r="Y979">
            <v>1967.07</v>
          </cell>
          <cell r="Z979">
            <v>81.177883424949243</v>
          </cell>
          <cell r="AB979">
            <v>40058</v>
          </cell>
          <cell r="AC979">
            <v>106.57749586321015</v>
          </cell>
          <cell r="AD979">
            <v>73.912472934846789</v>
          </cell>
          <cell r="AE979">
            <v>65.921316316844212</v>
          </cell>
          <cell r="AF979">
            <v>109.02004049665773</v>
          </cell>
          <cell r="AG979">
            <v>81.177883424949243</v>
          </cell>
        </row>
        <row r="980">
          <cell r="A980">
            <v>40059</v>
          </cell>
          <cell r="B980">
            <v>38.700000000000003</v>
          </cell>
          <cell r="C980">
            <v>17</v>
          </cell>
          <cell r="D980">
            <v>21.42</v>
          </cell>
          <cell r="E980">
            <v>106.34307777164922</v>
          </cell>
          <cell r="F980">
            <v>13.84</v>
          </cell>
          <cell r="G980">
            <v>31.87</v>
          </cell>
          <cell r="H980">
            <v>37.340000000000003</v>
          </cell>
          <cell r="I980">
            <v>30.05</v>
          </cell>
          <cell r="J980">
            <v>74.207729151630474</v>
          </cell>
          <cell r="K980">
            <v>20.57</v>
          </cell>
          <cell r="L980">
            <v>23.98</v>
          </cell>
          <cell r="M980">
            <v>17.5</v>
          </cell>
          <cell r="N980">
            <v>65.446682839362936</v>
          </cell>
          <cell r="O980">
            <v>38.700000000000003</v>
          </cell>
          <cell r="P980">
            <v>14.54</v>
          </cell>
          <cell r="Q980">
            <v>21.42</v>
          </cell>
          <cell r="R980">
            <v>55.13</v>
          </cell>
          <cell r="S980">
            <v>16.91</v>
          </cell>
          <cell r="T980">
            <v>55.49</v>
          </cell>
          <cell r="U980">
            <v>62.98</v>
          </cell>
          <cell r="V980">
            <v>13.35</v>
          </cell>
          <cell r="W980">
            <v>16.11</v>
          </cell>
          <cell r="X980">
            <v>109.36525206513544</v>
          </cell>
          <cell r="Y980">
            <v>1983.2</v>
          </cell>
          <cell r="Z980">
            <v>81.843543142012919</v>
          </cell>
          <cell r="AB980">
            <v>40059</v>
          </cell>
          <cell r="AC980">
            <v>106.34307777164922</v>
          </cell>
          <cell r="AD980">
            <v>74.207729151630474</v>
          </cell>
          <cell r="AE980">
            <v>65.446682839362936</v>
          </cell>
          <cell r="AF980">
            <v>109.36525206513544</v>
          </cell>
          <cell r="AG980">
            <v>81.843543142012919</v>
          </cell>
        </row>
        <row r="981">
          <cell r="A981">
            <v>40060</v>
          </cell>
          <cell r="B981">
            <v>39.450000000000003</v>
          </cell>
          <cell r="C981">
            <v>16.91</v>
          </cell>
          <cell r="D981">
            <v>21.6</v>
          </cell>
          <cell r="E981">
            <v>107.50137892995038</v>
          </cell>
          <cell r="F981">
            <v>14.25</v>
          </cell>
          <cell r="G981">
            <v>32.07</v>
          </cell>
          <cell r="H981">
            <v>37.700000000000003</v>
          </cell>
          <cell r="I981">
            <v>29.66</v>
          </cell>
          <cell r="J981">
            <v>74.588281608818335</v>
          </cell>
          <cell r="K981">
            <v>20.74</v>
          </cell>
          <cell r="L981">
            <v>24.15</v>
          </cell>
          <cell r="M981">
            <v>18.03</v>
          </cell>
          <cell r="N981">
            <v>66.364307562493408</v>
          </cell>
          <cell r="O981">
            <v>39.450000000000003</v>
          </cell>
          <cell r="P981">
            <v>14.8</v>
          </cell>
          <cell r="Q981">
            <v>21.6</v>
          </cell>
          <cell r="R981">
            <v>56.15</v>
          </cell>
          <cell r="S981">
            <v>17.02</v>
          </cell>
          <cell r="T981">
            <v>56.13</v>
          </cell>
          <cell r="U981">
            <v>63.71</v>
          </cell>
          <cell r="V981">
            <v>13.39</v>
          </cell>
          <cell r="W981">
            <v>16</v>
          </cell>
          <cell r="X981">
            <v>110.70897881555386</v>
          </cell>
          <cell r="Y981">
            <v>2018.78</v>
          </cell>
          <cell r="Z981">
            <v>83.311873751630102</v>
          </cell>
          <cell r="AB981">
            <v>40060</v>
          </cell>
          <cell r="AC981">
            <v>107.50137892995038</v>
          </cell>
          <cell r="AD981">
            <v>74.588281608818335</v>
          </cell>
          <cell r="AE981">
            <v>66.364307562493408</v>
          </cell>
          <cell r="AF981">
            <v>110.70897881555386</v>
          </cell>
          <cell r="AG981">
            <v>83.311873751630102</v>
          </cell>
        </row>
        <row r="982">
          <cell r="A982">
            <v>40061</v>
          </cell>
          <cell r="B982">
            <v>39.450000000000003</v>
          </cell>
          <cell r="C982">
            <v>16.91</v>
          </cell>
          <cell r="D982">
            <v>21.6</v>
          </cell>
          <cell r="E982">
            <v>107.50137892995038</v>
          </cell>
          <cell r="F982">
            <v>14.25</v>
          </cell>
          <cell r="G982">
            <v>32.07</v>
          </cell>
          <cell r="H982">
            <v>37.700000000000003</v>
          </cell>
          <cell r="I982">
            <v>29.66</v>
          </cell>
          <cell r="J982">
            <v>74.588281608818335</v>
          </cell>
          <cell r="K982">
            <v>20.74</v>
          </cell>
          <cell r="L982">
            <v>24.15</v>
          </cell>
          <cell r="M982">
            <v>18.03</v>
          </cell>
          <cell r="N982">
            <v>66.364307562493408</v>
          </cell>
          <cell r="O982">
            <v>39.450000000000003</v>
          </cell>
          <cell r="P982">
            <v>14.8</v>
          </cell>
          <cell r="Q982">
            <v>21.6</v>
          </cell>
          <cell r="R982">
            <v>56.15</v>
          </cell>
          <cell r="S982">
            <v>17.02</v>
          </cell>
          <cell r="T982">
            <v>56.13</v>
          </cell>
          <cell r="U982">
            <v>63.71</v>
          </cell>
          <cell r="V982">
            <v>13.39</v>
          </cell>
          <cell r="W982">
            <v>16</v>
          </cell>
          <cell r="X982">
            <v>110.70897881555386</v>
          </cell>
          <cell r="Y982">
            <v>2018.78</v>
          </cell>
          <cell r="Z982">
            <v>83.311873751630102</v>
          </cell>
          <cell r="AB982">
            <v>40061</v>
          </cell>
          <cell r="AC982">
            <v>107.50137892995038</v>
          </cell>
          <cell r="AD982">
            <v>74.588281608818335</v>
          </cell>
          <cell r="AE982">
            <v>66.364307562493408</v>
          </cell>
          <cell r="AF982">
            <v>110.70897881555386</v>
          </cell>
          <cell r="AG982">
            <v>83.311873751630102</v>
          </cell>
        </row>
        <row r="983">
          <cell r="A983">
            <v>40062</v>
          </cell>
          <cell r="B983">
            <v>39.450000000000003</v>
          </cell>
          <cell r="C983">
            <v>16.91</v>
          </cell>
          <cell r="D983">
            <v>21.6</v>
          </cell>
          <cell r="E983">
            <v>107.50137892995038</v>
          </cell>
          <cell r="F983">
            <v>14.25</v>
          </cell>
          <cell r="G983">
            <v>32.07</v>
          </cell>
          <cell r="H983">
            <v>37.700000000000003</v>
          </cell>
          <cell r="I983">
            <v>29.66</v>
          </cell>
          <cell r="J983">
            <v>74.588281608818335</v>
          </cell>
          <cell r="K983">
            <v>20.74</v>
          </cell>
          <cell r="L983">
            <v>24.15</v>
          </cell>
          <cell r="M983">
            <v>18.03</v>
          </cell>
          <cell r="N983">
            <v>66.364307562493408</v>
          </cell>
          <cell r="O983">
            <v>39.450000000000003</v>
          </cell>
          <cell r="P983">
            <v>14.8</v>
          </cell>
          <cell r="Q983">
            <v>21.6</v>
          </cell>
          <cell r="R983">
            <v>56.15</v>
          </cell>
          <cell r="S983">
            <v>17.02</v>
          </cell>
          <cell r="T983">
            <v>56.13</v>
          </cell>
          <cell r="U983">
            <v>63.71</v>
          </cell>
          <cell r="V983">
            <v>13.39</v>
          </cell>
          <cell r="W983">
            <v>16</v>
          </cell>
          <cell r="X983">
            <v>110.70897881555386</v>
          </cell>
          <cell r="Y983">
            <v>2018.78</v>
          </cell>
          <cell r="Z983">
            <v>83.311873751630102</v>
          </cell>
          <cell r="AB983">
            <v>40062</v>
          </cell>
          <cell r="AC983">
            <v>107.50137892995038</v>
          </cell>
          <cell r="AD983">
            <v>74.588281608818335</v>
          </cell>
          <cell r="AE983">
            <v>66.364307562493408</v>
          </cell>
          <cell r="AF983">
            <v>110.70897881555386</v>
          </cell>
          <cell r="AG983">
            <v>83.311873751630102</v>
          </cell>
        </row>
        <row r="984">
          <cell r="A984">
            <v>40063</v>
          </cell>
          <cell r="B984">
            <v>39.450000000000003</v>
          </cell>
          <cell r="C984">
            <v>16.91</v>
          </cell>
          <cell r="D984">
            <v>21.6</v>
          </cell>
          <cell r="E984">
            <v>107.50137892995038</v>
          </cell>
          <cell r="F984">
            <v>14.25</v>
          </cell>
          <cell r="G984">
            <v>32.07</v>
          </cell>
          <cell r="H984">
            <v>37.700000000000003</v>
          </cell>
          <cell r="I984">
            <v>29.66</v>
          </cell>
          <cell r="J984">
            <v>74.588281608818335</v>
          </cell>
          <cell r="K984">
            <v>20.74</v>
          </cell>
          <cell r="L984">
            <v>24.15</v>
          </cell>
          <cell r="M984">
            <v>18.03</v>
          </cell>
          <cell r="N984">
            <v>66.364307562493408</v>
          </cell>
          <cell r="O984">
            <v>39.450000000000003</v>
          </cell>
          <cell r="P984">
            <v>14.8</v>
          </cell>
          <cell r="Q984">
            <v>21.6</v>
          </cell>
          <cell r="R984">
            <v>56.15</v>
          </cell>
          <cell r="S984">
            <v>17.02</v>
          </cell>
          <cell r="T984">
            <v>56.13</v>
          </cell>
          <cell r="U984">
            <v>63.71</v>
          </cell>
          <cell r="V984">
            <v>13.39</v>
          </cell>
          <cell r="W984">
            <v>16</v>
          </cell>
          <cell r="X984">
            <v>110.70897881555386</v>
          </cell>
          <cell r="Y984">
            <v>2018.78</v>
          </cell>
          <cell r="Z984">
            <v>83.311873751630102</v>
          </cell>
          <cell r="AB984">
            <v>40063</v>
          </cell>
          <cell r="AC984">
            <v>107.50137892995038</v>
          </cell>
          <cell r="AD984">
            <v>74.588281608818335</v>
          </cell>
          <cell r="AE984">
            <v>66.364307562493408</v>
          </cell>
          <cell r="AF984">
            <v>110.70897881555386</v>
          </cell>
          <cell r="AG984">
            <v>83.311873751630102</v>
          </cell>
        </row>
        <row r="985">
          <cell r="A985">
            <v>40064</v>
          </cell>
          <cell r="B985">
            <v>39.26</v>
          </cell>
          <cell r="C985">
            <v>16.899999999999999</v>
          </cell>
          <cell r="D985">
            <v>21.85</v>
          </cell>
          <cell r="E985">
            <v>107.57032542746828</v>
          </cell>
          <cell r="F985">
            <v>14.37</v>
          </cell>
          <cell r="G985">
            <v>31.9</v>
          </cell>
          <cell r="H985">
            <v>37.6</v>
          </cell>
          <cell r="I985">
            <v>29.8</v>
          </cell>
          <cell r="J985">
            <v>74.581720359556456</v>
          </cell>
          <cell r="K985">
            <v>20.239999999999998</v>
          </cell>
          <cell r="L985">
            <v>23.96</v>
          </cell>
          <cell r="M985">
            <v>17.850000000000001</v>
          </cell>
          <cell r="N985">
            <v>65.446682839362936</v>
          </cell>
          <cell r="O985">
            <v>39.26</v>
          </cell>
          <cell r="P985">
            <v>14.77</v>
          </cell>
          <cell r="Q985">
            <v>21.85</v>
          </cell>
          <cell r="R985">
            <v>56.9</v>
          </cell>
          <cell r="S985">
            <v>17.07</v>
          </cell>
          <cell r="T985">
            <v>56.01</v>
          </cell>
          <cell r="U985">
            <v>64</v>
          </cell>
          <cell r="V985">
            <v>13.47</v>
          </cell>
          <cell r="W985">
            <v>15.9</v>
          </cell>
          <cell r="X985">
            <v>111.07275014577765</v>
          </cell>
          <cell r="Y985">
            <v>2037.77</v>
          </cell>
          <cell r="Z985">
            <v>84.095561168061536</v>
          </cell>
          <cell r="AB985">
            <v>40064</v>
          </cell>
          <cell r="AC985">
            <v>107.57032542746828</v>
          </cell>
          <cell r="AD985">
            <v>74.581720359556456</v>
          </cell>
          <cell r="AE985">
            <v>65.446682839362936</v>
          </cell>
          <cell r="AF985">
            <v>111.07275014577765</v>
          </cell>
          <cell r="AG985">
            <v>84.095561168061536</v>
          </cell>
        </row>
        <row r="986">
          <cell r="A986">
            <v>40065</v>
          </cell>
          <cell r="B986">
            <v>39.51</v>
          </cell>
          <cell r="C986">
            <v>16.95</v>
          </cell>
          <cell r="D986">
            <v>21.97</v>
          </cell>
          <cell r="E986">
            <v>108.14947600661885</v>
          </cell>
          <cell r="F986">
            <v>15.09</v>
          </cell>
          <cell r="G986">
            <v>32.090000000000003</v>
          </cell>
          <cell r="H986">
            <v>38.28</v>
          </cell>
          <cell r="I986">
            <v>29.98</v>
          </cell>
          <cell r="J986">
            <v>75.743061478905588</v>
          </cell>
          <cell r="K986">
            <v>20.59</v>
          </cell>
          <cell r="L986">
            <v>24.18</v>
          </cell>
          <cell r="M986">
            <v>18.260000000000002</v>
          </cell>
          <cell r="N986">
            <v>66.48032907921106</v>
          </cell>
          <cell r="O986">
            <v>39.51</v>
          </cell>
          <cell r="P986">
            <v>16.37</v>
          </cell>
          <cell r="Q986">
            <v>21.97</v>
          </cell>
          <cell r="R986">
            <v>57.18</v>
          </cell>
          <cell r="S986">
            <v>17.72</v>
          </cell>
          <cell r="T986">
            <v>57.25</v>
          </cell>
          <cell r="U986">
            <v>65.64</v>
          </cell>
          <cell r="V986">
            <v>13.75</v>
          </cell>
          <cell r="W986">
            <v>15.8</v>
          </cell>
          <cell r="X986">
            <v>113.2850737459141</v>
          </cell>
          <cell r="Y986">
            <v>2060.39</v>
          </cell>
          <cell r="Z986">
            <v>85.029052972152058</v>
          </cell>
          <cell r="AB986">
            <v>40065</v>
          </cell>
          <cell r="AC986">
            <v>108.14947600661885</v>
          </cell>
          <cell r="AD986">
            <v>75.743061478905588</v>
          </cell>
          <cell r="AE986">
            <v>66.48032907921106</v>
          </cell>
          <cell r="AF986">
            <v>113.2850737459141</v>
          </cell>
          <cell r="AG986">
            <v>85.029052972152058</v>
          </cell>
        </row>
        <row r="987">
          <cell r="A987">
            <v>40066</v>
          </cell>
          <cell r="B987">
            <v>39.75</v>
          </cell>
          <cell r="C987">
            <v>16.920000000000002</v>
          </cell>
          <cell r="D987">
            <v>22.25</v>
          </cell>
          <cell r="E987">
            <v>108.82515168229455</v>
          </cell>
          <cell r="F987">
            <v>16.04</v>
          </cell>
          <cell r="G987">
            <v>32.44</v>
          </cell>
          <cell r="H987">
            <v>38.47</v>
          </cell>
          <cell r="I987">
            <v>30.35</v>
          </cell>
          <cell r="J987">
            <v>76.963453841611425</v>
          </cell>
          <cell r="K987">
            <v>20.94</v>
          </cell>
          <cell r="L987">
            <v>24.8</v>
          </cell>
          <cell r="M987">
            <v>19.010000000000002</v>
          </cell>
          <cell r="N987">
            <v>68.294483704250609</v>
          </cell>
          <cell r="O987">
            <v>39.75</v>
          </cell>
          <cell r="P987">
            <v>16.86</v>
          </cell>
          <cell r="Q987">
            <v>22.25</v>
          </cell>
          <cell r="R987">
            <v>57.51</v>
          </cell>
          <cell r="S987">
            <v>18.41</v>
          </cell>
          <cell r="T987">
            <v>57.13</v>
          </cell>
          <cell r="U987">
            <v>65.87</v>
          </cell>
          <cell r="V987">
            <v>14.02</v>
          </cell>
          <cell r="W987">
            <v>15.9</v>
          </cell>
          <cell r="X987">
            <v>114.21677378556888</v>
          </cell>
          <cell r="Y987">
            <v>2084.02</v>
          </cell>
          <cell r="Z987">
            <v>86.004225886858492</v>
          </cell>
          <cell r="AB987">
            <v>40066</v>
          </cell>
          <cell r="AC987">
            <v>108.82515168229455</v>
          </cell>
          <cell r="AD987">
            <v>76.963453841611425</v>
          </cell>
          <cell r="AE987">
            <v>68.294483704250609</v>
          </cell>
          <cell r="AF987">
            <v>114.21677378556888</v>
          </cell>
          <cell r="AG987">
            <v>86.004225886858492</v>
          </cell>
        </row>
        <row r="988">
          <cell r="A988">
            <v>40067</v>
          </cell>
          <cell r="B988">
            <v>39.299999999999997</v>
          </cell>
          <cell r="C988">
            <v>16.5</v>
          </cell>
          <cell r="D988">
            <v>21.9</v>
          </cell>
          <cell r="E988">
            <v>107.14285714285714</v>
          </cell>
          <cell r="F988">
            <v>15.69</v>
          </cell>
          <cell r="G988">
            <v>32.39</v>
          </cell>
          <cell r="H988">
            <v>38.479999999999997</v>
          </cell>
          <cell r="I988">
            <v>30.51</v>
          </cell>
          <cell r="J988">
            <v>76.812545108588679</v>
          </cell>
          <cell r="K988">
            <v>21.21</v>
          </cell>
          <cell r="L988">
            <v>24.69</v>
          </cell>
          <cell r="M988">
            <v>19.62</v>
          </cell>
          <cell r="N988">
            <v>69.106634321274143</v>
          </cell>
          <cell r="O988">
            <v>39.299999999999997</v>
          </cell>
          <cell r="P988">
            <v>16.64</v>
          </cell>
          <cell r="Q988">
            <v>21.9</v>
          </cell>
          <cell r="R988">
            <v>56.92</v>
          </cell>
          <cell r="S988">
            <v>18.62</v>
          </cell>
          <cell r="T988">
            <v>57.56</v>
          </cell>
          <cell r="U988">
            <v>66.87</v>
          </cell>
          <cell r="V988">
            <v>14.16</v>
          </cell>
          <cell r="W988">
            <v>15.88</v>
          </cell>
          <cell r="X988">
            <v>114.27245307080725</v>
          </cell>
          <cell r="Y988">
            <v>2080.9</v>
          </cell>
          <cell r="Z988">
            <v>85.875468396639107</v>
          </cell>
          <cell r="AB988">
            <v>40067</v>
          </cell>
          <cell r="AC988">
            <v>107.14285714285714</v>
          </cell>
          <cell r="AD988">
            <v>76.812545108588679</v>
          </cell>
          <cell r="AE988">
            <v>69.106634321274143</v>
          </cell>
          <cell r="AF988">
            <v>114.27245307080725</v>
          </cell>
          <cell r="AG988">
            <v>85.875468396639107</v>
          </cell>
        </row>
        <row r="989">
          <cell r="A989">
            <v>40068</v>
          </cell>
          <cell r="B989">
            <v>39.299999999999997</v>
          </cell>
          <cell r="C989">
            <v>16.5</v>
          </cell>
          <cell r="D989">
            <v>21.9</v>
          </cell>
          <cell r="E989">
            <v>107.14285714285714</v>
          </cell>
          <cell r="F989">
            <v>15.69</v>
          </cell>
          <cell r="G989">
            <v>32.39</v>
          </cell>
          <cell r="H989">
            <v>38.479999999999997</v>
          </cell>
          <cell r="I989">
            <v>30.51</v>
          </cell>
          <cell r="J989">
            <v>76.812545108588679</v>
          </cell>
          <cell r="K989">
            <v>21.21</v>
          </cell>
          <cell r="L989">
            <v>24.69</v>
          </cell>
          <cell r="M989">
            <v>19.62</v>
          </cell>
          <cell r="N989">
            <v>69.106634321274143</v>
          </cell>
          <cell r="O989">
            <v>39.299999999999997</v>
          </cell>
          <cell r="P989">
            <v>16.64</v>
          </cell>
          <cell r="Q989">
            <v>21.9</v>
          </cell>
          <cell r="R989">
            <v>56.92</v>
          </cell>
          <cell r="S989">
            <v>18.62</v>
          </cell>
          <cell r="T989">
            <v>57.56</v>
          </cell>
          <cell r="U989">
            <v>66.87</v>
          </cell>
          <cell r="V989">
            <v>14.16</v>
          </cell>
          <cell r="W989">
            <v>15.88</v>
          </cell>
          <cell r="X989">
            <v>114.27245307080725</v>
          </cell>
          <cell r="Y989">
            <v>2080.9</v>
          </cell>
          <cell r="Z989">
            <v>85.875468396639107</v>
          </cell>
          <cell r="AB989">
            <v>40068</v>
          </cell>
          <cell r="AC989">
            <v>107.14285714285714</v>
          </cell>
          <cell r="AD989">
            <v>76.812545108588679</v>
          </cell>
          <cell r="AE989">
            <v>69.106634321274143</v>
          </cell>
          <cell r="AF989">
            <v>114.27245307080725</v>
          </cell>
          <cell r="AG989">
            <v>85.875468396639107</v>
          </cell>
        </row>
        <row r="990">
          <cell r="A990">
            <v>40069</v>
          </cell>
          <cell r="B990">
            <v>39.299999999999997</v>
          </cell>
          <cell r="C990">
            <v>16.5</v>
          </cell>
          <cell r="D990">
            <v>21.9</v>
          </cell>
          <cell r="E990">
            <v>107.14285714285714</v>
          </cell>
          <cell r="F990">
            <v>15.69</v>
          </cell>
          <cell r="G990">
            <v>32.39</v>
          </cell>
          <cell r="H990">
            <v>38.479999999999997</v>
          </cell>
          <cell r="I990">
            <v>30.51</v>
          </cell>
          <cell r="J990">
            <v>76.812545108588679</v>
          </cell>
          <cell r="K990">
            <v>21.21</v>
          </cell>
          <cell r="L990">
            <v>24.69</v>
          </cell>
          <cell r="M990">
            <v>19.62</v>
          </cell>
          <cell r="N990">
            <v>69.106634321274143</v>
          </cell>
          <cell r="O990">
            <v>39.299999999999997</v>
          </cell>
          <cell r="P990">
            <v>16.64</v>
          </cell>
          <cell r="Q990">
            <v>21.9</v>
          </cell>
          <cell r="R990">
            <v>56.92</v>
          </cell>
          <cell r="S990">
            <v>18.62</v>
          </cell>
          <cell r="T990">
            <v>57.56</v>
          </cell>
          <cell r="U990">
            <v>66.87</v>
          </cell>
          <cell r="V990">
            <v>14.16</v>
          </cell>
          <cell r="W990">
            <v>15.88</v>
          </cell>
          <cell r="X990">
            <v>114.27245307080725</v>
          </cell>
          <cell r="Y990">
            <v>2080.9</v>
          </cell>
          <cell r="Z990">
            <v>85.875468396639107</v>
          </cell>
          <cell r="AB990">
            <v>40069</v>
          </cell>
          <cell r="AC990">
            <v>107.14285714285714</v>
          </cell>
          <cell r="AD990">
            <v>76.812545108588679</v>
          </cell>
          <cell r="AE990">
            <v>69.106634321274143</v>
          </cell>
          <cell r="AF990">
            <v>114.27245307080725</v>
          </cell>
          <cell r="AG990">
            <v>85.875468396639107</v>
          </cell>
        </row>
        <row r="991">
          <cell r="A991">
            <v>40070</v>
          </cell>
          <cell r="B991">
            <v>39.729999999999997</v>
          </cell>
          <cell r="C991">
            <v>16.489999999999998</v>
          </cell>
          <cell r="D991">
            <v>22.49</v>
          </cell>
          <cell r="E991">
            <v>108.53557639271925</v>
          </cell>
          <cell r="F991">
            <v>16.100000000000001</v>
          </cell>
          <cell r="G991">
            <v>32.799999999999997</v>
          </cell>
          <cell r="H991">
            <v>38.270000000000003</v>
          </cell>
          <cell r="I991">
            <v>30.62</v>
          </cell>
          <cell r="J991">
            <v>77.284955055442566</v>
          </cell>
          <cell r="K991">
            <v>21.16</v>
          </cell>
          <cell r="L991">
            <v>24.58</v>
          </cell>
          <cell r="M991">
            <v>19.37</v>
          </cell>
          <cell r="N991">
            <v>68.674190486235631</v>
          </cell>
          <cell r="O991">
            <v>39.729999999999997</v>
          </cell>
          <cell r="P991">
            <v>17.13</v>
          </cell>
          <cell r="Q991">
            <v>22.49</v>
          </cell>
          <cell r="R991">
            <v>56.77</v>
          </cell>
          <cell r="S991">
            <v>19.07</v>
          </cell>
          <cell r="T991">
            <v>58.23</v>
          </cell>
          <cell r="U991">
            <v>67.459999999999994</v>
          </cell>
          <cell r="V991">
            <v>14.45</v>
          </cell>
          <cell r="W991">
            <v>16.05</v>
          </cell>
          <cell r="X991">
            <v>115.58277225008268</v>
          </cell>
          <cell r="Y991">
            <v>2091.7800000000002</v>
          </cell>
          <cell r="Z991">
            <v>86.324468875352849</v>
          </cell>
          <cell r="AB991">
            <v>40070</v>
          </cell>
          <cell r="AC991">
            <v>108.53557639271925</v>
          </cell>
          <cell r="AD991">
            <v>77.284955055442566</v>
          </cell>
          <cell r="AE991">
            <v>68.674190486235631</v>
          </cell>
          <cell r="AF991">
            <v>115.58277225008268</v>
          </cell>
          <cell r="AG991">
            <v>86.324468875352849</v>
          </cell>
        </row>
        <row r="992">
          <cell r="A992">
            <v>40071</v>
          </cell>
          <cell r="B992">
            <v>39.340000000000003</v>
          </cell>
          <cell r="C992">
            <v>16.75</v>
          </cell>
          <cell r="D992">
            <v>22.11</v>
          </cell>
          <cell r="E992">
            <v>107.83232211803642</v>
          </cell>
          <cell r="F992">
            <v>15.8</v>
          </cell>
          <cell r="G992">
            <v>33.020000000000003</v>
          </cell>
          <cell r="H992">
            <v>37.92</v>
          </cell>
          <cell r="I992">
            <v>30.47</v>
          </cell>
          <cell r="J992">
            <v>76.90440259825472</v>
          </cell>
          <cell r="K992">
            <v>20.88</v>
          </cell>
          <cell r="L992">
            <v>23.77</v>
          </cell>
          <cell r="M992">
            <v>19.260000000000002</v>
          </cell>
          <cell r="N992">
            <v>67.408501212952217</v>
          </cell>
          <cell r="O992">
            <v>39.340000000000003</v>
          </cell>
          <cell r="P992">
            <v>17.100000000000001</v>
          </cell>
          <cell r="Q992">
            <v>22.11</v>
          </cell>
          <cell r="R992">
            <v>56.94</v>
          </cell>
          <cell r="S992">
            <v>19.239999999999998</v>
          </cell>
          <cell r="T992">
            <v>57.69</v>
          </cell>
          <cell r="U992">
            <v>68</v>
          </cell>
          <cell r="V992">
            <v>14.89</v>
          </cell>
          <cell r="W992">
            <v>15.98</v>
          </cell>
          <cell r="X992">
            <v>115.5493646789397</v>
          </cell>
          <cell r="Y992">
            <v>2102.64</v>
          </cell>
          <cell r="Z992">
            <v>86.772643985539545</v>
          </cell>
          <cell r="AB992">
            <v>40071</v>
          </cell>
          <cell r="AC992">
            <v>107.83232211803642</v>
          </cell>
          <cell r="AD992">
            <v>76.90440259825472</v>
          </cell>
          <cell r="AE992">
            <v>67.408501212952217</v>
          </cell>
          <cell r="AF992">
            <v>115.5493646789397</v>
          </cell>
          <cell r="AG992">
            <v>86.772643985539545</v>
          </cell>
        </row>
        <row r="993">
          <cell r="A993">
            <v>40072</v>
          </cell>
          <cell r="B993">
            <v>39.25</v>
          </cell>
          <cell r="C993">
            <v>16.36</v>
          </cell>
          <cell r="D993">
            <v>21.89</v>
          </cell>
          <cell r="E993">
            <v>106.86707115278544</v>
          </cell>
          <cell r="F993">
            <v>16.12</v>
          </cell>
          <cell r="G993">
            <v>33</v>
          </cell>
          <cell r="H993">
            <v>37.75</v>
          </cell>
          <cell r="I993">
            <v>31.52</v>
          </cell>
          <cell r="J993">
            <v>77.678630011154127</v>
          </cell>
          <cell r="K993">
            <v>21.09</v>
          </cell>
          <cell r="L993">
            <v>23.85</v>
          </cell>
          <cell r="M993">
            <v>19.13</v>
          </cell>
          <cell r="N993">
            <v>67.577259782723331</v>
          </cell>
          <cell r="O993">
            <v>39.25</v>
          </cell>
          <cell r="P993">
            <v>17.11</v>
          </cell>
          <cell r="Q993">
            <v>21.89</v>
          </cell>
          <cell r="R993">
            <v>57.71</v>
          </cell>
          <cell r="S993">
            <v>19.329999999999998</v>
          </cell>
          <cell r="T993">
            <v>57.66</v>
          </cell>
          <cell r="U993">
            <v>68.88</v>
          </cell>
          <cell r="V993">
            <v>15.31</v>
          </cell>
          <cell r="W993">
            <v>16</v>
          </cell>
          <cell r="X993">
            <v>116.23607586354584</v>
          </cell>
          <cell r="Y993">
            <v>2133.15</v>
          </cell>
          <cell r="Z993">
            <v>88.031743673550238</v>
          </cell>
          <cell r="AB993">
            <v>40072</v>
          </cell>
          <cell r="AC993">
            <v>106.86707115278544</v>
          </cell>
          <cell r="AD993">
            <v>77.678630011154127</v>
          </cell>
          <cell r="AE993">
            <v>67.577259782723331</v>
          </cell>
          <cell r="AF993">
            <v>116.23607586354584</v>
          </cell>
          <cell r="AG993">
            <v>88.031743673550238</v>
          </cell>
        </row>
        <row r="994">
          <cell r="A994">
            <v>40073</v>
          </cell>
          <cell r="B994">
            <v>40.03</v>
          </cell>
          <cell r="C994">
            <v>16.68</v>
          </cell>
          <cell r="D994">
            <v>21.83</v>
          </cell>
          <cell r="E994">
            <v>108.3011583011583</v>
          </cell>
          <cell r="F994">
            <v>16.350000000000001</v>
          </cell>
          <cell r="G994">
            <v>33.03</v>
          </cell>
          <cell r="H994">
            <v>37.25</v>
          </cell>
          <cell r="I994">
            <v>31.17</v>
          </cell>
          <cell r="J994">
            <v>77.291516304704416</v>
          </cell>
          <cell r="K994">
            <v>20.73</v>
          </cell>
          <cell r="L994">
            <v>24</v>
          </cell>
          <cell r="M994">
            <v>19.03</v>
          </cell>
          <cell r="N994">
            <v>67.250290053791801</v>
          </cell>
          <cell r="O994">
            <v>40.03</v>
          </cell>
          <cell r="P994">
            <v>17.3</v>
          </cell>
          <cell r="Q994">
            <v>21.83</v>
          </cell>
          <cell r="R994">
            <v>58.03</v>
          </cell>
          <cell r="S994">
            <v>19.34</v>
          </cell>
          <cell r="T994">
            <v>58.15</v>
          </cell>
          <cell r="U994">
            <v>68.62</v>
          </cell>
          <cell r="V994">
            <v>15</v>
          </cell>
          <cell r="W994">
            <v>16.54</v>
          </cell>
          <cell r="X994">
            <v>116.86710776291361</v>
          </cell>
          <cell r="Y994">
            <v>2126.75</v>
          </cell>
          <cell r="Z994">
            <v>87.767625744895099</v>
          </cell>
          <cell r="AB994">
            <v>40073</v>
          </cell>
          <cell r="AC994">
            <v>108.3011583011583</v>
          </cell>
          <cell r="AD994">
            <v>77.291516304704416</v>
          </cell>
          <cell r="AE994">
            <v>67.250290053791801</v>
          </cell>
          <cell r="AF994">
            <v>116.86710776291361</v>
          </cell>
          <cell r="AG994">
            <v>87.767625744895099</v>
          </cell>
        </row>
        <row r="995">
          <cell r="A995">
            <v>40074</v>
          </cell>
          <cell r="B995">
            <v>40.19</v>
          </cell>
          <cell r="C995">
            <v>16.600000000000001</v>
          </cell>
          <cell r="D995">
            <v>22</v>
          </cell>
          <cell r="E995">
            <v>108.64589078874793</v>
          </cell>
          <cell r="F995">
            <v>16.2</v>
          </cell>
          <cell r="G995">
            <v>32.979999999999997</v>
          </cell>
          <cell r="H995">
            <v>37.72</v>
          </cell>
          <cell r="I995">
            <v>30.37</v>
          </cell>
          <cell r="J995">
            <v>76.943770093825862</v>
          </cell>
          <cell r="K995">
            <v>21.1</v>
          </cell>
          <cell r="L995">
            <v>24.43</v>
          </cell>
          <cell r="M995">
            <v>19.11</v>
          </cell>
          <cell r="N995">
            <v>68.178462187532958</v>
          </cell>
          <cell r="O995">
            <v>40.19</v>
          </cell>
          <cell r="P995">
            <v>18.93</v>
          </cell>
          <cell r="Q995">
            <v>22</v>
          </cell>
          <cell r="R995">
            <v>59.54</v>
          </cell>
          <cell r="S995">
            <v>19.43</v>
          </cell>
          <cell r="T995">
            <v>58.46</v>
          </cell>
          <cell r="U995">
            <v>70.930000000000007</v>
          </cell>
          <cell r="V995">
            <v>15.01</v>
          </cell>
          <cell r="W995">
            <v>16.45</v>
          </cell>
          <cell r="X995">
            <v>119.13139869593917</v>
          </cell>
          <cell r="Y995">
            <v>2132.86</v>
          </cell>
          <cell r="Z995">
            <v>88.01977582990807</v>
          </cell>
          <cell r="AB995">
            <v>40074</v>
          </cell>
          <cell r="AC995">
            <v>108.64589078874793</v>
          </cell>
          <cell r="AD995">
            <v>76.943770093825862</v>
          </cell>
          <cell r="AE995">
            <v>68.178462187532958</v>
          </cell>
          <cell r="AF995">
            <v>119.13139869593917</v>
          </cell>
          <cell r="AG995">
            <v>88.01977582990807</v>
          </cell>
        </row>
        <row r="996">
          <cell r="A996">
            <v>40075</v>
          </cell>
          <cell r="B996">
            <v>40.19</v>
          </cell>
          <cell r="C996">
            <v>16.600000000000001</v>
          </cell>
          <cell r="D996">
            <v>22</v>
          </cell>
          <cell r="E996">
            <v>108.64589078874793</v>
          </cell>
          <cell r="F996">
            <v>16.2</v>
          </cell>
          <cell r="G996">
            <v>32.979999999999997</v>
          </cell>
          <cell r="H996">
            <v>37.72</v>
          </cell>
          <cell r="I996">
            <v>30.37</v>
          </cell>
          <cell r="J996">
            <v>76.943770093825862</v>
          </cell>
          <cell r="K996">
            <v>21.1</v>
          </cell>
          <cell r="L996">
            <v>24.43</v>
          </cell>
          <cell r="M996">
            <v>19.11</v>
          </cell>
          <cell r="N996">
            <v>68.178462187532958</v>
          </cell>
          <cell r="O996">
            <v>40.19</v>
          </cell>
          <cell r="P996">
            <v>18.93</v>
          </cell>
          <cell r="Q996">
            <v>22</v>
          </cell>
          <cell r="R996">
            <v>59.54</v>
          </cell>
          <cell r="S996">
            <v>19.43</v>
          </cell>
          <cell r="T996">
            <v>58.46</v>
          </cell>
          <cell r="U996">
            <v>70.930000000000007</v>
          </cell>
          <cell r="V996">
            <v>15.01</v>
          </cell>
          <cell r="W996">
            <v>16.45</v>
          </cell>
          <cell r="X996">
            <v>119.13139869593917</v>
          </cell>
          <cell r="Y996">
            <v>2132.86</v>
          </cell>
          <cell r="Z996">
            <v>88.01977582990807</v>
          </cell>
          <cell r="AB996">
            <v>40075</v>
          </cell>
          <cell r="AC996">
            <v>108.64589078874793</v>
          </cell>
          <cell r="AD996">
            <v>76.943770093825862</v>
          </cell>
          <cell r="AE996">
            <v>68.178462187532958</v>
          </cell>
          <cell r="AF996">
            <v>119.13139869593917</v>
          </cell>
          <cell r="AG996">
            <v>88.01977582990807</v>
          </cell>
        </row>
        <row r="997">
          <cell r="A997">
            <v>40076</v>
          </cell>
          <cell r="B997">
            <v>40.19</v>
          </cell>
          <cell r="C997">
            <v>16.600000000000001</v>
          </cell>
          <cell r="D997">
            <v>22</v>
          </cell>
          <cell r="E997">
            <v>108.64589078874793</v>
          </cell>
          <cell r="F997">
            <v>16.2</v>
          </cell>
          <cell r="G997">
            <v>32.979999999999997</v>
          </cell>
          <cell r="H997">
            <v>37.72</v>
          </cell>
          <cell r="I997">
            <v>30.37</v>
          </cell>
          <cell r="J997">
            <v>76.943770093825862</v>
          </cell>
          <cell r="K997">
            <v>21.1</v>
          </cell>
          <cell r="L997">
            <v>24.43</v>
          </cell>
          <cell r="M997">
            <v>19.11</v>
          </cell>
          <cell r="N997">
            <v>68.178462187532958</v>
          </cell>
          <cell r="O997">
            <v>40.19</v>
          </cell>
          <cell r="P997">
            <v>18.93</v>
          </cell>
          <cell r="Q997">
            <v>22</v>
          </cell>
          <cell r="R997">
            <v>59.54</v>
          </cell>
          <cell r="S997">
            <v>19.43</v>
          </cell>
          <cell r="T997">
            <v>58.46</v>
          </cell>
          <cell r="U997">
            <v>70.930000000000007</v>
          </cell>
          <cell r="V997">
            <v>15.01</v>
          </cell>
          <cell r="W997">
            <v>16.45</v>
          </cell>
          <cell r="X997">
            <v>119.13139869593917</v>
          </cell>
          <cell r="Y997">
            <v>2132.86</v>
          </cell>
          <cell r="Z997">
            <v>88.01977582990807</v>
          </cell>
          <cell r="AB997">
            <v>40076</v>
          </cell>
          <cell r="AC997">
            <v>108.64589078874793</v>
          </cell>
          <cell r="AD997">
            <v>76.943770093825862</v>
          </cell>
          <cell r="AE997">
            <v>68.178462187532958</v>
          </cell>
          <cell r="AF997">
            <v>119.13139869593917</v>
          </cell>
          <cell r="AG997">
            <v>88.01977582990807</v>
          </cell>
        </row>
        <row r="998">
          <cell r="A998">
            <v>40077</v>
          </cell>
          <cell r="B998">
            <v>40.78</v>
          </cell>
          <cell r="C998">
            <v>16.34</v>
          </cell>
          <cell r="D998">
            <v>22.73</v>
          </cell>
          <cell r="E998">
            <v>110.10755653612799</v>
          </cell>
          <cell r="F998">
            <v>16.239999999999998</v>
          </cell>
          <cell r="G998">
            <v>32.869999999999997</v>
          </cell>
          <cell r="H998">
            <v>38.26</v>
          </cell>
          <cell r="I998">
            <v>30.99</v>
          </cell>
          <cell r="J998">
            <v>77.658946263368549</v>
          </cell>
          <cell r="K998">
            <v>21.04</v>
          </cell>
          <cell r="L998">
            <v>24.82</v>
          </cell>
          <cell r="M998">
            <v>19.079999999999998</v>
          </cell>
          <cell r="N998">
            <v>68.494884505853804</v>
          </cell>
          <cell r="O998">
            <v>40.78</v>
          </cell>
          <cell r="P998">
            <v>19.88</v>
          </cell>
          <cell r="Q998">
            <v>22.73</v>
          </cell>
          <cell r="R998">
            <v>62.36</v>
          </cell>
          <cell r="S998">
            <v>19.899999999999999</v>
          </cell>
          <cell r="T998">
            <v>59.33</v>
          </cell>
          <cell r="U998">
            <v>73.89</v>
          </cell>
          <cell r="V998">
            <v>14.8</v>
          </cell>
          <cell r="W998">
            <v>16.350000000000001</v>
          </cell>
          <cell r="X998">
            <v>122.50185142903301</v>
          </cell>
          <cell r="Y998">
            <v>2138.04</v>
          </cell>
          <cell r="Z998">
            <v>88.233546278413314</v>
          </cell>
          <cell r="AB998">
            <v>40077</v>
          </cell>
          <cell r="AC998">
            <v>110.10755653612799</v>
          </cell>
          <cell r="AD998">
            <v>77.658946263368549</v>
          </cell>
          <cell r="AE998">
            <v>68.494884505853804</v>
          </cell>
          <cell r="AF998">
            <v>122.50185142903301</v>
          </cell>
          <cell r="AG998">
            <v>88.233546278413314</v>
          </cell>
        </row>
        <row r="999">
          <cell r="A999">
            <v>40078</v>
          </cell>
          <cell r="B999">
            <v>39.79</v>
          </cell>
          <cell r="C999">
            <v>15.95</v>
          </cell>
          <cell r="D999">
            <v>23.18</v>
          </cell>
          <cell r="E999">
            <v>108.82515168229455</v>
          </cell>
          <cell r="F999">
            <v>16.63</v>
          </cell>
          <cell r="G999">
            <v>33.049999999999997</v>
          </cell>
          <cell r="H999">
            <v>38.15</v>
          </cell>
          <cell r="I999">
            <v>30.01</v>
          </cell>
          <cell r="J999">
            <v>77.317761301751858</v>
          </cell>
          <cell r="K999">
            <v>20.81</v>
          </cell>
          <cell r="L999">
            <v>24.38</v>
          </cell>
          <cell r="M999">
            <v>18.78</v>
          </cell>
          <cell r="N999">
            <v>67.471785676616392</v>
          </cell>
          <cell r="O999">
            <v>39.79</v>
          </cell>
          <cell r="P999">
            <v>20.010000000000002</v>
          </cell>
          <cell r="Q999">
            <v>23.18</v>
          </cell>
          <cell r="R999">
            <v>63.39</v>
          </cell>
          <cell r="S999">
            <v>20.12</v>
          </cell>
          <cell r="T999">
            <v>58.41</v>
          </cell>
          <cell r="U999">
            <v>75.17</v>
          </cell>
          <cell r="V999">
            <v>14.75</v>
          </cell>
          <cell r="W999">
            <v>16.059999999999999</v>
          </cell>
          <cell r="X999">
            <v>122.8210793310661</v>
          </cell>
          <cell r="Y999">
            <v>2146.3000000000002</v>
          </cell>
          <cell r="Z999">
            <v>88.57442348008388</v>
          </cell>
          <cell r="AB999">
            <v>40078</v>
          </cell>
          <cell r="AC999">
            <v>108.82515168229455</v>
          </cell>
          <cell r="AD999">
            <v>77.317761301751858</v>
          </cell>
          <cell r="AE999">
            <v>67.471785676616392</v>
          </cell>
          <cell r="AF999">
            <v>122.8210793310661</v>
          </cell>
          <cell r="AG999">
            <v>88.57442348008388</v>
          </cell>
        </row>
        <row r="1000">
          <cell r="A1000">
            <v>40079</v>
          </cell>
          <cell r="B1000">
            <v>38.24</v>
          </cell>
          <cell r="C1000">
            <v>15.66</v>
          </cell>
          <cell r="D1000">
            <v>22.9</v>
          </cell>
          <cell r="E1000">
            <v>105.90182018753447</v>
          </cell>
          <cell r="F1000">
            <v>16.28</v>
          </cell>
          <cell r="G1000">
            <v>32.76</v>
          </cell>
          <cell r="H1000">
            <v>38.409999999999997</v>
          </cell>
          <cell r="I1000">
            <v>29.29</v>
          </cell>
          <cell r="J1000">
            <v>76.596023882947307</v>
          </cell>
          <cell r="K1000">
            <v>20.56</v>
          </cell>
          <cell r="L1000">
            <v>23.36</v>
          </cell>
          <cell r="M1000">
            <v>19.23</v>
          </cell>
          <cell r="N1000">
            <v>66.606898006539396</v>
          </cell>
          <cell r="O1000">
            <v>38.24</v>
          </cell>
          <cell r="P1000">
            <v>19.059999999999999</v>
          </cell>
          <cell r="Q1000">
            <v>22.9</v>
          </cell>
          <cell r="R1000">
            <v>62.47</v>
          </cell>
          <cell r="S1000">
            <v>20</v>
          </cell>
          <cell r="T1000">
            <v>58.12</v>
          </cell>
          <cell r="U1000">
            <v>73.77</v>
          </cell>
          <cell r="V1000">
            <v>14.3</v>
          </cell>
          <cell r="W1000">
            <v>15.98</v>
          </cell>
          <cell r="X1000">
            <v>120.57906011213586</v>
          </cell>
          <cell r="Y1000">
            <v>2131.42</v>
          </cell>
          <cell r="Z1000">
            <v>87.960349295960654</v>
          </cell>
          <cell r="AB1000">
            <v>40079</v>
          </cell>
          <cell r="AC1000">
            <v>105.90182018753447</v>
          </cell>
          <cell r="AD1000">
            <v>76.596023882947307</v>
          </cell>
          <cell r="AE1000">
            <v>66.606898006539396</v>
          </cell>
          <cell r="AF1000">
            <v>120.57906011213586</v>
          </cell>
          <cell r="AG1000">
            <v>87.960349295960654</v>
          </cell>
        </row>
        <row r="1001">
          <cell r="A1001">
            <v>40080</v>
          </cell>
          <cell r="B1001">
            <v>37.700000000000003</v>
          </cell>
          <cell r="C1001">
            <v>15.21</v>
          </cell>
          <cell r="D1001">
            <v>22.94</v>
          </cell>
          <cell r="E1001">
            <v>104.59183673469387</v>
          </cell>
          <cell r="F1001">
            <v>16.13</v>
          </cell>
          <cell r="G1001">
            <v>32.1</v>
          </cell>
          <cell r="H1001">
            <v>37.51</v>
          </cell>
          <cell r="I1001">
            <v>29.18</v>
          </cell>
          <cell r="J1001">
            <v>75.401876517288898</v>
          </cell>
          <cell r="K1001">
            <v>20.260000000000002</v>
          </cell>
          <cell r="L1001">
            <v>22.75</v>
          </cell>
          <cell r="M1001">
            <v>18.899999999999999</v>
          </cell>
          <cell r="N1001">
            <v>65.299019090813204</v>
          </cell>
          <cell r="O1001">
            <v>37.700000000000003</v>
          </cell>
          <cell r="P1001">
            <v>18.57</v>
          </cell>
          <cell r="Q1001">
            <v>22.94</v>
          </cell>
          <cell r="R1001">
            <v>61.69</v>
          </cell>
          <cell r="S1001">
            <v>19.73</v>
          </cell>
          <cell r="T1001">
            <v>58.07</v>
          </cell>
          <cell r="U1001">
            <v>73.05</v>
          </cell>
          <cell r="V1001">
            <v>14.16</v>
          </cell>
          <cell r="W1001">
            <v>15.9</v>
          </cell>
          <cell r="X1001">
            <v>119.45433855032151</v>
          </cell>
          <cell r="Y1001">
            <v>2107.61</v>
          </cell>
          <cell r="Z1001">
            <v>86.97774806451082</v>
          </cell>
          <cell r="AB1001">
            <v>40080</v>
          </cell>
          <cell r="AC1001">
            <v>104.59183673469387</v>
          </cell>
          <cell r="AD1001">
            <v>75.401876517288898</v>
          </cell>
          <cell r="AE1001">
            <v>65.299019090813204</v>
          </cell>
          <cell r="AF1001">
            <v>119.45433855032151</v>
          </cell>
          <cell r="AG1001">
            <v>86.97774806451082</v>
          </cell>
        </row>
        <row r="1002">
          <cell r="A1002">
            <v>40081</v>
          </cell>
          <cell r="B1002">
            <v>36.96</v>
          </cell>
          <cell r="C1002">
            <v>15.23</v>
          </cell>
          <cell r="D1002">
            <v>22.57</v>
          </cell>
          <cell r="E1002">
            <v>103.0888030888031</v>
          </cell>
          <cell r="F1002">
            <v>15.97</v>
          </cell>
          <cell r="G1002">
            <v>31.74</v>
          </cell>
          <cell r="H1002">
            <v>37.43</v>
          </cell>
          <cell r="I1002">
            <v>28.02</v>
          </cell>
          <cell r="J1002">
            <v>74.24709664720163</v>
          </cell>
          <cell r="K1002">
            <v>20.420000000000002</v>
          </cell>
          <cell r="L1002">
            <v>22.53</v>
          </cell>
          <cell r="M1002">
            <v>18.93</v>
          </cell>
          <cell r="N1002">
            <v>65.267376858981123</v>
          </cell>
          <cell r="O1002">
            <v>36.96</v>
          </cell>
          <cell r="P1002">
            <v>18.350000000000001</v>
          </cell>
          <cell r="Q1002">
            <v>22.57</v>
          </cell>
          <cell r="R1002">
            <v>61.75</v>
          </cell>
          <cell r="S1002">
            <v>19.559999999999999</v>
          </cell>
          <cell r="T1002">
            <v>57.79</v>
          </cell>
          <cell r="U1002">
            <v>73.06</v>
          </cell>
          <cell r="V1002">
            <v>14.08</v>
          </cell>
          <cell r="W1002">
            <v>15.34</v>
          </cell>
          <cell r="X1002">
            <v>118.58202974825424</v>
          </cell>
          <cell r="Y1002">
            <v>2090.92</v>
          </cell>
          <cell r="Z1002">
            <v>86.288978028689826</v>
          </cell>
          <cell r="AB1002">
            <v>40081</v>
          </cell>
          <cell r="AC1002">
            <v>103.0888030888031</v>
          </cell>
          <cell r="AD1002">
            <v>74.24709664720163</v>
          </cell>
          <cell r="AE1002">
            <v>65.267376858981123</v>
          </cell>
          <cell r="AF1002">
            <v>118.58202974825424</v>
          </cell>
          <cell r="AG1002">
            <v>86.288978028689826</v>
          </cell>
        </row>
        <row r="1003">
          <cell r="A1003">
            <v>40082</v>
          </cell>
          <cell r="B1003">
            <v>36.96</v>
          </cell>
          <cell r="C1003">
            <v>15.23</v>
          </cell>
          <cell r="D1003">
            <v>22.57</v>
          </cell>
          <cell r="E1003">
            <v>103.0888030888031</v>
          </cell>
          <cell r="F1003">
            <v>15.97</v>
          </cell>
          <cell r="G1003">
            <v>31.74</v>
          </cell>
          <cell r="H1003">
            <v>37.43</v>
          </cell>
          <cell r="I1003">
            <v>28.02</v>
          </cell>
          <cell r="J1003">
            <v>74.24709664720163</v>
          </cell>
          <cell r="K1003">
            <v>20.420000000000002</v>
          </cell>
          <cell r="L1003">
            <v>22.53</v>
          </cell>
          <cell r="M1003">
            <v>18.93</v>
          </cell>
          <cell r="N1003">
            <v>65.267376858981123</v>
          </cell>
          <cell r="O1003">
            <v>36.96</v>
          </cell>
          <cell r="P1003">
            <v>18.350000000000001</v>
          </cell>
          <cell r="Q1003">
            <v>22.57</v>
          </cell>
          <cell r="R1003">
            <v>61.75</v>
          </cell>
          <cell r="S1003">
            <v>19.559999999999999</v>
          </cell>
          <cell r="T1003">
            <v>57.79</v>
          </cell>
          <cell r="U1003">
            <v>73.06</v>
          </cell>
          <cell r="V1003">
            <v>14.08</v>
          </cell>
          <cell r="W1003">
            <v>15.34</v>
          </cell>
          <cell r="X1003">
            <v>118.58202974825424</v>
          </cell>
          <cell r="Y1003">
            <v>2090.92</v>
          </cell>
          <cell r="Z1003">
            <v>86.288978028689826</v>
          </cell>
          <cell r="AB1003">
            <v>40082</v>
          </cell>
          <cell r="AC1003">
            <v>103.0888030888031</v>
          </cell>
          <cell r="AD1003">
            <v>74.24709664720163</v>
          </cell>
          <cell r="AE1003">
            <v>65.267376858981123</v>
          </cell>
          <cell r="AF1003">
            <v>118.58202974825424</v>
          </cell>
          <cell r="AG1003">
            <v>86.288978028689826</v>
          </cell>
        </row>
        <row r="1004">
          <cell r="A1004">
            <v>40083</v>
          </cell>
          <cell r="B1004">
            <v>36.96</v>
          </cell>
          <cell r="C1004">
            <v>15.23</v>
          </cell>
          <cell r="D1004">
            <v>22.57</v>
          </cell>
          <cell r="E1004">
            <v>103.0888030888031</v>
          </cell>
          <cell r="F1004">
            <v>15.97</v>
          </cell>
          <cell r="G1004">
            <v>31.74</v>
          </cell>
          <cell r="H1004">
            <v>37.43</v>
          </cell>
          <cell r="I1004">
            <v>28.02</v>
          </cell>
          <cell r="J1004">
            <v>74.24709664720163</v>
          </cell>
          <cell r="K1004">
            <v>20.420000000000002</v>
          </cell>
          <cell r="L1004">
            <v>22.53</v>
          </cell>
          <cell r="M1004">
            <v>18.93</v>
          </cell>
          <cell r="N1004">
            <v>65.267376858981123</v>
          </cell>
          <cell r="O1004">
            <v>36.96</v>
          </cell>
          <cell r="P1004">
            <v>18.350000000000001</v>
          </cell>
          <cell r="Q1004">
            <v>22.57</v>
          </cell>
          <cell r="R1004">
            <v>61.75</v>
          </cell>
          <cell r="S1004">
            <v>19.559999999999999</v>
          </cell>
          <cell r="T1004">
            <v>57.79</v>
          </cell>
          <cell r="U1004">
            <v>73.06</v>
          </cell>
          <cell r="V1004">
            <v>14.08</v>
          </cell>
          <cell r="W1004">
            <v>15.34</v>
          </cell>
          <cell r="X1004">
            <v>118.58202974825424</v>
          </cell>
          <cell r="Y1004">
            <v>2090.92</v>
          </cell>
          <cell r="Z1004">
            <v>86.288978028689826</v>
          </cell>
          <cell r="AB1004">
            <v>40083</v>
          </cell>
          <cell r="AC1004">
            <v>103.0888030888031</v>
          </cell>
          <cell r="AD1004">
            <v>74.24709664720163</v>
          </cell>
          <cell r="AE1004">
            <v>65.267376858981123</v>
          </cell>
          <cell r="AF1004">
            <v>118.58202974825424</v>
          </cell>
          <cell r="AG1004">
            <v>86.288978028689826</v>
          </cell>
        </row>
        <row r="1005">
          <cell r="A1005">
            <v>40084</v>
          </cell>
          <cell r="B1005">
            <v>37.659999999999997</v>
          </cell>
          <cell r="C1005">
            <v>15.63</v>
          </cell>
          <cell r="D1005">
            <v>23.15</v>
          </cell>
          <cell r="E1005">
            <v>105.40540540540542</v>
          </cell>
          <cell r="F1005">
            <v>16.190000000000001</v>
          </cell>
          <cell r="G1005">
            <v>31.46</v>
          </cell>
          <cell r="H1005">
            <v>37.799999999999997</v>
          </cell>
          <cell r="I1005">
            <v>28.57</v>
          </cell>
          <cell r="J1005">
            <v>74.811364083721557</v>
          </cell>
          <cell r="K1005">
            <v>20.97</v>
          </cell>
          <cell r="L1005">
            <v>23.01</v>
          </cell>
          <cell r="M1005">
            <v>19.54</v>
          </cell>
          <cell r="N1005">
            <v>66.997152199135115</v>
          </cell>
          <cell r="O1005">
            <v>37.659999999999997</v>
          </cell>
          <cell r="P1005">
            <v>18.96</v>
          </cell>
          <cell r="Q1005">
            <v>23.15</v>
          </cell>
          <cell r="R1005">
            <v>62.38</v>
          </cell>
          <cell r="S1005">
            <v>19.78</v>
          </cell>
          <cell r="T1005">
            <v>59.3</v>
          </cell>
          <cell r="U1005">
            <v>74.64</v>
          </cell>
          <cell r="V1005">
            <v>14.29</v>
          </cell>
          <cell r="W1005">
            <v>15.03</v>
          </cell>
          <cell r="X1005">
            <v>120.70897844435862</v>
          </cell>
          <cell r="Y1005">
            <v>2130.7399999999998</v>
          </cell>
          <cell r="Z1005">
            <v>87.932286766041031</v>
          </cell>
          <cell r="AB1005">
            <v>40084</v>
          </cell>
          <cell r="AC1005">
            <v>105.40540540540542</v>
          </cell>
          <cell r="AD1005">
            <v>74.811364083721557</v>
          </cell>
          <cell r="AE1005">
            <v>66.997152199135115</v>
          </cell>
          <cell r="AF1005">
            <v>120.70897844435862</v>
          </cell>
          <cell r="AG1005">
            <v>87.932286766041031</v>
          </cell>
        </row>
        <row r="1006">
          <cell r="A1006">
            <v>40085</v>
          </cell>
          <cell r="B1006">
            <v>38.520000000000003</v>
          </cell>
          <cell r="C1006">
            <v>16.05</v>
          </cell>
          <cell r="D1006">
            <v>22.65</v>
          </cell>
          <cell r="E1006">
            <v>106.48097076668506</v>
          </cell>
          <cell r="F1006">
            <v>15.75</v>
          </cell>
          <cell r="G1006">
            <v>31.29</v>
          </cell>
          <cell r="H1006">
            <v>37.590000000000003</v>
          </cell>
          <cell r="I1006">
            <v>28.45</v>
          </cell>
          <cell r="J1006">
            <v>74.19460665310676</v>
          </cell>
          <cell r="K1006">
            <v>21.23</v>
          </cell>
          <cell r="L1006">
            <v>22.58</v>
          </cell>
          <cell r="M1006">
            <v>19.329999999999998</v>
          </cell>
          <cell r="N1006">
            <v>66.596350595928698</v>
          </cell>
          <cell r="O1006">
            <v>38.520000000000003</v>
          </cell>
          <cell r="P1006">
            <v>19.39</v>
          </cell>
          <cell r="Q1006">
            <v>22.65</v>
          </cell>
          <cell r="R1006">
            <v>62.02</v>
          </cell>
          <cell r="S1006">
            <v>19.420000000000002</v>
          </cell>
          <cell r="T1006">
            <v>58.78</v>
          </cell>
          <cell r="U1006">
            <v>73.97</v>
          </cell>
          <cell r="V1006">
            <v>14.16</v>
          </cell>
          <cell r="W1006">
            <v>15.22</v>
          </cell>
          <cell r="X1006">
            <v>120.3155114953411</v>
          </cell>
          <cell r="Y1006">
            <v>2124.04</v>
          </cell>
          <cell r="Z1006">
            <v>87.655788309480187</v>
          </cell>
          <cell r="AB1006">
            <v>40085</v>
          </cell>
          <cell r="AC1006">
            <v>106.48097076668506</v>
          </cell>
          <cell r="AD1006">
            <v>74.19460665310676</v>
          </cell>
          <cell r="AE1006">
            <v>66.596350595928698</v>
          </cell>
          <cell r="AF1006">
            <v>120.3155114953411</v>
          </cell>
          <cell r="AG1006">
            <v>87.655788309480187</v>
          </cell>
        </row>
        <row r="1007">
          <cell r="A1007">
            <v>40086</v>
          </cell>
          <cell r="B1007">
            <v>38.369999999999997</v>
          </cell>
          <cell r="C1007">
            <v>16.2</v>
          </cell>
          <cell r="D1007">
            <v>22.57</v>
          </cell>
          <cell r="E1007">
            <v>106.37065637065636</v>
          </cell>
          <cell r="F1007">
            <v>15.32</v>
          </cell>
          <cell r="G1007">
            <v>31.06</v>
          </cell>
          <cell r="H1007">
            <v>38.229999999999997</v>
          </cell>
          <cell r="I1007">
            <v>28.4</v>
          </cell>
          <cell r="J1007">
            <v>74.148677908273726</v>
          </cell>
          <cell r="K1007">
            <v>20.69</v>
          </cell>
          <cell r="L1007">
            <v>22.17</v>
          </cell>
          <cell r="M1007">
            <v>18.940000000000001</v>
          </cell>
          <cell r="N1007">
            <v>65.182997574095552</v>
          </cell>
          <cell r="O1007">
            <v>38.369999999999997</v>
          </cell>
          <cell r="P1007">
            <v>20.27</v>
          </cell>
          <cell r="Q1007">
            <v>22.57</v>
          </cell>
          <cell r="R1007">
            <v>61.57</v>
          </cell>
          <cell r="S1007">
            <v>19.3</v>
          </cell>
          <cell r="T1007">
            <v>59.55</v>
          </cell>
          <cell r="U1007">
            <v>74.8</v>
          </cell>
          <cell r="V1007">
            <v>14.04</v>
          </cell>
          <cell r="W1007">
            <v>15.15</v>
          </cell>
          <cell r="X1007">
            <v>120.8685923953752</v>
          </cell>
          <cell r="Y1007">
            <v>2122.42</v>
          </cell>
          <cell r="Z1007">
            <v>87.588933458789356</v>
          </cell>
          <cell r="AB1007">
            <v>40086</v>
          </cell>
          <cell r="AC1007">
            <v>106.37065637065636</v>
          </cell>
          <cell r="AD1007">
            <v>74.148677908273726</v>
          </cell>
          <cell r="AE1007">
            <v>65.182997574095552</v>
          </cell>
          <cell r="AF1007">
            <v>120.8685923953752</v>
          </cell>
          <cell r="AG1007">
            <v>87.588933458789356</v>
          </cell>
        </row>
        <row r="1008">
          <cell r="A1008">
            <v>40087</v>
          </cell>
          <cell r="B1008">
            <v>37</v>
          </cell>
          <cell r="C1008">
            <v>16.059999999999999</v>
          </cell>
          <cell r="D1008">
            <v>21.9</v>
          </cell>
          <cell r="E1008">
            <v>103.36458907887479</v>
          </cell>
          <cell r="F1008">
            <v>14.65</v>
          </cell>
          <cell r="G1008">
            <v>30.38</v>
          </cell>
          <cell r="H1008">
            <v>37.82</v>
          </cell>
          <cell r="I1008">
            <v>27.5</v>
          </cell>
          <cell r="J1008">
            <v>72.403385604619118</v>
          </cell>
          <cell r="K1008">
            <v>20.260000000000002</v>
          </cell>
          <cell r="L1008">
            <v>22.1</v>
          </cell>
          <cell r="M1008">
            <v>18.3</v>
          </cell>
          <cell r="N1008">
            <v>63.98059276447632</v>
          </cell>
          <cell r="O1008">
            <v>37</v>
          </cell>
          <cell r="P1008">
            <v>19.59</v>
          </cell>
          <cell r="Q1008">
            <v>21.9</v>
          </cell>
          <cell r="R1008">
            <v>61.08</v>
          </cell>
          <cell r="S1008">
            <v>19.079999999999998</v>
          </cell>
          <cell r="T1008">
            <v>58.37</v>
          </cell>
          <cell r="U1008">
            <v>72.150000000000006</v>
          </cell>
          <cell r="V1008">
            <v>13.67</v>
          </cell>
          <cell r="W1008">
            <v>15.15</v>
          </cell>
          <cell r="X1008">
            <v>118.03637275291858</v>
          </cell>
          <cell r="Y1008">
            <v>2057.48</v>
          </cell>
          <cell r="Z1008">
            <v>84.908961851466685</v>
          </cell>
          <cell r="AB1008">
            <v>40087</v>
          </cell>
          <cell r="AC1008">
            <v>103.36458907887479</v>
          </cell>
          <cell r="AD1008">
            <v>72.403385604619118</v>
          </cell>
          <cell r="AE1008">
            <v>63.98059276447632</v>
          </cell>
          <cell r="AF1008">
            <v>118.03637275291858</v>
          </cell>
          <cell r="AG1008">
            <v>84.908961851466685</v>
          </cell>
        </row>
        <row r="1009">
          <cell r="A1009">
            <v>40088</v>
          </cell>
          <cell r="B1009">
            <v>37.090000000000003</v>
          </cell>
          <cell r="C1009">
            <v>15.84</v>
          </cell>
          <cell r="D1009">
            <v>21.4</v>
          </cell>
          <cell r="E1009">
            <v>102.49586321014891</v>
          </cell>
          <cell r="F1009">
            <v>14.5</v>
          </cell>
          <cell r="G1009">
            <v>30.18</v>
          </cell>
          <cell r="H1009">
            <v>38.03</v>
          </cell>
          <cell r="I1009">
            <v>27.21</v>
          </cell>
          <cell r="J1009">
            <v>72.121251886359175</v>
          </cell>
          <cell r="K1009">
            <v>20</v>
          </cell>
          <cell r="L1009">
            <v>22</v>
          </cell>
          <cell r="M1009">
            <v>18.05</v>
          </cell>
          <cell r="N1009">
            <v>63.337200717223915</v>
          </cell>
          <cell r="O1009">
            <v>37.090000000000003</v>
          </cell>
          <cell r="P1009">
            <v>19.28</v>
          </cell>
          <cell r="Q1009">
            <v>21.4</v>
          </cell>
          <cell r="R1009">
            <v>60.05</v>
          </cell>
          <cell r="S1009">
            <v>19.21</v>
          </cell>
          <cell r="T1009">
            <v>57.7</v>
          </cell>
          <cell r="U1009">
            <v>72.5</v>
          </cell>
          <cell r="V1009">
            <v>13.39</v>
          </cell>
          <cell r="W1009">
            <v>15</v>
          </cell>
          <cell r="X1009">
            <v>117.15664004615294</v>
          </cell>
          <cell r="Y1009">
            <v>2048.11</v>
          </cell>
          <cell r="Z1009">
            <v>84.522276696545021</v>
          </cell>
          <cell r="AB1009">
            <v>40088</v>
          </cell>
          <cell r="AC1009">
            <v>102.49586321014891</v>
          </cell>
          <cell r="AD1009">
            <v>72.121251886359175</v>
          </cell>
          <cell r="AE1009">
            <v>63.337200717223915</v>
          </cell>
          <cell r="AF1009">
            <v>117.15664004615294</v>
          </cell>
          <cell r="AG1009">
            <v>84.522276696545021</v>
          </cell>
        </row>
        <row r="1010">
          <cell r="A1010">
            <v>40089</v>
          </cell>
          <cell r="B1010">
            <v>37.090000000000003</v>
          </cell>
          <cell r="C1010">
            <v>15.84</v>
          </cell>
          <cell r="D1010">
            <v>21.4</v>
          </cell>
          <cell r="E1010">
            <v>102.49586321014891</v>
          </cell>
          <cell r="F1010">
            <v>14.5</v>
          </cell>
          <cell r="G1010">
            <v>30.18</v>
          </cell>
          <cell r="H1010">
            <v>38.03</v>
          </cell>
          <cell r="I1010">
            <v>27.21</v>
          </cell>
          <cell r="J1010">
            <v>72.121251886359175</v>
          </cell>
          <cell r="K1010">
            <v>20</v>
          </cell>
          <cell r="L1010">
            <v>22</v>
          </cell>
          <cell r="M1010">
            <v>18.05</v>
          </cell>
          <cell r="N1010">
            <v>63.337200717223915</v>
          </cell>
          <cell r="O1010">
            <v>37.090000000000003</v>
          </cell>
          <cell r="P1010">
            <v>19.28</v>
          </cell>
          <cell r="Q1010">
            <v>21.4</v>
          </cell>
          <cell r="R1010">
            <v>60.05</v>
          </cell>
          <cell r="S1010">
            <v>19.21</v>
          </cell>
          <cell r="T1010">
            <v>57.7</v>
          </cell>
          <cell r="U1010">
            <v>72.5</v>
          </cell>
          <cell r="V1010">
            <v>13.39</v>
          </cell>
          <cell r="W1010">
            <v>15</v>
          </cell>
          <cell r="X1010">
            <v>117.15664004615294</v>
          </cell>
          <cell r="Y1010">
            <v>2048.11</v>
          </cell>
          <cell r="Z1010">
            <v>84.522276696545021</v>
          </cell>
          <cell r="AB1010">
            <v>40089</v>
          </cell>
          <cell r="AC1010">
            <v>102.49586321014891</v>
          </cell>
          <cell r="AD1010">
            <v>72.121251886359175</v>
          </cell>
          <cell r="AE1010">
            <v>63.337200717223915</v>
          </cell>
          <cell r="AF1010">
            <v>117.15664004615294</v>
          </cell>
          <cell r="AG1010">
            <v>84.522276696545021</v>
          </cell>
        </row>
        <row r="1011">
          <cell r="A1011">
            <v>40090</v>
          </cell>
          <cell r="B1011">
            <v>37.090000000000003</v>
          </cell>
          <cell r="C1011">
            <v>15.84</v>
          </cell>
          <cell r="D1011">
            <v>21.4</v>
          </cell>
          <cell r="E1011">
            <v>102.49586321014891</v>
          </cell>
          <cell r="F1011">
            <v>14.5</v>
          </cell>
          <cell r="G1011">
            <v>30.18</v>
          </cell>
          <cell r="H1011">
            <v>38.03</v>
          </cell>
          <cell r="I1011">
            <v>27.21</v>
          </cell>
          <cell r="J1011">
            <v>72.121251886359175</v>
          </cell>
          <cell r="K1011">
            <v>20</v>
          </cell>
          <cell r="L1011">
            <v>22</v>
          </cell>
          <cell r="M1011">
            <v>18.05</v>
          </cell>
          <cell r="N1011">
            <v>63.337200717223915</v>
          </cell>
          <cell r="O1011">
            <v>37.090000000000003</v>
          </cell>
          <cell r="P1011">
            <v>19.28</v>
          </cell>
          <cell r="Q1011">
            <v>21.4</v>
          </cell>
          <cell r="R1011">
            <v>60.05</v>
          </cell>
          <cell r="S1011">
            <v>19.21</v>
          </cell>
          <cell r="T1011">
            <v>57.7</v>
          </cell>
          <cell r="U1011">
            <v>72.5</v>
          </cell>
          <cell r="V1011">
            <v>13.39</v>
          </cell>
          <cell r="W1011">
            <v>15</v>
          </cell>
          <cell r="X1011">
            <v>117.15664004615294</v>
          </cell>
          <cell r="Y1011">
            <v>2048.11</v>
          </cell>
          <cell r="Z1011">
            <v>84.522276696545021</v>
          </cell>
          <cell r="AB1011">
            <v>40090</v>
          </cell>
          <cell r="AC1011">
            <v>102.49586321014891</v>
          </cell>
          <cell r="AD1011">
            <v>72.121251886359175</v>
          </cell>
          <cell r="AE1011">
            <v>63.337200717223915</v>
          </cell>
          <cell r="AF1011">
            <v>117.15664004615294</v>
          </cell>
          <cell r="AG1011">
            <v>84.522276696545021</v>
          </cell>
        </row>
        <row r="1012">
          <cell r="A1012">
            <v>40091</v>
          </cell>
          <cell r="B1012">
            <v>37.130000000000003</v>
          </cell>
          <cell r="C1012">
            <v>15.26</v>
          </cell>
          <cell r="D1012">
            <v>21.93</v>
          </cell>
          <cell r="E1012">
            <v>102.48207391064537</v>
          </cell>
          <cell r="F1012">
            <v>14.06</v>
          </cell>
          <cell r="G1012">
            <v>30</v>
          </cell>
          <cell r="H1012">
            <v>38.39</v>
          </cell>
          <cell r="I1012">
            <v>27.81</v>
          </cell>
          <cell r="J1012">
            <v>72.344334361262383</v>
          </cell>
          <cell r="K1012">
            <v>19.86</v>
          </cell>
          <cell r="L1012">
            <v>21.75</v>
          </cell>
          <cell r="M1012">
            <v>17.77</v>
          </cell>
          <cell r="N1012">
            <v>62.630524206307349</v>
          </cell>
          <cell r="O1012">
            <v>37.130000000000003</v>
          </cell>
          <cell r="P1012">
            <v>19.46</v>
          </cell>
          <cell r="Q1012">
            <v>21.93</v>
          </cell>
          <cell r="R1012">
            <v>61.2</v>
          </cell>
          <cell r="S1012">
            <v>19.32</v>
          </cell>
          <cell r="T1012">
            <v>57.55</v>
          </cell>
          <cell r="U1012">
            <v>73.53</v>
          </cell>
          <cell r="V1012">
            <v>13.44</v>
          </cell>
          <cell r="W1012">
            <v>15.04</v>
          </cell>
          <cell r="X1012">
            <v>118.26280184622118</v>
          </cell>
          <cell r="Y1012">
            <v>2068.15</v>
          </cell>
          <cell r="Z1012">
            <v>85.349295960646444</v>
          </cell>
          <cell r="AB1012">
            <v>40091</v>
          </cell>
          <cell r="AC1012">
            <v>102.48207391064537</v>
          </cell>
          <cell r="AD1012">
            <v>72.344334361262383</v>
          </cell>
          <cell r="AE1012">
            <v>62.630524206307349</v>
          </cell>
          <cell r="AF1012">
            <v>118.26280184622118</v>
          </cell>
          <cell r="AG1012">
            <v>85.349295960646444</v>
          </cell>
        </row>
        <row r="1013">
          <cell r="A1013">
            <v>40092</v>
          </cell>
          <cell r="B1013">
            <v>38.82</v>
          </cell>
          <cell r="C1013">
            <v>15.54</v>
          </cell>
          <cell r="D1013">
            <v>21.9</v>
          </cell>
          <cell r="E1013">
            <v>105.15719801434086</v>
          </cell>
          <cell r="F1013">
            <v>14.86</v>
          </cell>
          <cell r="G1013">
            <v>30.42</v>
          </cell>
          <cell r="H1013">
            <v>38.42</v>
          </cell>
          <cell r="I1013">
            <v>28.75</v>
          </cell>
          <cell r="J1013">
            <v>73.781247949609607</v>
          </cell>
          <cell r="K1013">
            <v>19.68</v>
          </cell>
          <cell r="L1013">
            <v>21.6</v>
          </cell>
          <cell r="M1013">
            <v>18.02</v>
          </cell>
          <cell r="N1013">
            <v>62.546144921421785</v>
          </cell>
          <cell r="O1013">
            <v>38.82</v>
          </cell>
          <cell r="P1013">
            <v>20.07</v>
          </cell>
          <cell r="Q1013">
            <v>21.9</v>
          </cell>
          <cell r="R1013">
            <v>60.72</v>
          </cell>
          <cell r="S1013">
            <v>19.91</v>
          </cell>
          <cell r="T1013">
            <v>58.04</v>
          </cell>
          <cell r="U1013">
            <v>75.33</v>
          </cell>
          <cell r="V1013">
            <v>13.84</v>
          </cell>
          <cell r="W1013">
            <v>15.43</v>
          </cell>
          <cell r="X1013">
            <v>120.2895278288965</v>
          </cell>
          <cell r="Y1013">
            <v>2103.5700000000002</v>
          </cell>
          <cell r="Z1013">
            <v>86.811023622047259</v>
          </cell>
          <cell r="AB1013">
            <v>40092</v>
          </cell>
          <cell r="AC1013">
            <v>105.15719801434086</v>
          </cell>
          <cell r="AD1013">
            <v>73.781247949609607</v>
          </cell>
          <cell r="AE1013">
            <v>62.546144921421785</v>
          </cell>
          <cell r="AF1013">
            <v>120.2895278288965</v>
          </cell>
          <cell r="AG1013">
            <v>86.811023622047259</v>
          </cell>
        </row>
        <row r="1014">
          <cell r="A1014">
            <v>40093</v>
          </cell>
          <cell r="B1014">
            <v>38.92</v>
          </cell>
          <cell r="C1014">
            <v>15.52</v>
          </cell>
          <cell r="D1014">
            <v>21.76</v>
          </cell>
          <cell r="E1014">
            <v>105.07446221731938</v>
          </cell>
          <cell r="F1014">
            <v>15.13</v>
          </cell>
          <cell r="G1014">
            <v>30.1</v>
          </cell>
          <cell r="H1014">
            <v>38.6</v>
          </cell>
          <cell r="I1014">
            <v>28.23</v>
          </cell>
          <cell r="J1014">
            <v>73.525359228397107</v>
          </cell>
          <cell r="K1014">
            <v>19.399999999999999</v>
          </cell>
          <cell r="L1014">
            <v>21.54</v>
          </cell>
          <cell r="M1014">
            <v>18</v>
          </cell>
          <cell r="N1014">
            <v>62.166438139436764</v>
          </cell>
          <cell r="O1014">
            <v>38.92</v>
          </cell>
          <cell r="P1014">
            <v>20.399999999999999</v>
          </cell>
          <cell r="Q1014">
            <v>21.76</v>
          </cell>
          <cell r="R1014">
            <v>60.74</v>
          </cell>
          <cell r="S1014">
            <v>20.260000000000002</v>
          </cell>
          <cell r="T1014">
            <v>59.3</v>
          </cell>
          <cell r="U1014">
            <v>78.069999999999993</v>
          </cell>
          <cell r="V1014">
            <v>13.59</v>
          </cell>
          <cell r="W1014">
            <v>16.03</v>
          </cell>
          <cell r="X1014">
            <v>122.14921595585683</v>
          </cell>
          <cell r="Y1014">
            <v>2110.33</v>
          </cell>
          <cell r="Z1014">
            <v>87.089998184189241</v>
          </cell>
          <cell r="AB1014">
            <v>40093</v>
          </cell>
          <cell r="AC1014">
            <v>105.07446221731938</v>
          </cell>
          <cell r="AD1014">
            <v>73.525359228397107</v>
          </cell>
          <cell r="AE1014">
            <v>62.166438139436764</v>
          </cell>
          <cell r="AF1014">
            <v>122.14921595585683</v>
          </cell>
          <cell r="AG1014">
            <v>87.089998184189241</v>
          </cell>
        </row>
        <row r="1015">
          <cell r="A1015">
            <v>40094</v>
          </cell>
          <cell r="B1015">
            <v>39.46</v>
          </cell>
          <cell r="C1015">
            <v>15.63</v>
          </cell>
          <cell r="D1015">
            <v>22.01</v>
          </cell>
          <cell r="E1015">
            <v>106.31549917264202</v>
          </cell>
          <cell r="F1015">
            <v>15.32</v>
          </cell>
          <cell r="G1015">
            <v>29.66</v>
          </cell>
          <cell r="H1015">
            <v>40.479999999999997</v>
          </cell>
          <cell r="I1015">
            <v>28.38</v>
          </cell>
          <cell r="J1015">
            <v>74.693261597008075</v>
          </cell>
          <cell r="K1015">
            <v>19.11</v>
          </cell>
          <cell r="L1015">
            <v>21.42</v>
          </cell>
          <cell r="M1015">
            <v>17.7</v>
          </cell>
          <cell r="N1015">
            <v>61.417571986077427</v>
          </cell>
          <cell r="O1015">
            <v>39.46</v>
          </cell>
          <cell r="P1015">
            <v>20.74</v>
          </cell>
          <cell r="Q1015">
            <v>22.01</v>
          </cell>
          <cell r="R1015">
            <v>61.92</v>
          </cell>
          <cell r="S1015">
            <v>20.34</v>
          </cell>
          <cell r="T1015">
            <v>59.54</v>
          </cell>
          <cell r="U1015">
            <v>81.290000000000006</v>
          </cell>
          <cell r="V1015">
            <v>13.51</v>
          </cell>
          <cell r="W1015">
            <v>15.99</v>
          </cell>
          <cell r="X1015">
            <v>124.27616465196122</v>
          </cell>
          <cell r="Y1015">
            <v>2123.9299999999998</v>
          </cell>
          <cell r="Z1015">
            <v>87.651248782581419</v>
          </cell>
          <cell r="AB1015">
            <v>40094</v>
          </cell>
          <cell r="AC1015">
            <v>106.31549917264202</v>
          </cell>
          <cell r="AD1015">
            <v>74.693261597008075</v>
          </cell>
          <cell r="AE1015">
            <v>61.417571986077427</v>
          </cell>
          <cell r="AF1015">
            <v>124.27616465196122</v>
          </cell>
          <cell r="AG1015">
            <v>87.651248782581419</v>
          </cell>
        </row>
        <row r="1016">
          <cell r="A1016">
            <v>40095</v>
          </cell>
          <cell r="B1016">
            <v>39.39</v>
          </cell>
          <cell r="C1016">
            <v>15.67</v>
          </cell>
          <cell r="D1016">
            <v>22.95</v>
          </cell>
          <cell r="E1016">
            <v>107.57032542746829</v>
          </cell>
          <cell r="F1016">
            <v>15.94</v>
          </cell>
          <cell r="G1016">
            <v>29.72</v>
          </cell>
          <cell r="H1016">
            <v>41.2</v>
          </cell>
          <cell r="I1016">
            <v>30.14</v>
          </cell>
          <cell r="J1016">
            <v>76.766616363755659</v>
          </cell>
          <cell r="K1016">
            <v>20.09</v>
          </cell>
          <cell r="L1016">
            <v>22.38</v>
          </cell>
          <cell r="M1016">
            <v>18.649999999999999</v>
          </cell>
          <cell r="N1016">
            <v>64.465773652568288</v>
          </cell>
          <cell r="O1016">
            <v>39.39</v>
          </cell>
          <cell r="P1016">
            <v>20.9</v>
          </cell>
          <cell r="Q1016">
            <v>22.95</v>
          </cell>
          <cell r="R1016">
            <v>64.94</v>
          </cell>
          <cell r="S1016">
            <v>20.58</v>
          </cell>
          <cell r="T1016">
            <v>60.49</v>
          </cell>
          <cell r="U1016">
            <v>84.41</v>
          </cell>
          <cell r="V1016">
            <v>13.81</v>
          </cell>
          <cell r="W1016">
            <v>16.3</v>
          </cell>
          <cell r="X1016">
            <v>127.60578590921358</v>
          </cell>
          <cell r="Y1016">
            <v>2139.2800000000002</v>
          </cell>
          <cell r="Z1016">
            <v>88.284719127090256</v>
          </cell>
          <cell r="AB1016">
            <v>40095</v>
          </cell>
          <cell r="AC1016">
            <v>107.57032542746829</v>
          </cell>
          <cell r="AD1016">
            <v>76.766616363755659</v>
          </cell>
          <cell r="AE1016">
            <v>64.465773652568288</v>
          </cell>
          <cell r="AF1016">
            <v>127.60578590921358</v>
          </cell>
          <cell r="AG1016">
            <v>88.284719127090256</v>
          </cell>
        </row>
        <row r="1017">
          <cell r="A1017">
            <v>40096</v>
          </cell>
          <cell r="B1017">
            <v>39.39</v>
          </cell>
          <cell r="C1017">
            <v>15.67</v>
          </cell>
          <cell r="D1017">
            <v>22.95</v>
          </cell>
          <cell r="E1017">
            <v>107.57032542746829</v>
          </cell>
          <cell r="F1017">
            <v>15.94</v>
          </cell>
          <cell r="G1017">
            <v>29.72</v>
          </cell>
          <cell r="H1017">
            <v>41.2</v>
          </cell>
          <cell r="I1017">
            <v>30.14</v>
          </cell>
          <cell r="J1017">
            <v>76.766616363755659</v>
          </cell>
          <cell r="K1017">
            <v>20.09</v>
          </cell>
          <cell r="L1017">
            <v>22.38</v>
          </cell>
          <cell r="M1017">
            <v>18.649999999999999</v>
          </cell>
          <cell r="N1017">
            <v>64.465773652568288</v>
          </cell>
          <cell r="O1017">
            <v>39.39</v>
          </cell>
          <cell r="P1017">
            <v>20.9</v>
          </cell>
          <cell r="Q1017">
            <v>22.95</v>
          </cell>
          <cell r="R1017">
            <v>64.94</v>
          </cell>
          <cell r="S1017">
            <v>20.58</v>
          </cell>
          <cell r="T1017">
            <v>60.49</v>
          </cell>
          <cell r="U1017">
            <v>84.41</v>
          </cell>
          <cell r="V1017">
            <v>13.81</v>
          </cell>
          <cell r="W1017">
            <v>16.3</v>
          </cell>
          <cell r="X1017">
            <v>127.60578590921358</v>
          </cell>
          <cell r="Y1017">
            <v>2139.2800000000002</v>
          </cell>
          <cell r="Z1017">
            <v>88.284719127090256</v>
          </cell>
          <cell r="AB1017">
            <v>40096</v>
          </cell>
          <cell r="AC1017">
            <v>107.57032542746829</v>
          </cell>
          <cell r="AD1017">
            <v>76.766616363755659</v>
          </cell>
          <cell r="AE1017">
            <v>64.465773652568288</v>
          </cell>
          <cell r="AF1017">
            <v>127.60578590921358</v>
          </cell>
          <cell r="AG1017">
            <v>88.284719127090256</v>
          </cell>
        </row>
        <row r="1018">
          <cell r="A1018">
            <v>40097</v>
          </cell>
          <cell r="B1018">
            <v>39.39</v>
          </cell>
          <cell r="C1018">
            <v>15.67</v>
          </cell>
          <cell r="D1018">
            <v>22.95</v>
          </cell>
          <cell r="E1018">
            <v>107.57032542746829</v>
          </cell>
          <cell r="F1018">
            <v>15.94</v>
          </cell>
          <cell r="G1018">
            <v>29.72</v>
          </cell>
          <cell r="H1018">
            <v>41.2</v>
          </cell>
          <cell r="I1018">
            <v>30.14</v>
          </cell>
          <cell r="J1018">
            <v>76.766616363755659</v>
          </cell>
          <cell r="K1018">
            <v>20.09</v>
          </cell>
          <cell r="L1018">
            <v>22.38</v>
          </cell>
          <cell r="M1018">
            <v>18.649999999999999</v>
          </cell>
          <cell r="N1018">
            <v>64.465773652568288</v>
          </cell>
          <cell r="O1018">
            <v>39.39</v>
          </cell>
          <cell r="P1018">
            <v>20.9</v>
          </cell>
          <cell r="Q1018">
            <v>22.95</v>
          </cell>
          <cell r="R1018">
            <v>64.94</v>
          </cell>
          <cell r="S1018">
            <v>20.58</v>
          </cell>
          <cell r="T1018">
            <v>60.49</v>
          </cell>
          <cell r="U1018">
            <v>84.41</v>
          </cell>
          <cell r="V1018">
            <v>13.81</v>
          </cell>
          <cell r="W1018">
            <v>16.3</v>
          </cell>
          <cell r="X1018">
            <v>127.60578590921358</v>
          </cell>
          <cell r="Y1018">
            <v>2139.2800000000002</v>
          </cell>
          <cell r="Z1018">
            <v>88.284719127090256</v>
          </cell>
          <cell r="AB1018">
            <v>40097</v>
          </cell>
          <cell r="AC1018">
            <v>107.57032542746829</v>
          </cell>
          <cell r="AD1018">
            <v>76.766616363755659</v>
          </cell>
          <cell r="AE1018">
            <v>64.465773652568288</v>
          </cell>
          <cell r="AF1018">
            <v>127.60578590921358</v>
          </cell>
          <cell r="AG1018">
            <v>88.284719127090256</v>
          </cell>
        </row>
        <row r="1019">
          <cell r="A1019">
            <v>40098</v>
          </cell>
          <cell r="B1019">
            <v>38.36</v>
          </cell>
          <cell r="C1019">
            <v>15.51</v>
          </cell>
          <cell r="D1019">
            <v>22.28</v>
          </cell>
          <cell r="E1019">
            <v>105.00551571980145</v>
          </cell>
          <cell r="F1019">
            <v>16.09</v>
          </cell>
          <cell r="G1019">
            <v>29.86</v>
          </cell>
          <cell r="H1019">
            <v>40.770000000000003</v>
          </cell>
          <cell r="I1019">
            <v>29</v>
          </cell>
          <cell r="J1019">
            <v>75.926776458237654</v>
          </cell>
          <cell r="K1019">
            <v>20.6</v>
          </cell>
          <cell r="L1019">
            <v>22.87</v>
          </cell>
          <cell r="M1019">
            <v>18.95</v>
          </cell>
          <cell r="N1019">
            <v>65.836937031958655</v>
          </cell>
          <cell r="O1019">
            <v>38.36</v>
          </cell>
          <cell r="P1019">
            <v>21.03</v>
          </cell>
          <cell r="Q1019">
            <v>22.28</v>
          </cell>
          <cell r="R1019">
            <v>64.3</v>
          </cell>
          <cell r="S1019">
            <v>20.63</v>
          </cell>
          <cell r="T1019">
            <v>61.12</v>
          </cell>
          <cell r="U1019">
            <v>83.98</v>
          </cell>
          <cell r="V1019">
            <v>14.15</v>
          </cell>
          <cell r="W1019">
            <v>16.66</v>
          </cell>
          <cell r="X1019">
            <v>127.13807991321158</v>
          </cell>
          <cell r="Y1019">
            <v>2139.14</v>
          </cell>
          <cell r="Z1019">
            <v>88.278941547400919</v>
          </cell>
          <cell r="AB1019">
            <v>40098</v>
          </cell>
          <cell r="AC1019">
            <v>105.00551571980145</v>
          </cell>
          <cell r="AD1019">
            <v>75.926776458237654</v>
          </cell>
          <cell r="AE1019">
            <v>65.836937031958655</v>
          </cell>
          <cell r="AF1019">
            <v>127.13807991321158</v>
          </cell>
          <cell r="AG1019">
            <v>88.278941547400919</v>
          </cell>
        </row>
        <row r="1020">
          <cell r="A1020">
            <v>40099</v>
          </cell>
          <cell r="B1020">
            <v>38.32</v>
          </cell>
          <cell r="C1020">
            <v>15.54</v>
          </cell>
          <cell r="D1020">
            <v>22.27</v>
          </cell>
          <cell r="E1020">
            <v>104.97793712079427</v>
          </cell>
          <cell r="F1020">
            <v>15.92</v>
          </cell>
          <cell r="G1020">
            <v>29.76</v>
          </cell>
          <cell r="H1020">
            <v>39.76</v>
          </cell>
          <cell r="I1020">
            <v>28.39</v>
          </cell>
          <cell r="J1020">
            <v>74.686700347746211</v>
          </cell>
          <cell r="K1020">
            <v>20.32</v>
          </cell>
          <cell r="L1020">
            <v>22.85</v>
          </cell>
          <cell r="M1020">
            <v>18.55</v>
          </cell>
          <cell r="N1020">
            <v>65.098618289209995</v>
          </cell>
          <cell r="O1020">
            <v>38.32</v>
          </cell>
          <cell r="P1020">
            <v>21.36</v>
          </cell>
          <cell r="Q1020">
            <v>22.27</v>
          </cell>
          <cell r="R1020">
            <v>64.44</v>
          </cell>
          <cell r="S1020">
            <v>20.73</v>
          </cell>
          <cell r="T1020">
            <v>60.5</v>
          </cell>
          <cell r="U1020">
            <v>85.21</v>
          </cell>
          <cell r="V1020">
            <v>14.22</v>
          </cell>
          <cell r="W1020">
            <v>16.86</v>
          </cell>
          <cell r="X1020">
            <v>127.65775324210271</v>
          </cell>
          <cell r="Y1020">
            <v>2139.89</v>
          </cell>
          <cell r="Z1020">
            <v>88.309892867165189</v>
          </cell>
          <cell r="AB1020">
            <v>40099</v>
          </cell>
          <cell r="AC1020">
            <v>104.97793712079427</v>
          </cell>
          <cell r="AD1020">
            <v>74.686700347746211</v>
          </cell>
          <cell r="AE1020">
            <v>65.098618289209995</v>
          </cell>
          <cell r="AF1020">
            <v>127.65775324210271</v>
          </cell>
          <cell r="AG1020">
            <v>88.309892867165189</v>
          </cell>
        </row>
        <row r="1021">
          <cell r="A1021">
            <v>40100</v>
          </cell>
          <cell r="B1021">
            <v>38.89</v>
          </cell>
          <cell r="C1021">
            <v>15.49</v>
          </cell>
          <cell r="D1021">
            <v>22.77</v>
          </cell>
          <cell r="E1021">
            <v>106.38444567015995</v>
          </cell>
          <cell r="F1021">
            <v>16.66</v>
          </cell>
          <cell r="G1021">
            <v>29.63</v>
          </cell>
          <cell r="H1021">
            <v>40.200000000000003</v>
          </cell>
          <cell r="I1021">
            <v>28.55</v>
          </cell>
          <cell r="J1021">
            <v>75.48061150843121</v>
          </cell>
          <cell r="K1021">
            <v>20.39</v>
          </cell>
          <cell r="L1021">
            <v>23.21</v>
          </cell>
          <cell r="M1021">
            <v>18.79</v>
          </cell>
          <cell r="N1021">
            <v>65.805294800126575</v>
          </cell>
          <cell r="O1021">
            <v>38.89</v>
          </cell>
          <cell r="P1021">
            <v>21.77</v>
          </cell>
          <cell r="Q1021">
            <v>22.77</v>
          </cell>
          <cell r="R1021">
            <v>64.099999999999994</v>
          </cell>
          <cell r="S1021">
            <v>21.03</v>
          </cell>
          <cell r="T1021">
            <v>61.57</v>
          </cell>
          <cell r="U1021">
            <v>85.02</v>
          </cell>
          <cell r="V1021">
            <v>14.46</v>
          </cell>
          <cell r="W1021">
            <v>16.54</v>
          </cell>
          <cell r="X1021">
            <v>128.48923056832848</v>
          </cell>
          <cell r="Y1021">
            <v>2172.23</v>
          </cell>
          <cell r="Z1021">
            <v>89.644513775400725</v>
          </cell>
          <cell r="AB1021">
            <v>40100</v>
          </cell>
          <cell r="AC1021">
            <v>106.38444567015995</v>
          </cell>
          <cell r="AD1021">
            <v>75.48061150843121</v>
          </cell>
          <cell r="AE1021">
            <v>65.805294800126575</v>
          </cell>
          <cell r="AF1021">
            <v>128.48923056832848</v>
          </cell>
          <cell r="AG1021">
            <v>89.644513775400725</v>
          </cell>
        </row>
        <row r="1022">
          <cell r="A1022">
            <v>40101</v>
          </cell>
          <cell r="B1022">
            <v>38.909999999999997</v>
          </cell>
          <cell r="C1022">
            <v>15.35</v>
          </cell>
          <cell r="D1022">
            <v>24.26</v>
          </cell>
          <cell r="E1022">
            <v>108.27357970215112</v>
          </cell>
          <cell r="F1022">
            <v>17.309999999999999</v>
          </cell>
          <cell r="G1022">
            <v>29.64</v>
          </cell>
          <cell r="H1022">
            <v>40.17</v>
          </cell>
          <cell r="I1022">
            <v>28.36</v>
          </cell>
          <cell r="J1022">
            <v>75.76930647595303</v>
          </cell>
          <cell r="K1022">
            <v>19.71</v>
          </cell>
          <cell r="L1022">
            <v>23.02</v>
          </cell>
          <cell r="M1022">
            <v>18.47</v>
          </cell>
          <cell r="N1022">
            <v>64.550152937453859</v>
          </cell>
          <cell r="O1022">
            <v>38.909999999999997</v>
          </cell>
          <cell r="P1022">
            <v>21.93</v>
          </cell>
          <cell r="Q1022">
            <v>24.26</v>
          </cell>
          <cell r="R1022">
            <v>64.61</v>
          </cell>
          <cell r="S1022">
            <v>21.05</v>
          </cell>
          <cell r="T1022">
            <v>61.29</v>
          </cell>
          <cell r="U1022">
            <v>84.85</v>
          </cell>
          <cell r="V1022">
            <v>14.26</v>
          </cell>
          <cell r="W1022">
            <v>16.3</v>
          </cell>
          <cell r="X1022">
            <v>128.97549632607658</v>
          </cell>
          <cell r="Y1022">
            <v>2173.29</v>
          </cell>
          <cell r="Z1022">
            <v>89.688258307334223</v>
          </cell>
          <cell r="AB1022">
            <v>40101</v>
          </cell>
          <cell r="AC1022">
            <v>108.27357970215112</v>
          </cell>
          <cell r="AD1022">
            <v>75.76930647595303</v>
          </cell>
          <cell r="AE1022">
            <v>64.550152937453859</v>
          </cell>
          <cell r="AF1022">
            <v>128.97549632607658</v>
          </cell>
          <cell r="AG1022">
            <v>89.688258307334223</v>
          </cell>
        </row>
        <row r="1023">
          <cell r="A1023">
            <v>40102</v>
          </cell>
          <cell r="B1023">
            <v>39.380000000000003</v>
          </cell>
          <cell r="C1023">
            <v>15.35</v>
          </cell>
          <cell r="D1023">
            <v>23.72</v>
          </cell>
          <cell r="E1023">
            <v>108.17705460562605</v>
          </cell>
          <cell r="F1023">
            <v>16.940000000000001</v>
          </cell>
          <cell r="G1023">
            <v>30.08</v>
          </cell>
          <cell r="H1023">
            <v>41.3</v>
          </cell>
          <cell r="I1023">
            <v>27.97</v>
          </cell>
          <cell r="J1023">
            <v>76.300767666163637</v>
          </cell>
          <cell r="K1023">
            <v>19.239999999999998</v>
          </cell>
          <cell r="L1023">
            <v>22.72</v>
          </cell>
          <cell r="M1023">
            <v>18.23</v>
          </cell>
          <cell r="N1023">
            <v>63.484864465773647</v>
          </cell>
          <cell r="O1023">
            <v>39.380000000000003</v>
          </cell>
          <cell r="P1023">
            <v>21.83</v>
          </cell>
          <cell r="Q1023">
            <v>23.72</v>
          </cell>
          <cell r="R1023">
            <v>64.84</v>
          </cell>
          <cell r="S1023">
            <v>20.85</v>
          </cell>
          <cell r="T1023">
            <v>61.07</v>
          </cell>
          <cell r="U1023">
            <v>84.37</v>
          </cell>
          <cell r="V1023">
            <v>13.84</v>
          </cell>
          <cell r="W1023">
            <v>16.05</v>
          </cell>
          <cell r="X1023">
            <v>128.41499152134404</v>
          </cell>
          <cell r="Y1023">
            <v>2156.8000000000002</v>
          </cell>
          <cell r="Z1023">
            <v>89.007741956783718</v>
          </cell>
          <cell r="AB1023">
            <v>40102</v>
          </cell>
          <cell r="AC1023">
            <v>108.17705460562605</v>
          </cell>
          <cell r="AD1023">
            <v>76.300767666163637</v>
          </cell>
          <cell r="AE1023">
            <v>63.484864465773647</v>
          </cell>
          <cell r="AF1023">
            <v>128.41499152134404</v>
          </cell>
          <cell r="AG1023">
            <v>89.007741956783718</v>
          </cell>
        </row>
        <row r="1024">
          <cell r="A1024">
            <v>40103</v>
          </cell>
          <cell r="B1024">
            <v>39.380000000000003</v>
          </cell>
          <cell r="C1024">
            <v>15.35</v>
          </cell>
          <cell r="D1024">
            <v>23.72</v>
          </cell>
          <cell r="E1024">
            <v>108.17705460562605</v>
          </cell>
          <cell r="F1024">
            <v>16.940000000000001</v>
          </cell>
          <cell r="G1024">
            <v>30.08</v>
          </cell>
          <cell r="H1024">
            <v>41.3</v>
          </cell>
          <cell r="I1024">
            <v>27.97</v>
          </cell>
          <cell r="J1024">
            <v>76.300767666163637</v>
          </cell>
          <cell r="K1024">
            <v>19.239999999999998</v>
          </cell>
          <cell r="L1024">
            <v>22.72</v>
          </cell>
          <cell r="M1024">
            <v>18.23</v>
          </cell>
          <cell r="N1024">
            <v>63.484864465773647</v>
          </cell>
          <cell r="O1024">
            <v>39.380000000000003</v>
          </cell>
          <cell r="P1024">
            <v>21.83</v>
          </cell>
          <cell r="Q1024">
            <v>23.72</v>
          </cell>
          <cell r="R1024">
            <v>64.84</v>
          </cell>
          <cell r="S1024">
            <v>20.85</v>
          </cell>
          <cell r="T1024">
            <v>61.07</v>
          </cell>
          <cell r="U1024">
            <v>84.37</v>
          </cell>
          <cell r="V1024">
            <v>13.84</v>
          </cell>
          <cell r="W1024">
            <v>16.05</v>
          </cell>
          <cell r="X1024">
            <v>128.41499152134404</v>
          </cell>
          <cell r="Y1024">
            <v>2156.8000000000002</v>
          </cell>
          <cell r="Z1024">
            <v>89.007741956783718</v>
          </cell>
          <cell r="AB1024">
            <v>40103</v>
          </cell>
          <cell r="AC1024">
            <v>108.17705460562605</v>
          </cell>
          <cell r="AD1024">
            <v>76.300767666163637</v>
          </cell>
          <cell r="AE1024">
            <v>63.484864465773647</v>
          </cell>
          <cell r="AF1024">
            <v>128.41499152134404</v>
          </cell>
          <cell r="AG1024">
            <v>89.007741956783718</v>
          </cell>
        </row>
        <row r="1025">
          <cell r="A1025">
            <v>40104</v>
          </cell>
          <cell r="B1025">
            <v>39.380000000000003</v>
          </cell>
          <cell r="C1025">
            <v>15.35</v>
          </cell>
          <cell r="D1025">
            <v>23.72</v>
          </cell>
          <cell r="E1025">
            <v>108.17705460562605</v>
          </cell>
          <cell r="F1025">
            <v>16.940000000000001</v>
          </cell>
          <cell r="G1025">
            <v>30.08</v>
          </cell>
          <cell r="H1025">
            <v>41.3</v>
          </cell>
          <cell r="I1025">
            <v>27.97</v>
          </cell>
          <cell r="J1025">
            <v>76.300767666163637</v>
          </cell>
          <cell r="K1025">
            <v>19.239999999999998</v>
          </cell>
          <cell r="L1025">
            <v>22.72</v>
          </cell>
          <cell r="M1025">
            <v>18.23</v>
          </cell>
          <cell r="N1025">
            <v>63.484864465773647</v>
          </cell>
          <cell r="O1025">
            <v>39.380000000000003</v>
          </cell>
          <cell r="P1025">
            <v>21.83</v>
          </cell>
          <cell r="Q1025">
            <v>23.72</v>
          </cell>
          <cell r="R1025">
            <v>64.84</v>
          </cell>
          <cell r="S1025">
            <v>20.85</v>
          </cell>
          <cell r="T1025">
            <v>61.07</v>
          </cell>
          <cell r="U1025">
            <v>84.37</v>
          </cell>
          <cell r="V1025">
            <v>13.84</v>
          </cell>
          <cell r="W1025">
            <v>16.05</v>
          </cell>
          <cell r="X1025">
            <v>128.41499152134404</v>
          </cell>
          <cell r="Y1025">
            <v>2156.8000000000002</v>
          </cell>
          <cell r="Z1025">
            <v>89.007741956783718</v>
          </cell>
          <cell r="AB1025">
            <v>40104</v>
          </cell>
          <cell r="AC1025">
            <v>108.17705460562605</v>
          </cell>
          <cell r="AD1025">
            <v>76.300767666163637</v>
          </cell>
          <cell r="AE1025">
            <v>63.484864465773647</v>
          </cell>
          <cell r="AF1025">
            <v>128.41499152134404</v>
          </cell>
          <cell r="AG1025">
            <v>89.007741956783718</v>
          </cell>
        </row>
        <row r="1026">
          <cell r="A1026">
            <v>40105</v>
          </cell>
          <cell r="B1026">
            <v>40.75</v>
          </cell>
          <cell r="C1026">
            <v>15.38</v>
          </cell>
          <cell r="D1026">
            <v>23.85</v>
          </cell>
          <cell r="E1026">
            <v>110.28681742967457</v>
          </cell>
          <cell r="F1026">
            <v>17</v>
          </cell>
          <cell r="G1026">
            <v>30.38</v>
          </cell>
          <cell r="H1026">
            <v>42.39</v>
          </cell>
          <cell r="I1026">
            <v>29.14</v>
          </cell>
          <cell r="J1026">
            <v>78.019814972770817</v>
          </cell>
          <cell r="K1026">
            <v>19.5</v>
          </cell>
          <cell r="L1026">
            <v>22.6</v>
          </cell>
          <cell r="M1026">
            <v>18.260000000000002</v>
          </cell>
          <cell r="N1026">
            <v>63.664170446155467</v>
          </cell>
          <cell r="O1026">
            <v>40.75</v>
          </cell>
          <cell r="P1026">
            <v>22.13</v>
          </cell>
          <cell r="Q1026">
            <v>23.85</v>
          </cell>
          <cell r="R1026">
            <v>64.56</v>
          </cell>
          <cell r="S1026">
            <v>21.06</v>
          </cell>
          <cell r="T1026">
            <v>61.26</v>
          </cell>
          <cell r="U1026">
            <v>85.51</v>
          </cell>
          <cell r="V1026">
            <v>14.05</v>
          </cell>
          <cell r="W1026">
            <v>16.09</v>
          </cell>
          <cell r="X1026">
            <v>129.64364774893659</v>
          </cell>
          <cell r="Y1026">
            <v>2176.3200000000002</v>
          </cell>
          <cell r="Z1026">
            <v>89.813301639181901</v>
          </cell>
          <cell r="AB1026">
            <v>40105</v>
          </cell>
          <cell r="AC1026">
            <v>110.28681742967457</v>
          </cell>
          <cell r="AD1026">
            <v>78.019814972770817</v>
          </cell>
          <cell r="AE1026">
            <v>63.664170446155467</v>
          </cell>
          <cell r="AF1026">
            <v>129.64364774893659</v>
          </cell>
          <cell r="AG1026">
            <v>89.813301639181901</v>
          </cell>
        </row>
        <row r="1027">
          <cell r="A1027">
            <v>40106</v>
          </cell>
          <cell r="B1027">
            <v>39.69</v>
          </cell>
          <cell r="C1027">
            <v>15.52</v>
          </cell>
          <cell r="D1027">
            <v>24.17</v>
          </cell>
          <cell r="E1027">
            <v>109.45945945945945</v>
          </cell>
          <cell r="F1027">
            <v>16.809999999999999</v>
          </cell>
          <cell r="G1027">
            <v>30.36</v>
          </cell>
          <cell r="H1027">
            <v>42.07</v>
          </cell>
          <cell r="I1027">
            <v>28.19</v>
          </cell>
          <cell r="J1027">
            <v>77.04875008201563</v>
          </cell>
          <cell r="K1027">
            <v>19.53</v>
          </cell>
          <cell r="L1027">
            <v>23.04</v>
          </cell>
          <cell r="M1027">
            <v>18.28</v>
          </cell>
          <cell r="N1027">
            <v>64.180993566079522</v>
          </cell>
          <cell r="O1027">
            <v>39.69</v>
          </cell>
          <cell r="P1027">
            <v>21.75</v>
          </cell>
          <cell r="Q1027">
            <v>24.17</v>
          </cell>
          <cell r="R1027">
            <v>62.99</v>
          </cell>
          <cell r="S1027">
            <v>20.72</v>
          </cell>
          <cell r="T1027">
            <v>61.91</v>
          </cell>
          <cell r="U1027">
            <v>83.07</v>
          </cell>
          <cell r="V1027">
            <v>13.8</v>
          </cell>
          <cell r="W1027">
            <v>16.010000000000002</v>
          </cell>
          <cell r="X1027">
            <v>127.73199228908712</v>
          </cell>
          <cell r="Y1027">
            <v>2163.4699999999998</v>
          </cell>
          <cell r="Z1027">
            <v>89.283002360553994</v>
          </cell>
          <cell r="AB1027">
            <v>40106</v>
          </cell>
          <cell r="AC1027">
            <v>109.45945945945945</v>
          </cell>
          <cell r="AD1027">
            <v>77.04875008201563</v>
          </cell>
          <cell r="AE1027">
            <v>64.180993566079522</v>
          </cell>
          <cell r="AF1027">
            <v>127.73199228908712</v>
          </cell>
          <cell r="AG1027">
            <v>89.283002360553994</v>
          </cell>
        </row>
        <row r="1028">
          <cell r="A1028">
            <v>40107</v>
          </cell>
          <cell r="B1028">
            <v>38.96</v>
          </cell>
          <cell r="C1028">
            <v>15.25</v>
          </cell>
          <cell r="D1028">
            <v>24.28</v>
          </cell>
          <cell r="E1028">
            <v>108.2322118036404</v>
          </cell>
          <cell r="F1028">
            <v>16.34</v>
          </cell>
          <cell r="G1028">
            <v>30.05</v>
          </cell>
          <cell r="H1028">
            <v>41.2</v>
          </cell>
          <cell r="I1028">
            <v>28.41</v>
          </cell>
          <cell r="J1028">
            <v>76.110491437569721</v>
          </cell>
          <cell r="K1028">
            <v>19.190000000000001</v>
          </cell>
          <cell r="L1028">
            <v>22.86</v>
          </cell>
          <cell r="M1028">
            <v>18.059999999999999</v>
          </cell>
          <cell r="N1028">
            <v>63.40048518088809</v>
          </cell>
          <cell r="O1028">
            <v>38.96</v>
          </cell>
          <cell r="P1028">
            <v>21.02</v>
          </cell>
          <cell r="Q1028">
            <v>24.28</v>
          </cell>
          <cell r="R1028">
            <v>61.09</v>
          </cell>
          <cell r="S1028">
            <v>20.27</v>
          </cell>
          <cell r="T1028">
            <v>60.87</v>
          </cell>
          <cell r="U1028">
            <v>81.790000000000006</v>
          </cell>
          <cell r="V1028">
            <v>14</v>
          </cell>
          <cell r="W1028">
            <v>16.02</v>
          </cell>
          <cell r="X1028">
            <v>125.57534797418901</v>
          </cell>
          <cell r="Y1028">
            <v>2150.73</v>
          </cell>
          <cell r="Z1028">
            <v>88.757242608824853</v>
          </cell>
          <cell r="AB1028">
            <v>40107</v>
          </cell>
          <cell r="AC1028">
            <v>108.2322118036404</v>
          </cell>
          <cell r="AD1028">
            <v>76.110491437569721</v>
          </cell>
          <cell r="AE1028">
            <v>63.40048518088809</v>
          </cell>
          <cell r="AF1028">
            <v>125.57534797418901</v>
          </cell>
          <cell r="AG1028">
            <v>88.757242608824853</v>
          </cell>
        </row>
        <row r="1029">
          <cell r="A1029">
            <v>40108</v>
          </cell>
          <cell r="B1029">
            <v>39.49</v>
          </cell>
          <cell r="C1029">
            <v>15.46</v>
          </cell>
          <cell r="D1029">
            <v>24.56</v>
          </cell>
          <cell r="E1029">
            <v>109.63872035300606</v>
          </cell>
          <cell r="F1029">
            <v>16.149999999999999</v>
          </cell>
          <cell r="G1029">
            <v>30.36</v>
          </cell>
          <cell r="H1029">
            <v>41.28</v>
          </cell>
          <cell r="I1029">
            <v>28.9</v>
          </cell>
          <cell r="J1029">
            <v>76.563217636638015</v>
          </cell>
          <cell r="K1029">
            <v>19.670000000000002</v>
          </cell>
          <cell r="L1029">
            <v>23.04</v>
          </cell>
          <cell r="M1029">
            <v>18.489999999999998</v>
          </cell>
          <cell r="N1029">
            <v>64.550152937453859</v>
          </cell>
          <cell r="O1029">
            <v>39.49</v>
          </cell>
          <cell r="P1029">
            <v>21.4</v>
          </cell>
          <cell r="Q1029">
            <v>24.56</v>
          </cell>
          <cell r="R1029">
            <v>62.2</v>
          </cell>
          <cell r="S1029">
            <v>20.7</v>
          </cell>
          <cell r="T1029">
            <v>60.77</v>
          </cell>
          <cell r="U1029">
            <v>83.35</v>
          </cell>
          <cell r="V1029">
            <v>13.96</v>
          </cell>
          <cell r="W1029">
            <v>16.149999999999999</v>
          </cell>
          <cell r="X1029">
            <v>127.16406357965613</v>
          </cell>
          <cell r="Y1029">
            <v>2165.29</v>
          </cell>
          <cell r="Z1029">
            <v>89.358110896515299</v>
          </cell>
          <cell r="AB1029">
            <v>40108</v>
          </cell>
          <cell r="AC1029">
            <v>109.63872035300606</v>
          </cell>
          <cell r="AD1029">
            <v>76.563217636638015</v>
          </cell>
          <cell r="AE1029">
            <v>64.550152937453859</v>
          </cell>
          <cell r="AF1029">
            <v>127.16406357965613</v>
          </cell>
          <cell r="AG1029">
            <v>89.358110896515299</v>
          </cell>
        </row>
        <row r="1030">
          <cell r="A1030">
            <v>40109</v>
          </cell>
          <cell r="B1030">
            <v>39.119999999999997</v>
          </cell>
          <cell r="C1030">
            <v>15.21</v>
          </cell>
          <cell r="D1030">
            <v>24.43</v>
          </cell>
          <cell r="E1030">
            <v>108.60452289023716</v>
          </cell>
          <cell r="F1030">
            <v>18.489999999999998</v>
          </cell>
          <cell r="G1030">
            <v>29.95</v>
          </cell>
          <cell r="H1030">
            <v>40.840000000000003</v>
          </cell>
          <cell r="I1030">
            <v>27.83</v>
          </cell>
          <cell r="J1030">
            <v>76.838790105636107</v>
          </cell>
          <cell r="K1030">
            <v>19.149999999999999</v>
          </cell>
          <cell r="L1030">
            <v>22.59</v>
          </cell>
          <cell r="M1030">
            <v>18</v>
          </cell>
          <cell r="N1030">
            <v>63.010230988292371</v>
          </cell>
          <cell r="O1030">
            <v>39.119999999999997</v>
          </cell>
          <cell r="P1030">
            <v>21.25</v>
          </cell>
          <cell r="Q1030">
            <v>24.43</v>
          </cell>
          <cell r="R1030">
            <v>61.01</v>
          </cell>
          <cell r="S1030">
            <v>20.3</v>
          </cell>
          <cell r="T1030">
            <v>60.31</v>
          </cell>
          <cell r="U1030">
            <v>82.02</v>
          </cell>
          <cell r="V1030">
            <v>13.46</v>
          </cell>
          <cell r="W1030">
            <v>16.03</v>
          </cell>
          <cell r="X1030">
            <v>125.43800573726777</v>
          </cell>
          <cell r="Y1030">
            <v>2154.4699999999998</v>
          </cell>
          <cell r="Z1030">
            <v>88.911586523382695</v>
          </cell>
          <cell r="AB1030">
            <v>40109</v>
          </cell>
          <cell r="AC1030">
            <v>108.60452289023716</v>
          </cell>
          <cell r="AD1030">
            <v>76.838790105636107</v>
          </cell>
          <cell r="AE1030">
            <v>63.010230988292371</v>
          </cell>
          <cell r="AF1030">
            <v>125.43800573726777</v>
          </cell>
          <cell r="AG1030">
            <v>88.911586523382695</v>
          </cell>
        </row>
        <row r="1031">
          <cell r="A1031">
            <v>40110</v>
          </cell>
          <cell r="B1031">
            <v>39.119999999999997</v>
          </cell>
          <cell r="C1031">
            <v>15.21</v>
          </cell>
          <cell r="D1031">
            <v>24.43</v>
          </cell>
          <cell r="E1031">
            <v>108.60452289023716</v>
          </cell>
          <cell r="F1031">
            <v>18.489999999999998</v>
          </cell>
          <cell r="G1031">
            <v>29.95</v>
          </cell>
          <cell r="H1031">
            <v>40.840000000000003</v>
          </cell>
          <cell r="I1031">
            <v>27.83</v>
          </cell>
          <cell r="J1031">
            <v>76.838790105636107</v>
          </cell>
          <cell r="K1031">
            <v>19.149999999999999</v>
          </cell>
          <cell r="L1031">
            <v>22.59</v>
          </cell>
          <cell r="M1031">
            <v>18</v>
          </cell>
          <cell r="N1031">
            <v>63.010230988292371</v>
          </cell>
          <cell r="O1031">
            <v>39.119999999999997</v>
          </cell>
          <cell r="P1031">
            <v>21.25</v>
          </cell>
          <cell r="Q1031">
            <v>24.43</v>
          </cell>
          <cell r="R1031">
            <v>61.01</v>
          </cell>
          <cell r="S1031">
            <v>20.3</v>
          </cell>
          <cell r="T1031">
            <v>60.31</v>
          </cell>
          <cell r="U1031">
            <v>82.02</v>
          </cell>
          <cell r="V1031">
            <v>13.46</v>
          </cell>
          <cell r="W1031">
            <v>16.03</v>
          </cell>
          <cell r="X1031">
            <v>125.43800573726777</v>
          </cell>
          <cell r="Y1031">
            <v>2154.4699999999998</v>
          </cell>
          <cell r="Z1031">
            <v>88.911586523382695</v>
          </cell>
          <cell r="AB1031">
            <v>40110</v>
          </cell>
          <cell r="AC1031">
            <v>108.60452289023716</v>
          </cell>
          <cell r="AD1031">
            <v>76.838790105636107</v>
          </cell>
          <cell r="AE1031">
            <v>63.010230988292371</v>
          </cell>
          <cell r="AF1031">
            <v>125.43800573726777</v>
          </cell>
          <cell r="AG1031">
            <v>88.911586523382695</v>
          </cell>
        </row>
        <row r="1032">
          <cell r="A1032">
            <v>40111</v>
          </cell>
          <cell r="B1032">
            <v>39.119999999999997</v>
          </cell>
          <cell r="C1032">
            <v>15.21</v>
          </cell>
          <cell r="D1032">
            <v>24.43</v>
          </cell>
          <cell r="E1032">
            <v>108.60452289023716</v>
          </cell>
          <cell r="F1032">
            <v>18.489999999999998</v>
          </cell>
          <cell r="G1032">
            <v>29.95</v>
          </cell>
          <cell r="H1032">
            <v>40.840000000000003</v>
          </cell>
          <cell r="I1032">
            <v>27.83</v>
          </cell>
          <cell r="J1032">
            <v>76.838790105636107</v>
          </cell>
          <cell r="K1032">
            <v>19.149999999999999</v>
          </cell>
          <cell r="L1032">
            <v>22.59</v>
          </cell>
          <cell r="M1032">
            <v>18</v>
          </cell>
          <cell r="N1032">
            <v>63.010230988292371</v>
          </cell>
          <cell r="O1032">
            <v>39.119999999999997</v>
          </cell>
          <cell r="P1032">
            <v>21.25</v>
          </cell>
          <cell r="Q1032">
            <v>24.43</v>
          </cell>
          <cell r="R1032">
            <v>61.01</v>
          </cell>
          <cell r="S1032">
            <v>20.3</v>
          </cell>
          <cell r="T1032">
            <v>60.31</v>
          </cell>
          <cell r="U1032">
            <v>82.02</v>
          </cell>
          <cell r="V1032">
            <v>13.46</v>
          </cell>
          <cell r="W1032">
            <v>16.03</v>
          </cell>
          <cell r="X1032">
            <v>125.43800573726777</v>
          </cell>
          <cell r="Y1032">
            <v>2154.4699999999998</v>
          </cell>
          <cell r="Z1032">
            <v>88.911586523382695</v>
          </cell>
          <cell r="AB1032">
            <v>40111</v>
          </cell>
          <cell r="AC1032">
            <v>108.60452289023716</v>
          </cell>
          <cell r="AD1032">
            <v>76.838790105636107</v>
          </cell>
          <cell r="AE1032">
            <v>63.010230988292371</v>
          </cell>
          <cell r="AF1032">
            <v>125.43800573726777</v>
          </cell>
          <cell r="AG1032">
            <v>88.911586523382695</v>
          </cell>
        </row>
        <row r="1033">
          <cell r="A1033">
            <v>40112</v>
          </cell>
          <cell r="B1033">
            <v>38.950000000000003</v>
          </cell>
          <cell r="C1033">
            <v>15.18</v>
          </cell>
          <cell r="D1033">
            <v>24.07</v>
          </cell>
          <cell r="E1033">
            <v>107.83232211803642</v>
          </cell>
          <cell r="F1033">
            <v>16.75</v>
          </cell>
          <cell r="G1033">
            <v>29.92</v>
          </cell>
          <cell r="H1033">
            <v>41.24</v>
          </cell>
          <cell r="I1033">
            <v>27.86</v>
          </cell>
          <cell r="J1033">
            <v>75.959582704546946</v>
          </cell>
          <cell r="K1033">
            <v>18.78</v>
          </cell>
          <cell r="L1033">
            <v>21.79</v>
          </cell>
          <cell r="M1033">
            <v>17.34</v>
          </cell>
          <cell r="N1033">
            <v>61.08005484653517</v>
          </cell>
          <cell r="O1033">
            <v>38.950000000000003</v>
          </cell>
          <cell r="P1033">
            <v>21.02</v>
          </cell>
          <cell r="Q1033">
            <v>24.07</v>
          </cell>
          <cell r="R1033">
            <v>61.57</v>
          </cell>
          <cell r="S1033">
            <v>20.36</v>
          </cell>
          <cell r="T1033">
            <v>60.42</v>
          </cell>
          <cell r="U1033">
            <v>81.67</v>
          </cell>
          <cell r="V1033">
            <v>13.35</v>
          </cell>
          <cell r="W1033">
            <v>16.38</v>
          </cell>
          <cell r="X1033">
            <v>125.38603840437868</v>
          </cell>
          <cell r="Y1033">
            <v>2141.85</v>
          </cell>
          <cell r="Z1033">
            <v>88.390778982815831</v>
          </cell>
          <cell r="AB1033">
            <v>40112</v>
          </cell>
          <cell r="AC1033">
            <v>107.83232211803642</v>
          </cell>
          <cell r="AD1033">
            <v>75.959582704546946</v>
          </cell>
          <cell r="AE1033">
            <v>61.08005484653517</v>
          </cell>
          <cell r="AF1033">
            <v>125.38603840437868</v>
          </cell>
          <cell r="AG1033">
            <v>88.390778982815831</v>
          </cell>
        </row>
        <row r="1034">
          <cell r="A1034">
            <v>40113</v>
          </cell>
          <cell r="B1034">
            <v>37.869999999999997</v>
          </cell>
          <cell r="C1034">
            <v>15.25</v>
          </cell>
          <cell r="D1034">
            <v>23.03</v>
          </cell>
          <cell r="E1034">
            <v>105.00551571980145</v>
          </cell>
          <cell r="F1034">
            <v>17.440000000000001</v>
          </cell>
          <cell r="G1034">
            <v>30.35</v>
          </cell>
          <cell r="H1034">
            <v>41</v>
          </cell>
          <cell r="I1034">
            <v>27.92</v>
          </cell>
          <cell r="J1034">
            <v>76.576340135161743</v>
          </cell>
          <cell r="K1034">
            <v>19.03</v>
          </cell>
          <cell r="L1034">
            <v>22.31</v>
          </cell>
          <cell r="M1034">
            <v>18.32</v>
          </cell>
          <cell r="N1034">
            <v>62.925851703406821</v>
          </cell>
          <cell r="O1034">
            <v>37.869999999999997</v>
          </cell>
          <cell r="P1034">
            <v>20.309999999999999</v>
          </cell>
          <cell r="Q1034">
            <v>23.03</v>
          </cell>
          <cell r="R1034">
            <v>60.08</v>
          </cell>
          <cell r="S1034">
            <v>19.920000000000002</v>
          </cell>
          <cell r="T1034">
            <v>59.62</v>
          </cell>
          <cell r="U1034">
            <v>79.930000000000007</v>
          </cell>
          <cell r="V1034">
            <v>12.99</v>
          </cell>
          <cell r="W1034">
            <v>16</v>
          </cell>
          <cell r="X1034">
            <v>122.40162871560398</v>
          </cell>
          <cell r="Y1034">
            <v>2116.09</v>
          </cell>
          <cell r="Z1034">
            <v>87.327704319978878</v>
          </cell>
          <cell r="AB1034">
            <v>40113</v>
          </cell>
          <cell r="AC1034">
            <v>105.00551571980145</v>
          </cell>
          <cell r="AD1034">
            <v>76.576340135161743</v>
          </cell>
          <cell r="AE1034">
            <v>62.925851703406821</v>
          </cell>
          <cell r="AF1034">
            <v>122.40162871560398</v>
          </cell>
          <cell r="AG1034">
            <v>87.327704319978878</v>
          </cell>
        </row>
        <row r="1035">
          <cell r="A1035">
            <v>40114</v>
          </cell>
          <cell r="B1035">
            <v>35.75</v>
          </cell>
          <cell r="C1035">
            <v>15.2</v>
          </cell>
          <cell r="D1035">
            <v>21.85</v>
          </cell>
          <cell r="E1035">
            <v>100.38610038610038</v>
          </cell>
          <cell r="F1035">
            <v>17.34</v>
          </cell>
          <cell r="G1035">
            <v>30.29</v>
          </cell>
          <cell r="H1035">
            <v>40.35</v>
          </cell>
          <cell r="I1035">
            <v>27.75</v>
          </cell>
          <cell r="J1035">
            <v>75.933337707499504</v>
          </cell>
          <cell r="K1035">
            <v>18.809999999999999</v>
          </cell>
          <cell r="L1035">
            <v>22.05</v>
          </cell>
          <cell r="M1035">
            <v>18.36</v>
          </cell>
          <cell r="N1035">
            <v>62.461765636536228</v>
          </cell>
          <cell r="O1035">
            <v>35.75</v>
          </cell>
          <cell r="P1035">
            <v>19.809999999999999</v>
          </cell>
          <cell r="Q1035">
            <v>21.85</v>
          </cell>
          <cell r="R1035">
            <v>57.66</v>
          </cell>
          <cell r="S1035">
            <v>18.79</v>
          </cell>
          <cell r="T1035">
            <v>58.48</v>
          </cell>
          <cell r="U1035">
            <v>76.86</v>
          </cell>
          <cell r="V1035">
            <v>12.67</v>
          </cell>
          <cell r="W1035">
            <v>15.94</v>
          </cell>
          <cell r="X1035">
            <v>117.96955761063259</v>
          </cell>
          <cell r="Y1035">
            <v>2059.61</v>
          </cell>
          <cell r="Z1035">
            <v>84.996863599597233</v>
          </cell>
          <cell r="AB1035">
            <v>40114</v>
          </cell>
          <cell r="AC1035">
            <v>100.38610038610038</v>
          </cell>
          <cell r="AD1035">
            <v>75.933337707499504</v>
          </cell>
          <cell r="AE1035">
            <v>62.461765636536228</v>
          </cell>
          <cell r="AF1035">
            <v>117.96955761063259</v>
          </cell>
          <cell r="AG1035">
            <v>84.996863599597233</v>
          </cell>
        </row>
        <row r="1036">
          <cell r="A1036">
            <v>40115</v>
          </cell>
          <cell r="B1036">
            <v>36.25</v>
          </cell>
          <cell r="C1036">
            <v>15.21</v>
          </cell>
          <cell r="D1036">
            <v>21.55</v>
          </cell>
          <cell r="E1036">
            <v>100.67567567567566</v>
          </cell>
          <cell r="F1036">
            <v>17.13</v>
          </cell>
          <cell r="G1036">
            <v>30.34</v>
          </cell>
          <cell r="H1036">
            <v>40.99</v>
          </cell>
          <cell r="I1036">
            <v>28.55</v>
          </cell>
          <cell r="J1036">
            <v>76.773177613017523</v>
          </cell>
          <cell r="K1036">
            <v>18.84</v>
          </cell>
          <cell r="L1036">
            <v>22.74</v>
          </cell>
          <cell r="M1036">
            <v>18.36</v>
          </cell>
          <cell r="N1036">
            <v>63.22117920050627</v>
          </cell>
          <cell r="O1036">
            <v>36.25</v>
          </cell>
          <cell r="P1036">
            <v>20.16</v>
          </cell>
          <cell r="Q1036">
            <v>21.55</v>
          </cell>
          <cell r="R1036">
            <v>58.88</v>
          </cell>
          <cell r="S1036">
            <v>19.239999999999998</v>
          </cell>
          <cell r="T1036">
            <v>58.9</v>
          </cell>
          <cell r="U1036">
            <v>77.989999999999995</v>
          </cell>
          <cell r="V1036">
            <v>13.03</v>
          </cell>
          <cell r="W1036">
            <v>15.95</v>
          </cell>
          <cell r="X1036">
            <v>119.5063058832106</v>
          </cell>
          <cell r="Y1036">
            <v>2097.5500000000002</v>
          </cell>
          <cell r="Z1036">
            <v>86.562587695406009</v>
          </cell>
          <cell r="AB1036">
            <v>40115</v>
          </cell>
          <cell r="AC1036">
            <v>100.67567567567566</v>
          </cell>
          <cell r="AD1036">
            <v>76.773177613017523</v>
          </cell>
          <cell r="AE1036">
            <v>63.22117920050627</v>
          </cell>
          <cell r="AF1036">
            <v>119.5063058832106</v>
          </cell>
          <cell r="AG1036">
            <v>86.562587695406009</v>
          </cell>
        </row>
        <row r="1037">
          <cell r="A1037">
            <v>40116</v>
          </cell>
          <cell r="B1037">
            <v>37.61</v>
          </cell>
          <cell r="C1037">
            <v>14.98</v>
          </cell>
          <cell r="D1037">
            <v>21.94</v>
          </cell>
          <cell r="E1037">
            <v>102.77164920022064</v>
          </cell>
          <cell r="F1037">
            <v>16.079999999999998</v>
          </cell>
          <cell r="G1037">
            <v>32.130000000000003</v>
          </cell>
          <cell r="H1037">
            <v>42.93</v>
          </cell>
          <cell r="I1037">
            <v>28.5</v>
          </cell>
          <cell r="J1037">
            <v>78.498786168886554</v>
          </cell>
          <cell r="K1037">
            <v>18.72</v>
          </cell>
          <cell r="L1037">
            <v>22.05</v>
          </cell>
          <cell r="M1037">
            <v>17.829999999999998</v>
          </cell>
          <cell r="N1037">
            <v>61.807826178673132</v>
          </cell>
          <cell r="O1037">
            <v>37.61</v>
          </cell>
          <cell r="P1037">
            <v>19.5</v>
          </cell>
          <cell r="Q1037">
            <v>21.94</v>
          </cell>
          <cell r="R1037">
            <v>61.02</v>
          </cell>
          <cell r="S1037">
            <v>18.75</v>
          </cell>
          <cell r="T1037">
            <v>58.73</v>
          </cell>
          <cell r="U1037">
            <v>76.040000000000006</v>
          </cell>
          <cell r="V1037">
            <v>13.11</v>
          </cell>
          <cell r="W1037">
            <v>15.8</v>
          </cell>
          <cell r="X1037">
            <v>119.71046326241783</v>
          </cell>
          <cell r="Y1037">
            <v>2045.11</v>
          </cell>
          <cell r="Z1037">
            <v>84.398471417487912</v>
          </cell>
          <cell r="AB1037">
            <v>40116</v>
          </cell>
          <cell r="AC1037">
            <v>102.77164920022064</v>
          </cell>
          <cell r="AD1037">
            <v>78.498786168886554</v>
          </cell>
          <cell r="AE1037">
            <v>61.807826178673132</v>
          </cell>
          <cell r="AF1037">
            <v>119.71046326241783</v>
          </cell>
          <cell r="AG1037">
            <v>84.398471417487912</v>
          </cell>
        </row>
        <row r="1038">
          <cell r="A1038">
            <v>40117</v>
          </cell>
          <cell r="B1038">
            <v>37.61</v>
          </cell>
          <cell r="C1038">
            <v>14.98</v>
          </cell>
          <cell r="D1038">
            <v>21.94</v>
          </cell>
          <cell r="E1038">
            <v>102.77164920022064</v>
          </cell>
          <cell r="F1038">
            <v>16.079999999999998</v>
          </cell>
          <cell r="G1038">
            <v>32.130000000000003</v>
          </cell>
          <cell r="H1038">
            <v>42.93</v>
          </cell>
          <cell r="I1038">
            <v>28.5</v>
          </cell>
          <cell r="J1038">
            <v>78.498786168886554</v>
          </cell>
          <cell r="K1038">
            <v>18.72</v>
          </cell>
          <cell r="L1038">
            <v>22.05</v>
          </cell>
          <cell r="M1038">
            <v>17.829999999999998</v>
          </cell>
          <cell r="N1038">
            <v>61.807826178673132</v>
          </cell>
          <cell r="O1038">
            <v>37.61</v>
          </cell>
          <cell r="P1038">
            <v>19.5</v>
          </cell>
          <cell r="Q1038">
            <v>21.94</v>
          </cell>
          <cell r="R1038">
            <v>61.02</v>
          </cell>
          <cell r="S1038">
            <v>18.75</v>
          </cell>
          <cell r="T1038">
            <v>58.73</v>
          </cell>
          <cell r="U1038">
            <v>76.040000000000006</v>
          </cell>
          <cell r="V1038">
            <v>13.11</v>
          </cell>
          <cell r="W1038">
            <v>15.8</v>
          </cell>
          <cell r="X1038">
            <v>119.71046326241783</v>
          </cell>
          <cell r="Y1038">
            <v>2045.11</v>
          </cell>
          <cell r="Z1038">
            <v>84.398471417487912</v>
          </cell>
          <cell r="AB1038">
            <v>40117</v>
          </cell>
          <cell r="AC1038">
            <v>102.77164920022064</v>
          </cell>
          <cell r="AD1038">
            <v>78.498786168886554</v>
          </cell>
          <cell r="AE1038">
            <v>61.807826178673132</v>
          </cell>
          <cell r="AF1038">
            <v>119.71046326241783</v>
          </cell>
          <cell r="AG1038">
            <v>84.398471417487912</v>
          </cell>
        </row>
        <row r="1039">
          <cell r="A1039">
            <v>40118</v>
          </cell>
          <cell r="B1039">
            <v>37.61</v>
          </cell>
          <cell r="C1039">
            <v>14.98</v>
          </cell>
          <cell r="D1039">
            <v>21.94</v>
          </cell>
          <cell r="E1039">
            <v>102.77164920022064</v>
          </cell>
          <cell r="F1039">
            <v>16.079999999999998</v>
          </cell>
          <cell r="G1039">
            <v>32.130000000000003</v>
          </cell>
          <cell r="H1039">
            <v>42.93</v>
          </cell>
          <cell r="I1039">
            <v>28.5</v>
          </cell>
          <cell r="J1039">
            <v>78.498786168886554</v>
          </cell>
          <cell r="K1039">
            <v>18.72</v>
          </cell>
          <cell r="L1039">
            <v>22.05</v>
          </cell>
          <cell r="M1039">
            <v>17.829999999999998</v>
          </cell>
          <cell r="N1039">
            <v>61.807826178673132</v>
          </cell>
          <cell r="O1039">
            <v>37.61</v>
          </cell>
          <cell r="P1039">
            <v>19.5</v>
          </cell>
          <cell r="Q1039">
            <v>21.94</v>
          </cell>
          <cell r="R1039">
            <v>61.02</v>
          </cell>
          <cell r="S1039">
            <v>18.75</v>
          </cell>
          <cell r="T1039">
            <v>58.73</v>
          </cell>
          <cell r="U1039">
            <v>76.040000000000006</v>
          </cell>
          <cell r="V1039">
            <v>13.11</v>
          </cell>
          <cell r="W1039">
            <v>15.8</v>
          </cell>
          <cell r="X1039">
            <v>119.71046326241783</v>
          </cell>
          <cell r="Y1039">
            <v>2045.11</v>
          </cell>
          <cell r="Z1039">
            <v>84.398471417487912</v>
          </cell>
          <cell r="AB1039">
            <v>40118</v>
          </cell>
          <cell r="AC1039">
            <v>102.77164920022064</v>
          </cell>
          <cell r="AD1039">
            <v>78.498786168886554</v>
          </cell>
          <cell r="AE1039">
            <v>61.807826178673132</v>
          </cell>
          <cell r="AF1039">
            <v>119.71046326241783</v>
          </cell>
          <cell r="AG1039">
            <v>84.398471417487912</v>
          </cell>
        </row>
        <row r="1040">
          <cell r="A1040">
            <v>40119</v>
          </cell>
          <cell r="B1040">
            <v>40</v>
          </cell>
          <cell r="C1040">
            <v>14.98</v>
          </cell>
          <cell r="D1040">
            <v>22.04</v>
          </cell>
          <cell r="E1040">
            <v>106.20518477661336</v>
          </cell>
          <cell r="F1040">
            <v>16.2</v>
          </cell>
          <cell r="G1040">
            <v>32.4</v>
          </cell>
          <cell r="H1040">
            <v>43.4</v>
          </cell>
          <cell r="I1040">
            <v>28.92</v>
          </cell>
          <cell r="J1040">
            <v>79.338626074404573</v>
          </cell>
          <cell r="K1040">
            <v>18.63</v>
          </cell>
          <cell r="L1040">
            <v>21.66</v>
          </cell>
          <cell r="M1040">
            <v>17.72</v>
          </cell>
          <cell r="N1040">
            <v>61.185528952642123</v>
          </cell>
          <cell r="O1040">
            <v>40</v>
          </cell>
          <cell r="P1040">
            <v>19.690000000000001</v>
          </cell>
          <cell r="Q1040">
            <v>22.04</v>
          </cell>
          <cell r="R1040">
            <v>60.63</v>
          </cell>
          <cell r="S1040">
            <v>18.760000000000002</v>
          </cell>
          <cell r="T1040">
            <v>59.54</v>
          </cell>
          <cell r="U1040">
            <v>76.14</v>
          </cell>
          <cell r="V1040">
            <v>13.26</v>
          </cell>
          <cell r="W1040">
            <v>15.77</v>
          </cell>
          <cell r="X1040">
            <v>120.94654339470883</v>
          </cell>
          <cell r="Y1040">
            <v>2049.1999999999998</v>
          </cell>
          <cell r="Z1040">
            <v>84.567259281269074</v>
          </cell>
          <cell r="AB1040">
            <v>40119</v>
          </cell>
          <cell r="AC1040">
            <v>106.20518477661336</v>
          </cell>
          <cell r="AD1040">
            <v>79.338626074404573</v>
          </cell>
          <cell r="AE1040">
            <v>61.185528952642123</v>
          </cell>
          <cell r="AF1040">
            <v>120.94654339470883</v>
          </cell>
          <cell r="AG1040">
            <v>84.567259281269074</v>
          </cell>
        </row>
        <row r="1041">
          <cell r="A1041">
            <v>40120</v>
          </cell>
          <cell r="B1041">
            <v>40.71</v>
          </cell>
          <cell r="C1041">
            <v>14.81</v>
          </cell>
          <cell r="D1041">
            <v>22.21</v>
          </cell>
          <cell r="E1041">
            <v>107.18422504136791</v>
          </cell>
          <cell r="F1041">
            <v>16.46</v>
          </cell>
          <cell r="G1041">
            <v>32.19</v>
          </cell>
          <cell r="H1041">
            <v>43.11</v>
          </cell>
          <cell r="I1041">
            <v>30.79</v>
          </cell>
          <cell r="J1041">
            <v>80.40810970408765</v>
          </cell>
          <cell r="K1041">
            <v>19.34</v>
          </cell>
          <cell r="L1041">
            <v>21.29</v>
          </cell>
          <cell r="M1041">
            <v>17.55</v>
          </cell>
          <cell r="N1041">
            <v>61.364834933023936</v>
          </cell>
          <cell r="O1041">
            <v>40.71</v>
          </cell>
          <cell r="P1041">
            <v>19.84</v>
          </cell>
          <cell r="Q1041">
            <v>22.21</v>
          </cell>
          <cell r="R1041">
            <v>60.19</v>
          </cell>
          <cell r="S1041">
            <v>18.899999999999999</v>
          </cell>
          <cell r="T1041">
            <v>60.25</v>
          </cell>
          <cell r="U1041">
            <v>76.33</v>
          </cell>
          <cell r="V1041">
            <v>13.71</v>
          </cell>
          <cell r="W1041">
            <v>15.81</v>
          </cell>
          <cell r="X1041">
            <v>121.73347729274397</v>
          </cell>
          <cell r="Y1041">
            <v>2057.3200000000002</v>
          </cell>
          <cell r="Z1041">
            <v>84.902358903250303</v>
          </cell>
          <cell r="AB1041">
            <v>40120</v>
          </cell>
          <cell r="AC1041">
            <v>107.18422504136791</v>
          </cell>
          <cell r="AD1041">
            <v>80.40810970408765</v>
          </cell>
          <cell r="AE1041">
            <v>61.364834933023936</v>
          </cell>
          <cell r="AF1041">
            <v>121.73347729274397</v>
          </cell>
          <cell r="AG1041">
            <v>84.902358903250303</v>
          </cell>
        </row>
        <row r="1042">
          <cell r="A1042">
            <v>40121</v>
          </cell>
          <cell r="B1042">
            <v>40.17</v>
          </cell>
          <cell r="C1042">
            <v>14.77</v>
          </cell>
          <cell r="D1042">
            <v>22.3</v>
          </cell>
          <cell r="E1042">
            <v>106.50854936569223</v>
          </cell>
          <cell r="F1042">
            <v>15.74</v>
          </cell>
          <cell r="G1042">
            <v>32.380000000000003</v>
          </cell>
          <cell r="H1042">
            <v>41.44</v>
          </cell>
          <cell r="I1042">
            <v>31.07</v>
          </cell>
          <cell r="J1042">
            <v>79.148349845810642</v>
          </cell>
          <cell r="K1042">
            <v>20.16</v>
          </cell>
          <cell r="L1042">
            <v>21.63</v>
          </cell>
          <cell r="M1042">
            <v>18.09</v>
          </cell>
          <cell r="N1042">
            <v>63.157894736842103</v>
          </cell>
          <cell r="O1042">
            <v>40.17</v>
          </cell>
          <cell r="P1042">
            <v>20.14</v>
          </cell>
          <cell r="Q1042">
            <v>22.3</v>
          </cell>
          <cell r="R1042">
            <v>59.51</v>
          </cell>
          <cell r="S1042">
            <v>18.78</v>
          </cell>
          <cell r="T1042">
            <v>60.74</v>
          </cell>
          <cell r="U1042">
            <v>75.62</v>
          </cell>
          <cell r="V1042">
            <v>14.41</v>
          </cell>
          <cell r="W1042">
            <v>15.62</v>
          </cell>
          <cell r="X1042">
            <v>121.48848843769531</v>
          </cell>
          <cell r="Y1042">
            <v>2055.52</v>
          </cell>
          <cell r="Z1042">
            <v>84.828075735816043</v>
          </cell>
          <cell r="AB1042">
            <v>40121</v>
          </cell>
          <cell r="AC1042">
            <v>106.50854936569223</v>
          </cell>
          <cell r="AD1042">
            <v>79.148349845810642</v>
          </cell>
          <cell r="AE1042">
            <v>63.157894736842103</v>
          </cell>
          <cell r="AF1042">
            <v>121.48848843769531</v>
          </cell>
          <cell r="AG1042">
            <v>84.828075735816043</v>
          </cell>
        </row>
        <row r="1043">
          <cell r="A1043">
            <v>40122</v>
          </cell>
          <cell r="B1043">
            <v>40.909999999999997</v>
          </cell>
          <cell r="C1043">
            <v>15.15</v>
          </cell>
          <cell r="D1043">
            <v>23.1</v>
          </cell>
          <cell r="E1043">
            <v>109.15609487038058</v>
          </cell>
          <cell r="F1043">
            <v>16.12</v>
          </cell>
          <cell r="G1043">
            <v>33.08</v>
          </cell>
          <cell r="H1043">
            <v>42.55</v>
          </cell>
          <cell r="I1043">
            <v>30.97</v>
          </cell>
          <cell r="J1043">
            <v>80.519650941539268</v>
          </cell>
          <cell r="K1043">
            <v>21.39</v>
          </cell>
          <cell r="L1043">
            <v>22.11</v>
          </cell>
          <cell r="M1043">
            <v>18.66</v>
          </cell>
          <cell r="N1043">
            <v>65.562704356080587</v>
          </cell>
          <cell r="O1043">
            <v>40.909999999999997</v>
          </cell>
          <cell r="P1043">
            <v>20.87</v>
          </cell>
          <cell r="Q1043">
            <v>23.1</v>
          </cell>
          <cell r="R1043">
            <v>61.99</v>
          </cell>
          <cell r="S1043">
            <v>19.559999999999999</v>
          </cell>
          <cell r="T1043">
            <v>61.97</v>
          </cell>
          <cell r="U1043">
            <v>77</v>
          </cell>
          <cell r="V1043">
            <v>14.54</v>
          </cell>
          <cell r="W1043">
            <v>15.59</v>
          </cell>
          <cell r="X1043">
            <v>124.54713717345443</v>
          </cell>
          <cell r="Y1043">
            <v>2105.3200000000002</v>
          </cell>
          <cell r="Z1043">
            <v>86.883243368163903</v>
          </cell>
          <cell r="AB1043">
            <v>40122</v>
          </cell>
          <cell r="AC1043">
            <v>109.15609487038058</v>
          </cell>
          <cell r="AD1043">
            <v>80.519650941539268</v>
          </cell>
          <cell r="AE1043">
            <v>65.562704356080587</v>
          </cell>
          <cell r="AF1043">
            <v>124.54713717345443</v>
          </cell>
          <cell r="AG1043">
            <v>86.883243368163903</v>
          </cell>
        </row>
        <row r="1044">
          <cell r="A1044">
            <v>40123</v>
          </cell>
          <cell r="B1044">
            <v>41.35</v>
          </cell>
          <cell r="C1044">
            <v>15.32</v>
          </cell>
          <cell r="D1044">
            <v>22.95</v>
          </cell>
          <cell r="E1044">
            <v>109.79040264754552</v>
          </cell>
          <cell r="F1044">
            <v>16</v>
          </cell>
          <cell r="G1044">
            <v>33.79</v>
          </cell>
          <cell r="H1044">
            <v>43.09</v>
          </cell>
          <cell r="I1044">
            <v>30.85</v>
          </cell>
          <cell r="J1044">
            <v>81.182337116987071</v>
          </cell>
          <cell r="K1044">
            <v>21.22</v>
          </cell>
          <cell r="L1044">
            <v>22.01</v>
          </cell>
          <cell r="M1044">
            <v>19.239999999999998</v>
          </cell>
          <cell r="N1044">
            <v>65.889674085012132</v>
          </cell>
          <cell r="O1044">
            <v>41.35</v>
          </cell>
          <cell r="P1044">
            <v>20.83</v>
          </cell>
          <cell r="Q1044">
            <v>22.95</v>
          </cell>
          <cell r="R1044">
            <v>61.94</v>
          </cell>
          <cell r="S1044">
            <v>20.03</v>
          </cell>
          <cell r="T1044">
            <v>62.58</v>
          </cell>
          <cell r="U1044">
            <v>77.45</v>
          </cell>
          <cell r="V1044">
            <v>14.54</v>
          </cell>
          <cell r="W1044">
            <v>15.66</v>
          </cell>
          <cell r="X1044">
            <v>125.21528859631445</v>
          </cell>
          <cell r="Y1044">
            <v>2112.44</v>
          </cell>
          <cell r="Z1044">
            <v>87.177074563792743</v>
          </cell>
          <cell r="AB1044">
            <v>40123</v>
          </cell>
          <cell r="AC1044">
            <v>109.79040264754552</v>
          </cell>
          <cell r="AD1044">
            <v>81.182337116987071</v>
          </cell>
          <cell r="AE1044">
            <v>65.889674085012132</v>
          </cell>
          <cell r="AF1044">
            <v>125.21528859631445</v>
          </cell>
          <cell r="AG1044">
            <v>87.177074563792743</v>
          </cell>
        </row>
        <row r="1045">
          <cell r="A1045">
            <v>40124</v>
          </cell>
          <cell r="B1045">
            <v>41.35</v>
          </cell>
          <cell r="C1045">
            <v>15.32</v>
          </cell>
          <cell r="D1045">
            <v>22.95</v>
          </cell>
          <cell r="E1045">
            <v>109.79040264754552</v>
          </cell>
          <cell r="F1045">
            <v>16</v>
          </cell>
          <cell r="G1045">
            <v>33.79</v>
          </cell>
          <cell r="H1045">
            <v>43.09</v>
          </cell>
          <cell r="I1045">
            <v>30.85</v>
          </cell>
          <cell r="J1045">
            <v>81.182337116987071</v>
          </cell>
          <cell r="K1045">
            <v>21.22</v>
          </cell>
          <cell r="L1045">
            <v>22.01</v>
          </cell>
          <cell r="M1045">
            <v>19.239999999999998</v>
          </cell>
          <cell r="N1045">
            <v>65.889674085012132</v>
          </cell>
          <cell r="O1045">
            <v>41.35</v>
          </cell>
          <cell r="P1045">
            <v>20.83</v>
          </cell>
          <cell r="Q1045">
            <v>22.95</v>
          </cell>
          <cell r="R1045">
            <v>61.94</v>
          </cell>
          <cell r="S1045">
            <v>20.03</v>
          </cell>
          <cell r="T1045">
            <v>62.58</v>
          </cell>
          <cell r="U1045">
            <v>77.45</v>
          </cell>
          <cell r="V1045">
            <v>14.54</v>
          </cell>
          <cell r="W1045">
            <v>15.66</v>
          </cell>
          <cell r="X1045">
            <v>125.21528859631445</v>
          </cell>
          <cell r="Y1045">
            <v>2112.44</v>
          </cell>
          <cell r="Z1045">
            <v>87.177074563792743</v>
          </cell>
          <cell r="AB1045">
            <v>40124</v>
          </cell>
          <cell r="AC1045">
            <v>109.79040264754552</v>
          </cell>
          <cell r="AD1045">
            <v>81.182337116987071</v>
          </cell>
          <cell r="AE1045">
            <v>65.889674085012132</v>
          </cell>
          <cell r="AF1045">
            <v>125.21528859631445</v>
          </cell>
          <cell r="AG1045">
            <v>87.177074563792743</v>
          </cell>
        </row>
        <row r="1046">
          <cell r="A1046">
            <v>40125</v>
          </cell>
          <cell r="B1046">
            <v>41.35</v>
          </cell>
          <cell r="C1046">
            <v>15.32</v>
          </cell>
          <cell r="D1046">
            <v>22.95</v>
          </cell>
          <cell r="E1046">
            <v>109.79040264754552</v>
          </cell>
          <cell r="F1046">
            <v>16</v>
          </cell>
          <cell r="G1046">
            <v>33.79</v>
          </cell>
          <cell r="H1046">
            <v>43.09</v>
          </cell>
          <cell r="I1046">
            <v>30.85</v>
          </cell>
          <cell r="J1046">
            <v>81.182337116987071</v>
          </cell>
          <cell r="K1046">
            <v>21.22</v>
          </cell>
          <cell r="L1046">
            <v>22.01</v>
          </cell>
          <cell r="M1046">
            <v>19.239999999999998</v>
          </cell>
          <cell r="N1046">
            <v>65.889674085012132</v>
          </cell>
          <cell r="O1046">
            <v>41.35</v>
          </cell>
          <cell r="P1046">
            <v>20.83</v>
          </cell>
          <cell r="Q1046">
            <v>22.95</v>
          </cell>
          <cell r="R1046">
            <v>61.94</v>
          </cell>
          <cell r="S1046">
            <v>20.03</v>
          </cell>
          <cell r="T1046">
            <v>62.58</v>
          </cell>
          <cell r="U1046">
            <v>77.45</v>
          </cell>
          <cell r="V1046">
            <v>14.54</v>
          </cell>
          <cell r="W1046">
            <v>15.66</v>
          </cell>
          <cell r="X1046">
            <v>125.21528859631445</v>
          </cell>
          <cell r="Y1046">
            <v>2112.44</v>
          </cell>
          <cell r="Z1046">
            <v>87.177074563792743</v>
          </cell>
          <cell r="AB1046">
            <v>40125</v>
          </cell>
          <cell r="AC1046">
            <v>109.79040264754552</v>
          </cell>
          <cell r="AD1046">
            <v>81.182337116987071</v>
          </cell>
          <cell r="AE1046">
            <v>65.889674085012132</v>
          </cell>
          <cell r="AF1046">
            <v>125.21528859631445</v>
          </cell>
          <cell r="AG1046">
            <v>87.177074563792743</v>
          </cell>
        </row>
        <row r="1047">
          <cell r="A1047">
            <v>40126</v>
          </cell>
          <cell r="B1047">
            <v>41.91</v>
          </cell>
          <cell r="C1047">
            <v>15.78</v>
          </cell>
          <cell r="D1047">
            <v>23.07</v>
          </cell>
          <cell r="E1047">
            <v>111.3623827909542</v>
          </cell>
          <cell r="F1047">
            <v>16.28</v>
          </cell>
          <cell r="G1047">
            <v>34.229999999999997</v>
          </cell>
          <cell r="H1047">
            <v>43.99</v>
          </cell>
          <cell r="I1047">
            <v>30.9</v>
          </cell>
          <cell r="J1047">
            <v>82.278065743717605</v>
          </cell>
          <cell r="K1047">
            <v>21.66</v>
          </cell>
          <cell r="L1047">
            <v>22.52</v>
          </cell>
          <cell r="M1047">
            <v>19.079999999999998</v>
          </cell>
          <cell r="N1047">
            <v>66.722919523257048</v>
          </cell>
          <cell r="O1047">
            <v>41.91</v>
          </cell>
          <cell r="P1047">
            <v>21.38</v>
          </cell>
          <cell r="Q1047">
            <v>23.07</v>
          </cell>
          <cell r="R1047">
            <v>62.7</v>
          </cell>
          <cell r="S1047">
            <v>20.38</v>
          </cell>
          <cell r="T1047">
            <v>63.92</v>
          </cell>
          <cell r="U1047">
            <v>79.569999999999993</v>
          </cell>
          <cell r="V1047">
            <v>14.96</v>
          </cell>
          <cell r="W1047">
            <v>15.47</v>
          </cell>
          <cell r="X1047">
            <v>127.45359586289548</v>
          </cell>
          <cell r="Y1047">
            <v>2154.06</v>
          </cell>
          <cell r="Z1047">
            <v>88.894666468578222</v>
          </cell>
          <cell r="AB1047">
            <v>40126</v>
          </cell>
          <cell r="AC1047">
            <v>111.3623827909542</v>
          </cell>
          <cell r="AD1047">
            <v>82.278065743717605</v>
          </cell>
          <cell r="AE1047">
            <v>66.722919523257048</v>
          </cell>
          <cell r="AF1047">
            <v>127.45359586289548</v>
          </cell>
          <cell r="AG1047">
            <v>88.894666468578222</v>
          </cell>
        </row>
        <row r="1048">
          <cell r="A1048">
            <v>40127</v>
          </cell>
          <cell r="B1048">
            <v>41.94</v>
          </cell>
          <cell r="C1048">
            <v>16.2</v>
          </cell>
          <cell r="D1048">
            <v>22.59</v>
          </cell>
          <cell r="E1048">
            <v>111.32101489244349</v>
          </cell>
          <cell r="F1048">
            <v>16.22</v>
          </cell>
          <cell r="G1048">
            <v>34.520000000000003</v>
          </cell>
          <cell r="H1048">
            <v>44.18</v>
          </cell>
          <cell r="I1048">
            <v>30.49</v>
          </cell>
          <cell r="J1048">
            <v>82.284626992979454</v>
          </cell>
          <cell r="K1048">
            <v>21.48</v>
          </cell>
          <cell r="L1048">
            <v>23.08</v>
          </cell>
          <cell r="M1048">
            <v>18.989999999999998</v>
          </cell>
          <cell r="N1048">
            <v>67.028794430967196</v>
          </cell>
          <cell r="O1048">
            <v>41.94</v>
          </cell>
          <cell r="P1048">
            <v>21.2</v>
          </cell>
          <cell r="Q1048">
            <v>22.59</v>
          </cell>
          <cell r="R1048">
            <v>63.15</v>
          </cell>
          <cell r="S1048">
            <v>19.91</v>
          </cell>
          <cell r="T1048">
            <v>64.27</v>
          </cell>
          <cell r="U1048">
            <v>78.97</v>
          </cell>
          <cell r="V1048">
            <v>14.63</v>
          </cell>
          <cell r="W1048">
            <v>15.4</v>
          </cell>
          <cell r="X1048">
            <v>126.97104205749656</v>
          </cell>
          <cell r="Y1048">
            <v>2151.08</v>
          </cell>
          <cell r="Z1048">
            <v>88.771686558048174</v>
          </cell>
          <cell r="AB1048">
            <v>40127</v>
          </cell>
          <cell r="AC1048">
            <v>111.32101489244349</v>
          </cell>
          <cell r="AD1048">
            <v>82.284626992979454</v>
          </cell>
          <cell r="AE1048">
            <v>67.028794430967196</v>
          </cell>
          <cell r="AF1048">
            <v>126.97104205749656</v>
          </cell>
          <cell r="AG1048">
            <v>88.771686558048174</v>
          </cell>
        </row>
        <row r="1049">
          <cell r="A1049">
            <v>40128</v>
          </cell>
          <cell r="B1049">
            <v>42.45</v>
          </cell>
          <cell r="C1049">
            <v>15.46</v>
          </cell>
          <cell r="D1049">
            <v>22.57</v>
          </cell>
          <cell r="E1049">
            <v>110.97628240485386</v>
          </cell>
          <cell r="F1049">
            <v>16.38</v>
          </cell>
          <cell r="G1049">
            <v>34.9</v>
          </cell>
          <cell r="H1049">
            <v>44.37</v>
          </cell>
          <cell r="I1049">
            <v>30.22</v>
          </cell>
          <cell r="J1049">
            <v>82.586444459025003</v>
          </cell>
          <cell r="K1049">
            <v>21.9</v>
          </cell>
          <cell r="L1049">
            <v>23.09</v>
          </cell>
          <cell r="M1049">
            <v>19.04</v>
          </cell>
          <cell r="N1049">
            <v>67.535070140280567</v>
          </cell>
          <cell r="O1049">
            <v>42.45</v>
          </cell>
          <cell r="P1049">
            <v>21.19</v>
          </cell>
          <cell r="Q1049">
            <v>22.57</v>
          </cell>
          <cell r="R1049">
            <v>63.05</v>
          </cell>
          <cell r="S1049">
            <v>20.010000000000002</v>
          </cell>
          <cell r="T1049">
            <v>63.8</v>
          </cell>
          <cell r="U1049">
            <v>80.42</v>
          </cell>
          <cell r="V1049">
            <v>14.97</v>
          </cell>
          <cell r="W1049">
            <v>15.21</v>
          </cell>
          <cell r="X1049">
            <v>127.56866638572137</v>
          </cell>
          <cell r="Y1049">
            <v>2166.9</v>
          </cell>
          <cell r="Z1049">
            <v>89.424553062942607</v>
          </cell>
          <cell r="AB1049">
            <v>40128</v>
          </cell>
          <cell r="AC1049">
            <v>110.97628240485386</v>
          </cell>
          <cell r="AD1049">
            <v>82.586444459025003</v>
          </cell>
          <cell r="AE1049">
            <v>67.535070140280567</v>
          </cell>
          <cell r="AF1049">
            <v>127.56866638572137</v>
          </cell>
          <cell r="AG1049">
            <v>89.424553062942607</v>
          </cell>
        </row>
        <row r="1050">
          <cell r="A1050">
            <v>40129</v>
          </cell>
          <cell r="B1050">
            <v>41.76</v>
          </cell>
          <cell r="C1050">
            <v>15.13</v>
          </cell>
          <cell r="D1050">
            <v>22.45</v>
          </cell>
          <cell r="E1050">
            <v>109.40430226144511</v>
          </cell>
          <cell r="F1050">
            <v>16.46</v>
          </cell>
          <cell r="G1050">
            <v>34.42</v>
          </cell>
          <cell r="H1050">
            <v>43.83</v>
          </cell>
          <cell r="I1050">
            <v>28.99</v>
          </cell>
          <cell r="J1050">
            <v>81.162653369201493</v>
          </cell>
          <cell r="K1050">
            <v>21.1</v>
          </cell>
          <cell r="L1050">
            <v>22.77</v>
          </cell>
          <cell r="M1050">
            <v>18.78</v>
          </cell>
          <cell r="N1050">
            <v>66.079527476004642</v>
          </cell>
          <cell r="O1050">
            <v>41.76</v>
          </cell>
          <cell r="P1050">
            <v>20.99</v>
          </cell>
          <cell r="Q1050">
            <v>22.45</v>
          </cell>
          <cell r="R1050">
            <v>61.92</v>
          </cell>
          <cell r="S1050">
            <v>19.66</v>
          </cell>
          <cell r="T1050">
            <v>63.86</v>
          </cell>
          <cell r="U1050">
            <v>79.28</v>
          </cell>
          <cell r="V1050">
            <v>15.29</v>
          </cell>
          <cell r="W1050">
            <v>15.4</v>
          </cell>
          <cell r="X1050">
            <v>126.43280896685934</v>
          </cell>
          <cell r="Y1050">
            <v>2149.02</v>
          </cell>
          <cell r="Z1050">
            <v>88.686673599762301</v>
          </cell>
          <cell r="AB1050">
            <v>40129</v>
          </cell>
          <cell r="AC1050">
            <v>109.40430226144511</v>
          </cell>
          <cell r="AD1050">
            <v>81.162653369201493</v>
          </cell>
          <cell r="AE1050">
            <v>66.079527476004642</v>
          </cell>
          <cell r="AF1050">
            <v>126.43280896685934</v>
          </cell>
          <cell r="AG1050">
            <v>88.686673599762301</v>
          </cell>
        </row>
        <row r="1051">
          <cell r="A1051">
            <v>40130</v>
          </cell>
          <cell r="B1051">
            <v>43.8</v>
          </cell>
          <cell r="C1051">
            <v>15.39</v>
          </cell>
          <cell r="D1051">
            <v>22.54</v>
          </cell>
          <cell r="E1051">
            <v>112.699944842802</v>
          </cell>
          <cell r="F1051">
            <v>16.96</v>
          </cell>
          <cell r="G1051">
            <v>35.18</v>
          </cell>
          <cell r="H1051">
            <v>44.75</v>
          </cell>
          <cell r="I1051">
            <v>29.68</v>
          </cell>
          <cell r="J1051">
            <v>83.045731907355162</v>
          </cell>
          <cell r="K1051">
            <v>21.42</v>
          </cell>
          <cell r="L1051">
            <v>22.59</v>
          </cell>
          <cell r="M1051">
            <v>18.61</v>
          </cell>
          <cell r="N1051">
            <v>66.047885244172562</v>
          </cell>
          <cell r="O1051">
            <v>43.8</v>
          </cell>
          <cell r="P1051">
            <v>21.7</v>
          </cell>
          <cell r="Q1051">
            <v>22.54</v>
          </cell>
          <cell r="R1051">
            <v>62.66</v>
          </cell>
          <cell r="S1051">
            <v>19.48</v>
          </cell>
          <cell r="T1051">
            <v>64.239999999999995</v>
          </cell>
          <cell r="U1051">
            <v>80.14</v>
          </cell>
          <cell r="V1051">
            <v>15.72</v>
          </cell>
          <cell r="W1051">
            <v>15.01</v>
          </cell>
          <cell r="X1051">
            <v>128.17000266629535</v>
          </cell>
          <cell r="Y1051">
            <v>2167.88</v>
          </cell>
          <cell r="Z1051">
            <v>89.464996120767935</v>
          </cell>
          <cell r="AB1051">
            <v>40130</v>
          </cell>
          <cell r="AC1051">
            <v>112.699944842802</v>
          </cell>
          <cell r="AD1051">
            <v>83.045731907355162</v>
          </cell>
          <cell r="AE1051">
            <v>66.047885244172562</v>
          </cell>
          <cell r="AF1051">
            <v>128.17000266629535</v>
          </cell>
          <cell r="AG1051">
            <v>89.464996120767935</v>
          </cell>
        </row>
        <row r="1052">
          <cell r="A1052">
            <v>40131</v>
          </cell>
          <cell r="B1052">
            <v>43.8</v>
          </cell>
          <cell r="C1052">
            <v>15.39</v>
          </cell>
          <cell r="D1052">
            <v>22.54</v>
          </cell>
          <cell r="E1052">
            <v>112.699944842802</v>
          </cell>
          <cell r="F1052">
            <v>16.96</v>
          </cell>
          <cell r="G1052">
            <v>35.18</v>
          </cell>
          <cell r="H1052">
            <v>44.75</v>
          </cell>
          <cell r="I1052">
            <v>29.68</v>
          </cell>
          <cell r="J1052">
            <v>83.045731907355162</v>
          </cell>
          <cell r="K1052">
            <v>21.42</v>
          </cell>
          <cell r="L1052">
            <v>22.59</v>
          </cell>
          <cell r="M1052">
            <v>18.61</v>
          </cell>
          <cell r="N1052">
            <v>66.047885244172562</v>
          </cell>
          <cell r="O1052">
            <v>43.8</v>
          </cell>
          <cell r="P1052">
            <v>21.7</v>
          </cell>
          <cell r="Q1052">
            <v>22.54</v>
          </cell>
          <cell r="R1052">
            <v>62.66</v>
          </cell>
          <cell r="S1052">
            <v>19.48</v>
          </cell>
          <cell r="T1052">
            <v>64.239999999999995</v>
          </cell>
          <cell r="U1052">
            <v>80.14</v>
          </cell>
          <cell r="V1052">
            <v>15.72</v>
          </cell>
          <cell r="W1052">
            <v>15.01</v>
          </cell>
          <cell r="X1052">
            <v>128.17000266629535</v>
          </cell>
          <cell r="Y1052">
            <v>2167.88</v>
          </cell>
          <cell r="Z1052">
            <v>89.464996120767935</v>
          </cell>
          <cell r="AB1052">
            <v>40131</v>
          </cell>
          <cell r="AC1052">
            <v>112.699944842802</v>
          </cell>
          <cell r="AD1052">
            <v>83.045731907355162</v>
          </cell>
          <cell r="AE1052">
            <v>66.047885244172562</v>
          </cell>
          <cell r="AF1052">
            <v>128.17000266629535</v>
          </cell>
          <cell r="AG1052">
            <v>89.464996120767935</v>
          </cell>
        </row>
        <row r="1053">
          <cell r="A1053">
            <v>40132</v>
          </cell>
          <cell r="B1053">
            <v>43.8</v>
          </cell>
          <cell r="C1053">
            <v>15.39</v>
          </cell>
          <cell r="D1053">
            <v>22.54</v>
          </cell>
          <cell r="E1053">
            <v>112.699944842802</v>
          </cell>
          <cell r="F1053">
            <v>16.96</v>
          </cell>
          <cell r="G1053">
            <v>35.18</v>
          </cell>
          <cell r="H1053">
            <v>44.75</v>
          </cell>
          <cell r="I1053">
            <v>29.68</v>
          </cell>
          <cell r="J1053">
            <v>83.045731907355162</v>
          </cell>
          <cell r="K1053">
            <v>21.42</v>
          </cell>
          <cell r="L1053">
            <v>22.59</v>
          </cell>
          <cell r="M1053">
            <v>18.61</v>
          </cell>
          <cell r="N1053">
            <v>66.047885244172562</v>
          </cell>
          <cell r="O1053">
            <v>43.8</v>
          </cell>
          <cell r="P1053">
            <v>21.7</v>
          </cell>
          <cell r="Q1053">
            <v>22.54</v>
          </cell>
          <cell r="R1053">
            <v>62.66</v>
          </cell>
          <cell r="S1053">
            <v>19.48</v>
          </cell>
          <cell r="T1053">
            <v>64.239999999999995</v>
          </cell>
          <cell r="U1053">
            <v>80.14</v>
          </cell>
          <cell r="V1053">
            <v>15.72</v>
          </cell>
          <cell r="W1053">
            <v>15.01</v>
          </cell>
          <cell r="X1053">
            <v>128.17000266629535</v>
          </cell>
          <cell r="Y1053">
            <v>2167.88</v>
          </cell>
          <cell r="Z1053">
            <v>89.464996120767935</v>
          </cell>
          <cell r="AB1053">
            <v>40132</v>
          </cell>
          <cell r="AC1053">
            <v>112.699944842802</v>
          </cell>
          <cell r="AD1053">
            <v>83.045731907355162</v>
          </cell>
          <cell r="AE1053">
            <v>66.047885244172562</v>
          </cell>
          <cell r="AF1053">
            <v>128.17000266629535</v>
          </cell>
          <cell r="AG1053">
            <v>89.464996120767935</v>
          </cell>
        </row>
        <row r="1054">
          <cell r="A1054">
            <v>40133</v>
          </cell>
          <cell r="B1054">
            <v>43.7</v>
          </cell>
          <cell r="C1054">
            <v>15.45</v>
          </cell>
          <cell r="D1054">
            <v>23.6</v>
          </cell>
          <cell r="E1054">
            <v>114.10645339216769</v>
          </cell>
          <cell r="F1054">
            <v>17.600000000000001</v>
          </cell>
          <cell r="G1054">
            <v>36.19</v>
          </cell>
          <cell r="H1054">
            <v>45.4</v>
          </cell>
          <cell r="I1054">
            <v>30.51</v>
          </cell>
          <cell r="J1054">
            <v>85.099402926317168</v>
          </cell>
          <cell r="K1054">
            <v>22.02</v>
          </cell>
          <cell r="L1054">
            <v>23.3</v>
          </cell>
          <cell r="M1054">
            <v>18.96</v>
          </cell>
          <cell r="N1054">
            <v>67.798755405547936</v>
          </cell>
          <cell r="O1054">
            <v>43.7</v>
          </cell>
          <cell r="P1054">
            <v>21.72</v>
          </cell>
          <cell r="Q1054">
            <v>23.6</v>
          </cell>
          <cell r="R1054">
            <v>64.319999999999993</v>
          </cell>
          <cell r="S1054">
            <v>20.13</v>
          </cell>
          <cell r="T1054">
            <v>64.3</v>
          </cell>
          <cell r="U1054">
            <v>80.59</v>
          </cell>
          <cell r="V1054">
            <v>16.86</v>
          </cell>
          <cell r="W1054">
            <v>16.239999999999998</v>
          </cell>
          <cell r="X1054">
            <v>130.46027726576551</v>
          </cell>
          <cell r="Y1054">
            <v>2197.85</v>
          </cell>
          <cell r="Z1054">
            <v>90.701810858548342</v>
          </cell>
          <cell r="AB1054">
            <v>40133</v>
          </cell>
          <cell r="AC1054">
            <v>114.10645339216769</v>
          </cell>
          <cell r="AD1054">
            <v>85.099402926317168</v>
          </cell>
          <cell r="AE1054">
            <v>67.798755405547936</v>
          </cell>
          <cell r="AF1054">
            <v>130.46027726576551</v>
          </cell>
          <cell r="AG1054">
            <v>90.701810858548342</v>
          </cell>
        </row>
        <row r="1055">
          <cell r="A1055">
            <v>40134</v>
          </cell>
          <cell r="B1055">
            <v>43.88</v>
          </cell>
          <cell r="C1055">
            <v>15.42</v>
          </cell>
          <cell r="D1055">
            <v>23.7</v>
          </cell>
          <cell r="E1055">
            <v>114.4511858797573</v>
          </cell>
          <cell r="F1055">
            <v>17.82</v>
          </cell>
          <cell r="G1055">
            <v>36.57</v>
          </cell>
          <cell r="H1055">
            <v>45.62</v>
          </cell>
          <cell r="I1055">
            <v>30.28</v>
          </cell>
          <cell r="J1055">
            <v>85.486516632766879</v>
          </cell>
          <cell r="K1055">
            <v>22.34</v>
          </cell>
          <cell r="L1055">
            <v>23.43</v>
          </cell>
          <cell r="M1055">
            <v>18.559999999999999</v>
          </cell>
          <cell r="N1055">
            <v>67.851492458601413</v>
          </cell>
          <cell r="O1055">
            <v>43.88</v>
          </cell>
          <cell r="P1055">
            <v>21.27</v>
          </cell>
          <cell r="Q1055">
            <v>23.7</v>
          </cell>
          <cell r="R1055">
            <v>64.209999999999994</v>
          </cell>
          <cell r="S1055">
            <v>20.16</v>
          </cell>
          <cell r="T1055">
            <v>63.74</v>
          </cell>
          <cell r="U1055">
            <v>80.06</v>
          </cell>
          <cell r="V1055">
            <v>17.04</v>
          </cell>
          <cell r="W1055">
            <v>16.89</v>
          </cell>
          <cell r="X1055">
            <v>130.27096769595516</v>
          </cell>
          <cell r="Y1055">
            <v>2203.7800000000002</v>
          </cell>
          <cell r="Z1055">
            <v>90.946532626817884</v>
          </cell>
          <cell r="AB1055">
            <v>40134</v>
          </cell>
          <cell r="AC1055">
            <v>114.4511858797573</v>
          </cell>
          <cell r="AD1055">
            <v>85.486516632766879</v>
          </cell>
          <cell r="AE1055">
            <v>67.851492458601413</v>
          </cell>
          <cell r="AF1055">
            <v>130.27096769595516</v>
          </cell>
          <cell r="AG1055">
            <v>90.946532626817884</v>
          </cell>
        </row>
        <row r="1056">
          <cell r="A1056">
            <v>40135</v>
          </cell>
          <cell r="B1056">
            <v>42.58</v>
          </cell>
          <cell r="C1056">
            <v>15.27</v>
          </cell>
          <cell r="D1056">
            <v>23.76</v>
          </cell>
          <cell r="E1056">
            <v>112.53447324875896</v>
          </cell>
          <cell r="F1056">
            <v>17.77</v>
          </cell>
          <cell r="G1056">
            <v>36.39</v>
          </cell>
          <cell r="H1056">
            <v>45.02</v>
          </cell>
          <cell r="I1056">
            <v>30.55</v>
          </cell>
          <cell r="J1056">
            <v>85.119086674102761</v>
          </cell>
          <cell r="K1056">
            <v>21.89</v>
          </cell>
          <cell r="L1056">
            <v>22.97</v>
          </cell>
          <cell r="M1056">
            <v>18.3</v>
          </cell>
          <cell r="N1056">
            <v>66.617445417150094</v>
          </cell>
          <cell r="O1056">
            <v>42.58</v>
          </cell>
          <cell r="P1056">
            <v>20.94</v>
          </cell>
          <cell r="Q1056">
            <v>23.76</v>
          </cell>
          <cell r="R1056">
            <v>63.23</v>
          </cell>
          <cell r="S1056">
            <v>19.72</v>
          </cell>
          <cell r="T1056">
            <v>63.69</v>
          </cell>
          <cell r="U1056">
            <v>77.400000000000006</v>
          </cell>
          <cell r="V1056">
            <v>16.59</v>
          </cell>
          <cell r="W1056">
            <v>17.39</v>
          </cell>
          <cell r="X1056">
            <v>128.17371461864457</v>
          </cell>
          <cell r="Y1056">
            <v>2193.14</v>
          </cell>
          <cell r="Z1056">
            <v>90.507436570428695</v>
          </cell>
          <cell r="AB1056">
            <v>40135</v>
          </cell>
          <cell r="AC1056">
            <v>112.53447324875896</v>
          </cell>
          <cell r="AD1056">
            <v>85.119086674102761</v>
          </cell>
          <cell r="AE1056">
            <v>66.617445417150094</v>
          </cell>
          <cell r="AF1056">
            <v>128.17371461864457</v>
          </cell>
          <cell r="AG1056">
            <v>90.507436570428695</v>
          </cell>
        </row>
        <row r="1057">
          <cell r="A1057">
            <v>40136</v>
          </cell>
          <cell r="B1057">
            <v>42.45</v>
          </cell>
          <cell r="C1057">
            <v>15.19</v>
          </cell>
          <cell r="D1057">
            <v>23.28</v>
          </cell>
          <cell r="E1057">
            <v>111.58301158301158</v>
          </cell>
          <cell r="F1057">
            <v>16.989999999999998</v>
          </cell>
          <cell r="G1057">
            <v>35.76</v>
          </cell>
          <cell r="H1057">
            <v>44.54</v>
          </cell>
          <cell r="I1057">
            <v>30.22</v>
          </cell>
          <cell r="J1057">
            <v>83.662489337969944</v>
          </cell>
          <cell r="K1057">
            <v>21.25</v>
          </cell>
          <cell r="L1057">
            <v>22.67</v>
          </cell>
          <cell r="M1057">
            <v>18</v>
          </cell>
          <cell r="N1057">
            <v>65.309566501423902</v>
          </cell>
          <cell r="O1057">
            <v>42.45</v>
          </cell>
          <cell r="P1057">
            <v>20.36</v>
          </cell>
          <cell r="Q1057">
            <v>23.28</v>
          </cell>
          <cell r="R1057">
            <v>61.52</v>
          </cell>
          <cell r="S1057">
            <v>19.170000000000002</v>
          </cell>
          <cell r="T1057">
            <v>63.05</v>
          </cell>
          <cell r="U1057">
            <v>75.88</v>
          </cell>
          <cell r="V1057">
            <v>15.9</v>
          </cell>
          <cell r="W1057">
            <v>17.78</v>
          </cell>
          <cell r="X1057">
            <v>125.97995078025423</v>
          </cell>
          <cell r="Y1057">
            <v>2156.8200000000002</v>
          </cell>
          <cell r="Z1057">
            <v>89.008567325310764</v>
          </cell>
          <cell r="AB1057">
            <v>40136</v>
          </cell>
          <cell r="AC1057">
            <v>111.58301158301158</v>
          </cell>
          <cell r="AD1057">
            <v>83.662489337969944</v>
          </cell>
          <cell r="AE1057">
            <v>65.309566501423902</v>
          </cell>
          <cell r="AF1057">
            <v>125.97995078025423</v>
          </cell>
          <cell r="AG1057">
            <v>89.008567325310764</v>
          </cell>
        </row>
        <row r="1058">
          <cell r="A1058">
            <v>40137</v>
          </cell>
          <cell r="B1058">
            <v>42.27</v>
          </cell>
          <cell r="C1058">
            <v>15.46</v>
          </cell>
          <cell r="D1058">
            <v>22.98</v>
          </cell>
          <cell r="E1058">
            <v>111.29343629343632</v>
          </cell>
          <cell r="F1058">
            <v>16.78</v>
          </cell>
          <cell r="G1058">
            <v>36.229999999999997</v>
          </cell>
          <cell r="H1058">
            <v>44.34</v>
          </cell>
          <cell r="I1058">
            <v>30.45</v>
          </cell>
          <cell r="J1058">
            <v>83.852765566563875</v>
          </cell>
          <cell r="K1058">
            <v>21.43</v>
          </cell>
          <cell r="L1058">
            <v>22.65</v>
          </cell>
          <cell r="M1058">
            <v>18.02</v>
          </cell>
          <cell r="N1058">
            <v>65.499419892416398</v>
          </cell>
          <cell r="O1058">
            <v>42.27</v>
          </cell>
          <cell r="P1058">
            <v>20.07</v>
          </cell>
          <cell r="Q1058">
            <v>22.98</v>
          </cell>
          <cell r="R1058">
            <v>60.92</v>
          </cell>
          <cell r="S1058">
            <v>19.100000000000001</v>
          </cell>
          <cell r="T1058">
            <v>63.12</v>
          </cell>
          <cell r="U1058">
            <v>75.84</v>
          </cell>
          <cell r="V1058">
            <v>15.81</v>
          </cell>
          <cell r="W1058">
            <v>16.68</v>
          </cell>
          <cell r="X1058">
            <v>125.01484316945646</v>
          </cell>
          <cell r="Y1058">
            <v>2146.04</v>
          </cell>
          <cell r="Z1058">
            <v>88.563693689232252</v>
          </cell>
          <cell r="AB1058">
            <v>40137</v>
          </cell>
          <cell r="AC1058">
            <v>111.29343629343632</v>
          </cell>
          <cell r="AD1058">
            <v>83.852765566563875</v>
          </cell>
          <cell r="AE1058">
            <v>65.499419892416398</v>
          </cell>
          <cell r="AF1058">
            <v>125.01484316945646</v>
          </cell>
          <cell r="AG1058">
            <v>88.563693689232252</v>
          </cell>
        </row>
        <row r="1059">
          <cell r="A1059">
            <v>40138</v>
          </cell>
          <cell r="B1059">
            <v>42.27</v>
          </cell>
          <cell r="C1059">
            <v>15.46</v>
          </cell>
          <cell r="D1059">
            <v>22.98</v>
          </cell>
          <cell r="E1059">
            <v>111.29343629343632</v>
          </cell>
          <cell r="F1059">
            <v>16.78</v>
          </cell>
          <cell r="G1059">
            <v>36.229999999999997</v>
          </cell>
          <cell r="H1059">
            <v>44.34</v>
          </cell>
          <cell r="I1059">
            <v>30.45</v>
          </cell>
          <cell r="J1059">
            <v>83.852765566563875</v>
          </cell>
          <cell r="K1059">
            <v>21.43</v>
          </cell>
          <cell r="L1059">
            <v>22.65</v>
          </cell>
          <cell r="M1059">
            <v>18.02</v>
          </cell>
          <cell r="N1059">
            <v>65.499419892416398</v>
          </cell>
          <cell r="O1059">
            <v>42.27</v>
          </cell>
          <cell r="P1059">
            <v>20.07</v>
          </cell>
          <cell r="Q1059">
            <v>22.98</v>
          </cell>
          <cell r="R1059">
            <v>60.92</v>
          </cell>
          <cell r="S1059">
            <v>19.100000000000001</v>
          </cell>
          <cell r="T1059">
            <v>63.12</v>
          </cell>
          <cell r="U1059">
            <v>75.84</v>
          </cell>
          <cell r="V1059">
            <v>15.81</v>
          </cell>
          <cell r="W1059">
            <v>16.68</v>
          </cell>
          <cell r="X1059">
            <v>125.01484316945646</v>
          </cell>
          <cell r="Y1059">
            <v>2146.04</v>
          </cell>
          <cell r="Z1059">
            <v>88.563693689232252</v>
          </cell>
          <cell r="AB1059">
            <v>40138</v>
          </cell>
          <cell r="AC1059">
            <v>111.29343629343632</v>
          </cell>
          <cell r="AD1059">
            <v>83.852765566563875</v>
          </cell>
          <cell r="AE1059">
            <v>65.499419892416398</v>
          </cell>
          <cell r="AF1059">
            <v>125.01484316945646</v>
          </cell>
          <cell r="AG1059">
            <v>88.563693689232252</v>
          </cell>
        </row>
        <row r="1060">
          <cell r="A1060">
            <v>40139</v>
          </cell>
          <cell r="B1060">
            <v>42.27</v>
          </cell>
          <cell r="C1060">
            <v>15.46</v>
          </cell>
          <cell r="D1060">
            <v>22.98</v>
          </cell>
          <cell r="E1060">
            <v>111.29343629343632</v>
          </cell>
          <cell r="F1060">
            <v>16.78</v>
          </cell>
          <cell r="G1060">
            <v>36.229999999999997</v>
          </cell>
          <cell r="H1060">
            <v>44.34</v>
          </cell>
          <cell r="I1060">
            <v>30.45</v>
          </cell>
          <cell r="J1060">
            <v>83.852765566563875</v>
          </cell>
          <cell r="K1060">
            <v>21.43</v>
          </cell>
          <cell r="L1060">
            <v>22.65</v>
          </cell>
          <cell r="M1060">
            <v>18.02</v>
          </cell>
          <cell r="N1060">
            <v>65.499419892416398</v>
          </cell>
          <cell r="O1060">
            <v>42.27</v>
          </cell>
          <cell r="P1060">
            <v>20.07</v>
          </cell>
          <cell r="Q1060">
            <v>22.98</v>
          </cell>
          <cell r="R1060">
            <v>60.92</v>
          </cell>
          <cell r="S1060">
            <v>19.100000000000001</v>
          </cell>
          <cell r="T1060">
            <v>63.12</v>
          </cell>
          <cell r="U1060">
            <v>75.84</v>
          </cell>
          <cell r="V1060">
            <v>15.81</v>
          </cell>
          <cell r="W1060">
            <v>16.68</v>
          </cell>
          <cell r="X1060">
            <v>125.01484316945646</v>
          </cell>
          <cell r="Y1060">
            <v>2146.04</v>
          </cell>
          <cell r="Z1060">
            <v>88.563693689232252</v>
          </cell>
          <cell r="AB1060">
            <v>40139</v>
          </cell>
          <cell r="AC1060">
            <v>111.29343629343632</v>
          </cell>
          <cell r="AD1060">
            <v>83.852765566563875</v>
          </cell>
          <cell r="AE1060">
            <v>65.499419892416398</v>
          </cell>
          <cell r="AF1060">
            <v>125.01484316945646</v>
          </cell>
          <cell r="AG1060">
            <v>88.563693689232252</v>
          </cell>
        </row>
        <row r="1061">
          <cell r="A1061">
            <v>40140</v>
          </cell>
          <cell r="B1061">
            <v>43.22</v>
          </cell>
          <cell r="C1061">
            <v>15.44</v>
          </cell>
          <cell r="D1061">
            <v>23.85</v>
          </cell>
          <cell r="E1061">
            <v>113.77551020408163</v>
          </cell>
          <cell r="F1061">
            <v>17.2</v>
          </cell>
          <cell r="G1061">
            <v>36.72</v>
          </cell>
          <cell r="H1061">
            <v>45.33</v>
          </cell>
          <cell r="I1061">
            <v>31.82</v>
          </cell>
          <cell r="J1061">
            <v>85.998294075191922</v>
          </cell>
          <cell r="K1061">
            <v>21.69</v>
          </cell>
          <cell r="L1061">
            <v>23.45</v>
          </cell>
          <cell r="M1061">
            <v>18.53</v>
          </cell>
          <cell r="N1061">
            <v>67.155363358295546</v>
          </cell>
          <cell r="O1061">
            <v>43.22</v>
          </cell>
          <cell r="P1061">
            <v>20.45</v>
          </cell>
          <cell r="Q1061">
            <v>23.85</v>
          </cell>
          <cell r="R1061">
            <v>62.65</v>
          </cell>
          <cell r="S1061">
            <v>19.84</v>
          </cell>
          <cell r="T1061">
            <v>63.03</v>
          </cell>
          <cell r="U1061">
            <v>77.67</v>
          </cell>
          <cell r="V1061">
            <v>16.48</v>
          </cell>
          <cell r="W1061">
            <v>17.47</v>
          </cell>
          <cell r="X1061">
            <v>127.93614966829439</v>
          </cell>
          <cell r="Y1061">
            <v>2176.0100000000002</v>
          </cell>
          <cell r="Z1061">
            <v>89.800508427012673</v>
          </cell>
          <cell r="AB1061">
            <v>40140</v>
          </cell>
          <cell r="AC1061">
            <v>113.77551020408163</v>
          </cell>
          <cell r="AD1061">
            <v>85.998294075191922</v>
          </cell>
          <cell r="AE1061">
            <v>67.155363358295546</v>
          </cell>
          <cell r="AF1061">
            <v>127.93614966829439</v>
          </cell>
          <cell r="AG1061">
            <v>89.800508427012673</v>
          </cell>
        </row>
        <row r="1062">
          <cell r="A1062">
            <v>40141</v>
          </cell>
          <cell r="B1062">
            <v>43.25</v>
          </cell>
          <cell r="C1062">
            <v>15.44</v>
          </cell>
          <cell r="D1062">
            <v>23.84</v>
          </cell>
          <cell r="E1062">
            <v>113.8030888030888</v>
          </cell>
          <cell r="F1062">
            <v>17.23</v>
          </cell>
          <cell r="G1062">
            <v>37.28</v>
          </cell>
          <cell r="H1062">
            <v>45</v>
          </cell>
          <cell r="I1062">
            <v>32.06</v>
          </cell>
          <cell r="J1062">
            <v>86.326356538284884</v>
          </cell>
          <cell r="K1062">
            <v>22</v>
          </cell>
          <cell r="L1062">
            <v>23.86</v>
          </cell>
          <cell r="M1062">
            <v>18.88</v>
          </cell>
          <cell r="N1062">
            <v>68.283936293639897</v>
          </cell>
          <cell r="O1062">
            <v>43.25</v>
          </cell>
          <cell r="P1062">
            <v>20.170000000000002</v>
          </cell>
          <cell r="Q1062">
            <v>23.84</v>
          </cell>
          <cell r="R1062">
            <v>61.83</v>
          </cell>
          <cell r="S1062">
            <v>19.559999999999999</v>
          </cell>
          <cell r="T1062">
            <v>63.55</v>
          </cell>
          <cell r="U1062">
            <v>77.55</v>
          </cell>
          <cell r="V1062">
            <v>16.16</v>
          </cell>
          <cell r="W1062">
            <v>17.3</v>
          </cell>
          <cell r="X1062">
            <v>127.39791657765716</v>
          </cell>
          <cell r="Y1062">
            <v>2169.1799999999998</v>
          </cell>
          <cell r="Z1062">
            <v>89.518645075025987</v>
          </cell>
          <cell r="AB1062">
            <v>40141</v>
          </cell>
          <cell r="AC1062">
            <v>113.8030888030888</v>
          </cell>
          <cell r="AD1062">
            <v>86.326356538284884</v>
          </cell>
          <cell r="AE1062">
            <v>68.283936293639897</v>
          </cell>
          <cell r="AF1062">
            <v>127.39791657765716</v>
          </cell>
          <cell r="AG1062">
            <v>89.518645075025987</v>
          </cell>
        </row>
        <row r="1063">
          <cell r="A1063">
            <v>40142</v>
          </cell>
          <cell r="B1063">
            <v>42.65</v>
          </cell>
          <cell r="C1063">
            <v>15.34</v>
          </cell>
          <cell r="D1063">
            <v>23.76</v>
          </cell>
          <cell r="E1063">
            <v>112.72752344180917</v>
          </cell>
          <cell r="F1063">
            <v>17.07</v>
          </cell>
          <cell r="G1063">
            <v>37.1</v>
          </cell>
          <cell r="H1063">
            <v>44.85</v>
          </cell>
          <cell r="I1063">
            <v>31.13</v>
          </cell>
          <cell r="J1063">
            <v>85.394659143100853</v>
          </cell>
          <cell r="K1063">
            <v>21.68</v>
          </cell>
          <cell r="L1063">
            <v>24.26</v>
          </cell>
          <cell r="M1063">
            <v>18.87</v>
          </cell>
          <cell r="N1063">
            <v>68.357768167914784</v>
          </cell>
          <cell r="O1063">
            <v>42.65</v>
          </cell>
          <cell r="P1063">
            <v>20.100000000000001</v>
          </cell>
          <cell r="Q1063">
            <v>23.76</v>
          </cell>
          <cell r="R1063">
            <v>60.98</v>
          </cell>
          <cell r="S1063">
            <v>19.37</v>
          </cell>
          <cell r="T1063">
            <v>63.57</v>
          </cell>
          <cell r="U1063">
            <v>77.099999999999994</v>
          </cell>
          <cell r="V1063">
            <v>15.91</v>
          </cell>
          <cell r="W1063">
            <v>17.239999999999998</v>
          </cell>
          <cell r="X1063">
            <v>126.4587926333039</v>
          </cell>
          <cell r="Y1063">
            <v>2176.0500000000002</v>
          </cell>
          <cell r="Z1063">
            <v>89.802159164066765</v>
          </cell>
          <cell r="AB1063">
            <v>40142</v>
          </cell>
          <cell r="AC1063">
            <v>112.72752344180917</v>
          </cell>
          <cell r="AD1063">
            <v>85.394659143100853</v>
          </cell>
          <cell r="AE1063">
            <v>68.357768167914784</v>
          </cell>
          <cell r="AF1063">
            <v>126.4587926333039</v>
          </cell>
          <cell r="AG1063">
            <v>89.802159164066765</v>
          </cell>
        </row>
        <row r="1064">
          <cell r="A1064">
            <v>40143</v>
          </cell>
          <cell r="B1064">
            <v>42.65</v>
          </cell>
          <cell r="C1064">
            <v>15.34</v>
          </cell>
          <cell r="D1064">
            <v>23.76</v>
          </cell>
          <cell r="E1064">
            <v>112.72752344180917</v>
          </cell>
          <cell r="F1064">
            <v>17.07</v>
          </cell>
          <cell r="G1064">
            <v>37.1</v>
          </cell>
          <cell r="H1064">
            <v>44.85</v>
          </cell>
          <cell r="I1064">
            <v>31.13</v>
          </cell>
          <cell r="J1064">
            <v>85.394659143100853</v>
          </cell>
          <cell r="K1064">
            <v>21.68</v>
          </cell>
          <cell r="L1064">
            <v>24.26</v>
          </cell>
          <cell r="M1064">
            <v>18.87</v>
          </cell>
          <cell r="N1064">
            <v>68.357768167914784</v>
          </cell>
          <cell r="O1064">
            <v>42.65</v>
          </cell>
          <cell r="P1064">
            <v>20.100000000000001</v>
          </cell>
          <cell r="Q1064">
            <v>23.76</v>
          </cell>
          <cell r="R1064">
            <v>60.98</v>
          </cell>
          <cell r="S1064">
            <v>19.37</v>
          </cell>
          <cell r="T1064">
            <v>63.57</v>
          </cell>
          <cell r="U1064">
            <v>77.099999999999994</v>
          </cell>
          <cell r="V1064">
            <v>15.91</v>
          </cell>
          <cell r="W1064">
            <v>17.239999999999998</v>
          </cell>
          <cell r="X1064">
            <v>126.4587926333039</v>
          </cell>
          <cell r="Y1064">
            <v>2176.0500000000002</v>
          </cell>
          <cell r="Z1064">
            <v>89.802159164066765</v>
          </cell>
          <cell r="AB1064">
            <v>40143</v>
          </cell>
          <cell r="AC1064">
            <v>112.72752344180917</v>
          </cell>
          <cell r="AD1064">
            <v>85.394659143100853</v>
          </cell>
          <cell r="AE1064">
            <v>68.357768167914784</v>
          </cell>
          <cell r="AF1064">
            <v>126.4587926333039</v>
          </cell>
          <cell r="AG1064">
            <v>89.802159164066765</v>
          </cell>
        </row>
        <row r="1065">
          <cell r="A1065">
            <v>40144</v>
          </cell>
          <cell r="B1065">
            <v>41.83</v>
          </cell>
          <cell r="C1065">
            <v>15.03</v>
          </cell>
          <cell r="D1065">
            <v>23.09</v>
          </cell>
          <cell r="E1065">
            <v>110.24544953116381</v>
          </cell>
          <cell r="F1065">
            <v>16.489999999999998</v>
          </cell>
          <cell r="G1065">
            <v>36.72</v>
          </cell>
          <cell r="H1065">
            <v>44.72</v>
          </cell>
          <cell r="I1065">
            <v>29.79</v>
          </cell>
          <cell r="J1065">
            <v>83.800275572468991</v>
          </cell>
          <cell r="K1065">
            <v>20.94</v>
          </cell>
          <cell r="L1065">
            <v>24.21</v>
          </cell>
          <cell r="M1065">
            <v>18.93</v>
          </cell>
          <cell r="N1065">
            <v>67.587807193334044</v>
          </cell>
          <cell r="O1065">
            <v>41.83</v>
          </cell>
          <cell r="P1065">
            <v>19.399999999999999</v>
          </cell>
          <cell r="Q1065">
            <v>23.09</v>
          </cell>
          <cell r="R1065">
            <v>59.94</v>
          </cell>
          <cell r="S1065">
            <v>18.600000000000001</v>
          </cell>
          <cell r="T1065">
            <v>62.75</v>
          </cell>
          <cell r="U1065">
            <v>75.38</v>
          </cell>
          <cell r="V1065">
            <v>15.48</v>
          </cell>
          <cell r="W1065">
            <v>17.11</v>
          </cell>
          <cell r="X1065">
            <v>123.82330646535611</v>
          </cell>
          <cell r="Y1065">
            <v>2138.44</v>
          </cell>
          <cell r="Z1065">
            <v>88.250053648954264</v>
          </cell>
          <cell r="AB1065">
            <v>40144</v>
          </cell>
          <cell r="AC1065">
            <v>110.24544953116381</v>
          </cell>
          <cell r="AD1065">
            <v>83.800275572468991</v>
          </cell>
          <cell r="AE1065">
            <v>67.587807193334044</v>
          </cell>
          <cell r="AF1065">
            <v>123.82330646535611</v>
          </cell>
          <cell r="AG1065">
            <v>88.250053648954264</v>
          </cell>
        </row>
        <row r="1066">
          <cell r="A1066">
            <v>40145</v>
          </cell>
          <cell r="B1066">
            <v>41.83</v>
          </cell>
          <cell r="C1066">
            <v>15.03</v>
          </cell>
          <cell r="D1066">
            <v>23.09</v>
          </cell>
          <cell r="E1066">
            <v>110.24544953116381</v>
          </cell>
          <cell r="F1066">
            <v>16.489999999999998</v>
          </cell>
          <cell r="G1066">
            <v>36.72</v>
          </cell>
          <cell r="H1066">
            <v>44.72</v>
          </cell>
          <cell r="I1066">
            <v>29.79</v>
          </cell>
          <cell r="J1066">
            <v>83.800275572468991</v>
          </cell>
          <cell r="K1066">
            <v>20.94</v>
          </cell>
          <cell r="L1066">
            <v>24.21</v>
          </cell>
          <cell r="M1066">
            <v>18.93</v>
          </cell>
          <cell r="N1066">
            <v>67.587807193334044</v>
          </cell>
          <cell r="O1066">
            <v>41.83</v>
          </cell>
          <cell r="P1066">
            <v>19.399999999999999</v>
          </cell>
          <cell r="Q1066">
            <v>23.09</v>
          </cell>
          <cell r="R1066">
            <v>59.94</v>
          </cell>
          <cell r="S1066">
            <v>18.600000000000001</v>
          </cell>
          <cell r="T1066">
            <v>62.75</v>
          </cell>
          <cell r="U1066">
            <v>75.38</v>
          </cell>
          <cell r="V1066">
            <v>15.48</v>
          </cell>
          <cell r="W1066">
            <v>17.11</v>
          </cell>
          <cell r="X1066">
            <v>123.82330646535611</v>
          </cell>
          <cell r="Y1066">
            <v>2138.44</v>
          </cell>
          <cell r="Z1066">
            <v>88.250053648954264</v>
          </cell>
          <cell r="AB1066">
            <v>40145</v>
          </cell>
          <cell r="AC1066">
            <v>110.24544953116381</v>
          </cell>
          <cell r="AD1066">
            <v>83.800275572468991</v>
          </cell>
          <cell r="AE1066">
            <v>67.587807193334044</v>
          </cell>
          <cell r="AF1066">
            <v>123.82330646535611</v>
          </cell>
          <cell r="AG1066">
            <v>88.250053648954264</v>
          </cell>
        </row>
        <row r="1067">
          <cell r="A1067">
            <v>40146</v>
          </cell>
          <cell r="B1067">
            <v>41.83</v>
          </cell>
          <cell r="C1067">
            <v>15.03</v>
          </cell>
          <cell r="D1067">
            <v>23.09</v>
          </cell>
          <cell r="E1067">
            <v>110.24544953116381</v>
          </cell>
          <cell r="F1067">
            <v>16.489999999999998</v>
          </cell>
          <cell r="G1067">
            <v>36.72</v>
          </cell>
          <cell r="H1067">
            <v>44.72</v>
          </cell>
          <cell r="I1067">
            <v>29.79</v>
          </cell>
          <cell r="J1067">
            <v>83.800275572468991</v>
          </cell>
          <cell r="K1067">
            <v>20.94</v>
          </cell>
          <cell r="L1067">
            <v>24.21</v>
          </cell>
          <cell r="M1067">
            <v>18.93</v>
          </cell>
          <cell r="N1067">
            <v>67.587807193334044</v>
          </cell>
          <cell r="O1067">
            <v>41.83</v>
          </cell>
          <cell r="P1067">
            <v>19.399999999999999</v>
          </cell>
          <cell r="Q1067">
            <v>23.09</v>
          </cell>
          <cell r="R1067">
            <v>59.94</v>
          </cell>
          <cell r="S1067">
            <v>18.600000000000001</v>
          </cell>
          <cell r="T1067">
            <v>62.75</v>
          </cell>
          <cell r="U1067">
            <v>75.38</v>
          </cell>
          <cell r="V1067">
            <v>15.48</v>
          </cell>
          <cell r="W1067">
            <v>17.11</v>
          </cell>
          <cell r="X1067">
            <v>123.82330646535611</v>
          </cell>
          <cell r="Y1067">
            <v>2138.44</v>
          </cell>
          <cell r="Z1067">
            <v>88.250053648954264</v>
          </cell>
          <cell r="AB1067">
            <v>40146</v>
          </cell>
          <cell r="AC1067">
            <v>110.24544953116381</v>
          </cell>
          <cell r="AD1067">
            <v>83.800275572468991</v>
          </cell>
          <cell r="AE1067">
            <v>67.587807193334044</v>
          </cell>
          <cell r="AF1067">
            <v>123.82330646535611</v>
          </cell>
          <cell r="AG1067">
            <v>88.250053648954264</v>
          </cell>
        </row>
        <row r="1068">
          <cell r="A1068">
            <v>40147</v>
          </cell>
          <cell r="B1068">
            <v>41.9</v>
          </cell>
          <cell r="C1068">
            <v>15.09</v>
          </cell>
          <cell r="D1068">
            <v>23.34</v>
          </cell>
          <cell r="E1068">
            <v>110.76944291230006</v>
          </cell>
          <cell r="F1068">
            <v>17.170000000000002</v>
          </cell>
          <cell r="G1068">
            <v>36.770000000000003</v>
          </cell>
          <cell r="H1068">
            <v>44.21</v>
          </cell>
          <cell r="I1068">
            <v>29.89</v>
          </cell>
          <cell r="J1068">
            <v>84.010235548848513</v>
          </cell>
          <cell r="K1068">
            <v>20.9</v>
          </cell>
          <cell r="L1068">
            <v>23.71</v>
          </cell>
          <cell r="M1068">
            <v>18.82</v>
          </cell>
          <cell r="N1068">
            <v>66.90222550363886</v>
          </cell>
          <cell r="O1068">
            <v>41.9</v>
          </cell>
          <cell r="P1068">
            <v>19.2</v>
          </cell>
          <cell r="Q1068">
            <v>23.34</v>
          </cell>
          <cell r="R1068">
            <v>59.49</v>
          </cell>
          <cell r="S1068">
            <v>18.34</v>
          </cell>
          <cell r="T1068">
            <v>62.02</v>
          </cell>
          <cell r="U1068">
            <v>75.290000000000006</v>
          </cell>
          <cell r="V1068">
            <v>15.26</v>
          </cell>
          <cell r="W1068">
            <v>16.95</v>
          </cell>
          <cell r="X1068">
            <v>123.15886699484533</v>
          </cell>
          <cell r="Y1068">
            <v>2144.6</v>
          </cell>
          <cell r="Z1068">
            <v>88.504267155284836</v>
          </cell>
          <cell r="AB1068">
            <v>40147</v>
          </cell>
          <cell r="AC1068">
            <v>110.76944291230006</v>
          </cell>
          <cell r="AD1068">
            <v>84.010235548848513</v>
          </cell>
          <cell r="AE1068">
            <v>66.90222550363886</v>
          </cell>
          <cell r="AF1068">
            <v>123.15886699484533</v>
          </cell>
          <cell r="AG1068">
            <v>88.504267155284836</v>
          </cell>
        </row>
        <row r="1069">
          <cell r="A1069">
            <v>40148</v>
          </cell>
          <cell r="B1069">
            <v>42.89</v>
          </cell>
          <cell r="C1069">
            <v>15.2</v>
          </cell>
          <cell r="D1069">
            <v>22.26</v>
          </cell>
          <cell r="E1069">
            <v>110.79702151130724</v>
          </cell>
          <cell r="F1069">
            <v>17.54</v>
          </cell>
          <cell r="G1069">
            <v>36.869999999999997</v>
          </cell>
          <cell r="H1069">
            <v>44.41</v>
          </cell>
          <cell r="I1069">
            <v>29.08</v>
          </cell>
          <cell r="J1069">
            <v>83.918378059182459</v>
          </cell>
          <cell r="K1069">
            <v>21.15</v>
          </cell>
          <cell r="L1069">
            <v>24.14</v>
          </cell>
          <cell r="M1069">
            <v>19.27</v>
          </cell>
          <cell r="N1069">
            <v>68.094082902647401</v>
          </cell>
          <cell r="O1069">
            <v>42.89</v>
          </cell>
          <cell r="P1069">
            <v>19.53</v>
          </cell>
          <cell r="Q1069">
            <v>22.26</v>
          </cell>
          <cell r="R1069">
            <v>61.28</v>
          </cell>
          <cell r="S1069">
            <v>18.25</v>
          </cell>
          <cell r="T1069">
            <v>62.48</v>
          </cell>
          <cell r="U1069">
            <v>76.62</v>
          </cell>
          <cell r="V1069">
            <v>15.37</v>
          </cell>
          <cell r="W1069">
            <v>17.07</v>
          </cell>
          <cell r="X1069">
            <v>124.62880012513733</v>
          </cell>
          <cell r="Y1069">
            <v>2175.81</v>
          </cell>
          <cell r="Z1069">
            <v>89.792254741742198</v>
          </cell>
          <cell r="AB1069">
            <v>40148</v>
          </cell>
          <cell r="AC1069">
            <v>110.79702151130724</v>
          </cell>
          <cell r="AD1069">
            <v>83.918378059182459</v>
          </cell>
          <cell r="AE1069">
            <v>68.094082902647401</v>
          </cell>
          <cell r="AF1069">
            <v>124.62880012513733</v>
          </cell>
          <cell r="AG1069">
            <v>89.792254741742198</v>
          </cell>
        </row>
        <row r="1070">
          <cell r="A1070">
            <v>40149</v>
          </cell>
          <cell r="B1070">
            <v>43.93</v>
          </cell>
          <cell r="C1070">
            <v>15.2</v>
          </cell>
          <cell r="D1070">
            <v>22.2</v>
          </cell>
          <cell r="E1070">
            <v>112.14837286265858</v>
          </cell>
          <cell r="F1070">
            <v>17.87</v>
          </cell>
          <cell r="G1070">
            <v>36.909999999999997</v>
          </cell>
          <cell r="H1070">
            <v>45.46</v>
          </cell>
          <cell r="I1070">
            <v>29.62</v>
          </cell>
          <cell r="J1070">
            <v>85.204382914506937</v>
          </cell>
          <cell r="K1070">
            <v>20.92</v>
          </cell>
          <cell r="L1070">
            <v>23.97</v>
          </cell>
          <cell r="M1070">
            <v>19.100000000000001</v>
          </cell>
          <cell r="N1070">
            <v>67.492880497837788</v>
          </cell>
          <cell r="O1070">
            <v>43.93</v>
          </cell>
          <cell r="P1070">
            <v>20.399999999999999</v>
          </cell>
          <cell r="Q1070">
            <v>22.2</v>
          </cell>
          <cell r="R1070">
            <v>62.51</v>
          </cell>
          <cell r="S1070">
            <v>19.579999999999998</v>
          </cell>
          <cell r="T1070">
            <v>61.98</v>
          </cell>
          <cell r="U1070">
            <v>78.06</v>
          </cell>
          <cell r="V1070">
            <v>15.49</v>
          </cell>
          <cell r="W1070">
            <v>16.29</v>
          </cell>
          <cell r="X1070">
            <v>126.36970577692257</v>
          </cell>
          <cell r="Y1070">
            <v>2185.0300000000002</v>
          </cell>
          <cell r="Z1070">
            <v>90.172749632711032</v>
          </cell>
          <cell r="AB1070">
            <v>40149</v>
          </cell>
          <cell r="AC1070">
            <v>112.14837286265858</v>
          </cell>
          <cell r="AD1070">
            <v>85.204382914506937</v>
          </cell>
          <cell r="AE1070">
            <v>67.492880497837788</v>
          </cell>
          <cell r="AF1070">
            <v>126.36970577692257</v>
          </cell>
          <cell r="AG1070">
            <v>90.172749632711032</v>
          </cell>
        </row>
        <row r="1071">
          <cell r="A1071">
            <v>40150</v>
          </cell>
          <cell r="B1071">
            <v>45.7</v>
          </cell>
          <cell r="C1071">
            <v>15.18</v>
          </cell>
          <cell r="D1071">
            <v>21.7</v>
          </cell>
          <cell r="E1071">
            <v>113.87203530060674</v>
          </cell>
          <cell r="F1071">
            <v>17.41</v>
          </cell>
          <cell r="G1071">
            <v>36.15</v>
          </cell>
          <cell r="H1071">
            <v>44.85</v>
          </cell>
          <cell r="I1071">
            <v>30.05</v>
          </cell>
          <cell r="J1071">
            <v>84.285808017846605</v>
          </cell>
          <cell r="K1071">
            <v>20.329999999999998</v>
          </cell>
          <cell r="L1071">
            <v>23.31</v>
          </cell>
          <cell r="M1071">
            <v>18.579999999999998</v>
          </cell>
          <cell r="N1071">
            <v>65.625988819744748</v>
          </cell>
          <cell r="O1071">
            <v>45.7</v>
          </cell>
          <cell r="P1071">
            <v>20.38</v>
          </cell>
          <cell r="Q1071">
            <v>21.7</v>
          </cell>
          <cell r="R1071">
            <v>61.73</v>
          </cell>
          <cell r="S1071">
            <v>19.18</v>
          </cell>
          <cell r="T1071">
            <v>60.99</v>
          </cell>
          <cell r="U1071">
            <v>76.150000000000006</v>
          </cell>
          <cell r="V1071">
            <v>14.91</v>
          </cell>
          <cell r="W1071">
            <v>16.07</v>
          </cell>
          <cell r="X1071">
            <v>125.02226707415491</v>
          </cell>
          <cell r="Y1071">
            <v>2173.14</v>
          </cell>
          <cell r="Z1071">
            <v>89.682068043381364</v>
          </cell>
          <cell r="AB1071">
            <v>40150</v>
          </cell>
          <cell r="AC1071">
            <v>113.87203530060674</v>
          </cell>
          <cell r="AD1071">
            <v>84.285808017846605</v>
          </cell>
          <cell r="AE1071">
            <v>65.625988819744748</v>
          </cell>
          <cell r="AF1071">
            <v>125.02226707415491</v>
          </cell>
          <cell r="AG1071">
            <v>89.682068043381364</v>
          </cell>
        </row>
        <row r="1072">
          <cell r="A1072">
            <v>40151</v>
          </cell>
          <cell r="B1072">
            <v>46.74</v>
          </cell>
          <cell r="C1072">
            <v>15.38</v>
          </cell>
          <cell r="D1072">
            <v>21.7</v>
          </cell>
          <cell r="E1072">
            <v>115.58190843905129</v>
          </cell>
          <cell r="F1072">
            <v>17.98</v>
          </cell>
          <cell r="G1072">
            <v>36.42</v>
          </cell>
          <cell r="H1072">
            <v>45.72</v>
          </cell>
          <cell r="I1072">
            <v>31.82</v>
          </cell>
          <cell r="J1072">
            <v>86.569122760973698</v>
          </cell>
          <cell r="K1072">
            <v>20.6</v>
          </cell>
          <cell r="L1072">
            <v>23.49</v>
          </cell>
          <cell r="M1072">
            <v>19.04</v>
          </cell>
          <cell r="N1072">
            <v>66.585803185317999</v>
          </cell>
          <cell r="O1072">
            <v>46.74</v>
          </cell>
          <cell r="P1072">
            <v>20.2</v>
          </cell>
          <cell r="Q1072">
            <v>21.7</v>
          </cell>
          <cell r="R1072">
            <v>62.09</v>
          </cell>
          <cell r="S1072">
            <v>19.64</v>
          </cell>
          <cell r="T1072">
            <v>60.94</v>
          </cell>
          <cell r="U1072">
            <v>77.22</v>
          </cell>
          <cell r="V1072">
            <v>15.41</v>
          </cell>
          <cell r="W1072">
            <v>16.59</v>
          </cell>
          <cell r="X1072">
            <v>126.40311334806556</v>
          </cell>
          <cell r="Y1072">
            <v>2194.35</v>
          </cell>
          <cell r="Z1072">
            <v>90.557371366315067</v>
          </cell>
          <cell r="AB1072">
            <v>40151</v>
          </cell>
          <cell r="AC1072">
            <v>115.58190843905129</v>
          </cell>
          <cell r="AD1072">
            <v>86.569122760973698</v>
          </cell>
          <cell r="AE1072">
            <v>66.585803185317999</v>
          </cell>
          <cell r="AF1072">
            <v>126.40311334806556</v>
          </cell>
          <cell r="AG1072">
            <v>90.557371366315067</v>
          </cell>
        </row>
        <row r="1073">
          <cell r="A1073">
            <v>40152</v>
          </cell>
          <cell r="B1073">
            <v>46.74</v>
          </cell>
          <cell r="C1073">
            <v>15.38</v>
          </cell>
          <cell r="D1073">
            <v>21.7</v>
          </cell>
          <cell r="E1073">
            <v>115.58190843905129</v>
          </cell>
          <cell r="F1073">
            <v>17.98</v>
          </cell>
          <cell r="G1073">
            <v>36.42</v>
          </cell>
          <cell r="H1073">
            <v>45.72</v>
          </cell>
          <cell r="I1073">
            <v>31.82</v>
          </cell>
          <cell r="J1073">
            <v>86.569122760973698</v>
          </cell>
          <cell r="K1073">
            <v>20.6</v>
          </cell>
          <cell r="L1073">
            <v>23.49</v>
          </cell>
          <cell r="M1073">
            <v>19.04</v>
          </cell>
          <cell r="N1073">
            <v>66.585803185317999</v>
          </cell>
          <cell r="O1073">
            <v>46.74</v>
          </cell>
          <cell r="P1073">
            <v>20.2</v>
          </cell>
          <cell r="Q1073">
            <v>21.7</v>
          </cell>
          <cell r="R1073">
            <v>62.09</v>
          </cell>
          <cell r="S1073">
            <v>19.64</v>
          </cell>
          <cell r="T1073">
            <v>60.94</v>
          </cell>
          <cell r="U1073">
            <v>77.22</v>
          </cell>
          <cell r="V1073">
            <v>15.41</v>
          </cell>
          <cell r="W1073">
            <v>16.59</v>
          </cell>
          <cell r="X1073">
            <v>126.40311334806556</v>
          </cell>
          <cell r="Y1073">
            <v>2194.35</v>
          </cell>
          <cell r="Z1073">
            <v>90.557371366315067</v>
          </cell>
          <cell r="AB1073">
            <v>40152</v>
          </cell>
          <cell r="AC1073">
            <v>115.58190843905129</v>
          </cell>
          <cell r="AD1073">
            <v>86.569122760973698</v>
          </cell>
          <cell r="AE1073">
            <v>66.585803185317999</v>
          </cell>
          <cell r="AF1073">
            <v>126.40311334806556</v>
          </cell>
          <cell r="AG1073">
            <v>90.557371366315067</v>
          </cell>
        </row>
        <row r="1074">
          <cell r="A1074">
            <v>40153</v>
          </cell>
          <cell r="B1074">
            <v>46.74</v>
          </cell>
          <cell r="C1074">
            <v>15.38</v>
          </cell>
          <cell r="D1074">
            <v>21.7</v>
          </cell>
          <cell r="E1074">
            <v>115.58190843905129</v>
          </cell>
          <cell r="F1074">
            <v>17.98</v>
          </cell>
          <cell r="G1074">
            <v>36.42</v>
          </cell>
          <cell r="H1074">
            <v>45.72</v>
          </cell>
          <cell r="I1074">
            <v>31.82</v>
          </cell>
          <cell r="J1074">
            <v>86.569122760973698</v>
          </cell>
          <cell r="K1074">
            <v>20.6</v>
          </cell>
          <cell r="L1074">
            <v>23.49</v>
          </cell>
          <cell r="M1074">
            <v>19.04</v>
          </cell>
          <cell r="N1074">
            <v>66.585803185317999</v>
          </cell>
          <cell r="O1074">
            <v>46.74</v>
          </cell>
          <cell r="P1074">
            <v>20.2</v>
          </cell>
          <cell r="Q1074">
            <v>21.7</v>
          </cell>
          <cell r="R1074">
            <v>62.09</v>
          </cell>
          <cell r="S1074">
            <v>19.64</v>
          </cell>
          <cell r="T1074">
            <v>60.94</v>
          </cell>
          <cell r="U1074">
            <v>77.22</v>
          </cell>
          <cell r="V1074">
            <v>15.41</v>
          </cell>
          <cell r="W1074">
            <v>16.59</v>
          </cell>
          <cell r="X1074">
            <v>126.40311334806556</v>
          </cell>
          <cell r="Y1074">
            <v>2194.35</v>
          </cell>
          <cell r="Z1074">
            <v>90.557371366315067</v>
          </cell>
          <cell r="AB1074">
            <v>40153</v>
          </cell>
          <cell r="AC1074">
            <v>115.58190843905129</v>
          </cell>
          <cell r="AD1074">
            <v>86.569122760973698</v>
          </cell>
          <cell r="AE1074">
            <v>66.585803185317999</v>
          </cell>
          <cell r="AF1074">
            <v>126.40311334806556</v>
          </cell>
          <cell r="AG1074">
            <v>90.557371366315067</v>
          </cell>
        </row>
        <row r="1075">
          <cell r="A1075">
            <v>40154</v>
          </cell>
          <cell r="B1075">
            <v>46.06</v>
          </cell>
          <cell r="C1075">
            <v>15.47</v>
          </cell>
          <cell r="D1075">
            <v>21</v>
          </cell>
          <cell r="E1075">
            <v>113.8030888030888</v>
          </cell>
          <cell r="F1075">
            <v>17.62</v>
          </cell>
          <cell r="G1075">
            <v>36.19</v>
          </cell>
          <cell r="H1075">
            <v>45.25</v>
          </cell>
          <cell r="I1075">
            <v>32.69</v>
          </cell>
          <cell r="J1075">
            <v>86.444459024998366</v>
          </cell>
          <cell r="K1075">
            <v>20.55</v>
          </cell>
          <cell r="L1075">
            <v>23.26</v>
          </cell>
          <cell r="M1075">
            <v>19.12</v>
          </cell>
          <cell r="N1075">
            <v>66.374854973104107</v>
          </cell>
          <cell r="O1075">
            <v>46.06</v>
          </cell>
          <cell r="P1075">
            <v>19.75</v>
          </cell>
          <cell r="Q1075">
            <v>21</v>
          </cell>
          <cell r="R1075">
            <v>60.29</v>
          </cell>
          <cell r="S1075">
            <v>19.63</v>
          </cell>
          <cell r="T1075">
            <v>60.9</v>
          </cell>
          <cell r="U1075">
            <v>75.33</v>
          </cell>
          <cell r="V1075">
            <v>15.29</v>
          </cell>
          <cell r="W1075">
            <v>16</v>
          </cell>
          <cell r="X1075">
            <v>124.07200727275401</v>
          </cell>
          <cell r="Y1075">
            <v>2189.61</v>
          </cell>
          <cell r="Z1075">
            <v>90.361759025404851</v>
          </cell>
          <cell r="AB1075">
            <v>40154</v>
          </cell>
          <cell r="AC1075">
            <v>113.8030888030888</v>
          </cell>
          <cell r="AD1075">
            <v>86.444459024998366</v>
          </cell>
          <cell r="AE1075">
            <v>66.374854973104107</v>
          </cell>
          <cell r="AF1075">
            <v>124.07200727275401</v>
          </cell>
          <cell r="AG1075">
            <v>90.361759025404851</v>
          </cell>
        </row>
        <row r="1076">
          <cell r="A1076">
            <v>40155</v>
          </cell>
          <cell r="B1076">
            <v>44.96</v>
          </cell>
          <cell r="C1076">
            <v>15.34</v>
          </cell>
          <cell r="D1076">
            <v>19.93</v>
          </cell>
          <cell r="E1076">
            <v>110.63154991726421</v>
          </cell>
          <cell r="F1076">
            <v>17.54</v>
          </cell>
          <cell r="G1076">
            <v>36</v>
          </cell>
          <cell r="H1076">
            <v>44.67</v>
          </cell>
          <cell r="I1076">
            <v>32.119999999999997</v>
          </cell>
          <cell r="J1076">
            <v>85.512761629814321</v>
          </cell>
          <cell r="K1076">
            <v>20.56</v>
          </cell>
          <cell r="L1076">
            <v>22.92</v>
          </cell>
          <cell r="M1076">
            <v>19.16</v>
          </cell>
          <cell r="N1076">
            <v>66.068980065393944</v>
          </cell>
          <cell r="O1076">
            <v>44.96</v>
          </cell>
          <cell r="P1076">
            <v>19.579999999999998</v>
          </cell>
          <cell r="Q1076">
            <v>19.93</v>
          </cell>
          <cell r="R1076">
            <v>59.67</v>
          </cell>
          <cell r="S1076">
            <v>19.5</v>
          </cell>
          <cell r="T1076">
            <v>61.28</v>
          </cell>
          <cell r="U1076">
            <v>75.25</v>
          </cell>
          <cell r="V1076">
            <v>14.94</v>
          </cell>
          <cell r="W1076">
            <v>15.49</v>
          </cell>
          <cell r="X1076">
            <v>122.71714466528785</v>
          </cell>
          <cell r="Y1076">
            <v>2172.9899999999998</v>
          </cell>
          <cell r="Z1076">
            <v>89.675877779428518</v>
          </cell>
          <cell r="AB1076">
            <v>40155</v>
          </cell>
          <cell r="AC1076">
            <v>110.63154991726421</v>
          </cell>
          <cell r="AD1076">
            <v>85.512761629814321</v>
          </cell>
          <cell r="AE1076">
            <v>66.068980065393944</v>
          </cell>
          <cell r="AF1076">
            <v>122.71714466528785</v>
          </cell>
          <cell r="AG1076">
            <v>89.675877779428518</v>
          </cell>
        </row>
        <row r="1077">
          <cell r="A1077">
            <v>40156</v>
          </cell>
          <cell r="B1077">
            <v>44.57</v>
          </cell>
          <cell r="C1077">
            <v>15.4</v>
          </cell>
          <cell r="D1077">
            <v>19.010000000000002</v>
          </cell>
          <cell r="E1077">
            <v>108.90788747931606</v>
          </cell>
          <cell r="F1077">
            <v>17.100000000000001</v>
          </cell>
          <cell r="G1077">
            <v>35.93</v>
          </cell>
          <cell r="H1077">
            <v>45.36</v>
          </cell>
          <cell r="I1077">
            <v>32.159999999999997</v>
          </cell>
          <cell r="J1077">
            <v>85.657109113575231</v>
          </cell>
          <cell r="K1077">
            <v>20.55</v>
          </cell>
          <cell r="L1077">
            <v>23.99</v>
          </cell>
          <cell r="M1077">
            <v>18.98</v>
          </cell>
          <cell r="N1077">
            <v>66.997152199135101</v>
          </cell>
          <cell r="O1077">
            <v>44.57</v>
          </cell>
          <cell r="P1077">
            <v>19.63</v>
          </cell>
          <cell r="Q1077">
            <v>19.010000000000002</v>
          </cell>
          <cell r="R1077">
            <v>59.37</v>
          </cell>
          <cell r="S1077">
            <v>19.23</v>
          </cell>
          <cell r="T1077">
            <v>60.87</v>
          </cell>
          <cell r="U1077">
            <v>75.16</v>
          </cell>
          <cell r="V1077">
            <v>15</v>
          </cell>
          <cell r="W1077">
            <v>14.89</v>
          </cell>
          <cell r="X1077">
            <v>121.6518143410611</v>
          </cell>
          <cell r="Y1077">
            <v>2183.73</v>
          </cell>
          <cell r="Z1077">
            <v>90.119100678452938</v>
          </cell>
          <cell r="AB1077">
            <v>40156</v>
          </cell>
          <cell r="AC1077">
            <v>108.90788747931606</v>
          </cell>
          <cell r="AD1077">
            <v>85.657109113575231</v>
          </cell>
          <cell r="AE1077">
            <v>66.997152199135101</v>
          </cell>
          <cell r="AF1077">
            <v>121.6518143410611</v>
          </cell>
          <cell r="AG1077">
            <v>90.119100678452938</v>
          </cell>
        </row>
        <row r="1078">
          <cell r="A1078">
            <v>40157</v>
          </cell>
          <cell r="B1078">
            <v>44.53</v>
          </cell>
          <cell r="C1078">
            <v>15.41</v>
          </cell>
          <cell r="D1078">
            <v>19.13</v>
          </cell>
          <cell r="E1078">
            <v>109.03199117484832</v>
          </cell>
          <cell r="F1078">
            <v>16.850000000000001</v>
          </cell>
          <cell r="G1078">
            <v>35.979999999999997</v>
          </cell>
          <cell r="H1078">
            <v>46.13</v>
          </cell>
          <cell r="I1078">
            <v>31.23</v>
          </cell>
          <cell r="J1078">
            <v>85.420904140148281</v>
          </cell>
          <cell r="K1078">
            <v>20.7</v>
          </cell>
          <cell r="L1078">
            <v>24.9</v>
          </cell>
          <cell r="M1078">
            <v>19.190000000000001</v>
          </cell>
          <cell r="N1078">
            <v>68.336673346693374</v>
          </cell>
          <cell r="O1078">
            <v>44.53</v>
          </cell>
          <cell r="P1078">
            <v>18.93</v>
          </cell>
          <cell r="Q1078">
            <v>19.13</v>
          </cell>
          <cell r="R1078">
            <v>59.33</v>
          </cell>
          <cell r="S1078">
            <v>18.98</v>
          </cell>
          <cell r="T1078">
            <v>62.39</v>
          </cell>
          <cell r="U1078">
            <v>76.12</v>
          </cell>
          <cell r="V1078">
            <v>14.78</v>
          </cell>
          <cell r="W1078">
            <v>15.07</v>
          </cell>
          <cell r="X1078">
            <v>122.21974305049208</v>
          </cell>
          <cell r="Y1078">
            <v>2190.86</v>
          </cell>
          <cell r="Z1078">
            <v>90.413344558345315</v>
          </cell>
          <cell r="AB1078">
            <v>40157</v>
          </cell>
          <cell r="AC1078">
            <v>109.03199117484832</v>
          </cell>
          <cell r="AD1078">
            <v>85.420904140148281</v>
          </cell>
          <cell r="AE1078">
            <v>68.336673346693374</v>
          </cell>
          <cell r="AF1078">
            <v>122.21974305049208</v>
          </cell>
          <cell r="AG1078">
            <v>90.413344558345315</v>
          </cell>
        </row>
        <row r="1079">
          <cell r="A1079">
            <v>40158</v>
          </cell>
          <cell r="B1079">
            <v>43.57</v>
          </cell>
          <cell r="C1079">
            <v>15.16</v>
          </cell>
          <cell r="D1079">
            <v>20.63</v>
          </cell>
          <cell r="E1079">
            <v>109.4318808604523</v>
          </cell>
          <cell r="F1079">
            <v>16.86</v>
          </cell>
          <cell r="G1079">
            <v>36.43</v>
          </cell>
          <cell r="H1079">
            <v>45.64</v>
          </cell>
          <cell r="I1079">
            <v>31.49</v>
          </cell>
          <cell r="J1079">
            <v>85.571812873171055</v>
          </cell>
          <cell r="K1079">
            <v>21.06</v>
          </cell>
          <cell r="L1079">
            <v>24.98</v>
          </cell>
          <cell r="M1079">
            <v>19.170000000000002</v>
          </cell>
          <cell r="N1079">
            <v>68.779664592342584</v>
          </cell>
          <cell r="O1079">
            <v>43.57</v>
          </cell>
          <cell r="P1079">
            <v>18.760000000000002</v>
          </cell>
          <cell r="Q1079">
            <v>20.63</v>
          </cell>
          <cell r="R1079">
            <v>60</v>
          </cell>
          <cell r="S1079">
            <v>18.760000000000002</v>
          </cell>
          <cell r="T1079">
            <v>62.24</v>
          </cell>
          <cell r="U1079">
            <v>76.95</v>
          </cell>
          <cell r="V1079">
            <v>15.65</v>
          </cell>
          <cell r="W1079">
            <v>15.1</v>
          </cell>
          <cell r="X1079">
            <v>123.11061161430541</v>
          </cell>
          <cell r="Y1079">
            <v>2190.31</v>
          </cell>
          <cell r="Z1079">
            <v>90.390646923851506</v>
          </cell>
          <cell r="AB1079">
            <v>40158</v>
          </cell>
          <cell r="AC1079">
            <v>109.4318808604523</v>
          </cell>
          <cell r="AD1079">
            <v>85.571812873171055</v>
          </cell>
          <cell r="AE1079">
            <v>68.779664592342584</v>
          </cell>
          <cell r="AF1079">
            <v>123.11061161430541</v>
          </cell>
          <cell r="AG1079">
            <v>90.390646923851506</v>
          </cell>
        </row>
        <row r="1080">
          <cell r="A1080">
            <v>40159</v>
          </cell>
          <cell r="B1080">
            <v>43.57</v>
          </cell>
          <cell r="C1080">
            <v>15.16</v>
          </cell>
          <cell r="D1080">
            <v>20.63</v>
          </cell>
          <cell r="E1080">
            <v>109.4318808604523</v>
          </cell>
          <cell r="F1080">
            <v>16.86</v>
          </cell>
          <cell r="G1080">
            <v>36.43</v>
          </cell>
          <cell r="H1080">
            <v>45.64</v>
          </cell>
          <cell r="I1080">
            <v>31.49</v>
          </cell>
          <cell r="J1080">
            <v>85.571812873171055</v>
          </cell>
          <cell r="K1080">
            <v>21.06</v>
          </cell>
          <cell r="L1080">
            <v>24.98</v>
          </cell>
          <cell r="M1080">
            <v>19.170000000000002</v>
          </cell>
          <cell r="N1080">
            <v>68.779664592342584</v>
          </cell>
          <cell r="O1080">
            <v>43.57</v>
          </cell>
          <cell r="P1080">
            <v>18.760000000000002</v>
          </cell>
          <cell r="Q1080">
            <v>20.63</v>
          </cell>
          <cell r="R1080">
            <v>60</v>
          </cell>
          <cell r="S1080">
            <v>18.760000000000002</v>
          </cell>
          <cell r="T1080">
            <v>62.24</v>
          </cell>
          <cell r="U1080">
            <v>76.95</v>
          </cell>
          <cell r="V1080">
            <v>15.65</v>
          </cell>
          <cell r="W1080">
            <v>15.1</v>
          </cell>
          <cell r="X1080">
            <v>123.11061161430541</v>
          </cell>
          <cell r="Y1080">
            <v>2190.31</v>
          </cell>
          <cell r="Z1080">
            <v>90.390646923851506</v>
          </cell>
          <cell r="AB1080">
            <v>40159</v>
          </cell>
          <cell r="AC1080">
            <v>109.4318808604523</v>
          </cell>
          <cell r="AD1080">
            <v>85.571812873171055</v>
          </cell>
          <cell r="AE1080">
            <v>68.779664592342584</v>
          </cell>
          <cell r="AF1080">
            <v>123.11061161430541</v>
          </cell>
          <cell r="AG1080">
            <v>90.390646923851506</v>
          </cell>
        </row>
        <row r="1081">
          <cell r="A1081">
            <v>40160</v>
          </cell>
          <cell r="B1081">
            <v>43.57</v>
          </cell>
          <cell r="C1081">
            <v>15.16</v>
          </cell>
          <cell r="D1081">
            <v>20.63</v>
          </cell>
          <cell r="E1081">
            <v>109.4318808604523</v>
          </cell>
          <cell r="F1081">
            <v>16.86</v>
          </cell>
          <cell r="G1081">
            <v>36.43</v>
          </cell>
          <cell r="H1081">
            <v>45.64</v>
          </cell>
          <cell r="I1081">
            <v>31.49</v>
          </cell>
          <cell r="J1081">
            <v>85.571812873171055</v>
          </cell>
          <cell r="K1081">
            <v>21.06</v>
          </cell>
          <cell r="L1081">
            <v>24.98</v>
          </cell>
          <cell r="M1081">
            <v>19.170000000000002</v>
          </cell>
          <cell r="N1081">
            <v>68.779664592342584</v>
          </cell>
          <cell r="O1081">
            <v>43.57</v>
          </cell>
          <cell r="P1081">
            <v>18.760000000000002</v>
          </cell>
          <cell r="Q1081">
            <v>20.63</v>
          </cell>
          <cell r="R1081">
            <v>60</v>
          </cell>
          <cell r="S1081">
            <v>18.760000000000002</v>
          </cell>
          <cell r="T1081">
            <v>62.24</v>
          </cell>
          <cell r="U1081">
            <v>76.95</v>
          </cell>
          <cell r="V1081">
            <v>15.65</v>
          </cell>
          <cell r="W1081">
            <v>15.1</v>
          </cell>
          <cell r="X1081">
            <v>123.11061161430541</v>
          </cell>
          <cell r="Y1081">
            <v>2190.31</v>
          </cell>
          <cell r="Z1081">
            <v>90.390646923851506</v>
          </cell>
          <cell r="AB1081">
            <v>40160</v>
          </cell>
          <cell r="AC1081">
            <v>109.4318808604523</v>
          </cell>
          <cell r="AD1081">
            <v>85.571812873171055</v>
          </cell>
          <cell r="AE1081">
            <v>68.779664592342584</v>
          </cell>
          <cell r="AF1081">
            <v>123.11061161430541</v>
          </cell>
          <cell r="AG1081">
            <v>90.390646923851506</v>
          </cell>
        </row>
        <row r="1082">
          <cell r="A1082">
            <v>40161</v>
          </cell>
          <cell r="B1082">
            <v>43.7</v>
          </cell>
          <cell r="C1082">
            <v>15.13</v>
          </cell>
          <cell r="D1082">
            <v>21.05</v>
          </cell>
          <cell r="E1082">
            <v>110.14892443463873</v>
          </cell>
          <cell r="F1082">
            <v>17.100000000000001</v>
          </cell>
          <cell r="G1082">
            <v>36.82</v>
          </cell>
          <cell r="H1082">
            <v>46.79</v>
          </cell>
          <cell r="I1082">
            <v>32.04</v>
          </cell>
          <cell r="J1082">
            <v>87.100583951184305</v>
          </cell>
          <cell r="K1082">
            <v>21.27</v>
          </cell>
          <cell r="L1082">
            <v>25.31</v>
          </cell>
          <cell r="M1082">
            <v>19.48</v>
          </cell>
          <cell r="N1082">
            <v>69.676194494251661</v>
          </cell>
          <cell r="O1082">
            <v>43.7</v>
          </cell>
          <cell r="P1082">
            <v>18.38</v>
          </cell>
          <cell r="Q1082">
            <v>21.05</v>
          </cell>
          <cell r="R1082">
            <v>60.34</v>
          </cell>
          <cell r="S1082">
            <v>19.36</v>
          </cell>
          <cell r="T1082">
            <v>62.99</v>
          </cell>
          <cell r="U1082">
            <v>77.2</v>
          </cell>
          <cell r="V1082">
            <v>15.51</v>
          </cell>
          <cell r="W1082">
            <v>15.35</v>
          </cell>
          <cell r="X1082">
            <v>123.93466503583277</v>
          </cell>
          <cell r="Y1082">
            <v>2212.1</v>
          </cell>
          <cell r="Z1082">
            <v>91.289885934069559</v>
          </cell>
          <cell r="AB1082">
            <v>40161</v>
          </cell>
          <cell r="AC1082">
            <v>110.14892443463873</v>
          </cell>
          <cell r="AD1082">
            <v>87.100583951184305</v>
          </cell>
          <cell r="AE1082">
            <v>69.676194494251661</v>
          </cell>
          <cell r="AF1082">
            <v>123.93466503583277</v>
          </cell>
          <cell r="AG1082">
            <v>91.289885934069559</v>
          </cell>
        </row>
        <row r="1083">
          <cell r="A1083">
            <v>40162</v>
          </cell>
          <cell r="B1083">
            <v>44.02</v>
          </cell>
          <cell r="C1083">
            <v>14.79</v>
          </cell>
          <cell r="D1083">
            <v>21.06</v>
          </cell>
          <cell r="E1083">
            <v>110.13513513513516</v>
          </cell>
          <cell r="F1083">
            <v>17.100000000000001</v>
          </cell>
          <cell r="G1083">
            <v>38.85</v>
          </cell>
          <cell r="H1083">
            <v>47.4</v>
          </cell>
          <cell r="I1083">
            <v>32.33</v>
          </cell>
          <cell r="J1083">
            <v>89.02302998490913</v>
          </cell>
          <cell r="K1083">
            <v>21.67</v>
          </cell>
          <cell r="L1083">
            <v>26.18</v>
          </cell>
          <cell r="M1083">
            <v>20.02</v>
          </cell>
          <cell r="N1083">
            <v>71.585275814787479</v>
          </cell>
          <cell r="O1083">
            <v>44.02</v>
          </cell>
          <cell r="P1083">
            <v>18.98</v>
          </cell>
          <cell r="Q1083">
            <v>21.06</v>
          </cell>
          <cell r="R1083">
            <v>60.99</v>
          </cell>
          <cell r="S1083">
            <v>19.510000000000002</v>
          </cell>
          <cell r="T1083">
            <v>63.74</v>
          </cell>
          <cell r="U1083">
            <v>77.900000000000006</v>
          </cell>
          <cell r="V1083">
            <v>15.51</v>
          </cell>
          <cell r="W1083">
            <v>15.72</v>
          </cell>
          <cell r="X1083">
            <v>125.25240811980669</v>
          </cell>
          <cell r="Y1083">
            <v>2201.0500000000002</v>
          </cell>
          <cell r="Z1083">
            <v>90.833869822875926</v>
          </cell>
          <cell r="AB1083">
            <v>40162</v>
          </cell>
          <cell r="AC1083">
            <v>110.13513513513516</v>
          </cell>
          <cell r="AD1083">
            <v>89.02302998490913</v>
          </cell>
          <cell r="AE1083">
            <v>71.585275814787479</v>
          </cell>
          <cell r="AF1083">
            <v>125.25240811980669</v>
          </cell>
          <cell r="AG1083">
            <v>90.833869822875926</v>
          </cell>
        </row>
        <row r="1084">
          <cell r="A1084">
            <v>40163</v>
          </cell>
          <cell r="B1084">
            <v>44.16</v>
          </cell>
          <cell r="C1084">
            <v>14.69</v>
          </cell>
          <cell r="D1084">
            <v>21.27</v>
          </cell>
          <cell r="E1084">
            <v>110.47986762272475</v>
          </cell>
          <cell r="F1084">
            <v>16.95</v>
          </cell>
          <cell r="G1084">
            <v>39.24</v>
          </cell>
          <cell r="H1084">
            <v>47.11</v>
          </cell>
          <cell r="I1084">
            <v>30.9</v>
          </cell>
          <cell r="J1084">
            <v>88.051965094153914</v>
          </cell>
          <cell r="K1084">
            <v>22.18</v>
          </cell>
          <cell r="L1084">
            <v>26.62</v>
          </cell>
          <cell r="M1084">
            <v>21.03</v>
          </cell>
          <cell r="N1084">
            <v>73.6525682944837</v>
          </cell>
          <cell r="O1084">
            <v>44.16</v>
          </cell>
          <cell r="P1084">
            <v>19.22</v>
          </cell>
          <cell r="Q1084">
            <v>21.27</v>
          </cell>
          <cell r="R1084">
            <v>61.93</v>
          </cell>
          <cell r="S1084">
            <v>19.260000000000002</v>
          </cell>
          <cell r="T1084">
            <v>63.61</v>
          </cell>
          <cell r="U1084">
            <v>79.709999999999994</v>
          </cell>
          <cell r="V1084">
            <v>15.97</v>
          </cell>
          <cell r="W1084">
            <v>15.62</v>
          </cell>
          <cell r="X1084">
            <v>126.48477629974846</v>
          </cell>
          <cell r="Y1084">
            <v>2206.91</v>
          </cell>
          <cell r="Z1084">
            <v>91.075702801300778</v>
          </cell>
          <cell r="AB1084">
            <v>40163</v>
          </cell>
          <cell r="AC1084">
            <v>110.47986762272475</v>
          </cell>
          <cell r="AD1084">
            <v>88.051965094153914</v>
          </cell>
          <cell r="AE1084">
            <v>73.6525682944837</v>
          </cell>
          <cell r="AF1084">
            <v>126.48477629974846</v>
          </cell>
          <cell r="AG1084">
            <v>91.075702801300778</v>
          </cell>
        </row>
        <row r="1085">
          <cell r="A1085">
            <v>40164</v>
          </cell>
          <cell r="B1085">
            <v>43.44</v>
          </cell>
          <cell r="C1085">
            <v>14.98</v>
          </cell>
          <cell r="D1085">
            <v>20.32</v>
          </cell>
          <cell r="E1085">
            <v>108.57694429123002</v>
          </cell>
          <cell r="F1085">
            <v>16.690000000000001</v>
          </cell>
          <cell r="G1085">
            <v>38.840000000000003</v>
          </cell>
          <cell r="H1085">
            <v>46.29</v>
          </cell>
          <cell r="I1085">
            <v>29.95</v>
          </cell>
          <cell r="J1085">
            <v>86.457581523522066</v>
          </cell>
          <cell r="K1085">
            <v>22.13</v>
          </cell>
          <cell r="L1085">
            <v>25.9</v>
          </cell>
          <cell r="M1085">
            <v>20.7</v>
          </cell>
          <cell r="N1085">
            <v>72.492353127307254</v>
          </cell>
          <cell r="O1085">
            <v>43.44</v>
          </cell>
          <cell r="P1085">
            <v>18.7</v>
          </cell>
          <cell r="Q1085">
            <v>20.32</v>
          </cell>
          <cell r="R1085">
            <v>61.01</v>
          </cell>
          <cell r="S1085">
            <v>18.57</v>
          </cell>
          <cell r="T1085">
            <v>63.67</v>
          </cell>
          <cell r="U1085">
            <v>76.819999999999993</v>
          </cell>
          <cell r="V1085">
            <v>15.72</v>
          </cell>
          <cell r="W1085">
            <v>15.32</v>
          </cell>
          <cell r="X1085">
            <v>123.81959451300688</v>
          </cell>
          <cell r="Y1085">
            <v>2180.0500000000002</v>
          </cell>
          <cell r="Z1085">
            <v>89.967232869476234</v>
          </cell>
          <cell r="AB1085">
            <v>40164</v>
          </cell>
          <cell r="AC1085">
            <v>108.57694429123002</v>
          </cell>
          <cell r="AD1085">
            <v>86.457581523522066</v>
          </cell>
          <cell r="AE1085">
            <v>72.492353127307254</v>
          </cell>
          <cell r="AF1085">
            <v>123.81959451300688</v>
          </cell>
          <cell r="AG1085">
            <v>89.967232869476234</v>
          </cell>
        </row>
        <row r="1086">
          <cell r="A1086">
            <v>40165</v>
          </cell>
          <cell r="B1086">
            <v>43.1</v>
          </cell>
          <cell r="C1086">
            <v>14.78</v>
          </cell>
          <cell r="D1086">
            <v>21.17</v>
          </cell>
          <cell r="E1086">
            <v>109.00441257584117</v>
          </cell>
          <cell r="F1086">
            <v>16.7</v>
          </cell>
          <cell r="G1086">
            <v>38.479999999999997</v>
          </cell>
          <cell r="H1086">
            <v>46.52</v>
          </cell>
          <cell r="I1086">
            <v>30.89</v>
          </cell>
          <cell r="J1086">
            <v>86.995603962994537</v>
          </cell>
          <cell r="K1086">
            <v>22.41</v>
          </cell>
          <cell r="L1086">
            <v>25.79</v>
          </cell>
          <cell r="M1086">
            <v>20.82</v>
          </cell>
          <cell r="N1086">
            <v>72.798228035017416</v>
          </cell>
          <cell r="O1086">
            <v>43.1</v>
          </cell>
          <cell r="P1086">
            <v>19.13</v>
          </cell>
          <cell r="Q1086">
            <v>21.17</v>
          </cell>
          <cell r="R1086">
            <v>60.45</v>
          </cell>
          <cell r="S1086">
            <v>18.68</v>
          </cell>
          <cell r="T1086">
            <v>63.31</v>
          </cell>
          <cell r="U1086">
            <v>77.89</v>
          </cell>
          <cell r="V1086">
            <v>15.39</v>
          </cell>
          <cell r="W1086">
            <v>15.43</v>
          </cell>
          <cell r="X1086">
            <v>124.18336584323066</v>
          </cell>
          <cell r="Y1086">
            <v>2211.69</v>
          </cell>
          <cell r="Z1086">
            <v>91.272965879265101</v>
          </cell>
          <cell r="AB1086">
            <v>40165</v>
          </cell>
          <cell r="AC1086">
            <v>109.00441257584117</v>
          </cell>
          <cell r="AD1086">
            <v>86.995603962994537</v>
          </cell>
          <cell r="AE1086">
            <v>72.798228035017416</v>
          </cell>
          <cell r="AF1086">
            <v>124.18336584323066</v>
          </cell>
          <cell r="AG1086">
            <v>91.272965879265101</v>
          </cell>
        </row>
        <row r="1087">
          <cell r="A1087">
            <v>40166</v>
          </cell>
          <cell r="B1087">
            <v>43.1</v>
          </cell>
          <cell r="C1087">
            <v>14.78</v>
          </cell>
          <cell r="D1087">
            <v>21.17</v>
          </cell>
          <cell r="E1087">
            <v>109.00441257584117</v>
          </cell>
          <cell r="F1087">
            <v>16.7</v>
          </cell>
          <cell r="G1087">
            <v>38.479999999999997</v>
          </cell>
          <cell r="H1087">
            <v>46.52</v>
          </cell>
          <cell r="I1087">
            <v>30.89</v>
          </cell>
          <cell r="J1087">
            <v>86.995603962994537</v>
          </cell>
          <cell r="K1087">
            <v>22.41</v>
          </cell>
          <cell r="L1087">
            <v>25.79</v>
          </cell>
          <cell r="M1087">
            <v>20.82</v>
          </cell>
          <cell r="N1087">
            <v>72.798228035017416</v>
          </cell>
          <cell r="O1087">
            <v>43.1</v>
          </cell>
          <cell r="P1087">
            <v>19.13</v>
          </cell>
          <cell r="Q1087">
            <v>21.17</v>
          </cell>
          <cell r="R1087">
            <v>60.45</v>
          </cell>
          <cell r="S1087">
            <v>18.68</v>
          </cell>
          <cell r="T1087">
            <v>63.31</v>
          </cell>
          <cell r="U1087">
            <v>77.89</v>
          </cell>
          <cell r="V1087">
            <v>15.39</v>
          </cell>
          <cell r="W1087">
            <v>15.43</v>
          </cell>
          <cell r="X1087">
            <v>124.18336584323066</v>
          </cell>
          <cell r="Y1087">
            <v>2211.69</v>
          </cell>
          <cell r="Z1087">
            <v>91.272965879265101</v>
          </cell>
          <cell r="AB1087">
            <v>40166</v>
          </cell>
          <cell r="AC1087">
            <v>109.00441257584117</v>
          </cell>
          <cell r="AD1087">
            <v>86.995603962994537</v>
          </cell>
          <cell r="AE1087">
            <v>72.798228035017416</v>
          </cell>
          <cell r="AF1087">
            <v>124.18336584323066</v>
          </cell>
          <cell r="AG1087">
            <v>91.272965879265101</v>
          </cell>
        </row>
        <row r="1088">
          <cell r="A1088">
            <v>40167</v>
          </cell>
          <cell r="B1088">
            <v>43.1</v>
          </cell>
          <cell r="C1088">
            <v>14.78</v>
          </cell>
          <cell r="D1088">
            <v>21.17</v>
          </cell>
          <cell r="E1088">
            <v>109.00441257584117</v>
          </cell>
          <cell r="F1088">
            <v>16.7</v>
          </cell>
          <cell r="G1088">
            <v>38.479999999999997</v>
          </cell>
          <cell r="H1088">
            <v>46.52</v>
          </cell>
          <cell r="I1088">
            <v>30.89</v>
          </cell>
          <cell r="J1088">
            <v>86.995603962994537</v>
          </cell>
          <cell r="K1088">
            <v>22.41</v>
          </cell>
          <cell r="L1088">
            <v>25.79</v>
          </cell>
          <cell r="M1088">
            <v>20.82</v>
          </cell>
          <cell r="N1088">
            <v>72.798228035017416</v>
          </cell>
          <cell r="O1088">
            <v>43.1</v>
          </cell>
          <cell r="P1088">
            <v>19.13</v>
          </cell>
          <cell r="Q1088">
            <v>21.17</v>
          </cell>
          <cell r="R1088">
            <v>60.45</v>
          </cell>
          <cell r="S1088">
            <v>18.68</v>
          </cell>
          <cell r="T1088">
            <v>63.31</v>
          </cell>
          <cell r="U1088">
            <v>77.89</v>
          </cell>
          <cell r="V1088">
            <v>15.39</v>
          </cell>
          <cell r="W1088">
            <v>15.43</v>
          </cell>
          <cell r="X1088">
            <v>124.18336584323066</v>
          </cell>
          <cell r="Y1088">
            <v>2211.69</v>
          </cell>
          <cell r="Z1088">
            <v>91.272965879265101</v>
          </cell>
          <cell r="AB1088">
            <v>40167</v>
          </cell>
          <cell r="AC1088">
            <v>109.00441257584117</v>
          </cell>
          <cell r="AD1088">
            <v>86.995603962994537</v>
          </cell>
          <cell r="AE1088">
            <v>72.798228035017416</v>
          </cell>
          <cell r="AF1088">
            <v>124.18336584323066</v>
          </cell>
          <cell r="AG1088">
            <v>91.272965879265101</v>
          </cell>
        </row>
        <row r="1089">
          <cell r="A1089">
            <v>40168</v>
          </cell>
          <cell r="B1089">
            <v>44.28</v>
          </cell>
          <cell r="C1089">
            <v>14.56</v>
          </cell>
          <cell r="D1089">
            <v>21.23</v>
          </cell>
          <cell r="E1089">
            <v>110.41092112520685</v>
          </cell>
          <cell r="F1089">
            <v>17.190000000000001</v>
          </cell>
          <cell r="G1089">
            <v>39.729999999999997</v>
          </cell>
          <cell r="H1089">
            <v>47.48</v>
          </cell>
          <cell r="I1089">
            <v>30.91</v>
          </cell>
          <cell r="J1089">
            <v>88.780263762220329</v>
          </cell>
          <cell r="K1089">
            <v>23.15</v>
          </cell>
          <cell r="L1089">
            <v>26.19</v>
          </cell>
          <cell r="M1089">
            <v>21.31</v>
          </cell>
          <cell r="N1089">
            <v>74.51745596456071</v>
          </cell>
          <cell r="O1089">
            <v>44.28</v>
          </cell>
          <cell r="P1089">
            <v>19.59</v>
          </cell>
          <cell r="Q1089">
            <v>21.23</v>
          </cell>
          <cell r="R1089">
            <v>61.46</v>
          </cell>
          <cell r="S1089">
            <v>18.8</v>
          </cell>
          <cell r="T1089">
            <v>63.6</v>
          </cell>
          <cell r="U1089">
            <v>78.72</v>
          </cell>
          <cell r="V1089">
            <v>15.52</v>
          </cell>
          <cell r="W1089">
            <v>15.27</v>
          </cell>
          <cell r="X1089">
            <v>125.63845116412577</v>
          </cell>
          <cell r="Y1089">
            <v>2237.66</v>
          </cell>
          <cell r="Z1089">
            <v>92.344706911636038</v>
          </cell>
          <cell r="AB1089">
            <v>40168</v>
          </cell>
          <cell r="AC1089">
            <v>110.41092112520685</v>
          </cell>
          <cell r="AD1089">
            <v>88.780263762220329</v>
          </cell>
          <cell r="AE1089">
            <v>74.51745596456071</v>
          </cell>
          <cell r="AF1089">
            <v>125.63845116412577</v>
          </cell>
          <cell r="AG1089">
            <v>92.344706911636038</v>
          </cell>
        </row>
        <row r="1090">
          <cell r="A1090">
            <v>40169</v>
          </cell>
          <cell r="B1090">
            <v>45.18</v>
          </cell>
          <cell r="C1090">
            <v>14.56</v>
          </cell>
          <cell r="D1090">
            <v>20.93</v>
          </cell>
          <cell r="E1090">
            <v>111.23827909542197</v>
          </cell>
          <cell r="F1090">
            <v>17.46</v>
          </cell>
          <cell r="G1090">
            <v>41.3</v>
          </cell>
          <cell r="H1090">
            <v>48.67</v>
          </cell>
          <cell r="I1090">
            <v>32.21</v>
          </cell>
          <cell r="J1090">
            <v>91.621284692605485</v>
          </cell>
          <cell r="K1090">
            <v>23.13</v>
          </cell>
          <cell r="L1090">
            <v>26.19</v>
          </cell>
          <cell r="M1090">
            <v>21.5</v>
          </cell>
          <cell r="N1090">
            <v>74.696761944942509</v>
          </cell>
          <cell r="O1090">
            <v>45.18</v>
          </cell>
          <cell r="P1090">
            <v>19.989999999999998</v>
          </cell>
          <cell r="Q1090">
            <v>20.93</v>
          </cell>
          <cell r="R1090">
            <v>63.57</v>
          </cell>
          <cell r="S1090">
            <v>18.95</v>
          </cell>
          <cell r="T1090">
            <v>62.97</v>
          </cell>
          <cell r="U1090">
            <v>81.709999999999994</v>
          </cell>
          <cell r="V1090">
            <v>15.36</v>
          </cell>
          <cell r="W1090">
            <v>15.05</v>
          </cell>
          <cell r="X1090">
            <v>127.58351419511824</v>
          </cell>
          <cell r="Y1090">
            <v>2252.67</v>
          </cell>
          <cell r="Z1090">
            <v>92.964145991185077</v>
          </cell>
          <cell r="AB1090">
            <v>40169</v>
          </cell>
          <cell r="AC1090">
            <v>111.23827909542197</v>
          </cell>
          <cell r="AD1090">
            <v>91.621284692605485</v>
          </cell>
          <cell r="AE1090">
            <v>74.696761944942509</v>
          </cell>
          <cell r="AF1090">
            <v>127.58351419511824</v>
          </cell>
          <cell r="AG1090">
            <v>92.964145991185077</v>
          </cell>
        </row>
        <row r="1091">
          <cell r="A1091">
            <v>40170</v>
          </cell>
          <cell r="B1091">
            <v>46.23</v>
          </cell>
          <cell r="C1091">
            <v>14.77</v>
          </cell>
          <cell r="D1091">
            <v>21.2</v>
          </cell>
          <cell r="E1091">
            <v>113.34804191947048</v>
          </cell>
          <cell r="F1091">
            <v>18</v>
          </cell>
          <cell r="G1091">
            <v>41.83</v>
          </cell>
          <cell r="H1091">
            <v>49.23</v>
          </cell>
          <cell r="I1091">
            <v>33.44</v>
          </cell>
          <cell r="J1091">
            <v>93.497801981497275</v>
          </cell>
          <cell r="K1091">
            <v>23.25</v>
          </cell>
          <cell r="L1091">
            <v>26.39</v>
          </cell>
          <cell r="M1091">
            <v>21.91</v>
          </cell>
          <cell r="N1091">
            <v>75.466722919523249</v>
          </cell>
          <cell r="O1091">
            <v>46.23</v>
          </cell>
          <cell r="P1091">
            <v>20.329999999999998</v>
          </cell>
          <cell r="Q1091">
            <v>21.2</v>
          </cell>
          <cell r="R1091">
            <v>64.06</v>
          </cell>
          <cell r="S1091">
            <v>18.93</v>
          </cell>
          <cell r="T1091">
            <v>62.81</v>
          </cell>
          <cell r="U1091">
            <v>83.11</v>
          </cell>
          <cell r="V1091">
            <v>15.54</v>
          </cell>
          <cell r="W1091">
            <v>15.23</v>
          </cell>
          <cell r="X1091">
            <v>128.96807242137817</v>
          </cell>
          <cell r="Y1091">
            <v>2269.64</v>
          </cell>
          <cell r="Z1091">
            <v>93.664471186384731</v>
          </cell>
          <cell r="AB1091">
            <v>40170</v>
          </cell>
          <cell r="AC1091">
            <v>113.34804191947048</v>
          </cell>
          <cell r="AD1091">
            <v>93.497801981497275</v>
          </cell>
          <cell r="AE1091">
            <v>75.466722919523249</v>
          </cell>
          <cell r="AF1091">
            <v>128.96807242137817</v>
          </cell>
          <cell r="AG1091">
            <v>93.664471186384731</v>
          </cell>
        </row>
        <row r="1092">
          <cell r="A1092">
            <v>40171</v>
          </cell>
          <cell r="B1092">
            <v>46.31</v>
          </cell>
          <cell r="C1092">
            <v>15</v>
          </cell>
          <cell r="D1092">
            <v>21.42</v>
          </cell>
          <cell r="E1092">
            <v>114.07887479316052</v>
          </cell>
          <cell r="F1092">
            <v>18.239999999999998</v>
          </cell>
          <cell r="G1092">
            <v>41.43</v>
          </cell>
          <cell r="H1092">
            <v>49.73</v>
          </cell>
          <cell r="I1092">
            <v>33.75</v>
          </cell>
          <cell r="J1092">
            <v>93.924283183518142</v>
          </cell>
          <cell r="K1092">
            <v>23.15</v>
          </cell>
          <cell r="L1092">
            <v>26.28</v>
          </cell>
          <cell r="M1092">
            <v>21.92</v>
          </cell>
          <cell r="N1092">
            <v>75.255774707309357</v>
          </cell>
          <cell r="O1092">
            <v>46.31</v>
          </cell>
          <cell r="P1092">
            <v>20.41</v>
          </cell>
          <cell r="Q1092">
            <v>21.42</v>
          </cell>
          <cell r="R1092">
            <v>64.069999999999993</v>
          </cell>
          <cell r="S1092">
            <v>18.8</v>
          </cell>
          <cell r="T1092">
            <v>62.82</v>
          </cell>
          <cell r="U1092">
            <v>83.61</v>
          </cell>
          <cell r="V1092">
            <v>15.61</v>
          </cell>
          <cell r="W1092">
            <v>15.3</v>
          </cell>
          <cell r="X1092">
            <v>129.30586008515738</v>
          </cell>
          <cell r="Y1092">
            <v>2285.69</v>
          </cell>
          <cell r="Z1092">
            <v>94.326829429340208</v>
          </cell>
          <cell r="AB1092">
            <v>40171</v>
          </cell>
          <cell r="AC1092">
            <v>114.07887479316052</v>
          </cell>
          <cell r="AD1092">
            <v>93.924283183518142</v>
          </cell>
          <cell r="AE1092">
            <v>75.255774707309357</v>
          </cell>
          <cell r="AF1092">
            <v>129.30586008515738</v>
          </cell>
          <cell r="AG1092">
            <v>94.326829429340208</v>
          </cell>
        </row>
        <row r="1093">
          <cell r="A1093">
            <v>40172</v>
          </cell>
          <cell r="B1093">
            <v>46.31</v>
          </cell>
          <cell r="C1093">
            <v>15</v>
          </cell>
          <cell r="D1093">
            <v>21.42</v>
          </cell>
          <cell r="E1093">
            <v>114.07887479316052</v>
          </cell>
          <cell r="F1093">
            <v>18.239999999999998</v>
          </cell>
          <cell r="G1093">
            <v>41.43</v>
          </cell>
          <cell r="H1093">
            <v>49.73</v>
          </cell>
          <cell r="I1093">
            <v>33.75</v>
          </cell>
          <cell r="J1093">
            <v>93.924283183518142</v>
          </cell>
          <cell r="K1093">
            <v>23.15</v>
          </cell>
          <cell r="L1093">
            <v>26.28</v>
          </cell>
          <cell r="M1093">
            <v>21.92</v>
          </cell>
          <cell r="N1093">
            <v>75.255774707309357</v>
          </cell>
          <cell r="O1093">
            <v>46.31</v>
          </cell>
          <cell r="P1093">
            <v>20.41</v>
          </cell>
          <cell r="Q1093">
            <v>21.42</v>
          </cell>
          <cell r="R1093">
            <v>64.069999999999993</v>
          </cell>
          <cell r="S1093">
            <v>18.8</v>
          </cell>
          <cell r="T1093">
            <v>62.82</v>
          </cell>
          <cell r="U1093">
            <v>83.61</v>
          </cell>
          <cell r="V1093">
            <v>15.61</v>
          </cell>
          <cell r="W1093">
            <v>15.3</v>
          </cell>
          <cell r="X1093">
            <v>129.30586008515738</v>
          </cell>
          <cell r="Y1093">
            <v>2285.69</v>
          </cell>
          <cell r="Z1093">
            <v>94.326829429340208</v>
          </cell>
          <cell r="AB1093">
            <v>40172</v>
          </cell>
          <cell r="AC1093">
            <v>114.07887479316052</v>
          </cell>
          <cell r="AD1093">
            <v>93.924283183518142</v>
          </cell>
          <cell r="AE1093">
            <v>75.255774707309357</v>
          </cell>
          <cell r="AF1093">
            <v>129.30586008515738</v>
          </cell>
          <cell r="AG1093">
            <v>94.326829429340208</v>
          </cell>
        </row>
        <row r="1094">
          <cell r="A1094">
            <v>40173</v>
          </cell>
          <cell r="B1094">
            <v>46.31</v>
          </cell>
          <cell r="C1094">
            <v>15</v>
          </cell>
          <cell r="D1094">
            <v>21.42</v>
          </cell>
          <cell r="E1094">
            <v>114.07887479316052</v>
          </cell>
          <cell r="F1094">
            <v>18.239999999999998</v>
          </cell>
          <cell r="G1094">
            <v>41.43</v>
          </cell>
          <cell r="H1094">
            <v>49.73</v>
          </cell>
          <cell r="I1094">
            <v>33.75</v>
          </cell>
          <cell r="J1094">
            <v>93.924283183518142</v>
          </cell>
          <cell r="K1094">
            <v>23.15</v>
          </cell>
          <cell r="L1094">
            <v>26.28</v>
          </cell>
          <cell r="M1094">
            <v>21.92</v>
          </cell>
          <cell r="N1094">
            <v>75.255774707309357</v>
          </cell>
          <cell r="O1094">
            <v>46.31</v>
          </cell>
          <cell r="P1094">
            <v>20.41</v>
          </cell>
          <cell r="Q1094">
            <v>21.42</v>
          </cell>
          <cell r="R1094">
            <v>64.069999999999993</v>
          </cell>
          <cell r="S1094">
            <v>18.8</v>
          </cell>
          <cell r="T1094">
            <v>62.82</v>
          </cell>
          <cell r="U1094">
            <v>83.61</v>
          </cell>
          <cell r="V1094">
            <v>15.61</v>
          </cell>
          <cell r="W1094">
            <v>15.3</v>
          </cell>
          <cell r="X1094">
            <v>129.30586008515738</v>
          </cell>
          <cell r="Y1094">
            <v>2285.69</v>
          </cell>
          <cell r="Z1094">
            <v>94.326829429340208</v>
          </cell>
          <cell r="AB1094">
            <v>40173</v>
          </cell>
          <cell r="AC1094">
            <v>114.07887479316052</v>
          </cell>
          <cell r="AD1094">
            <v>93.924283183518142</v>
          </cell>
          <cell r="AE1094">
            <v>75.255774707309357</v>
          </cell>
          <cell r="AF1094">
            <v>129.30586008515738</v>
          </cell>
          <cell r="AG1094">
            <v>94.326829429340208</v>
          </cell>
        </row>
        <row r="1095">
          <cell r="A1095">
            <v>40174</v>
          </cell>
          <cell r="B1095">
            <v>46.31</v>
          </cell>
          <cell r="C1095">
            <v>15</v>
          </cell>
          <cell r="D1095">
            <v>21.42</v>
          </cell>
          <cell r="E1095">
            <v>114.07887479316052</v>
          </cell>
          <cell r="F1095">
            <v>18.239999999999998</v>
          </cell>
          <cell r="G1095">
            <v>41.43</v>
          </cell>
          <cell r="H1095">
            <v>49.73</v>
          </cell>
          <cell r="I1095">
            <v>33.75</v>
          </cell>
          <cell r="J1095">
            <v>93.924283183518142</v>
          </cell>
          <cell r="K1095">
            <v>23.15</v>
          </cell>
          <cell r="L1095">
            <v>26.28</v>
          </cell>
          <cell r="M1095">
            <v>21.92</v>
          </cell>
          <cell r="N1095">
            <v>75.255774707309357</v>
          </cell>
          <cell r="O1095">
            <v>46.31</v>
          </cell>
          <cell r="P1095">
            <v>20.41</v>
          </cell>
          <cell r="Q1095">
            <v>21.42</v>
          </cell>
          <cell r="R1095">
            <v>64.069999999999993</v>
          </cell>
          <cell r="S1095">
            <v>18.8</v>
          </cell>
          <cell r="T1095">
            <v>62.82</v>
          </cell>
          <cell r="U1095">
            <v>83.61</v>
          </cell>
          <cell r="V1095">
            <v>15.61</v>
          </cell>
          <cell r="W1095">
            <v>15.3</v>
          </cell>
          <cell r="X1095">
            <v>129.30586008515738</v>
          </cell>
          <cell r="Y1095">
            <v>2285.69</v>
          </cell>
          <cell r="Z1095">
            <v>94.326829429340208</v>
          </cell>
          <cell r="AB1095">
            <v>40174</v>
          </cell>
          <cell r="AC1095">
            <v>114.07887479316052</v>
          </cell>
          <cell r="AD1095">
            <v>93.924283183518142</v>
          </cell>
          <cell r="AE1095">
            <v>75.255774707309357</v>
          </cell>
          <cell r="AF1095">
            <v>129.30586008515738</v>
          </cell>
          <cell r="AG1095">
            <v>94.326829429340208</v>
          </cell>
        </row>
        <row r="1096">
          <cell r="A1096">
            <v>40175</v>
          </cell>
          <cell r="B1096">
            <v>46.46</v>
          </cell>
          <cell r="C1096">
            <v>15.04</v>
          </cell>
          <cell r="D1096">
            <v>21.06</v>
          </cell>
          <cell r="E1096">
            <v>113.84445670159957</v>
          </cell>
          <cell r="F1096">
            <v>18.27</v>
          </cell>
          <cell r="G1096">
            <v>41.71</v>
          </cell>
          <cell r="H1096">
            <v>49.04</v>
          </cell>
          <cell r="I1096">
            <v>34.35</v>
          </cell>
          <cell r="J1096">
            <v>94.068630667279052</v>
          </cell>
          <cell r="K1096">
            <v>23.04</v>
          </cell>
          <cell r="L1096">
            <v>26.23</v>
          </cell>
          <cell r="M1096">
            <v>21.76</v>
          </cell>
          <cell r="N1096">
            <v>74.918257567767114</v>
          </cell>
          <cell r="O1096">
            <v>46.46</v>
          </cell>
          <cell r="P1096">
            <v>20.58</v>
          </cell>
          <cell r="Q1096">
            <v>21.06</v>
          </cell>
          <cell r="R1096">
            <v>63.77</v>
          </cell>
          <cell r="S1096">
            <v>18.809999999999999</v>
          </cell>
          <cell r="T1096">
            <v>63.45</v>
          </cell>
          <cell r="U1096">
            <v>84.23</v>
          </cell>
          <cell r="V1096">
            <v>15.28</v>
          </cell>
          <cell r="W1096">
            <v>15.3</v>
          </cell>
          <cell r="X1096">
            <v>129.52486527376149</v>
          </cell>
          <cell r="Y1096">
            <v>2291.08</v>
          </cell>
          <cell r="Z1096">
            <v>94.549266247379464</v>
          </cell>
          <cell r="AB1096">
            <v>40175</v>
          </cell>
          <cell r="AC1096">
            <v>113.84445670159957</v>
          </cell>
          <cell r="AD1096">
            <v>94.068630667279052</v>
          </cell>
          <cell r="AE1096">
            <v>74.918257567767114</v>
          </cell>
          <cell r="AF1096">
            <v>129.52486527376149</v>
          </cell>
          <cell r="AG1096">
            <v>94.549266247379464</v>
          </cell>
        </row>
        <row r="1097">
          <cell r="A1097">
            <v>40176</v>
          </cell>
          <cell r="B1097">
            <v>46.42</v>
          </cell>
          <cell r="C1097">
            <v>15.1</v>
          </cell>
          <cell r="D1097">
            <v>21.4</v>
          </cell>
          <cell r="E1097">
            <v>114.34087148372862</v>
          </cell>
          <cell r="F1097">
            <v>18.420000000000002</v>
          </cell>
          <cell r="G1097">
            <v>41.46</v>
          </cell>
          <cell r="H1097">
            <v>48.87</v>
          </cell>
          <cell r="I1097">
            <v>34.35</v>
          </cell>
          <cell r="J1097">
            <v>93.891476937208836</v>
          </cell>
          <cell r="K1097">
            <v>23.27</v>
          </cell>
          <cell r="L1097">
            <v>26.16</v>
          </cell>
          <cell r="M1097">
            <v>21.63</v>
          </cell>
          <cell r="N1097">
            <v>74.949899799599194</v>
          </cell>
          <cell r="O1097">
            <v>46.42</v>
          </cell>
          <cell r="P1097">
            <v>20.43</v>
          </cell>
          <cell r="Q1097">
            <v>21.4</v>
          </cell>
          <cell r="R1097">
            <v>63.55</v>
          </cell>
          <cell r="S1097">
            <v>18.690000000000001</v>
          </cell>
          <cell r="T1097">
            <v>63.93</v>
          </cell>
          <cell r="U1097">
            <v>83.73</v>
          </cell>
          <cell r="V1097">
            <v>15.31</v>
          </cell>
          <cell r="W1097">
            <v>15.58</v>
          </cell>
          <cell r="X1097">
            <v>129.56198479725373</v>
          </cell>
          <cell r="Y1097">
            <v>2288.4</v>
          </cell>
          <cell r="Z1097">
            <v>94.438666864755135</v>
          </cell>
          <cell r="AB1097">
            <v>40176</v>
          </cell>
          <cell r="AC1097">
            <v>114.34087148372862</v>
          </cell>
          <cell r="AD1097">
            <v>93.891476937208836</v>
          </cell>
          <cell r="AE1097">
            <v>74.949899799599194</v>
          </cell>
          <cell r="AF1097">
            <v>129.56198479725373</v>
          </cell>
          <cell r="AG1097">
            <v>94.438666864755135</v>
          </cell>
        </row>
        <row r="1098">
          <cell r="A1098">
            <v>40177</v>
          </cell>
          <cell r="B1098">
            <v>46.19</v>
          </cell>
          <cell r="C1098">
            <v>15.21</v>
          </cell>
          <cell r="D1098">
            <v>21.38</v>
          </cell>
          <cell r="E1098">
            <v>114.14782129067844</v>
          </cell>
          <cell r="F1098">
            <v>18.63</v>
          </cell>
          <cell r="G1098">
            <v>41.5</v>
          </cell>
          <cell r="H1098">
            <v>49.32</v>
          </cell>
          <cell r="I1098">
            <v>34.15</v>
          </cell>
          <cell r="J1098">
            <v>94.219539400301812</v>
          </cell>
          <cell r="K1098">
            <v>23.24</v>
          </cell>
          <cell r="L1098">
            <v>27.3</v>
          </cell>
          <cell r="M1098">
            <v>21.63</v>
          </cell>
          <cell r="N1098">
            <v>76.120662377386353</v>
          </cell>
          <cell r="O1098">
            <v>46.19</v>
          </cell>
          <cell r="P1098">
            <v>20.36</v>
          </cell>
          <cell r="Q1098">
            <v>21.38</v>
          </cell>
          <cell r="R1098">
            <v>63.66</v>
          </cell>
          <cell r="S1098">
            <v>18.489999999999998</v>
          </cell>
          <cell r="T1098">
            <v>63.43</v>
          </cell>
          <cell r="U1098">
            <v>83.59</v>
          </cell>
          <cell r="V1098">
            <v>15.31</v>
          </cell>
          <cell r="W1098">
            <v>15.91</v>
          </cell>
          <cell r="X1098">
            <v>129.29472422810971</v>
          </cell>
          <cell r="Y1098">
            <v>2291.2800000000002</v>
          </cell>
          <cell r="Z1098">
            <v>94.557519932649953</v>
          </cell>
          <cell r="AB1098">
            <v>40177</v>
          </cell>
          <cell r="AC1098">
            <v>114.14782129067844</v>
          </cell>
          <cell r="AD1098">
            <v>94.219539400301812</v>
          </cell>
          <cell r="AE1098">
            <v>76.120662377386353</v>
          </cell>
          <cell r="AF1098">
            <v>129.29472422810971</v>
          </cell>
          <cell r="AG1098">
            <v>94.557519932649953</v>
          </cell>
        </row>
        <row r="1099">
          <cell r="A1099">
            <v>40178</v>
          </cell>
          <cell r="B1099">
            <v>45.24</v>
          </cell>
          <cell r="C1099">
            <v>15.25</v>
          </cell>
          <cell r="D1099">
            <v>21.21</v>
          </cell>
          <cell r="E1099">
            <v>112.65857694429124</v>
          </cell>
          <cell r="F1099">
            <v>18.34</v>
          </cell>
          <cell r="G1099">
            <v>40.729999999999997</v>
          </cell>
          <cell r="H1099">
            <v>48.69</v>
          </cell>
          <cell r="I1099">
            <v>33.54</v>
          </cell>
          <cell r="J1099">
            <v>92.71045207007414</v>
          </cell>
          <cell r="K1099">
            <v>22.87</v>
          </cell>
          <cell r="L1099">
            <v>26.96</v>
          </cell>
          <cell r="M1099">
            <v>21.17</v>
          </cell>
          <cell r="N1099">
            <v>74.886615335935019</v>
          </cell>
          <cell r="O1099">
            <v>45.24</v>
          </cell>
          <cell r="P1099">
            <v>20.23</v>
          </cell>
          <cell r="Q1099">
            <v>21.21</v>
          </cell>
          <cell r="R1099">
            <v>62.8</v>
          </cell>
          <cell r="S1099">
            <v>18.52</v>
          </cell>
          <cell r="T1099">
            <v>62.5</v>
          </cell>
          <cell r="U1099">
            <v>82.44</v>
          </cell>
          <cell r="V1099">
            <v>15.34</v>
          </cell>
          <cell r="W1099">
            <v>15.62</v>
          </cell>
          <cell r="X1099">
            <v>127.65404128975348</v>
          </cell>
          <cell r="Y1099">
            <v>2269.15</v>
          </cell>
          <cell r="Z1099">
            <v>93.644249657472074</v>
          </cell>
          <cell r="AB1099">
            <v>40178</v>
          </cell>
          <cell r="AC1099">
            <v>112.65857694429124</v>
          </cell>
          <cell r="AD1099">
            <v>92.71045207007414</v>
          </cell>
          <cell r="AE1099">
            <v>74.886615335935019</v>
          </cell>
          <cell r="AF1099">
            <v>127.65404128975348</v>
          </cell>
          <cell r="AG1099">
            <v>93.644249657472074</v>
          </cell>
        </row>
        <row r="1100">
          <cell r="A1100">
            <v>40179</v>
          </cell>
          <cell r="B1100">
            <v>45.24</v>
          </cell>
          <cell r="C1100">
            <v>15.25</v>
          </cell>
          <cell r="D1100">
            <v>21.21</v>
          </cell>
          <cell r="E1100">
            <v>112.65857694429124</v>
          </cell>
          <cell r="F1100">
            <v>18.34</v>
          </cell>
          <cell r="G1100">
            <v>40.729999999999997</v>
          </cell>
          <cell r="H1100">
            <v>48.69</v>
          </cell>
          <cell r="I1100">
            <v>33.54</v>
          </cell>
          <cell r="J1100">
            <v>92.71045207007414</v>
          </cell>
          <cell r="K1100">
            <v>22.87</v>
          </cell>
          <cell r="L1100">
            <v>26.96</v>
          </cell>
          <cell r="M1100">
            <v>21.17</v>
          </cell>
          <cell r="N1100">
            <v>74.886615335935019</v>
          </cell>
          <cell r="O1100">
            <v>45.24</v>
          </cell>
          <cell r="P1100">
            <v>20.23</v>
          </cell>
          <cell r="Q1100">
            <v>21.21</v>
          </cell>
          <cell r="R1100">
            <v>62.8</v>
          </cell>
          <cell r="S1100">
            <v>18.52</v>
          </cell>
          <cell r="T1100">
            <v>62.5</v>
          </cell>
          <cell r="U1100">
            <v>82.44</v>
          </cell>
          <cell r="V1100">
            <v>15.34</v>
          </cell>
          <cell r="W1100">
            <v>15.62</v>
          </cell>
          <cell r="X1100">
            <v>127.65404128975348</v>
          </cell>
          <cell r="Y1100">
            <v>2269.15</v>
          </cell>
          <cell r="Z1100">
            <v>93.644249657472074</v>
          </cell>
          <cell r="AB1100">
            <v>40179</v>
          </cell>
          <cell r="AC1100">
            <v>112.65857694429124</v>
          </cell>
          <cell r="AD1100">
            <v>92.71045207007414</v>
          </cell>
          <cell r="AE1100">
            <v>74.886615335935019</v>
          </cell>
          <cell r="AF1100">
            <v>127.65404128975348</v>
          </cell>
          <cell r="AG1100">
            <v>93.644249657472074</v>
          </cell>
        </row>
        <row r="1101">
          <cell r="A1101">
            <v>40180</v>
          </cell>
          <cell r="B1101">
            <v>45.24</v>
          </cell>
          <cell r="C1101">
            <v>15.25</v>
          </cell>
          <cell r="D1101">
            <v>21.21</v>
          </cell>
          <cell r="E1101">
            <v>112.65857694429124</v>
          </cell>
          <cell r="F1101">
            <v>18.34</v>
          </cell>
          <cell r="G1101">
            <v>40.729999999999997</v>
          </cell>
          <cell r="H1101">
            <v>48.69</v>
          </cell>
          <cell r="I1101">
            <v>33.54</v>
          </cell>
          <cell r="J1101">
            <v>92.71045207007414</v>
          </cell>
          <cell r="K1101">
            <v>22.87</v>
          </cell>
          <cell r="L1101">
            <v>26.96</v>
          </cell>
          <cell r="M1101">
            <v>21.17</v>
          </cell>
          <cell r="N1101">
            <v>74.886615335935019</v>
          </cell>
          <cell r="O1101">
            <v>45.24</v>
          </cell>
          <cell r="P1101">
            <v>20.23</v>
          </cell>
          <cell r="Q1101">
            <v>21.21</v>
          </cell>
          <cell r="R1101">
            <v>62.8</v>
          </cell>
          <cell r="S1101">
            <v>18.52</v>
          </cell>
          <cell r="T1101">
            <v>62.5</v>
          </cell>
          <cell r="U1101">
            <v>82.44</v>
          </cell>
          <cell r="V1101">
            <v>15.34</v>
          </cell>
          <cell r="W1101">
            <v>15.62</v>
          </cell>
          <cell r="X1101">
            <v>127.65404128975348</v>
          </cell>
          <cell r="Y1101">
            <v>2269.15</v>
          </cell>
          <cell r="Z1101">
            <v>93.644249657472074</v>
          </cell>
          <cell r="AB1101">
            <v>40180</v>
          </cell>
          <cell r="AC1101">
            <v>112.65857694429124</v>
          </cell>
          <cell r="AD1101">
            <v>92.71045207007414</v>
          </cell>
          <cell r="AE1101">
            <v>74.886615335935019</v>
          </cell>
          <cell r="AF1101">
            <v>127.65404128975348</v>
          </cell>
          <cell r="AG1101">
            <v>93.644249657472074</v>
          </cell>
        </row>
        <row r="1102">
          <cell r="A1102">
            <v>40181</v>
          </cell>
          <cell r="B1102">
            <v>45.24</v>
          </cell>
          <cell r="C1102">
            <v>15.25</v>
          </cell>
          <cell r="D1102">
            <v>21.21</v>
          </cell>
          <cell r="E1102">
            <v>112.65857694429124</v>
          </cell>
          <cell r="F1102">
            <v>18.34</v>
          </cell>
          <cell r="G1102">
            <v>40.729999999999997</v>
          </cell>
          <cell r="H1102">
            <v>48.69</v>
          </cell>
          <cell r="I1102">
            <v>33.54</v>
          </cell>
          <cell r="J1102">
            <v>92.71045207007414</v>
          </cell>
          <cell r="K1102">
            <v>22.87</v>
          </cell>
          <cell r="L1102">
            <v>26.96</v>
          </cell>
          <cell r="M1102">
            <v>21.17</v>
          </cell>
          <cell r="N1102">
            <v>74.886615335935019</v>
          </cell>
          <cell r="O1102">
            <v>45.24</v>
          </cell>
          <cell r="P1102">
            <v>20.23</v>
          </cell>
          <cell r="Q1102">
            <v>21.21</v>
          </cell>
          <cell r="R1102">
            <v>62.8</v>
          </cell>
          <cell r="S1102">
            <v>18.52</v>
          </cell>
          <cell r="T1102">
            <v>62.5</v>
          </cell>
          <cell r="U1102">
            <v>82.44</v>
          </cell>
          <cell r="V1102">
            <v>15.34</v>
          </cell>
          <cell r="W1102">
            <v>15.62</v>
          </cell>
          <cell r="X1102">
            <v>127.65404128975348</v>
          </cell>
          <cell r="Y1102">
            <v>2269.15</v>
          </cell>
          <cell r="Z1102">
            <v>93.644249657472074</v>
          </cell>
          <cell r="AB1102">
            <v>40181</v>
          </cell>
          <cell r="AC1102">
            <v>112.65857694429124</v>
          </cell>
          <cell r="AD1102">
            <v>92.71045207007414</v>
          </cell>
          <cell r="AE1102">
            <v>74.886615335935019</v>
          </cell>
          <cell r="AF1102">
            <v>127.65404128975348</v>
          </cell>
          <cell r="AG1102">
            <v>93.644249657472074</v>
          </cell>
        </row>
        <row r="1103">
          <cell r="A1103">
            <v>40182</v>
          </cell>
          <cell r="B1103">
            <v>46.63</v>
          </cell>
          <cell r="C1103">
            <v>15.47</v>
          </cell>
          <cell r="D1103">
            <v>21.44</v>
          </cell>
          <cell r="E1103">
            <v>115.19580805295094</v>
          </cell>
          <cell r="F1103">
            <v>18.899999999999999</v>
          </cell>
          <cell r="G1103">
            <v>41.7</v>
          </cell>
          <cell r="H1103">
            <v>52.06</v>
          </cell>
          <cell r="I1103">
            <v>32.89</v>
          </cell>
          <cell r="J1103">
            <v>95.498983006364426</v>
          </cell>
          <cell r="K1103">
            <v>23.77</v>
          </cell>
          <cell r="L1103">
            <v>27.83</v>
          </cell>
          <cell r="M1103">
            <v>21.7</v>
          </cell>
          <cell r="N1103">
            <v>77.312519776394893</v>
          </cell>
          <cell r="O1103">
            <v>46.63</v>
          </cell>
          <cell r="P1103">
            <v>20.38</v>
          </cell>
          <cell r="Q1103">
            <v>21.44</v>
          </cell>
          <cell r="R1103">
            <v>63.54</v>
          </cell>
          <cell r="S1103">
            <v>18.739999999999998</v>
          </cell>
          <cell r="T1103">
            <v>63.36</v>
          </cell>
          <cell r="U1103">
            <v>84.27</v>
          </cell>
          <cell r="V1103">
            <v>15.46</v>
          </cell>
          <cell r="W1103">
            <v>16.02</v>
          </cell>
          <cell r="X1103">
            <v>129.85894098519148</v>
          </cell>
          <cell r="Y1103">
            <v>2308.42</v>
          </cell>
          <cell r="Z1103">
            <v>95.264860760329498</v>
          </cell>
          <cell r="AB1103">
            <v>40182</v>
          </cell>
          <cell r="AC1103">
            <v>115.19580805295094</v>
          </cell>
          <cell r="AD1103">
            <v>95.498983006364426</v>
          </cell>
          <cell r="AE1103">
            <v>77.312519776394893</v>
          </cell>
          <cell r="AF1103">
            <v>129.85894098519148</v>
          </cell>
          <cell r="AG1103">
            <v>95.264860760329498</v>
          </cell>
        </row>
        <row r="1104">
          <cell r="A1104">
            <v>40183</v>
          </cell>
          <cell r="B1104">
            <v>46.9</v>
          </cell>
          <cell r="C1104">
            <v>15.62</v>
          </cell>
          <cell r="D1104">
            <v>21.51</v>
          </cell>
          <cell r="E1104">
            <v>115.87148372862659</v>
          </cell>
          <cell r="F1104">
            <v>18.27</v>
          </cell>
          <cell r="G1104">
            <v>41.59</v>
          </cell>
          <cell r="H1104">
            <v>50.99</v>
          </cell>
          <cell r="I1104">
            <v>32.450000000000003</v>
          </cell>
          <cell r="J1104">
            <v>94.022701922446032</v>
          </cell>
          <cell r="K1104">
            <v>23.92</v>
          </cell>
          <cell r="L1104">
            <v>27.39</v>
          </cell>
          <cell r="M1104">
            <v>21.01</v>
          </cell>
          <cell r="N1104">
            <v>76.278873536546783</v>
          </cell>
          <cell r="O1104">
            <v>46.9</v>
          </cell>
          <cell r="P1104">
            <v>19.93</v>
          </cell>
          <cell r="Q1104">
            <v>21.51</v>
          </cell>
          <cell r="R1104">
            <v>64.98</v>
          </cell>
          <cell r="S1104">
            <v>19.48</v>
          </cell>
          <cell r="T1104">
            <v>63.59</v>
          </cell>
          <cell r="U1104">
            <v>89.25</v>
          </cell>
          <cell r="V1104">
            <v>15.2</v>
          </cell>
          <cell r="W1104">
            <v>15.56</v>
          </cell>
          <cell r="X1104">
            <v>132.29398172628129</v>
          </cell>
          <cell r="Y1104">
            <v>2308.71</v>
          </cell>
          <cell r="Z1104">
            <v>95.27682860397168</v>
          </cell>
          <cell r="AB1104">
            <v>40183</v>
          </cell>
          <cell r="AC1104">
            <v>115.87148372862659</v>
          </cell>
          <cell r="AD1104">
            <v>94.022701922446032</v>
          </cell>
          <cell r="AE1104">
            <v>76.278873536546783</v>
          </cell>
          <cell r="AF1104">
            <v>132.29398172628129</v>
          </cell>
          <cell r="AG1104">
            <v>95.27682860397168</v>
          </cell>
        </row>
        <row r="1105">
          <cell r="A1105">
            <v>40184</v>
          </cell>
          <cell r="B1105">
            <v>47.41</v>
          </cell>
          <cell r="C1105">
            <v>15.58</v>
          </cell>
          <cell r="D1105">
            <v>21.39</v>
          </cell>
          <cell r="E1105">
            <v>116.35410921125207</v>
          </cell>
          <cell r="F1105">
            <v>18.260000000000002</v>
          </cell>
          <cell r="G1105">
            <v>41.6</v>
          </cell>
          <cell r="H1105">
            <v>50.25</v>
          </cell>
          <cell r="I1105">
            <v>31.68</v>
          </cell>
          <cell r="J1105">
            <v>93.031953283905253</v>
          </cell>
          <cell r="K1105">
            <v>24.26</v>
          </cell>
          <cell r="L1105">
            <v>28.76</v>
          </cell>
          <cell r="M1105">
            <v>21.26</v>
          </cell>
          <cell r="N1105">
            <v>78.346166016243018</v>
          </cell>
          <cell r="O1105">
            <v>47.41</v>
          </cell>
          <cell r="P1105">
            <v>19.68</v>
          </cell>
          <cell r="Q1105">
            <v>21.39</v>
          </cell>
          <cell r="R1105">
            <v>66.599999999999994</v>
          </cell>
          <cell r="S1105">
            <v>19.690000000000001</v>
          </cell>
          <cell r="T1105">
            <v>61</v>
          </cell>
          <cell r="U1105">
            <v>90.19</v>
          </cell>
          <cell r="V1105">
            <v>15.07</v>
          </cell>
          <cell r="W1105">
            <v>15.8</v>
          </cell>
          <cell r="X1105">
            <v>132.45359567729784</v>
          </cell>
          <cell r="Y1105">
            <v>2301.09</v>
          </cell>
          <cell r="Z1105">
            <v>94.96236319516666</v>
          </cell>
          <cell r="AB1105">
            <v>40184</v>
          </cell>
          <cell r="AC1105">
            <v>116.35410921125207</v>
          </cell>
          <cell r="AD1105">
            <v>93.031953283905253</v>
          </cell>
          <cell r="AE1105">
            <v>78.346166016243018</v>
          </cell>
          <cell r="AF1105">
            <v>132.45359567729784</v>
          </cell>
          <cell r="AG1105">
            <v>94.96236319516666</v>
          </cell>
        </row>
        <row r="1106">
          <cell r="A1106">
            <v>40185</v>
          </cell>
          <cell r="B1106">
            <v>47.36</v>
          </cell>
          <cell r="C1106">
            <v>15.59</v>
          </cell>
          <cell r="D1106">
            <v>21.63</v>
          </cell>
          <cell r="E1106">
            <v>116.62989520132379</v>
          </cell>
          <cell r="F1106">
            <v>18.309999999999999</v>
          </cell>
          <cell r="G1106">
            <v>41.2</v>
          </cell>
          <cell r="H1106">
            <v>50</v>
          </cell>
          <cell r="I1106">
            <v>32.25</v>
          </cell>
          <cell r="J1106">
            <v>93.012269536119675</v>
          </cell>
          <cell r="K1106">
            <v>25.06</v>
          </cell>
          <cell r="L1106">
            <v>29.15</v>
          </cell>
          <cell r="M1106">
            <v>21.79</v>
          </cell>
          <cell r="N1106">
            <v>80.160320641282567</v>
          </cell>
          <cell r="O1106">
            <v>47.36</v>
          </cell>
          <cell r="P1106">
            <v>19.670000000000002</v>
          </cell>
          <cell r="Q1106">
            <v>21.63</v>
          </cell>
          <cell r="R1106">
            <v>67.599999999999994</v>
          </cell>
          <cell r="S1106">
            <v>19.72</v>
          </cell>
          <cell r="T1106">
            <v>61.13</v>
          </cell>
          <cell r="U1106">
            <v>90.72</v>
          </cell>
          <cell r="V1106">
            <v>15.05</v>
          </cell>
          <cell r="W1106">
            <v>16</v>
          </cell>
          <cell r="X1106">
            <v>133.21454590888843</v>
          </cell>
          <cell r="Y1106">
            <v>2300.0500000000002</v>
          </cell>
          <cell r="Z1106">
            <v>94.919444031760193</v>
          </cell>
          <cell r="AB1106">
            <v>40185</v>
          </cell>
          <cell r="AC1106">
            <v>116.62989520132379</v>
          </cell>
          <cell r="AD1106">
            <v>93.012269536119675</v>
          </cell>
          <cell r="AE1106">
            <v>80.160320641282567</v>
          </cell>
          <cell r="AF1106">
            <v>133.21454590888843</v>
          </cell>
          <cell r="AG1106">
            <v>94.919444031760193</v>
          </cell>
        </row>
        <row r="1107">
          <cell r="A1107">
            <v>40186</v>
          </cell>
          <cell r="B1107">
            <v>47.19</v>
          </cell>
          <cell r="C1107">
            <v>15.4</v>
          </cell>
          <cell r="D1107">
            <v>20.9</v>
          </cell>
          <cell r="E1107">
            <v>115.12686155543301</v>
          </cell>
          <cell r="F1107">
            <v>18.18</v>
          </cell>
          <cell r="G1107">
            <v>41.18</v>
          </cell>
          <cell r="H1107">
            <v>49.73</v>
          </cell>
          <cell r="I1107">
            <v>32.14</v>
          </cell>
          <cell r="J1107">
            <v>92.664523325241149</v>
          </cell>
          <cell r="K1107">
            <v>25.26</v>
          </cell>
          <cell r="L1107">
            <v>28.89</v>
          </cell>
          <cell r="M1107">
            <v>21.57</v>
          </cell>
          <cell r="N1107">
            <v>79.864993144183103</v>
          </cell>
          <cell r="O1107">
            <v>47.19</v>
          </cell>
          <cell r="P1107">
            <v>19.79</v>
          </cell>
          <cell r="Q1107">
            <v>20.9</v>
          </cell>
          <cell r="R1107">
            <v>68.319999999999993</v>
          </cell>
          <cell r="S1107">
            <v>19.73</v>
          </cell>
          <cell r="T1107">
            <v>60.77</v>
          </cell>
          <cell r="U1107">
            <v>90.53</v>
          </cell>
          <cell r="V1107">
            <v>15.13</v>
          </cell>
          <cell r="W1107">
            <v>15.62</v>
          </cell>
          <cell r="X1107">
            <v>132.88047019745841</v>
          </cell>
          <cell r="Y1107">
            <v>2317.17</v>
          </cell>
          <cell r="Z1107">
            <v>95.625959490912706</v>
          </cell>
          <cell r="AB1107">
            <v>40186</v>
          </cell>
          <cell r="AC1107">
            <v>115.12686155543301</v>
          </cell>
          <cell r="AD1107">
            <v>92.664523325241149</v>
          </cell>
          <cell r="AE1107">
            <v>79.864993144183103</v>
          </cell>
          <cell r="AF1107">
            <v>132.88047019745841</v>
          </cell>
          <cell r="AG1107">
            <v>95.625959490912706</v>
          </cell>
        </row>
        <row r="1108">
          <cell r="A1108">
            <v>40187</v>
          </cell>
          <cell r="B1108">
            <v>47.19</v>
          </cell>
          <cell r="C1108">
            <v>15.4</v>
          </cell>
          <cell r="D1108">
            <v>20.9</v>
          </cell>
          <cell r="E1108">
            <v>115.12686155543301</v>
          </cell>
          <cell r="F1108">
            <v>18.18</v>
          </cell>
          <cell r="G1108">
            <v>41.18</v>
          </cell>
          <cell r="H1108">
            <v>49.73</v>
          </cell>
          <cell r="I1108">
            <v>32.14</v>
          </cell>
          <cell r="J1108">
            <v>92.664523325241149</v>
          </cell>
          <cell r="K1108">
            <v>25.26</v>
          </cell>
          <cell r="L1108">
            <v>28.89</v>
          </cell>
          <cell r="M1108">
            <v>21.57</v>
          </cell>
          <cell r="N1108">
            <v>79.864993144183103</v>
          </cell>
          <cell r="O1108">
            <v>47.19</v>
          </cell>
          <cell r="P1108">
            <v>19.79</v>
          </cell>
          <cell r="Q1108">
            <v>20.9</v>
          </cell>
          <cell r="R1108">
            <v>68.319999999999993</v>
          </cell>
          <cell r="S1108">
            <v>19.73</v>
          </cell>
          <cell r="T1108">
            <v>60.77</v>
          </cell>
          <cell r="U1108">
            <v>90.53</v>
          </cell>
          <cell r="V1108">
            <v>15.13</v>
          </cell>
          <cell r="W1108">
            <v>15.62</v>
          </cell>
          <cell r="X1108">
            <v>132.88047019745841</v>
          </cell>
          <cell r="Y1108">
            <v>2317.17</v>
          </cell>
          <cell r="Z1108">
            <v>95.625959490912706</v>
          </cell>
          <cell r="AB1108">
            <v>40187</v>
          </cell>
          <cell r="AC1108">
            <v>115.12686155543301</v>
          </cell>
          <cell r="AD1108">
            <v>92.664523325241149</v>
          </cell>
          <cell r="AE1108">
            <v>79.864993144183103</v>
          </cell>
          <cell r="AF1108">
            <v>132.88047019745841</v>
          </cell>
          <cell r="AG1108">
            <v>95.625959490912706</v>
          </cell>
        </row>
        <row r="1109">
          <cell r="A1109">
            <v>40188</v>
          </cell>
          <cell r="B1109">
            <v>47.19</v>
          </cell>
          <cell r="C1109">
            <v>15.4</v>
          </cell>
          <cell r="D1109">
            <v>20.9</v>
          </cell>
          <cell r="E1109">
            <v>115.12686155543301</v>
          </cell>
          <cell r="F1109">
            <v>18.18</v>
          </cell>
          <cell r="G1109">
            <v>41.18</v>
          </cell>
          <cell r="H1109">
            <v>49.73</v>
          </cell>
          <cell r="I1109">
            <v>32.14</v>
          </cell>
          <cell r="J1109">
            <v>92.664523325241149</v>
          </cell>
          <cell r="K1109">
            <v>25.26</v>
          </cell>
          <cell r="L1109">
            <v>28.89</v>
          </cell>
          <cell r="M1109">
            <v>21.57</v>
          </cell>
          <cell r="N1109">
            <v>79.864993144183103</v>
          </cell>
          <cell r="O1109">
            <v>47.19</v>
          </cell>
          <cell r="P1109">
            <v>19.79</v>
          </cell>
          <cell r="Q1109">
            <v>20.9</v>
          </cell>
          <cell r="R1109">
            <v>68.319999999999993</v>
          </cell>
          <cell r="S1109">
            <v>19.73</v>
          </cell>
          <cell r="T1109">
            <v>60.77</v>
          </cell>
          <cell r="U1109">
            <v>90.53</v>
          </cell>
          <cell r="V1109">
            <v>15.13</v>
          </cell>
          <cell r="W1109">
            <v>15.62</v>
          </cell>
          <cell r="X1109">
            <v>132.88047019745841</v>
          </cell>
          <cell r="Y1109">
            <v>2317.17</v>
          </cell>
          <cell r="Z1109">
            <v>95.625959490912706</v>
          </cell>
          <cell r="AB1109">
            <v>40188</v>
          </cell>
          <cell r="AC1109">
            <v>115.12686155543301</v>
          </cell>
          <cell r="AD1109">
            <v>92.664523325241149</v>
          </cell>
          <cell r="AE1109">
            <v>79.864993144183103</v>
          </cell>
          <cell r="AF1109">
            <v>132.88047019745841</v>
          </cell>
          <cell r="AG1109">
            <v>95.625959490912706</v>
          </cell>
        </row>
        <row r="1110">
          <cell r="A1110">
            <v>40189</v>
          </cell>
          <cell r="B1110">
            <v>45.89</v>
          </cell>
          <cell r="C1110">
            <v>15.43</v>
          </cell>
          <cell r="D1110">
            <v>20.68</v>
          </cell>
          <cell r="E1110">
            <v>113.07225592939881</v>
          </cell>
          <cell r="F1110">
            <v>17.97</v>
          </cell>
          <cell r="G1110">
            <v>41.05</v>
          </cell>
          <cell r="H1110">
            <v>49.57</v>
          </cell>
          <cell r="I1110">
            <v>31.74</v>
          </cell>
          <cell r="J1110">
            <v>92.07401089167378</v>
          </cell>
          <cell r="K1110">
            <v>25.12</v>
          </cell>
          <cell r="L1110">
            <v>28.79</v>
          </cell>
          <cell r="M1110">
            <v>21.4</v>
          </cell>
          <cell r="N1110">
            <v>79.432549309144605</v>
          </cell>
          <cell r="O1110">
            <v>45.89</v>
          </cell>
          <cell r="P1110">
            <v>18.98</v>
          </cell>
          <cell r="Q1110">
            <v>20.68</v>
          </cell>
          <cell r="R1110">
            <v>66</v>
          </cell>
          <cell r="S1110">
            <v>19.760000000000002</v>
          </cell>
          <cell r="T1110">
            <v>61.46</v>
          </cell>
          <cell r="U1110">
            <v>88.7</v>
          </cell>
          <cell r="V1110">
            <v>15.1</v>
          </cell>
          <cell r="W1110">
            <v>15.98</v>
          </cell>
          <cell r="X1110">
            <v>130.86488007183075</v>
          </cell>
          <cell r="Y1110">
            <v>2312.41</v>
          </cell>
          <cell r="Z1110">
            <v>95.42952178147543</v>
          </cell>
          <cell r="AB1110">
            <v>40189</v>
          </cell>
          <cell r="AC1110">
            <v>113.07225592939881</v>
          </cell>
          <cell r="AD1110">
            <v>92.07401089167378</v>
          </cell>
          <cell r="AE1110">
            <v>79.432549309144605</v>
          </cell>
          <cell r="AF1110">
            <v>130.86488007183075</v>
          </cell>
          <cell r="AG1110">
            <v>95.42952178147543</v>
          </cell>
        </row>
        <row r="1111">
          <cell r="A1111">
            <v>40190</v>
          </cell>
          <cell r="B1111">
            <v>43.92</v>
          </cell>
          <cell r="C1111">
            <v>15.29</v>
          </cell>
          <cell r="D1111">
            <v>20.74</v>
          </cell>
          <cell r="E1111">
            <v>110.2454495311638</v>
          </cell>
          <cell r="F1111">
            <v>18.079999999999998</v>
          </cell>
          <cell r="G1111">
            <v>40.99</v>
          </cell>
          <cell r="H1111">
            <v>48.3</v>
          </cell>
          <cell r="I1111">
            <v>31.33</v>
          </cell>
          <cell r="J1111">
            <v>91.004527261990674</v>
          </cell>
          <cell r="K1111">
            <v>23.22</v>
          </cell>
          <cell r="L1111">
            <v>28.9</v>
          </cell>
          <cell r="M1111">
            <v>21.32</v>
          </cell>
          <cell r="N1111">
            <v>77.460183524944625</v>
          </cell>
          <cell r="O1111">
            <v>43.92</v>
          </cell>
          <cell r="P1111">
            <v>19.559999999999999</v>
          </cell>
          <cell r="Q1111">
            <v>20.74</v>
          </cell>
          <cell r="R1111">
            <v>64.510000000000005</v>
          </cell>
          <cell r="S1111">
            <v>19.3</v>
          </cell>
          <cell r="T1111">
            <v>62.32</v>
          </cell>
          <cell r="U1111">
            <v>87.02</v>
          </cell>
          <cell r="V1111">
            <v>14.96</v>
          </cell>
          <cell r="W1111">
            <v>15.89</v>
          </cell>
          <cell r="X1111">
            <v>129.25760470461748</v>
          </cell>
          <cell r="Y1111">
            <v>2282.31</v>
          </cell>
          <cell r="Z1111">
            <v>94.187342148269209</v>
          </cell>
          <cell r="AB1111">
            <v>40190</v>
          </cell>
          <cell r="AC1111">
            <v>110.2454495311638</v>
          </cell>
          <cell r="AD1111">
            <v>91.004527261990674</v>
          </cell>
          <cell r="AE1111">
            <v>77.460183524944625</v>
          </cell>
          <cell r="AF1111">
            <v>129.25760470461748</v>
          </cell>
          <cell r="AG1111">
            <v>94.187342148269209</v>
          </cell>
        </row>
        <row r="1112">
          <cell r="A1112">
            <v>40191</v>
          </cell>
          <cell r="B1112">
            <v>45.73</v>
          </cell>
          <cell r="C1112">
            <v>15.65</v>
          </cell>
          <cell r="D1112">
            <v>21.36</v>
          </cell>
          <cell r="E1112">
            <v>114.09266409266412</v>
          </cell>
          <cell r="F1112">
            <v>18.07</v>
          </cell>
          <cell r="G1112">
            <v>41.64</v>
          </cell>
          <cell r="H1112">
            <v>49.74</v>
          </cell>
          <cell r="I1112">
            <v>31.71</v>
          </cell>
          <cell r="J1112">
            <v>92.618594580408114</v>
          </cell>
          <cell r="K1112">
            <v>22.68</v>
          </cell>
          <cell r="L1112">
            <v>29.16</v>
          </cell>
          <cell r="M1112">
            <v>21.7</v>
          </cell>
          <cell r="N1112">
            <v>77.565657631051579</v>
          </cell>
          <cell r="O1112">
            <v>45.73</v>
          </cell>
          <cell r="P1112">
            <v>19.95</v>
          </cell>
          <cell r="Q1112">
            <v>21.36</v>
          </cell>
          <cell r="R1112">
            <v>64.72</v>
          </cell>
          <cell r="S1112">
            <v>19.329999999999998</v>
          </cell>
          <cell r="T1112">
            <v>62.51</v>
          </cell>
          <cell r="U1112">
            <v>88.35</v>
          </cell>
          <cell r="V1112">
            <v>15.22</v>
          </cell>
          <cell r="W1112">
            <v>15.86</v>
          </cell>
          <cell r="X1112">
            <v>131.04305378459338</v>
          </cell>
          <cell r="Y1112">
            <v>2307.9</v>
          </cell>
          <cell r="Z1112">
            <v>95.243401178626257</v>
          </cell>
          <cell r="AB1112">
            <v>40191</v>
          </cell>
          <cell r="AC1112">
            <v>114.09266409266412</v>
          </cell>
          <cell r="AD1112">
            <v>92.618594580408114</v>
          </cell>
          <cell r="AE1112">
            <v>77.565657631051579</v>
          </cell>
          <cell r="AF1112">
            <v>131.04305378459338</v>
          </cell>
          <cell r="AG1112">
            <v>95.243401178626257</v>
          </cell>
        </row>
        <row r="1113">
          <cell r="A1113">
            <v>40192</v>
          </cell>
          <cell r="B1113">
            <v>45.63</v>
          </cell>
          <cell r="C1113">
            <v>15.71</v>
          </cell>
          <cell r="D1113">
            <v>21.34</v>
          </cell>
          <cell r="E1113">
            <v>114.00992829564261</v>
          </cell>
          <cell r="F1113">
            <v>17.96</v>
          </cell>
          <cell r="G1113">
            <v>41.83</v>
          </cell>
          <cell r="H1113">
            <v>50.34</v>
          </cell>
          <cell r="I1113">
            <v>31.96</v>
          </cell>
          <cell r="J1113">
            <v>93.228790761761047</v>
          </cell>
          <cell r="K1113">
            <v>23.14</v>
          </cell>
          <cell r="L1113">
            <v>29.13</v>
          </cell>
          <cell r="M1113">
            <v>22</v>
          </cell>
          <cell r="N1113">
            <v>78.335618605632305</v>
          </cell>
          <cell r="O1113">
            <v>45.63</v>
          </cell>
          <cell r="P1113">
            <v>19.3</v>
          </cell>
          <cell r="Q1113">
            <v>21.34</v>
          </cell>
          <cell r="R1113">
            <v>64.63</v>
          </cell>
          <cell r="S1113">
            <v>19.32</v>
          </cell>
          <cell r="T1113">
            <v>61.99</v>
          </cell>
          <cell r="U1113">
            <v>88.2</v>
          </cell>
          <cell r="V1113">
            <v>15.16</v>
          </cell>
          <cell r="W1113">
            <v>15.76</v>
          </cell>
          <cell r="X1113">
            <v>130.41202188522561</v>
          </cell>
          <cell r="Y1113">
            <v>2316.7399999999998</v>
          </cell>
          <cell r="Z1113">
            <v>95.608214067581173</v>
          </cell>
          <cell r="AB1113">
            <v>40192</v>
          </cell>
          <cell r="AC1113">
            <v>114.00992829564261</v>
          </cell>
          <cell r="AD1113">
            <v>93.228790761761047</v>
          </cell>
          <cell r="AE1113">
            <v>78.335618605632305</v>
          </cell>
          <cell r="AF1113">
            <v>130.41202188522561</v>
          </cell>
          <cell r="AG1113">
            <v>95.608214067581173</v>
          </cell>
        </row>
        <row r="1114">
          <cell r="A1114">
            <v>40193</v>
          </cell>
          <cell r="B1114">
            <v>45.19</v>
          </cell>
          <cell r="C1114">
            <v>15.61</v>
          </cell>
          <cell r="D1114">
            <v>21.27</v>
          </cell>
          <cell r="E1114">
            <v>113.16878102592386</v>
          </cell>
          <cell r="F1114">
            <v>17.98</v>
          </cell>
          <cell r="G1114">
            <v>41.65</v>
          </cell>
          <cell r="H1114">
            <v>48.7</v>
          </cell>
          <cell r="I1114">
            <v>30.84</v>
          </cell>
          <cell r="J1114">
            <v>91.312905977298072</v>
          </cell>
          <cell r="K1114">
            <v>23.2</v>
          </cell>
          <cell r="L1114">
            <v>29.02</v>
          </cell>
          <cell r="M1114">
            <v>22.04</v>
          </cell>
          <cell r="N1114">
            <v>78.325071195021607</v>
          </cell>
          <cell r="O1114">
            <v>45.19</v>
          </cell>
          <cell r="P1114">
            <v>19.12</v>
          </cell>
          <cell r="Q1114">
            <v>21.27</v>
          </cell>
          <cell r="R1114">
            <v>63.53</v>
          </cell>
          <cell r="S1114">
            <v>19.059999999999999</v>
          </cell>
          <cell r="T1114">
            <v>61.92</v>
          </cell>
          <cell r="U1114">
            <v>87.04</v>
          </cell>
          <cell r="V1114">
            <v>14.94</v>
          </cell>
          <cell r="W1114">
            <v>15.56</v>
          </cell>
          <cell r="X1114">
            <v>129.03859951601339</v>
          </cell>
          <cell r="Y1114">
            <v>2287.9899999999998</v>
          </cell>
          <cell r="Z1114">
            <v>94.421746809950633</v>
          </cell>
          <cell r="AB1114">
            <v>40193</v>
          </cell>
          <cell r="AC1114">
            <v>113.16878102592386</v>
          </cell>
          <cell r="AD1114">
            <v>91.312905977298072</v>
          </cell>
          <cell r="AE1114">
            <v>78.325071195021607</v>
          </cell>
          <cell r="AF1114">
            <v>129.03859951601339</v>
          </cell>
          <cell r="AG1114">
            <v>94.421746809950633</v>
          </cell>
        </row>
        <row r="1115">
          <cell r="A1115">
            <v>40194</v>
          </cell>
          <cell r="B1115">
            <v>45.19</v>
          </cell>
          <cell r="C1115">
            <v>15.61</v>
          </cell>
          <cell r="D1115">
            <v>21.27</v>
          </cell>
          <cell r="E1115">
            <v>113.16878102592386</v>
          </cell>
          <cell r="F1115">
            <v>17.98</v>
          </cell>
          <cell r="G1115">
            <v>41.65</v>
          </cell>
          <cell r="H1115">
            <v>48.7</v>
          </cell>
          <cell r="I1115">
            <v>30.84</v>
          </cell>
          <cell r="J1115">
            <v>91.312905977298072</v>
          </cell>
          <cell r="K1115">
            <v>23.2</v>
          </cell>
          <cell r="L1115">
            <v>29.02</v>
          </cell>
          <cell r="M1115">
            <v>22.04</v>
          </cell>
          <cell r="N1115">
            <v>78.325071195021607</v>
          </cell>
          <cell r="O1115">
            <v>45.19</v>
          </cell>
          <cell r="P1115">
            <v>19.12</v>
          </cell>
          <cell r="Q1115">
            <v>21.27</v>
          </cell>
          <cell r="R1115">
            <v>63.53</v>
          </cell>
          <cell r="S1115">
            <v>19.059999999999999</v>
          </cell>
          <cell r="T1115">
            <v>61.92</v>
          </cell>
          <cell r="U1115">
            <v>87.04</v>
          </cell>
          <cell r="V1115">
            <v>14.94</v>
          </cell>
          <cell r="W1115">
            <v>15.56</v>
          </cell>
          <cell r="X1115">
            <v>129.03859951601339</v>
          </cell>
          <cell r="Y1115">
            <v>2287.9899999999998</v>
          </cell>
          <cell r="Z1115">
            <v>94.421746809950633</v>
          </cell>
          <cell r="AB1115">
            <v>40194</v>
          </cell>
          <cell r="AC1115">
            <v>113.16878102592386</v>
          </cell>
          <cell r="AD1115">
            <v>91.312905977298072</v>
          </cell>
          <cell r="AE1115">
            <v>78.325071195021607</v>
          </cell>
          <cell r="AF1115">
            <v>129.03859951601339</v>
          </cell>
          <cell r="AG1115">
            <v>94.421746809950633</v>
          </cell>
        </row>
        <row r="1116">
          <cell r="A1116">
            <v>40195</v>
          </cell>
          <cell r="B1116">
            <v>45.19</v>
          </cell>
          <cell r="C1116">
            <v>15.61</v>
          </cell>
          <cell r="D1116">
            <v>21.27</v>
          </cell>
          <cell r="E1116">
            <v>113.16878102592386</v>
          </cell>
          <cell r="F1116">
            <v>17.98</v>
          </cell>
          <cell r="G1116">
            <v>41.65</v>
          </cell>
          <cell r="H1116">
            <v>48.7</v>
          </cell>
          <cell r="I1116">
            <v>30.84</v>
          </cell>
          <cell r="J1116">
            <v>91.312905977298072</v>
          </cell>
          <cell r="K1116">
            <v>23.2</v>
          </cell>
          <cell r="L1116">
            <v>29.02</v>
          </cell>
          <cell r="M1116">
            <v>22.04</v>
          </cell>
          <cell r="N1116">
            <v>78.325071195021607</v>
          </cell>
          <cell r="O1116">
            <v>45.19</v>
          </cell>
          <cell r="P1116">
            <v>19.12</v>
          </cell>
          <cell r="Q1116">
            <v>21.27</v>
          </cell>
          <cell r="R1116">
            <v>63.53</v>
          </cell>
          <cell r="S1116">
            <v>19.059999999999999</v>
          </cell>
          <cell r="T1116">
            <v>61.92</v>
          </cell>
          <cell r="U1116">
            <v>87.04</v>
          </cell>
          <cell r="V1116">
            <v>14.94</v>
          </cell>
          <cell r="W1116">
            <v>15.56</v>
          </cell>
          <cell r="X1116">
            <v>129.03859951601339</v>
          </cell>
          <cell r="Y1116">
            <v>2287.9899999999998</v>
          </cell>
          <cell r="Z1116">
            <v>94.421746809950633</v>
          </cell>
          <cell r="AB1116">
            <v>40195</v>
          </cell>
          <cell r="AC1116">
            <v>113.16878102592386</v>
          </cell>
          <cell r="AD1116">
            <v>91.312905977298072</v>
          </cell>
          <cell r="AE1116">
            <v>78.325071195021607</v>
          </cell>
          <cell r="AF1116">
            <v>129.03859951601339</v>
          </cell>
          <cell r="AG1116">
            <v>94.421746809950633</v>
          </cell>
        </row>
        <row r="1117">
          <cell r="A1117">
            <v>40196</v>
          </cell>
          <cell r="B1117">
            <v>45.19</v>
          </cell>
          <cell r="C1117">
            <v>15.61</v>
          </cell>
          <cell r="D1117">
            <v>21.27</v>
          </cell>
          <cell r="E1117">
            <v>113.16878102592386</v>
          </cell>
          <cell r="F1117">
            <v>17.98</v>
          </cell>
          <cell r="G1117">
            <v>41.65</v>
          </cell>
          <cell r="H1117">
            <v>48.7</v>
          </cell>
          <cell r="I1117">
            <v>30.84</v>
          </cell>
          <cell r="J1117">
            <v>91.312905977298072</v>
          </cell>
          <cell r="K1117">
            <v>23.2</v>
          </cell>
          <cell r="L1117">
            <v>29.02</v>
          </cell>
          <cell r="M1117">
            <v>22.04</v>
          </cell>
          <cell r="N1117">
            <v>78.325071195021607</v>
          </cell>
          <cell r="O1117">
            <v>45.19</v>
          </cell>
          <cell r="P1117">
            <v>19.12</v>
          </cell>
          <cell r="Q1117">
            <v>21.27</v>
          </cell>
          <cell r="R1117">
            <v>63.53</v>
          </cell>
          <cell r="S1117">
            <v>19.059999999999999</v>
          </cell>
          <cell r="T1117">
            <v>61.92</v>
          </cell>
          <cell r="U1117">
            <v>87.04</v>
          </cell>
          <cell r="V1117">
            <v>14.94</v>
          </cell>
          <cell r="W1117">
            <v>15.56</v>
          </cell>
          <cell r="X1117">
            <v>129.03859951601339</v>
          </cell>
          <cell r="Y1117">
            <v>2287.9899999999998</v>
          </cell>
          <cell r="Z1117">
            <v>94.421746809950633</v>
          </cell>
          <cell r="AB1117">
            <v>40196</v>
          </cell>
          <cell r="AC1117">
            <v>113.16878102592386</v>
          </cell>
          <cell r="AD1117">
            <v>91.312905977298072</v>
          </cell>
          <cell r="AE1117">
            <v>78.325071195021607</v>
          </cell>
          <cell r="AF1117">
            <v>129.03859951601339</v>
          </cell>
          <cell r="AG1117">
            <v>94.421746809950633</v>
          </cell>
        </row>
        <row r="1118">
          <cell r="A1118">
            <v>40197</v>
          </cell>
          <cell r="B1118">
            <v>46.35</v>
          </cell>
          <cell r="C1118">
            <v>15.5</v>
          </cell>
          <cell r="D1118">
            <v>21.83</v>
          </cell>
          <cell r="E1118">
            <v>115.38885824600112</v>
          </cell>
          <cell r="F1118">
            <v>18.440000000000001</v>
          </cell>
          <cell r="G1118">
            <v>41.92</v>
          </cell>
          <cell r="H1118">
            <v>47.4</v>
          </cell>
          <cell r="I1118">
            <v>31.98</v>
          </cell>
          <cell r="J1118">
            <v>91.686897185224055</v>
          </cell>
          <cell r="K1118">
            <v>23.68</v>
          </cell>
          <cell r="L1118">
            <v>28.65</v>
          </cell>
          <cell r="M1118">
            <v>21</v>
          </cell>
          <cell r="N1118">
            <v>77.344162008226974</v>
          </cell>
          <cell r="O1118">
            <v>46.35</v>
          </cell>
          <cell r="P1118">
            <v>19.829999999999998</v>
          </cell>
          <cell r="Q1118">
            <v>21.83</v>
          </cell>
          <cell r="R1118">
            <v>63.42</v>
          </cell>
          <cell r="S1118">
            <v>19</v>
          </cell>
          <cell r="T1118">
            <v>63.16</v>
          </cell>
          <cell r="U1118">
            <v>88.91</v>
          </cell>
          <cell r="V1118">
            <v>15.63</v>
          </cell>
          <cell r="W1118">
            <v>16.010000000000002</v>
          </cell>
          <cell r="X1118">
            <v>131.45508049535707</v>
          </cell>
          <cell r="Y1118">
            <v>2320.4</v>
          </cell>
          <cell r="Z1118">
            <v>95.759256508030845</v>
          </cell>
          <cell r="AB1118">
            <v>40197</v>
          </cell>
          <cell r="AC1118">
            <v>115.38885824600112</v>
          </cell>
          <cell r="AD1118">
            <v>91.686897185224055</v>
          </cell>
          <cell r="AE1118">
            <v>77.344162008226974</v>
          </cell>
          <cell r="AF1118">
            <v>131.45508049535707</v>
          </cell>
          <cell r="AG1118">
            <v>95.759256508030845</v>
          </cell>
        </row>
        <row r="1119">
          <cell r="A1119">
            <v>40198</v>
          </cell>
          <cell r="B1119">
            <v>44.49</v>
          </cell>
          <cell r="C1119">
            <v>15.4</v>
          </cell>
          <cell r="D1119">
            <v>21.8</v>
          </cell>
          <cell r="E1119">
            <v>112.64478764478767</v>
          </cell>
          <cell r="F1119">
            <v>19.12</v>
          </cell>
          <cell r="G1119">
            <v>40.770000000000003</v>
          </cell>
          <cell r="H1119">
            <v>43.64</v>
          </cell>
          <cell r="I1119">
            <v>31.25</v>
          </cell>
          <cell r="J1119">
            <v>88.432517551341789</v>
          </cell>
          <cell r="K1119">
            <v>22.63</v>
          </cell>
          <cell r="L1119">
            <v>27.22</v>
          </cell>
          <cell r="M1119">
            <v>19.559999999999999</v>
          </cell>
          <cell r="N1119">
            <v>73.209577048834504</v>
          </cell>
          <cell r="O1119">
            <v>44.49</v>
          </cell>
          <cell r="P1119">
            <v>19.71</v>
          </cell>
          <cell r="Q1119">
            <v>21.8</v>
          </cell>
          <cell r="R1119">
            <v>62.43</v>
          </cell>
          <cell r="S1119">
            <v>18.48</v>
          </cell>
          <cell r="T1119">
            <v>62.4</v>
          </cell>
          <cell r="U1119">
            <v>86.81</v>
          </cell>
          <cell r="V1119">
            <v>15.5</v>
          </cell>
          <cell r="W1119">
            <v>16.309999999999999</v>
          </cell>
          <cell r="X1119">
            <v>129.14995808649005</v>
          </cell>
          <cell r="Y1119">
            <v>2291.25</v>
          </cell>
          <cell r="Z1119">
            <v>94.556281879859355</v>
          </cell>
          <cell r="AB1119">
            <v>40198</v>
          </cell>
          <cell r="AC1119">
            <v>112.64478764478767</v>
          </cell>
          <cell r="AD1119">
            <v>88.432517551341789</v>
          </cell>
          <cell r="AE1119">
            <v>73.209577048834504</v>
          </cell>
          <cell r="AF1119">
            <v>129.14995808649005</v>
          </cell>
          <cell r="AG1119">
            <v>94.556281879859355</v>
          </cell>
        </row>
        <row r="1120">
          <cell r="A1120">
            <v>40199</v>
          </cell>
          <cell r="B1120">
            <v>42.16</v>
          </cell>
          <cell r="C1120">
            <v>15.25</v>
          </cell>
          <cell r="D1120">
            <v>20.7</v>
          </cell>
          <cell r="E1120">
            <v>107.70821842250413</v>
          </cell>
          <cell r="F1120">
            <v>18.07</v>
          </cell>
          <cell r="G1120">
            <v>40.299999999999997</v>
          </cell>
          <cell r="H1120">
            <v>45.042499999999997</v>
          </cell>
          <cell r="I1120">
            <v>29.72</v>
          </cell>
          <cell r="J1120">
            <v>87.351551735450428</v>
          </cell>
          <cell r="K1120">
            <v>22.23</v>
          </cell>
          <cell r="L1120">
            <v>26.62</v>
          </cell>
          <cell r="M1120">
            <v>19.41</v>
          </cell>
          <cell r="N1120">
            <v>71.996624828604581</v>
          </cell>
          <cell r="O1120">
            <v>42.16</v>
          </cell>
          <cell r="P1120">
            <v>19.09</v>
          </cell>
          <cell r="Q1120">
            <v>20.7</v>
          </cell>
          <cell r="R1120">
            <v>61.18</v>
          </cell>
          <cell r="S1120">
            <v>17.79</v>
          </cell>
          <cell r="T1120">
            <v>61.33</v>
          </cell>
          <cell r="U1120">
            <v>85.29</v>
          </cell>
          <cell r="V1120">
            <v>15.62</v>
          </cell>
          <cell r="W1120">
            <v>15.97</v>
          </cell>
          <cell r="X1120">
            <v>125.88344001917449</v>
          </cell>
          <cell r="Y1120">
            <v>2265.6999999999998</v>
          </cell>
          <cell r="Z1120">
            <v>93.5018735865564</v>
          </cell>
          <cell r="AB1120">
            <v>40199</v>
          </cell>
          <cell r="AC1120">
            <v>107.70821842250413</v>
          </cell>
          <cell r="AD1120">
            <v>87.351551735450428</v>
          </cell>
          <cell r="AE1120">
            <v>71.996624828604581</v>
          </cell>
          <cell r="AF1120">
            <v>125.88344001917449</v>
          </cell>
          <cell r="AG1120">
            <v>93.5018735865564</v>
          </cell>
        </row>
        <row r="1121">
          <cell r="A1121">
            <v>40200</v>
          </cell>
          <cell r="B1121">
            <v>41.77</v>
          </cell>
          <cell r="C1121">
            <v>15.13</v>
          </cell>
          <cell r="D1121">
            <v>20.25</v>
          </cell>
          <cell r="E1121">
            <v>106.38444567015996</v>
          </cell>
          <cell r="F1121">
            <v>17.53</v>
          </cell>
          <cell r="G1121">
            <v>39.979999999999997</v>
          </cell>
          <cell r="H1121">
            <v>45.89</v>
          </cell>
          <cell r="I1121">
            <v>29.5</v>
          </cell>
          <cell r="J1121">
            <v>87.199002690112209</v>
          </cell>
          <cell r="K1121">
            <v>22.28</v>
          </cell>
          <cell r="L1121">
            <v>26.1</v>
          </cell>
          <cell r="M1121">
            <v>19.940000000000001</v>
          </cell>
          <cell r="N1121">
            <v>72.059909292268756</v>
          </cell>
          <cell r="O1121">
            <v>41.77</v>
          </cell>
          <cell r="P1121">
            <v>18.239999999999998</v>
          </cell>
          <cell r="Q1121">
            <v>20.25</v>
          </cell>
          <cell r="R1121">
            <v>58.34</v>
          </cell>
          <cell r="S1121">
            <v>17.79</v>
          </cell>
          <cell r="T1121">
            <v>60.57</v>
          </cell>
          <cell r="U1121">
            <v>83.5</v>
          </cell>
          <cell r="V1121">
            <v>15.65</v>
          </cell>
          <cell r="W1121">
            <v>15.88</v>
          </cell>
          <cell r="X1121">
            <v>123.23310604182977</v>
          </cell>
          <cell r="Y1121">
            <v>2205.29</v>
          </cell>
          <cell r="Z1121">
            <v>91.008847950609947</v>
          </cell>
          <cell r="AB1121">
            <v>40200</v>
          </cell>
          <cell r="AC1121">
            <v>106.38444567015996</v>
          </cell>
          <cell r="AD1121">
            <v>87.199002690112209</v>
          </cell>
          <cell r="AE1121">
            <v>72.059909292268756</v>
          </cell>
          <cell r="AF1121">
            <v>123.23310604182977</v>
          </cell>
          <cell r="AG1121">
            <v>91.008847950609947</v>
          </cell>
        </row>
        <row r="1122">
          <cell r="A1122">
            <v>40201</v>
          </cell>
          <cell r="B1122">
            <v>41.77</v>
          </cell>
          <cell r="C1122">
            <v>15.13</v>
          </cell>
          <cell r="D1122">
            <v>20.25</v>
          </cell>
          <cell r="E1122">
            <v>106.38444567015996</v>
          </cell>
          <cell r="F1122">
            <v>17.53</v>
          </cell>
          <cell r="G1122">
            <v>39.979999999999997</v>
          </cell>
          <cell r="H1122">
            <v>45.89</v>
          </cell>
          <cell r="I1122">
            <v>29.5</v>
          </cell>
          <cell r="J1122">
            <v>87.199002690112209</v>
          </cell>
          <cell r="K1122">
            <v>22.28</v>
          </cell>
          <cell r="L1122">
            <v>26.1</v>
          </cell>
          <cell r="M1122">
            <v>19.940000000000001</v>
          </cell>
          <cell r="N1122">
            <v>72.059909292268756</v>
          </cell>
          <cell r="O1122">
            <v>41.77</v>
          </cell>
          <cell r="P1122">
            <v>18.239999999999998</v>
          </cell>
          <cell r="Q1122">
            <v>20.25</v>
          </cell>
          <cell r="R1122">
            <v>58.34</v>
          </cell>
          <cell r="S1122">
            <v>17.79</v>
          </cell>
          <cell r="T1122">
            <v>60.57</v>
          </cell>
          <cell r="U1122">
            <v>83.5</v>
          </cell>
          <cell r="V1122">
            <v>15.65</v>
          </cell>
          <cell r="W1122">
            <v>15.88</v>
          </cell>
          <cell r="X1122">
            <v>123.23310604182977</v>
          </cell>
          <cell r="Y1122">
            <v>2205.29</v>
          </cell>
          <cell r="Z1122">
            <v>91.008847950609947</v>
          </cell>
          <cell r="AB1122">
            <v>40201</v>
          </cell>
          <cell r="AC1122">
            <v>106.38444567015996</v>
          </cell>
          <cell r="AD1122">
            <v>87.199002690112209</v>
          </cell>
          <cell r="AE1122">
            <v>72.059909292268756</v>
          </cell>
          <cell r="AF1122">
            <v>123.23310604182977</v>
          </cell>
          <cell r="AG1122">
            <v>91.008847950609947</v>
          </cell>
        </row>
        <row r="1123">
          <cell r="A1123">
            <v>40202</v>
          </cell>
          <cell r="B1123">
            <v>41.77</v>
          </cell>
          <cell r="C1123">
            <v>15.13</v>
          </cell>
          <cell r="D1123">
            <v>20.25</v>
          </cell>
          <cell r="E1123">
            <v>106.38444567015996</v>
          </cell>
          <cell r="F1123">
            <v>17.53</v>
          </cell>
          <cell r="G1123">
            <v>39.979999999999997</v>
          </cell>
          <cell r="H1123">
            <v>45.89</v>
          </cell>
          <cell r="I1123">
            <v>29.5</v>
          </cell>
          <cell r="J1123">
            <v>87.199002690112209</v>
          </cell>
          <cell r="K1123">
            <v>22.28</v>
          </cell>
          <cell r="L1123">
            <v>26.1</v>
          </cell>
          <cell r="M1123">
            <v>19.940000000000001</v>
          </cell>
          <cell r="N1123">
            <v>72.059909292268756</v>
          </cell>
          <cell r="O1123">
            <v>41.77</v>
          </cell>
          <cell r="P1123">
            <v>18.239999999999998</v>
          </cell>
          <cell r="Q1123">
            <v>20.25</v>
          </cell>
          <cell r="R1123">
            <v>58.34</v>
          </cell>
          <cell r="S1123">
            <v>17.79</v>
          </cell>
          <cell r="T1123">
            <v>60.57</v>
          </cell>
          <cell r="U1123">
            <v>83.5</v>
          </cell>
          <cell r="V1123">
            <v>15.65</v>
          </cell>
          <cell r="W1123">
            <v>15.88</v>
          </cell>
          <cell r="X1123">
            <v>123.23310604182977</v>
          </cell>
          <cell r="Y1123">
            <v>2205.29</v>
          </cell>
          <cell r="Z1123">
            <v>91.008847950609947</v>
          </cell>
          <cell r="AB1123">
            <v>40202</v>
          </cell>
          <cell r="AC1123">
            <v>106.38444567015996</v>
          </cell>
          <cell r="AD1123">
            <v>87.199002690112209</v>
          </cell>
          <cell r="AE1123">
            <v>72.059909292268756</v>
          </cell>
          <cell r="AF1123">
            <v>123.23310604182977</v>
          </cell>
          <cell r="AG1123">
            <v>91.008847950609947</v>
          </cell>
        </row>
        <row r="1124">
          <cell r="A1124">
            <v>40203</v>
          </cell>
          <cell r="B1124">
            <v>41.17</v>
          </cell>
          <cell r="C1124">
            <v>15.13</v>
          </cell>
          <cell r="D1124">
            <v>20.260000000000002</v>
          </cell>
          <cell r="E1124">
            <v>105.57087699944843</v>
          </cell>
          <cell r="F1124">
            <v>17.39</v>
          </cell>
          <cell r="G1124">
            <v>40.47</v>
          </cell>
          <cell r="H1124">
            <v>46.18</v>
          </cell>
          <cell r="I1124">
            <v>30.01</v>
          </cell>
          <cell r="J1124">
            <v>87.953546355226024</v>
          </cell>
          <cell r="K1124">
            <v>22.25</v>
          </cell>
          <cell r="L1124">
            <v>26.37</v>
          </cell>
          <cell r="M1124">
            <v>19.79</v>
          </cell>
          <cell r="N1124">
            <v>72.154835987764997</v>
          </cell>
          <cell r="O1124">
            <v>41.17</v>
          </cell>
          <cell r="P1124">
            <v>17.93</v>
          </cell>
          <cell r="Q1124">
            <v>20.260000000000002</v>
          </cell>
          <cell r="R1124">
            <v>59.43</v>
          </cell>
          <cell r="S1124">
            <v>17.46</v>
          </cell>
          <cell r="T1124">
            <v>61.44</v>
          </cell>
          <cell r="U1124">
            <v>82.88</v>
          </cell>
          <cell r="V1124">
            <v>15.46</v>
          </cell>
          <cell r="W1124">
            <v>15.7</v>
          </cell>
          <cell r="X1124">
            <v>123.13659528074996</v>
          </cell>
          <cell r="Y1124">
            <v>2210.8000000000002</v>
          </cell>
          <cell r="Z1124">
            <v>91.236236979811508</v>
          </cell>
          <cell r="AB1124">
            <v>40203</v>
          </cell>
          <cell r="AC1124">
            <v>105.57087699944843</v>
          </cell>
          <cell r="AD1124">
            <v>87.953546355226024</v>
          </cell>
          <cell r="AE1124">
            <v>72.154835987764997</v>
          </cell>
          <cell r="AF1124">
            <v>123.13659528074996</v>
          </cell>
          <cell r="AG1124">
            <v>91.236236979811508</v>
          </cell>
        </row>
        <row r="1125">
          <cell r="A1125">
            <v>40204</v>
          </cell>
          <cell r="B1125">
            <v>41.49</v>
          </cell>
          <cell r="C1125">
            <v>15.28</v>
          </cell>
          <cell r="D1125">
            <v>20.16</v>
          </cell>
          <cell r="E1125">
            <v>106.08108108108109</v>
          </cell>
          <cell r="F1125">
            <v>16.98</v>
          </cell>
          <cell r="G1125">
            <v>40.01</v>
          </cell>
          <cell r="H1125">
            <v>46.42</v>
          </cell>
          <cell r="I1125">
            <v>28.85</v>
          </cell>
          <cell r="J1125">
            <v>86.779082737353193</v>
          </cell>
          <cell r="K1125">
            <v>22.25</v>
          </cell>
          <cell r="L1125">
            <v>26.29</v>
          </cell>
          <cell r="M1125">
            <v>19.45</v>
          </cell>
          <cell r="N1125">
            <v>71.711844742115801</v>
          </cell>
          <cell r="O1125">
            <v>41.49</v>
          </cell>
          <cell r="P1125">
            <v>17.95</v>
          </cell>
          <cell r="Q1125">
            <v>20.16</v>
          </cell>
          <cell r="R1125">
            <v>59.2</v>
          </cell>
          <cell r="S1125">
            <v>17.28</v>
          </cell>
          <cell r="T1125">
            <v>62.35</v>
          </cell>
          <cell r="U1125">
            <v>82.54</v>
          </cell>
          <cell r="V1125">
            <v>15.13</v>
          </cell>
          <cell r="W1125">
            <v>16.25</v>
          </cell>
          <cell r="X1125">
            <v>123.36673632640178</v>
          </cell>
          <cell r="Y1125">
            <v>2203.73</v>
          </cell>
          <cell r="Z1125">
            <v>90.944469205500269</v>
          </cell>
          <cell r="AB1125">
            <v>40204</v>
          </cell>
          <cell r="AC1125">
            <v>106.08108108108109</v>
          </cell>
          <cell r="AD1125">
            <v>86.779082737353193</v>
          </cell>
          <cell r="AE1125">
            <v>71.711844742115801</v>
          </cell>
          <cell r="AF1125">
            <v>123.36673632640178</v>
          </cell>
          <cell r="AG1125">
            <v>90.944469205500269</v>
          </cell>
        </row>
        <row r="1126">
          <cell r="A1126">
            <v>40205</v>
          </cell>
          <cell r="B1126">
            <v>41.15</v>
          </cell>
          <cell r="C1126">
            <v>15.47</v>
          </cell>
          <cell r="D1126">
            <v>20.399999999999999</v>
          </cell>
          <cell r="E1126">
            <v>106.20518477661336</v>
          </cell>
          <cell r="F1126">
            <v>16.809999999999999</v>
          </cell>
          <cell r="G1126">
            <v>40</v>
          </cell>
          <cell r="H1126">
            <v>46.99</v>
          </cell>
          <cell r="I1126">
            <v>30.31</v>
          </cell>
          <cell r="J1126">
            <v>87.992913850797208</v>
          </cell>
          <cell r="K1126">
            <v>22.27</v>
          </cell>
          <cell r="L1126">
            <v>26.56</v>
          </cell>
          <cell r="M1126">
            <v>19.690000000000001</v>
          </cell>
          <cell r="N1126">
            <v>72.270857504482649</v>
          </cell>
          <cell r="O1126">
            <v>41.15</v>
          </cell>
          <cell r="P1126">
            <v>17.88</v>
          </cell>
          <cell r="Q1126">
            <v>20.399999999999999</v>
          </cell>
          <cell r="R1126">
            <v>59.55</v>
          </cell>
          <cell r="S1126">
            <v>17.28</v>
          </cell>
          <cell r="T1126">
            <v>59.52</v>
          </cell>
          <cell r="U1126">
            <v>82.49</v>
          </cell>
          <cell r="V1126">
            <v>15.14</v>
          </cell>
          <cell r="W1126">
            <v>16.670000000000002</v>
          </cell>
          <cell r="X1126">
            <v>122.52412314312832</v>
          </cell>
          <cell r="Y1126">
            <v>2221.41</v>
          </cell>
          <cell r="Z1126">
            <v>91.674094983410086</v>
          </cell>
          <cell r="AB1126">
            <v>40205</v>
          </cell>
          <cell r="AC1126">
            <v>106.20518477661336</v>
          </cell>
          <cell r="AD1126">
            <v>87.992913850797208</v>
          </cell>
          <cell r="AE1126">
            <v>72.270857504482649</v>
          </cell>
          <cell r="AF1126">
            <v>122.52412314312832</v>
          </cell>
          <cell r="AG1126">
            <v>91.674094983410086</v>
          </cell>
        </row>
        <row r="1127">
          <cell r="A1127">
            <v>40206</v>
          </cell>
          <cell r="B1127">
            <v>40.270000000000003</v>
          </cell>
          <cell r="C1127">
            <v>15.33</v>
          </cell>
          <cell r="D1127">
            <v>20.43</v>
          </cell>
          <cell r="E1127">
            <v>104.84004412575842</v>
          </cell>
          <cell r="F1127">
            <v>16.7</v>
          </cell>
          <cell r="G1127">
            <v>39.479999999999997</v>
          </cell>
          <cell r="H1127">
            <v>46.03</v>
          </cell>
          <cell r="I1127">
            <v>29.36</v>
          </cell>
          <cell r="J1127">
            <v>86.326356538284884</v>
          </cell>
          <cell r="K1127">
            <v>22.25</v>
          </cell>
          <cell r="L1127">
            <v>26</v>
          </cell>
          <cell r="M1127">
            <v>19.52</v>
          </cell>
          <cell r="N1127">
            <v>71.479801708680512</v>
          </cell>
          <cell r="O1127">
            <v>40.270000000000003</v>
          </cell>
          <cell r="P1127">
            <v>17.170000000000002</v>
          </cell>
          <cell r="Q1127">
            <v>20.43</v>
          </cell>
          <cell r="R1127">
            <v>56.5</v>
          </cell>
          <cell r="S1127">
            <v>16.88</v>
          </cell>
          <cell r="T1127">
            <v>60.31</v>
          </cell>
          <cell r="U1127">
            <v>80.27</v>
          </cell>
          <cell r="V1127">
            <v>14.64</v>
          </cell>
          <cell r="W1127">
            <v>16.64</v>
          </cell>
          <cell r="X1127">
            <v>119.93689235572037</v>
          </cell>
          <cell r="Y1127">
            <v>2179</v>
          </cell>
          <cell r="Z1127">
            <v>89.923901021806245</v>
          </cell>
          <cell r="AB1127">
            <v>40206</v>
          </cell>
          <cell r="AC1127">
            <v>104.84004412575842</v>
          </cell>
          <cell r="AD1127">
            <v>86.326356538284884</v>
          </cell>
          <cell r="AE1127">
            <v>71.479801708680512</v>
          </cell>
          <cell r="AF1127">
            <v>119.93689235572037</v>
          </cell>
          <cell r="AG1127">
            <v>89.923901021806245</v>
          </cell>
        </row>
        <row r="1128">
          <cell r="A1128">
            <v>40207</v>
          </cell>
          <cell r="B1128">
            <v>39.340000000000003</v>
          </cell>
          <cell r="C1128">
            <v>15.25</v>
          </cell>
          <cell r="D1128">
            <v>20.239999999999998</v>
          </cell>
          <cell r="E1128">
            <v>103.18532818532819</v>
          </cell>
          <cell r="F1128">
            <v>17.059999999999999</v>
          </cell>
          <cell r="G1128">
            <v>39.520000000000003</v>
          </cell>
          <cell r="H1128">
            <v>45.09</v>
          </cell>
          <cell r="I1128">
            <v>30.16</v>
          </cell>
          <cell r="J1128">
            <v>86.49694901909325</v>
          </cell>
          <cell r="K1128">
            <v>22.25</v>
          </cell>
          <cell r="L1128">
            <v>25.45</v>
          </cell>
          <cell r="M1128">
            <v>19.25</v>
          </cell>
          <cell r="N1128">
            <v>70.61491403860353</v>
          </cell>
          <cell r="O1128">
            <v>39.340000000000003</v>
          </cell>
          <cell r="P1128">
            <v>16.46</v>
          </cell>
          <cell r="Q1128">
            <v>20.239999999999998</v>
          </cell>
          <cell r="R1128">
            <v>51.54</v>
          </cell>
          <cell r="S1128">
            <v>16.68</v>
          </cell>
          <cell r="T1128">
            <v>58.82</v>
          </cell>
          <cell r="U1128">
            <v>75.66</v>
          </cell>
          <cell r="V1128">
            <v>14.62</v>
          </cell>
          <cell r="W1128">
            <v>16.68</v>
          </cell>
          <cell r="X1128">
            <v>115.08537063528692</v>
          </cell>
          <cell r="Y1128">
            <v>2147.35</v>
          </cell>
          <cell r="Z1128">
            <v>88.617755327753841</v>
          </cell>
          <cell r="AB1128">
            <v>40207</v>
          </cell>
          <cell r="AC1128">
            <v>103.18532818532819</v>
          </cell>
          <cell r="AD1128">
            <v>86.49694901909325</v>
          </cell>
          <cell r="AE1128">
            <v>70.61491403860353</v>
          </cell>
          <cell r="AF1128">
            <v>115.08537063528692</v>
          </cell>
          <cell r="AG1128">
            <v>88.617755327753841</v>
          </cell>
        </row>
        <row r="1129">
          <cell r="A1129">
            <v>40208</v>
          </cell>
          <cell r="B1129">
            <v>39.340000000000003</v>
          </cell>
          <cell r="C1129">
            <v>15.25</v>
          </cell>
          <cell r="D1129">
            <v>20.239999999999998</v>
          </cell>
          <cell r="E1129">
            <v>103.18532818532819</v>
          </cell>
          <cell r="F1129">
            <v>17.059999999999999</v>
          </cell>
          <cell r="G1129">
            <v>39.520000000000003</v>
          </cell>
          <cell r="H1129">
            <v>45.09</v>
          </cell>
          <cell r="I1129">
            <v>30.16</v>
          </cell>
          <cell r="J1129">
            <v>86.49694901909325</v>
          </cell>
          <cell r="K1129">
            <v>22.25</v>
          </cell>
          <cell r="L1129">
            <v>25.45</v>
          </cell>
          <cell r="M1129">
            <v>19.25</v>
          </cell>
          <cell r="N1129">
            <v>70.61491403860353</v>
          </cell>
          <cell r="O1129">
            <v>39.340000000000003</v>
          </cell>
          <cell r="P1129">
            <v>16.46</v>
          </cell>
          <cell r="Q1129">
            <v>20.239999999999998</v>
          </cell>
          <cell r="R1129">
            <v>51.54</v>
          </cell>
          <cell r="S1129">
            <v>16.68</v>
          </cell>
          <cell r="T1129">
            <v>58.82</v>
          </cell>
          <cell r="U1129">
            <v>75.66</v>
          </cell>
          <cell r="V1129">
            <v>14.62</v>
          </cell>
          <cell r="W1129">
            <v>16.68</v>
          </cell>
          <cell r="X1129">
            <v>115.08537063528692</v>
          </cell>
          <cell r="Y1129">
            <v>2147.35</v>
          </cell>
          <cell r="Z1129">
            <v>88.617755327753841</v>
          </cell>
          <cell r="AB1129">
            <v>40208</v>
          </cell>
          <cell r="AC1129">
            <v>103.18532818532819</v>
          </cell>
          <cell r="AD1129">
            <v>86.49694901909325</v>
          </cell>
          <cell r="AE1129">
            <v>70.61491403860353</v>
          </cell>
          <cell r="AF1129">
            <v>115.08537063528692</v>
          </cell>
          <cell r="AG1129">
            <v>88.617755327753841</v>
          </cell>
        </row>
        <row r="1130">
          <cell r="A1130">
            <v>40209</v>
          </cell>
          <cell r="B1130">
            <v>39.340000000000003</v>
          </cell>
          <cell r="C1130">
            <v>15.25</v>
          </cell>
          <cell r="D1130">
            <v>20.239999999999998</v>
          </cell>
          <cell r="E1130">
            <v>103.18532818532819</v>
          </cell>
          <cell r="F1130">
            <v>17.059999999999999</v>
          </cell>
          <cell r="G1130">
            <v>39.520000000000003</v>
          </cell>
          <cell r="H1130">
            <v>45.09</v>
          </cell>
          <cell r="I1130">
            <v>30.16</v>
          </cell>
          <cell r="J1130">
            <v>86.49694901909325</v>
          </cell>
          <cell r="K1130">
            <v>22.25</v>
          </cell>
          <cell r="L1130">
            <v>25.45</v>
          </cell>
          <cell r="M1130">
            <v>19.25</v>
          </cell>
          <cell r="N1130">
            <v>70.61491403860353</v>
          </cell>
          <cell r="O1130">
            <v>39.340000000000003</v>
          </cell>
          <cell r="P1130">
            <v>16.46</v>
          </cell>
          <cell r="Q1130">
            <v>20.239999999999998</v>
          </cell>
          <cell r="R1130">
            <v>51.54</v>
          </cell>
          <cell r="S1130">
            <v>16.68</v>
          </cell>
          <cell r="T1130">
            <v>58.82</v>
          </cell>
          <cell r="U1130">
            <v>75.66</v>
          </cell>
          <cell r="V1130">
            <v>14.62</v>
          </cell>
          <cell r="W1130">
            <v>16.68</v>
          </cell>
          <cell r="X1130">
            <v>115.08537063528692</v>
          </cell>
          <cell r="Y1130">
            <v>2147.35</v>
          </cell>
          <cell r="Z1130">
            <v>88.617755327753841</v>
          </cell>
          <cell r="AB1130">
            <v>40209</v>
          </cell>
          <cell r="AC1130">
            <v>103.18532818532819</v>
          </cell>
          <cell r="AD1130">
            <v>86.49694901909325</v>
          </cell>
          <cell r="AE1130">
            <v>70.61491403860353</v>
          </cell>
          <cell r="AF1130">
            <v>115.08537063528692</v>
          </cell>
          <cell r="AG1130">
            <v>88.617755327753841</v>
          </cell>
        </row>
        <row r="1131">
          <cell r="A1131">
            <v>40210</v>
          </cell>
          <cell r="B1131">
            <v>40.9</v>
          </cell>
          <cell r="C1131">
            <v>15.26</v>
          </cell>
          <cell r="D1131">
            <v>20.55</v>
          </cell>
          <cell r="E1131">
            <v>105.77771649200223</v>
          </cell>
          <cell r="F1131">
            <v>17.13</v>
          </cell>
          <cell r="G1131">
            <v>39.31</v>
          </cell>
          <cell r="H1131">
            <v>45.61</v>
          </cell>
          <cell r="I1131">
            <v>30.48</v>
          </cell>
          <cell r="J1131">
            <v>86.956236467423395</v>
          </cell>
          <cell r="K1131">
            <v>22.88</v>
          </cell>
          <cell r="L1131">
            <v>25.75</v>
          </cell>
          <cell r="M1131">
            <v>19.28</v>
          </cell>
          <cell r="N1131">
            <v>71.627465457230244</v>
          </cell>
          <cell r="O1131">
            <v>40.9</v>
          </cell>
          <cell r="P1131">
            <v>16.850000000000001</v>
          </cell>
          <cell r="Q1131">
            <v>20.55</v>
          </cell>
          <cell r="R1131">
            <v>52.76</v>
          </cell>
          <cell r="S1131">
            <v>16.3</v>
          </cell>
          <cell r="T1131">
            <v>59.53</v>
          </cell>
          <cell r="U1131">
            <v>77.69</v>
          </cell>
          <cell r="V1131">
            <v>14.76</v>
          </cell>
          <cell r="W1131">
            <v>16.77</v>
          </cell>
          <cell r="X1131">
            <v>117.33852571126482</v>
          </cell>
          <cell r="Y1131">
            <v>2171.1999999999998</v>
          </cell>
          <cell r="Z1131">
            <v>89.602007296257781</v>
          </cell>
          <cell r="AB1131">
            <v>40210</v>
          </cell>
          <cell r="AC1131">
            <v>105.77771649200223</v>
          </cell>
          <cell r="AD1131">
            <v>86.956236467423395</v>
          </cell>
          <cell r="AE1131">
            <v>71.627465457230244</v>
          </cell>
          <cell r="AF1131">
            <v>117.33852571126482</v>
          </cell>
          <cell r="AG1131">
            <v>89.602007296257781</v>
          </cell>
        </row>
        <row r="1132">
          <cell r="A1132">
            <v>40211</v>
          </cell>
          <cell r="B1132">
            <v>40.28</v>
          </cell>
          <cell r="C1132">
            <v>15.28</v>
          </cell>
          <cell r="D1132">
            <v>20.6</v>
          </cell>
          <cell r="E1132">
            <v>105.01930501930501</v>
          </cell>
          <cell r="F1132">
            <v>17.149999999999999</v>
          </cell>
          <cell r="G1132">
            <v>39.72</v>
          </cell>
          <cell r="H1132">
            <v>45.83</v>
          </cell>
          <cell r="I1132">
            <v>31.92</v>
          </cell>
          <cell r="J1132">
            <v>88.327537563152021</v>
          </cell>
          <cell r="K1132">
            <v>22.58</v>
          </cell>
          <cell r="L1132">
            <v>25.59</v>
          </cell>
          <cell r="M1132">
            <v>19.23</v>
          </cell>
          <cell r="N1132">
            <v>71.089547516084806</v>
          </cell>
          <cell r="O1132">
            <v>40.28</v>
          </cell>
          <cell r="P1132">
            <v>17.47</v>
          </cell>
          <cell r="Q1132">
            <v>20.6</v>
          </cell>
          <cell r="R1132">
            <v>53.92</v>
          </cell>
          <cell r="S1132">
            <v>16.77</v>
          </cell>
          <cell r="T1132">
            <v>60.46</v>
          </cell>
          <cell r="U1132">
            <v>78.89</v>
          </cell>
          <cell r="V1132">
            <v>15.15</v>
          </cell>
          <cell r="W1132">
            <v>16.78</v>
          </cell>
          <cell r="X1132">
            <v>118.90125765028736</v>
          </cell>
          <cell r="Y1132">
            <v>2190.06</v>
          </cell>
          <cell r="Z1132">
            <v>90.380329817263416</v>
          </cell>
          <cell r="AB1132">
            <v>40211</v>
          </cell>
          <cell r="AC1132">
            <v>105.01930501930501</v>
          </cell>
          <cell r="AD1132">
            <v>88.327537563152021</v>
          </cell>
          <cell r="AE1132">
            <v>71.089547516084806</v>
          </cell>
          <cell r="AF1132">
            <v>118.90125765028736</v>
          </cell>
          <cell r="AG1132">
            <v>90.380329817263416</v>
          </cell>
        </row>
        <row r="1133">
          <cell r="A1133">
            <v>40212</v>
          </cell>
          <cell r="B1133">
            <v>40.090000000000003</v>
          </cell>
          <cell r="C1133">
            <v>15.3</v>
          </cell>
          <cell r="D1133">
            <v>20.37</v>
          </cell>
          <cell r="E1133">
            <v>104.46773303916162</v>
          </cell>
          <cell r="F1133">
            <v>17.059999999999999</v>
          </cell>
          <cell r="G1133">
            <v>39.590000000000003</v>
          </cell>
          <cell r="H1133">
            <v>44.99</v>
          </cell>
          <cell r="I1133">
            <v>31.29</v>
          </cell>
          <cell r="J1133">
            <v>87.218686437897787</v>
          </cell>
          <cell r="K1133">
            <v>22.27</v>
          </cell>
          <cell r="L1133">
            <v>25.24</v>
          </cell>
          <cell r="M1133">
            <v>19.11</v>
          </cell>
          <cell r="N1133">
            <v>70.266849488450589</v>
          </cell>
          <cell r="O1133">
            <v>40.090000000000003</v>
          </cell>
          <cell r="P1133">
            <v>16.95</v>
          </cell>
          <cell r="Q1133">
            <v>20.37</v>
          </cell>
          <cell r="R1133">
            <v>53.26</v>
          </cell>
          <cell r="S1133">
            <v>16.239999999999998</v>
          </cell>
          <cell r="T1133">
            <v>60.2</v>
          </cell>
          <cell r="U1133">
            <v>77.16</v>
          </cell>
          <cell r="V1133">
            <v>15.19</v>
          </cell>
          <cell r="W1133">
            <v>16.72</v>
          </cell>
          <cell r="X1133">
            <v>117.36450937770935</v>
          </cell>
          <cell r="Y1133">
            <v>2190.91</v>
          </cell>
          <cell r="Z1133">
            <v>90.415407979662916</v>
          </cell>
          <cell r="AB1133">
            <v>40212</v>
          </cell>
          <cell r="AC1133">
            <v>104.46773303916162</v>
          </cell>
          <cell r="AD1133">
            <v>87.218686437897787</v>
          </cell>
          <cell r="AE1133">
            <v>70.266849488450589</v>
          </cell>
          <cell r="AF1133">
            <v>117.36450937770935</v>
          </cell>
          <cell r="AG1133">
            <v>90.415407979662916</v>
          </cell>
        </row>
        <row r="1134">
          <cell r="A1134">
            <v>40213</v>
          </cell>
          <cell r="B1134">
            <v>39.94</v>
          </cell>
          <cell r="C1134">
            <v>14.79</v>
          </cell>
          <cell r="D1134">
            <v>20.100000000000001</v>
          </cell>
          <cell r="E1134">
            <v>103.18532818532819</v>
          </cell>
          <cell r="F1134">
            <v>16.149999999999999</v>
          </cell>
          <cell r="G1134">
            <v>39.270000000000003</v>
          </cell>
          <cell r="H1134">
            <v>44.05</v>
          </cell>
          <cell r="I1134">
            <v>30.58</v>
          </cell>
          <cell r="J1134">
            <v>85.329046650482269</v>
          </cell>
          <cell r="K1134">
            <v>21.22</v>
          </cell>
          <cell r="L1134">
            <v>24.68</v>
          </cell>
          <cell r="M1134">
            <v>18.54</v>
          </cell>
          <cell r="N1134">
            <v>67.967513975319065</v>
          </cell>
          <cell r="O1134">
            <v>39.94</v>
          </cell>
          <cell r="P1134">
            <v>16.63</v>
          </cell>
          <cell r="Q1134">
            <v>20.100000000000001</v>
          </cell>
          <cell r="R1134">
            <v>52.89</v>
          </cell>
          <cell r="S1134">
            <v>15.87</v>
          </cell>
          <cell r="T1134">
            <v>58.6</v>
          </cell>
          <cell r="U1134">
            <v>75.69</v>
          </cell>
          <cell r="V1134">
            <v>14.85</v>
          </cell>
          <cell r="W1134">
            <v>16.07</v>
          </cell>
          <cell r="X1134">
            <v>115.30808777624027</v>
          </cell>
          <cell r="Y1134">
            <v>2125.4299999999998</v>
          </cell>
          <cell r="Z1134">
            <v>87.713151422109974</v>
          </cell>
          <cell r="AB1134">
            <v>40213</v>
          </cell>
          <cell r="AC1134">
            <v>103.18532818532819</v>
          </cell>
          <cell r="AD1134">
            <v>85.329046650482269</v>
          </cell>
          <cell r="AE1134">
            <v>67.967513975319065</v>
          </cell>
          <cell r="AF1134">
            <v>115.30808777624027</v>
          </cell>
          <cell r="AG1134">
            <v>87.713151422109974</v>
          </cell>
        </row>
        <row r="1135">
          <cell r="A1135">
            <v>40214</v>
          </cell>
          <cell r="B1135">
            <v>40.61</v>
          </cell>
          <cell r="C1135">
            <v>14.77</v>
          </cell>
          <cell r="D1135">
            <v>19.95</v>
          </cell>
          <cell r="E1135">
            <v>103.87479316050745</v>
          </cell>
          <cell r="F1135">
            <v>15.93</v>
          </cell>
          <cell r="G1135">
            <v>38.450000000000003</v>
          </cell>
          <cell r="H1135">
            <v>44.3</v>
          </cell>
          <cell r="I1135">
            <v>30.88</v>
          </cell>
          <cell r="J1135">
            <v>85.007545436651142</v>
          </cell>
          <cell r="K1135">
            <v>21.28</v>
          </cell>
          <cell r="L1135">
            <v>24.72</v>
          </cell>
          <cell r="M1135">
            <v>18.399999999999999</v>
          </cell>
          <cell r="N1135">
            <v>67.925324332876286</v>
          </cell>
          <cell r="O1135">
            <v>40.61</v>
          </cell>
          <cell r="P1135">
            <v>16.649999999999999</v>
          </cell>
          <cell r="Q1135">
            <v>19.95</v>
          </cell>
          <cell r="R1135">
            <v>53.04</v>
          </cell>
          <cell r="S1135">
            <v>16.2</v>
          </cell>
          <cell r="T1135">
            <v>58.28</v>
          </cell>
          <cell r="U1135">
            <v>76.540000000000006</v>
          </cell>
          <cell r="V1135">
            <v>10.6</v>
          </cell>
          <cell r="W1135">
            <v>14.97</v>
          </cell>
          <cell r="X1135">
            <v>113.8975458835358</v>
          </cell>
          <cell r="Y1135">
            <v>2141.12</v>
          </cell>
          <cell r="Z1135">
            <v>88.360653031578593</v>
          </cell>
          <cell r="AB1135">
            <v>40214</v>
          </cell>
          <cell r="AC1135">
            <v>103.87479316050745</v>
          </cell>
          <cell r="AD1135">
            <v>85.007545436651142</v>
          </cell>
          <cell r="AE1135">
            <v>67.925324332876286</v>
          </cell>
          <cell r="AF1135">
            <v>113.8975458835358</v>
          </cell>
          <cell r="AG1135">
            <v>88.360653031578593</v>
          </cell>
        </row>
        <row r="1136">
          <cell r="A1136">
            <v>40215</v>
          </cell>
          <cell r="B1136">
            <v>40.61</v>
          </cell>
          <cell r="C1136">
            <v>14.77</v>
          </cell>
          <cell r="D1136">
            <v>19.95</v>
          </cell>
          <cell r="E1136">
            <v>103.87479316050745</v>
          </cell>
          <cell r="F1136">
            <v>15.93</v>
          </cell>
          <cell r="G1136">
            <v>38.450000000000003</v>
          </cell>
          <cell r="H1136">
            <v>44.3</v>
          </cell>
          <cell r="I1136">
            <v>30.88</v>
          </cell>
          <cell r="J1136">
            <v>85.007545436651142</v>
          </cell>
          <cell r="K1136">
            <v>21.28</v>
          </cell>
          <cell r="L1136">
            <v>24.72</v>
          </cell>
          <cell r="M1136">
            <v>18.399999999999999</v>
          </cell>
          <cell r="N1136">
            <v>67.925324332876286</v>
          </cell>
          <cell r="O1136">
            <v>40.61</v>
          </cell>
          <cell r="P1136">
            <v>16.649999999999999</v>
          </cell>
          <cell r="Q1136">
            <v>19.95</v>
          </cell>
          <cell r="R1136">
            <v>53.04</v>
          </cell>
          <cell r="S1136">
            <v>16.2</v>
          </cell>
          <cell r="T1136">
            <v>58.28</v>
          </cell>
          <cell r="U1136">
            <v>76.540000000000006</v>
          </cell>
          <cell r="V1136">
            <v>10.6</v>
          </cell>
          <cell r="W1136">
            <v>14.97</v>
          </cell>
          <cell r="X1136">
            <v>113.8975458835358</v>
          </cell>
          <cell r="Y1136">
            <v>2141.12</v>
          </cell>
          <cell r="Z1136">
            <v>88.360653031578593</v>
          </cell>
          <cell r="AB1136">
            <v>40215</v>
          </cell>
          <cell r="AC1136">
            <v>103.87479316050745</v>
          </cell>
          <cell r="AD1136">
            <v>85.007545436651142</v>
          </cell>
          <cell r="AE1136">
            <v>67.925324332876286</v>
          </cell>
          <cell r="AF1136">
            <v>113.8975458835358</v>
          </cell>
          <cell r="AG1136">
            <v>88.360653031578593</v>
          </cell>
        </row>
        <row r="1137">
          <cell r="A1137">
            <v>40216</v>
          </cell>
          <cell r="B1137">
            <v>40.61</v>
          </cell>
          <cell r="C1137">
            <v>14.77</v>
          </cell>
          <cell r="D1137">
            <v>19.95</v>
          </cell>
          <cell r="E1137">
            <v>103.87479316050745</v>
          </cell>
          <cell r="F1137">
            <v>15.93</v>
          </cell>
          <cell r="G1137">
            <v>38.450000000000003</v>
          </cell>
          <cell r="H1137">
            <v>44.3</v>
          </cell>
          <cell r="I1137">
            <v>30.88</v>
          </cell>
          <cell r="J1137">
            <v>85.007545436651142</v>
          </cell>
          <cell r="K1137">
            <v>21.28</v>
          </cell>
          <cell r="L1137">
            <v>24.72</v>
          </cell>
          <cell r="M1137">
            <v>18.399999999999999</v>
          </cell>
          <cell r="N1137">
            <v>67.925324332876286</v>
          </cell>
          <cell r="O1137">
            <v>40.61</v>
          </cell>
          <cell r="P1137">
            <v>16.649999999999999</v>
          </cell>
          <cell r="Q1137">
            <v>19.95</v>
          </cell>
          <cell r="R1137">
            <v>53.04</v>
          </cell>
          <cell r="S1137">
            <v>16.2</v>
          </cell>
          <cell r="T1137">
            <v>58.28</v>
          </cell>
          <cell r="U1137">
            <v>76.540000000000006</v>
          </cell>
          <cell r="V1137">
            <v>10.6</v>
          </cell>
          <cell r="W1137">
            <v>14.97</v>
          </cell>
          <cell r="X1137">
            <v>113.8975458835358</v>
          </cell>
          <cell r="Y1137">
            <v>2141.12</v>
          </cell>
          <cell r="Z1137">
            <v>88.360653031578593</v>
          </cell>
          <cell r="AB1137">
            <v>40216</v>
          </cell>
          <cell r="AC1137">
            <v>103.87479316050745</v>
          </cell>
          <cell r="AD1137">
            <v>85.007545436651142</v>
          </cell>
          <cell r="AE1137">
            <v>67.925324332876286</v>
          </cell>
          <cell r="AF1137">
            <v>113.8975458835358</v>
          </cell>
          <cell r="AG1137">
            <v>88.360653031578593</v>
          </cell>
        </row>
        <row r="1138">
          <cell r="A1138">
            <v>40217</v>
          </cell>
          <cell r="B1138">
            <v>38.979999999999997</v>
          </cell>
          <cell r="C1138">
            <v>14.83</v>
          </cell>
          <cell r="D1138">
            <v>20.16</v>
          </cell>
          <cell r="E1138">
            <v>101.99944842801986</v>
          </cell>
          <cell r="F1138">
            <v>15.52</v>
          </cell>
          <cell r="G1138">
            <v>37.97</v>
          </cell>
          <cell r="H1138">
            <v>44</v>
          </cell>
          <cell r="I1138">
            <v>31.05</v>
          </cell>
          <cell r="J1138">
            <v>84.338298011941475</v>
          </cell>
          <cell r="K1138">
            <v>20.61</v>
          </cell>
          <cell r="L1138">
            <v>24.45</v>
          </cell>
          <cell r="M1138">
            <v>18.079999999999998</v>
          </cell>
          <cell r="N1138">
            <v>66.596350595928698</v>
          </cell>
          <cell r="O1138">
            <v>38.979999999999997</v>
          </cell>
          <cell r="P1138">
            <v>16.66</v>
          </cell>
          <cell r="Q1138">
            <v>20.16</v>
          </cell>
          <cell r="R1138">
            <v>52.82</v>
          </cell>
          <cell r="S1138">
            <v>16.420000000000002</v>
          </cell>
          <cell r="T1138">
            <v>58.31</v>
          </cell>
          <cell r="U1138">
            <v>77.349999999999994</v>
          </cell>
          <cell r="V1138">
            <v>11.05</v>
          </cell>
          <cell r="W1138">
            <v>14.87</v>
          </cell>
          <cell r="X1138">
            <v>113.81588293185291</v>
          </cell>
          <cell r="Y1138">
            <v>2126.0500000000002</v>
          </cell>
          <cell r="Z1138">
            <v>87.738737846448458</v>
          </cell>
          <cell r="AB1138">
            <v>40217</v>
          </cell>
          <cell r="AC1138">
            <v>101.99944842801986</v>
          </cell>
          <cell r="AD1138">
            <v>84.338298011941475</v>
          </cell>
          <cell r="AE1138">
            <v>66.596350595928698</v>
          </cell>
          <cell r="AF1138">
            <v>113.81588293185291</v>
          </cell>
          <cell r="AG1138">
            <v>87.738737846448458</v>
          </cell>
        </row>
        <row r="1139">
          <cell r="A1139">
            <v>40218</v>
          </cell>
          <cell r="B1139">
            <v>39.630000000000003</v>
          </cell>
          <cell r="C1139">
            <v>14.83</v>
          </cell>
          <cell r="D1139">
            <v>20.239999999999998</v>
          </cell>
          <cell r="E1139">
            <v>103.00606729178159</v>
          </cell>
          <cell r="F1139">
            <v>15.97</v>
          </cell>
          <cell r="G1139">
            <v>38.22</v>
          </cell>
          <cell r="H1139">
            <v>44.6</v>
          </cell>
          <cell r="I1139">
            <v>31.49</v>
          </cell>
          <cell r="J1139">
            <v>85.479955383505029</v>
          </cell>
          <cell r="K1139">
            <v>21.51</v>
          </cell>
          <cell r="L1139">
            <v>24.9</v>
          </cell>
          <cell r="M1139">
            <v>18.3</v>
          </cell>
          <cell r="N1139">
            <v>68.252294061807817</v>
          </cell>
          <cell r="O1139">
            <v>39.630000000000003</v>
          </cell>
          <cell r="P1139">
            <v>16.72</v>
          </cell>
          <cell r="Q1139">
            <v>20.239999999999998</v>
          </cell>
          <cell r="R1139">
            <v>53.39</v>
          </cell>
          <cell r="S1139">
            <v>16.62</v>
          </cell>
          <cell r="T1139">
            <v>58.75</v>
          </cell>
          <cell r="U1139">
            <v>78.959999999999994</v>
          </cell>
          <cell r="V1139">
            <v>11.04</v>
          </cell>
          <cell r="W1139">
            <v>15.26</v>
          </cell>
          <cell r="X1139">
            <v>115.29695191919258</v>
          </cell>
          <cell r="Y1139">
            <v>2150.87</v>
          </cell>
          <cell r="Z1139">
            <v>88.763020188514176</v>
          </cell>
          <cell r="AB1139">
            <v>40218</v>
          </cell>
          <cell r="AC1139">
            <v>103.00606729178159</v>
          </cell>
          <cell r="AD1139">
            <v>85.479955383505029</v>
          </cell>
          <cell r="AE1139">
            <v>68.252294061807817</v>
          </cell>
          <cell r="AF1139">
            <v>115.29695191919258</v>
          </cell>
          <cell r="AG1139">
            <v>88.763020188514176</v>
          </cell>
        </row>
        <row r="1140">
          <cell r="A1140">
            <v>40219</v>
          </cell>
          <cell r="B1140">
            <v>39.450000000000003</v>
          </cell>
          <cell r="C1140">
            <v>14.9</v>
          </cell>
          <cell r="D1140">
            <v>20.03</v>
          </cell>
          <cell r="E1140">
            <v>102.56480970766685</v>
          </cell>
          <cell r="F1140">
            <v>15.74</v>
          </cell>
          <cell r="G1140">
            <v>38.25</v>
          </cell>
          <cell r="H1140">
            <v>44.87</v>
          </cell>
          <cell r="I1140">
            <v>31.19</v>
          </cell>
          <cell r="J1140">
            <v>85.329046650482269</v>
          </cell>
          <cell r="K1140">
            <v>21.37</v>
          </cell>
          <cell r="L1140">
            <v>25.28</v>
          </cell>
          <cell r="M1140">
            <v>18.02</v>
          </cell>
          <cell r="N1140">
            <v>68.210104419365052</v>
          </cell>
          <cell r="O1140">
            <v>39.450000000000003</v>
          </cell>
          <cell r="P1140">
            <v>16.690000000000001</v>
          </cell>
          <cell r="Q1140">
            <v>20.03</v>
          </cell>
          <cell r="R1140">
            <v>53.55</v>
          </cell>
          <cell r="S1140">
            <v>16.600000000000001</v>
          </cell>
          <cell r="T1140">
            <v>58.61</v>
          </cell>
          <cell r="U1140">
            <v>77.38</v>
          </cell>
          <cell r="V1140">
            <v>10.85</v>
          </cell>
          <cell r="W1140">
            <v>15.07</v>
          </cell>
          <cell r="X1140">
            <v>114.41350726007768</v>
          </cell>
          <cell r="Y1140">
            <v>2147.87</v>
          </cell>
          <cell r="Z1140">
            <v>88.639214909457081</v>
          </cell>
          <cell r="AB1140">
            <v>40219</v>
          </cell>
          <cell r="AC1140">
            <v>102.56480970766685</v>
          </cell>
          <cell r="AD1140">
            <v>85.329046650482269</v>
          </cell>
          <cell r="AE1140">
            <v>68.210104419365052</v>
          </cell>
          <cell r="AF1140">
            <v>114.41350726007768</v>
          </cell>
          <cell r="AG1140">
            <v>88.639214909457081</v>
          </cell>
        </row>
        <row r="1141">
          <cell r="A1141">
            <v>40220</v>
          </cell>
          <cell r="B1141">
            <v>40.47</v>
          </cell>
          <cell r="C1141">
            <v>15.14</v>
          </cell>
          <cell r="D1141">
            <v>20.28</v>
          </cell>
          <cell r="E1141">
            <v>104.64699393270823</v>
          </cell>
          <cell r="F1141">
            <v>16.07</v>
          </cell>
          <cell r="G1141">
            <v>38.869999999999997</v>
          </cell>
          <cell r="H1141">
            <v>45.71</v>
          </cell>
          <cell r="I1141">
            <v>31.47</v>
          </cell>
          <cell r="J1141">
            <v>86.687225247687167</v>
          </cell>
          <cell r="K1141">
            <v>21.61</v>
          </cell>
          <cell r="L1141">
            <v>25.33</v>
          </cell>
          <cell r="M1141">
            <v>17.98</v>
          </cell>
          <cell r="N1141">
            <v>68.473789684632422</v>
          </cell>
          <cell r="O1141">
            <v>40.47</v>
          </cell>
          <cell r="P1141">
            <v>16.77</v>
          </cell>
          <cell r="Q1141">
            <v>20.28</v>
          </cell>
          <cell r="R1141">
            <v>55.68</v>
          </cell>
          <cell r="S1141">
            <v>16.23</v>
          </cell>
          <cell r="T1141">
            <v>58.99</v>
          </cell>
          <cell r="U1141">
            <v>79.239999999999995</v>
          </cell>
          <cell r="V1141">
            <v>11.1</v>
          </cell>
          <cell r="W1141">
            <v>15.09</v>
          </cell>
          <cell r="X1141">
            <v>116.49962448034057</v>
          </cell>
          <cell r="Y1141">
            <v>2177.41</v>
          </cell>
          <cell r="Z1141">
            <v>89.858284223905969</v>
          </cell>
          <cell r="AB1141">
            <v>40220</v>
          </cell>
          <cell r="AC1141">
            <v>104.64699393270823</v>
          </cell>
          <cell r="AD1141">
            <v>86.687225247687167</v>
          </cell>
          <cell r="AE1141">
            <v>68.473789684632422</v>
          </cell>
          <cell r="AF1141">
            <v>116.49962448034057</v>
          </cell>
          <cell r="AG1141">
            <v>89.858284223905969</v>
          </cell>
        </row>
        <row r="1142">
          <cell r="A1142">
            <v>40221</v>
          </cell>
          <cell r="B1142">
            <v>41.36</v>
          </cell>
          <cell r="C1142">
            <v>15.02</v>
          </cell>
          <cell r="D1142">
            <v>20.49</v>
          </cell>
          <cell r="E1142">
            <v>105.99834528405955</v>
          </cell>
          <cell r="F1142">
            <v>16.29</v>
          </cell>
          <cell r="G1142">
            <v>38.9</v>
          </cell>
          <cell r="H1142">
            <v>46.51</v>
          </cell>
          <cell r="I1142">
            <v>31.18</v>
          </cell>
          <cell r="J1142">
            <v>87.185880191588481</v>
          </cell>
          <cell r="K1142">
            <v>20.94</v>
          </cell>
          <cell r="L1142">
            <v>25.43</v>
          </cell>
          <cell r="M1142">
            <v>18.149999999999999</v>
          </cell>
          <cell r="N1142">
            <v>68.051893260204636</v>
          </cell>
          <cell r="O1142">
            <v>41.36</v>
          </cell>
          <cell r="P1142">
            <v>16.899999999999999</v>
          </cell>
          <cell r="Q1142">
            <v>20.49</v>
          </cell>
          <cell r="R1142">
            <v>55.63</v>
          </cell>
          <cell r="S1142">
            <v>16.559999999999999</v>
          </cell>
          <cell r="T1142">
            <v>58.99</v>
          </cell>
          <cell r="U1142">
            <v>78.72</v>
          </cell>
          <cell r="V1142">
            <v>11.64</v>
          </cell>
          <cell r="W1142">
            <v>15.09</v>
          </cell>
          <cell r="X1142">
            <v>117.06755318977157</v>
          </cell>
          <cell r="Y1142">
            <v>2183.5300000000002</v>
          </cell>
          <cell r="Z1142">
            <v>90.110846993182463</v>
          </cell>
          <cell r="AB1142">
            <v>40221</v>
          </cell>
          <cell r="AC1142">
            <v>105.99834528405955</v>
          </cell>
          <cell r="AD1142">
            <v>87.185880191588481</v>
          </cell>
          <cell r="AE1142">
            <v>68.051893260204636</v>
          </cell>
          <cell r="AF1142">
            <v>117.06755318977157</v>
          </cell>
          <cell r="AG1142">
            <v>90.110846993182463</v>
          </cell>
        </row>
        <row r="1143">
          <cell r="A1143">
            <v>40222</v>
          </cell>
          <cell r="B1143">
            <v>41.36</v>
          </cell>
          <cell r="C1143">
            <v>15.02</v>
          </cell>
          <cell r="D1143">
            <v>20.49</v>
          </cell>
          <cell r="E1143">
            <v>105.99834528405955</v>
          </cell>
          <cell r="F1143">
            <v>16.29</v>
          </cell>
          <cell r="G1143">
            <v>38.9</v>
          </cell>
          <cell r="H1143">
            <v>46.51</v>
          </cell>
          <cell r="I1143">
            <v>31.18</v>
          </cell>
          <cell r="J1143">
            <v>87.185880191588481</v>
          </cell>
          <cell r="K1143">
            <v>20.94</v>
          </cell>
          <cell r="L1143">
            <v>25.43</v>
          </cell>
          <cell r="M1143">
            <v>18.149999999999999</v>
          </cell>
          <cell r="N1143">
            <v>68.051893260204636</v>
          </cell>
          <cell r="O1143">
            <v>41.36</v>
          </cell>
          <cell r="P1143">
            <v>16.899999999999999</v>
          </cell>
          <cell r="Q1143">
            <v>20.49</v>
          </cell>
          <cell r="R1143">
            <v>55.63</v>
          </cell>
          <cell r="S1143">
            <v>16.559999999999999</v>
          </cell>
          <cell r="T1143">
            <v>58.99</v>
          </cell>
          <cell r="U1143">
            <v>78.72</v>
          </cell>
          <cell r="V1143">
            <v>11.64</v>
          </cell>
          <cell r="W1143">
            <v>15.09</v>
          </cell>
          <cell r="X1143">
            <v>117.06755318977157</v>
          </cell>
          <cell r="Y1143">
            <v>2183.5300000000002</v>
          </cell>
          <cell r="Z1143">
            <v>90.110846993182463</v>
          </cell>
          <cell r="AB1143">
            <v>40222</v>
          </cell>
          <cell r="AC1143">
            <v>105.99834528405955</v>
          </cell>
          <cell r="AD1143">
            <v>87.185880191588481</v>
          </cell>
          <cell r="AE1143">
            <v>68.051893260204636</v>
          </cell>
          <cell r="AF1143">
            <v>117.06755318977157</v>
          </cell>
          <cell r="AG1143">
            <v>90.110846993182463</v>
          </cell>
        </row>
        <row r="1144">
          <cell r="A1144">
            <v>40223</v>
          </cell>
          <cell r="B1144">
            <v>41.36</v>
          </cell>
          <cell r="C1144">
            <v>15.02</v>
          </cell>
          <cell r="D1144">
            <v>20.49</v>
          </cell>
          <cell r="E1144">
            <v>105.99834528405955</v>
          </cell>
          <cell r="F1144">
            <v>16.29</v>
          </cell>
          <cell r="G1144">
            <v>38.9</v>
          </cell>
          <cell r="H1144">
            <v>46.51</v>
          </cell>
          <cell r="I1144">
            <v>31.18</v>
          </cell>
          <cell r="J1144">
            <v>87.185880191588481</v>
          </cell>
          <cell r="K1144">
            <v>20.94</v>
          </cell>
          <cell r="L1144">
            <v>25.43</v>
          </cell>
          <cell r="M1144">
            <v>18.149999999999999</v>
          </cell>
          <cell r="N1144">
            <v>68.051893260204636</v>
          </cell>
          <cell r="O1144">
            <v>41.36</v>
          </cell>
          <cell r="P1144">
            <v>16.899999999999999</v>
          </cell>
          <cell r="Q1144">
            <v>20.49</v>
          </cell>
          <cell r="R1144">
            <v>55.63</v>
          </cell>
          <cell r="S1144">
            <v>16.559999999999999</v>
          </cell>
          <cell r="T1144">
            <v>58.99</v>
          </cell>
          <cell r="U1144">
            <v>78.72</v>
          </cell>
          <cell r="V1144">
            <v>11.64</v>
          </cell>
          <cell r="W1144">
            <v>15.09</v>
          </cell>
          <cell r="X1144">
            <v>117.06755318977157</v>
          </cell>
          <cell r="Y1144">
            <v>2183.5300000000002</v>
          </cell>
          <cell r="Z1144">
            <v>90.110846993182463</v>
          </cell>
          <cell r="AB1144">
            <v>40223</v>
          </cell>
          <cell r="AC1144">
            <v>105.99834528405955</v>
          </cell>
          <cell r="AD1144">
            <v>87.185880191588481</v>
          </cell>
          <cell r="AE1144">
            <v>68.051893260204636</v>
          </cell>
          <cell r="AF1144">
            <v>117.06755318977157</v>
          </cell>
          <cell r="AG1144">
            <v>90.110846993182463</v>
          </cell>
        </row>
        <row r="1145">
          <cell r="A1145">
            <v>40224</v>
          </cell>
          <cell r="B1145">
            <v>41.36</v>
          </cell>
          <cell r="C1145">
            <v>15.02</v>
          </cell>
          <cell r="D1145">
            <v>20.49</v>
          </cell>
          <cell r="E1145">
            <v>105.99834528405955</v>
          </cell>
          <cell r="F1145">
            <v>16.29</v>
          </cell>
          <cell r="G1145">
            <v>38.9</v>
          </cell>
          <cell r="H1145">
            <v>46.51</v>
          </cell>
          <cell r="I1145">
            <v>31.18</v>
          </cell>
          <cell r="J1145">
            <v>87.185880191588481</v>
          </cell>
          <cell r="K1145">
            <v>20.94</v>
          </cell>
          <cell r="L1145">
            <v>25.43</v>
          </cell>
          <cell r="M1145">
            <v>18.149999999999999</v>
          </cell>
          <cell r="N1145">
            <v>68.051893260204636</v>
          </cell>
          <cell r="O1145">
            <v>41.36</v>
          </cell>
          <cell r="P1145">
            <v>16.899999999999999</v>
          </cell>
          <cell r="Q1145">
            <v>20.49</v>
          </cell>
          <cell r="R1145">
            <v>55.63</v>
          </cell>
          <cell r="S1145">
            <v>16.559999999999999</v>
          </cell>
          <cell r="T1145">
            <v>58.99</v>
          </cell>
          <cell r="U1145">
            <v>78.72</v>
          </cell>
          <cell r="V1145">
            <v>11.64</v>
          </cell>
          <cell r="W1145">
            <v>15.09</v>
          </cell>
          <cell r="X1145">
            <v>117.06755318977157</v>
          </cell>
          <cell r="Y1145">
            <v>2183.5300000000002</v>
          </cell>
          <cell r="Z1145">
            <v>90.110846993182463</v>
          </cell>
          <cell r="AB1145">
            <v>40224</v>
          </cell>
          <cell r="AC1145">
            <v>105.99834528405955</v>
          </cell>
          <cell r="AD1145">
            <v>87.185880191588481</v>
          </cell>
          <cell r="AE1145">
            <v>68.051893260204636</v>
          </cell>
          <cell r="AF1145">
            <v>117.06755318977157</v>
          </cell>
          <cell r="AG1145">
            <v>90.110846993182463</v>
          </cell>
        </row>
        <row r="1146">
          <cell r="A1146">
            <v>40225</v>
          </cell>
          <cell r="B1146">
            <v>42.51</v>
          </cell>
          <cell r="C1146">
            <v>15.4</v>
          </cell>
          <cell r="D1146">
            <v>20.97</v>
          </cell>
          <cell r="E1146">
            <v>108.7699944842802</v>
          </cell>
          <cell r="F1146">
            <v>16.079999999999998</v>
          </cell>
          <cell r="G1146">
            <v>38.94</v>
          </cell>
          <cell r="H1146">
            <v>46.39</v>
          </cell>
          <cell r="I1146">
            <v>31.76</v>
          </cell>
          <cell r="J1146">
            <v>87.376156420182397</v>
          </cell>
          <cell r="K1146">
            <v>20.89</v>
          </cell>
          <cell r="L1146">
            <v>25.28</v>
          </cell>
          <cell r="M1146">
            <v>18.03</v>
          </cell>
          <cell r="N1146">
            <v>67.714376120662379</v>
          </cell>
          <cell r="O1146">
            <v>42.51</v>
          </cell>
          <cell r="P1146">
            <v>17.38</v>
          </cell>
          <cell r="Q1146">
            <v>20.97</v>
          </cell>
          <cell r="R1146">
            <v>56.95</v>
          </cell>
          <cell r="S1146">
            <v>16.8</v>
          </cell>
          <cell r="T1146">
            <v>59.88</v>
          </cell>
          <cell r="U1146">
            <v>79.650000000000006</v>
          </cell>
          <cell r="V1146">
            <v>11.61</v>
          </cell>
          <cell r="W1146">
            <v>15</v>
          </cell>
          <cell r="X1146">
            <v>119.06087160130394</v>
          </cell>
          <cell r="Y1146">
            <v>2214.19</v>
          </cell>
          <cell r="Z1146">
            <v>91.376136945146015</v>
          </cell>
          <cell r="AB1146">
            <v>40225</v>
          </cell>
          <cell r="AC1146">
            <v>108.7699944842802</v>
          </cell>
          <cell r="AD1146">
            <v>87.376156420182397</v>
          </cell>
          <cell r="AE1146">
            <v>67.714376120662379</v>
          </cell>
          <cell r="AF1146">
            <v>119.06087160130394</v>
          </cell>
          <cell r="AG1146">
            <v>91.376136945146015</v>
          </cell>
        </row>
        <row r="1147">
          <cell r="A1147">
            <v>40226</v>
          </cell>
          <cell r="B1147">
            <v>42.19</v>
          </cell>
          <cell r="C1147">
            <v>15.73</v>
          </cell>
          <cell r="D1147">
            <v>20.47</v>
          </cell>
          <cell r="E1147">
            <v>108.09431880860454</v>
          </cell>
          <cell r="F1147">
            <v>15.92</v>
          </cell>
          <cell r="G1147">
            <v>39.4</v>
          </cell>
          <cell r="H1147">
            <v>46.5</v>
          </cell>
          <cell r="I1147">
            <v>32.450000000000003</v>
          </cell>
          <cell r="J1147">
            <v>88.097893838986934</v>
          </cell>
          <cell r="K1147">
            <v>21.65</v>
          </cell>
          <cell r="L1147">
            <v>25.9</v>
          </cell>
          <cell r="M1147">
            <v>18.05</v>
          </cell>
          <cell r="N1147">
            <v>69.191013606159686</v>
          </cell>
          <cell r="O1147">
            <v>42.19</v>
          </cell>
          <cell r="P1147">
            <v>17.95</v>
          </cell>
          <cell r="Q1147">
            <v>20.47</v>
          </cell>
          <cell r="R1147">
            <v>58.12</v>
          </cell>
          <cell r="S1147">
            <v>17</v>
          </cell>
          <cell r="T1147">
            <v>60.27</v>
          </cell>
          <cell r="U1147">
            <v>80.37</v>
          </cell>
          <cell r="V1147">
            <v>11.9</v>
          </cell>
          <cell r="W1147">
            <v>15.01</v>
          </cell>
          <cell r="X1147">
            <v>119.99999554565717</v>
          </cell>
          <cell r="Y1147">
            <v>2226.29</v>
          </cell>
          <cell r="Z1147">
            <v>91.875484904009639</v>
          </cell>
          <cell r="AB1147">
            <v>40226</v>
          </cell>
          <cell r="AC1147">
            <v>108.09431880860454</v>
          </cell>
          <cell r="AD1147">
            <v>88.097893838986934</v>
          </cell>
          <cell r="AE1147">
            <v>69.191013606159686</v>
          </cell>
          <cell r="AF1147">
            <v>119.99999554565717</v>
          </cell>
          <cell r="AG1147">
            <v>91.875484904009639</v>
          </cell>
        </row>
        <row r="1148">
          <cell r="A1148">
            <v>40227</v>
          </cell>
          <cell r="B1148">
            <v>42.88</v>
          </cell>
          <cell r="C1148">
            <v>15.9</v>
          </cell>
          <cell r="D1148">
            <v>20.260000000000002</v>
          </cell>
          <cell r="E1148">
            <v>108.99062327633757</v>
          </cell>
          <cell r="F1148">
            <v>16.13</v>
          </cell>
          <cell r="G1148">
            <v>39.450000000000003</v>
          </cell>
          <cell r="H1148">
            <v>48.21</v>
          </cell>
          <cell r="I1148">
            <v>32.630000000000003</v>
          </cell>
          <cell r="J1148">
            <v>89.508562430286716</v>
          </cell>
          <cell r="K1148">
            <v>21.27</v>
          </cell>
          <cell r="L1148">
            <v>24.73</v>
          </cell>
          <cell r="M1148">
            <v>18.09</v>
          </cell>
          <cell r="N1148">
            <v>67.598354603944728</v>
          </cell>
          <cell r="O1148">
            <v>42.88</v>
          </cell>
          <cell r="P1148">
            <v>18.32</v>
          </cell>
          <cell r="Q1148">
            <v>20.260000000000002</v>
          </cell>
          <cell r="R1148">
            <v>57.92</v>
          </cell>
          <cell r="S1148">
            <v>16.97</v>
          </cell>
          <cell r="T1148">
            <v>60.71</v>
          </cell>
          <cell r="U1148">
            <v>81.260000000000005</v>
          </cell>
          <cell r="V1148">
            <v>11.91</v>
          </cell>
          <cell r="W1148">
            <v>15.27</v>
          </cell>
          <cell r="X1148">
            <v>120.82404896718452</v>
          </cell>
          <cell r="Y1148">
            <v>2241.71</v>
          </cell>
          <cell r="Z1148">
            <v>92.511844038363137</v>
          </cell>
          <cell r="AB1148">
            <v>40227</v>
          </cell>
          <cell r="AC1148">
            <v>108.99062327633757</v>
          </cell>
          <cell r="AD1148">
            <v>89.508562430286716</v>
          </cell>
          <cell r="AE1148">
            <v>67.598354603944728</v>
          </cell>
          <cell r="AF1148">
            <v>120.82404896718452</v>
          </cell>
          <cell r="AG1148">
            <v>92.511844038363137</v>
          </cell>
        </row>
        <row r="1149">
          <cell r="A1149">
            <v>40228</v>
          </cell>
          <cell r="B1149">
            <v>43.53</v>
          </cell>
          <cell r="C1149">
            <v>15.9</v>
          </cell>
          <cell r="D1149">
            <v>20.77</v>
          </cell>
          <cell r="E1149">
            <v>110.59018201875345</v>
          </cell>
          <cell r="F1149">
            <v>16.38</v>
          </cell>
          <cell r="G1149">
            <v>39.53</v>
          </cell>
          <cell r="H1149">
            <v>46.59</v>
          </cell>
          <cell r="I1149">
            <v>32.69</v>
          </cell>
          <cell r="J1149">
            <v>88.701528771078003</v>
          </cell>
          <cell r="K1149">
            <v>21.46</v>
          </cell>
          <cell r="L1149">
            <v>26.93</v>
          </cell>
          <cell r="M1149">
            <v>18.190000000000001</v>
          </cell>
          <cell r="N1149">
            <v>70.224659846007796</v>
          </cell>
          <cell r="O1149">
            <v>43.53</v>
          </cell>
          <cell r="P1149">
            <v>18.45</v>
          </cell>
          <cell r="Q1149">
            <v>20.77</v>
          </cell>
          <cell r="R1149">
            <v>57.61</v>
          </cell>
          <cell r="S1149">
            <v>18.239999999999998</v>
          </cell>
          <cell r="T1149">
            <v>60.75</v>
          </cell>
          <cell r="U1149">
            <v>81.72</v>
          </cell>
          <cell r="V1149">
            <v>12.02</v>
          </cell>
          <cell r="W1149">
            <v>15.19</v>
          </cell>
          <cell r="X1149">
            <v>121.85597172026831</v>
          </cell>
          <cell r="Y1149">
            <v>2243.87</v>
          </cell>
          <cell r="Z1149">
            <v>92.60098383928424</v>
          </cell>
          <cell r="AB1149">
            <v>40228</v>
          </cell>
          <cell r="AC1149">
            <v>110.59018201875345</v>
          </cell>
          <cell r="AD1149">
            <v>88.701528771078003</v>
          </cell>
          <cell r="AE1149">
            <v>70.224659846007796</v>
          </cell>
          <cell r="AF1149">
            <v>121.85597172026831</v>
          </cell>
          <cell r="AG1149">
            <v>92.60098383928424</v>
          </cell>
        </row>
      </sheetData>
      <sheetData sheetId="7"/>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mos"/>
      <sheetName val="Minefinders"/>
      <sheetName val="Gammon Lake"/>
      <sheetName val="Aurelian"/>
      <sheetName val="Linear"/>
      <sheetName val="__FDSCACHE__"/>
      <sheetName val="Benchmarking Multiples"/>
      <sheetName val="Situation Overview"/>
      <sheetName val="Ownership Summary"/>
      <sheetName val="Analyst Recommendations"/>
      <sheetName val="Comp Multiples"/>
      <sheetName val="Exchange Ratio"/>
      <sheetName val="Pro Forma Market Cap"/>
      <sheetName val="Cross Ownership"/>
      <sheetName val="Pro Forma Production"/>
      <sheetName val="Reserve Table"/>
      <sheetName val="MDG Ownership Raw"/>
      <sheetName val="AUY Ownership Raw"/>
      <sheetName val="Barrick-Agnico Exchange Ratio"/>
      <sheetName val="Goldcorp-Agnico Exchange Ratio"/>
      <sheetName val="Newmont-Agnico Exchange Ratio"/>
      <sheetName val="Operating Comps (PF Kinross)"/>
      <sheetName val="Yamana-Agnico Exchange Ratio"/>
      <sheetName val="Gold Performance"/>
      <sheetName val="Kinross-Agnico Exchange Ratio"/>
      <sheetName val="Beta P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
          <cell r="C2" t="str">
            <v>Shareholder</v>
          </cell>
          <cell r="E2" t="str">
            <v>Holdings (mm)</v>
          </cell>
          <cell r="F2" t="str">
            <v>% O/S</v>
          </cell>
          <cell r="G2" t="str">
            <v>Options (mm)</v>
          </cell>
        </row>
        <row r="3">
          <cell r="C3" t="str">
            <v>10 Largest Institutions</v>
          </cell>
        </row>
        <row r="4">
          <cell r="C4" t="str">
            <v>Fidelity Management &amp; Research</v>
          </cell>
          <cell r="D4">
            <v>15687000</v>
          </cell>
          <cell r="E4">
            <v>15.686999999999999</v>
          </cell>
          <cell r="F4">
            <v>15.518776463139567</v>
          </cell>
        </row>
        <row r="5">
          <cell r="C5" t="str">
            <v>Royce &amp; Associates LLC</v>
          </cell>
          <cell r="D5">
            <v>7977300</v>
          </cell>
          <cell r="E5">
            <v>7.9772999999999996</v>
          </cell>
          <cell r="F5">
            <v>7.8917533932175212</v>
          </cell>
        </row>
        <row r="6">
          <cell r="C6" t="str">
            <v>T. Rowe Price Associates, Inc. (MD)</v>
          </cell>
          <cell r="D6">
            <v>5900922</v>
          </cell>
          <cell r="E6">
            <v>5.9009219999999996</v>
          </cell>
          <cell r="F6">
            <v>5.8376419611412285</v>
          </cell>
        </row>
        <row r="7">
          <cell r="C7" t="str">
            <v>M&amp;G Investment Management Ltd.</v>
          </cell>
          <cell r="D7">
            <v>5700000</v>
          </cell>
          <cell r="E7">
            <v>5.7</v>
          </cell>
          <cell r="F7">
            <v>5.6388745993431204</v>
          </cell>
        </row>
        <row r="8">
          <cell r="C8" t="str">
            <v>Barclays Global Investors NA (CA)</v>
          </cell>
          <cell r="D8">
            <v>4332287</v>
          </cell>
          <cell r="E8">
            <v>4.332287</v>
          </cell>
          <cell r="F8">
            <v>4.2858286177832303</v>
          </cell>
        </row>
        <row r="9">
          <cell r="C9" t="str">
            <v>Blackrock Investment Management (UK) Ltd.</v>
          </cell>
          <cell r="D9">
            <v>2507000</v>
          </cell>
          <cell r="E9">
            <v>2.5070000000000001</v>
          </cell>
          <cell r="F9">
            <v>2.4801155474654744</v>
          </cell>
        </row>
        <row r="10">
          <cell r="C10" t="str">
            <v>CPP Investment Board</v>
          </cell>
          <cell r="D10">
            <v>2047000</v>
          </cell>
          <cell r="E10">
            <v>2.0470000000000002</v>
          </cell>
          <cell r="F10">
            <v>2.0250484745360295</v>
          </cell>
        </row>
        <row r="11">
          <cell r="C11" t="str">
            <v>Pyramis Global Advisors LLC</v>
          </cell>
          <cell r="D11">
            <v>1762700</v>
          </cell>
          <cell r="E11">
            <v>1.7626999999999999</v>
          </cell>
          <cell r="F11">
            <v>1.7437972379407225</v>
          </cell>
        </row>
        <row r="12">
          <cell r="C12" t="str">
            <v>AGF Funds, Inc.</v>
          </cell>
          <cell r="D12">
            <v>1614800</v>
          </cell>
          <cell r="E12">
            <v>1.6148</v>
          </cell>
          <cell r="F12">
            <v>1.5974832812314508</v>
          </cell>
        </row>
        <row r="13">
          <cell r="C13" t="str">
            <v>U. S. Global Investors, Inc.</v>
          </cell>
          <cell r="D13">
            <v>1576900</v>
          </cell>
          <cell r="E13">
            <v>1.5769</v>
          </cell>
          <cell r="F13">
            <v>1.5599897115270467</v>
          </cell>
        </row>
        <row r="14">
          <cell r="C14" t="str">
            <v>Total</v>
          </cell>
          <cell r="E14">
            <v>49.105909000000004</v>
          </cell>
          <cell r="F14">
            <v>48.579309287325394</v>
          </cell>
        </row>
        <row r="15">
          <cell r="C15" t="str">
            <v>Other Institutions</v>
          </cell>
          <cell r="E15">
            <v>38.445315999999998</v>
          </cell>
          <cell r="F15">
            <v>38.03303786949467</v>
          </cell>
        </row>
        <row r="16">
          <cell r="C16" t="str">
            <v>Insiders</v>
          </cell>
          <cell r="E16">
            <v>0.320546</v>
          </cell>
          <cell r="F16">
            <v>0.31710854338965611</v>
          </cell>
          <cell r="G16">
            <v>0.83682999999999996</v>
          </cell>
        </row>
        <row r="17">
          <cell r="C17" t="str">
            <v>Total</v>
          </cell>
          <cell r="E17">
            <v>87.871770999999995</v>
          </cell>
          <cell r="F17">
            <v>0.31710854338965611</v>
          </cell>
          <cell r="G17">
            <v>0.83682999999999996</v>
          </cell>
        </row>
        <row r="18">
          <cell r="C18" t="str">
            <v>Implied Retail Float</v>
          </cell>
          <cell r="E18">
            <v>13.212229000000008</v>
          </cell>
          <cell r="F18">
            <v>13.070544299790281</v>
          </cell>
        </row>
        <row r="19">
          <cell r="C19" t="str">
            <v>Total Public Float</v>
          </cell>
          <cell r="E19">
            <v>100.76345400000001</v>
          </cell>
        </row>
        <row r="20">
          <cell r="C20" t="str">
            <v>Basic Shares Outstanding</v>
          </cell>
          <cell r="E20">
            <v>101.084</v>
          </cell>
        </row>
        <row r="21">
          <cell r="C21" t="str">
            <v>Options</v>
          </cell>
          <cell r="E21">
            <v>0.83682999999999996</v>
          </cell>
        </row>
        <row r="22">
          <cell r="C22" t="str">
            <v>Fully Diluted Shares Outstanding</v>
          </cell>
          <cell r="E22">
            <v>101.92083000000001</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ployees"/>
      <sheetName val="Annual"/>
      <sheetName val="Contribution, Per Order"/>
      <sheetName val="Quarterly"/>
      <sheetName val="Monthly"/>
      <sheetName val="Model"/>
      <sheetName val="Sources-Uses"/>
      <sheetName val="Consolidated Income Statements"/>
      <sheetName val="Consolidated Cash Flow"/>
      <sheetName val="Consolidated Trended BS"/>
      <sheetName val="CPAP Income Statements"/>
      <sheetName val="Patients"/>
    </sheetNames>
    <sheetDataSet>
      <sheetData sheetId="0"/>
      <sheetData sheetId="1"/>
      <sheetData sheetId="2"/>
      <sheetData sheetId="3"/>
      <sheetData sheetId="4"/>
      <sheetData sheetId="5"/>
      <sheetData sheetId="6">
        <row r="1">
          <cell r="A1" t="str">
            <v>Simplex Healthcare</v>
          </cell>
          <cell r="K1" t="str">
            <v>($000s except per lead/patient)</v>
          </cell>
        </row>
        <row r="2">
          <cell r="A2" t="str">
            <v>Financial Information</v>
          </cell>
        </row>
        <row r="5">
          <cell r="E5">
            <v>39447</v>
          </cell>
          <cell r="F5">
            <v>39478</v>
          </cell>
          <cell r="G5">
            <v>39507</v>
          </cell>
          <cell r="H5">
            <v>39538</v>
          </cell>
          <cell r="I5">
            <v>39568</v>
          </cell>
          <cell r="J5">
            <v>39599</v>
          </cell>
          <cell r="K5">
            <v>39629</v>
          </cell>
          <cell r="L5">
            <v>39660</v>
          </cell>
          <cell r="M5">
            <v>39691</v>
          </cell>
          <cell r="N5">
            <v>39721</v>
          </cell>
          <cell r="O5">
            <v>39752</v>
          </cell>
          <cell r="P5">
            <v>39782</v>
          </cell>
          <cell r="Q5">
            <v>39813</v>
          </cell>
          <cell r="R5">
            <v>39844</v>
          </cell>
          <cell r="S5">
            <v>39872</v>
          </cell>
          <cell r="T5">
            <v>39903</v>
          </cell>
          <cell r="U5">
            <v>39933</v>
          </cell>
          <cell r="V5">
            <v>39964</v>
          </cell>
          <cell r="W5">
            <v>39994</v>
          </cell>
          <cell r="X5">
            <v>40025</v>
          </cell>
          <cell r="Y5">
            <v>40056</v>
          </cell>
          <cell r="Z5">
            <v>40086</v>
          </cell>
          <cell r="AA5">
            <v>40117</v>
          </cell>
          <cell r="AB5">
            <v>40147</v>
          </cell>
          <cell r="AC5">
            <v>40178</v>
          </cell>
          <cell r="AD5">
            <v>40209</v>
          </cell>
          <cell r="AE5">
            <v>40237</v>
          </cell>
          <cell r="AF5">
            <v>40268</v>
          </cell>
          <cell r="AG5">
            <v>40298</v>
          </cell>
          <cell r="AH5">
            <v>40329</v>
          </cell>
          <cell r="AI5">
            <v>40359</v>
          </cell>
          <cell r="AJ5">
            <v>40390</v>
          </cell>
          <cell r="AK5">
            <v>40421</v>
          </cell>
          <cell r="AL5">
            <v>40451</v>
          </cell>
          <cell r="AM5">
            <v>40482</v>
          </cell>
          <cell r="AN5">
            <v>40512</v>
          </cell>
          <cell r="AO5">
            <v>40543</v>
          </cell>
          <cell r="AP5">
            <v>40574</v>
          </cell>
          <cell r="AQ5">
            <v>40602</v>
          </cell>
          <cell r="AR5">
            <v>40633</v>
          </cell>
          <cell r="AS5">
            <v>40663</v>
          </cell>
          <cell r="AT5">
            <v>40694</v>
          </cell>
          <cell r="AU5">
            <v>40724</v>
          </cell>
        </row>
        <row r="7">
          <cell r="A7" t="str">
            <v>Sources of Funds</v>
          </cell>
        </row>
        <row r="8">
          <cell r="A8" t="str">
            <v>EBITDA</v>
          </cell>
          <cell r="F8">
            <v>208.01463000000001</v>
          </cell>
          <cell r="G8">
            <v>506.39433000000002</v>
          </cell>
          <cell r="H8">
            <v>0</v>
          </cell>
          <cell r="I8">
            <v>652.72252000000003</v>
          </cell>
          <cell r="J8">
            <v>362.51513</v>
          </cell>
          <cell r="K8">
            <v>1422.47766</v>
          </cell>
          <cell r="L8">
            <v>1419.66896</v>
          </cell>
          <cell r="M8">
            <v>1053.2940900000001</v>
          </cell>
          <cell r="N8">
            <v>1149.3172400000001</v>
          </cell>
          <cell r="O8">
            <v>1427.3793799999999</v>
          </cell>
          <cell r="P8">
            <v>498.75577000000004</v>
          </cell>
          <cell r="Q8">
            <v>563.72334000000001</v>
          </cell>
          <cell r="R8">
            <v>1143.47279</v>
          </cell>
          <cell r="S8">
            <v>1278.7555300000001</v>
          </cell>
          <cell r="T8">
            <v>1916.8099099999999</v>
          </cell>
          <cell r="U8">
            <v>1576.0168000000001</v>
          </cell>
          <cell r="V8">
            <v>2249.6795200000001</v>
          </cell>
          <cell r="W8">
            <v>2280.65</v>
          </cell>
          <cell r="X8">
            <v>2101.0610000000001</v>
          </cell>
          <cell r="Y8">
            <v>1806.578</v>
          </cell>
          <cell r="Z8">
            <v>731.89200000000005</v>
          </cell>
          <cell r="AA8">
            <v>557.72</v>
          </cell>
          <cell r="AB8">
            <v>0</v>
          </cell>
          <cell r="AC8">
            <v>0</v>
          </cell>
          <cell r="AD8">
            <v>462.39600000000002</v>
          </cell>
          <cell r="AE8">
            <v>801.22</v>
          </cell>
          <cell r="AF8">
            <v>0</v>
          </cell>
          <cell r="AG8">
            <v>89.986999999999995</v>
          </cell>
          <cell r="AH8">
            <v>0</v>
          </cell>
          <cell r="AI8">
            <v>0.25408999999985099</v>
          </cell>
          <cell r="AJ8">
            <v>0</v>
          </cell>
          <cell r="AK8">
            <v>342.46956</v>
          </cell>
          <cell r="AL8">
            <v>769.88452000000007</v>
          </cell>
          <cell r="AM8">
            <v>274.02758</v>
          </cell>
          <cell r="AN8">
            <v>0</v>
          </cell>
          <cell r="AO8">
            <v>0</v>
          </cell>
          <cell r="AP8">
            <v>919.28688999999997</v>
          </cell>
          <cell r="AQ8">
            <v>601.72368000000006</v>
          </cell>
          <cell r="AR8">
            <v>1010.73857</v>
          </cell>
          <cell r="AS8">
            <v>1044.0696700000001</v>
          </cell>
          <cell r="AT8">
            <v>976.06568000000095</v>
          </cell>
          <cell r="AU8">
            <v>299.21821</v>
          </cell>
        </row>
        <row r="9">
          <cell r="A9" t="str">
            <v>Advertising amortization</v>
          </cell>
          <cell r="F9">
            <v>153.65810000000002</v>
          </cell>
          <cell r="G9">
            <v>168.03989999999999</v>
          </cell>
          <cell r="H9">
            <v>174.77841000000004</v>
          </cell>
          <cell r="I9">
            <v>-225.92309000000003</v>
          </cell>
          <cell r="J9">
            <v>112.87943</v>
          </cell>
          <cell r="K9">
            <v>165.60878000000002</v>
          </cell>
          <cell r="L9">
            <v>221.81672999999998</v>
          </cell>
          <cell r="M9">
            <v>268.37019999999995</v>
          </cell>
          <cell r="N9">
            <v>317.05687000000012</v>
          </cell>
          <cell r="O9">
            <v>382.84215999999992</v>
          </cell>
          <cell r="P9">
            <v>425.83661999999987</v>
          </cell>
          <cell r="Q9">
            <v>456.91395999999997</v>
          </cell>
          <cell r="R9">
            <v>496.11941000000013</v>
          </cell>
          <cell r="S9">
            <v>537.30562999999984</v>
          </cell>
          <cell r="T9">
            <v>595.14273000000003</v>
          </cell>
          <cell r="U9">
            <v>673.39832000000035</v>
          </cell>
          <cell r="V9">
            <v>721.76447999999948</v>
          </cell>
          <cell r="W9">
            <v>761.64749000000018</v>
          </cell>
          <cell r="X9">
            <v>814.60091999999997</v>
          </cell>
          <cell r="Y9">
            <v>860.52778000000023</v>
          </cell>
          <cell r="Z9">
            <v>899.66566999999998</v>
          </cell>
          <cell r="AA9">
            <v>955.18055000000072</v>
          </cell>
          <cell r="AB9">
            <v>978.67560999999944</v>
          </cell>
          <cell r="AC9">
            <v>1011.9612400000002</v>
          </cell>
          <cell r="AD9">
            <v>1049.918629999999</v>
          </cell>
          <cell r="AE9">
            <v>1067.6721300000008</v>
          </cell>
          <cell r="AF9">
            <v>1081.2008699999992</v>
          </cell>
          <cell r="AG9">
            <v>1082.5337100000008</v>
          </cell>
          <cell r="AH9">
            <v>1094.9178699999991</v>
          </cell>
          <cell r="AI9">
            <v>1115.3541600000001</v>
          </cell>
          <cell r="AJ9">
            <v>1121.9153900000006</v>
          </cell>
          <cell r="AK9">
            <v>1122.1526299999989</v>
          </cell>
          <cell r="AL9">
            <v>1136.0011000000015</v>
          </cell>
          <cell r="AM9">
            <v>1149.844009999998</v>
          </cell>
          <cell r="AN9">
            <v>1194.1179999999999</v>
          </cell>
          <cell r="AO9">
            <v>1244.7264000000023</v>
          </cell>
          <cell r="AP9">
            <v>1289.6547199999989</v>
          </cell>
          <cell r="AQ9">
            <v>1338.9981700000019</v>
          </cell>
          <cell r="AR9">
            <v>1390.7519800000005</v>
          </cell>
          <cell r="AS9">
            <v>1440.5118799999989</v>
          </cell>
          <cell r="AT9">
            <v>1488.2886999999992</v>
          </cell>
          <cell r="AU9">
            <v>1522.1981000000014</v>
          </cell>
        </row>
        <row r="10">
          <cell r="A10" t="str">
            <v>Cash on balance sheet</v>
          </cell>
          <cell r="F10">
            <v>892.85805999999957</v>
          </cell>
          <cell r="G10">
            <v>1196.2013900000006</v>
          </cell>
          <cell r="H10">
            <v>1252.2283199999993</v>
          </cell>
          <cell r="I10">
            <v>403.37887000000012</v>
          </cell>
          <cell r="J10">
            <v>207.91508000000007</v>
          </cell>
          <cell r="K10">
            <v>1413.0556099999999</v>
          </cell>
          <cell r="L10">
            <v>1812.4473800000003</v>
          </cell>
          <cell r="M10">
            <v>0</v>
          </cell>
          <cell r="N10">
            <v>1659.0275199999996</v>
          </cell>
          <cell r="O10">
            <v>0</v>
          </cell>
          <cell r="P10">
            <v>1988.7593299999992</v>
          </cell>
          <cell r="Q10">
            <v>107.54120999999996</v>
          </cell>
          <cell r="R10">
            <v>2875.0840099999996</v>
          </cell>
          <cell r="S10">
            <v>0</v>
          </cell>
          <cell r="T10">
            <v>0</v>
          </cell>
          <cell r="U10">
            <v>1815.5425600000005</v>
          </cell>
          <cell r="V10">
            <v>615.60356000000047</v>
          </cell>
          <cell r="W10">
            <v>0</v>
          </cell>
          <cell r="X10">
            <v>0</v>
          </cell>
          <cell r="Y10">
            <v>155.27937999999895</v>
          </cell>
          <cell r="Z10">
            <v>2317.0248509999997</v>
          </cell>
          <cell r="AA10">
            <v>0</v>
          </cell>
          <cell r="AB10">
            <v>399.36930999999868</v>
          </cell>
          <cell r="AC10">
            <v>64.819903000000863</v>
          </cell>
          <cell r="AD10">
            <v>3131.9953710999994</v>
          </cell>
          <cell r="AE10">
            <v>2369.7282400000004</v>
          </cell>
          <cell r="AF10">
            <v>0</v>
          </cell>
          <cell r="AG10">
            <v>3517.9352499999991</v>
          </cell>
          <cell r="AH10">
            <v>833.44349000000022</v>
          </cell>
          <cell r="AI10">
            <v>2278.9944009999995</v>
          </cell>
          <cell r="AJ10">
            <v>0</v>
          </cell>
          <cell r="AK10">
            <v>0</v>
          </cell>
          <cell r="AL10">
            <v>0</v>
          </cell>
          <cell r="AM10">
            <v>418.28763000000083</v>
          </cell>
          <cell r="AN10">
            <v>0</v>
          </cell>
          <cell r="AO10">
            <v>65.590190000000405</v>
          </cell>
          <cell r="AP10">
            <v>3213.2817500000001</v>
          </cell>
          <cell r="AQ10">
            <v>160.08766000000014</v>
          </cell>
          <cell r="AR10">
            <v>884.11627999999985</v>
          </cell>
          <cell r="AS10">
            <v>667.36848999999972</v>
          </cell>
          <cell r="AT10">
            <v>0</v>
          </cell>
          <cell r="AU10">
            <v>0</v>
          </cell>
        </row>
        <row r="11">
          <cell r="A11" t="str">
            <v>Bank line of credit</v>
          </cell>
        </row>
        <row r="12">
          <cell r="A12" t="str">
            <v>Facility term loans</v>
          </cell>
        </row>
        <row r="13">
          <cell r="A13" t="str">
            <v>Primary equity net proceeds</v>
          </cell>
        </row>
        <row r="15">
          <cell r="A15" t="str">
            <v>Total sources of funds</v>
          </cell>
          <cell r="F15">
            <v>1254.5307899999996</v>
          </cell>
          <cell r="G15">
            <v>1870.6356200000007</v>
          </cell>
          <cell r="H15">
            <v>1427.0067299999994</v>
          </cell>
          <cell r="I15">
            <v>830.17830000000015</v>
          </cell>
          <cell r="J15">
            <v>683.30964000000006</v>
          </cell>
          <cell r="K15">
            <v>3001.1420499999999</v>
          </cell>
          <cell r="L15">
            <v>3453.93307</v>
          </cell>
          <cell r="M15">
            <v>1321.6642900000002</v>
          </cell>
          <cell r="N15">
            <v>3125.4016299999998</v>
          </cell>
          <cell r="O15">
            <v>1810.2215399999998</v>
          </cell>
          <cell r="P15">
            <v>2913.3517199999992</v>
          </cell>
          <cell r="Q15">
            <v>1128.17851</v>
          </cell>
          <cell r="R15">
            <v>4514.6762099999996</v>
          </cell>
          <cell r="S15">
            <v>1816.06116</v>
          </cell>
          <cell r="T15">
            <v>2511.95264</v>
          </cell>
          <cell r="U15">
            <v>4064.9576800000013</v>
          </cell>
          <cell r="V15">
            <v>3587.04756</v>
          </cell>
          <cell r="W15">
            <v>3042.2974900000004</v>
          </cell>
          <cell r="X15">
            <v>2915.66192</v>
          </cell>
          <cell r="Y15">
            <v>2822.3851599999994</v>
          </cell>
          <cell r="Z15">
            <v>3948.5825209999998</v>
          </cell>
          <cell r="AA15">
            <v>1512.9005500000007</v>
          </cell>
          <cell r="AB15">
            <v>1378.044919999998</v>
          </cell>
          <cell r="AC15">
            <v>1076.7811430000011</v>
          </cell>
          <cell r="AD15">
            <v>4644.3100010999988</v>
          </cell>
          <cell r="AE15">
            <v>4238.6203700000015</v>
          </cell>
          <cell r="AF15">
            <v>1081.2008699999992</v>
          </cell>
          <cell r="AG15">
            <v>4690.4559600000002</v>
          </cell>
          <cell r="AH15">
            <v>1928.3613599999994</v>
          </cell>
          <cell r="AI15">
            <v>3394.6026509999992</v>
          </cell>
          <cell r="AJ15">
            <v>1121.9153900000006</v>
          </cell>
          <cell r="AK15">
            <v>1464.6221899999989</v>
          </cell>
          <cell r="AL15">
            <v>1905.8856200000016</v>
          </cell>
          <cell r="AM15">
            <v>1842.1592199999986</v>
          </cell>
          <cell r="AN15">
            <v>1194.1179999999999</v>
          </cell>
          <cell r="AO15">
            <v>1310.3165900000026</v>
          </cell>
          <cell r="AP15">
            <v>5422.223359999999</v>
          </cell>
          <cell r="AQ15">
            <v>2100.8095100000019</v>
          </cell>
          <cell r="AR15">
            <v>3285.6068300000002</v>
          </cell>
          <cell r="AS15">
            <v>3151.9500399999988</v>
          </cell>
          <cell r="AT15">
            <v>2464.3543800000002</v>
          </cell>
          <cell r="AU15">
            <v>1821.4163100000014</v>
          </cell>
        </row>
        <row r="17">
          <cell r="A17" t="str">
            <v>Uses of funds</v>
          </cell>
        </row>
        <row r="18">
          <cell r="A18" t="str">
            <v>Operating losses</v>
          </cell>
          <cell r="F18">
            <v>0</v>
          </cell>
          <cell r="G18">
            <v>0</v>
          </cell>
          <cell r="H18">
            <v>-181.69904</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-629.83299999999997</v>
          </cell>
          <cell r="AC18">
            <v>-1446.221</v>
          </cell>
          <cell r="AD18">
            <v>0</v>
          </cell>
          <cell r="AE18">
            <v>0</v>
          </cell>
          <cell r="AF18">
            <v>-55.404000000000003</v>
          </cell>
          <cell r="AG18">
            <v>0</v>
          </cell>
          <cell r="AH18">
            <v>-255.261</v>
          </cell>
          <cell r="AI18">
            <v>0</v>
          </cell>
          <cell r="AJ18">
            <v>-257.45773000000003</v>
          </cell>
          <cell r="AK18">
            <v>0</v>
          </cell>
          <cell r="AL18">
            <v>0</v>
          </cell>
          <cell r="AM18">
            <v>0</v>
          </cell>
          <cell r="AN18">
            <v>-3887.8077899999998</v>
          </cell>
          <cell r="AO18">
            <v>-1457.4392499999999</v>
          </cell>
          <cell r="AP18">
            <v>0</v>
          </cell>
          <cell r="AQ18">
            <v>0</v>
          </cell>
          <cell r="AR18">
            <v>0</v>
          </cell>
          <cell r="AS18">
            <v>0</v>
          </cell>
          <cell r="AT18">
            <v>0</v>
          </cell>
          <cell r="AU18">
            <v>0</v>
          </cell>
        </row>
        <row r="19">
          <cell r="A19" t="str">
            <v>Working capital (inventory?)</v>
          </cell>
          <cell r="F19">
            <v>1440.14716</v>
          </cell>
          <cell r="G19">
            <v>820.92147999999997</v>
          </cell>
          <cell r="H19">
            <v>-91.521930000000793</v>
          </cell>
          <cell r="I19">
            <v>-411.36942999999928</v>
          </cell>
          <cell r="J19">
            <v>147.28198999999995</v>
          </cell>
          <cell r="K19">
            <v>-157.30135000000064</v>
          </cell>
          <cell r="L19">
            <v>600.17224999999962</v>
          </cell>
          <cell r="M19">
            <v>-65.391699999998309</v>
          </cell>
          <cell r="N19">
            <v>337.50522999999885</v>
          </cell>
          <cell r="O19">
            <v>-160.30250999999862</v>
          </cell>
          <cell r="P19">
            <v>94.978759999999056</v>
          </cell>
          <cell r="Q19">
            <v>1950.6684599999999</v>
          </cell>
          <cell r="R19">
            <v>3867.2531099999987</v>
          </cell>
          <cell r="S19">
            <v>-201.55784999999833</v>
          </cell>
          <cell r="T19">
            <v>-3816.0039700000016</v>
          </cell>
          <cell r="U19">
            <v>397.22957999999835</v>
          </cell>
          <cell r="V19">
            <v>2470.4624400000039</v>
          </cell>
          <cell r="W19">
            <v>-4111.2837399999999</v>
          </cell>
          <cell r="X19">
            <v>-964.20818999999938</v>
          </cell>
          <cell r="Y19">
            <v>871.05333000000064</v>
          </cell>
          <cell r="Z19">
            <v>-801.67009900000266</v>
          </cell>
          <cell r="AA19">
            <v>-2233.5724800000007</v>
          </cell>
          <cell r="AB19">
            <v>-1542.4061599999986</v>
          </cell>
          <cell r="AC19">
            <v>6679.5414130000036</v>
          </cell>
          <cell r="AD19">
            <v>3212.069051099993</v>
          </cell>
          <cell r="AE19">
            <v>1822.1231499999994</v>
          </cell>
          <cell r="AF19">
            <v>-2442.9718999999968</v>
          </cell>
          <cell r="AG19">
            <v>3461.7295999999988</v>
          </cell>
          <cell r="AH19">
            <v>1006.0384900000008</v>
          </cell>
          <cell r="AI19">
            <v>5191.4977010000021</v>
          </cell>
          <cell r="AJ19">
            <v>1343.7291799999948</v>
          </cell>
          <cell r="AK19">
            <v>-1513.3374199999962</v>
          </cell>
          <cell r="AL19">
            <v>-2501.0503099999969</v>
          </cell>
          <cell r="AM19">
            <v>-31.456789999998364</v>
          </cell>
          <cell r="AN19">
            <v>-3349.6262300000053</v>
          </cell>
          <cell r="AO19">
            <v>-6137.7662899999959</v>
          </cell>
          <cell r="AP19">
            <v>3745.6543399999973</v>
          </cell>
          <cell r="AQ19">
            <v>-966.61743000000297</v>
          </cell>
          <cell r="AR19">
            <v>-626.20507999999791</v>
          </cell>
          <cell r="AS19">
            <v>164.87141999999949</v>
          </cell>
          <cell r="AT19">
            <v>-185.46482999999989</v>
          </cell>
          <cell r="AU19">
            <v>-1588.7381470000037</v>
          </cell>
        </row>
        <row r="20">
          <cell r="A20" t="str">
            <v>Excess cash</v>
          </cell>
          <cell r="F20">
            <v>0</v>
          </cell>
          <cell r="G20">
            <v>0</v>
          </cell>
          <cell r="H20">
            <v>0</v>
          </cell>
          <cell r="I20">
            <v>0</v>
          </cell>
          <cell r="J20">
            <v>0</v>
          </cell>
          <cell r="K20">
            <v>0</v>
          </cell>
          <cell r="L20">
            <v>0</v>
          </cell>
          <cell r="M20">
            <v>7364.6649200000002</v>
          </cell>
          <cell r="N20">
            <v>0</v>
          </cell>
          <cell r="O20">
            <v>4127.0197099999987</v>
          </cell>
          <cell r="P20">
            <v>0</v>
          </cell>
          <cell r="Q20">
            <v>0</v>
          </cell>
          <cell r="R20">
            <v>0</v>
          </cell>
          <cell r="S20">
            <v>3794.8111500000005</v>
          </cell>
          <cell r="T20">
            <v>3251.5484999999999</v>
          </cell>
          <cell r="U20">
            <v>0</v>
          </cell>
          <cell r="V20">
            <v>0</v>
          </cell>
          <cell r="W20">
            <v>1097.0290500000008</v>
          </cell>
          <cell r="X20">
            <v>1177.6363899999988</v>
          </cell>
          <cell r="Y20">
            <v>0</v>
          </cell>
          <cell r="Z20">
            <v>0</v>
          </cell>
          <cell r="AA20">
            <v>863.4163099999987</v>
          </cell>
          <cell r="AB20">
            <v>0</v>
          </cell>
          <cell r="AC20">
            <v>0</v>
          </cell>
          <cell r="AD20">
            <v>0</v>
          </cell>
          <cell r="AE20">
            <v>0</v>
          </cell>
          <cell r="AF20">
            <v>3877.076129999999</v>
          </cell>
          <cell r="AG20">
            <v>0</v>
          </cell>
          <cell r="AH20">
            <v>0</v>
          </cell>
          <cell r="AI20">
            <v>0</v>
          </cell>
          <cell r="AJ20">
            <v>1804.1321399999999</v>
          </cell>
          <cell r="AK20">
            <v>1500.0058300000001</v>
          </cell>
          <cell r="AL20">
            <v>3165.2180200000007</v>
          </cell>
          <cell r="AM20">
            <v>0</v>
          </cell>
          <cell r="AN20">
            <v>3.7318100000005217</v>
          </cell>
          <cell r="AO20">
            <v>0</v>
          </cell>
          <cell r="AP20">
            <v>0</v>
          </cell>
          <cell r="AQ20">
            <v>0</v>
          </cell>
          <cell r="AR20">
            <v>0</v>
          </cell>
          <cell r="AS20">
            <v>0</v>
          </cell>
          <cell r="AT20">
            <v>53.388649999999906</v>
          </cell>
          <cell r="AU20">
            <v>204.57758699999982</v>
          </cell>
        </row>
        <row r="21">
          <cell r="A21" t="str">
            <v>Advertising capex</v>
          </cell>
        </row>
        <row r="22">
          <cell r="A22" t="str">
            <v>Other capex</v>
          </cell>
        </row>
        <row r="23">
          <cell r="A23" t="str">
            <v>Debt repayments:</v>
          </cell>
        </row>
        <row r="25">
          <cell r="A25" t="str">
            <v>Total uses of funds</v>
          </cell>
          <cell r="F25">
            <v>1440.14716</v>
          </cell>
          <cell r="G25">
            <v>820.92147999999997</v>
          </cell>
          <cell r="H25">
            <v>-273.22097000000076</v>
          </cell>
          <cell r="I25">
            <v>-411.36942999999928</v>
          </cell>
          <cell r="J25">
            <v>147.28198999999995</v>
          </cell>
          <cell r="K25">
            <v>-157.30135000000064</v>
          </cell>
          <cell r="L25">
            <v>600.17224999999962</v>
          </cell>
          <cell r="M25">
            <v>7299.2732200000019</v>
          </cell>
          <cell r="N25">
            <v>337.50522999999885</v>
          </cell>
          <cell r="O25">
            <v>3966.7172</v>
          </cell>
          <cell r="P25">
            <v>94.978759999999056</v>
          </cell>
          <cell r="Q25">
            <v>1950.6684599999999</v>
          </cell>
          <cell r="R25">
            <v>3867.2531099999987</v>
          </cell>
          <cell r="S25">
            <v>3593.2533000000021</v>
          </cell>
          <cell r="T25">
            <v>-564.4554700000017</v>
          </cell>
          <cell r="U25">
            <v>397.22957999999835</v>
          </cell>
          <cell r="V25">
            <v>2470.4624400000039</v>
          </cell>
          <cell r="W25">
            <v>-3014.2546899999988</v>
          </cell>
          <cell r="X25">
            <v>213.42819999999938</v>
          </cell>
          <cell r="Y25">
            <v>871.05333000000064</v>
          </cell>
          <cell r="Z25">
            <v>-801.67009900000266</v>
          </cell>
          <cell r="AA25">
            <v>-1370.156170000002</v>
          </cell>
          <cell r="AB25">
            <v>-2172.2391599999987</v>
          </cell>
          <cell r="AC25">
            <v>5233.3204130000031</v>
          </cell>
          <cell r="AD25">
            <v>3212.069051099993</v>
          </cell>
          <cell r="AE25">
            <v>1822.1231499999994</v>
          </cell>
          <cell r="AF25">
            <v>1378.7002300000022</v>
          </cell>
          <cell r="AG25">
            <v>3461.7295999999988</v>
          </cell>
          <cell r="AH25">
            <v>750.77749000000085</v>
          </cell>
          <cell r="AI25">
            <v>5191.4977010000021</v>
          </cell>
          <cell r="AJ25">
            <v>2890.4035899999944</v>
          </cell>
          <cell r="AK25">
            <v>-13.33158999999614</v>
          </cell>
          <cell r="AL25">
            <v>664.16771000000381</v>
          </cell>
          <cell r="AM25">
            <v>-31.456789999998364</v>
          </cell>
          <cell r="AN25">
            <v>-7233.7022100000049</v>
          </cell>
          <cell r="AO25">
            <v>-7595.2055399999954</v>
          </cell>
          <cell r="AP25">
            <v>3745.6543399999973</v>
          </cell>
          <cell r="AQ25">
            <v>-966.61743000000297</v>
          </cell>
          <cell r="AR25">
            <v>-626.20507999999791</v>
          </cell>
          <cell r="AS25">
            <v>164.87141999999949</v>
          </cell>
          <cell r="AT25">
            <v>-132.07617999999999</v>
          </cell>
          <cell r="AU25">
            <v>-1384.1605600000039</v>
          </cell>
        </row>
        <row r="28">
          <cell r="A28" t="str">
            <v>Off-Balance Sheet Financing</v>
          </cell>
        </row>
        <row r="29">
          <cell r="A29" t="str">
            <v>Capitalized Rx facility rent expense</v>
          </cell>
        </row>
        <row r="30">
          <cell r="A30" t="str">
            <v>Capitalized Dx rent expense</v>
          </cell>
        </row>
        <row r="31">
          <cell r="A31" t="str">
            <v>Total off balance sheet financing</v>
          </cell>
        </row>
        <row r="32">
          <cell r="A32" t="str">
            <v>Total debt</v>
          </cell>
        </row>
        <row r="33">
          <cell r="A33" t="str">
            <v>Adjusted debt (+ off balance sheet)</v>
          </cell>
        </row>
        <row r="35">
          <cell r="A35" t="str">
            <v>EBITDA</v>
          </cell>
          <cell r="F35">
            <v>208.01463000000001</v>
          </cell>
          <cell r="G35">
            <v>506.39433000000002</v>
          </cell>
          <cell r="H35">
            <v>-181.69904</v>
          </cell>
          <cell r="I35">
            <v>652.72252000000003</v>
          </cell>
          <cell r="J35">
            <v>362.51513</v>
          </cell>
          <cell r="K35">
            <v>1422.47766</v>
          </cell>
          <cell r="L35">
            <v>1419.66896</v>
          </cell>
          <cell r="M35">
            <v>1053.2940900000001</v>
          </cell>
          <cell r="N35">
            <v>1149.3172400000001</v>
          </cell>
          <cell r="O35">
            <v>1427.3793799999999</v>
          </cell>
          <cell r="P35">
            <v>498.75577000000004</v>
          </cell>
          <cell r="Q35">
            <v>563.72334000000001</v>
          </cell>
          <cell r="R35">
            <v>1143.47279</v>
          </cell>
          <cell r="S35">
            <v>1278.7555300000001</v>
          </cell>
          <cell r="T35">
            <v>1916.8099099999999</v>
          </cell>
          <cell r="U35">
            <v>1576.0168000000001</v>
          </cell>
          <cell r="V35">
            <v>2249.6795200000001</v>
          </cell>
          <cell r="W35">
            <v>2280.65</v>
          </cell>
          <cell r="X35">
            <v>2101.0610000000001</v>
          </cell>
          <cell r="Y35">
            <v>1806.578</v>
          </cell>
          <cell r="Z35">
            <v>731.89200000000005</v>
          </cell>
          <cell r="AA35">
            <v>557.72</v>
          </cell>
          <cell r="AB35">
            <v>-629.83299999999997</v>
          </cell>
          <cell r="AC35">
            <v>-1446.221</v>
          </cell>
          <cell r="AD35">
            <v>462.39600000000002</v>
          </cell>
          <cell r="AE35">
            <v>801.22</v>
          </cell>
          <cell r="AF35">
            <v>-55.404000000000003</v>
          </cell>
          <cell r="AG35">
            <v>89.986999999999995</v>
          </cell>
          <cell r="AH35">
            <v>-255.261</v>
          </cell>
          <cell r="AI35">
            <v>0.25408999999985099</v>
          </cell>
          <cell r="AJ35">
            <v>-257.45773000000003</v>
          </cell>
          <cell r="AK35">
            <v>342.46956</v>
          </cell>
          <cell r="AL35">
            <v>769.88452000000007</v>
          </cell>
          <cell r="AM35">
            <v>274.02758</v>
          </cell>
          <cell r="AN35">
            <v>-3887.8077899999998</v>
          </cell>
          <cell r="AO35">
            <v>-1457.4392499999999</v>
          </cell>
          <cell r="AP35">
            <v>919.28688999999997</v>
          </cell>
          <cell r="AQ35">
            <v>601.72368000000006</v>
          </cell>
          <cell r="AR35">
            <v>1010.73857</v>
          </cell>
          <cell r="AS35">
            <v>1044.0696700000001</v>
          </cell>
          <cell r="AT35">
            <v>976.06568000000095</v>
          </cell>
          <cell r="AU35">
            <v>299.21821</v>
          </cell>
        </row>
        <row r="36">
          <cell r="A36" t="str">
            <v>Advertising amortization</v>
          </cell>
          <cell r="F36">
            <v>153.65810000000002</v>
          </cell>
          <cell r="G36">
            <v>168.03989999999999</v>
          </cell>
          <cell r="H36">
            <v>174.77841000000004</v>
          </cell>
          <cell r="I36">
            <v>-225.92309000000003</v>
          </cell>
          <cell r="J36">
            <v>112.87943</v>
          </cell>
          <cell r="K36">
            <v>165.60878000000002</v>
          </cell>
          <cell r="L36">
            <v>221.81672999999998</v>
          </cell>
          <cell r="M36">
            <v>268.37019999999995</v>
          </cell>
          <cell r="N36">
            <v>317.05687000000012</v>
          </cell>
          <cell r="O36">
            <v>382.84215999999992</v>
          </cell>
          <cell r="P36">
            <v>425.83661999999987</v>
          </cell>
          <cell r="Q36">
            <v>456.91395999999997</v>
          </cell>
          <cell r="R36">
            <v>2621.8780699999998</v>
          </cell>
          <cell r="S36">
            <v>0</v>
          </cell>
          <cell r="T36">
            <v>496.11941000000013</v>
          </cell>
          <cell r="U36">
            <v>537.30562999999984</v>
          </cell>
          <cell r="V36">
            <v>595.14273000000003</v>
          </cell>
          <cell r="W36">
            <v>673.39832000000035</v>
          </cell>
          <cell r="X36">
            <v>721.76447999999948</v>
          </cell>
          <cell r="Y36">
            <v>761.64749000000018</v>
          </cell>
          <cell r="Z36">
            <v>814.60091999999997</v>
          </cell>
          <cell r="AA36">
            <v>860.52778000000023</v>
          </cell>
          <cell r="AB36">
            <v>899.66566999999998</v>
          </cell>
          <cell r="AC36">
            <v>955.18055000000072</v>
          </cell>
          <cell r="AD36">
            <v>978.67560999999944</v>
          </cell>
          <cell r="AE36">
            <v>1011.9612400000002</v>
          </cell>
          <cell r="AF36">
            <v>9305.9898300000023</v>
          </cell>
          <cell r="AG36">
            <v>0</v>
          </cell>
          <cell r="AH36">
            <v>1049.918629999999</v>
          </cell>
          <cell r="AI36">
            <v>1067.6721300000008</v>
          </cell>
          <cell r="AJ36">
            <v>1081.2008699999992</v>
          </cell>
          <cell r="AK36">
            <v>1082.5337100000008</v>
          </cell>
          <cell r="AL36">
            <v>1094.9178699999991</v>
          </cell>
          <cell r="AM36">
            <v>1115.3541600000001</v>
          </cell>
          <cell r="AN36">
            <v>1121.9153900000006</v>
          </cell>
          <cell r="AO36">
            <v>1122.1526299999989</v>
          </cell>
          <cell r="AP36">
            <v>1136.0011000000015</v>
          </cell>
          <cell r="AQ36">
            <v>1149.844009999998</v>
          </cell>
          <cell r="AR36">
            <v>1194.1179999999999</v>
          </cell>
          <cell r="AS36">
            <v>1244.7264000000023</v>
          </cell>
          <cell r="AT36">
            <v>13460.3549</v>
          </cell>
          <cell r="AU36">
            <v>0</v>
          </cell>
        </row>
        <row r="38">
          <cell r="A38" t="str">
            <v>Cash</v>
          </cell>
          <cell r="E38">
            <v>7707.96155</v>
          </cell>
          <cell r="F38">
            <v>6815.1034900000004</v>
          </cell>
          <cell r="G38">
            <v>5618.9020999999993</v>
          </cell>
          <cell r="H38">
            <v>4366.6737800000001</v>
          </cell>
          <cell r="I38">
            <v>3963.2949100000001</v>
          </cell>
          <cell r="J38">
            <v>3755.3798299999999</v>
          </cell>
          <cell r="K38">
            <v>2342.3242200000004</v>
          </cell>
          <cell r="L38">
            <v>529.87684000000002</v>
          </cell>
          <cell r="M38">
            <v>7894.5417600000001</v>
          </cell>
          <cell r="N38">
            <v>6235.5142400000004</v>
          </cell>
          <cell r="O38">
            <v>10362.533949999999</v>
          </cell>
          <cell r="P38">
            <v>8373.7746200000001</v>
          </cell>
          <cell r="Q38">
            <v>8266.2334100000007</v>
          </cell>
          <cell r="R38">
            <v>5391.1494000000002</v>
          </cell>
          <cell r="S38">
            <v>9185.9605500000016</v>
          </cell>
          <cell r="T38">
            <v>12437.509050000001</v>
          </cell>
          <cell r="U38">
            <v>10621.966490000001</v>
          </cell>
          <cell r="V38">
            <v>10006.362929999999</v>
          </cell>
          <cell r="W38">
            <v>11103.39198</v>
          </cell>
          <cell r="X38">
            <v>12281.02837</v>
          </cell>
          <cell r="Y38">
            <v>12125.74899</v>
          </cell>
          <cell r="Z38">
            <v>9808.7241389999999</v>
          </cell>
          <cell r="AA38">
            <v>10672.140448999999</v>
          </cell>
          <cell r="AB38">
            <v>10272.771139</v>
          </cell>
          <cell r="AC38">
            <v>10207.951235999999</v>
          </cell>
          <cell r="AD38">
            <v>7075.9558649000001</v>
          </cell>
          <cell r="AE38">
            <v>4706.2276249000006</v>
          </cell>
          <cell r="AF38">
            <v>8583.3037548999982</v>
          </cell>
          <cell r="AG38">
            <v>5065.3685048999996</v>
          </cell>
          <cell r="AH38">
            <v>4231.9250149</v>
          </cell>
          <cell r="AI38">
            <v>1952.9306139</v>
          </cell>
          <cell r="AJ38">
            <v>3757.0627538999997</v>
          </cell>
          <cell r="AK38">
            <v>5257.0685838999998</v>
          </cell>
          <cell r="AL38">
            <v>8422.2866039</v>
          </cell>
          <cell r="AM38">
            <v>8003.9989738999993</v>
          </cell>
          <cell r="AN38">
            <v>8007.7307839000005</v>
          </cell>
          <cell r="AO38">
            <v>7942.1405938999997</v>
          </cell>
          <cell r="AP38">
            <v>4728.8588438999996</v>
          </cell>
          <cell r="AQ38">
            <v>4568.7711838999994</v>
          </cell>
          <cell r="AR38">
            <v>3684.6549038999997</v>
          </cell>
          <cell r="AS38">
            <v>3017.2864138999998</v>
          </cell>
          <cell r="AT38">
            <v>3070.6750639000002</v>
          </cell>
          <cell r="AU38">
            <v>3275.2526508999999</v>
          </cell>
        </row>
        <row r="40">
          <cell r="A40" t="str">
            <v>Net receivables</v>
          </cell>
          <cell r="E40">
            <v>1468.7370000000001</v>
          </cell>
          <cell r="F40">
            <v>2543.5032500000002</v>
          </cell>
          <cell r="G40">
            <v>3666.2015799999999</v>
          </cell>
          <cell r="H40">
            <v>3361.4048399999997</v>
          </cell>
          <cell r="I40">
            <v>3245.4627399999999</v>
          </cell>
          <cell r="J40">
            <v>3668.7605699999999</v>
          </cell>
          <cell r="K40">
            <v>5672.5151099999994</v>
          </cell>
          <cell r="L40">
            <v>7232.9062399999993</v>
          </cell>
          <cell r="M40">
            <v>7854.7669500000002</v>
          </cell>
          <cell r="N40">
            <v>8728.7503500000003</v>
          </cell>
          <cell r="O40">
            <v>8943.4379900000004</v>
          </cell>
          <cell r="P40">
            <v>9041.5068499999998</v>
          </cell>
          <cell r="Q40">
            <v>9206.0689299999995</v>
          </cell>
          <cell r="R40">
            <v>10963.722629999998</v>
          </cell>
          <cell r="S40">
            <v>14047.30105</v>
          </cell>
          <cell r="T40">
            <v>11626.888379999999</v>
          </cell>
          <cell r="U40">
            <v>12719.138849999998</v>
          </cell>
          <cell r="V40">
            <v>13798.342270000001</v>
          </cell>
          <cell r="W40">
            <v>12153.748370000001</v>
          </cell>
          <cell r="X40">
            <v>10527.34476</v>
          </cell>
          <cell r="Y40">
            <v>10477.556650000002</v>
          </cell>
          <cell r="Z40">
            <v>10966.598970999999</v>
          </cell>
          <cell r="AA40">
            <v>11200.669461</v>
          </cell>
          <cell r="AB40">
            <v>11347.519331</v>
          </cell>
          <cell r="AC40">
            <v>11830.874375100004</v>
          </cell>
          <cell r="AD40">
            <v>13428.455305099997</v>
          </cell>
          <cell r="AE40">
            <v>15350.796245099995</v>
          </cell>
          <cell r="AF40">
            <v>13606.141195099999</v>
          </cell>
          <cell r="AG40">
            <v>16980.117815099999</v>
          </cell>
          <cell r="AH40">
            <v>19759.020315099999</v>
          </cell>
          <cell r="AI40">
            <v>21749.0643361</v>
          </cell>
          <cell r="AJ40">
            <v>22311.571806099997</v>
          </cell>
          <cell r="AK40">
            <v>21055.587916100001</v>
          </cell>
          <cell r="AL40">
            <v>19591.733176100002</v>
          </cell>
          <cell r="AM40">
            <v>19265.176946100004</v>
          </cell>
          <cell r="AN40">
            <v>15310.2443661</v>
          </cell>
          <cell r="AO40">
            <v>12458.259666100003</v>
          </cell>
          <cell r="AP40">
            <v>14526.329216099999</v>
          </cell>
          <cell r="AQ40">
            <v>15822.599946099997</v>
          </cell>
          <cell r="AR40">
            <v>15310.525576099999</v>
          </cell>
          <cell r="AS40">
            <v>15235.631796099999</v>
          </cell>
          <cell r="AT40">
            <v>15834.806956099999</v>
          </cell>
          <cell r="AU40">
            <v>14804.384539099996</v>
          </cell>
        </row>
        <row r="41">
          <cell r="A41" t="str">
            <v>Net payables</v>
          </cell>
          <cell r="E41">
            <v>1512.087</v>
          </cell>
          <cell r="F41">
            <v>1146.7060900000001</v>
          </cell>
          <cell r="G41">
            <v>1448.4829399999999</v>
          </cell>
          <cell r="H41">
            <v>1235.2081300000002</v>
          </cell>
          <cell r="I41">
            <v>1530.63546</v>
          </cell>
          <cell r="J41">
            <v>1806.6513</v>
          </cell>
          <cell r="K41">
            <v>3967.7071900000001</v>
          </cell>
          <cell r="L41">
            <v>4927.9260700000004</v>
          </cell>
          <cell r="M41">
            <v>5615.1784799999996</v>
          </cell>
          <cell r="N41">
            <v>6151.6566500000008</v>
          </cell>
          <cell r="O41">
            <v>6526.6467999999995</v>
          </cell>
          <cell r="P41">
            <v>6529.7368999999999</v>
          </cell>
          <cell r="Q41">
            <v>4743.6305199999997</v>
          </cell>
          <cell r="R41">
            <v>2634.0311099999999</v>
          </cell>
          <cell r="S41">
            <v>5919.1673799999999</v>
          </cell>
          <cell r="T41">
            <v>7314.7586799999999</v>
          </cell>
          <cell r="U41">
            <v>8009.7795700000006</v>
          </cell>
          <cell r="V41">
            <v>6618.5205500000002</v>
          </cell>
          <cell r="W41">
            <v>9085.2103900000002</v>
          </cell>
          <cell r="X41">
            <v>8423.0149699999984</v>
          </cell>
          <cell r="Y41">
            <v>7502.17353</v>
          </cell>
          <cell r="Z41">
            <v>8792.8859499999999</v>
          </cell>
          <cell r="AA41">
            <v>11260.528920000001</v>
          </cell>
          <cell r="AB41">
            <v>12949.784949999999</v>
          </cell>
          <cell r="AC41">
            <v>6753.5985811</v>
          </cell>
          <cell r="AD41">
            <v>5139.1104599999999</v>
          </cell>
          <cell r="AE41">
            <v>5239.3282499999996</v>
          </cell>
          <cell r="AF41">
            <v>5937.6450999999997</v>
          </cell>
          <cell r="AG41">
            <v>5849.8921200000004</v>
          </cell>
          <cell r="AH41">
            <v>7622.7561299999998</v>
          </cell>
          <cell r="AI41">
            <v>4421.3024500000001</v>
          </cell>
          <cell r="AJ41">
            <v>3640.0807400000003</v>
          </cell>
          <cell r="AK41">
            <v>3897.4342699999997</v>
          </cell>
          <cell r="AL41">
            <v>4934.6298399999996</v>
          </cell>
          <cell r="AM41">
            <v>4639.5303999999996</v>
          </cell>
          <cell r="AN41">
            <v>4034.2240499999998</v>
          </cell>
          <cell r="AO41">
            <v>7320.0056399999994</v>
          </cell>
          <cell r="AP41">
            <v>5642.4208499999995</v>
          </cell>
          <cell r="AQ41">
            <v>7905.3090099999999</v>
          </cell>
          <cell r="AR41">
            <v>8019.4397199999994</v>
          </cell>
          <cell r="AS41">
            <v>7779.6745199999996</v>
          </cell>
          <cell r="AT41">
            <v>8564.3145100000002</v>
          </cell>
          <cell r="AU41">
            <v>9122.6302400000004</v>
          </cell>
        </row>
        <row r="42">
          <cell r="A42" t="str">
            <v>Net working capital</v>
          </cell>
          <cell r="E42">
            <v>-43.349999999999909</v>
          </cell>
          <cell r="F42">
            <v>1396.7971600000001</v>
          </cell>
          <cell r="G42">
            <v>2217.7186400000001</v>
          </cell>
          <cell r="H42">
            <v>2126.1967099999993</v>
          </cell>
          <cell r="I42">
            <v>1714.82728</v>
          </cell>
          <cell r="J42">
            <v>1862.1092699999999</v>
          </cell>
          <cell r="K42">
            <v>1704.8079199999993</v>
          </cell>
          <cell r="L42">
            <v>2304.9801699999989</v>
          </cell>
          <cell r="M42">
            <v>2239.5884700000006</v>
          </cell>
          <cell r="N42">
            <v>2577.0936999999994</v>
          </cell>
          <cell r="O42">
            <v>2416.7911900000008</v>
          </cell>
          <cell r="P42">
            <v>2511.7699499999999</v>
          </cell>
          <cell r="Q42">
            <v>4462.4384099999997</v>
          </cell>
          <cell r="R42">
            <v>8329.6915199999985</v>
          </cell>
          <cell r="S42">
            <v>8128.1336700000002</v>
          </cell>
          <cell r="T42">
            <v>4312.1296999999986</v>
          </cell>
          <cell r="U42">
            <v>4709.3592799999969</v>
          </cell>
          <cell r="V42">
            <v>7179.8217200000008</v>
          </cell>
          <cell r="W42">
            <v>3068.537980000001</v>
          </cell>
          <cell r="X42">
            <v>2104.3297900000016</v>
          </cell>
          <cell r="Y42">
            <v>2975.3831200000022</v>
          </cell>
          <cell r="Z42">
            <v>2173.7130209999996</v>
          </cell>
          <cell r="AA42">
            <v>-59.859459000001152</v>
          </cell>
          <cell r="AB42">
            <v>-1602.2656189999998</v>
          </cell>
          <cell r="AC42">
            <v>5077.2757940000038</v>
          </cell>
          <cell r="AD42">
            <v>8289.3448450999967</v>
          </cell>
          <cell r="AE42">
            <v>10111.467995099996</v>
          </cell>
          <cell r="AF42">
            <v>7668.4960950999994</v>
          </cell>
          <cell r="AG42">
            <v>11130.225695099998</v>
          </cell>
          <cell r="AH42">
            <v>12136.264185099999</v>
          </cell>
          <cell r="AI42">
            <v>17327.761886100001</v>
          </cell>
          <cell r="AJ42">
            <v>18671.491066099996</v>
          </cell>
          <cell r="AK42">
            <v>17158.1536461</v>
          </cell>
          <cell r="AL42">
            <v>14657.103336100003</v>
          </cell>
          <cell r="AM42">
            <v>14625.646546100004</v>
          </cell>
          <cell r="AN42">
            <v>11276.020316099999</v>
          </cell>
          <cell r="AO42">
            <v>5138.2540261000031</v>
          </cell>
          <cell r="AP42">
            <v>8883.9083661000004</v>
          </cell>
          <cell r="AQ42">
            <v>7917.2909360999975</v>
          </cell>
          <cell r="AR42">
            <v>7291.0858560999995</v>
          </cell>
          <cell r="AS42">
            <v>7455.957276099999</v>
          </cell>
          <cell r="AT42">
            <v>7270.4924460999991</v>
          </cell>
          <cell r="AU42">
            <v>5681.7542990999955</v>
          </cell>
        </row>
        <row r="44">
          <cell r="A44" t="str">
            <v>Cash advertising spend</v>
          </cell>
          <cell r="E44">
            <v>575.98362000000009</v>
          </cell>
          <cell r="F44">
            <v>539.30039999999985</v>
          </cell>
          <cell r="G44">
            <v>393.35279999999983</v>
          </cell>
          <cell r="H44">
            <v>405.75381000000004</v>
          </cell>
          <cell r="I44">
            <v>1060.7200600000006</v>
          </cell>
          <cell r="J44">
            <v>1977.3508999999995</v>
          </cell>
          <cell r="K44">
            <v>2107.7980400000001</v>
          </cell>
          <cell r="L44">
            <v>1745.7554099999993</v>
          </cell>
          <cell r="M44">
            <v>1901.8039000000003</v>
          </cell>
          <cell r="N44">
            <v>2493.2306699999999</v>
          </cell>
          <cell r="O44">
            <v>1739.2225899999999</v>
          </cell>
          <cell r="P44">
            <v>1295.0834000000023</v>
          </cell>
          <cell r="Q44">
            <v>16235.355600000001</v>
          </cell>
          <cell r="R44">
            <v>0</v>
          </cell>
          <cell r="S44">
            <v>1646.127669999998</v>
          </cell>
          <cell r="T44">
            <v>1701.7794299999996</v>
          </cell>
          <cell r="U44">
            <v>2283.6189299999996</v>
          </cell>
          <cell r="V44">
            <v>3052.9290100000017</v>
          </cell>
          <cell r="W44">
            <v>2123.1079499999992</v>
          </cell>
          <cell r="X44">
            <v>2072.3402199999987</v>
          </cell>
          <cell r="Y44">
            <v>2600.5282300000003</v>
          </cell>
          <cell r="Z44">
            <v>2278.0152300000041</v>
          </cell>
          <cell r="AA44">
            <v>1929.2049299999996</v>
          </cell>
          <cell r="AB44">
            <v>2855.5795700000003</v>
          </cell>
          <cell r="AC44">
            <v>1388.3379199999943</v>
          </cell>
          <cell r="AD44">
            <v>1625.9439100000038</v>
          </cell>
          <cell r="AE44">
            <v>25557.512999999999</v>
          </cell>
          <cell r="AF44">
            <v>0</v>
          </cell>
          <cell r="AG44">
            <v>1881.0227199999988</v>
          </cell>
          <cell r="AH44">
            <v>1184.6083699999974</v>
          </cell>
          <cell r="AI44">
            <v>1173.3833599999994</v>
          </cell>
          <cell r="AJ44">
            <v>940.41903000000116</v>
          </cell>
          <cell r="AK44">
            <v>1083.6463100000024</v>
          </cell>
          <cell r="AL44">
            <v>1370.7929799999968</v>
          </cell>
          <cell r="AM44">
            <v>1004.5337600000054</v>
          </cell>
          <cell r="AN44">
            <v>673.31773999999461</v>
          </cell>
          <cell r="AO44">
            <v>1082.0024200000018</v>
          </cell>
          <cell r="AP44">
            <v>1351.9863999999984</v>
          </cell>
          <cell r="AQ44">
            <v>2065.2062700000033</v>
          </cell>
          <cell r="AR44">
            <v>2392.0989699999986</v>
          </cell>
          <cell r="AS44">
            <v>16203.018329999999</v>
          </cell>
          <cell r="AT44">
            <v>0</v>
          </cell>
          <cell r="AU44">
            <v>2213.3936400000007</v>
          </cell>
        </row>
      </sheetData>
      <sheetData sheetId="7"/>
      <sheetData sheetId="8"/>
      <sheetData sheetId="9"/>
      <sheetData sheetId="10"/>
      <sheetData sheetId="1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 SG&amp;A Analysis"/>
      <sheetName val="By-Product Forecasts&gt;&gt;&gt;"/>
      <sheetName val="ACR_by Product"/>
      <sheetName val="Artex_by Product"/>
      <sheetName val="Bridges&gt;&gt;&gt;"/>
      <sheetName val="Artex_Bridges"/>
      <sheetName val="ACR_Bridges"/>
      <sheetName val="Output_Revenue Bridge"/>
      <sheetName val="Output_Contribution Bridge"/>
      <sheetName val="Catego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Revenue Output Bridge ($m)</v>
          </cell>
        </row>
        <row r="3">
          <cell r="B3" t="str">
            <v>Historical Includes Mandates &amp; Programs. Post 2011, Core Business Only</v>
          </cell>
        </row>
        <row r="6">
          <cell r="C6">
            <v>2008</v>
          </cell>
          <cell r="I6">
            <v>2010</v>
          </cell>
          <cell r="O6">
            <v>2011</v>
          </cell>
          <cell r="T6">
            <v>2013</v>
          </cell>
          <cell r="Y6">
            <v>2016</v>
          </cell>
        </row>
        <row r="8">
          <cell r="C8" t="str">
            <v>Revenue 2008</v>
          </cell>
          <cell r="D8" t="str">
            <v>Price</v>
          </cell>
          <cell r="E8" t="str">
            <v>Volume</v>
          </cell>
          <cell r="F8" t="str">
            <v>Mandates &amp; Programs</v>
          </cell>
          <cell r="I8" t="str">
            <v>Revenue 2010</v>
          </cell>
          <cell r="J8" t="str">
            <v>Price</v>
          </cell>
          <cell r="K8" t="str">
            <v>Volume</v>
          </cell>
          <cell r="L8" t="str">
            <v>Mandates &amp; Programs</v>
          </cell>
          <cell r="O8" t="str">
            <v>Revenue 2011</v>
          </cell>
          <cell r="P8" t="str">
            <v>Price</v>
          </cell>
          <cell r="Q8" t="str">
            <v>Volume</v>
          </cell>
          <cell r="T8" t="str">
            <v>Revenue 2013</v>
          </cell>
          <cell r="U8" t="str">
            <v>Price</v>
          </cell>
          <cell r="V8" t="str">
            <v>Volume</v>
          </cell>
          <cell r="Y8" t="str">
            <v>Revenue 2016</v>
          </cell>
        </row>
        <row r="10">
          <cell r="A10">
            <v>1</v>
          </cell>
          <cell r="B10" t="str">
            <v>EPIRBs</v>
          </cell>
          <cell r="C10">
            <v>7.4882564500000006</v>
          </cell>
          <cell r="D10">
            <v>-6.1475951327972234E-3</v>
          </cell>
          <cell r="E10">
            <v>-1.9276955748672027</v>
          </cell>
          <cell r="G10">
            <v>0</v>
          </cell>
          <cell r="I10">
            <v>5.5544132800000003</v>
          </cell>
          <cell r="J10">
            <v>-0.13085724258085096</v>
          </cell>
          <cell r="K10">
            <v>-0.47685632364315877</v>
          </cell>
          <cell r="M10">
            <v>0</v>
          </cell>
          <cell r="O10">
            <v>4.9466997137759892</v>
          </cell>
          <cell r="P10">
            <v>-0.23290752498272252</v>
          </cell>
          <cell r="Q10">
            <v>0.38065074105950714</v>
          </cell>
          <cell r="R10">
            <v>0</v>
          </cell>
          <cell r="T10">
            <v>5.0944429298527742</v>
          </cell>
          <cell r="U10">
            <v>-0.14235289604131324</v>
          </cell>
          <cell r="V10">
            <v>1.9517925319549312</v>
          </cell>
          <cell r="W10">
            <v>0</v>
          </cell>
          <cell r="Y10">
            <v>6.9038825657663931</v>
          </cell>
        </row>
        <row r="11">
          <cell r="A11">
            <v>2</v>
          </cell>
          <cell r="B11" t="str">
            <v>PLBs</v>
          </cell>
          <cell r="C11">
            <v>15.06562285</v>
          </cell>
          <cell r="D11">
            <v>-0.7056454698199397</v>
          </cell>
          <cell r="E11">
            <v>0.40162749981994045</v>
          </cell>
          <cell r="F11">
            <v>-9.8309999999999995</v>
          </cell>
          <cell r="G11">
            <v>0</v>
          </cell>
          <cell r="I11">
            <v>4.9306048800000006</v>
          </cell>
          <cell r="J11">
            <v>-0.418388284042711</v>
          </cell>
          <cell r="K11">
            <v>1.1051354071574988</v>
          </cell>
          <cell r="L11">
            <v>-0.27900000000000003</v>
          </cell>
          <cell r="M11">
            <v>0</v>
          </cell>
          <cell r="O11">
            <v>5.3383520031147889</v>
          </cell>
          <cell r="P11">
            <v>-0.30234894641722454</v>
          </cell>
          <cell r="Q11">
            <v>2.2661581799098944</v>
          </cell>
          <cell r="R11">
            <v>0</v>
          </cell>
          <cell r="T11">
            <v>7.3021612366074571</v>
          </cell>
          <cell r="U11">
            <v>1.3321278285087428E-5</v>
          </cell>
          <cell r="V11">
            <v>0.19491663519982966</v>
          </cell>
          <cell r="W11">
            <v>0</v>
          </cell>
          <cell r="Y11">
            <v>7.4970911930855726</v>
          </cell>
        </row>
        <row r="12">
          <cell r="A12">
            <v>3</v>
          </cell>
          <cell r="B12" t="str">
            <v>Oxco and Other Beacons</v>
          </cell>
          <cell r="C12">
            <v>2.91588022</v>
          </cell>
          <cell r="D12">
            <v>8.0384906204109263E-2</v>
          </cell>
          <cell r="E12">
            <v>-1.0149799062041092</v>
          </cell>
          <cell r="G12">
            <v>2.1610000000116258E-5</v>
          </cell>
          <cell r="I12">
            <v>1.9812636099999998</v>
          </cell>
          <cell r="J12">
            <v>-0.20544449265858897</v>
          </cell>
          <cell r="K12">
            <v>-0.24133696148636247</v>
          </cell>
          <cell r="M12">
            <v>-2.1610000000782392E-5</v>
          </cell>
          <cell r="O12">
            <v>1.5345037658550491</v>
          </cell>
          <cell r="P12">
            <v>-5.1485517252287942E-2</v>
          </cell>
          <cell r="Q12">
            <v>0.17835704976475325</v>
          </cell>
          <cell r="R12">
            <v>0</v>
          </cell>
          <cell r="T12">
            <v>1.6613752983675139</v>
          </cell>
          <cell r="U12">
            <v>0</v>
          </cell>
          <cell r="V12">
            <v>0.2906718104461149</v>
          </cell>
          <cell r="W12">
            <v>0</v>
          </cell>
          <cell r="Y12">
            <v>1.9520471088136286</v>
          </cell>
        </row>
        <row r="13">
          <cell r="A13">
            <v>4</v>
          </cell>
          <cell r="B13" t="str">
            <v>BEACONS</v>
          </cell>
          <cell r="C13">
            <v>25.469759520000004</v>
          </cell>
          <cell r="D13">
            <v>-0.63140815874862755</v>
          </cell>
          <cell r="E13">
            <v>-2.5410479812513715</v>
          </cell>
          <cell r="F13">
            <v>-9.8309999999999995</v>
          </cell>
          <cell r="G13">
            <v>2.1610000006333507E-5</v>
          </cell>
          <cell r="I13">
            <v>12.46628177</v>
          </cell>
          <cell r="J13">
            <v>-0.75469001928215096</v>
          </cell>
          <cell r="K13">
            <v>0.38694212202797756</v>
          </cell>
          <cell r="L13">
            <v>-0.27900000000000003</v>
          </cell>
          <cell r="M13">
            <v>-2.160999999922808E-5</v>
          </cell>
          <cell r="O13">
            <v>11.819555482745827</v>
          </cell>
          <cell r="P13">
            <v>-0.58674198865223492</v>
          </cell>
          <cell r="Q13">
            <v>2.825165970734155</v>
          </cell>
          <cell r="R13">
            <v>0</v>
          </cell>
          <cell r="T13">
            <v>14.057979464827746</v>
          </cell>
          <cell r="U13">
            <v>-0.14233957476302814</v>
          </cell>
          <cell r="V13">
            <v>2.4373809776008759</v>
          </cell>
          <cell r="W13">
            <v>0</v>
          </cell>
          <cell r="Y13">
            <v>16.353020867665592</v>
          </cell>
        </row>
        <row r="14">
          <cell r="A14">
            <v>5</v>
          </cell>
          <cell r="B14" t="str">
            <v>LIGHTS</v>
          </cell>
          <cell r="C14">
            <v>16.689942849999991</v>
          </cell>
          <cell r="D14">
            <v>1.1790282654604995</v>
          </cell>
          <cell r="E14">
            <v>-3.6860957054604988</v>
          </cell>
          <cell r="G14">
            <v>0</v>
          </cell>
          <cell r="I14">
            <v>14.182875409999994</v>
          </cell>
          <cell r="J14">
            <v>-0.40602837093989197</v>
          </cell>
          <cell r="K14">
            <v>-0.93527367577296028</v>
          </cell>
          <cell r="M14">
            <v>0</v>
          </cell>
          <cell r="O14">
            <v>12.841573363287145</v>
          </cell>
          <cell r="P14">
            <v>1.1709520108833471E-2</v>
          </cell>
          <cell r="Q14">
            <v>0.60532859068481748</v>
          </cell>
          <cell r="R14">
            <v>0</v>
          </cell>
          <cell r="T14">
            <v>13.458611474080797</v>
          </cell>
          <cell r="U14">
            <v>-7.951334414023388E-2</v>
          </cell>
          <cell r="V14">
            <v>2.3020078374759647</v>
          </cell>
          <cell r="W14">
            <v>0</v>
          </cell>
          <cell r="Y14">
            <v>15.681105967416537</v>
          </cell>
        </row>
        <row r="15">
          <cell r="A15">
            <v>6</v>
          </cell>
          <cell r="B15" t="str">
            <v>OTHER</v>
          </cell>
          <cell r="C15">
            <v>4.8839759400000009</v>
          </cell>
          <cell r="D15">
            <v>0.91881848865822602</v>
          </cell>
          <cell r="E15">
            <v>-2.2509297786582261</v>
          </cell>
          <cell r="F15">
            <v>-0.10199999999999999</v>
          </cell>
          <cell r="G15">
            <v>0</v>
          </cell>
          <cell r="I15">
            <v>3.4498646499999999</v>
          </cell>
          <cell r="J15">
            <v>-7.2161968328284046E-2</v>
          </cell>
          <cell r="K15">
            <v>2.8611729356691009E-2</v>
          </cell>
          <cell r="M15">
            <v>0</v>
          </cell>
          <cell r="O15">
            <v>3.4063144110284065</v>
          </cell>
          <cell r="P15">
            <v>7.0060101092879306</v>
          </cell>
          <cell r="Q15">
            <v>-5.9019968299446841</v>
          </cell>
          <cell r="R15">
            <v>0</v>
          </cell>
          <cell r="T15">
            <v>4.5103276903716516</v>
          </cell>
          <cell r="U15">
            <v>-0.15807250000000034</v>
          </cell>
          <cell r="V15">
            <v>0.17321376443724695</v>
          </cell>
          <cell r="W15">
            <v>0</v>
          </cell>
          <cell r="Y15">
            <v>4.525468954808896</v>
          </cell>
        </row>
        <row r="16">
          <cell r="A16">
            <v>7</v>
          </cell>
          <cell r="B16" t="str">
            <v>ACR (ex AIS)</v>
          </cell>
          <cell r="C16">
            <v>47.04367830999999</v>
          </cell>
          <cell r="D16">
            <v>1.4664385953700978</v>
          </cell>
          <cell r="E16">
            <v>-8.4780734653700964</v>
          </cell>
          <cell r="F16">
            <v>-9.9329999999999998</v>
          </cell>
          <cell r="G16">
            <v>-7.3838999999864541E-4</v>
          </cell>
          <cell r="I16">
            <v>30.099781829999994</v>
          </cell>
          <cell r="J16">
            <v>-1.2328803585503272</v>
          </cell>
          <cell r="K16">
            <v>-0.51971982438829167</v>
          </cell>
          <cell r="L16">
            <v>-0.27900000000000003</v>
          </cell>
          <cell r="M16">
            <v>7.3838999999153998E-4</v>
          </cell>
          <cell r="O16">
            <v>28.067443257061381</v>
          </cell>
          <cell r="P16">
            <v>6.4309776407445289</v>
          </cell>
          <cell r="Q16">
            <v>-2.4715022685257115</v>
          </cell>
          <cell r="R16">
            <v>0</v>
          </cell>
          <cell r="T16">
            <v>32.026918629280189</v>
          </cell>
          <cell r="U16">
            <v>-0.37992541890326242</v>
          </cell>
          <cell r="V16">
            <v>4.9126025795140871</v>
          </cell>
          <cell r="W16">
            <v>0</v>
          </cell>
          <cell r="Y16">
            <v>36.559595789891027</v>
          </cell>
        </row>
        <row r="18">
          <cell r="A18">
            <v>8</v>
          </cell>
          <cell r="B18" t="str">
            <v>ELTs</v>
          </cell>
          <cell r="C18">
            <v>35.387238145999994</v>
          </cell>
          <cell r="D18">
            <v>0.20308905043785283</v>
          </cell>
          <cell r="E18">
            <v>-3.4984316914378528</v>
          </cell>
          <cell r="F18">
            <v>-18.2532</v>
          </cell>
          <cell r="G18">
            <v>0</v>
          </cell>
          <cell r="I18">
            <v>13.838695504999997</v>
          </cell>
          <cell r="J18">
            <v>0.32227405682134902</v>
          </cell>
          <cell r="K18">
            <v>-0.75020899182134848</v>
          </cell>
          <cell r="M18">
            <v>0</v>
          </cell>
          <cell r="O18">
            <v>13.410760570000001</v>
          </cell>
          <cell r="P18">
            <v>-1.5684677837659411</v>
          </cell>
          <cell r="Q18">
            <v>3.3728895775596248</v>
          </cell>
          <cell r="R18">
            <v>0</v>
          </cell>
          <cell r="T18">
            <v>15.215182363793684</v>
          </cell>
          <cell r="U18">
            <v>-0.47512747591901205</v>
          </cell>
          <cell r="V18">
            <v>3.9093836833087474</v>
          </cell>
          <cell r="W18">
            <v>0</v>
          </cell>
          <cell r="Y18">
            <v>18.649438571183413</v>
          </cell>
        </row>
        <row r="19">
          <cell r="A19">
            <v>9</v>
          </cell>
          <cell r="B19" t="str">
            <v>Test sets</v>
          </cell>
          <cell r="C19">
            <v>0.68645149999999999</v>
          </cell>
          <cell r="D19">
            <v>6.5315838308444826E-2</v>
          </cell>
          <cell r="E19">
            <v>-0.23085508830844484</v>
          </cell>
          <cell r="G19">
            <v>0</v>
          </cell>
          <cell r="I19">
            <v>0.52091224999999997</v>
          </cell>
          <cell r="J19">
            <v>-1.2838525837151898E-2</v>
          </cell>
          <cell r="K19">
            <v>-9.3453584162848158E-2</v>
          </cell>
          <cell r="M19">
            <v>0</v>
          </cell>
          <cell r="O19">
            <v>0.41462013999999997</v>
          </cell>
          <cell r="P19">
            <v>-3.0337164970847541E-2</v>
          </cell>
          <cell r="Q19">
            <v>5.6975690688835234E-2</v>
          </cell>
          <cell r="R19">
            <v>0</v>
          </cell>
          <cell r="T19">
            <v>0.44125866571798761</v>
          </cell>
          <cell r="U19">
            <v>-1.3867584117977175E-2</v>
          </cell>
          <cell r="V19">
            <v>8.332654906005918E-2</v>
          </cell>
          <cell r="W19">
            <v>0</v>
          </cell>
          <cell r="Y19">
            <v>0.5107176306600697</v>
          </cell>
        </row>
        <row r="20">
          <cell r="A20">
            <v>10</v>
          </cell>
          <cell r="B20" t="str">
            <v>Antennas, cables, &amp; accessories</v>
          </cell>
          <cell r="C20">
            <v>4.7463728389999993</v>
          </cell>
          <cell r="D20">
            <v>-6.1552733853239186E-2</v>
          </cell>
          <cell r="E20">
            <v>0.17866295485323902</v>
          </cell>
          <cell r="G20">
            <v>0</v>
          </cell>
          <cell r="I20">
            <v>4.8634830599999974</v>
          </cell>
          <cell r="J20">
            <v>0.78966823148467069</v>
          </cell>
          <cell r="K20">
            <v>-0.59426705148467063</v>
          </cell>
          <cell r="M20">
            <v>0</v>
          </cell>
          <cell r="O20">
            <v>5.0588842399999976</v>
          </cell>
          <cell r="P20">
            <v>-0.17461978114297311</v>
          </cell>
          <cell r="Q20">
            <v>5.4357268971326658E-2</v>
          </cell>
          <cell r="R20">
            <v>0</v>
          </cell>
          <cell r="T20">
            <v>4.9386217278283553</v>
          </cell>
          <cell r="U20">
            <v>-0.14162043220178744</v>
          </cell>
          <cell r="V20">
            <v>1.0564661935120796</v>
          </cell>
          <cell r="W20">
            <v>0</v>
          </cell>
          <cell r="Y20">
            <v>5.8534674891386489</v>
          </cell>
        </row>
        <row r="21">
          <cell r="A21">
            <v>11</v>
          </cell>
          <cell r="B21" t="str">
            <v>Repair parts</v>
          </cell>
          <cell r="C21">
            <v>4.7925591179999998</v>
          </cell>
          <cell r="D21">
            <v>0.43365821632212959</v>
          </cell>
          <cell r="E21">
            <v>-2.2881651687221307</v>
          </cell>
          <cell r="G21">
            <v>0</v>
          </cell>
          <cell r="I21">
            <v>2.938052165599998</v>
          </cell>
          <cell r="J21">
            <v>0.53068781813335852</v>
          </cell>
          <cell r="K21">
            <v>-0.45923041373335788</v>
          </cell>
          <cell r="M21">
            <v>0</v>
          </cell>
          <cell r="O21">
            <v>3.009509570000001</v>
          </cell>
          <cell r="P21">
            <v>-0.17805274080043687</v>
          </cell>
          <cell r="Q21">
            <v>4.1747578904041627E-2</v>
          </cell>
          <cell r="R21">
            <v>0</v>
          </cell>
          <cell r="T21">
            <v>2.873204408103605</v>
          </cell>
          <cell r="U21">
            <v>-7.0735035138467919E-2</v>
          </cell>
          <cell r="V21">
            <v>0.34333885456562724</v>
          </cell>
          <cell r="W21">
            <v>0</v>
          </cell>
          <cell r="Y21">
            <v>3.1458082275307659</v>
          </cell>
        </row>
        <row r="22">
          <cell r="A22">
            <v>12</v>
          </cell>
          <cell r="B22" t="str">
            <v>Repair service and Other</v>
          </cell>
          <cell r="C22">
            <v>0.6465210480000001</v>
          </cell>
          <cell r="D22">
            <v>-0.82177279499014932</v>
          </cell>
          <cell r="E22">
            <v>-3.2890678009850655E-2</v>
          </cell>
          <cell r="G22">
            <v>0</v>
          </cell>
          <cell r="I22">
            <v>-0.20814242499999999</v>
          </cell>
          <cell r="J22">
            <v>1466.5735633223942</v>
          </cell>
          <cell r="K22">
            <v>-1466.0818651473942</v>
          </cell>
          <cell r="M22">
            <v>2.2648549702353193E-14</v>
          </cell>
          <cell r="O22">
            <v>0.28355574999998234</v>
          </cell>
          <cell r="P22">
            <v>0.2805723498561753</v>
          </cell>
          <cell r="Q22">
            <v>-0.57003241252072401</v>
          </cell>
          <cell r="R22">
            <v>-3.9898639947466563E-17</v>
          </cell>
          <cell r="T22">
            <v>-5.9043126645663292E-3</v>
          </cell>
          <cell r="U22">
            <v>3.5472128023451739E-3</v>
          </cell>
          <cell r="V22">
            <v>-3.2745484071649835E-3</v>
          </cell>
          <cell r="W22">
            <v>-2.0816681711721685E-17</v>
          </cell>
          <cell r="Y22">
            <v>-5.631648269386118E-3</v>
          </cell>
        </row>
        <row r="23">
          <cell r="A23">
            <v>13</v>
          </cell>
          <cell r="B23" t="str">
            <v xml:space="preserve">Artex </v>
          </cell>
          <cell r="C23">
            <v>46.259142650999991</v>
          </cell>
          <cell r="D23">
            <v>-0.18126242377496132</v>
          </cell>
          <cell r="E23">
            <v>-5.8716796716250395</v>
          </cell>
          <cell r="F23">
            <v>-18.2532</v>
          </cell>
          <cell r="G23">
            <v>-5.3290705182007514E-14</v>
          </cell>
          <cell r="I23">
            <v>21.953000555600045</v>
          </cell>
          <cell r="J23">
            <v>1468.2033549029964</v>
          </cell>
          <cell r="K23">
            <v>-1467.9790251885963</v>
          </cell>
          <cell r="L23">
            <v>0</v>
          </cell>
          <cell r="M23">
            <v>8.8817841970012523E-14</v>
          </cell>
          <cell r="N23">
            <v>0</v>
          </cell>
          <cell r="O23">
            <v>22.177330269999995</v>
          </cell>
          <cell r="P23">
            <v>-1.6709051208240231</v>
          </cell>
          <cell r="Q23">
            <v>2.9559377036031047</v>
          </cell>
          <cell r="R23">
            <v>0</v>
          </cell>
          <cell r="T23">
            <v>23.462362852779066</v>
          </cell>
          <cell r="U23">
            <v>-0.69780331457489941</v>
          </cell>
          <cell r="V23">
            <v>5.3892407320393492</v>
          </cell>
          <cell r="W23">
            <v>0</v>
          </cell>
          <cell r="X23">
            <v>0</v>
          </cell>
          <cell r="Y23">
            <v>28.153800270243529</v>
          </cell>
        </row>
        <row r="25">
          <cell r="A25">
            <v>14</v>
          </cell>
          <cell r="B25" t="str">
            <v>ACR+ Artex</v>
          </cell>
          <cell r="C25">
            <v>93.302820960999981</v>
          </cell>
          <cell r="D25">
            <v>1.2851761715951364</v>
          </cell>
          <cell r="E25">
            <v>-14.349753136995137</v>
          </cell>
          <cell r="F25">
            <v>-28.186199999999999</v>
          </cell>
          <cell r="G25">
            <v>-7.3839000005193611E-4</v>
          </cell>
          <cell r="I25">
            <v>52.05278238560004</v>
          </cell>
          <cell r="J25">
            <v>1466.970474544446</v>
          </cell>
          <cell r="K25">
            <v>-1468.4987450129847</v>
          </cell>
          <cell r="L25">
            <v>-0.27900000000000003</v>
          </cell>
          <cell r="M25">
            <v>7.3838999993824928E-4</v>
          </cell>
          <cell r="O25">
            <v>50.244773527061376</v>
          </cell>
          <cell r="P25">
            <v>4.7600725199205058</v>
          </cell>
          <cell r="Q25">
            <v>0.48443543507739317</v>
          </cell>
          <cell r="R25">
            <v>0</v>
          </cell>
          <cell r="T25">
            <v>55.489281482059255</v>
          </cell>
          <cell r="U25">
            <v>-1.0777287334781618</v>
          </cell>
          <cell r="V25">
            <v>10.301843311553437</v>
          </cell>
          <cell r="W25">
            <v>0</v>
          </cell>
          <cell r="Y25">
            <v>64.713396060134556</v>
          </cell>
        </row>
        <row r="28">
          <cell r="B28" t="str">
            <v>Bridge Number</v>
          </cell>
          <cell r="C28">
            <v>14</v>
          </cell>
          <cell r="D28" t="str">
            <v>ACR+ Artex</v>
          </cell>
        </row>
        <row r="32">
          <cell r="B32" t="str">
            <v>ACR+ Artex Bridge</v>
          </cell>
          <cell r="C32">
            <v>93.302820960999981</v>
          </cell>
          <cell r="D32">
            <v>1.2851761715951364</v>
          </cell>
          <cell r="E32">
            <v>-14.349753136995137</v>
          </cell>
          <cell r="F32">
            <v>-28.186199999999999</v>
          </cell>
          <cell r="G32">
            <v>-7.3839000005193611E-4</v>
          </cell>
          <cell r="I32">
            <v>52.05278238560004</v>
          </cell>
          <cell r="J32">
            <v>1466.970474544446</v>
          </cell>
          <cell r="K32">
            <v>-1468.4987450129847</v>
          </cell>
          <cell r="L32">
            <v>-0.27900000000000003</v>
          </cell>
          <cell r="M32">
            <v>7.3838999993824928E-4</v>
          </cell>
          <cell r="O32">
            <v>50.244773527061376</v>
          </cell>
          <cell r="P32">
            <v>4.7600725199205058</v>
          </cell>
          <cell r="Q32">
            <v>0.48443543507739317</v>
          </cell>
          <cell r="R32">
            <v>0</v>
          </cell>
          <cell r="T32">
            <v>55.489281482059255</v>
          </cell>
          <cell r="U32">
            <v>-1.0777287334781618</v>
          </cell>
          <cell r="V32">
            <v>10.301843311553437</v>
          </cell>
          <cell r="W32">
            <v>0</v>
          </cell>
          <cell r="Y32">
            <v>64.713396060134556</v>
          </cell>
        </row>
        <row r="45">
          <cell r="AA45" t="str">
            <v>ACR+ Artex 2008 - 2011 Revenue Analysis $m</v>
          </cell>
        </row>
        <row r="55">
          <cell r="AA55" t="str">
            <v>ACR+ Artex 2011 - 2016 Revenue Analysis $m</v>
          </cell>
        </row>
        <row r="68">
          <cell r="AA68" t="str">
            <v>ACR+ Artex 2008 - 2016 Revenue Analysis $m</v>
          </cell>
        </row>
        <row r="86">
          <cell r="AD86" t="str">
            <v>Chart Data Layout</v>
          </cell>
        </row>
        <row r="87">
          <cell r="AB87" t="str">
            <v>Input</v>
          </cell>
          <cell r="AD87" t="str">
            <v>Board</v>
          </cell>
          <cell r="AE87" t="str">
            <v>Incr</v>
          </cell>
          <cell r="AF87" t="str">
            <v>Decr</v>
          </cell>
          <cell r="AG87" t="str">
            <v>Ghost</v>
          </cell>
        </row>
        <row r="88">
          <cell r="AA88" t="str">
            <v>Revenue
2008PF</v>
          </cell>
          <cell r="AB88">
            <v>93.302820960999981</v>
          </cell>
          <cell r="AD88">
            <v>93.302820960999981</v>
          </cell>
        </row>
        <row r="89">
          <cell r="AA89" t="str">
            <v>Price</v>
          </cell>
          <cell r="AB89">
            <v>1.2851761715951364</v>
          </cell>
          <cell r="AE89">
            <v>1.2851761715951364</v>
          </cell>
          <cell r="AF89">
            <v>0</v>
          </cell>
          <cell r="AG89">
            <v>93.302820960999981</v>
          </cell>
        </row>
        <row r="90">
          <cell r="AA90" t="str">
            <v>Volume</v>
          </cell>
          <cell r="AB90">
            <v>-14.349753136995137</v>
          </cell>
          <cell r="AE90">
            <v>0</v>
          </cell>
          <cell r="AF90">
            <v>14.349753136995137</v>
          </cell>
          <cell r="AG90">
            <v>80.238243995599987</v>
          </cell>
        </row>
        <row r="91">
          <cell r="AA91" t="str">
            <v>Mandates &amp; Programs</v>
          </cell>
          <cell r="AB91">
            <v>-28.186199999999999</v>
          </cell>
          <cell r="AE91">
            <v>0</v>
          </cell>
          <cell r="AF91">
            <v>28.186199999999999</v>
          </cell>
          <cell r="AG91">
            <v>52.052043995599988</v>
          </cell>
        </row>
        <row r="92">
          <cell r="AA92" t="str">
            <v>Revenue
2010PF</v>
          </cell>
          <cell r="AB92">
            <v>52.05278238560004</v>
          </cell>
          <cell r="AD92">
            <v>52.05278238560004</v>
          </cell>
        </row>
        <row r="93">
          <cell r="AA93" t="str">
            <v>Price</v>
          </cell>
          <cell r="AB93">
            <v>1466.970474544446</v>
          </cell>
          <cell r="AE93">
            <v>1466.970474544446</v>
          </cell>
          <cell r="AF93">
            <v>0</v>
          </cell>
          <cell r="AG93">
            <v>52.05278238560004</v>
          </cell>
        </row>
        <row r="94">
          <cell r="AA94" t="str">
            <v>Volume</v>
          </cell>
          <cell r="AB94">
            <v>-1468.4987450129847</v>
          </cell>
          <cell r="AE94">
            <v>0</v>
          </cell>
          <cell r="AF94">
            <v>1468.4987450129847</v>
          </cell>
          <cell r="AG94">
            <v>50.524511917061318</v>
          </cell>
        </row>
        <row r="95">
          <cell r="AA95" t="str">
            <v>Mandates &amp; Programs</v>
          </cell>
          <cell r="AB95">
            <v>-0.27900000000000003</v>
          </cell>
          <cell r="AE95">
            <v>0</v>
          </cell>
          <cell r="AF95">
            <v>0.27900000000000003</v>
          </cell>
          <cell r="AG95">
            <v>50.245511917061322</v>
          </cell>
          <cell r="AI95">
            <v>3.1</v>
          </cell>
        </row>
        <row r="96">
          <cell r="AA96" t="str">
            <v>Revenue
2011E</v>
          </cell>
          <cell r="AB96">
            <v>50.244773527061376</v>
          </cell>
          <cell r="AD96">
            <v>50.244773527061376</v>
          </cell>
          <cell r="AI96">
            <v>-3.1</v>
          </cell>
        </row>
        <row r="97">
          <cell r="AA97" t="str">
            <v>Price</v>
          </cell>
          <cell r="AB97">
            <v>4.7600725199205058</v>
          </cell>
          <cell r="AE97">
            <v>4.7600725199205058</v>
          </cell>
          <cell r="AF97">
            <v>0</v>
          </cell>
          <cell r="AG97">
            <v>50.244773527061376</v>
          </cell>
        </row>
        <row r="98">
          <cell r="AA98" t="str">
            <v>Volume</v>
          </cell>
          <cell r="AB98">
            <v>0.48443543507739317</v>
          </cell>
          <cell r="AE98">
            <v>0.48443543507739317</v>
          </cell>
          <cell r="AF98">
            <v>0</v>
          </cell>
          <cell r="AG98">
            <v>55.004846046981882</v>
          </cell>
        </row>
        <row r="99">
          <cell r="AA99" t="str">
            <v>Revenue
2013E</v>
          </cell>
          <cell r="AB99">
            <v>55.489281482059255</v>
          </cell>
          <cell r="AD99">
            <v>55.489281482059255</v>
          </cell>
        </row>
        <row r="100">
          <cell r="AA100" t="str">
            <v>Price</v>
          </cell>
          <cell r="AB100">
            <v>-1.0777287334781618</v>
          </cell>
          <cell r="AE100">
            <v>0</v>
          </cell>
          <cell r="AF100">
            <v>1.0777287334781618</v>
          </cell>
          <cell r="AG100">
            <v>54.411552748581094</v>
          </cell>
        </row>
        <row r="101">
          <cell r="AA101" t="str">
            <v>Volume</v>
          </cell>
          <cell r="AB101">
            <v>10.301843311553437</v>
          </cell>
          <cell r="AE101">
            <v>10.301843311553437</v>
          </cell>
          <cell r="AF101">
            <v>0</v>
          </cell>
          <cell r="AG101">
            <v>54.411552748581094</v>
          </cell>
        </row>
        <row r="102">
          <cell r="AA102" t="str">
            <v>Revenue
2016E</v>
          </cell>
          <cell r="AB102">
            <v>64.713396060134556</v>
          </cell>
          <cell r="AC102" t="str">
            <v>OK</v>
          </cell>
          <cell r="AD102">
            <v>64.713396060134556</v>
          </cell>
        </row>
        <row r="148">
          <cell r="W148" t="str">
            <v>x</v>
          </cell>
        </row>
      </sheetData>
      <sheetData sheetId="8" refreshError="1"/>
      <sheetData sheetId="9"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HH Operating Model"/>
      <sheetName val="__FDSCACHE__"/>
      <sheetName val="THH LBO"/>
      <sheetName val="AVP"/>
      <sheetName val="DCF"/>
      <sheetName val="Output&gt;&gt;&gt;"/>
      <sheetName val="Football Field"/>
      <sheetName val="LBO Output"/>
      <sheetName val="Financial Projections"/>
      <sheetName val="COMPS&gt;&gt;&gt;"/>
      <sheetName val="Public Comps"/>
      <sheetName val="M&amp;A Comps"/>
      <sheetName val="M&amp;A Comps Output"/>
      <sheetName val="Regression"/>
      <sheetName val="Hermes WACC"/>
      <sheetName val="Personal Savings Rate"/>
      <sheetName val="Unemployment rate"/>
      <sheetName val="ABI Non Res Correl"/>
      <sheetName val="Mortgage Loan tightening st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B2" t="str">
            <v>Pro Forma Income Statement</v>
          </cell>
        </row>
        <row r="5">
          <cell r="B5" t="str">
            <v>($ in millions)</v>
          </cell>
        </row>
        <row r="6">
          <cell r="I6" t="str">
            <v>Projected</v>
          </cell>
          <cell r="O6" t="str">
            <v>CAGR / Avg</v>
          </cell>
        </row>
        <row r="7">
          <cell r="F7">
            <v>2007</v>
          </cell>
          <cell r="I7">
            <v>2008</v>
          </cell>
          <cell r="J7">
            <v>2009</v>
          </cell>
          <cell r="K7">
            <v>2010</v>
          </cell>
          <cell r="L7">
            <v>2011</v>
          </cell>
          <cell r="M7">
            <v>2012</v>
          </cell>
          <cell r="O7" t="str">
            <v>'07 - '12E</v>
          </cell>
        </row>
        <row r="9">
          <cell r="B9" t="str">
            <v>Revenues</v>
          </cell>
          <cell r="F9">
            <v>65.559940863666654</v>
          </cell>
          <cell r="I9">
            <v>70.683382720249398</v>
          </cell>
          <cell r="J9">
            <v>75.984636424268103</v>
          </cell>
          <cell r="K9">
            <v>81.683484156088213</v>
          </cell>
          <cell r="L9">
            <v>87.809745467794826</v>
          </cell>
          <cell r="M9">
            <v>94.395476377879433</v>
          </cell>
          <cell r="O9">
            <v>7.5629057373223896E-2</v>
          </cell>
        </row>
        <row r="10">
          <cell r="B10" t="str">
            <v>% Growth</v>
          </cell>
          <cell r="I10">
            <v>7.8148970073616431E-2</v>
          </cell>
          <cell r="J10">
            <v>7.4999999999999956E-2</v>
          </cell>
          <cell r="K10">
            <v>7.4999999999999956E-2</v>
          </cell>
          <cell r="L10">
            <v>7.4999999999999956E-2</v>
          </cell>
          <cell r="M10">
            <v>7.4999999999999956E-2</v>
          </cell>
          <cell r="O10">
            <v>7.5629794014723251E-2</v>
          </cell>
        </row>
        <row r="11">
          <cell r="B11" t="str">
            <v>Less: Commission Expense</v>
          </cell>
          <cell r="F11">
            <v>8.8136176500000047</v>
          </cell>
          <cell r="I11">
            <v>9.4449235716391104</v>
          </cell>
          <cell r="J11">
            <v>9.9755049539636751</v>
          </cell>
          <cell r="K11">
            <v>12.829156608378568</v>
          </cell>
          <cell r="L11">
            <v>13.893535709676275</v>
          </cell>
          <cell r="M11">
            <v>15.04169270659235</v>
          </cell>
        </row>
        <row r="12">
          <cell r="B12" t="str">
            <v>Gross Profit</v>
          </cell>
          <cell r="F12">
            <v>56.746323213666649</v>
          </cell>
          <cell r="I12">
            <v>61.238459148610289</v>
          </cell>
          <cell r="J12">
            <v>66.009131470304425</v>
          </cell>
          <cell r="K12">
            <v>68.854327547709644</v>
          </cell>
          <cell r="L12">
            <v>73.916209758118555</v>
          </cell>
          <cell r="M12">
            <v>79.35378367128709</v>
          </cell>
          <cell r="O12">
            <v>6.936504111867392E-2</v>
          </cell>
        </row>
        <row r="13">
          <cell r="B13" t="str">
            <v>Less: SG&amp;A</v>
          </cell>
          <cell r="F13">
            <v>33.806508312284812</v>
          </cell>
          <cell r="I13">
            <v>37.551615778977535</v>
          </cell>
          <cell r="J13">
            <v>40.45097177129739</v>
          </cell>
          <cell r="K13">
            <v>43.588124493980054</v>
          </cell>
          <cell r="L13">
            <v>46.968116086791198</v>
          </cell>
          <cell r="M13">
            <v>50.484716874532232</v>
          </cell>
        </row>
        <row r="14">
          <cell r="B14" t="str">
            <v>EBITDA</v>
          </cell>
          <cell r="F14">
            <v>22.939814901381837</v>
          </cell>
          <cell r="I14">
            <v>23.686843369632754</v>
          </cell>
          <cell r="J14">
            <v>25.558159699007035</v>
          </cell>
          <cell r="K14">
            <v>25.266203053729591</v>
          </cell>
          <cell r="L14">
            <v>26.948093671327356</v>
          </cell>
          <cell r="M14">
            <v>28.869066796754858</v>
          </cell>
          <cell r="O14">
            <v>4.7052763121333996E-2</v>
          </cell>
        </row>
        <row r="15">
          <cell r="B15" t="str">
            <v>% Margin</v>
          </cell>
          <cell r="F15">
            <v>0.34990597305579774</v>
          </cell>
          <cell r="I15">
            <v>0.33511190973103977</v>
          </cell>
          <cell r="J15">
            <v>0.3363595708519338</v>
          </cell>
          <cell r="K15">
            <v>0.30931838075673457</v>
          </cell>
          <cell r="L15">
            <v>0.30689183219658528</v>
          </cell>
          <cell r="M15">
            <v>0.30583104089848118</v>
          </cell>
          <cell r="O15">
            <v>0.31870254688695493</v>
          </cell>
        </row>
        <row r="17">
          <cell r="B17" t="str">
            <v>Less: Depreciation (a)</v>
          </cell>
          <cell r="F17">
            <v>0.25241399999999997</v>
          </cell>
          <cell r="I17">
            <v>0.344914</v>
          </cell>
          <cell r="J17">
            <v>0.64371400000000001</v>
          </cell>
          <cell r="K17">
            <v>0.74871399999999999</v>
          </cell>
          <cell r="L17">
            <v>0.86501399999999995</v>
          </cell>
          <cell r="M17">
            <v>0.987514</v>
          </cell>
        </row>
        <row r="18">
          <cell r="B18" t="str">
            <v>Less: Amortization (a)</v>
          </cell>
          <cell r="F18">
            <v>5.0146350000000002</v>
          </cell>
          <cell r="I18">
            <v>6.2539999999999996</v>
          </cell>
          <cell r="J18">
            <v>6.5039999999999996</v>
          </cell>
          <cell r="K18">
            <v>6.7539999999999996</v>
          </cell>
          <cell r="L18">
            <v>6.6909999999999998</v>
          </cell>
          <cell r="M18">
            <v>6.6429999999999998</v>
          </cell>
        </row>
        <row r="19">
          <cell r="B19" t="str">
            <v>EBIT</v>
          </cell>
          <cell r="F19">
            <v>17.672765901381837</v>
          </cell>
          <cell r="I19">
            <v>17.087929369632754</v>
          </cell>
          <cell r="J19">
            <v>18.410445699007035</v>
          </cell>
          <cell r="K19">
            <v>17.763489053729593</v>
          </cell>
          <cell r="L19">
            <v>19.392079671327359</v>
          </cell>
          <cell r="M19">
            <v>21.238552796754856</v>
          </cell>
          <cell r="O19">
            <v>3.744260453320436E-2</v>
          </cell>
        </row>
        <row r="21">
          <cell r="B21" t="str">
            <v>Less: Interest Expense (a)</v>
          </cell>
          <cell r="F21">
            <v>4.9626510000000001</v>
          </cell>
          <cell r="I21">
            <v>5.1418976314319993</v>
          </cell>
          <cell r="J21">
            <v>5.2551106388319999</v>
          </cell>
          <cell r="K21">
            <v>5.1252960375479999</v>
          </cell>
          <cell r="L21">
            <v>4.9483737998040001</v>
          </cell>
          <cell r="M21">
            <v>4.2460439922819999</v>
          </cell>
        </row>
        <row r="22">
          <cell r="B22" t="str">
            <v>Less: Other Non-Operating Expense (a)</v>
          </cell>
          <cell r="F22">
            <v>0.49654200000000004</v>
          </cell>
          <cell r="I22">
            <v>0.49654200000000004</v>
          </cell>
          <cell r="J22">
            <v>0.49654200000000004</v>
          </cell>
          <cell r="K22">
            <v>0.49654200000000004</v>
          </cell>
          <cell r="L22">
            <v>0.49654200000000004</v>
          </cell>
          <cell r="M22">
            <v>0.49654200000000004</v>
          </cell>
        </row>
        <row r="23">
          <cell r="B23" t="str">
            <v>Pre-tax Income</v>
          </cell>
          <cell r="F23">
            <v>12.213572901381836</v>
          </cell>
          <cell r="I23">
            <v>11.449489738200755</v>
          </cell>
          <cell r="J23">
            <v>12.658793060175034</v>
          </cell>
          <cell r="K23">
            <v>12.141651016181592</v>
          </cell>
          <cell r="L23">
            <v>13.94716387152336</v>
          </cell>
          <cell r="M23">
            <v>16.495966804472854</v>
          </cell>
          <cell r="O23">
            <v>6.1957188372536054E-2</v>
          </cell>
        </row>
        <row r="24">
          <cell r="B24" t="str">
            <v>Less: Income Tax Expense (38%)</v>
          </cell>
          <cell r="F24">
            <v>4.6411577025251001</v>
          </cell>
          <cell r="I24">
            <v>4.3508061005162899</v>
          </cell>
          <cell r="J24">
            <v>4.810341362866513</v>
          </cell>
          <cell r="K24">
            <v>4.6138273861490049</v>
          </cell>
          <cell r="L24">
            <v>5.2999222711788718</v>
          </cell>
          <cell r="M24">
            <v>6.2684673856996795</v>
          </cell>
        </row>
        <row r="25">
          <cell r="B25" t="str">
            <v>Net Income</v>
          </cell>
          <cell r="F25">
            <v>7.5724151988567359</v>
          </cell>
          <cell r="I25">
            <v>7.0986836376844655</v>
          </cell>
          <cell r="J25">
            <v>7.848451697308521</v>
          </cell>
          <cell r="K25">
            <v>7.5278236300325876</v>
          </cell>
          <cell r="L25">
            <v>8.6472416003444881</v>
          </cell>
          <cell r="M25">
            <v>10.227499418773174</v>
          </cell>
          <cell r="O25">
            <v>6.1957188372536276E-2</v>
          </cell>
        </row>
      </sheetData>
      <sheetData sheetId="10" refreshError="1"/>
      <sheetData sheetId="11" refreshError="1">
        <row r="1">
          <cell r="D1" t="str">
            <v>Date:</v>
          </cell>
          <cell r="E1">
            <v>39617</v>
          </cell>
          <cell r="G1" t="str">
            <v>FY1</v>
          </cell>
          <cell r="H1">
            <v>2008</v>
          </cell>
          <cell r="J1" t="str">
            <v>FY2</v>
          </cell>
          <cell r="K1">
            <v>2009</v>
          </cell>
        </row>
        <row r="2">
          <cell r="B2" t="str">
            <v>Insurance Brokers</v>
          </cell>
        </row>
        <row r="3">
          <cell r="B3" t="str">
            <v>Comparison of Selected Publicly Traded Insurance Brokers</v>
          </cell>
          <cell r="AB3" t="str">
            <v>*FX rate used JLT and BFD</v>
          </cell>
        </row>
        <row r="4">
          <cell r="B4" t="str">
            <v>($ in millions except per share data)</v>
          </cell>
          <cell r="K4" t="str">
            <v xml:space="preserve"> </v>
          </cell>
          <cell r="AB4" t="str">
            <v>FX</v>
          </cell>
          <cell r="AC4">
            <v>1.9586500000000002</v>
          </cell>
          <cell r="AF4" t="str">
            <v>Base Currency</v>
          </cell>
          <cell r="AG4" t="str">
            <v>GBP</v>
          </cell>
        </row>
        <row r="5">
          <cell r="AF5" t="str">
            <v>Target Currency</v>
          </cell>
          <cell r="AG5" t="str">
            <v>USD</v>
          </cell>
        </row>
        <row r="7">
          <cell r="B7" t="str">
            <v>($ in millions)</v>
          </cell>
          <cell r="Q7" t="str">
            <v xml:space="preserve"> </v>
          </cell>
          <cell r="S7" t="str">
            <v xml:space="preserve">  </v>
          </cell>
        </row>
        <row r="8">
          <cell r="C8" t="str">
            <v>Stock</v>
          </cell>
          <cell r="G8" t="str">
            <v xml:space="preserve">Enterprise Value / </v>
          </cell>
          <cell r="AK8" t="str">
            <v>LT</v>
          </cell>
          <cell r="AM8" t="str">
            <v>MRQ Available</v>
          </cell>
          <cell r="AZ8" t="str">
            <v>2008 Estimates</v>
          </cell>
          <cell r="BC8" t="str">
            <v>2009 Estimates</v>
          </cell>
        </row>
        <row r="9">
          <cell r="C9" t="str">
            <v>Price</v>
          </cell>
          <cell r="D9" t="str">
            <v>Market</v>
          </cell>
          <cell r="E9" t="str">
            <v xml:space="preserve">Enterprise </v>
          </cell>
          <cell r="G9" t="str">
            <v>EBITDA (a)</v>
          </cell>
          <cell r="J9" t="str">
            <v>Revenues (a)</v>
          </cell>
          <cell r="M9" t="str">
            <v>Price / EPS (a)</v>
          </cell>
          <cell r="P9" t="str">
            <v>Price / Cash EPS (a)</v>
          </cell>
          <cell r="S9" t="str">
            <v>Dividend</v>
          </cell>
          <cell r="U9" t="str">
            <v xml:space="preserve">Debt / </v>
          </cell>
          <cell r="Z9">
            <v>39617</v>
          </cell>
          <cell r="AA9" t="str">
            <v>52 Wk</v>
          </cell>
          <cell r="AB9" t="str">
            <v>52 Wk</v>
          </cell>
          <cell r="AC9" t="str">
            <v>Exp. EPS</v>
          </cell>
          <cell r="AF9" t="str">
            <v>Cash EPS</v>
          </cell>
          <cell r="AI9" t="str">
            <v>Exp. Amort</v>
          </cell>
          <cell r="AK9" t="str">
            <v>Growth</v>
          </cell>
          <cell r="AL9" t="str">
            <v>Annualized</v>
          </cell>
          <cell r="AM9" t="str">
            <v>Mkt. Cap.</v>
          </cell>
          <cell r="AN9" t="str">
            <v>Avg. Shares</v>
          </cell>
          <cell r="AO9" t="str">
            <v xml:space="preserve">Trust &amp; Pref.  </v>
          </cell>
          <cell r="AP9" t="str">
            <v>LT &amp; ST</v>
          </cell>
          <cell r="AQ9" t="str">
            <v>Minority</v>
          </cell>
          <cell r="AS9" t="str">
            <v>Common</v>
          </cell>
          <cell r="AU9" t="str">
            <v>Last Complete Fiscal Year</v>
          </cell>
          <cell r="AZ9" t="str">
            <v>I/B/E/S</v>
          </cell>
          <cell r="BA9" t="str">
            <v>I/B/E/S</v>
          </cell>
          <cell r="BC9" t="str">
            <v>I/B/E/S</v>
          </cell>
          <cell r="BD9" t="str">
            <v>I/B/E/S</v>
          </cell>
          <cell r="BF9" t="str">
            <v>SNL</v>
          </cell>
        </row>
        <row r="10">
          <cell r="B10" t="str">
            <v>Company Name</v>
          </cell>
          <cell r="C10">
            <v>39617</v>
          </cell>
          <cell r="D10" t="str">
            <v>Value</v>
          </cell>
          <cell r="E10" t="str">
            <v xml:space="preserve">Value </v>
          </cell>
          <cell r="G10">
            <v>2008</v>
          </cell>
          <cell r="H10">
            <v>2009</v>
          </cell>
          <cell r="J10">
            <v>2008</v>
          </cell>
          <cell r="K10">
            <v>2009</v>
          </cell>
          <cell r="M10">
            <v>2008</v>
          </cell>
          <cell r="N10">
            <v>2009</v>
          </cell>
          <cell r="P10">
            <v>2008</v>
          </cell>
          <cell r="Q10">
            <v>2009</v>
          </cell>
          <cell r="R10" t="str">
            <v>LTG</v>
          </cell>
          <cell r="S10" t="str">
            <v>Yield</v>
          </cell>
          <cell r="U10" t="str">
            <v>Total Cap</v>
          </cell>
          <cell r="Y10" t="str">
            <v>Tickers</v>
          </cell>
          <cell r="Z10" t="str">
            <v>Price</v>
          </cell>
          <cell r="AA10" t="str">
            <v>High</v>
          </cell>
          <cell r="AB10" t="str">
            <v>Low</v>
          </cell>
          <cell r="AC10">
            <v>2008</v>
          </cell>
          <cell r="AD10">
            <v>2009</v>
          </cell>
          <cell r="AF10">
            <v>2008</v>
          </cell>
          <cell r="AG10">
            <v>2009</v>
          </cell>
          <cell r="AI10">
            <v>2008</v>
          </cell>
          <cell r="AJ10">
            <v>2009</v>
          </cell>
          <cell r="AK10" t="str">
            <v>Rate</v>
          </cell>
          <cell r="AL10" t="str">
            <v>Dividend</v>
          </cell>
          <cell r="AM10" t="str">
            <v>S/O</v>
          </cell>
          <cell r="AN10" t="str">
            <v>Outstanding</v>
          </cell>
          <cell r="AO10" t="str">
            <v>Equity</v>
          </cell>
          <cell r="AP10" t="str">
            <v>Debt +</v>
          </cell>
          <cell r="AQ10" t="str">
            <v>Interest</v>
          </cell>
          <cell r="AR10" t="str">
            <v>Cash</v>
          </cell>
          <cell r="AS10" t="str">
            <v>Equity</v>
          </cell>
          <cell r="AU10" t="str">
            <v>Amort.</v>
          </cell>
          <cell r="AV10" t="str">
            <v>Net Income</v>
          </cell>
          <cell r="AW10" t="str">
            <v>Taxes</v>
          </cell>
          <cell r="AX10" t="str">
            <v>Tax Rate</v>
          </cell>
          <cell r="AZ10" t="str">
            <v>Revenue</v>
          </cell>
          <cell r="BA10" t="str">
            <v>EBITDA</v>
          </cell>
          <cell r="BC10" t="str">
            <v>Revenue</v>
          </cell>
          <cell r="BD10" t="str">
            <v>EBITDA</v>
          </cell>
          <cell r="BF10" t="str">
            <v>Key</v>
          </cell>
        </row>
        <row r="12">
          <cell r="B12" t="str">
            <v>Aon Corp.</v>
          </cell>
          <cell r="C12">
            <v>47.160000000000004</v>
          </cell>
          <cell r="D12">
            <v>14087.921838480001</v>
          </cell>
          <cell r="E12">
            <v>15714.921838480001</v>
          </cell>
          <cell r="G12">
            <v>10.593631816026495</v>
          </cell>
          <cell r="H12">
            <v>9.7034740885265034</v>
          </cell>
          <cell r="J12">
            <v>2.0088676754236605</v>
          </cell>
          <cell r="K12">
            <v>1.9406984126675195</v>
          </cell>
          <cell r="M12">
            <v>16.318339100346023</v>
          </cell>
          <cell r="N12">
            <v>13.749271137026239</v>
          </cell>
          <cell r="P12">
            <v>15.846241725748463</v>
          </cell>
          <cell r="Q12">
            <v>13.412587810358067</v>
          </cell>
          <cell r="R12">
            <v>10.525</v>
          </cell>
          <cell r="S12">
            <v>1.272264631043257</v>
          </cell>
          <cell r="U12">
            <v>24.369944906810456</v>
          </cell>
          <cell r="Y12" t="str">
            <v>AOC</v>
          </cell>
          <cell r="Z12">
            <v>47.160000000000004</v>
          </cell>
          <cell r="AA12">
            <v>51.32</v>
          </cell>
          <cell r="AB12">
            <v>38.35</v>
          </cell>
          <cell r="AC12">
            <v>2.89</v>
          </cell>
          <cell r="AD12">
            <v>3.43</v>
          </cell>
          <cell r="AE12">
            <v>18.685121107266433</v>
          </cell>
          <cell r="AF12">
            <v>2.9761000000000002</v>
          </cell>
          <cell r="AG12">
            <v>3.5161000000000002</v>
          </cell>
          <cell r="AI12">
            <v>42</v>
          </cell>
          <cell r="AJ12">
            <v>42</v>
          </cell>
          <cell r="AK12">
            <v>10.525</v>
          </cell>
          <cell r="AL12">
            <v>0.60000000000000009</v>
          </cell>
          <cell r="AM12">
            <v>298.72607799999997</v>
          </cell>
          <cell r="AN12">
            <v>320</v>
          </cell>
          <cell r="AO12">
            <v>0</v>
          </cell>
          <cell r="AP12">
            <v>2079</v>
          </cell>
          <cell r="AQ12">
            <v>0</v>
          </cell>
          <cell r="AR12">
            <v>452</v>
          </cell>
          <cell r="AS12">
            <v>6452</v>
          </cell>
          <cell r="AU12">
            <v>42</v>
          </cell>
          <cell r="AV12">
            <v>864</v>
          </cell>
          <cell r="AW12">
            <v>249</v>
          </cell>
          <cell r="AX12">
            <v>0.34399999999999997</v>
          </cell>
          <cell r="AZ12">
            <v>7822.7759999999998</v>
          </cell>
          <cell r="BA12">
            <v>1483.431</v>
          </cell>
          <cell r="BC12">
            <v>8097.56</v>
          </cell>
          <cell r="BD12">
            <v>1619.5150000000001</v>
          </cell>
          <cell r="BF12">
            <v>103317</v>
          </cell>
        </row>
        <row r="13">
          <cell r="B13" t="str">
            <v>MMC</v>
          </cell>
          <cell r="C13">
            <v>25.97</v>
          </cell>
          <cell r="D13">
            <v>13285.729743299999</v>
          </cell>
          <cell r="E13">
            <v>15661.729743299999</v>
          </cell>
          <cell r="G13">
            <v>11.227537364214491</v>
          </cell>
          <cell r="H13">
            <v>8.9181018859189827</v>
          </cell>
          <cell r="J13">
            <v>1.3074377178916112</v>
          </cell>
          <cell r="K13">
            <v>1.2468975101585842</v>
          </cell>
          <cell r="M13">
            <v>17.085526315789473</v>
          </cell>
          <cell r="N13">
            <v>14.114130434782608</v>
          </cell>
          <cell r="P13">
            <v>16.077215407297139</v>
          </cell>
          <cell r="Q13">
            <v>13.418903742996068</v>
          </cell>
          <cell r="R13">
            <v>8.375</v>
          </cell>
          <cell r="S13">
            <v>3.0804774740084717</v>
          </cell>
          <cell r="U13">
            <v>32.734263233190269</v>
          </cell>
          <cell r="Y13" t="str">
            <v>MMC</v>
          </cell>
          <cell r="Z13">
            <v>25.97</v>
          </cell>
          <cell r="AA13">
            <v>32.619999999999997</v>
          </cell>
          <cell r="AB13">
            <v>23.12</v>
          </cell>
          <cell r="AC13">
            <v>1.52</v>
          </cell>
          <cell r="AD13">
            <v>1.84</v>
          </cell>
          <cell r="AE13">
            <v>21.052631578947366</v>
          </cell>
          <cell r="AF13">
            <v>1.615329479768786</v>
          </cell>
          <cell r="AG13">
            <v>1.9353294797687861</v>
          </cell>
          <cell r="AI13">
            <v>76</v>
          </cell>
          <cell r="AJ13">
            <v>76</v>
          </cell>
          <cell r="AK13">
            <v>8.375</v>
          </cell>
          <cell r="AL13">
            <v>0.8</v>
          </cell>
          <cell r="AM13">
            <v>511.57988999999998</v>
          </cell>
          <cell r="AN13">
            <v>519</v>
          </cell>
          <cell r="AO13">
            <v>0</v>
          </cell>
          <cell r="AP13">
            <v>3661</v>
          </cell>
          <cell r="AQ13">
            <v>0</v>
          </cell>
          <cell r="AR13">
            <v>1285</v>
          </cell>
          <cell r="AS13">
            <v>7523</v>
          </cell>
          <cell r="AU13">
            <v>76</v>
          </cell>
          <cell r="AV13">
            <v>2475</v>
          </cell>
          <cell r="AW13">
            <v>295</v>
          </cell>
          <cell r="AX13">
            <v>0.34899999999999998</v>
          </cell>
          <cell r="AZ13">
            <v>11978.949000000001</v>
          </cell>
          <cell r="BA13">
            <v>1394.9390000000001</v>
          </cell>
          <cell r="BC13">
            <v>12560.559000000001</v>
          </cell>
          <cell r="BD13">
            <v>1756.173</v>
          </cell>
          <cell r="BF13">
            <v>103442</v>
          </cell>
        </row>
        <row r="14">
          <cell r="B14" t="str">
            <v>Willis</v>
          </cell>
          <cell r="C14">
            <v>33.33</v>
          </cell>
          <cell r="D14">
            <v>4706.8694993099989</v>
          </cell>
          <cell r="E14">
            <v>5984.8694993099989</v>
          </cell>
          <cell r="G14">
            <v>8.6664014308345259</v>
          </cell>
          <cell r="H14">
            <v>7.2847447901801674</v>
          </cell>
          <cell r="J14">
            <v>2.2131829812724022</v>
          </cell>
          <cell r="K14">
            <v>2.0341138698016374</v>
          </cell>
          <cell r="M14">
            <v>11.453608247422679</v>
          </cell>
          <cell r="N14">
            <v>10.223926380368097</v>
          </cell>
          <cell r="P14">
            <v>11.208498929990828</v>
          </cell>
          <cell r="Q14">
            <v>10.028172866520787</v>
          </cell>
          <cell r="R14">
            <v>10.25</v>
          </cell>
          <cell r="S14">
            <v>3.1203120312031207</v>
          </cell>
          <cell r="U14">
            <v>49.614305750350631</v>
          </cell>
          <cell r="Y14" t="str">
            <v>WSH</v>
          </cell>
          <cell r="Z14">
            <v>33.33</v>
          </cell>
          <cell r="AA14">
            <v>46.160000000000004</v>
          </cell>
          <cell r="AB14">
            <v>30.400000000000002</v>
          </cell>
          <cell r="AC14">
            <v>2.91</v>
          </cell>
          <cell r="AD14">
            <v>3.2600000000000002</v>
          </cell>
          <cell r="AE14">
            <v>15.688398361207568</v>
          </cell>
          <cell r="AF14">
            <v>2.9736363636363636</v>
          </cell>
          <cell r="AG14">
            <v>3.3236363636363637</v>
          </cell>
          <cell r="AI14">
            <v>14</v>
          </cell>
          <cell r="AJ14">
            <v>14</v>
          </cell>
          <cell r="AK14">
            <v>10.25</v>
          </cell>
          <cell r="AL14">
            <v>1.04</v>
          </cell>
          <cell r="AM14">
            <v>141.22020699999999</v>
          </cell>
          <cell r="AN14">
            <v>143</v>
          </cell>
          <cell r="AO14">
            <v>0</v>
          </cell>
          <cell r="AP14">
            <v>1415</v>
          </cell>
          <cell r="AQ14">
            <v>58</v>
          </cell>
          <cell r="AR14">
            <v>195</v>
          </cell>
          <cell r="AS14">
            <v>1437</v>
          </cell>
          <cell r="AU14">
            <v>14</v>
          </cell>
          <cell r="AV14">
            <v>409</v>
          </cell>
          <cell r="AW14">
            <v>144</v>
          </cell>
          <cell r="AX14">
            <v>0.35</v>
          </cell>
          <cell r="AZ14">
            <v>2704.1910000000003</v>
          </cell>
          <cell r="BA14">
            <v>690.58299999999997</v>
          </cell>
          <cell r="BC14">
            <v>2942.2490000000003</v>
          </cell>
          <cell r="BD14">
            <v>821.56200000000001</v>
          </cell>
          <cell r="BF14">
            <v>4065735</v>
          </cell>
        </row>
        <row r="15">
          <cell r="B15" t="str">
            <v xml:space="preserve">Brown &amp; Brown </v>
          </cell>
          <cell r="C15">
            <v>19.63</v>
          </cell>
          <cell r="D15">
            <v>2762.40293316</v>
          </cell>
          <cell r="E15">
            <v>3005.4609331600004</v>
          </cell>
          <cell r="G15">
            <v>8.1311743704649615</v>
          </cell>
          <cell r="H15">
            <v>7.3511550505085106</v>
          </cell>
          <cell r="J15">
            <v>3.0445591619173431</v>
          </cell>
          <cell r="K15">
            <v>2.7986986726238925</v>
          </cell>
          <cell r="M15">
            <v>15.703999999999999</v>
          </cell>
          <cell r="N15">
            <v>14.433823529411763</v>
          </cell>
          <cell r="P15">
            <v>13.6701469359618</v>
          </cell>
          <cell r="Q15">
            <v>12.697482178893752</v>
          </cell>
          <cell r="R15">
            <v>10.333333</v>
          </cell>
          <cell r="S15">
            <v>1.426388181355069</v>
          </cell>
          <cell r="U15">
            <v>0.18301504821049669</v>
          </cell>
          <cell r="Y15" t="str">
            <v>BRO</v>
          </cell>
          <cell r="Z15">
            <v>19.63</v>
          </cell>
          <cell r="AA15">
            <v>29.150000000000002</v>
          </cell>
          <cell r="AB15">
            <v>16.63</v>
          </cell>
          <cell r="AC15">
            <v>1.25</v>
          </cell>
          <cell r="AD15">
            <v>1.36</v>
          </cell>
          <cell r="AE15">
            <v>8.8000000000000078</v>
          </cell>
          <cell r="AF15">
            <v>1.4359757866508169</v>
          </cell>
          <cell r="AG15">
            <v>1.545975786650817</v>
          </cell>
          <cell r="AI15">
            <v>40.436</v>
          </cell>
          <cell r="AJ15">
            <v>40.436</v>
          </cell>
          <cell r="AK15">
            <v>10.333333</v>
          </cell>
          <cell r="AL15">
            <v>0.28000000000000003</v>
          </cell>
          <cell r="AM15">
            <v>140.72353200000001</v>
          </cell>
          <cell r="AN15">
            <v>141.327</v>
          </cell>
          <cell r="AO15">
            <v>0</v>
          </cell>
          <cell r="AP15">
            <v>260.048</v>
          </cell>
          <cell r="AQ15">
            <v>0</v>
          </cell>
          <cell r="AR15">
            <v>16.989999999999998</v>
          </cell>
          <cell r="AS15">
            <v>141831</v>
          </cell>
          <cell r="AU15">
            <v>40.436</v>
          </cell>
          <cell r="AV15">
            <v>190.959</v>
          </cell>
          <cell r="AW15">
            <v>120.568</v>
          </cell>
          <cell r="AX15">
            <v>0.35</v>
          </cell>
          <cell r="AZ15">
            <v>987.15800000000002</v>
          </cell>
          <cell r="BA15">
            <v>369.62200000000001</v>
          </cell>
          <cell r="BC15">
            <v>1073.8779999999999</v>
          </cell>
          <cell r="BD15">
            <v>408.84199999999998</v>
          </cell>
          <cell r="BF15">
            <v>103448</v>
          </cell>
        </row>
        <row r="16">
          <cell r="B16" t="str">
            <v xml:space="preserve">A.J. Gallagher </v>
          </cell>
          <cell r="C16">
            <v>25.79</v>
          </cell>
          <cell r="D16">
            <v>2393.3119999999999</v>
          </cell>
          <cell r="E16">
            <v>2664.1120000000001</v>
          </cell>
          <cell r="G16">
            <v>8.4896242288278181</v>
          </cell>
          <cell r="H16">
            <v>7.8575090030172277</v>
          </cell>
          <cell r="J16">
            <v>1.5775859567591446</v>
          </cell>
          <cell r="K16">
            <v>1.4790581061079646</v>
          </cell>
          <cell r="M16">
            <v>17.079470198675494</v>
          </cell>
          <cell r="N16">
            <v>15.44311377245509</v>
          </cell>
          <cell r="P16">
            <v>15.037853681805627</v>
          </cell>
          <cell r="Q16">
            <v>13.75462718442143</v>
          </cell>
          <cell r="R16">
            <v>8.1333330000000004</v>
          </cell>
          <cell r="S16">
            <v>4.9631640170608771</v>
          </cell>
          <cell r="U16">
            <v>39.497618016457345</v>
          </cell>
          <cell r="Y16" t="str">
            <v>AJG</v>
          </cell>
          <cell r="Z16">
            <v>25.79</v>
          </cell>
          <cell r="AA16">
            <v>31.830000000000002</v>
          </cell>
          <cell r="AB16">
            <v>22.400000000000002</v>
          </cell>
          <cell r="AC16">
            <v>1.51</v>
          </cell>
          <cell r="AD16">
            <v>1.67</v>
          </cell>
          <cell r="AE16">
            <v>10.596026490066212</v>
          </cell>
          <cell r="AF16">
            <v>1.715005382131324</v>
          </cell>
          <cell r="AG16">
            <v>1.8750053821313239</v>
          </cell>
          <cell r="AI16">
            <v>29.3</v>
          </cell>
          <cell r="AJ16">
            <v>29.3</v>
          </cell>
          <cell r="AK16">
            <v>8.1333330000000004</v>
          </cell>
          <cell r="AL16">
            <v>1.28</v>
          </cell>
          <cell r="AM16">
            <v>92.8</v>
          </cell>
          <cell r="AN16">
            <v>92.9</v>
          </cell>
          <cell r="AO16">
            <v>0</v>
          </cell>
          <cell r="AP16">
            <v>456</v>
          </cell>
          <cell r="AQ16">
            <v>0</v>
          </cell>
          <cell r="AR16">
            <v>185.2</v>
          </cell>
          <cell r="AS16">
            <v>698.5</v>
          </cell>
          <cell r="AU16">
            <v>29.3</v>
          </cell>
          <cell r="AV16">
            <v>138.80000000000001</v>
          </cell>
          <cell r="AW16">
            <v>45.5</v>
          </cell>
          <cell r="AX16">
            <v>0.35</v>
          </cell>
          <cell r="AZ16">
            <v>1688.7270000000001</v>
          </cell>
          <cell r="BA16">
            <v>313.80799999999999</v>
          </cell>
          <cell r="BC16">
            <v>1801.222</v>
          </cell>
          <cell r="BD16">
            <v>339.053</v>
          </cell>
          <cell r="BF16">
            <v>103437</v>
          </cell>
        </row>
        <row r="17">
          <cell r="B17" t="str">
            <v>Jardine Lloyd Thompson</v>
          </cell>
          <cell r="C17">
            <v>7.4869389999999996</v>
          </cell>
          <cell r="D17">
            <v>1591.0705574926749</v>
          </cell>
          <cell r="E17">
            <v>1599.7728394426749</v>
          </cell>
          <cell r="G17">
            <v>8.6339662341461239</v>
          </cell>
          <cell r="H17">
            <v>7.8839112524152828</v>
          </cell>
          <cell r="J17">
            <v>1.6078212711618567</v>
          </cell>
          <cell r="K17">
            <v>1.539048814302286</v>
          </cell>
          <cell r="M17">
            <v>13.637173317526443</v>
          </cell>
          <cell r="N17">
            <v>12.43089327122817</v>
          </cell>
          <cell r="P17">
            <v>11.964075743798759</v>
          </cell>
          <cell r="Q17">
            <v>11.025441111651837</v>
          </cell>
          <cell r="R17">
            <v>-1</v>
          </cell>
          <cell r="S17">
            <v>3.1393069984943116</v>
          </cell>
          <cell r="U17">
            <v>19.043734103150022</v>
          </cell>
          <cell r="Y17" t="str">
            <v>052033</v>
          </cell>
          <cell r="Z17">
            <v>7.4869389999999996</v>
          </cell>
          <cell r="AA17">
            <v>9.5414969999999997</v>
          </cell>
          <cell r="AB17">
            <v>6.0122879999999999</v>
          </cell>
          <cell r="AC17">
            <v>0.54900959500000002</v>
          </cell>
          <cell r="AD17">
            <v>0.60228487500000005</v>
          </cell>
          <cell r="AE17" t="e">
            <v>#REF!</v>
          </cell>
          <cell r="AF17">
            <v>0.62578498835404339</v>
          </cell>
          <cell r="AG17">
            <v>0.67906026835404343</v>
          </cell>
          <cell r="AI17">
            <v>25.419359700000001</v>
          </cell>
          <cell r="AJ17">
            <v>25.419359700000001</v>
          </cell>
          <cell r="AK17">
            <v>-1</v>
          </cell>
          <cell r="AL17">
            <v>0.23503800000000002</v>
          </cell>
          <cell r="AM17">
            <v>212.51282499999999</v>
          </cell>
          <cell r="AN17">
            <v>215.206762</v>
          </cell>
          <cell r="AO17">
            <v>0</v>
          </cell>
          <cell r="AP17">
            <v>101.04087755000002</v>
          </cell>
          <cell r="AQ17">
            <v>6.1952099500000006</v>
          </cell>
          <cell r="AR17">
            <v>98.533805550000011</v>
          </cell>
          <cell r="AS17">
            <v>429.53194500000006</v>
          </cell>
          <cell r="AU17">
            <v>25.419359700000001</v>
          </cell>
          <cell r="AV17">
            <v>143.38493190000003</v>
          </cell>
          <cell r="AW17">
            <v>43.102051900000006</v>
          </cell>
          <cell r="AX17">
            <v>0.35</v>
          </cell>
          <cell r="AZ17">
            <v>994.99420000000009</v>
          </cell>
          <cell r="BA17">
            <v>185.28829000000002</v>
          </cell>
          <cell r="BC17">
            <v>1039.4555550000002</v>
          </cell>
          <cell r="BD17">
            <v>202.91614000000001</v>
          </cell>
          <cell r="BF17" t="str">
            <v>-</v>
          </cell>
        </row>
        <row r="18">
          <cell r="B18" t="str">
            <v>Benfield Group</v>
          </cell>
          <cell r="C18">
            <v>5.0337309999999995</v>
          </cell>
          <cell r="D18">
            <v>1134.40161816</v>
          </cell>
          <cell r="E18">
            <v>1206.5289044100002</v>
          </cell>
          <cell r="G18">
            <v>8.8760844024412222</v>
          </cell>
          <cell r="H18">
            <v>8.0522909480970029</v>
          </cell>
          <cell r="J18">
            <v>1.7782917365168041</v>
          </cell>
          <cell r="K18">
            <v>1.7025988323090682</v>
          </cell>
          <cell r="M18">
            <v>16.286440147515016</v>
          </cell>
          <cell r="N18">
            <v>14.005450982440705</v>
          </cell>
          <cell r="P18">
            <v>14.027119918644235</v>
          </cell>
          <cell r="Q18">
            <v>12.301564838304692</v>
          </cell>
          <cell r="R18">
            <v>4</v>
          </cell>
          <cell r="S18">
            <v>3.1128401577279368</v>
          </cell>
          <cell r="U18">
            <v>34.358525657654646</v>
          </cell>
          <cell r="Y18" t="str">
            <v>330567</v>
          </cell>
          <cell r="Z18">
            <v>5.0337309999999995</v>
          </cell>
          <cell r="AA18">
            <v>7.2565600000000003</v>
          </cell>
          <cell r="AB18">
            <v>4.2039629999999999</v>
          </cell>
          <cell r="AC18">
            <v>0.30907497</v>
          </cell>
          <cell r="AD18">
            <v>0.35941227500000006</v>
          </cell>
          <cell r="AE18" t="e">
            <v>#REF!</v>
          </cell>
          <cell r="AF18">
            <v>0.35885705898253456</v>
          </cell>
          <cell r="AG18">
            <v>0.40919436398253461</v>
          </cell>
          <cell r="AI18">
            <v>18.855923550000004</v>
          </cell>
          <cell r="AJ18">
            <v>18.855923550000004</v>
          </cell>
          <cell r="AK18">
            <v>4</v>
          </cell>
          <cell r="AL18">
            <v>0.15669200000000003</v>
          </cell>
          <cell r="AM18">
            <v>225.36</v>
          </cell>
          <cell r="AN18">
            <v>246.2</v>
          </cell>
          <cell r="AO18">
            <v>0</v>
          </cell>
          <cell r="AP18">
            <v>153.05674560000003</v>
          </cell>
          <cell r="AQ18">
            <v>0.98520095000000008</v>
          </cell>
          <cell r="AR18">
            <v>81.914660300000008</v>
          </cell>
          <cell r="AS18">
            <v>292.41273445000007</v>
          </cell>
          <cell r="AU18">
            <v>18.855923550000004</v>
          </cell>
          <cell r="AV18">
            <v>71.639582400000009</v>
          </cell>
          <cell r="AW18">
            <v>27.546453600000003</v>
          </cell>
          <cell r="AX18">
            <v>0.35</v>
          </cell>
          <cell r="AZ18">
            <v>678.47636</v>
          </cell>
          <cell r="BA18">
            <v>135.93031000000002</v>
          </cell>
          <cell r="BC18">
            <v>708.63957000000005</v>
          </cell>
          <cell r="BD18">
            <v>149.83672500000003</v>
          </cell>
          <cell r="BF18" t="str">
            <v>-</v>
          </cell>
        </row>
        <row r="20">
          <cell r="D20" t="str">
            <v>Mean</v>
          </cell>
          <cell r="G20">
            <v>9.2312028352793778</v>
          </cell>
          <cell r="H20">
            <v>8.1501695740948108</v>
          </cell>
          <cell r="J20">
            <v>1.9339637858489744</v>
          </cell>
          <cell r="K20">
            <v>1.8201591739958505</v>
          </cell>
          <cell r="M20">
            <v>15.366365332467877</v>
          </cell>
          <cell r="N20">
            <v>13.485801358244668</v>
          </cell>
          <cell r="P20">
            <v>13.975878906178121</v>
          </cell>
          <cell r="Q20">
            <v>12.376968533306663</v>
          </cell>
          <cell r="S20">
            <v>2.8735362129847206</v>
          </cell>
          <cell r="U20" t="e">
            <v>#VALUE!</v>
          </cell>
        </row>
        <row r="21">
          <cell r="D21" t="str">
            <v>Median</v>
          </cell>
          <cell r="G21">
            <v>8.6664014308345259</v>
          </cell>
          <cell r="H21">
            <v>7.8839112524152828</v>
          </cell>
          <cell r="J21">
            <v>1.7782917365168041</v>
          </cell>
          <cell r="K21">
            <v>1.7025988323090682</v>
          </cell>
          <cell r="M21">
            <v>16.286440147515016</v>
          </cell>
          <cell r="N21">
            <v>14.005450982440705</v>
          </cell>
          <cell r="P21">
            <v>14.027119918644235</v>
          </cell>
          <cell r="Q21">
            <v>12.697482178893752</v>
          </cell>
          <cell r="R21">
            <v>8.375</v>
          </cell>
          <cell r="S21">
            <v>3.1128401577279368</v>
          </cell>
          <cell r="U21" t="e">
            <v>#VALUE!</v>
          </cell>
        </row>
        <row r="23">
          <cell r="B23" t="str">
            <v>Fiserv</v>
          </cell>
          <cell r="C23">
            <v>48.1</v>
          </cell>
          <cell r="D23">
            <v>7885.2592143000011</v>
          </cell>
          <cell r="E23">
            <v>12290.2592143</v>
          </cell>
          <cell r="G23">
            <v>8.8782051626143712</v>
          </cell>
          <cell r="H23">
            <v>8.0674760322902284</v>
          </cell>
          <cell r="J23">
            <v>2.327593927380601</v>
          </cell>
          <cell r="K23">
            <v>2.1826979485558358</v>
          </cell>
          <cell r="M23">
            <v>7.3306659971020247</v>
          </cell>
          <cell r="N23">
            <v>6.1702841935406481</v>
          </cell>
          <cell r="P23">
            <v>7.1597067717538492</v>
          </cell>
          <cell r="Q23">
            <v>6.048715376847551</v>
          </cell>
          <cell r="R23">
            <v>15.8</v>
          </cell>
          <cell r="S23">
            <v>0</v>
          </cell>
          <cell r="Y23" t="str">
            <v>FISV</v>
          </cell>
          <cell r="Z23">
            <v>48.1</v>
          </cell>
          <cell r="AA23">
            <v>59.59</v>
          </cell>
          <cell r="AB23">
            <v>44.160000000000004</v>
          </cell>
          <cell r="AC23">
            <v>6.5614775000000005</v>
          </cell>
          <cell r="AD23">
            <v>7.795427000000001</v>
          </cell>
          <cell r="AF23">
            <v>6.7181522279322863</v>
          </cell>
          <cell r="AG23">
            <v>7.9521017279322868</v>
          </cell>
          <cell r="AI23">
            <v>42</v>
          </cell>
          <cell r="AJ23">
            <v>42</v>
          </cell>
          <cell r="AK23">
            <v>15.8</v>
          </cell>
          <cell r="AL23">
            <v>0</v>
          </cell>
          <cell r="AM23">
            <v>163.93470300000001</v>
          </cell>
          <cell r="AN23">
            <v>165.4</v>
          </cell>
          <cell r="AO23">
            <v>0</v>
          </cell>
          <cell r="AP23">
            <v>4776</v>
          </cell>
          <cell r="AQ23">
            <v>0</v>
          </cell>
          <cell r="AR23">
            <v>371</v>
          </cell>
          <cell r="AS23">
            <v>2692</v>
          </cell>
          <cell r="AU23">
            <v>42</v>
          </cell>
          <cell r="AX23">
            <v>0.38300000000000001</v>
          </cell>
          <cell r="AZ23">
            <v>5280.2420000000002</v>
          </cell>
          <cell r="BA23">
            <v>1384.318</v>
          </cell>
          <cell r="BC23">
            <v>5630.7650000000003</v>
          </cell>
          <cell r="BD23">
            <v>1523.433</v>
          </cell>
        </row>
        <row r="24">
          <cell r="B24" t="str">
            <v>ACS</v>
          </cell>
          <cell r="C24">
            <v>55.07</v>
          </cell>
          <cell r="D24">
            <v>5308.2052300800005</v>
          </cell>
          <cell r="E24">
            <v>7397.2482300800002</v>
          </cell>
          <cell r="G24">
            <v>6.6393230308475379</v>
          </cell>
          <cell r="H24">
            <v>6.156339502016535</v>
          </cell>
          <cell r="J24">
            <v>1.1545741782507812</v>
          </cell>
          <cell r="K24">
            <v>1.0759892026615911</v>
          </cell>
          <cell r="M24">
            <v>8.0103431901864486</v>
          </cell>
          <cell r="N24">
            <v>7.1000769185743522</v>
          </cell>
          <cell r="P24">
            <v>7.4249441742850824</v>
          </cell>
          <cell r="Q24">
            <v>6.6363123710469019</v>
          </cell>
          <cell r="R24">
            <v>12.883334</v>
          </cell>
          <cell r="S24">
            <v>0</v>
          </cell>
          <cell r="Y24" t="str">
            <v>ACS</v>
          </cell>
          <cell r="Z24">
            <v>55.07</v>
          </cell>
          <cell r="AA24">
            <v>59.230000000000004</v>
          </cell>
          <cell r="AB24">
            <v>39.46</v>
          </cell>
          <cell r="AC24">
            <v>6.8748615000000015</v>
          </cell>
          <cell r="AD24">
            <v>7.7562540000000011</v>
          </cell>
          <cell r="AF24">
            <v>7.4168907815798448</v>
          </cell>
          <cell r="AG24">
            <v>8.2982832815798435</v>
          </cell>
          <cell r="AI24">
            <v>79.596999999999994</v>
          </cell>
          <cell r="AJ24">
            <v>79.596999999999994</v>
          </cell>
          <cell r="AK24">
            <v>12.883334</v>
          </cell>
          <cell r="AL24">
            <v>0</v>
          </cell>
          <cell r="AM24">
            <v>96.390144000000006</v>
          </cell>
          <cell r="AN24">
            <v>96.921000000000006</v>
          </cell>
          <cell r="AO24">
            <v>0</v>
          </cell>
          <cell r="AP24">
            <v>2417.9499999999998</v>
          </cell>
          <cell r="AQ24">
            <v>0</v>
          </cell>
          <cell r="AR24">
            <v>328.90699999999998</v>
          </cell>
          <cell r="AS24">
            <v>2150.4059999999999</v>
          </cell>
          <cell r="AU24">
            <v>79.596999999999994</v>
          </cell>
          <cell r="AX24">
            <v>0.34</v>
          </cell>
          <cell r="AZ24">
            <v>6406.9059999999999</v>
          </cell>
          <cell r="BA24">
            <v>1114.1569999999999</v>
          </cell>
          <cell r="BC24">
            <v>6874.835</v>
          </cell>
          <cell r="BD24">
            <v>1201.566</v>
          </cell>
        </row>
        <row r="25">
          <cell r="B25" t="str">
            <v>Watson Wyatt</v>
          </cell>
          <cell r="C25">
            <v>54.92</v>
          </cell>
          <cell r="D25">
            <v>2343.1708068799999</v>
          </cell>
          <cell r="E25">
            <v>2295.8548068800001</v>
          </cell>
          <cell r="G25">
            <v>7.3700010011765134</v>
          </cell>
          <cell r="H25">
            <v>6.777031044307348</v>
          </cell>
          <cell r="J25">
            <v>1.2751539789597397</v>
          </cell>
          <cell r="K25">
            <v>1.1875911670321224</v>
          </cell>
          <cell r="M25">
            <v>8.5227116220565353</v>
          </cell>
          <cell r="N25">
            <v>7.724441112001653</v>
          </cell>
          <cell r="P25">
            <v>8.3278218549478762</v>
          </cell>
          <cell r="Q25">
            <v>7.5640062437992421</v>
          </cell>
          <cell r="R25">
            <v>15</v>
          </cell>
          <cell r="S25">
            <v>0.54624908958485074</v>
          </cell>
          <cell r="Y25" t="str">
            <v>WW</v>
          </cell>
          <cell r="Z25">
            <v>54.92</v>
          </cell>
          <cell r="AA25">
            <v>60.97</v>
          </cell>
          <cell r="AB25">
            <v>41.28</v>
          </cell>
          <cell r="AC25">
            <v>6.4439585000000008</v>
          </cell>
          <cell r="AD25">
            <v>7.1098995000000009</v>
          </cell>
          <cell r="AF25">
            <v>6.594761626339297</v>
          </cell>
          <cell r="AG25">
            <v>7.2607026263392971</v>
          </cell>
          <cell r="AI25">
            <v>10.145</v>
          </cell>
          <cell r="AJ25">
            <v>10.145</v>
          </cell>
          <cell r="AK25">
            <v>15</v>
          </cell>
          <cell r="AL25">
            <v>0.30000000000000004</v>
          </cell>
          <cell r="AM25">
            <v>42.665163999999997</v>
          </cell>
          <cell r="AN25">
            <v>44.332999999999998</v>
          </cell>
          <cell r="AO25">
            <v>0</v>
          </cell>
          <cell r="AP25">
            <v>110.5</v>
          </cell>
          <cell r="AQ25">
            <v>0</v>
          </cell>
          <cell r="AR25">
            <v>157.816</v>
          </cell>
          <cell r="AS25">
            <v>903.04700000000003</v>
          </cell>
          <cell r="AU25">
            <v>10.145</v>
          </cell>
          <cell r="AX25">
            <v>0.34100000000000003</v>
          </cell>
          <cell r="AZ25">
            <v>1800.453</v>
          </cell>
          <cell r="BA25">
            <v>311.51350000000002</v>
          </cell>
          <cell r="BC25">
            <v>1933.203</v>
          </cell>
          <cell r="BD25">
            <v>338.77</v>
          </cell>
        </row>
        <row r="26">
          <cell r="B26" t="str">
            <v>NFP</v>
          </cell>
          <cell r="C26">
            <v>20.56</v>
          </cell>
          <cell r="D26">
            <v>812.22981096000001</v>
          </cell>
          <cell r="E26">
            <v>1150.5668109600001</v>
          </cell>
          <cell r="G26">
            <v>6.1298178527437397</v>
          </cell>
          <cell r="H26">
            <v>5.640033387058824</v>
          </cell>
          <cell r="J26">
            <v>0.84689113017517603</v>
          </cell>
          <cell r="K26">
            <v>0.74310516020236095</v>
          </cell>
          <cell r="M26">
            <v>3.3536824322092484</v>
          </cell>
          <cell r="N26">
            <v>2.9736617600042341</v>
          </cell>
          <cell r="P26">
            <v>3.1195854822303901</v>
          </cell>
          <cell r="Q26">
            <v>2.7881447188498707</v>
          </cell>
          <cell r="R26">
            <v>15.25</v>
          </cell>
          <cell r="S26">
            <v>4.0856031128404666</v>
          </cell>
          <cell r="Y26" t="str">
            <v>NFP</v>
          </cell>
          <cell r="Z26">
            <v>20.56</v>
          </cell>
          <cell r="AA26">
            <v>56.75</v>
          </cell>
          <cell r="AB26">
            <v>16.87</v>
          </cell>
          <cell r="AC26">
            <v>6.1305745000000007</v>
          </cell>
          <cell r="AD26">
            <v>6.9140345000000014</v>
          </cell>
          <cell r="AF26">
            <v>6.5906192079405201</v>
          </cell>
          <cell r="AG26">
            <v>7.37407920794052</v>
          </cell>
          <cell r="AI26">
            <v>34.299999999999997</v>
          </cell>
          <cell r="AJ26">
            <v>34.299999999999997</v>
          </cell>
          <cell r="AK26">
            <v>15.25</v>
          </cell>
          <cell r="AL26">
            <v>0.84</v>
          </cell>
          <cell r="AM26">
            <v>39.505341000000001</v>
          </cell>
          <cell r="AN26">
            <v>41.155999999999999</v>
          </cell>
          <cell r="AO26">
            <v>0</v>
          </cell>
          <cell r="AP26">
            <v>404</v>
          </cell>
          <cell r="AQ26">
            <v>0</v>
          </cell>
          <cell r="AR26">
            <v>65.662999999999997</v>
          </cell>
          <cell r="AS26">
            <v>784.36199999999997</v>
          </cell>
          <cell r="AU26">
            <v>34.299999999999997</v>
          </cell>
          <cell r="AX26">
            <v>0.44800000000000001</v>
          </cell>
          <cell r="AZ26">
            <v>1358.577</v>
          </cell>
          <cell r="BA26">
            <v>187.70000000000002</v>
          </cell>
          <cell r="BC26">
            <v>1548.3230000000001</v>
          </cell>
          <cell r="BD26">
            <v>204</v>
          </cell>
        </row>
        <row r="30">
          <cell r="B30" t="str">
            <v xml:space="preserve">Note:  Pricing as of 6/18/08.  </v>
          </cell>
          <cell r="T30" t="str">
            <v xml:space="preserve"> </v>
          </cell>
        </row>
        <row r="31">
          <cell r="B31" t="str">
            <v xml:space="preserve">(a)  Estimates based on Wall Street research. </v>
          </cell>
          <cell r="T31" t="str">
            <v xml:space="preserve"> </v>
          </cell>
        </row>
        <row r="43">
          <cell r="B43" t="str">
            <v xml:space="preserve">     </v>
          </cell>
        </row>
      </sheetData>
      <sheetData sheetId="12" refreshError="1"/>
      <sheetData sheetId="13" refreshError="1">
        <row r="9">
          <cell r="B9" t="str">
            <v>LTM</v>
          </cell>
          <cell r="E9">
            <v>808.3</v>
          </cell>
        </row>
        <row r="10">
          <cell r="A10" t="str">
            <v>HRH</v>
          </cell>
          <cell r="B10">
            <v>10.099355783898403</v>
          </cell>
          <cell r="C10">
            <v>11.727713138663692</v>
          </cell>
          <cell r="D10">
            <v>2138.4678917499996</v>
          </cell>
          <cell r="E10">
            <v>211.74299999999999</v>
          </cell>
        </row>
        <row r="11">
          <cell r="A11" t="str">
            <v>Alliant</v>
          </cell>
          <cell r="B11">
            <v>13</v>
          </cell>
          <cell r="C11">
            <v>11.727713138663692</v>
          </cell>
        </row>
        <row r="12">
          <cell r="A12" t="str">
            <v>Hub International</v>
          </cell>
          <cell r="B12">
            <v>12.729931972789116</v>
          </cell>
          <cell r="C12">
            <v>11.727713138663692</v>
          </cell>
          <cell r="E12">
            <v>56.053000000000019</v>
          </cell>
        </row>
        <row r="13">
          <cell r="A13" t="str">
            <v>USI Holdings Corp.</v>
          </cell>
          <cell r="B13">
            <v>12.085299922766669</v>
          </cell>
          <cell r="C13">
            <v>11.727713138663692</v>
          </cell>
        </row>
        <row r="14">
          <cell r="A14" t="str">
            <v>McGriff, Seibels &amp; Williams</v>
          </cell>
          <cell r="B14">
            <v>13.175763529717706</v>
          </cell>
          <cell r="C14">
            <v>11.727713138663692</v>
          </cell>
        </row>
        <row r="15">
          <cell r="A15" t="str">
            <v>Long Miller and Associates</v>
          </cell>
          <cell r="B15">
            <v>9.6974501620603935</v>
          </cell>
          <cell r="C15">
            <v>11.727713138663692</v>
          </cell>
        </row>
        <row r="16">
          <cell r="A16" t="str">
            <v>Hobbs Group, LLC</v>
          </cell>
          <cell r="B16">
            <v>11.370126354560712</v>
          </cell>
          <cell r="C16">
            <v>11.727713138663692</v>
          </cell>
        </row>
        <row r="17">
          <cell r="A17" t="str">
            <v>E.W. Blanch Holdings, Inc.</v>
          </cell>
          <cell r="B17">
            <v>10.765359266258006</v>
          </cell>
          <cell r="C17">
            <v>11.727713138663692</v>
          </cell>
        </row>
        <row r="18">
          <cell r="A18" t="str">
            <v>Willis Corroon</v>
          </cell>
          <cell r="B18">
            <v>7.4185855263157912</v>
          </cell>
          <cell r="C18">
            <v>11.727713138663692</v>
          </cell>
        </row>
        <row r="20">
          <cell r="B20">
            <v>11.034645247781199</v>
          </cell>
        </row>
        <row r="26">
          <cell r="B26" t="str">
            <v>LTM</v>
          </cell>
        </row>
        <row r="27">
          <cell r="A27" t="str">
            <v>HRH</v>
          </cell>
          <cell r="B27">
            <v>25.015606520182388</v>
          </cell>
          <cell r="C27">
            <v>20.570926546352041</v>
          </cell>
          <cell r="D27">
            <v>1711.7178917499998</v>
          </cell>
          <cell r="E27">
            <v>68.425999999999988</v>
          </cell>
        </row>
        <row r="28">
          <cell r="A28" t="str">
            <v>Alliant</v>
          </cell>
          <cell r="B28" t="str">
            <v xml:space="preserve">NA  </v>
          </cell>
        </row>
        <row r="29">
          <cell r="A29" t="str">
            <v>Hub International</v>
          </cell>
          <cell r="B29">
            <v>35.986538461538458</v>
          </cell>
          <cell r="C29">
            <v>20.570926546352041</v>
          </cell>
        </row>
        <row r="30">
          <cell r="A30" t="str">
            <v>USI Holdings Corp.</v>
          </cell>
          <cell r="B30">
            <v>34.708147547628698</v>
          </cell>
          <cell r="C30">
            <v>20.570926546352041</v>
          </cell>
        </row>
        <row r="31">
          <cell r="A31" t="str">
            <v>McGriff, Seibels &amp; Williams</v>
          </cell>
          <cell r="B31">
            <v>23.331968890708151</v>
          </cell>
          <cell r="C31">
            <v>20.570926546352041</v>
          </cell>
        </row>
        <row r="32">
          <cell r="A32" t="str">
            <v>Long Miller and Associates</v>
          </cell>
          <cell r="B32">
            <v>9.797878366995338</v>
          </cell>
          <cell r="C32">
            <v>20.570926546352041</v>
          </cell>
        </row>
        <row r="33">
          <cell r="A33" t="str">
            <v>Hobbs Group, LLC</v>
          </cell>
          <cell r="B33">
            <v>17.809884201995935</v>
          </cell>
          <cell r="C33">
            <v>20.570926546352041</v>
          </cell>
        </row>
        <row r="34">
          <cell r="A34" t="str">
            <v>E.W. Blanch Holdings, Inc.</v>
          </cell>
          <cell r="B34" t="str">
            <v xml:space="preserve">NM  </v>
          </cell>
          <cell r="C34">
            <v>20.570926546352041</v>
          </cell>
        </row>
        <row r="35">
          <cell r="A35" t="str">
            <v>Willis Corroon</v>
          </cell>
          <cell r="B35">
            <v>13.792544570502432</v>
          </cell>
          <cell r="C35">
            <v>20.570926546352041</v>
          </cell>
        </row>
        <row r="37">
          <cell r="B37">
            <v>22.571160339894835</v>
          </cell>
        </row>
        <row r="40">
          <cell r="F40" t="str">
            <v>Target</v>
          </cell>
          <cell r="G40" t="str">
            <v>HRH</v>
          </cell>
          <cell r="H40" t="str">
            <v>Alliant</v>
          </cell>
          <cell r="I40" t="str">
            <v>Hub International</v>
          </cell>
          <cell r="J40" t="str">
            <v>USI Holdings</v>
          </cell>
          <cell r="K40" t="str">
            <v>McGriff, Seibels &amp; Williams</v>
          </cell>
          <cell r="L40" t="str">
            <v>Long Miller and Associates</v>
          </cell>
          <cell r="M40" t="str">
            <v>Hobbs Group</v>
          </cell>
          <cell r="N40" t="str">
            <v>E.W. Blanch
Holdings</v>
          </cell>
        </row>
        <row r="41">
          <cell r="F41" t="str">
            <v>Acquiror</v>
          </cell>
          <cell r="G41" t="str">
            <v>Willis</v>
          </cell>
          <cell r="H41" t="str">
            <v>Blackstone</v>
          </cell>
          <cell r="I41" t="str">
            <v xml:space="preserve">Apax Partners /
Morgan Stanley </v>
          </cell>
          <cell r="J41" t="str">
            <v>Goldman Sachs</v>
          </cell>
          <cell r="K41" t="str">
            <v>BB&amp;T Insurance Services</v>
          </cell>
          <cell r="L41" t="str">
            <v>Clark/Bardes</v>
          </cell>
          <cell r="M41" t="str">
            <v>Hilb, Rogal
&amp; Hamilton</v>
          </cell>
          <cell r="N41" t="str">
            <v>Benfield Greig
Group plc</v>
          </cell>
        </row>
        <row r="42">
          <cell r="F42" t="str">
            <v>Ann. Date</v>
          </cell>
          <cell r="G42">
            <v>39607</v>
          </cell>
          <cell r="H42">
            <v>39234</v>
          </cell>
          <cell r="I42">
            <v>39139</v>
          </cell>
          <cell r="J42">
            <v>39098</v>
          </cell>
          <cell r="K42">
            <v>37936</v>
          </cell>
          <cell r="L42">
            <v>37525</v>
          </cell>
          <cell r="M42">
            <v>37389</v>
          </cell>
          <cell r="N42">
            <v>36997</v>
          </cell>
        </row>
        <row r="43">
          <cell r="F43" t="str">
            <v>Ent. Value</v>
          </cell>
          <cell r="G43">
            <v>2138.4678917499996</v>
          </cell>
          <cell r="H43">
            <v>1172</v>
          </cell>
          <cell r="I43">
            <v>1871.3</v>
          </cell>
          <cell r="J43">
            <v>1408.3</v>
          </cell>
          <cell r="K43">
            <v>456</v>
          </cell>
          <cell r="L43">
            <v>408.39100000000002</v>
          </cell>
          <cell r="M43">
            <v>278.5</v>
          </cell>
          <cell r="N43">
            <v>233.57599999999999</v>
          </cell>
        </row>
        <row r="44">
          <cell r="F44" t="str">
            <v>Consideration</v>
          </cell>
          <cell r="G44" t="str">
            <v>50% Cash / 
50% Stock</v>
          </cell>
          <cell r="H44" t="str">
            <v>100% Cash</v>
          </cell>
          <cell r="I44" t="str">
            <v>100% Cash</v>
          </cell>
          <cell r="J44" t="str">
            <v>100% Cash</v>
          </cell>
          <cell r="K44" t="str">
            <v>14% Cash / 
86% Stock</v>
          </cell>
          <cell r="L44" t="str">
            <v>95% Cash / 
5% Stock</v>
          </cell>
          <cell r="M44" t="str">
            <v>78% Cash / 
22% Stock</v>
          </cell>
          <cell r="N44" t="str">
            <v>100% Cash</v>
          </cell>
        </row>
        <row r="45">
          <cell r="F45" t="str">
            <v>Equity Value</v>
          </cell>
          <cell r="G45">
            <v>1711.7178917499998</v>
          </cell>
          <cell r="H45">
            <v>1172</v>
          </cell>
          <cell r="I45">
            <v>1726.7</v>
          </cell>
          <cell r="J45">
            <v>1027.5</v>
          </cell>
          <cell r="K45">
            <v>456</v>
          </cell>
          <cell r="L45">
            <v>403.42700000000002</v>
          </cell>
          <cell r="M45">
            <v>238.209</v>
          </cell>
          <cell r="N45">
            <v>176.44499999999999</v>
          </cell>
        </row>
        <row r="46">
          <cell r="A46" t="str">
            <v xml:space="preserve">  </v>
          </cell>
        </row>
      </sheetData>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Bad Debt Charts"/>
      <sheetName val="Summary Financial Output"/>
      <sheetName val="LBO Output"/>
      <sheetName val="Football"/>
      <sheetName val="Model"/>
      <sheetName val="Summary"/>
      <sheetName val="IS-Consolidated"/>
      <sheetName val="IS-Merg"/>
      <sheetName val="BS-Merg"/>
      <sheetName val="CF-Merg"/>
      <sheetName val="EBITDA Bridge"/>
      <sheetName val="IS-GTL"/>
      <sheetName val="BS-GTL"/>
      <sheetName val="CF-GTL"/>
      <sheetName val="GTL PF Adj"/>
      <sheetName val="IS-MCI"/>
      <sheetName val="BS-MCI"/>
      <sheetName val="CF-MCI"/>
      <sheetName val="Debt-Merg"/>
      <sheetName val="Taxes-Merg"/>
      <sheetName val="Opening BS"/>
      <sheetName val="GTL Historicals--&gt;"/>
      <sheetName val="qtrs"/>
      <sheetName val="2004"/>
      <sheetName val="fin statement"/>
      <sheetName val="NPM Stub"/>
      <sheetName val="Pro Forma Analysis--&gt;"/>
      <sheetName val="MCI PF Adj"/>
      <sheetName val="PF Bridge"/>
      <sheetName val="FTI Analysis"/>
      <sheetName val="old"/>
      <sheetName val="M-D"/>
    </sheetNames>
    <sheetDataSet>
      <sheetData sheetId="0" refreshError="1"/>
      <sheetData sheetId="1" refreshError="1">
        <row r="6">
          <cell r="D6">
            <v>2002</v>
          </cell>
          <cell r="E6">
            <v>2003</v>
          </cell>
          <cell r="F6">
            <v>2004</v>
          </cell>
          <cell r="G6">
            <v>2005</v>
          </cell>
          <cell r="H6" t="str">
            <v>2006E</v>
          </cell>
          <cell r="L6">
            <v>2002</v>
          </cell>
          <cell r="M6">
            <v>2003</v>
          </cell>
          <cell r="N6">
            <v>2004</v>
          </cell>
          <cell r="O6">
            <v>2005</v>
          </cell>
          <cell r="P6" t="str">
            <v>2006E</v>
          </cell>
        </row>
        <row r="7">
          <cell r="D7">
            <v>0.24</v>
          </cell>
          <cell r="E7">
            <v>0.13</v>
          </cell>
          <cell r="F7">
            <v>0.12</v>
          </cell>
          <cell r="G7">
            <v>0.09</v>
          </cell>
          <cell r="H7">
            <v>0.09</v>
          </cell>
          <cell r="L7">
            <v>0.19</v>
          </cell>
          <cell r="M7">
            <v>0.18</v>
          </cell>
          <cell r="N7">
            <v>0.18</v>
          </cell>
          <cell r="O7">
            <v>0.15</v>
          </cell>
          <cell r="P7">
            <v>0.12</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E Stats"/>
      <sheetName val="Forties"/>
      <sheetName val="Reserves"/>
      <sheetName val="Capex"/>
      <sheetName val="Encore"/>
      <sheetName val="R&amp;D Investment"/>
      <sheetName val="Oil Prymid"/>
      <sheetName val="Headcount Age"/>
      <sheetName val="Oil Price"/>
      <sheetName val="Headcount and Oil Price"/>
      <sheetName val="P-Demand by Fuel"/>
      <sheetName val="P-Production by Region"/>
      <sheetName val="Mature Assets"/>
      <sheetName val="Oil In Place"/>
      <sheetName val="Sheet1"/>
      <sheetName val="Output_Revenue Bridge"/>
      <sheetName val="Suppliers (2)"/>
      <sheetName val="Sheet1 (2)"/>
      <sheetName val="Customers"/>
      <sheetName val="CVH_MLR_SGA"/>
    </sheetNames>
    <sheetDataSet>
      <sheetData sheetId="0" refreshError="1">
        <row r="1">
          <cell r="A1" t="str">
            <v>M&amp;A Deal</v>
          </cell>
        </row>
        <row r="2">
          <cell r="A2" t="str">
            <v>($/BOE)</v>
          </cell>
        </row>
        <row r="3">
          <cell r="J3" t="str">
            <v>6 Year</v>
          </cell>
          <cell r="M3" t="str">
            <v>3 Year</v>
          </cell>
        </row>
        <row r="4">
          <cell r="C4">
            <v>2000</v>
          </cell>
          <cell r="D4">
            <v>2001</v>
          </cell>
          <cell r="E4">
            <v>2002</v>
          </cell>
          <cell r="F4">
            <v>2003</v>
          </cell>
          <cell r="G4">
            <v>2004</v>
          </cell>
          <cell r="H4">
            <v>2005</v>
          </cell>
          <cell r="J4" t="str">
            <v>Median</v>
          </cell>
          <cell r="K4" t="str">
            <v>Average</v>
          </cell>
          <cell r="M4" t="str">
            <v>Median</v>
          </cell>
          <cell r="N4" t="str">
            <v>Average</v>
          </cell>
        </row>
        <row r="5">
          <cell r="B5" t="str">
            <v>Median</v>
          </cell>
          <cell r="C5">
            <v>4.6100000000000003</v>
          </cell>
          <cell r="D5">
            <v>6.35</v>
          </cell>
          <cell r="E5">
            <v>6.05</v>
          </cell>
          <cell r="F5">
            <v>6.94</v>
          </cell>
          <cell r="G5">
            <v>9.89</v>
          </cell>
          <cell r="H5">
            <v>14.2</v>
          </cell>
          <cell r="J5">
            <v>6.6449999999999996</v>
          </cell>
          <cell r="K5">
            <v>8.0066666666666677</v>
          </cell>
          <cell r="M5">
            <v>9.89</v>
          </cell>
          <cell r="N5">
            <v>10.343333333333334</v>
          </cell>
        </row>
        <row r="6">
          <cell r="B6" t="str">
            <v>Weighted Average</v>
          </cell>
          <cell r="C6">
            <v>4.6100000000000003</v>
          </cell>
          <cell r="D6">
            <v>4.5</v>
          </cell>
          <cell r="E6">
            <v>3.86</v>
          </cell>
          <cell r="F6">
            <v>3.89</v>
          </cell>
          <cell r="G6">
            <v>3.23</v>
          </cell>
          <cell r="H6">
            <v>9.99</v>
          </cell>
          <cell r="J6">
            <v>4.1950000000000003</v>
          </cell>
          <cell r="K6">
            <v>5.0133333333333328</v>
          </cell>
          <cell r="M6">
            <v>3.89</v>
          </cell>
          <cell r="N6">
            <v>5.7033333333333331</v>
          </cell>
        </row>
        <row r="23">
          <cell r="A23" t="str">
            <v>Finding and Developemnt Costs</v>
          </cell>
        </row>
        <row r="24">
          <cell r="A24" t="str">
            <v>($/BOE)</v>
          </cell>
        </row>
        <row r="25">
          <cell r="J25" t="str">
            <v>6 Year</v>
          </cell>
          <cell r="M25" t="str">
            <v>3 Year</v>
          </cell>
        </row>
        <row r="26">
          <cell r="C26">
            <v>2000</v>
          </cell>
          <cell r="D26">
            <v>2001</v>
          </cell>
          <cell r="E26">
            <v>2002</v>
          </cell>
          <cell r="F26">
            <v>2003</v>
          </cell>
          <cell r="G26">
            <v>2004</v>
          </cell>
          <cell r="J26" t="str">
            <v>Median</v>
          </cell>
          <cell r="K26" t="str">
            <v>Average</v>
          </cell>
          <cell r="M26" t="str">
            <v>Median</v>
          </cell>
          <cell r="N26" t="str">
            <v>Average</v>
          </cell>
        </row>
        <row r="27">
          <cell r="B27" t="str">
            <v>F&amp;D</v>
          </cell>
          <cell r="C27">
            <v>3.8</v>
          </cell>
          <cell r="D27">
            <v>4.5999999999999996</v>
          </cell>
          <cell r="E27">
            <v>5.6</v>
          </cell>
          <cell r="F27">
            <v>6.7</v>
          </cell>
          <cell r="G27">
            <v>10.8</v>
          </cell>
          <cell r="J27">
            <v>5.6</v>
          </cell>
          <cell r="K27">
            <v>6.3</v>
          </cell>
          <cell r="M27">
            <v>8.75</v>
          </cell>
          <cell r="N27">
            <v>8.75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B4" t="str">
            <v>Year</v>
          </cell>
          <cell r="C4" t="str">
            <v>Employee Count -- The JSH Giant Oil and Gas Companies</v>
          </cell>
          <cell r="D4" t="str">
            <v>Oil Price (2004 Dollars)</v>
          </cell>
          <cell r="H4" t="str">
            <v>Oil Price (Nominal Dollars)</v>
          </cell>
        </row>
        <row r="5">
          <cell r="B5">
            <v>1974</v>
          </cell>
          <cell r="C5">
            <v>1110534</v>
          </cell>
          <cell r="D5">
            <v>44.551151489644795</v>
          </cell>
          <cell r="H5">
            <v>11.58</v>
          </cell>
        </row>
        <row r="6">
          <cell r="B6">
            <v>1975</v>
          </cell>
          <cell r="C6">
            <v>1106379</v>
          </cell>
          <cell r="D6">
            <v>40.65566903180639</v>
          </cell>
          <cell r="H6">
            <v>11.53</v>
          </cell>
        </row>
        <row r="7">
          <cell r="B7">
            <v>1976</v>
          </cell>
          <cell r="C7">
            <v>1228769</v>
          </cell>
          <cell r="D7">
            <v>41.259194483020792</v>
          </cell>
          <cell r="H7">
            <v>12.38</v>
          </cell>
        </row>
        <row r="8">
          <cell r="B8">
            <v>1977</v>
          </cell>
          <cell r="C8">
            <v>1283715</v>
          </cell>
          <cell r="D8">
            <v>41.621309753749436</v>
          </cell>
          <cell r="H8">
            <v>13.3</v>
          </cell>
        </row>
        <row r="9">
          <cell r="B9">
            <v>1978</v>
          </cell>
          <cell r="C9">
            <v>1318528</v>
          </cell>
          <cell r="D9">
            <v>39.547376839576316</v>
          </cell>
          <cell r="H9">
            <v>13.6</v>
          </cell>
        </row>
        <row r="10">
          <cell r="B10">
            <v>1979</v>
          </cell>
          <cell r="C10">
            <v>1389170</v>
          </cell>
          <cell r="D10">
            <v>78.458308657871996</v>
          </cell>
          <cell r="H10">
            <v>30.03</v>
          </cell>
        </row>
        <row r="11">
          <cell r="B11">
            <v>1980</v>
          </cell>
          <cell r="C11">
            <v>1424628</v>
          </cell>
          <cell r="D11">
            <v>82.145300505290862</v>
          </cell>
          <cell r="E11">
            <v>63107.568999999996</v>
          </cell>
          <cell r="H11">
            <v>35.69</v>
          </cell>
        </row>
        <row r="12">
          <cell r="B12">
            <v>1981</v>
          </cell>
          <cell r="C12">
            <v>1627671</v>
          </cell>
          <cell r="D12">
            <v>71.468386613807027</v>
          </cell>
          <cell r="E12">
            <v>60943.792000000016</v>
          </cell>
          <cell r="H12">
            <v>34.28</v>
          </cell>
        </row>
        <row r="13">
          <cell r="B13">
            <v>1982</v>
          </cell>
          <cell r="C13">
            <v>1544215</v>
          </cell>
          <cell r="D13">
            <v>62.360638895480626</v>
          </cell>
          <cell r="E13">
            <v>59543.244000000006</v>
          </cell>
          <cell r="H13">
            <v>31.76</v>
          </cell>
        </row>
        <row r="14">
          <cell r="B14">
            <v>1983</v>
          </cell>
          <cell r="C14">
            <v>1443827</v>
          </cell>
          <cell r="D14">
            <v>54.734271830135036</v>
          </cell>
          <cell r="E14">
            <v>58779.197</v>
          </cell>
          <cell r="H14">
            <v>28.77</v>
          </cell>
        </row>
        <row r="15">
          <cell r="B15">
            <v>1984</v>
          </cell>
          <cell r="C15">
            <v>1367603</v>
          </cell>
          <cell r="D15">
            <v>51.124092312870715</v>
          </cell>
          <cell r="E15">
            <v>59829.554980000008</v>
          </cell>
          <cell r="H15">
            <v>28.78</v>
          </cell>
        </row>
        <row r="16">
          <cell r="B16">
            <v>1985</v>
          </cell>
          <cell r="C16">
            <v>1339139</v>
          </cell>
          <cell r="D16">
            <v>48.457607137505271</v>
          </cell>
          <cell r="E16">
            <v>60088.754770000014</v>
          </cell>
          <cell r="H16">
            <v>27.56</v>
          </cell>
        </row>
        <row r="17">
          <cell r="B17">
            <v>1986</v>
          </cell>
          <cell r="C17">
            <v>1207005</v>
          </cell>
          <cell r="D17">
            <v>24.788436259878715</v>
          </cell>
          <cell r="E17">
            <v>61832.602549041098</v>
          </cell>
          <cell r="H17">
            <v>14.43</v>
          </cell>
        </row>
        <row r="18">
          <cell r="B18">
            <v>1987</v>
          </cell>
          <cell r="C18">
            <v>1206448</v>
          </cell>
          <cell r="D18">
            <v>30.637146541647361</v>
          </cell>
          <cell r="E18">
            <v>63133.896605780814</v>
          </cell>
          <cell r="H18">
            <v>18.435039370078737</v>
          </cell>
        </row>
        <row r="19">
          <cell r="B19">
            <v>1988</v>
          </cell>
          <cell r="C19">
            <v>1115424</v>
          </cell>
          <cell r="D19">
            <v>23.899607868090239</v>
          </cell>
          <cell r="E19">
            <v>64995.033860000003</v>
          </cell>
          <cell r="H19">
            <v>14.923841698841697</v>
          </cell>
        </row>
        <row r="20">
          <cell r="B20">
            <v>1989</v>
          </cell>
          <cell r="C20">
            <v>1102684</v>
          </cell>
          <cell r="D20">
            <v>27.751197565840314</v>
          </cell>
          <cell r="E20">
            <v>66098.507483508394</v>
          </cell>
          <cell r="H20">
            <v>18.226113281249997</v>
          </cell>
        </row>
        <row r="21">
          <cell r="B21">
            <v>1990</v>
          </cell>
          <cell r="C21">
            <v>1102856</v>
          </cell>
          <cell r="D21">
            <v>34.444843479309114</v>
          </cell>
          <cell r="E21">
            <v>66576.027787824627</v>
          </cell>
          <cell r="H21">
            <v>23.725820312500002</v>
          </cell>
        </row>
        <row r="22">
          <cell r="B22">
            <v>1991</v>
          </cell>
          <cell r="C22">
            <v>1042759</v>
          </cell>
          <cell r="D22">
            <v>27.83898308601696</v>
          </cell>
          <cell r="E22">
            <v>67204.536591962125</v>
          </cell>
          <cell r="H22">
            <v>20.003385214007782</v>
          </cell>
        </row>
        <row r="23">
          <cell r="B23">
            <v>1992</v>
          </cell>
          <cell r="C23">
            <v>974911</v>
          </cell>
          <cell r="D23">
            <v>26.094245872506239</v>
          </cell>
          <cell r="E23">
            <v>67451.084056466701</v>
          </cell>
          <cell r="H23">
            <v>19.320836575875482</v>
          </cell>
        </row>
        <row r="24">
          <cell r="B24">
            <v>1993</v>
          </cell>
          <cell r="C24">
            <v>900239</v>
          </cell>
          <cell r="D24">
            <v>22.330441694932798</v>
          </cell>
          <cell r="E24">
            <v>67541.761712834646</v>
          </cell>
          <cell r="H24">
            <v>16.971634241245138</v>
          </cell>
        </row>
        <row r="25">
          <cell r="B25">
            <v>1994</v>
          </cell>
          <cell r="C25">
            <v>827584</v>
          </cell>
          <cell r="D25">
            <v>20.37721387100256</v>
          </cell>
          <cell r="E25">
            <v>68845.736347694721</v>
          </cell>
          <cell r="H25">
            <v>15.817315175097278</v>
          </cell>
        </row>
        <row r="26">
          <cell r="B26">
            <v>1995</v>
          </cell>
          <cell r="C26">
            <v>801212</v>
          </cell>
          <cell r="D26">
            <v>21.309935022879355</v>
          </cell>
          <cell r="E26">
            <v>70017.763025899796</v>
          </cell>
          <cell r="H26">
            <v>17.016679687500002</v>
          </cell>
        </row>
        <row r="27">
          <cell r="B27">
            <v>1996</v>
          </cell>
          <cell r="C27">
            <v>671424</v>
          </cell>
          <cell r="D27">
            <v>25.084712390474877</v>
          </cell>
          <cell r="E27">
            <v>71620.299005429551</v>
          </cell>
          <cell r="H27">
            <v>20.668488372093023</v>
          </cell>
        </row>
        <row r="28">
          <cell r="B28">
            <v>1997</v>
          </cell>
          <cell r="C28">
            <v>678523</v>
          </cell>
          <cell r="D28">
            <v>22.736449725749758</v>
          </cell>
          <cell r="E28">
            <v>73421.266094869032</v>
          </cell>
          <cell r="H28">
            <v>19.092587548638136</v>
          </cell>
        </row>
        <row r="29">
          <cell r="B29">
            <v>1998</v>
          </cell>
          <cell r="C29">
            <v>673482</v>
          </cell>
          <cell r="D29">
            <v>15.197868180580798</v>
          </cell>
          <cell r="E29">
            <v>74091.810783554683</v>
          </cell>
          <cell r="H29">
            <v>12.715661478599221</v>
          </cell>
        </row>
        <row r="30">
          <cell r="B30">
            <v>1999</v>
          </cell>
          <cell r="C30">
            <v>633576</v>
          </cell>
          <cell r="D30">
            <v>20.706409571664956</v>
          </cell>
          <cell r="E30">
            <v>75830.154988459108</v>
          </cell>
          <cell r="H30">
            <v>17.970077821011671</v>
          </cell>
        </row>
        <row r="31">
          <cell r="B31">
            <v>2000</v>
          </cell>
          <cell r="C31">
            <v>550804</v>
          </cell>
          <cell r="D31">
            <v>31.800304683987836</v>
          </cell>
          <cell r="E31">
            <v>76945.892457340815</v>
          </cell>
          <cell r="H31">
            <v>28.495449218750004</v>
          </cell>
        </row>
        <row r="32">
          <cell r="B32">
            <v>2001</v>
          </cell>
          <cell r="C32">
            <v>565928</v>
          </cell>
          <cell r="D32">
            <v>26.440264284719994</v>
          </cell>
          <cell r="E32">
            <v>77701.295959030787</v>
          </cell>
          <cell r="H32">
            <v>24.443891050583659</v>
          </cell>
        </row>
        <row r="33">
          <cell r="B33">
            <v>2002</v>
          </cell>
          <cell r="C33">
            <v>564379</v>
          </cell>
          <cell r="D33">
            <v>26.465142989999997</v>
          </cell>
          <cell r="E33">
            <v>78457.738302539306</v>
          </cell>
          <cell r="H33">
            <v>25.023255813953487</v>
          </cell>
        </row>
        <row r="34">
          <cell r="B34">
            <v>2003</v>
          </cell>
          <cell r="C34">
            <v>535754</v>
          </cell>
          <cell r="D34">
            <v>29.608409999999996</v>
          </cell>
          <cell r="E34">
            <v>80098.823178082195</v>
          </cell>
          <cell r="H34">
            <v>28.83</v>
          </cell>
        </row>
        <row r="35">
          <cell r="B35">
            <v>2004</v>
          </cell>
          <cell r="C35">
            <v>514020</v>
          </cell>
          <cell r="D35">
            <v>38.265000000000001</v>
          </cell>
          <cell r="E35">
            <v>82484.721935903028</v>
          </cell>
          <cell r="H35">
            <v>38.265000000000001</v>
          </cell>
        </row>
        <row r="36">
          <cell r="B36">
            <v>2005</v>
          </cell>
          <cell r="C36">
            <v>493459.19999999995</v>
          </cell>
          <cell r="D36">
            <v>55</v>
          </cell>
          <cell r="E36">
            <v>85337.486115645748</v>
          </cell>
          <cell r="H36">
            <v>55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9-30 Cap Table"/>
      <sheetName val="Prem."/>
      <sheetName val="Fin Summary"/>
      <sheetName val="Shareholder Analysis"/>
      <sheetName val="Shareholder Data"/>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Shine IS"/>
      <sheetName val="Feeder IS"/>
      <sheetName val="Feeder BS"/>
      <sheetName val="IS"/>
      <sheetName val="BS"/>
      <sheetName val="Acq. LBO"/>
      <sheetName val="Convert"/>
      <sheetName val="Rise WACC"/>
      <sheetName val="Shine WACC"/>
      <sheetName val="Sum P&amp;L"/>
      <sheetName val="SU-Cap"/>
      <sheetName val="Adj Combined IS"/>
      <sheetName val="DCF"/>
      <sheetName val="DCF II"/>
      <sheetName val="LBO"/>
      <sheetName val="PV of Future Price"/>
      <sheetName val="FF"/>
      <sheetName val="Contribution Analysis"/>
      <sheetName val="AVP"/>
      <sheetName val="Summary Financials - Charts"/>
      <sheetName val="Synergies"/>
      <sheetName val="Credit Summary"/>
      <sheetName val="Sensitivities Input"/>
      <sheetName val="Sensitivities Output"/>
      <sheetName val="Cont (not linked)"/>
      <sheetName val="Freight Rate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Q_ChartParameters"/>
      <sheetName val="Relative Stock Performance"/>
      <sheetName val="Stock Performance"/>
      <sheetName val="Shares Traded"/>
      <sheetName val="Ownership Overview"/>
      <sheetName val="Institutional Ownership"/>
      <sheetName val="Ownership Data"/>
      <sheetName val="Analyst Ratings"/>
      <sheetName val="PF Analysis"/>
      <sheetName val="Various Prices"/>
      <sheetName val="Research Targets"/>
      <sheetName val="All Ownership_N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6">
          <cell r="I6" t="str">
            <v>Assumed Share Price</v>
          </cell>
          <cell r="Y6" t="str">
            <v>Current Share Price</v>
          </cell>
        </row>
        <row r="7">
          <cell r="I7">
            <v>21.537500000000005</v>
          </cell>
          <cell r="J7">
            <v>22.73</v>
          </cell>
          <cell r="K7">
            <v>25</v>
          </cell>
          <cell r="L7">
            <v>26</v>
          </cell>
          <cell r="M7">
            <v>27</v>
          </cell>
          <cell r="N7">
            <v>28</v>
          </cell>
          <cell r="O7">
            <v>29</v>
          </cell>
          <cell r="P7">
            <v>30</v>
          </cell>
          <cell r="Y7" t="str">
            <v>Ticker:</v>
          </cell>
          <cell r="Z7" t="str">
            <v>NasdaqGM:DGIT</v>
          </cell>
        </row>
        <row r="8">
          <cell r="Y8">
            <v>39717</v>
          </cell>
          <cell r="Z8">
            <v>22.73</v>
          </cell>
        </row>
        <row r="9">
          <cell r="B9" t="str">
            <v>Implied Premiums:</v>
          </cell>
          <cell r="G9" t="str">
            <v>Statistic</v>
          </cell>
        </row>
        <row r="10">
          <cell r="B10" t="str">
            <v>20-Day Average</v>
          </cell>
          <cell r="G10">
            <v>21.537500000000005</v>
          </cell>
          <cell r="I10">
            <v>0</v>
          </cell>
          <cell r="J10">
            <v>5.5368543238537127E-2</v>
          </cell>
          <cell r="K10">
            <v>0.16076610562971538</v>
          </cell>
          <cell r="L10">
            <v>0.20719674985490388</v>
          </cell>
          <cell r="M10">
            <v>0.25362739408009261</v>
          </cell>
          <cell r="N10">
            <v>0.30005803830528111</v>
          </cell>
          <cell r="O10">
            <v>0.34648868253046983</v>
          </cell>
          <cell r="P10">
            <v>0.39291932675565833</v>
          </cell>
        </row>
        <row r="11">
          <cell r="B11" t="str">
            <v>Current  (09/26/08)</v>
          </cell>
          <cell r="G11">
            <v>22.73</v>
          </cell>
          <cell r="I11">
            <v>-5.2463704355477092E-2</v>
          </cell>
          <cell r="J11">
            <v>0</v>
          </cell>
          <cell r="K11">
            <v>9.9868015838099344E-2</v>
          </cell>
          <cell r="L11">
            <v>0.1438627364716234</v>
          </cell>
          <cell r="M11">
            <v>0.18785745710514745</v>
          </cell>
          <cell r="N11">
            <v>0.23185217773867128</v>
          </cell>
          <cell r="O11">
            <v>0.27584689837219534</v>
          </cell>
          <cell r="P11">
            <v>0.31984161900571939</v>
          </cell>
        </row>
        <row r="12">
          <cell r="B12" t="str">
            <v>2-Month Average</v>
          </cell>
          <cell r="G12">
            <v>20.76886363636363</v>
          </cell>
          <cell r="I12">
            <v>3.7009071709180663E-2</v>
          </cell>
          <cell r="J12">
            <v>9.4426753334865721E-2</v>
          </cell>
          <cell r="K12">
            <v>0.20372498167055175</v>
          </cell>
          <cell r="L12">
            <v>0.25187398093737379</v>
          </cell>
          <cell r="M12">
            <v>0.30002298020419604</v>
          </cell>
          <cell r="N12">
            <v>0.34817197947101808</v>
          </cell>
          <cell r="O12">
            <v>0.39632097873784011</v>
          </cell>
          <cell r="P12">
            <v>0.44446997800466215</v>
          </cell>
        </row>
        <row r="13">
          <cell r="B13" t="str">
            <v>3-Month Average</v>
          </cell>
          <cell r="G13">
            <v>19.568593749999998</v>
          </cell>
          <cell r="I13">
            <v>0.10061562292896009</v>
          </cell>
          <cell r="J13">
            <v>0.16155510663611183</v>
          </cell>
          <cell r="K13">
            <v>0.27755731042247245</v>
          </cell>
          <cell r="L13">
            <v>0.32865960283937135</v>
          </cell>
          <cell r="M13">
            <v>0.37976189525627024</v>
          </cell>
          <cell r="N13">
            <v>0.43086418767316914</v>
          </cell>
          <cell r="O13">
            <v>0.48196648009006804</v>
          </cell>
          <cell r="P13">
            <v>0.53306877250696694</v>
          </cell>
        </row>
        <row r="14">
          <cell r="B14" t="str">
            <v>6-Month Average</v>
          </cell>
          <cell r="G14">
            <v>19.254186046511627</v>
          </cell>
          <cell r="I14">
            <v>0.11858792409986374</v>
          </cell>
          <cell r="J14">
            <v>0.18052250794149272</v>
          </cell>
          <cell r="K14">
            <v>0.29841894846182648</v>
          </cell>
          <cell r="L14">
            <v>0.35035570640029956</v>
          </cell>
          <cell r="M14">
            <v>0.40229246433877264</v>
          </cell>
          <cell r="N14">
            <v>0.45422922227724571</v>
          </cell>
          <cell r="O14">
            <v>0.50616598021571879</v>
          </cell>
          <cell r="P14">
            <v>0.55810273815419187</v>
          </cell>
        </row>
        <row r="16">
          <cell r="B16" t="str">
            <v>Pro Forma Fully Diluted Shares Outstanding</v>
          </cell>
          <cell r="I16">
            <v>21.435744687637843</v>
          </cell>
          <cell r="J16">
            <v>21.461010961724593</v>
          </cell>
          <cell r="K16">
            <v>21.508659823999999</v>
          </cell>
          <cell r="L16">
            <v>21.530803215384616</v>
          </cell>
          <cell r="M16">
            <v>21.551306355555553</v>
          </cell>
          <cell r="N16">
            <v>21.571259485714286</v>
          </cell>
          <cell r="O16">
            <v>21.591034848275861</v>
          </cell>
          <cell r="P16">
            <v>21.609491853333331</v>
          </cell>
        </row>
        <row r="17">
          <cell r="B17" t="str">
            <v>Equity Value</v>
          </cell>
          <cell r="I17">
            <v>461.67235121000016</v>
          </cell>
          <cell r="J17">
            <v>487.80877916000003</v>
          </cell>
          <cell r="K17">
            <v>537.71649559999992</v>
          </cell>
          <cell r="L17">
            <v>559.80088360000002</v>
          </cell>
          <cell r="M17">
            <v>581.8852715999999</v>
          </cell>
          <cell r="N17">
            <v>603.99526560000004</v>
          </cell>
          <cell r="O17">
            <v>626.14001059999998</v>
          </cell>
          <cell r="P17">
            <v>648.28475559999993</v>
          </cell>
        </row>
        <row r="18">
          <cell r="B18" t="str">
            <v>Plus:  Total Debt</v>
          </cell>
          <cell r="I18">
            <v>184.38499999999999</v>
          </cell>
          <cell r="J18">
            <v>184.38499999999999</v>
          </cell>
          <cell r="K18">
            <v>184.38499999999999</v>
          </cell>
          <cell r="L18">
            <v>184.38499999999999</v>
          </cell>
          <cell r="M18">
            <v>184.38499999999999</v>
          </cell>
          <cell r="N18">
            <v>184.38499999999999</v>
          </cell>
          <cell r="O18">
            <v>184.38499999999999</v>
          </cell>
          <cell r="P18">
            <v>184.38499999999999</v>
          </cell>
        </row>
        <row r="19">
          <cell r="B19" t="str">
            <v>Less:  Cash</v>
          </cell>
          <cell r="I19">
            <v>-26.661000000000001</v>
          </cell>
          <cell r="J19">
            <v>-26.661000000000001</v>
          </cell>
          <cell r="K19">
            <v>-26.661000000000001</v>
          </cell>
          <cell r="L19">
            <v>-26.661000000000001</v>
          </cell>
          <cell r="M19">
            <v>-26.661000000000001</v>
          </cell>
          <cell r="N19">
            <v>-26.661000000000001</v>
          </cell>
          <cell r="O19">
            <v>-26.661000000000001</v>
          </cell>
          <cell r="P19">
            <v>-26.661000000000001</v>
          </cell>
        </row>
        <row r="20">
          <cell r="B20" t="str">
            <v>Total Enterprise Value</v>
          </cell>
          <cell r="I20">
            <v>619.39635121000015</v>
          </cell>
          <cell r="J20">
            <v>645.53277916000002</v>
          </cell>
          <cell r="K20">
            <v>695.44049559999985</v>
          </cell>
          <cell r="L20">
            <v>717.52488360000007</v>
          </cell>
          <cell r="M20">
            <v>739.60927159999983</v>
          </cell>
          <cell r="N20">
            <v>761.71926559999997</v>
          </cell>
          <cell r="O20">
            <v>783.86401060000003</v>
          </cell>
          <cell r="P20">
            <v>806.00875559999986</v>
          </cell>
        </row>
        <row r="23">
          <cell r="B23" t="str">
            <v>Implied Valuation</v>
          </cell>
          <cell r="G23" t="str">
            <v>Consensus Estimate</v>
          </cell>
        </row>
        <row r="24">
          <cell r="B24" t="str">
            <v>TEV / 2009E Consensus Revenue</v>
          </cell>
          <cell r="G24">
            <v>188.68342857142855</v>
          </cell>
          <cell r="I24">
            <v>3.2827278786463201</v>
          </cell>
          <cell r="J24">
            <v>3.4212478755951015</v>
          </cell>
          <cell r="K24">
            <v>3.6857529082726619</v>
          </cell>
          <cell r="L24">
            <v>3.8027975696253145</v>
          </cell>
          <cell r="M24">
            <v>3.9198422309779644</v>
          </cell>
          <cell r="N24">
            <v>4.037022601121758</v>
          </cell>
          <cell r="O24">
            <v>4.1543871474821019</v>
          </cell>
          <cell r="P24">
            <v>4.2717516938424449</v>
          </cell>
        </row>
        <row r="25">
          <cell r="B25" t="str">
            <v>TEV / 2009E Consensus EBITDA</v>
          </cell>
          <cell r="G25">
            <v>69.754285714285714</v>
          </cell>
          <cell r="I25">
            <v>8.879688822949948</v>
          </cell>
          <cell r="J25">
            <v>9.2543816132546901</v>
          </cell>
          <cell r="K25">
            <v>9.9698604677643949</v>
          </cell>
          <cell r="L25">
            <v>10.286463064635047</v>
          </cell>
          <cell r="M25">
            <v>10.60306566150569</v>
          </cell>
          <cell r="N25">
            <v>10.920035346932087</v>
          </cell>
          <cell r="O25">
            <v>11.237503223969854</v>
          </cell>
          <cell r="P25">
            <v>11.554971101007617</v>
          </cell>
        </row>
        <row r="26">
          <cell r="AC26" t="str">
            <v>Averages</v>
          </cell>
        </row>
        <row r="27">
          <cell r="Y27" t="str">
            <v>Pricing Date</v>
          </cell>
          <cell r="Z27" t="str">
            <v>NasdaqGM:DGIT</v>
          </cell>
          <cell r="AC27" t="str">
            <v>20 Day Average</v>
          </cell>
          <cell r="AE27">
            <v>21.537500000000005</v>
          </cell>
        </row>
        <row r="28">
          <cell r="Y28">
            <v>39350</v>
          </cell>
          <cell r="Z28">
            <v>23.94</v>
          </cell>
          <cell r="AC28" t="str">
            <v>1-Month Average</v>
          </cell>
          <cell r="AE28">
            <v>21.679090909090917</v>
          </cell>
        </row>
        <row r="29">
          <cell r="L29">
            <v>63.82714285714286</v>
          </cell>
          <cell r="Y29">
            <v>39351</v>
          </cell>
          <cell r="Z29">
            <v>23.7</v>
          </cell>
          <cell r="AC29" t="str">
            <v>2-Month Average</v>
          </cell>
          <cell r="AE29">
            <v>20.76886363636363</v>
          </cell>
        </row>
        <row r="30">
          <cell r="Y30">
            <v>39352</v>
          </cell>
          <cell r="Z30">
            <v>23.74</v>
          </cell>
          <cell r="AC30" t="str">
            <v>3-Month Average</v>
          </cell>
          <cell r="AE30">
            <v>19.568593749999998</v>
          </cell>
        </row>
        <row r="31">
          <cell r="Y31">
            <v>39353</v>
          </cell>
          <cell r="Z31">
            <v>23.58</v>
          </cell>
          <cell r="AC31" t="str">
            <v>6-Month Average</v>
          </cell>
          <cell r="AE31">
            <v>19.254186046511627</v>
          </cell>
        </row>
        <row r="32">
          <cell r="Y32">
            <v>39356</v>
          </cell>
          <cell r="Z32">
            <v>24.69</v>
          </cell>
        </row>
        <row r="33">
          <cell r="Y33">
            <v>39357</v>
          </cell>
          <cell r="Z33">
            <v>24.9</v>
          </cell>
        </row>
        <row r="34">
          <cell r="Y34">
            <v>39358</v>
          </cell>
          <cell r="Z34">
            <v>24.84</v>
          </cell>
        </row>
        <row r="35">
          <cell r="Y35">
            <v>39359</v>
          </cell>
          <cell r="Z35">
            <v>24.67</v>
          </cell>
        </row>
        <row r="36">
          <cell r="Y36">
            <v>39360</v>
          </cell>
          <cell r="Z36">
            <v>25.09</v>
          </cell>
        </row>
        <row r="37">
          <cell r="Y37">
            <v>39363</v>
          </cell>
          <cell r="Z37">
            <v>24.97</v>
          </cell>
        </row>
        <row r="38">
          <cell r="Y38">
            <v>39364</v>
          </cell>
          <cell r="Z38">
            <v>25.1</v>
          </cell>
        </row>
        <row r="39">
          <cell r="Y39">
            <v>39365</v>
          </cell>
          <cell r="Z39">
            <v>24.83</v>
          </cell>
        </row>
        <row r="40">
          <cell r="Y40">
            <v>39366</v>
          </cell>
          <cell r="Z40">
            <v>24.13</v>
          </cell>
        </row>
        <row r="41">
          <cell r="Y41">
            <v>39367</v>
          </cell>
          <cell r="Z41">
            <v>24.41</v>
          </cell>
        </row>
        <row r="42">
          <cell r="Y42">
            <v>39370</v>
          </cell>
          <cell r="Z42">
            <v>23.37</v>
          </cell>
        </row>
        <row r="43">
          <cell r="Y43">
            <v>39371</v>
          </cell>
          <cell r="Z43">
            <v>22.52</v>
          </cell>
        </row>
        <row r="44">
          <cell r="Y44">
            <v>39372</v>
          </cell>
          <cell r="Z44">
            <v>24.99</v>
          </cell>
        </row>
        <row r="45">
          <cell r="Y45">
            <v>39373</v>
          </cell>
          <cell r="Z45">
            <v>24.43</v>
          </cell>
        </row>
        <row r="46">
          <cell r="Y46">
            <v>39374</v>
          </cell>
          <cell r="Z46">
            <v>23.07</v>
          </cell>
        </row>
        <row r="47">
          <cell r="Y47">
            <v>39377</v>
          </cell>
          <cell r="Z47">
            <v>24.56</v>
          </cell>
        </row>
        <row r="48">
          <cell r="Y48">
            <v>39378</v>
          </cell>
          <cell r="Z48">
            <v>24.34</v>
          </cell>
        </row>
        <row r="49">
          <cell r="Y49">
            <v>39379</v>
          </cell>
          <cell r="Z49">
            <v>23.71</v>
          </cell>
        </row>
        <row r="50">
          <cell r="Y50">
            <v>39380</v>
          </cell>
          <cell r="Z50">
            <v>24.05</v>
          </cell>
        </row>
        <row r="51">
          <cell r="Y51">
            <v>39381</v>
          </cell>
          <cell r="Z51">
            <v>24.35</v>
          </cell>
        </row>
        <row r="52">
          <cell r="Y52">
            <v>39384</v>
          </cell>
          <cell r="Z52">
            <v>24.7</v>
          </cell>
        </row>
        <row r="53">
          <cell r="Y53">
            <v>39385</v>
          </cell>
          <cell r="Z53">
            <v>23.83</v>
          </cell>
        </row>
        <row r="54">
          <cell r="Y54">
            <v>39386</v>
          </cell>
          <cell r="Z54">
            <v>24.59</v>
          </cell>
        </row>
        <row r="55">
          <cell r="Y55">
            <v>39387</v>
          </cell>
          <cell r="Z55">
            <v>23.72</v>
          </cell>
        </row>
        <row r="56">
          <cell r="Y56">
            <v>39388</v>
          </cell>
          <cell r="Z56">
            <v>23.8</v>
          </cell>
        </row>
        <row r="57">
          <cell r="Y57">
            <v>39391</v>
          </cell>
          <cell r="Z57">
            <v>23.5</v>
          </cell>
        </row>
        <row r="58">
          <cell r="Y58">
            <v>39392</v>
          </cell>
          <cell r="Z58">
            <v>24.1</v>
          </cell>
        </row>
        <row r="59">
          <cell r="Y59">
            <v>39393</v>
          </cell>
          <cell r="Z59">
            <v>23.05</v>
          </cell>
        </row>
        <row r="60">
          <cell r="Y60">
            <v>39394</v>
          </cell>
          <cell r="Z60">
            <v>23.04</v>
          </cell>
        </row>
        <row r="61">
          <cell r="Y61">
            <v>39395</v>
          </cell>
          <cell r="Z61">
            <v>22.71</v>
          </cell>
        </row>
        <row r="62">
          <cell r="Y62">
            <v>39398</v>
          </cell>
          <cell r="Z62">
            <v>20.399999999999999</v>
          </cell>
        </row>
        <row r="63">
          <cell r="Y63">
            <v>39399</v>
          </cell>
          <cell r="Z63">
            <v>21.15</v>
          </cell>
        </row>
        <row r="64">
          <cell r="Y64">
            <v>39400</v>
          </cell>
          <cell r="Z64">
            <v>20.91</v>
          </cell>
        </row>
        <row r="65">
          <cell r="Y65">
            <v>39401</v>
          </cell>
          <cell r="Z65">
            <v>21.31</v>
          </cell>
        </row>
        <row r="66">
          <cell r="Y66">
            <v>39402</v>
          </cell>
          <cell r="Z66">
            <v>21</v>
          </cell>
        </row>
        <row r="67">
          <cell r="Y67">
            <v>39405</v>
          </cell>
          <cell r="Z67">
            <v>19.690000000000001</v>
          </cell>
        </row>
        <row r="68">
          <cell r="Y68">
            <v>39406</v>
          </cell>
          <cell r="Z68">
            <v>19.7</v>
          </cell>
        </row>
        <row r="69">
          <cell r="Y69">
            <v>39407</v>
          </cell>
          <cell r="Z69">
            <v>19.8</v>
          </cell>
        </row>
        <row r="70">
          <cell r="Y70">
            <v>39409</v>
          </cell>
          <cell r="Z70">
            <v>19.8</v>
          </cell>
        </row>
        <row r="71">
          <cell r="Y71">
            <v>39412</v>
          </cell>
          <cell r="Z71">
            <v>17.739999999999998</v>
          </cell>
        </row>
        <row r="72">
          <cell r="Y72">
            <v>39413</v>
          </cell>
          <cell r="Z72">
            <v>18.87</v>
          </cell>
        </row>
        <row r="73">
          <cell r="Y73">
            <v>39414</v>
          </cell>
          <cell r="Z73">
            <v>19.41</v>
          </cell>
        </row>
        <row r="74">
          <cell r="Y74">
            <v>39415</v>
          </cell>
          <cell r="Z74">
            <v>19.420000000000002</v>
          </cell>
        </row>
        <row r="75">
          <cell r="Y75">
            <v>39416</v>
          </cell>
          <cell r="Z75">
            <v>19.559999999999999</v>
          </cell>
        </row>
        <row r="76">
          <cell r="Y76">
            <v>39419</v>
          </cell>
          <cell r="Z76">
            <v>19.260000000000002</v>
          </cell>
        </row>
        <row r="77">
          <cell r="Y77">
            <v>39420</v>
          </cell>
          <cell r="Z77">
            <v>19.03</v>
          </cell>
        </row>
        <row r="78">
          <cell r="Y78">
            <v>39421</v>
          </cell>
          <cell r="Z78">
            <v>18.82</v>
          </cell>
        </row>
        <row r="79">
          <cell r="Y79">
            <v>39422</v>
          </cell>
          <cell r="Z79">
            <v>19.02</v>
          </cell>
        </row>
        <row r="80">
          <cell r="Y80">
            <v>39423</v>
          </cell>
          <cell r="Z80">
            <v>18.170000000000002</v>
          </cell>
        </row>
        <row r="81">
          <cell r="Y81">
            <v>39426</v>
          </cell>
          <cell r="Z81">
            <v>19.190000000000001</v>
          </cell>
        </row>
        <row r="82">
          <cell r="Y82">
            <v>39427</v>
          </cell>
          <cell r="Z82">
            <v>18.75</v>
          </cell>
        </row>
        <row r="83">
          <cell r="Y83">
            <v>39428</v>
          </cell>
          <cell r="Z83">
            <v>18.89</v>
          </cell>
        </row>
        <row r="84">
          <cell r="Y84">
            <v>39429</v>
          </cell>
          <cell r="Z84">
            <v>18.47</v>
          </cell>
        </row>
        <row r="85">
          <cell r="Y85">
            <v>39430</v>
          </cell>
          <cell r="Z85">
            <v>18.09</v>
          </cell>
        </row>
        <row r="86">
          <cell r="Y86">
            <v>39433</v>
          </cell>
          <cell r="Z86">
            <v>17.09</v>
          </cell>
        </row>
        <row r="87">
          <cell r="Y87">
            <v>39434</v>
          </cell>
          <cell r="Z87">
            <v>18.309999999999999</v>
          </cell>
        </row>
        <row r="88">
          <cell r="Y88">
            <v>39435</v>
          </cell>
          <cell r="Z88">
            <v>21.79</v>
          </cell>
        </row>
        <row r="89">
          <cell r="Y89">
            <v>39436</v>
          </cell>
          <cell r="Z89">
            <v>23.99</v>
          </cell>
        </row>
        <row r="90">
          <cell r="Y90">
            <v>39437</v>
          </cell>
          <cell r="Z90">
            <v>25.03</v>
          </cell>
        </row>
        <row r="91">
          <cell r="Y91">
            <v>39440</v>
          </cell>
          <cell r="Z91">
            <v>25.45</v>
          </cell>
        </row>
        <row r="92">
          <cell r="Y92">
            <v>39442</v>
          </cell>
          <cell r="Z92">
            <v>25.91</v>
          </cell>
        </row>
        <row r="93">
          <cell r="Y93">
            <v>39443</v>
          </cell>
          <cell r="Z93">
            <v>25.16</v>
          </cell>
        </row>
        <row r="94">
          <cell r="Y94">
            <v>39444</v>
          </cell>
          <cell r="Z94">
            <v>25.35</v>
          </cell>
        </row>
        <row r="95">
          <cell r="Y95">
            <v>39447</v>
          </cell>
          <cell r="Z95">
            <v>25.64</v>
          </cell>
        </row>
        <row r="96">
          <cell r="Y96">
            <v>39449</v>
          </cell>
          <cell r="Z96">
            <v>25.29</v>
          </cell>
        </row>
        <row r="97">
          <cell r="Y97">
            <v>39450</v>
          </cell>
          <cell r="Z97">
            <v>24.51</v>
          </cell>
        </row>
        <row r="98">
          <cell r="Y98">
            <v>39451</v>
          </cell>
          <cell r="Z98">
            <v>24.04</v>
          </cell>
        </row>
        <row r="99">
          <cell r="Y99">
            <v>39454</v>
          </cell>
          <cell r="Z99">
            <v>23.99</v>
          </cell>
        </row>
        <row r="100">
          <cell r="Y100">
            <v>39455</v>
          </cell>
          <cell r="Z100">
            <v>23.42</v>
          </cell>
        </row>
        <row r="101">
          <cell r="Y101">
            <v>39456</v>
          </cell>
          <cell r="Z101">
            <v>24.29</v>
          </cell>
        </row>
        <row r="102">
          <cell r="Y102">
            <v>39457</v>
          </cell>
          <cell r="Z102">
            <v>24.63</v>
          </cell>
        </row>
        <row r="103">
          <cell r="Y103">
            <v>39458</v>
          </cell>
          <cell r="Z103">
            <v>23.36</v>
          </cell>
        </row>
        <row r="104">
          <cell r="Y104">
            <v>39461</v>
          </cell>
          <cell r="Z104">
            <v>23.34</v>
          </cell>
        </row>
        <row r="105">
          <cell r="Y105">
            <v>39462</v>
          </cell>
          <cell r="Z105">
            <v>22.59</v>
          </cell>
        </row>
        <row r="106">
          <cell r="Y106">
            <v>39463</v>
          </cell>
          <cell r="Z106">
            <v>22.79</v>
          </cell>
        </row>
        <row r="107">
          <cell r="Y107">
            <v>39464</v>
          </cell>
          <cell r="Z107">
            <v>22.39</v>
          </cell>
        </row>
        <row r="108">
          <cell r="Y108">
            <v>39465</v>
          </cell>
          <cell r="Z108">
            <v>21.93</v>
          </cell>
        </row>
        <row r="109">
          <cell r="Y109">
            <v>39469</v>
          </cell>
          <cell r="Z109">
            <v>21.37</v>
          </cell>
        </row>
        <row r="110">
          <cell r="Y110">
            <v>39470</v>
          </cell>
          <cell r="Z110">
            <v>19.91</v>
          </cell>
        </row>
        <row r="111">
          <cell r="Y111">
            <v>39471</v>
          </cell>
          <cell r="Z111">
            <v>20.98</v>
          </cell>
        </row>
        <row r="112">
          <cell r="Y112">
            <v>39472</v>
          </cell>
          <cell r="Z112">
            <v>20.89</v>
          </cell>
        </row>
        <row r="113">
          <cell r="Y113">
            <v>39475</v>
          </cell>
          <cell r="Z113">
            <v>21.09</v>
          </cell>
        </row>
        <row r="114">
          <cell r="Y114">
            <v>39476</v>
          </cell>
          <cell r="Z114">
            <v>20.66</v>
          </cell>
        </row>
        <row r="115">
          <cell r="Y115">
            <v>39477</v>
          </cell>
          <cell r="Z115">
            <v>20.47</v>
          </cell>
        </row>
        <row r="116">
          <cell r="Y116">
            <v>39478</v>
          </cell>
          <cell r="Z116">
            <v>21.17</v>
          </cell>
        </row>
        <row r="117">
          <cell r="Y117">
            <v>39479</v>
          </cell>
          <cell r="Z117">
            <v>20.18</v>
          </cell>
        </row>
        <row r="118">
          <cell r="Y118">
            <v>39482</v>
          </cell>
          <cell r="Z118">
            <v>19.87</v>
          </cell>
        </row>
        <row r="119">
          <cell r="Y119">
            <v>39483</v>
          </cell>
          <cell r="Z119">
            <v>19.95</v>
          </cell>
        </row>
        <row r="120">
          <cell r="Y120">
            <v>39484</v>
          </cell>
          <cell r="Z120">
            <v>20.18</v>
          </cell>
        </row>
        <row r="121">
          <cell r="Y121">
            <v>39485</v>
          </cell>
          <cell r="Z121">
            <v>20.76</v>
          </cell>
        </row>
        <row r="122">
          <cell r="Y122">
            <v>39486</v>
          </cell>
          <cell r="Z122">
            <v>20.67</v>
          </cell>
        </row>
        <row r="123">
          <cell r="Y123">
            <v>39489</v>
          </cell>
          <cell r="Z123">
            <v>21.08</v>
          </cell>
        </row>
        <row r="124">
          <cell r="Y124">
            <v>39490</v>
          </cell>
          <cell r="Z124">
            <v>21.79</v>
          </cell>
        </row>
        <row r="125">
          <cell r="Y125">
            <v>39491</v>
          </cell>
          <cell r="Z125">
            <v>22.63</v>
          </cell>
        </row>
        <row r="126">
          <cell r="Y126">
            <v>39492</v>
          </cell>
          <cell r="Z126">
            <v>22.83</v>
          </cell>
        </row>
        <row r="127">
          <cell r="Y127">
            <v>39493</v>
          </cell>
          <cell r="Z127">
            <v>22.49</v>
          </cell>
        </row>
        <row r="128">
          <cell r="Y128">
            <v>39497</v>
          </cell>
          <cell r="Z128">
            <v>23.61</v>
          </cell>
        </row>
        <row r="129">
          <cell r="Y129">
            <v>39498</v>
          </cell>
          <cell r="Z129">
            <v>23.35</v>
          </cell>
        </row>
        <row r="130">
          <cell r="Y130">
            <v>39499</v>
          </cell>
          <cell r="Z130">
            <v>22.99</v>
          </cell>
        </row>
        <row r="131">
          <cell r="Y131">
            <v>39500</v>
          </cell>
          <cell r="Z131">
            <v>22.82</v>
          </cell>
        </row>
        <row r="132">
          <cell r="Y132">
            <v>39503</v>
          </cell>
          <cell r="Z132">
            <v>22.79</v>
          </cell>
        </row>
        <row r="133">
          <cell r="Y133">
            <v>39504</v>
          </cell>
          <cell r="Z133">
            <v>23.2</v>
          </cell>
        </row>
        <row r="134">
          <cell r="Y134">
            <v>39505</v>
          </cell>
          <cell r="Z134">
            <v>22.34</v>
          </cell>
        </row>
        <row r="135">
          <cell r="Y135">
            <v>39506</v>
          </cell>
          <cell r="Z135">
            <v>21.18</v>
          </cell>
        </row>
        <row r="136">
          <cell r="Y136">
            <v>39507</v>
          </cell>
          <cell r="Z136">
            <v>20.190000000000001</v>
          </cell>
        </row>
        <row r="137">
          <cell r="Y137">
            <v>39510</v>
          </cell>
          <cell r="Z137">
            <v>19.46</v>
          </cell>
        </row>
        <row r="138">
          <cell r="Y138">
            <v>39511</v>
          </cell>
          <cell r="Z138">
            <v>19.329999999999998</v>
          </cell>
        </row>
        <row r="139">
          <cell r="Y139">
            <v>39512</v>
          </cell>
          <cell r="Z139">
            <v>19.27</v>
          </cell>
        </row>
        <row r="140">
          <cell r="Y140">
            <v>39513</v>
          </cell>
          <cell r="Z140">
            <v>18.239999999999998</v>
          </cell>
        </row>
        <row r="141">
          <cell r="Y141">
            <v>39514</v>
          </cell>
          <cell r="Z141">
            <v>17.71</v>
          </cell>
        </row>
        <row r="142">
          <cell r="Y142">
            <v>39517</v>
          </cell>
          <cell r="Z142">
            <v>18.09</v>
          </cell>
        </row>
        <row r="143">
          <cell r="Y143">
            <v>39518</v>
          </cell>
          <cell r="Z143">
            <v>19.38</v>
          </cell>
        </row>
        <row r="144">
          <cell r="Y144">
            <v>39519</v>
          </cell>
          <cell r="Z144">
            <v>19.28</v>
          </cell>
        </row>
        <row r="145">
          <cell r="Y145">
            <v>39520</v>
          </cell>
          <cell r="Z145">
            <v>20.21</v>
          </cell>
        </row>
        <row r="146">
          <cell r="Y146">
            <v>39521</v>
          </cell>
          <cell r="Z146">
            <v>18.8</v>
          </cell>
        </row>
        <row r="147">
          <cell r="Y147">
            <v>39524</v>
          </cell>
          <cell r="Z147">
            <v>18.05</v>
          </cell>
        </row>
        <row r="148">
          <cell r="Y148">
            <v>39525</v>
          </cell>
          <cell r="Z148">
            <v>18.5</v>
          </cell>
        </row>
        <row r="149">
          <cell r="Y149">
            <v>39526</v>
          </cell>
          <cell r="Z149">
            <v>18.2</v>
          </cell>
        </row>
        <row r="150">
          <cell r="Y150">
            <v>39527</v>
          </cell>
          <cell r="Z150">
            <v>18.510000000000002</v>
          </cell>
        </row>
        <row r="151">
          <cell r="Y151">
            <v>39531</v>
          </cell>
          <cell r="Z151">
            <v>19.38</v>
          </cell>
        </row>
        <row r="152">
          <cell r="Y152">
            <v>39532</v>
          </cell>
          <cell r="Z152">
            <v>19.399999999999999</v>
          </cell>
        </row>
        <row r="153">
          <cell r="Y153">
            <v>39533</v>
          </cell>
          <cell r="Z153">
            <v>19.78</v>
          </cell>
        </row>
        <row r="154">
          <cell r="Y154">
            <v>39534</v>
          </cell>
          <cell r="Z154">
            <v>19.66</v>
          </cell>
        </row>
        <row r="155">
          <cell r="Y155">
            <v>39535</v>
          </cell>
          <cell r="Z155">
            <v>19.27</v>
          </cell>
        </row>
        <row r="156">
          <cell r="Y156">
            <v>39538</v>
          </cell>
          <cell r="Z156">
            <v>19.18</v>
          </cell>
        </row>
        <row r="157">
          <cell r="Y157">
            <v>39539</v>
          </cell>
          <cell r="Z157">
            <v>19.7</v>
          </cell>
        </row>
        <row r="158">
          <cell r="Y158">
            <v>39540</v>
          </cell>
          <cell r="Z158">
            <v>20.02</v>
          </cell>
        </row>
        <row r="159">
          <cell r="Y159">
            <v>39541</v>
          </cell>
          <cell r="Z159">
            <v>20.07</v>
          </cell>
        </row>
        <row r="160">
          <cell r="Y160">
            <v>39542</v>
          </cell>
          <cell r="Z160">
            <v>20.46</v>
          </cell>
        </row>
        <row r="161">
          <cell r="Y161">
            <v>39545</v>
          </cell>
          <cell r="Z161">
            <v>20.54</v>
          </cell>
        </row>
        <row r="162">
          <cell r="Y162">
            <v>39546</v>
          </cell>
          <cell r="Z162">
            <v>20.350000000000001</v>
          </cell>
        </row>
        <row r="163">
          <cell r="Y163">
            <v>39547</v>
          </cell>
          <cell r="Z163">
            <v>19.72</v>
          </cell>
        </row>
        <row r="164">
          <cell r="Y164">
            <v>39548</v>
          </cell>
          <cell r="Z164">
            <v>20</v>
          </cell>
        </row>
        <row r="165">
          <cell r="Y165">
            <v>39549</v>
          </cell>
          <cell r="Z165">
            <v>19.07</v>
          </cell>
        </row>
        <row r="166">
          <cell r="Y166">
            <v>39552</v>
          </cell>
          <cell r="Z166">
            <v>19.13</v>
          </cell>
        </row>
        <row r="167">
          <cell r="Y167">
            <v>39553</v>
          </cell>
          <cell r="Z167">
            <v>19.149999999999999</v>
          </cell>
        </row>
        <row r="168">
          <cell r="Y168">
            <v>39554</v>
          </cell>
          <cell r="Z168">
            <v>19.670000000000002</v>
          </cell>
        </row>
        <row r="169">
          <cell r="Y169">
            <v>39555</v>
          </cell>
          <cell r="Z169">
            <v>19.239999999999998</v>
          </cell>
        </row>
        <row r="170">
          <cell r="Y170">
            <v>39556</v>
          </cell>
          <cell r="Z170">
            <v>20.010000000000002</v>
          </cell>
        </row>
        <row r="171">
          <cell r="Y171">
            <v>39559</v>
          </cell>
          <cell r="Z171">
            <v>19.7</v>
          </cell>
        </row>
        <row r="172">
          <cell r="Y172">
            <v>39560</v>
          </cell>
          <cell r="Z172">
            <v>19.079999999999998</v>
          </cell>
        </row>
        <row r="173">
          <cell r="Y173">
            <v>39561</v>
          </cell>
          <cell r="Z173">
            <v>18.989999999999998</v>
          </cell>
        </row>
        <row r="174">
          <cell r="Y174">
            <v>39562</v>
          </cell>
          <cell r="Z174">
            <v>19.350000000000001</v>
          </cell>
        </row>
        <row r="175">
          <cell r="Y175">
            <v>39563</v>
          </cell>
          <cell r="Z175">
            <v>18.89</v>
          </cell>
        </row>
        <row r="176">
          <cell r="Y176">
            <v>39566</v>
          </cell>
          <cell r="Z176">
            <v>18.760000000000002</v>
          </cell>
        </row>
        <row r="177">
          <cell r="Y177">
            <v>39567</v>
          </cell>
          <cell r="Z177">
            <v>18.64</v>
          </cell>
        </row>
        <row r="178">
          <cell r="Y178">
            <v>39568</v>
          </cell>
          <cell r="Z178">
            <v>18.649999999999999</v>
          </cell>
        </row>
        <row r="179">
          <cell r="Y179">
            <v>39569</v>
          </cell>
          <cell r="Z179">
            <v>19.02</v>
          </cell>
        </row>
        <row r="180">
          <cell r="Y180">
            <v>39570</v>
          </cell>
          <cell r="Z180">
            <v>19.21</v>
          </cell>
        </row>
        <row r="181">
          <cell r="Y181">
            <v>39573</v>
          </cell>
          <cell r="Z181">
            <v>19.23</v>
          </cell>
        </row>
        <row r="182">
          <cell r="Y182">
            <v>39574</v>
          </cell>
          <cell r="Z182">
            <v>19.29</v>
          </cell>
        </row>
        <row r="183">
          <cell r="Y183">
            <v>39575</v>
          </cell>
          <cell r="Z183">
            <v>18.489999999999998</v>
          </cell>
        </row>
        <row r="184">
          <cell r="Y184">
            <v>39576</v>
          </cell>
          <cell r="Z184">
            <v>16.920000000000002</v>
          </cell>
        </row>
        <row r="185">
          <cell r="Y185">
            <v>39577</v>
          </cell>
          <cell r="Z185">
            <v>16.649999999999999</v>
          </cell>
        </row>
        <row r="186">
          <cell r="Y186">
            <v>39580</v>
          </cell>
          <cell r="Z186">
            <v>17</v>
          </cell>
        </row>
        <row r="187">
          <cell r="Y187">
            <v>39581</v>
          </cell>
          <cell r="Z187">
            <v>17.07</v>
          </cell>
        </row>
        <row r="188">
          <cell r="Y188">
            <v>39582</v>
          </cell>
          <cell r="Z188">
            <v>17.559999999999999</v>
          </cell>
        </row>
        <row r="189">
          <cell r="Y189">
            <v>39583</v>
          </cell>
          <cell r="Z189">
            <v>16.96</v>
          </cell>
        </row>
        <row r="190">
          <cell r="Y190">
            <v>39584</v>
          </cell>
          <cell r="Z190">
            <v>17.27</v>
          </cell>
        </row>
        <row r="191">
          <cell r="Y191">
            <v>39587</v>
          </cell>
          <cell r="Z191">
            <v>17.45</v>
          </cell>
        </row>
        <row r="192">
          <cell r="Y192">
            <v>39588</v>
          </cell>
          <cell r="Z192">
            <v>17.09</v>
          </cell>
        </row>
        <row r="193">
          <cell r="Y193">
            <v>39589</v>
          </cell>
          <cell r="Z193">
            <v>17.510000000000002</v>
          </cell>
        </row>
        <row r="194">
          <cell r="Y194">
            <v>39590</v>
          </cell>
          <cell r="Z194">
            <v>17.72</v>
          </cell>
        </row>
        <row r="195">
          <cell r="Y195">
            <v>39591</v>
          </cell>
          <cell r="Z195">
            <v>17.61</v>
          </cell>
        </row>
        <row r="196">
          <cell r="Y196">
            <v>39595</v>
          </cell>
          <cell r="Z196">
            <v>17.760000000000002</v>
          </cell>
        </row>
        <row r="197">
          <cell r="Y197">
            <v>39596</v>
          </cell>
          <cell r="Z197">
            <v>19.18</v>
          </cell>
        </row>
        <row r="198">
          <cell r="Y198">
            <v>39597</v>
          </cell>
          <cell r="Z198">
            <v>19.239999999999998</v>
          </cell>
        </row>
        <row r="199">
          <cell r="Y199">
            <v>39598</v>
          </cell>
          <cell r="Z199">
            <v>19.64</v>
          </cell>
        </row>
        <row r="200">
          <cell r="Y200">
            <v>39601</v>
          </cell>
          <cell r="Z200">
            <v>20.3</v>
          </cell>
        </row>
        <row r="201">
          <cell r="Y201">
            <v>39602</v>
          </cell>
          <cell r="Z201">
            <v>20.04</v>
          </cell>
        </row>
        <row r="202">
          <cell r="Y202">
            <v>39603</v>
          </cell>
          <cell r="Z202">
            <v>20.37</v>
          </cell>
        </row>
        <row r="203">
          <cell r="Y203">
            <v>39604</v>
          </cell>
          <cell r="Z203">
            <v>20.64</v>
          </cell>
        </row>
        <row r="204">
          <cell r="Y204">
            <v>39605</v>
          </cell>
          <cell r="Z204">
            <v>20.309999999999999</v>
          </cell>
        </row>
        <row r="205">
          <cell r="Y205">
            <v>39608</v>
          </cell>
          <cell r="Z205">
            <v>20.5</v>
          </cell>
        </row>
        <row r="206">
          <cell r="Y206">
            <v>39609</v>
          </cell>
          <cell r="Z206">
            <v>20.18</v>
          </cell>
        </row>
        <row r="207">
          <cell r="Y207">
            <v>39610</v>
          </cell>
          <cell r="Z207">
            <v>19.98</v>
          </cell>
        </row>
        <row r="208">
          <cell r="Y208">
            <v>39611</v>
          </cell>
          <cell r="Z208">
            <v>18.77</v>
          </cell>
        </row>
        <row r="209">
          <cell r="Y209">
            <v>39612</v>
          </cell>
          <cell r="Z209">
            <v>19.11</v>
          </cell>
        </row>
        <row r="210">
          <cell r="Y210">
            <v>39615</v>
          </cell>
          <cell r="Z210">
            <v>18.940000000000001</v>
          </cell>
        </row>
        <row r="211">
          <cell r="Y211">
            <v>39616</v>
          </cell>
          <cell r="Z211">
            <v>18.84</v>
          </cell>
        </row>
        <row r="212">
          <cell r="Y212">
            <v>39617</v>
          </cell>
          <cell r="Z212">
            <v>18.3</v>
          </cell>
        </row>
        <row r="213">
          <cell r="Y213">
            <v>39618</v>
          </cell>
          <cell r="Z213">
            <v>18.77</v>
          </cell>
        </row>
        <row r="214">
          <cell r="Y214">
            <v>39619</v>
          </cell>
          <cell r="Z214">
            <v>18.09</v>
          </cell>
        </row>
        <row r="215">
          <cell r="Y215">
            <v>39622</v>
          </cell>
          <cell r="Z215">
            <v>18.2</v>
          </cell>
        </row>
        <row r="216">
          <cell r="Y216">
            <v>39623</v>
          </cell>
          <cell r="Z216">
            <v>18.2</v>
          </cell>
        </row>
        <row r="217">
          <cell r="Y217">
            <v>39624</v>
          </cell>
          <cell r="Z217">
            <v>18.739999999999998</v>
          </cell>
        </row>
        <row r="218">
          <cell r="Y218">
            <v>39625</v>
          </cell>
          <cell r="Z218">
            <v>17.95</v>
          </cell>
        </row>
        <row r="219">
          <cell r="Y219">
            <v>39626</v>
          </cell>
          <cell r="Z219">
            <v>17.59</v>
          </cell>
        </row>
        <row r="220">
          <cell r="Y220">
            <v>39629</v>
          </cell>
          <cell r="Z220">
            <v>17.25</v>
          </cell>
        </row>
        <row r="221">
          <cell r="Y221">
            <v>39630</v>
          </cell>
          <cell r="Z221">
            <v>17.04</v>
          </cell>
        </row>
        <row r="222">
          <cell r="Y222">
            <v>39631</v>
          </cell>
          <cell r="Z222">
            <v>16.98</v>
          </cell>
        </row>
        <row r="223">
          <cell r="Y223">
            <v>39632</v>
          </cell>
          <cell r="Z223">
            <v>16.989999999999998</v>
          </cell>
        </row>
        <row r="224">
          <cell r="Y224">
            <v>39636</v>
          </cell>
          <cell r="Z224">
            <v>16.93</v>
          </cell>
        </row>
        <row r="225">
          <cell r="Y225">
            <v>39637</v>
          </cell>
          <cell r="Z225">
            <v>17.25</v>
          </cell>
        </row>
        <row r="226">
          <cell r="Y226">
            <v>39638</v>
          </cell>
          <cell r="Z226">
            <v>16.77</v>
          </cell>
        </row>
        <row r="227">
          <cell r="Y227">
            <v>39639</v>
          </cell>
          <cell r="Z227">
            <v>16.260000000000002</v>
          </cell>
        </row>
        <row r="228">
          <cell r="Y228">
            <v>39640</v>
          </cell>
          <cell r="Z228">
            <v>16.95</v>
          </cell>
        </row>
        <row r="229">
          <cell r="Y229">
            <v>39643</v>
          </cell>
          <cell r="Z229">
            <v>16.73</v>
          </cell>
        </row>
        <row r="230">
          <cell r="Y230">
            <v>39644</v>
          </cell>
          <cell r="Z230">
            <v>16.77</v>
          </cell>
        </row>
        <row r="231">
          <cell r="Y231">
            <v>39645</v>
          </cell>
          <cell r="Z231">
            <v>17.03</v>
          </cell>
        </row>
        <row r="232">
          <cell r="Y232">
            <v>39646</v>
          </cell>
          <cell r="Z232">
            <v>17</v>
          </cell>
        </row>
        <row r="233">
          <cell r="Y233">
            <v>39647</v>
          </cell>
          <cell r="Z233">
            <v>16.34</v>
          </cell>
        </row>
        <row r="234">
          <cell r="Y234">
            <v>39650</v>
          </cell>
          <cell r="Z234">
            <v>16.440000000000001</v>
          </cell>
        </row>
        <row r="235">
          <cell r="Y235">
            <v>39651</v>
          </cell>
          <cell r="Z235">
            <v>16.739999999999998</v>
          </cell>
        </row>
        <row r="236">
          <cell r="Y236">
            <v>39652</v>
          </cell>
          <cell r="Z236">
            <v>17.18</v>
          </cell>
        </row>
        <row r="237">
          <cell r="Y237">
            <v>39653</v>
          </cell>
          <cell r="Z237">
            <v>17.100000000000001</v>
          </cell>
        </row>
        <row r="238">
          <cell r="Y238">
            <v>39654</v>
          </cell>
          <cell r="Z238">
            <v>17.22</v>
          </cell>
        </row>
        <row r="239">
          <cell r="Y239">
            <v>39657</v>
          </cell>
          <cell r="Z239">
            <v>16.96</v>
          </cell>
        </row>
        <row r="240">
          <cell r="Y240">
            <v>39658</v>
          </cell>
          <cell r="Z240">
            <v>17.36</v>
          </cell>
        </row>
        <row r="241">
          <cell r="Y241">
            <v>39659</v>
          </cell>
          <cell r="Z241">
            <v>16.989999999999998</v>
          </cell>
        </row>
        <row r="242">
          <cell r="Y242">
            <v>39660</v>
          </cell>
          <cell r="Z242">
            <v>17</v>
          </cell>
        </row>
        <row r="243">
          <cell r="Y243">
            <v>39661</v>
          </cell>
          <cell r="Z243">
            <v>16.72</v>
          </cell>
        </row>
        <row r="244">
          <cell r="Y244">
            <v>39664</v>
          </cell>
          <cell r="Z244">
            <v>16.649999999999999</v>
          </cell>
        </row>
        <row r="245">
          <cell r="Y245">
            <v>39665</v>
          </cell>
          <cell r="Z245">
            <v>17.11</v>
          </cell>
        </row>
        <row r="246">
          <cell r="Y246">
            <v>39666</v>
          </cell>
          <cell r="Z246">
            <v>18.21</v>
          </cell>
        </row>
        <row r="247">
          <cell r="Y247">
            <v>39667</v>
          </cell>
          <cell r="Z247">
            <v>19.96</v>
          </cell>
        </row>
        <row r="248">
          <cell r="Y248">
            <v>39668</v>
          </cell>
          <cell r="Z248">
            <v>20.25</v>
          </cell>
        </row>
        <row r="249">
          <cell r="Y249">
            <v>39671</v>
          </cell>
          <cell r="Z249">
            <v>21.7</v>
          </cell>
        </row>
        <row r="250">
          <cell r="Y250">
            <v>39672</v>
          </cell>
          <cell r="Z250">
            <v>21.78</v>
          </cell>
        </row>
        <row r="251">
          <cell r="Y251">
            <v>39673</v>
          </cell>
          <cell r="Z251">
            <v>22.18</v>
          </cell>
        </row>
        <row r="252">
          <cell r="Y252">
            <v>39674</v>
          </cell>
          <cell r="Z252">
            <v>22.42</v>
          </cell>
        </row>
        <row r="253">
          <cell r="Y253">
            <v>39675</v>
          </cell>
          <cell r="Z253">
            <v>22.32</v>
          </cell>
        </row>
        <row r="254">
          <cell r="Y254">
            <v>39678</v>
          </cell>
          <cell r="Z254">
            <v>21.47</v>
          </cell>
        </row>
        <row r="255">
          <cell r="Y255">
            <v>39679</v>
          </cell>
          <cell r="Z255">
            <v>21.15</v>
          </cell>
        </row>
        <row r="256">
          <cell r="Y256">
            <v>39680</v>
          </cell>
          <cell r="Z256">
            <v>21</v>
          </cell>
        </row>
        <row r="257">
          <cell r="Y257">
            <v>39681</v>
          </cell>
          <cell r="Z257">
            <v>21.5</v>
          </cell>
        </row>
        <row r="258">
          <cell r="Y258">
            <v>39682</v>
          </cell>
          <cell r="Z258">
            <v>21.61</v>
          </cell>
        </row>
        <row r="259">
          <cell r="Y259">
            <v>39685</v>
          </cell>
          <cell r="Z259">
            <v>21.3</v>
          </cell>
        </row>
        <row r="260">
          <cell r="Y260">
            <v>39686</v>
          </cell>
          <cell r="Z260">
            <v>21.25</v>
          </cell>
        </row>
        <row r="261">
          <cell r="Y261">
            <v>39687</v>
          </cell>
          <cell r="Z261">
            <v>22.68</v>
          </cell>
        </row>
        <row r="262">
          <cell r="Y262">
            <v>39688</v>
          </cell>
          <cell r="Z262">
            <v>23.51</v>
          </cell>
        </row>
        <row r="263">
          <cell r="Y263">
            <v>39689</v>
          </cell>
          <cell r="Z263">
            <v>23.53</v>
          </cell>
        </row>
        <row r="264">
          <cell r="Y264">
            <v>39693</v>
          </cell>
          <cell r="Z264">
            <v>24.06</v>
          </cell>
        </row>
        <row r="265">
          <cell r="Y265">
            <v>39694</v>
          </cell>
          <cell r="Z265">
            <v>23.53</v>
          </cell>
        </row>
        <row r="266">
          <cell r="Y266">
            <v>39695</v>
          </cell>
          <cell r="Z266">
            <v>23</v>
          </cell>
        </row>
        <row r="267">
          <cell r="Y267">
            <v>39696</v>
          </cell>
          <cell r="Z267">
            <v>21.8</v>
          </cell>
        </row>
        <row r="268">
          <cell r="Y268">
            <v>39699</v>
          </cell>
          <cell r="Z268">
            <v>21.74</v>
          </cell>
        </row>
        <row r="269">
          <cell r="Y269">
            <v>39700</v>
          </cell>
          <cell r="Z269">
            <v>21</v>
          </cell>
        </row>
        <row r="270">
          <cell r="Y270">
            <v>39701</v>
          </cell>
          <cell r="Z270">
            <v>20.78</v>
          </cell>
        </row>
        <row r="271">
          <cell r="Y271">
            <v>39702</v>
          </cell>
          <cell r="Z271">
            <v>19.989999999999998</v>
          </cell>
        </row>
        <row r="272">
          <cell r="Y272">
            <v>39703</v>
          </cell>
          <cell r="Z272">
            <v>20.399999999999999</v>
          </cell>
        </row>
        <row r="273">
          <cell r="Y273">
            <v>39706</v>
          </cell>
          <cell r="Z273">
            <v>19.8</v>
          </cell>
        </row>
        <row r="274">
          <cell r="Y274">
            <v>39707</v>
          </cell>
          <cell r="Z274">
            <v>19.989999999999998</v>
          </cell>
        </row>
        <row r="275">
          <cell r="Y275">
            <v>39708</v>
          </cell>
          <cell r="Z275">
            <v>19.97</v>
          </cell>
        </row>
        <row r="276">
          <cell r="Y276">
            <v>39709</v>
          </cell>
          <cell r="Z276">
            <v>21.17</v>
          </cell>
        </row>
        <row r="277">
          <cell r="Y277">
            <v>39710</v>
          </cell>
          <cell r="Z277">
            <v>21.27</v>
          </cell>
        </row>
        <row r="278">
          <cell r="Y278">
            <v>39713</v>
          </cell>
          <cell r="Z278">
            <v>21.35</v>
          </cell>
        </row>
        <row r="279">
          <cell r="Y279">
            <v>39714</v>
          </cell>
          <cell r="Z279">
            <v>21.43</v>
          </cell>
        </row>
        <row r="280">
          <cell r="Y280">
            <v>39715</v>
          </cell>
          <cell r="Z280">
            <v>21.42</v>
          </cell>
        </row>
        <row r="281">
          <cell r="Y281">
            <v>39716</v>
          </cell>
          <cell r="Z281">
            <v>21.79</v>
          </cell>
        </row>
        <row r="282">
          <cell r="Y282">
            <v>39717</v>
          </cell>
          <cell r="Z282">
            <v>22.73</v>
          </cell>
        </row>
      </sheetData>
      <sheetData sheetId="10" refreshError="1"/>
      <sheetData sheetId="11"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ins Output"/>
      <sheetName val="Cash Flow"/>
      <sheetName val="Model"/>
      <sheetName val="Chart 1"/>
      <sheetName val="Football Field"/>
      <sheetName val="Various Prices"/>
      <sheetName val="Overview"/>
      <sheetName val="Mults"/>
      <sheetName val="MAI Plan P&amp;L"/>
      <sheetName val="HLFChart1"/>
    </sheetNames>
    <sheetDataSet>
      <sheetData sheetId="0">
        <row r="1">
          <cell r="DB1">
            <v>0.17733333333333334</v>
          </cell>
        </row>
      </sheetData>
      <sheetData sheetId="1">
        <row r="1">
          <cell r="B1" t="str">
            <v>2002A</v>
          </cell>
        </row>
      </sheetData>
      <sheetData sheetId="2">
        <row r="1">
          <cell r="B1" t="str">
            <v>Red Arrow Products</v>
          </cell>
        </row>
      </sheetData>
      <sheetData sheetId="3" refreshError="1"/>
      <sheetData sheetId="4">
        <row r="1">
          <cell r="B1" t="str">
            <v>2002A</v>
          </cell>
          <cell r="C1" t="str">
            <v>2003A</v>
          </cell>
          <cell r="D1" t="str">
            <v>2004A</v>
          </cell>
          <cell r="E1" t="str">
            <v>2005A</v>
          </cell>
          <cell r="F1" t="str">
            <v>2006A</v>
          </cell>
          <cell r="G1" t="str">
            <v>2007E</v>
          </cell>
          <cell r="DB1">
            <v>0.17733333333333334</v>
          </cell>
        </row>
        <row r="3">
          <cell r="A3" t="str">
            <v>Revenue</v>
          </cell>
          <cell r="B3">
            <v>50.1</v>
          </cell>
          <cell r="C3">
            <v>55.7</v>
          </cell>
          <cell r="D3">
            <v>60.2</v>
          </cell>
          <cell r="E3">
            <v>62</v>
          </cell>
          <cell r="F3">
            <v>64.3</v>
          </cell>
          <cell r="G3" t="str">
            <v>Implied EBITDA</v>
          </cell>
          <cell r="H3"/>
          <cell r="I3"/>
          <cell r="J3"/>
          <cell r="K3" t="str">
            <v>Enterprise Value</v>
          </cell>
          <cell r="L3"/>
          <cell r="M3"/>
          <cell r="N3"/>
          <cell r="O3"/>
          <cell r="P3" t="str">
            <v>Min.</v>
          </cell>
          <cell r="Q3" t="str">
            <v>Pref.</v>
          </cell>
          <cell r="R3" t="str">
            <v>Total</v>
          </cell>
          <cell r="S3"/>
          <cell r="T3" t="str">
            <v>Implied Equity Value</v>
          </cell>
        </row>
        <row r="4">
          <cell r="B4" t="str">
            <v>Methodology</v>
          </cell>
          <cell r="C4"/>
          <cell r="D4"/>
          <cell r="E4" t="str">
            <v>Metric</v>
          </cell>
          <cell r="F4"/>
          <cell r="G4" t="str">
            <v>Multiple Range</v>
          </cell>
          <cell r="H4"/>
          <cell r="I4"/>
          <cell r="J4"/>
          <cell r="K4" t="str">
            <v>Range</v>
          </cell>
          <cell r="L4"/>
          <cell r="M4"/>
          <cell r="N4"/>
          <cell r="O4" t="str">
            <v>Cash</v>
          </cell>
          <cell r="P4" t="str">
            <v>Interest</v>
          </cell>
          <cell r="Q4" t="str">
            <v>Stock</v>
          </cell>
          <cell r="R4" t="str">
            <v>Debt</v>
          </cell>
          <cell r="S4"/>
          <cell r="T4" t="str">
            <v>Range</v>
          </cell>
          <cell r="U4"/>
          <cell r="V4"/>
          <cell r="W4"/>
          <cell r="X4" t="str">
            <v>Enterprise Value Range</v>
          </cell>
        </row>
        <row r="5">
          <cell r="A5" t="str">
            <v>Adjusted EBITDA</v>
          </cell>
          <cell r="B5">
            <v>18.2</v>
          </cell>
          <cell r="C5">
            <v>21.6</v>
          </cell>
          <cell r="D5">
            <v>21.7</v>
          </cell>
          <cell r="E5">
            <v>22.1</v>
          </cell>
          <cell r="F5">
            <v>22.099999999999998</v>
          </cell>
          <cell r="G5">
            <v>25.359000000000002</v>
          </cell>
        </row>
        <row r="6">
          <cell r="A6" t="str">
            <v>D&amp;A</v>
          </cell>
          <cell r="B6" t="str">
            <v>Comparable Trading Analysis</v>
          </cell>
          <cell r="C6">
            <v>2</v>
          </cell>
          <cell r="D6">
            <v>2</v>
          </cell>
          <cell r="E6">
            <v>2</v>
          </cell>
          <cell r="F6">
            <v>2</v>
          </cell>
          <cell r="G6">
            <v>2</v>
          </cell>
        </row>
        <row r="7">
          <cell r="A7" t="str">
            <v>EBIT</v>
          </cell>
          <cell r="B7" t="str">
            <v>2007E EBITDA</v>
          </cell>
          <cell r="C7"/>
          <cell r="D7"/>
          <cell r="E7">
            <v>25.359000000000002</v>
          </cell>
          <cell r="F7"/>
          <cell r="G7">
            <v>10</v>
          </cell>
          <cell r="H7" t="str">
            <v>to</v>
          </cell>
          <cell r="I7">
            <v>12</v>
          </cell>
          <cell r="J7"/>
          <cell r="K7">
            <v>253.59000000000003</v>
          </cell>
          <cell r="L7" t="str">
            <v>to</v>
          </cell>
          <cell r="M7">
            <v>304.30799999999999</v>
          </cell>
          <cell r="N7"/>
          <cell r="O7"/>
          <cell r="P7"/>
          <cell r="Q7"/>
          <cell r="R7"/>
          <cell r="S7"/>
          <cell r="T7"/>
          <cell r="U7"/>
          <cell r="V7"/>
          <cell r="W7"/>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1</v>
          </cell>
          <cell r="AZ7">
            <v>1</v>
          </cell>
          <cell r="BA7">
            <v>1</v>
          </cell>
          <cell r="BB7">
            <v>1</v>
          </cell>
          <cell r="BC7">
            <v>1</v>
          </cell>
          <cell r="BD7">
            <v>1</v>
          </cell>
          <cell r="BE7">
            <v>1</v>
          </cell>
          <cell r="BF7">
            <v>1</v>
          </cell>
          <cell r="BG7">
            <v>1</v>
          </cell>
          <cell r="BH7">
            <v>1</v>
          </cell>
          <cell r="BI7">
            <v>1</v>
          </cell>
          <cell r="BJ7">
            <v>1</v>
          </cell>
          <cell r="BK7">
            <v>1</v>
          </cell>
          <cell r="BL7">
            <v>1</v>
          </cell>
          <cell r="BM7">
            <v>1</v>
          </cell>
          <cell r="BN7">
            <v>1</v>
          </cell>
          <cell r="BO7">
            <v>1</v>
          </cell>
          <cell r="BP7">
            <v>1</v>
          </cell>
          <cell r="BQ7">
            <v>1</v>
          </cell>
          <cell r="BR7">
            <v>1</v>
          </cell>
          <cell r="BS7">
            <v>1</v>
          </cell>
          <cell r="BT7">
            <v>1</v>
          </cell>
          <cell r="BU7">
            <v>1</v>
          </cell>
          <cell r="BV7">
            <v>1</v>
          </cell>
          <cell r="BW7">
            <v>1</v>
          </cell>
          <cell r="BX7">
            <v>1</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row>
        <row r="8">
          <cell r="A8" t="str">
            <v>Tax-affected EBIT</v>
          </cell>
          <cell r="B8">
            <v>9.7199999999999989</v>
          </cell>
          <cell r="C8">
            <v>11.76</v>
          </cell>
          <cell r="D8">
            <v>11.819999999999999</v>
          </cell>
          <cell r="E8">
            <v>12.06</v>
          </cell>
          <cell r="F8">
            <v>12.059999999999999</v>
          </cell>
          <cell r="G8">
            <v>14.015400000000001</v>
          </cell>
        </row>
        <row r="9">
          <cell r="B9" t="str">
            <v>Publishers</v>
          </cell>
          <cell r="C9"/>
          <cell r="D9"/>
          <cell r="E9" t="e">
            <v>#REF!</v>
          </cell>
          <cell r="F9"/>
          <cell r="G9">
            <v>10</v>
          </cell>
          <cell r="H9" t="str">
            <v>to</v>
          </cell>
          <cell r="I9">
            <v>12</v>
          </cell>
          <cell r="J9"/>
          <cell r="K9" t="e">
            <v>#REF!</v>
          </cell>
          <cell r="L9" t="str">
            <v>to</v>
          </cell>
          <cell r="M9" t="e">
            <v>#REF!</v>
          </cell>
          <cell r="N9"/>
          <cell r="O9"/>
          <cell r="P9"/>
          <cell r="Q9"/>
          <cell r="R9"/>
          <cell r="S9"/>
          <cell r="T9"/>
          <cell r="U9"/>
          <cell r="V9"/>
          <cell r="W9"/>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cell r="BX9" t="e">
            <v>#REF!</v>
          </cell>
          <cell r="BY9" t="e">
            <v>#REF!</v>
          </cell>
          <cell r="BZ9" t="e">
            <v>#REF!</v>
          </cell>
          <cell r="CA9" t="e">
            <v>#REF!</v>
          </cell>
          <cell r="CB9" t="e">
            <v>#REF!</v>
          </cell>
          <cell r="CC9" t="e">
            <v>#REF!</v>
          </cell>
          <cell r="CD9" t="e">
            <v>#REF!</v>
          </cell>
          <cell r="CE9" t="e">
            <v>#REF!</v>
          </cell>
          <cell r="CF9" t="e">
            <v>#REF!</v>
          </cell>
          <cell r="CG9" t="e">
            <v>#REF!</v>
          </cell>
          <cell r="CH9" t="e">
            <v>#REF!</v>
          </cell>
          <cell r="CI9" t="e">
            <v>#REF!</v>
          </cell>
          <cell r="CJ9" t="e">
            <v>#REF!</v>
          </cell>
          <cell r="CK9" t="e">
            <v>#REF!</v>
          </cell>
          <cell r="CL9" t="e">
            <v>#REF!</v>
          </cell>
          <cell r="CM9" t="e">
            <v>#REF!</v>
          </cell>
          <cell r="CN9" t="e">
            <v>#REF!</v>
          </cell>
          <cell r="CO9" t="e">
            <v>#REF!</v>
          </cell>
          <cell r="CP9" t="e">
            <v>#REF!</v>
          </cell>
          <cell r="CQ9" t="e">
            <v>#REF!</v>
          </cell>
          <cell r="CR9" t="e">
            <v>#REF!</v>
          </cell>
          <cell r="CS9" t="e">
            <v>#REF!</v>
          </cell>
          <cell r="CT9" t="e">
            <v>#REF!</v>
          </cell>
          <cell r="CU9" t="e">
            <v>#REF!</v>
          </cell>
          <cell r="CV9" t="e">
            <v>#REF!</v>
          </cell>
          <cell r="CW9" t="e">
            <v>#REF!</v>
          </cell>
          <cell r="CX9" t="e">
            <v>#REF!</v>
          </cell>
          <cell r="CY9" t="e">
            <v>#REF!</v>
          </cell>
          <cell r="CZ9" t="e">
            <v>#REF!</v>
          </cell>
        </row>
        <row r="10">
          <cell r="A10" t="str">
            <v>Capex</v>
          </cell>
          <cell r="B10">
            <v>-1.7</v>
          </cell>
          <cell r="C10">
            <v>-1.7</v>
          </cell>
          <cell r="D10">
            <v>-1</v>
          </cell>
          <cell r="E10">
            <v>-3.2</v>
          </cell>
          <cell r="F10">
            <v>-4.0999999999999996</v>
          </cell>
          <cell r="G10">
            <v>-1.5</v>
          </cell>
        </row>
        <row r="11">
          <cell r="A11" t="str">
            <v>Change in WC</v>
          </cell>
          <cell r="B11" t="str">
            <v>2008P EBITDA</v>
          </cell>
          <cell r="C11"/>
          <cell r="D11"/>
          <cell r="E11">
            <v>17</v>
          </cell>
          <cell r="F11"/>
          <cell r="G11">
            <v>9</v>
          </cell>
          <cell r="H11" t="str">
            <v>to</v>
          </cell>
          <cell r="I11">
            <v>10</v>
          </cell>
          <cell r="J11"/>
          <cell r="K11">
            <v>153</v>
          </cell>
          <cell r="L11" t="str">
            <v>to</v>
          </cell>
          <cell r="M11">
            <v>170</v>
          </cell>
          <cell r="N11"/>
          <cell r="O11">
            <v>0</v>
          </cell>
          <cell r="P11">
            <v>0</v>
          </cell>
          <cell r="Q11">
            <v>0</v>
          </cell>
          <cell r="R11">
            <v>0</v>
          </cell>
          <cell r="S11"/>
          <cell r="T11">
            <v>153</v>
          </cell>
          <cell r="U11" t="str">
            <v>to</v>
          </cell>
          <cell r="V11">
            <v>170</v>
          </cell>
          <cell r="W11"/>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row>
        <row r="12">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row>
        <row r="13">
          <cell r="A13" t="str">
            <v>Free Cash Flow</v>
          </cell>
          <cell r="B13" t="str">
            <v>Precedent Transactions Analysis</v>
          </cell>
          <cell r="C13"/>
          <cell r="D13"/>
          <cell r="E13"/>
          <cell r="F13"/>
          <cell r="G13"/>
          <cell r="H13"/>
          <cell r="I13"/>
          <cell r="J13"/>
          <cell r="K13"/>
          <cell r="L13"/>
          <cell r="M13"/>
          <cell r="N13"/>
          <cell r="O13"/>
          <cell r="P13"/>
          <cell r="Q13"/>
          <cell r="R13"/>
          <cell r="S13"/>
          <cell r="T13"/>
          <cell r="U13"/>
          <cell r="V13"/>
          <cell r="W13"/>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row>
        <row r="14">
          <cell r="A14" t="str">
            <v>% EBITDA</v>
          </cell>
          <cell r="B14" t="str">
            <v>2007E EBITDA</v>
          </cell>
          <cell r="C14"/>
          <cell r="D14"/>
          <cell r="E14">
            <v>25.359000000000002</v>
          </cell>
          <cell r="F14"/>
          <cell r="G14">
            <v>12</v>
          </cell>
          <cell r="H14" t="str">
            <v>to</v>
          </cell>
          <cell r="I14">
            <v>14</v>
          </cell>
          <cell r="J14"/>
          <cell r="K14">
            <v>304.30799999999999</v>
          </cell>
          <cell r="L14" t="str">
            <v>to</v>
          </cell>
          <cell r="M14">
            <v>355.02600000000001</v>
          </cell>
          <cell r="N14"/>
          <cell r="O14">
            <v>0</v>
          </cell>
          <cell r="P14">
            <v>0</v>
          </cell>
          <cell r="Q14">
            <v>0</v>
          </cell>
          <cell r="R14">
            <v>0</v>
          </cell>
          <cell r="S14"/>
          <cell r="T14">
            <v>304.30799999999999</v>
          </cell>
          <cell r="U14" t="str">
            <v>to</v>
          </cell>
          <cell r="V14">
            <v>355.02600000000001</v>
          </cell>
          <cell r="W14"/>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0</v>
          </cell>
          <cell r="CY14">
            <v>0</v>
          </cell>
          <cell r="CZ14">
            <v>0</v>
          </cell>
        </row>
        <row r="15">
          <cell r="A15" t="str">
            <v>% Revenue</v>
          </cell>
          <cell r="B15">
            <v>0.19999999999999998</v>
          </cell>
          <cell r="C15">
            <v>0.20323159784560144</v>
          </cell>
          <cell r="D15">
            <v>0.20083056478405312</v>
          </cell>
          <cell r="E15">
            <v>0.14354838709677428</v>
          </cell>
          <cell r="F15">
            <v>0.15987558320373246</v>
          </cell>
          <cell r="G15">
            <v>0.2140792079207921</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row>
        <row r="16">
          <cell r="B16" t="str">
            <v xml:space="preserve">LBO </v>
          </cell>
          <cell r="C16"/>
          <cell r="D16"/>
          <cell r="E16"/>
          <cell r="F16"/>
          <cell r="G16"/>
          <cell r="H16"/>
          <cell r="I16"/>
          <cell r="J16"/>
          <cell r="K16"/>
          <cell r="L16"/>
          <cell r="M16"/>
          <cell r="N16"/>
          <cell r="O16"/>
          <cell r="P16"/>
          <cell r="Q16"/>
          <cell r="R16"/>
          <cell r="S16"/>
          <cell r="T16"/>
          <cell r="U16"/>
          <cell r="V16"/>
          <cell r="W16"/>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row>
        <row r="17">
          <cell r="A17" t="str">
            <v>Debt</v>
          </cell>
          <cell r="B17" t="str">
            <v>2007E EBITDA</v>
          </cell>
          <cell r="C17"/>
          <cell r="D17"/>
          <cell r="E17">
            <v>25.359000000000002</v>
          </cell>
          <cell r="F17"/>
          <cell r="G17">
            <v>9.1592039035826911</v>
          </cell>
          <cell r="H17" t="str">
            <v>to</v>
          </cell>
          <cell r="I17">
            <v>10.723274022571648</v>
          </cell>
          <cell r="J17"/>
          <cell r="K17">
            <v>232.26825179095349</v>
          </cell>
          <cell r="L17" t="str">
            <v>to</v>
          </cell>
          <cell r="M17">
            <v>271.93150593839442</v>
          </cell>
          <cell r="N17"/>
          <cell r="O17">
            <v>0</v>
          </cell>
          <cell r="P17">
            <v>0</v>
          </cell>
          <cell r="Q17">
            <v>0</v>
          </cell>
          <cell r="R17">
            <v>0</v>
          </cell>
          <cell r="S17"/>
          <cell r="T17">
            <v>232.26825179095349</v>
          </cell>
          <cell r="U17" t="str">
            <v>to</v>
          </cell>
          <cell r="V17">
            <v>271.93150593839442</v>
          </cell>
          <cell r="W17"/>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1</v>
          </cell>
          <cell r="AP17">
            <v>1</v>
          </cell>
          <cell r="AQ17">
            <v>1</v>
          </cell>
          <cell r="AR17">
            <v>1</v>
          </cell>
          <cell r="AS17">
            <v>1</v>
          </cell>
          <cell r="AT17">
            <v>1</v>
          </cell>
          <cell r="AU17">
            <v>1</v>
          </cell>
          <cell r="AV17">
            <v>1</v>
          </cell>
          <cell r="AW17">
            <v>1</v>
          </cell>
          <cell r="AX17">
            <v>1</v>
          </cell>
          <cell r="AY17">
            <v>1</v>
          </cell>
          <cell r="AZ17">
            <v>1</v>
          </cell>
          <cell r="BA17">
            <v>1</v>
          </cell>
          <cell r="BB17">
            <v>1</v>
          </cell>
          <cell r="BC17">
            <v>1</v>
          </cell>
          <cell r="BD17">
            <v>1</v>
          </cell>
          <cell r="BE17">
            <v>1</v>
          </cell>
          <cell r="BF17">
            <v>1</v>
          </cell>
          <cell r="BG17">
            <v>1</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row>
        <row r="18">
          <cell r="A18" t="str">
            <v>Debt / EBITDA</v>
          </cell>
          <cell r="B18">
            <v>2.0109890109890109</v>
          </cell>
          <cell r="C18">
            <v>1.3541666666666665</v>
          </cell>
          <cell r="D18">
            <v>1.0483870967741935</v>
          </cell>
          <cell r="E18">
            <v>0.90497737556561075</v>
          </cell>
          <cell r="F18">
            <v>0.76923076923076927</v>
          </cell>
          <cell r="G18">
            <v>1.2867226625655586</v>
          </cell>
        </row>
        <row r="19">
          <cell r="B19" t="str">
            <v xml:space="preserve">DCF </v>
          </cell>
          <cell r="C19"/>
          <cell r="D19"/>
          <cell r="E19"/>
          <cell r="F19"/>
          <cell r="G19"/>
          <cell r="H19"/>
          <cell r="I19"/>
          <cell r="J19"/>
          <cell r="K19"/>
          <cell r="L19"/>
          <cell r="M19"/>
          <cell r="N19"/>
          <cell r="O19"/>
          <cell r="P19"/>
          <cell r="Q19"/>
          <cell r="R19"/>
          <cell r="S19"/>
          <cell r="T19"/>
          <cell r="U19"/>
          <cell r="V19"/>
          <cell r="W19"/>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row>
        <row r="20">
          <cell r="B20" t="str">
            <v>2007E EBITDA</v>
          </cell>
          <cell r="C20"/>
          <cell r="D20"/>
          <cell r="E20">
            <v>25.359000000000002</v>
          </cell>
          <cell r="F20"/>
          <cell r="G20">
            <v>9.9356183691571758</v>
          </cell>
          <cell r="H20" t="str">
            <v>to</v>
          </cell>
          <cell r="I20">
            <v>12.640738902133272</v>
          </cell>
          <cell r="J20"/>
          <cell r="K20">
            <v>251.95734622345685</v>
          </cell>
          <cell r="L20" t="str">
            <v>to</v>
          </cell>
          <cell r="M20">
            <v>320.55649781919766</v>
          </cell>
          <cell r="N20"/>
          <cell r="O20">
            <v>0</v>
          </cell>
          <cell r="P20">
            <v>0</v>
          </cell>
          <cell r="Q20">
            <v>0</v>
          </cell>
          <cell r="R20">
            <v>0</v>
          </cell>
          <cell r="S20"/>
          <cell r="T20">
            <v>251.95734622345685</v>
          </cell>
          <cell r="U20" t="str">
            <v>to</v>
          </cell>
          <cell r="V20">
            <v>320.55649781919766</v>
          </cell>
          <cell r="W20"/>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1</v>
          </cell>
          <cell r="AY20">
            <v>1</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1</v>
          </cell>
          <cell r="BP20">
            <v>1</v>
          </cell>
          <cell r="BQ20">
            <v>1</v>
          </cell>
          <cell r="BR20">
            <v>1</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row>
        <row r="21">
          <cell r="A21" t="str">
            <v xml:space="preserve">Revenue </v>
          </cell>
        </row>
        <row r="24">
          <cell r="B24" t="str">
            <v>Preliminary Valuation Range</v>
          </cell>
          <cell r="C24"/>
          <cell r="D24"/>
          <cell r="E24">
            <v>25.359000000000002</v>
          </cell>
          <cell r="F24"/>
          <cell r="G24">
            <v>10.65</v>
          </cell>
          <cell r="H24" t="str">
            <v>to</v>
          </cell>
          <cell r="I24">
            <v>12.6</v>
          </cell>
          <cell r="J24"/>
          <cell r="K24">
            <v>270.07335</v>
          </cell>
          <cell r="L24" t="str">
            <v>to</v>
          </cell>
          <cell r="M24">
            <v>319.52340000000004</v>
          </cell>
          <cell r="N24"/>
          <cell r="O24" t="e">
            <v>#REF!</v>
          </cell>
          <cell r="P24" t="e">
            <v>#REF!</v>
          </cell>
          <cell r="Q24" t="e">
            <v>#REF!</v>
          </cell>
          <cell r="R24" t="e">
            <v>#REF!</v>
          </cell>
          <cell r="S24"/>
          <cell r="T24" t="e">
            <v>#REF!</v>
          </cell>
          <cell r="U24" t="str">
            <v>to</v>
          </cell>
          <cell r="V24" t="e">
            <v>#REF!</v>
          </cell>
          <cell r="W24"/>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1</v>
          </cell>
          <cell r="BI24">
            <v>1</v>
          </cell>
          <cell r="BJ24">
            <v>1</v>
          </cell>
          <cell r="BK24">
            <v>1</v>
          </cell>
          <cell r="BL24">
            <v>1</v>
          </cell>
          <cell r="BM24">
            <v>1</v>
          </cell>
          <cell r="BN24">
            <v>1</v>
          </cell>
          <cell r="BO24">
            <v>1</v>
          </cell>
          <cell r="BP24">
            <v>1</v>
          </cell>
          <cell r="BQ24">
            <v>1</v>
          </cell>
          <cell r="BR24">
            <v>1</v>
          </cell>
          <cell r="BS24">
            <v>1</v>
          </cell>
          <cell r="BT24">
            <v>1</v>
          </cell>
          <cell r="BU24">
            <v>1</v>
          </cell>
          <cell r="BV24">
            <v>1</v>
          </cell>
          <cell r="BW24">
            <v>1</v>
          </cell>
          <cell r="BX24">
            <v>1</v>
          </cell>
          <cell r="BY24">
            <v>1</v>
          </cell>
          <cell r="BZ24">
            <v>1</v>
          </cell>
          <cell r="CA24">
            <v>1</v>
          </cell>
          <cell r="CB24">
            <v>1</v>
          </cell>
          <cell r="CC24">
            <v>1</v>
          </cell>
          <cell r="CD24">
            <v>1</v>
          </cell>
          <cell r="CE24">
            <v>1</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row>
        <row r="26">
          <cell r="X26">
            <v>200</v>
          </cell>
          <cell r="Y26">
            <v>202</v>
          </cell>
          <cell r="Z26">
            <v>204</v>
          </cell>
          <cell r="AA26">
            <v>206</v>
          </cell>
          <cell r="AB26">
            <v>208</v>
          </cell>
          <cell r="AC26">
            <v>210</v>
          </cell>
          <cell r="AD26">
            <v>212</v>
          </cell>
          <cell r="AE26">
            <v>214</v>
          </cell>
          <cell r="AF26">
            <v>216</v>
          </cell>
          <cell r="AG26">
            <v>218</v>
          </cell>
          <cell r="AH26">
            <v>220</v>
          </cell>
          <cell r="AI26">
            <v>222</v>
          </cell>
          <cell r="AJ26">
            <v>224</v>
          </cell>
          <cell r="AK26">
            <v>226</v>
          </cell>
          <cell r="AL26">
            <v>228</v>
          </cell>
          <cell r="AM26">
            <v>230</v>
          </cell>
          <cell r="AN26">
            <v>232</v>
          </cell>
          <cell r="AO26">
            <v>234</v>
          </cell>
          <cell r="AP26">
            <v>236</v>
          </cell>
          <cell r="AQ26">
            <v>238</v>
          </cell>
          <cell r="AR26">
            <v>240</v>
          </cell>
          <cell r="AS26">
            <v>242</v>
          </cell>
          <cell r="AT26">
            <v>244</v>
          </cell>
          <cell r="AU26">
            <v>246</v>
          </cell>
          <cell r="AV26">
            <v>248</v>
          </cell>
          <cell r="AW26">
            <v>250</v>
          </cell>
          <cell r="AX26">
            <v>252</v>
          </cell>
          <cell r="AY26">
            <v>254</v>
          </cell>
          <cell r="AZ26">
            <v>256</v>
          </cell>
          <cell r="BA26">
            <v>258</v>
          </cell>
          <cell r="BB26">
            <v>260</v>
          </cell>
          <cell r="BC26">
            <v>262</v>
          </cell>
          <cell r="BD26">
            <v>264</v>
          </cell>
          <cell r="BE26">
            <v>266</v>
          </cell>
          <cell r="BF26">
            <v>268</v>
          </cell>
          <cell r="BG26">
            <v>270</v>
          </cell>
          <cell r="BH26">
            <v>272</v>
          </cell>
          <cell r="BI26">
            <v>274</v>
          </cell>
          <cell r="BJ26">
            <v>276</v>
          </cell>
          <cell r="BK26">
            <v>278</v>
          </cell>
          <cell r="BL26">
            <v>280</v>
          </cell>
          <cell r="BM26">
            <v>282</v>
          </cell>
          <cell r="BN26">
            <v>284</v>
          </cell>
          <cell r="BO26">
            <v>286</v>
          </cell>
          <cell r="BP26">
            <v>288</v>
          </cell>
          <cell r="BQ26">
            <v>290</v>
          </cell>
          <cell r="BR26">
            <v>292</v>
          </cell>
          <cell r="BS26">
            <v>294</v>
          </cell>
          <cell r="BT26">
            <v>296</v>
          </cell>
          <cell r="BU26">
            <v>298</v>
          </cell>
          <cell r="BV26">
            <v>300</v>
          </cell>
          <cell r="BW26">
            <v>302</v>
          </cell>
          <cell r="BX26">
            <v>304</v>
          </cell>
          <cell r="BY26">
            <v>306</v>
          </cell>
          <cell r="BZ26">
            <v>308</v>
          </cell>
          <cell r="CA26">
            <v>310</v>
          </cell>
          <cell r="CB26">
            <v>312</v>
          </cell>
          <cell r="CC26">
            <v>314</v>
          </cell>
          <cell r="CD26">
            <v>316</v>
          </cell>
          <cell r="CE26">
            <v>318</v>
          </cell>
          <cell r="CF26">
            <v>320</v>
          </cell>
          <cell r="CG26">
            <v>322</v>
          </cell>
          <cell r="CH26">
            <v>324</v>
          </cell>
          <cell r="CI26">
            <v>326</v>
          </cell>
          <cell r="CJ26">
            <v>328</v>
          </cell>
          <cell r="CK26">
            <v>330</v>
          </cell>
          <cell r="CL26">
            <v>332</v>
          </cell>
          <cell r="CM26">
            <v>334</v>
          </cell>
          <cell r="CN26">
            <v>336</v>
          </cell>
          <cell r="CO26">
            <v>338</v>
          </cell>
          <cell r="CP26">
            <v>340</v>
          </cell>
          <cell r="CQ26">
            <v>342</v>
          </cell>
          <cell r="CR26">
            <v>344</v>
          </cell>
          <cell r="CS26">
            <v>346</v>
          </cell>
          <cell r="CT26">
            <v>348</v>
          </cell>
          <cell r="CU26">
            <v>350</v>
          </cell>
          <cell r="CV26">
            <v>352</v>
          </cell>
          <cell r="CW26">
            <v>354</v>
          </cell>
          <cell r="CX26">
            <v>356</v>
          </cell>
          <cell r="CY26">
            <v>358</v>
          </cell>
          <cell r="CZ26">
            <v>360</v>
          </cell>
        </row>
        <row r="28">
          <cell r="X28" t="str">
            <v>$200</v>
          </cell>
          <cell r="Y28"/>
          <cell r="Z28"/>
          <cell r="AA28"/>
          <cell r="AB28"/>
          <cell r="AC28"/>
          <cell r="AD28"/>
          <cell r="AE28"/>
          <cell r="AF28"/>
          <cell r="AG28"/>
          <cell r="AH28" t="str">
            <v>$220</v>
          </cell>
          <cell r="AI28"/>
          <cell r="AJ28"/>
          <cell r="AK28"/>
          <cell r="AL28"/>
          <cell r="AM28"/>
          <cell r="AN28"/>
          <cell r="AO28"/>
          <cell r="AP28"/>
          <cell r="AQ28"/>
          <cell r="AR28" t="str">
            <v>$240</v>
          </cell>
          <cell r="AS28"/>
          <cell r="AT28"/>
          <cell r="AU28"/>
          <cell r="AV28"/>
          <cell r="AW28"/>
          <cell r="AX28"/>
          <cell r="AY28"/>
          <cell r="AZ28"/>
          <cell r="BA28"/>
          <cell r="BB28" t="str">
            <v>$260</v>
          </cell>
          <cell r="BC28"/>
          <cell r="BD28"/>
          <cell r="BE28"/>
          <cell r="BF28"/>
          <cell r="BG28"/>
          <cell r="BH28"/>
          <cell r="BI28"/>
          <cell r="BJ28"/>
          <cell r="BK28"/>
          <cell r="BL28" t="str">
            <v>$280</v>
          </cell>
          <cell r="BM28"/>
          <cell r="BN28"/>
          <cell r="BO28"/>
          <cell r="BP28"/>
          <cell r="BQ28"/>
          <cell r="BR28"/>
          <cell r="BS28"/>
          <cell r="BT28"/>
          <cell r="BU28"/>
          <cell r="BV28" t="str">
            <v>$300</v>
          </cell>
          <cell r="BW28"/>
          <cell r="BX28"/>
          <cell r="BY28"/>
          <cell r="BZ28"/>
          <cell r="CA28"/>
          <cell r="CB28"/>
          <cell r="CC28"/>
          <cell r="CD28"/>
          <cell r="CE28"/>
          <cell r="CF28" t="str">
            <v>$320</v>
          </cell>
          <cell r="CG28"/>
          <cell r="CH28"/>
          <cell r="CI28"/>
          <cell r="CJ28"/>
          <cell r="CK28"/>
          <cell r="CL28"/>
          <cell r="CM28"/>
          <cell r="CN28"/>
          <cell r="CO28"/>
          <cell r="CP28" t="str">
            <v>$340</v>
          </cell>
          <cell r="CQ28"/>
          <cell r="CR28"/>
          <cell r="CS28"/>
          <cell r="CT28"/>
          <cell r="CU28"/>
          <cell r="CV28"/>
          <cell r="CW28"/>
          <cell r="CX28"/>
          <cell r="CY28"/>
          <cell r="CZ28" t="str">
            <v>$360</v>
          </cell>
        </row>
        <row r="34">
          <cell r="B34" t="str">
            <v>Begin</v>
          </cell>
          <cell r="C34"/>
          <cell r="D34">
            <v>200</v>
          </cell>
        </row>
        <row r="35">
          <cell r="B35" t="str">
            <v>Increment</v>
          </cell>
          <cell r="C35"/>
          <cell r="D35">
            <v>2</v>
          </cell>
        </row>
        <row r="39">
          <cell r="A39" t="str">
            <v>Free Cash Flow</v>
          </cell>
        </row>
        <row r="41">
          <cell r="B41" t="str">
            <v>(1) Using the sensitivity table of IRR and exit multiple variables</v>
          </cell>
        </row>
        <row r="56">
          <cell r="A56" t="str">
            <v>Operating Leverage</v>
          </cell>
        </row>
      </sheetData>
      <sheetData sheetId="5" refreshError="1"/>
      <sheetData sheetId="6" refreshError="1"/>
      <sheetData sheetId="7" refreshError="1"/>
      <sheetData sheetId="8" refreshError="1"/>
      <sheetData sheetId="9"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Triggers"/>
      <sheetName val="Legal &amp; TTA CF"/>
      <sheetName val="Legal &amp; TTA"/>
      <sheetName val="TF CF"/>
      <sheetName val="TF"/>
      <sheetName val="TS &amp; TH CF"/>
      <sheetName val="TS &amp; TH"/>
      <sheetName val="Rev &amp; OI Walk"/>
      <sheetName val="OI Mgn Walk backup"/>
      <sheetName val="EPS Growth"/>
      <sheetName val="OGF detail"/>
      <sheetName val="Analyst Rec 2008"/>
      <sheetName val="Corp - Inc Statement Recs"/>
      <sheetName val="Income Statements"/>
      <sheetName val="THOMSONplus"/>
      <sheetName val="T+ Targets"/>
      <sheetName val="Top Side Adj"/>
      <sheetName val="Discops Stats"/>
      <sheetName val="SBU Summary Tables"/>
      <sheetName val="SBU Summary Charts"/>
      <sheetName val="Growth &amp; Returns"/>
      <sheetName val="G&amp;R"/>
      <sheetName val="Org gr-OI mgn"/>
      <sheetName val="Legal &amp; TTA - G&amp;R Charts"/>
      <sheetName val="TSH - G&amp;R Charts"/>
      <sheetName val="TF - G&amp;R Charts"/>
      <sheetName val="Shares"/>
      <sheetName val="Dividend"/>
      <sheetName val="Corporate"/>
      <sheetName val="LTIP Inputs"/>
      <sheetName val="Raw Data----&gt;"/>
      <sheetName val="Products Revenue"/>
      <sheetName val="IncomeStatement"/>
      <sheetName val="FCF"/>
      <sheetName val="Balance Sheet"/>
      <sheetName val="Revenue Stats"/>
      <sheetName val="DiscOps"/>
      <sheetName val="Capex by Project"/>
      <sheetName val="Capex by Type"/>
      <sheetName val="PL_Summ"/>
      <sheetName val="CashFlowCorp"/>
      <sheetName val="Schedule 3 - Cash Flow "/>
      <sheetName val="Headcount and Oil Price"/>
      <sheetName val="BOE Stats"/>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sheetData sheetId="13" refreshError="1">
        <row r="1">
          <cell r="C1" t="str">
            <v>Font Color Key</v>
          </cell>
          <cell r="Q1" t="str">
            <v>CONSOLIDATED</v>
          </cell>
          <cell r="BX1" t="str">
            <v>TF</v>
          </cell>
          <cell r="DR1" t="str">
            <v>CORPORATE</v>
          </cell>
        </row>
        <row r="2">
          <cell r="C2" t="str">
            <v>Intra-tab Formula</v>
          </cell>
        </row>
        <row r="3">
          <cell r="C3" t="str">
            <v>Inter-tab Formula</v>
          </cell>
        </row>
        <row r="4">
          <cell r="C4" t="str">
            <v>Manual Entry</v>
          </cell>
        </row>
        <row r="5">
          <cell r="A5" t="str">
            <v>Thomson Reuters</v>
          </cell>
        </row>
        <row r="6">
          <cell r="A6" t="str">
            <v>Financial Model</v>
          </cell>
        </row>
        <row r="7">
          <cell r="A7" t="str">
            <v>Income Statement</v>
          </cell>
        </row>
        <row r="9">
          <cell r="A9" t="str">
            <v>(US$ in Millions)</v>
          </cell>
        </row>
        <row r="10">
          <cell r="A10">
            <v>39588.735027546296</v>
          </cell>
          <cell r="C10" t="str">
            <v>Consolidated</v>
          </cell>
          <cell r="S10" t="str">
            <v>NAL</v>
          </cell>
          <cell r="AG10" t="str">
            <v>TTA</v>
          </cell>
          <cell r="AU10" t="str">
            <v>TILR</v>
          </cell>
          <cell r="BJ10" t="str">
            <v>TF</v>
          </cell>
          <cell r="BZ10" t="str">
            <v>TS</v>
          </cell>
          <cell r="CO10" t="str">
            <v>TH</v>
          </cell>
          <cell r="DD10" t="str">
            <v>Corporate (incl Cost of Synergies)</v>
          </cell>
          <cell r="DT10" t="str">
            <v>Discontinued Operations</v>
          </cell>
          <cell r="EA10" t="str">
            <v>Reuters</v>
          </cell>
          <cell r="EH10" t="str">
            <v>Markets Synergies</v>
          </cell>
          <cell r="EO10" t="str">
            <v>PROFESSIONAL DIVISION</v>
          </cell>
          <cell r="EV10" t="str">
            <v>MARKETS DIVISION</v>
          </cell>
          <cell r="FC10" t="str">
            <v>Legal</v>
          </cell>
        </row>
        <row r="11">
          <cell r="C11" t="str">
            <v>2006PF</v>
          </cell>
          <cell r="D11" t="str">
            <v>2007PF</v>
          </cell>
          <cell r="E11" t="str">
            <v>2008PF</v>
          </cell>
          <cell r="F11" t="str">
            <v>2009F</v>
          </cell>
          <cell r="G11" t="str">
            <v>2010F</v>
          </cell>
          <cell r="H11">
            <v>2011</v>
          </cell>
          <cell r="I11">
            <v>2012</v>
          </cell>
          <cell r="J11">
            <v>2013</v>
          </cell>
          <cell r="K11">
            <v>2014</v>
          </cell>
          <cell r="L11">
            <v>2015</v>
          </cell>
          <cell r="M11" t="str">
            <v>07-10
CAGR</v>
          </cell>
          <cell r="N11" t="str">
            <v>06-11
CAGR</v>
          </cell>
          <cell r="O11" t="str">
            <v>09-15
CAGR</v>
          </cell>
          <cell r="S11" t="str">
            <v>2006A</v>
          </cell>
          <cell r="T11" t="str">
            <v>2007A</v>
          </cell>
          <cell r="U11">
            <v>2008</v>
          </cell>
          <cell r="V11">
            <v>2009</v>
          </cell>
          <cell r="W11">
            <v>2010</v>
          </cell>
          <cell r="X11">
            <v>2011</v>
          </cell>
          <cell r="Y11">
            <v>2012</v>
          </cell>
          <cell r="Z11">
            <v>2013</v>
          </cell>
          <cell r="AA11">
            <v>2014</v>
          </cell>
          <cell r="AB11">
            <v>2015</v>
          </cell>
          <cell r="AC11" t="str">
            <v>06-10
CAGR</v>
          </cell>
          <cell r="AD11" t="str">
            <v>06-11
CAGR</v>
          </cell>
          <cell r="AE11" t="str">
            <v>09-15
CAGR</v>
          </cell>
          <cell r="AG11" t="str">
            <v>2006A</v>
          </cell>
          <cell r="AH11" t="str">
            <v>2007A</v>
          </cell>
          <cell r="AI11">
            <v>2008</v>
          </cell>
          <cell r="AJ11">
            <v>2009</v>
          </cell>
          <cell r="AK11">
            <v>2010</v>
          </cell>
          <cell r="AL11">
            <v>2011</v>
          </cell>
          <cell r="AM11">
            <v>2012</v>
          </cell>
          <cell r="AN11">
            <v>2013</v>
          </cell>
          <cell r="AO11">
            <v>2014</v>
          </cell>
          <cell r="AP11">
            <v>2015</v>
          </cell>
          <cell r="AQ11" t="str">
            <v>06-10
CAGR</v>
          </cell>
          <cell r="AR11" t="str">
            <v>06-11
CAGR</v>
          </cell>
          <cell r="AS11" t="str">
            <v>09-15
CAGR</v>
          </cell>
          <cell r="AU11" t="str">
            <v>2006A</v>
          </cell>
          <cell r="AV11" t="str">
            <v>2007A</v>
          </cell>
          <cell r="AW11">
            <v>2008</v>
          </cell>
          <cell r="AX11">
            <v>2009</v>
          </cell>
          <cell r="AY11">
            <v>2010</v>
          </cell>
          <cell r="AZ11">
            <v>2011</v>
          </cell>
          <cell r="BA11">
            <v>2012</v>
          </cell>
          <cell r="BB11">
            <v>2013</v>
          </cell>
          <cell r="BC11">
            <v>2014</v>
          </cell>
          <cell r="BD11">
            <v>2015</v>
          </cell>
          <cell r="BE11" t="str">
            <v>06-10
CAGR</v>
          </cell>
          <cell r="BF11" t="str">
            <v>06-11
CAGR</v>
          </cell>
          <cell r="BG11" t="str">
            <v>09-15
CAGR</v>
          </cell>
          <cell r="BJ11" t="str">
            <v>2006A</v>
          </cell>
          <cell r="BK11" t="str">
            <v>2007A</v>
          </cell>
          <cell r="BL11">
            <v>2008</v>
          </cell>
          <cell r="BM11">
            <v>2009</v>
          </cell>
          <cell r="BN11">
            <v>2010</v>
          </cell>
          <cell r="BO11">
            <v>2011</v>
          </cell>
          <cell r="BP11">
            <v>2012</v>
          </cell>
          <cell r="BQ11">
            <v>2013</v>
          </cell>
          <cell r="BR11">
            <v>2014</v>
          </cell>
          <cell r="BS11">
            <v>2015</v>
          </cell>
          <cell r="BT11" t="str">
            <v>06-10
CAGR</v>
          </cell>
          <cell r="BU11" t="str">
            <v>06-11
CAGR</v>
          </cell>
          <cell r="BV11" t="str">
            <v>09-15
CAGR</v>
          </cell>
          <cell r="BZ11" t="str">
            <v>2006A</v>
          </cell>
          <cell r="CA11" t="str">
            <v>2007A</v>
          </cell>
          <cell r="CB11">
            <v>2008</v>
          </cell>
          <cell r="CC11">
            <v>2009</v>
          </cell>
          <cell r="CD11">
            <v>2010</v>
          </cell>
          <cell r="CE11">
            <v>2011</v>
          </cell>
          <cell r="CF11">
            <v>2012</v>
          </cell>
          <cell r="CG11">
            <v>2013</v>
          </cell>
          <cell r="CH11">
            <v>2014</v>
          </cell>
          <cell r="CI11">
            <v>2015</v>
          </cell>
          <cell r="CJ11" t="str">
            <v>06-10
CAGR</v>
          </cell>
          <cell r="CK11" t="str">
            <v>06-11
CAGR</v>
          </cell>
          <cell r="CL11" t="str">
            <v>09-15
CAGR</v>
          </cell>
          <cell r="CO11" t="str">
            <v>2006A</v>
          </cell>
          <cell r="CP11" t="str">
            <v>2007A</v>
          </cell>
          <cell r="CQ11">
            <v>2008</v>
          </cell>
          <cell r="CR11">
            <v>2009</v>
          </cell>
          <cell r="CS11">
            <v>2010</v>
          </cell>
          <cell r="CT11">
            <v>2011</v>
          </cell>
          <cell r="CU11">
            <v>2012</v>
          </cell>
          <cell r="CV11">
            <v>2013</v>
          </cell>
          <cell r="CW11">
            <v>2014</v>
          </cell>
          <cell r="CX11">
            <v>2015</v>
          </cell>
          <cell r="CY11" t="str">
            <v>06-10
CAGR</v>
          </cell>
          <cell r="CZ11" t="str">
            <v>06-11
CAGR</v>
          </cell>
          <cell r="DA11" t="str">
            <v>09-15
CAGR</v>
          </cell>
          <cell r="DD11" t="str">
            <v>2006A</v>
          </cell>
          <cell r="DE11" t="str">
            <v>2007A</v>
          </cell>
          <cell r="DF11">
            <v>2008</v>
          </cell>
          <cell r="DG11">
            <v>2009</v>
          </cell>
          <cell r="DH11">
            <v>2010</v>
          </cell>
          <cell r="DI11">
            <v>2011</v>
          </cell>
          <cell r="DJ11">
            <v>2012</v>
          </cell>
          <cell r="DK11">
            <v>2013</v>
          </cell>
          <cell r="DL11">
            <v>2014</v>
          </cell>
          <cell r="DM11">
            <v>2015</v>
          </cell>
          <cell r="DN11" t="str">
            <v>06-10
CAGR</v>
          </cell>
          <cell r="DO11" t="str">
            <v>06-11
CAGR</v>
          </cell>
          <cell r="DP11" t="str">
            <v>09-15
CAGR</v>
          </cell>
          <cell r="DT11" t="str">
            <v>2006A</v>
          </cell>
          <cell r="DU11" t="str">
            <v>2007A</v>
          </cell>
          <cell r="DV11">
            <v>2008</v>
          </cell>
          <cell r="DW11">
            <v>2009</v>
          </cell>
          <cell r="DX11">
            <v>2010</v>
          </cell>
          <cell r="DY11" t="str">
            <v>06-10
CAGR</v>
          </cell>
          <cell r="EA11" t="str">
            <v>2006A</v>
          </cell>
          <cell r="EB11" t="str">
            <v>2007A</v>
          </cell>
          <cell r="EC11">
            <v>2008</v>
          </cell>
          <cell r="ED11">
            <v>2009</v>
          </cell>
          <cell r="EE11">
            <v>2010</v>
          </cell>
          <cell r="EF11" t="str">
            <v>06-10
CAGR</v>
          </cell>
          <cell r="EH11" t="str">
            <v>2006A</v>
          </cell>
          <cell r="EI11" t="str">
            <v>2007A</v>
          </cell>
          <cell r="EJ11">
            <v>2008</v>
          </cell>
          <cell r="EK11">
            <v>2009</v>
          </cell>
          <cell r="EL11">
            <v>2010</v>
          </cell>
          <cell r="EO11" t="str">
            <v>2006A</v>
          </cell>
          <cell r="EP11" t="str">
            <v>2007A</v>
          </cell>
          <cell r="EQ11">
            <v>2008</v>
          </cell>
          <cell r="ER11">
            <v>2009</v>
          </cell>
          <cell r="ES11">
            <v>2010</v>
          </cell>
          <cell r="ET11" t="str">
            <v>06-10
CAGR</v>
          </cell>
          <cell r="EV11" t="str">
            <v>2006A</v>
          </cell>
          <cell r="EW11" t="str">
            <v>2007A</v>
          </cell>
          <cell r="EX11">
            <v>2008</v>
          </cell>
          <cell r="EY11">
            <v>2009</v>
          </cell>
          <cell r="EZ11">
            <v>2010</v>
          </cell>
          <cell r="FA11" t="str">
            <v>06-10
CAGR</v>
          </cell>
          <cell r="FC11" t="str">
            <v>2006A</v>
          </cell>
          <cell r="FD11" t="str">
            <v>2007A</v>
          </cell>
          <cell r="FE11">
            <v>2008</v>
          </cell>
          <cell r="FF11">
            <v>2009</v>
          </cell>
          <cell r="FG11">
            <v>2010</v>
          </cell>
        </row>
        <row r="12">
          <cell r="A12" t="str">
            <v>P&amp;L Summary</v>
          </cell>
        </row>
        <row r="13">
          <cell r="A13" t="str">
            <v>Revenue</v>
          </cell>
        </row>
        <row r="14">
          <cell r="A14" t="str">
            <v>Ongoing Revenue at plan rates</v>
          </cell>
          <cell r="C14">
            <v>12012.9</v>
          </cell>
          <cell r="D14">
            <v>12459.036632197916</v>
          </cell>
          <cell r="E14">
            <v>13358.743180672325</v>
          </cell>
          <cell r="F14">
            <v>13876.987120602327</v>
          </cell>
          <cell r="G14">
            <v>14685.697434897187</v>
          </cell>
          <cell r="H14" t="e">
            <v>#REF!</v>
          </cell>
          <cell r="I14" t="e">
            <v>#REF!</v>
          </cell>
          <cell r="J14" t="e">
            <v>#REF!</v>
          </cell>
          <cell r="K14" t="e">
            <v>#REF!</v>
          </cell>
          <cell r="L14" t="e">
            <v>#REF!</v>
          </cell>
          <cell r="M14">
            <v>5.633913856353101E-2</v>
          </cell>
          <cell r="N14" t="e">
            <v>#REF!</v>
          </cell>
          <cell r="O14" t="e">
            <v>#REF!</v>
          </cell>
          <cell r="S14">
            <v>2484</v>
          </cell>
          <cell r="T14">
            <v>2715.3183949999998</v>
          </cell>
          <cell r="U14">
            <v>2890.1999989999999</v>
          </cell>
          <cell r="V14">
            <v>3063.4</v>
          </cell>
          <cell r="W14">
            <v>3264.3</v>
          </cell>
          <cell r="X14">
            <v>3478.3751681138606</v>
          </cell>
          <cell r="Y14">
            <v>3706.4895414487414</v>
          </cell>
          <cell r="Z14">
            <v>3949.5638212937019</v>
          </cell>
          <cell r="AA14">
            <v>4208.5790891979595</v>
          </cell>
          <cell r="AB14">
            <v>4484.5807667522686</v>
          </cell>
          <cell r="AC14">
            <v>7.0679822806691384E-2</v>
          </cell>
          <cell r="AD14">
            <v>6.9658055385829476E-2</v>
          </cell>
          <cell r="AE14">
            <v>6.5580727296467911E-2</v>
          </cell>
          <cell r="AG14">
            <v>598.12000000000012</v>
          </cell>
          <cell r="AH14">
            <v>704.77567399999998</v>
          </cell>
          <cell r="AI14">
            <v>861.58418700000004</v>
          </cell>
          <cell r="AJ14">
            <v>940</v>
          </cell>
          <cell r="AK14">
            <v>1015</v>
          </cell>
          <cell r="AL14">
            <v>1095.9840425531916</v>
          </cell>
          <cell r="AM14">
            <v>1183.4295778632866</v>
          </cell>
          <cell r="AN14">
            <v>1277.8521505651445</v>
          </cell>
          <cell r="AO14">
            <v>1379.8084391740656</v>
          </cell>
          <cell r="AP14">
            <v>1489.8995380443369</v>
          </cell>
          <cell r="AQ14">
            <v>0.14135154068835476</v>
          </cell>
          <cell r="AR14">
            <v>0.12876408152103336</v>
          </cell>
          <cell r="AS14">
            <v>7.9787234042553168E-2</v>
          </cell>
          <cell r="AU14">
            <v>587.29999999999995</v>
          </cell>
          <cell r="AV14">
            <v>613.54167099999995</v>
          </cell>
          <cell r="AW14">
            <v>648.68265699999995</v>
          </cell>
          <cell r="AX14">
            <v>682.79987300000005</v>
          </cell>
          <cell r="AY14">
            <v>720.29979800000001</v>
          </cell>
          <cell r="AZ14">
            <v>759.85924941559085</v>
          </cell>
          <cell r="BA14">
            <v>801.59133811450147</v>
          </cell>
          <cell r="BB14">
            <v>845.61538710541777</v>
          </cell>
          <cell r="BC14">
            <v>892.05727271382216</v>
          </cell>
          <cell r="BD14">
            <v>941.04978449548855</v>
          </cell>
          <cell r="BE14">
            <v>5.2357554457323152E-2</v>
          </cell>
          <cell r="BF14">
            <v>5.2869707673157018E-2</v>
          </cell>
          <cell r="BG14">
            <v>5.4920814257386263E-2</v>
          </cell>
          <cell r="BJ14">
            <v>2065.27</v>
          </cell>
          <cell r="BK14">
            <v>2191.6263610000001</v>
          </cell>
          <cell r="BL14">
            <v>2295.9282819999999</v>
          </cell>
          <cell r="BM14">
            <v>-69</v>
          </cell>
          <cell r="BN14">
            <v>-140</v>
          </cell>
          <cell r="BO14">
            <v>-284.05797101449275</v>
          </cell>
          <cell r="BP14">
            <v>-576.34950640621719</v>
          </cell>
          <cell r="BQ14">
            <v>-1169.4047956068175</v>
          </cell>
          <cell r="BR14">
            <v>-2372.7053823906444</v>
          </cell>
          <cell r="BS14">
            <v>-4814.1848338360905</v>
          </cell>
          <cell r="BT14" t="e">
            <v>#NUM!</v>
          </cell>
          <cell r="BU14">
            <v>-1.6724903067488364</v>
          </cell>
          <cell r="BV14">
            <v>1.0289855072463765</v>
          </cell>
          <cell r="BZ14">
            <v>523</v>
          </cell>
          <cell r="CA14">
            <v>565.88667399999997</v>
          </cell>
          <cell r="CB14">
            <v>622.94722100000001</v>
          </cell>
          <cell r="CC14">
            <v>654.23424458037277</v>
          </cell>
          <cell r="CD14">
            <v>692.49758099999997</v>
          </cell>
          <cell r="CE14">
            <v>732.99877477131713</v>
          </cell>
          <cell r="CF14">
            <v>775.86870850925345</v>
          </cell>
          <cell r="CG14">
            <v>821.24591958782162</v>
          </cell>
          <cell r="CH14">
            <v>869.27704783392869</v>
          </cell>
          <cell r="CI14">
            <v>920.11730940486473</v>
          </cell>
          <cell r="CJ14">
            <v>7.2702129945765082E-2</v>
          </cell>
          <cell r="CK14">
            <v>6.9843646744605303E-2</v>
          </cell>
          <cell r="CL14">
            <v>5.848568266885712E-2</v>
          </cell>
          <cell r="CO14">
            <v>374.7</v>
          </cell>
          <cell r="CP14">
            <v>452.72015520000002</v>
          </cell>
          <cell r="CQ14">
            <v>471.25182339073746</v>
          </cell>
          <cell r="CR14">
            <v>495.38500099999993</v>
          </cell>
          <cell r="CS14">
            <v>540.96349999999995</v>
          </cell>
          <cell r="CT14">
            <v>590.73550418667196</v>
          </cell>
          <cell r="CU14">
            <v>645.08684210058823</v>
          </cell>
          <cell r="CV14">
            <v>704.43884090604831</v>
          </cell>
          <cell r="CW14">
            <v>769.25159248509237</v>
          </cell>
          <cell r="CX14">
            <v>840.02752003246314</v>
          </cell>
          <cell r="CY14">
            <v>9.615272426995447E-2</v>
          </cell>
          <cell r="CZ14">
            <v>9.5322164768889106E-2</v>
          </cell>
          <cell r="DA14">
            <v>9.20062151821186E-2</v>
          </cell>
          <cell r="DD14">
            <v>-25.4</v>
          </cell>
          <cell r="DE14">
            <v>-22.757999999999996</v>
          </cell>
          <cell r="DF14">
            <v>-49.299997999999995</v>
          </cell>
          <cell r="DG14">
            <v>-45</v>
          </cell>
          <cell r="DH14">
            <v>-38.700000000000003</v>
          </cell>
          <cell r="DI14">
            <v>-33.282000000000004</v>
          </cell>
          <cell r="DJ14">
            <v>-28.622520000000005</v>
          </cell>
          <cell r="DK14">
            <v>-24.615367200000009</v>
          </cell>
          <cell r="DL14">
            <v>-21.16921579200001</v>
          </cell>
          <cell r="DM14">
            <v>-18.205525581120011</v>
          </cell>
          <cell r="DN14">
            <v>0.11101343856542401</v>
          </cell>
          <cell r="DO14">
            <v>5.5541079750153877E-2</v>
          </cell>
          <cell r="DP14">
            <v>-0.1399999999999999</v>
          </cell>
          <cell r="DT14">
            <v>0</v>
          </cell>
          <cell r="DU14">
            <v>0</v>
          </cell>
          <cell r="DV14">
            <v>0</v>
          </cell>
          <cell r="DW14">
            <v>0</v>
          </cell>
          <cell r="DX14">
            <v>0</v>
          </cell>
          <cell r="DY14" t="e">
            <v>#DIV/0!</v>
          </cell>
          <cell r="EB14">
            <v>5237.9257019979177</v>
          </cell>
          <cell r="EC14">
            <v>5617.4490092815859</v>
          </cell>
          <cell r="ED14">
            <v>8317.1680020219537</v>
          </cell>
          <cell r="EE14">
            <v>8906.4365558971876</v>
          </cell>
          <cell r="EF14" t="e">
            <v>#DIV/0!</v>
          </cell>
          <cell r="EO14">
            <v>4547.22</v>
          </cell>
          <cell r="EP14">
            <v>5034.9425691999995</v>
          </cell>
          <cell r="EQ14">
            <v>5469.365887390738</v>
          </cell>
          <cell r="ER14">
            <v>5770.3191185803717</v>
          </cell>
          <cell r="ES14">
            <v>6088.2608789999995</v>
          </cell>
          <cell r="ET14">
            <v>7.5689233357224106E-2</v>
          </cell>
          <cell r="EV14">
            <v>2065.27</v>
          </cell>
          <cell r="EW14">
            <v>7429.5520629979173</v>
          </cell>
          <cell r="EX14">
            <v>7913.3772912815866</v>
          </cell>
          <cell r="EY14">
            <v>8128.1680020219546</v>
          </cell>
          <cell r="EZ14">
            <v>8616.4365558971876</v>
          </cell>
          <cell r="FA14">
            <v>0.42918258154474831</v>
          </cell>
          <cell r="FC14">
            <v>3062.1000000000004</v>
          </cell>
          <cell r="FD14">
            <v>3322.2600659999998</v>
          </cell>
          <cell r="FE14">
            <v>3528.8826559999998</v>
          </cell>
          <cell r="FF14">
            <v>3735.699873</v>
          </cell>
          <cell r="FG14">
            <v>3973.5997980000002</v>
          </cell>
        </row>
        <row r="15">
          <cell r="A15" t="str">
            <v>Organic Growth Y/Y %</v>
          </cell>
          <cell r="C15">
            <v>0</v>
          </cell>
          <cell r="D15">
            <v>0</v>
          </cell>
          <cell r="E15">
            <v>0</v>
          </cell>
          <cell r="F15">
            <v>0</v>
          </cell>
          <cell r="G15">
            <v>0</v>
          </cell>
          <cell r="H15">
            <v>0</v>
          </cell>
          <cell r="I15">
            <v>0</v>
          </cell>
          <cell r="J15">
            <v>0</v>
          </cell>
          <cell r="K15">
            <v>0</v>
          </cell>
          <cell r="L15">
            <v>0</v>
          </cell>
          <cell r="S15">
            <v>0</v>
          </cell>
          <cell r="T15">
            <v>0</v>
          </cell>
          <cell r="U15">
            <v>0</v>
          </cell>
          <cell r="V15">
            <v>0</v>
          </cell>
          <cell r="W15">
            <v>0</v>
          </cell>
          <cell r="X15">
            <v>0</v>
          </cell>
          <cell r="Y15">
            <v>0</v>
          </cell>
          <cell r="Z15">
            <v>0</v>
          </cell>
          <cell r="AA15">
            <v>0</v>
          </cell>
          <cell r="AB15">
            <v>0</v>
          </cell>
          <cell r="AG15">
            <v>0</v>
          </cell>
          <cell r="AH15">
            <v>0</v>
          </cell>
          <cell r="AI15">
            <v>0</v>
          </cell>
          <cell r="AJ15">
            <v>0</v>
          </cell>
          <cell r="AK15">
            <v>0</v>
          </cell>
          <cell r="AL15">
            <v>0</v>
          </cell>
          <cell r="AM15">
            <v>0</v>
          </cell>
          <cell r="AN15">
            <v>0</v>
          </cell>
          <cell r="AO15">
            <v>0</v>
          </cell>
          <cell r="AP15">
            <v>0</v>
          </cell>
          <cell r="AU15">
            <v>0</v>
          </cell>
          <cell r="AV15">
            <v>0</v>
          </cell>
          <cell r="AW15">
            <v>0</v>
          </cell>
          <cell r="AX15">
            <v>0</v>
          </cell>
          <cell r="AY15">
            <v>0</v>
          </cell>
          <cell r="AZ15">
            <v>0</v>
          </cell>
          <cell r="BA15">
            <v>0</v>
          </cell>
          <cell r="BB15">
            <v>0</v>
          </cell>
          <cell r="BC15">
            <v>0</v>
          </cell>
          <cell r="BD15">
            <v>0</v>
          </cell>
          <cell r="BJ15">
            <v>0</v>
          </cell>
          <cell r="BK15">
            <v>0</v>
          </cell>
          <cell r="BL15">
            <v>0</v>
          </cell>
          <cell r="BM15">
            <v>0</v>
          </cell>
          <cell r="BN15">
            <v>0</v>
          </cell>
          <cell r="BO15">
            <v>0</v>
          </cell>
          <cell r="BP15">
            <v>0</v>
          </cell>
          <cell r="BQ15">
            <v>0</v>
          </cell>
          <cell r="BR15">
            <v>0</v>
          </cell>
          <cell r="BS15">
            <v>0</v>
          </cell>
          <cell r="BZ15">
            <v>0</v>
          </cell>
          <cell r="CA15">
            <v>0</v>
          </cell>
          <cell r="CB15">
            <v>0</v>
          </cell>
          <cell r="CC15">
            <v>0</v>
          </cell>
          <cell r="CD15">
            <v>0</v>
          </cell>
          <cell r="CE15">
            <v>0</v>
          </cell>
          <cell r="CF15">
            <v>0</v>
          </cell>
          <cell r="CG15">
            <v>0</v>
          </cell>
          <cell r="CH15">
            <v>0</v>
          </cell>
          <cell r="CI15">
            <v>0</v>
          </cell>
          <cell r="CO15">
            <v>0</v>
          </cell>
          <cell r="CP15">
            <v>0</v>
          </cell>
          <cell r="CQ15">
            <v>0</v>
          </cell>
          <cell r="CR15">
            <v>0</v>
          </cell>
          <cell r="CS15">
            <v>0</v>
          </cell>
          <cell r="CT15">
            <v>0</v>
          </cell>
          <cell r="CU15">
            <v>0</v>
          </cell>
          <cell r="CV15">
            <v>0</v>
          </cell>
          <cell r="CW15">
            <v>0</v>
          </cell>
          <cell r="CX15">
            <v>0</v>
          </cell>
          <cell r="DD15">
            <v>0</v>
          </cell>
          <cell r="DE15">
            <v>0</v>
          </cell>
          <cell r="DF15">
            <v>0</v>
          </cell>
          <cell r="DG15">
            <v>0</v>
          </cell>
          <cell r="DH15">
            <v>0</v>
          </cell>
          <cell r="DI15">
            <v>0</v>
          </cell>
          <cell r="DJ15">
            <v>0</v>
          </cell>
          <cell r="DK15">
            <v>0</v>
          </cell>
          <cell r="DL15">
            <v>0</v>
          </cell>
          <cell r="DM15">
            <v>0</v>
          </cell>
          <cell r="DT15">
            <v>0</v>
          </cell>
          <cell r="DU15">
            <v>0</v>
          </cell>
          <cell r="DV15">
            <v>0</v>
          </cell>
          <cell r="DW15">
            <v>0</v>
          </cell>
          <cell r="DX15">
            <v>0</v>
          </cell>
          <cell r="EA15">
            <v>0</v>
          </cell>
          <cell r="EB15">
            <v>0</v>
          </cell>
          <cell r="EC15">
            <v>0</v>
          </cell>
          <cell r="ED15">
            <v>0</v>
          </cell>
          <cell r="EE15">
            <v>0</v>
          </cell>
          <cell r="EH15">
            <v>0</v>
          </cell>
          <cell r="EI15">
            <v>0</v>
          </cell>
          <cell r="EJ15">
            <v>0</v>
          </cell>
          <cell r="EK15">
            <v>0</v>
          </cell>
          <cell r="EL15">
            <v>0</v>
          </cell>
          <cell r="EO15">
            <v>0</v>
          </cell>
          <cell r="EP15">
            <v>0</v>
          </cell>
          <cell r="EQ15">
            <v>0</v>
          </cell>
          <cell r="ER15">
            <v>0</v>
          </cell>
          <cell r="ES15">
            <v>0</v>
          </cell>
          <cell r="EV15">
            <v>0</v>
          </cell>
          <cell r="EW15">
            <v>0</v>
          </cell>
          <cell r="EX15">
            <v>0</v>
          </cell>
          <cell r="EY15">
            <v>0</v>
          </cell>
          <cell r="EZ15">
            <v>0</v>
          </cell>
          <cell r="FC15">
            <v>0</v>
          </cell>
          <cell r="FD15">
            <v>0</v>
          </cell>
          <cell r="FE15">
            <v>0</v>
          </cell>
          <cell r="FF15">
            <v>0</v>
          </cell>
          <cell r="FG15">
            <v>0</v>
          </cell>
        </row>
        <row r="16">
          <cell r="A16" t="str">
            <v>Total Growth Y/Y %</v>
          </cell>
          <cell r="D16">
            <v>3.7138129194275837E-2</v>
          </cell>
          <cell r="E16">
            <v>7.2213171454147185E-2</v>
          </cell>
          <cell r="F16">
            <v>3.8794363580535451E-2</v>
          </cell>
          <cell r="G16">
            <v>5.8277081852603052E-2</v>
          </cell>
          <cell r="H16" t="e">
            <v>#REF!</v>
          </cell>
          <cell r="I16" t="e">
            <v>#REF!</v>
          </cell>
          <cell r="J16" t="e">
            <v>#REF!</v>
          </cell>
          <cell r="K16" t="e">
            <v>#REF!</v>
          </cell>
          <cell r="L16" t="e">
            <v>#REF!</v>
          </cell>
          <cell r="T16">
            <v>9.3123347423510472E-2</v>
          </cell>
          <cell r="U16">
            <v>6.4405560807170081E-2</v>
          </cell>
          <cell r="V16">
            <v>5.9926649041563529E-2</v>
          </cell>
          <cell r="W16">
            <v>6.5580727296467911E-2</v>
          </cell>
          <cell r="X16">
            <v>6.5580727296467911E-2</v>
          </cell>
          <cell r="Y16">
            <v>6.5580727296467911E-2</v>
          </cell>
          <cell r="Z16">
            <v>6.5580727296467911E-2</v>
          </cell>
          <cell r="AA16">
            <v>6.5580727296467911E-2</v>
          </cell>
          <cell r="AB16">
            <v>6.5580727296467911E-2</v>
          </cell>
          <cell r="AH16">
            <v>0.17831818698588875</v>
          </cell>
          <cell r="AI16">
            <v>0.22249421877747744</v>
          </cell>
          <cell r="AJ16">
            <v>9.1013523905354443E-2</v>
          </cell>
          <cell r="AK16">
            <v>7.9787234042553168E-2</v>
          </cell>
          <cell r="AL16">
            <v>7.9787234042553168E-2</v>
          </cell>
          <cell r="AM16">
            <v>7.9787234042553168E-2</v>
          </cell>
          <cell r="AN16">
            <v>7.9787234042553168E-2</v>
          </cell>
          <cell r="AO16">
            <v>7.9787234042553168E-2</v>
          </cell>
          <cell r="AP16">
            <v>7.9787234042553168E-2</v>
          </cell>
          <cell r="AV16">
            <v>4.4681884896986102E-2</v>
          </cell>
          <cell r="AW16">
            <v>5.7275630427391144E-2</v>
          </cell>
          <cell r="AX16">
            <v>5.259461715499536E-2</v>
          </cell>
          <cell r="AY16">
            <v>5.4920814257386263E-2</v>
          </cell>
          <cell r="AZ16">
            <v>5.4920814257386263E-2</v>
          </cell>
          <cell r="BA16">
            <v>5.4920814257386263E-2</v>
          </cell>
          <cell r="BB16">
            <v>5.4920814257386263E-2</v>
          </cell>
          <cell r="BC16">
            <v>5.4920814257386263E-2</v>
          </cell>
          <cell r="BD16">
            <v>5.4920814257386263E-2</v>
          </cell>
          <cell r="BK16">
            <v>6.1181521544398709E-2</v>
          </cell>
          <cell r="BL16">
            <v>4.7591105334400474E-2</v>
          </cell>
          <cell r="BM16">
            <v>-1.0300532035521135</v>
          </cell>
          <cell r="BN16">
            <v>1.0289855072463769</v>
          </cell>
          <cell r="BO16">
            <v>1.0289855072463769</v>
          </cell>
          <cell r="BP16">
            <v>1.0289855072463769</v>
          </cell>
          <cell r="BQ16">
            <v>1.0289855072463769</v>
          </cell>
          <cell r="BR16">
            <v>1.0289855072463769</v>
          </cell>
          <cell r="BS16">
            <v>1.0289855072463769</v>
          </cell>
          <cell r="CA16">
            <v>8.2001288718929199E-2</v>
          </cell>
          <cell r="CB16">
            <v>0.10083387650156972</v>
          </cell>
          <cell r="CC16">
            <v>5.0224196409687005E-2</v>
          </cell>
          <cell r="CD16">
            <v>5.848568266885712E-2</v>
          </cell>
          <cell r="CE16">
            <v>5.848568266885712E-2</v>
          </cell>
          <cell r="CF16">
            <v>5.848568266885712E-2</v>
          </cell>
          <cell r="CG16">
            <v>5.848568266885712E-2</v>
          </cell>
          <cell r="CH16">
            <v>5.848568266885712E-2</v>
          </cell>
          <cell r="CI16">
            <v>5.848568266885712E-2</v>
          </cell>
          <cell r="CP16">
            <v>0.20822032345876718</v>
          </cell>
          <cell r="CQ16">
            <v>4.093404717656246E-2</v>
          </cell>
          <cell r="CR16">
            <v>5.1210788821187236E-2</v>
          </cell>
          <cell r="CS16">
            <v>9.20062151821186E-2</v>
          </cell>
          <cell r="CT16">
            <v>9.20062151821186E-2</v>
          </cell>
          <cell r="CU16">
            <v>9.20062151821186E-2</v>
          </cell>
          <cell r="CV16">
            <v>9.20062151821186E-2</v>
          </cell>
          <cell r="CW16">
            <v>9.20062151821186E-2</v>
          </cell>
          <cell r="CX16">
            <v>9.20062151821186E-2</v>
          </cell>
          <cell r="DE16">
            <v>-0.10401574803149616</v>
          </cell>
          <cell r="DF16">
            <v>1.1662711134546098</v>
          </cell>
          <cell r="DG16">
            <v>-8.7221058305113841E-2</v>
          </cell>
          <cell r="DH16">
            <v>-0.1399999999999999</v>
          </cell>
          <cell r="DI16">
            <v>-0.1399999999999999</v>
          </cell>
          <cell r="DJ16">
            <v>-0.1399999999999999</v>
          </cell>
          <cell r="DK16">
            <v>-0.1399999999999999</v>
          </cell>
          <cell r="DL16">
            <v>-0.1399999999999999</v>
          </cell>
          <cell r="DM16">
            <v>-0.1399999999999999</v>
          </cell>
          <cell r="DU16" t="e">
            <v>#DIV/0!</v>
          </cell>
          <cell r="DV16" t="e">
            <v>#DIV/0!</v>
          </cell>
          <cell r="DW16" t="e">
            <v>#DIV/0!</v>
          </cell>
          <cell r="DX16" t="e">
            <v>#DIV/0!</v>
          </cell>
          <cell r="EB16" t="e">
            <v>#DIV/0!</v>
          </cell>
          <cell r="EC16">
            <v>7.2456794707665528E-2</v>
          </cell>
          <cell r="ED16">
            <v>0.48059519334838319</v>
          </cell>
          <cell r="EE16">
            <v>7.0849663459001899E-2</v>
          </cell>
          <cell r="EI16" t="e">
            <v>#DIV/0!</v>
          </cell>
          <cell r="EJ16" t="e">
            <v>#DIV/0!</v>
          </cell>
          <cell r="EK16" t="e">
            <v>#DIV/0!</v>
          </cell>
          <cell r="EL16" t="e">
            <v>#DIV/0!</v>
          </cell>
          <cell r="EP16">
            <v>0.10725730648616061</v>
          </cell>
          <cell r="EQ16">
            <v>8.6281682903041279E-2</v>
          </cell>
          <cell r="ER16">
            <v>5.5025251077727599E-2</v>
          </cell>
          <cell r="ES16">
            <v>5.50995107698391E-2</v>
          </cell>
          <cell r="EW16">
            <v>2.5973756763028164</v>
          </cell>
          <cell r="EX16">
            <v>6.5121722572388796E-2</v>
          </cell>
          <cell r="EY16">
            <v>2.7142736006914525E-2</v>
          </cell>
          <cell r="EZ16">
            <v>6.0071169020346593E-2</v>
          </cell>
          <cell r="FD16">
            <v>8.4961322621730062E-2</v>
          </cell>
          <cell r="FE16">
            <v>6.2193382184186907E-2</v>
          </cell>
          <cell r="FF16">
            <v>5.8606997500570968E-2</v>
          </cell>
          <cell r="FG16">
            <v>6.3682825999871184E-2</v>
          </cell>
        </row>
        <row r="17">
          <cell r="A17" t="str">
            <v>Revenue from disposals</v>
          </cell>
          <cell r="D17">
            <v>86.43</v>
          </cell>
          <cell r="E17">
            <v>82.8</v>
          </cell>
          <cell r="S17">
            <v>0</v>
          </cell>
          <cell r="T17">
            <v>0</v>
          </cell>
          <cell r="AG17">
            <v>0</v>
          </cell>
          <cell r="AH17">
            <v>0</v>
          </cell>
          <cell r="AU17">
            <v>0</v>
          </cell>
          <cell r="AV17">
            <v>0</v>
          </cell>
          <cell r="BJ17">
            <v>0</v>
          </cell>
          <cell r="BK17">
            <v>0</v>
          </cell>
          <cell r="BZ17">
            <v>0</v>
          </cell>
          <cell r="CA17">
            <v>0</v>
          </cell>
          <cell r="CO17">
            <v>0</v>
          </cell>
          <cell r="CP17">
            <v>0</v>
          </cell>
          <cell r="DD17">
            <v>0</v>
          </cell>
          <cell r="DE17">
            <v>0</v>
          </cell>
          <cell r="DT17">
            <v>0</v>
          </cell>
          <cell r="EA17">
            <v>0</v>
          </cell>
          <cell r="EB17">
            <v>0</v>
          </cell>
          <cell r="EH17">
            <v>0</v>
          </cell>
          <cell r="EI17">
            <v>0</v>
          </cell>
          <cell r="EO17">
            <v>0</v>
          </cell>
          <cell r="EP17">
            <v>0</v>
          </cell>
          <cell r="EV17">
            <v>0</v>
          </cell>
          <cell r="EW17">
            <v>0</v>
          </cell>
          <cell r="FC17">
            <v>0</v>
          </cell>
          <cell r="FD17">
            <v>0</v>
          </cell>
        </row>
        <row r="18">
          <cell r="A18" t="str">
            <v>Exchange to average rates</v>
          </cell>
          <cell r="S18">
            <v>0</v>
          </cell>
          <cell r="T18">
            <v>0</v>
          </cell>
          <cell r="AG18">
            <v>0</v>
          </cell>
          <cell r="AH18">
            <v>0</v>
          </cell>
          <cell r="AU18">
            <v>0</v>
          </cell>
          <cell r="AV18">
            <v>0</v>
          </cell>
          <cell r="BJ18">
            <v>0</v>
          </cell>
          <cell r="BK18">
            <v>0</v>
          </cell>
          <cell r="BZ18">
            <v>0</v>
          </cell>
          <cell r="CA18">
            <v>0</v>
          </cell>
          <cell r="CO18">
            <v>0</v>
          </cell>
          <cell r="CP18">
            <v>0</v>
          </cell>
          <cell r="DD18">
            <v>0</v>
          </cell>
          <cell r="DE18">
            <v>0</v>
          </cell>
          <cell r="DT18">
            <v>0</v>
          </cell>
          <cell r="EA18">
            <v>0</v>
          </cell>
          <cell r="EB18">
            <v>-5237.9257019979177</v>
          </cell>
          <cell r="EH18">
            <v>0</v>
          </cell>
          <cell r="EI18">
            <v>0</v>
          </cell>
          <cell r="EO18">
            <v>0</v>
          </cell>
          <cell r="EP18">
            <v>0</v>
          </cell>
          <cell r="EV18">
            <v>0</v>
          </cell>
          <cell r="EW18">
            <v>0</v>
          </cell>
          <cell r="FC18">
            <v>0</v>
          </cell>
          <cell r="FD18">
            <v>0</v>
          </cell>
        </row>
        <row r="19">
          <cell r="A19" t="str">
            <v>Total Revenue</v>
          </cell>
          <cell r="C19">
            <v>12012.9</v>
          </cell>
          <cell r="D19">
            <v>12545.466632197917</v>
          </cell>
          <cell r="E19">
            <v>13441.543180672325</v>
          </cell>
          <cell r="F19">
            <v>13876.987120602327</v>
          </cell>
          <cell r="G19">
            <v>14685.697434897187</v>
          </cell>
          <cell r="H19" t="e">
            <v>#REF!</v>
          </cell>
          <cell r="I19" t="e">
            <v>#REF!</v>
          </cell>
          <cell r="J19" t="e">
            <v>#REF!</v>
          </cell>
          <cell r="K19" t="e">
            <v>#REF!</v>
          </cell>
          <cell r="L19" t="e">
            <v>#REF!</v>
          </cell>
          <cell r="M19">
            <v>5.3907719448174962E-2</v>
          </cell>
          <cell r="N19" t="e">
            <v>#REF!</v>
          </cell>
          <cell r="O19" t="e">
            <v>#REF!</v>
          </cell>
          <cell r="S19">
            <v>2484</v>
          </cell>
          <cell r="T19">
            <v>2715.3183949999998</v>
          </cell>
          <cell r="U19">
            <v>2890.1999989999999</v>
          </cell>
          <cell r="V19">
            <v>3063.4</v>
          </cell>
          <cell r="W19">
            <v>3264.3</v>
          </cell>
          <cell r="X19">
            <v>3478.3751681138606</v>
          </cell>
          <cell r="Y19">
            <v>3706.4895414487414</v>
          </cell>
          <cell r="Z19">
            <v>3949.5638212937019</v>
          </cell>
          <cell r="AA19">
            <v>4208.5790891979595</v>
          </cell>
          <cell r="AB19">
            <v>4484.5807667522686</v>
          </cell>
          <cell r="AC19">
            <v>7.0679822806691384E-2</v>
          </cell>
          <cell r="AD19">
            <v>6.9658055385829476E-2</v>
          </cell>
          <cell r="AE19">
            <v>6.5580727296467911E-2</v>
          </cell>
          <cell r="AG19">
            <v>598.12000000000012</v>
          </cell>
          <cell r="AH19">
            <v>704.77567399999998</v>
          </cell>
          <cell r="AI19">
            <v>861.58418700000004</v>
          </cell>
          <cell r="AJ19">
            <v>940</v>
          </cell>
          <cell r="AK19">
            <v>1015</v>
          </cell>
          <cell r="AL19">
            <v>1095.9840425531916</v>
          </cell>
          <cell r="AM19">
            <v>1183.4295778632866</v>
          </cell>
          <cell r="AN19">
            <v>1277.8521505651445</v>
          </cell>
          <cell r="AO19">
            <v>1379.8084391740656</v>
          </cell>
          <cell r="AP19">
            <v>1489.8995380443369</v>
          </cell>
          <cell r="AQ19">
            <v>0.14135154068835476</v>
          </cell>
          <cell r="AR19">
            <v>0.12876408152103336</v>
          </cell>
          <cell r="AS19">
            <v>7.9787234042553168E-2</v>
          </cell>
          <cell r="AU19">
            <v>587.29999999999995</v>
          </cell>
          <cell r="AV19">
            <v>613.54167099999995</v>
          </cell>
          <cell r="AW19">
            <v>648.68265699999995</v>
          </cell>
          <cell r="AX19">
            <v>682.79987300000005</v>
          </cell>
          <cell r="AY19">
            <v>720.29979800000001</v>
          </cell>
          <cell r="AZ19">
            <v>759.85924941559085</v>
          </cell>
          <cell r="BA19">
            <v>801.59133811450147</v>
          </cell>
          <cell r="BB19">
            <v>845.61538710541777</v>
          </cell>
          <cell r="BC19">
            <v>892.05727271382216</v>
          </cell>
          <cell r="BD19">
            <v>941.04978449548855</v>
          </cell>
          <cell r="BE19">
            <v>5.2357554457323152E-2</v>
          </cell>
          <cell r="BF19">
            <v>5.2869707673157018E-2</v>
          </cell>
          <cell r="BG19">
            <v>5.4920814257386263E-2</v>
          </cell>
          <cell r="BJ19">
            <v>2065.27</v>
          </cell>
          <cell r="BK19">
            <v>2191.6263610000001</v>
          </cell>
          <cell r="BL19">
            <v>2295.9282819999999</v>
          </cell>
          <cell r="BM19">
            <v>-69</v>
          </cell>
          <cell r="BN19">
            <v>-140</v>
          </cell>
          <cell r="BO19">
            <v>-284.05797101449275</v>
          </cell>
          <cell r="BP19">
            <v>-576.34950640621719</v>
          </cell>
          <cell r="BQ19">
            <v>-1169.4047956068175</v>
          </cell>
          <cell r="BR19">
            <v>-2372.7053823906444</v>
          </cell>
          <cell r="BS19">
            <v>-4814.1848338360905</v>
          </cell>
          <cell r="BT19" t="e">
            <v>#NUM!</v>
          </cell>
          <cell r="BU19">
            <v>-1.6724903067488364</v>
          </cell>
          <cell r="BV19">
            <v>1.0289855072463765</v>
          </cell>
          <cell r="BZ19">
            <v>523</v>
          </cell>
          <cell r="CA19">
            <v>565.88667399999997</v>
          </cell>
          <cell r="CB19">
            <v>622.94722100000001</v>
          </cell>
          <cell r="CC19">
            <v>654.23424458037277</v>
          </cell>
          <cell r="CD19">
            <v>692.49758099999997</v>
          </cell>
          <cell r="CE19">
            <v>732.99877477131713</v>
          </cell>
          <cell r="CF19">
            <v>775.86870850925345</v>
          </cell>
          <cell r="CG19">
            <v>821.24591958782162</v>
          </cell>
          <cell r="CH19">
            <v>869.27704783392869</v>
          </cell>
          <cell r="CI19">
            <v>920.11730940486473</v>
          </cell>
          <cell r="CJ19">
            <v>7.2702129945765082E-2</v>
          </cell>
          <cell r="CK19">
            <v>6.9843646744605303E-2</v>
          </cell>
          <cell r="CL19">
            <v>5.848568266885712E-2</v>
          </cell>
          <cell r="CO19">
            <v>374.7</v>
          </cell>
          <cell r="CP19">
            <v>452.72015520000002</v>
          </cell>
          <cell r="CQ19">
            <v>471.25182339073746</v>
          </cell>
          <cell r="CR19">
            <v>495.38500099999993</v>
          </cell>
          <cell r="CS19">
            <v>540.96349999999995</v>
          </cell>
          <cell r="CT19">
            <v>590.73550418667196</v>
          </cell>
          <cell r="CU19">
            <v>645.08684210058823</v>
          </cell>
          <cell r="CV19">
            <v>704.43884090604831</v>
          </cell>
          <cell r="CW19">
            <v>769.25159248509237</v>
          </cell>
          <cell r="CX19">
            <v>840.02752003246314</v>
          </cell>
          <cell r="CY19">
            <v>9.615272426995447E-2</v>
          </cell>
          <cell r="CZ19">
            <v>9.5322164768889106E-2</v>
          </cell>
          <cell r="DA19">
            <v>9.20062151821186E-2</v>
          </cell>
          <cell r="DD19">
            <v>-25.4</v>
          </cell>
          <cell r="DE19">
            <v>-22.757999999999996</v>
          </cell>
          <cell r="DF19">
            <v>-49.299997999999995</v>
          </cell>
          <cell r="DG19">
            <v>-45</v>
          </cell>
          <cell r="DH19">
            <v>-38.700000000000003</v>
          </cell>
          <cell r="DI19">
            <v>-33.282000000000004</v>
          </cell>
          <cell r="DJ19">
            <v>-28.622520000000005</v>
          </cell>
          <cell r="DK19">
            <v>-24.615367200000009</v>
          </cell>
          <cell r="DL19">
            <v>-21.16921579200001</v>
          </cell>
          <cell r="DM19">
            <v>-18.205525581120011</v>
          </cell>
          <cell r="DN19">
            <v>0.11101343856542401</v>
          </cell>
          <cell r="DO19">
            <v>5.5541079750153877E-2</v>
          </cell>
          <cell r="DP19">
            <v>-0.1399999999999999</v>
          </cell>
          <cell r="DT19">
            <v>0</v>
          </cell>
          <cell r="DU19">
            <v>0</v>
          </cell>
          <cell r="DV19">
            <v>0</v>
          </cell>
          <cell r="DW19">
            <v>0</v>
          </cell>
          <cell r="DX19">
            <v>0</v>
          </cell>
          <cell r="DY19" t="e">
            <v>#DIV/0!</v>
          </cell>
          <cell r="EC19">
            <v>5617.4490092815859</v>
          </cell>
          <cell r="ED19">
            <v>8317.1680020219537</v>
          </cell>
          <cell r="EE19">
            <v>8906.4365558971876</v>
          </cell>
          <cell r="EF19" t="e">
            <v>#DIV/0!</v>
          </cell>
          <cell r="EJ19">
            <v>0</v>
          </cell>
          <cell r="EK19">
            <v>0</v>
          </cell>
          <cell r="EL19">
            <v>0</v>
          </cell>
          <cell r="EO19">
            <v>4547.22</v>
          </cell>
          <cell r="EP19">
            <v>5034.9425691999995</v>
          </cell>
          <cell r="EQ19">
            <v>5469.365887390738</v>
          </cell>
          <cell r="ER19">
            <v>5770.3191185803717</v>
          </cell>
          <cell r="ES19">
            <v>6088.2608789999995</v>
          </cell>
          <cell r="ET19">
            <v>7.5689233357224106E-2</v>
          </cell>
          <cell r="EV19">
            <v>2065.27</v>
          </cell>
          <cell r="EW19">
            <v>7429.5520629979173</v>
          </cell>
          <cell r="EX19">
            <v>7913.3772912815866</v>
          </cell>
          <cell r="EY19">
            <v>8128.1680020219546</v>
          </cell>
          <cell r="EZ19">
            <v>8616.4365558971876</v>
          </cell>
          <cell r="FA19">
            <v>0.42918258154474831</v>
          </cell>
          <cell r="FC19">
            <v>3062.1000000000004</v>
          </cell>
          <cell r="FD19">
            <v>3322.2600659999998</v>
          </cell>
          <cell r="FE19">
            <v>3528.8826559999998</v>
          </cell>
          <cell r="FF19">
            <v>3735.699873</v>
          </cell>
          <cell r="FG19">
            <v>3973.5997980000002</v>
          </cell>
        </row>
        <row r="20">
          <cell r="A20" t="str">
            <v>Growth Y/Y %</v>
          </cell>
          <cell r="D20">
            <v>4.4332894821226931E-2</v>
          </cell>
          <cell r="E20">
            <v>7.1426322730366198E-2</v>
          </cell>
          <cell r="F20">
            <v>3.2395383035790815E-2</v>
          </cell>
          <cell r="G20">
            <v>5.8277081852603052E-2</v>
          </cell>
          <cell r="H20" t="e">
            <v>#REF!</v>
          </cell>
          <cell r="I20" t="e">
            <v>#REF!</v>
          </cell>
          <cell r="J20" t="e">
            <v>#REF!</v>
          </cell>
          <cell r="K20" t="e">
            <v>#REF!</v>
          </cell>
          <cell r="L20" t="e">
            <v>#REF!</v>
          </cell>
          <cell r="T20">
            <v>9.3123347423510472E-2</v>
          </cell>
          <cell r="U20">
            <v>6.4405560807170081E-2</v>
          </cell>
          <cell r="V20">
            <v>5.9926649041563529E-2</v>
          </cell>
          <cell r="W20">
            <v>6.5580727296467911E-2</v>
          </cell>
          <cell r="X20">
            <v>6.5580727296467911E-2</v>
          </cell>
          <cell r="Y20">
            <v>6.5580727296467911E-2</v>
          </cell>
          <cell r="Z20">
            <v>6.5580727296467911E-2</v>
          </cell>
          <cell r="AA20">
            <v>6.5580727296467911E-2</v>
          </cell>
          <cell r="AB20">
            <v>6.5580727296467911E-2</v>
          </cell>
          <cell r="AH20">
            <v>0.17831818698588875</v>
          </cell>
          <cell r="AI20">
            <v>0.22249421877747744</v>
          </cell>
          <cell r="AJ20">
            <v>9.1013523905354443E-2</v>
          </cell>
          <cell r="AK20">
            <v>7.9787234042553168E-2</v>
          </cell>
          <cell r="AL20">
            <v>7.9787234042553168E-2</v>
          </cell>
          <cell r="AM20">
            <v>7.9787234042553168E-2</v>
          </cell>
          <cell r="AN20">
            <v>7.9787234042553168E-2</v>
          </cell>
          <cell r="AO20">
            <v>7.9787234042553168E-2</v>
          </cell>
          <cell r="AP20">
            <v>7.9787234042553168E-2</v>
          </cell>
          <cell r="AV20">
            <v>4.4681884896986102E-2</v>
          </cell>
          <cell r="AW20">
            <v>5.7275630427391144E-2</v>
          </cell>
          <cell r="AX20">
            <v>5.259461715499536E-2</v>
          </cell>
          <cell r="AY20">
            <v>5.4920814257386263E-2</v>
          </cell>
          <cell r="AZ20">
            <v>5.4920814257386263E-2</v>
          </cell>
          <cell r="BA20">
            <v>5.4920814257386263E-2</v>
          </cell>
          <cell r="BB20">
            <v>5.4920814257386263E-2</v>
          </cell>
          <cell r="BC20">
            <v>5.4920814257386263E-2</v>
          </cell>
          <cell r="BD20">
            <v>5.4920814257386263E-2</v>
          </cell>
          <cell r="BK20">
            <v>6.1181521544398709E-2</v>
          </cell>
          <cell r="BL20">
            <v>4.7591105334400474E-2</v>
          </cell>
          <cell r="BM20">
            <v>-1.0300532035521135</v>
          </cell>
          <cell r="BN20">
            <v>1.0289855072463769</v>
          </cell>
          <cell r="BO20">
            <v>1.0289855072463769</v>
          </cell>
          <cell r="BP20">
            <v>1.0289855072463769</v>
          </cell>
          <cell r="BQ20">
            <v>1.0289855072463769</v>
          </cell>
          <cell r="BR20">
            <v>1.0289855072463769</v>
          </cell>
          <cell r="BS20">
            <v>1.0289855072463769</v>
          </cell>
          <cell r="CA20">
            <v>8.2001288718929199E-2</v>
          </cell>
          <cell r="CB20">
            <v>0.10083387650156972</v>
          </cell>
          <cell r="CC20">
            <v>5.0224196409687005E-2</v>
          </cell>
          <cell r="CD20">
            <v>5.848568266885712E-2</v>
          </cell>
          <cell r="CE20">
            <v>5.848568266885712E-2</v>
          </cell>
          <cell r="CF20">
            <v>5.848568266885712E-2</v>
          </cell>
          <cell r="CG20">
            <v>5.848568266885712E-2</v>
          </cell>
          <cell r="CH20">
            <v>5.848568266885712E-2</v>
          </cell>
          <cell r="CI20">
            <v>5.848568266885712E-2</v>
          </cell>
          <cell r="CP20">
            <v>0.20822032345876718</v>
          </cell>
          <cell r="CQ20">
            <v>4.093404717656246E-2</v>
          </cell>
          <cell r="CR20">
            <v>5.1210788821187236E-2</v>
          </cell>
          <cell r="CS20">
            <v>9.20062151821186E-2</v>
          </cell>
          <cell r="CT20">
            <v>9.20062151821186E-2</v>
          </cell>
          <cell r="CU20">
            <v>9.20062151821186E-2</v>
          </cell>
          <cell r="CV20">
            <v>9.20062151821186E-2</v>
          </cell>
          <cell r="CW20">
            <v>9.20062151821186E-2</v>
          </cell>
          <cell r="CX20">
            <v>9.20062151821186E-2</v>
          </cell>
          <cell r="DE20">
            <v>-0.10401574803149616</v>
          </cell>
          <cell r="DF20">
            <v>1.1662711134546098</v>
          </cell>
          <cell r="DG20">
            <v>-8.7221058305113841E-2</v>
          </cell>
          <cell r="DH20">
            <v>-0.1399999999999999</v>
          </cell>
          <cell r="DI20">
            <v>-0.14000000000000001</v>
          </cell>
          <cell r="DJ20">
            <v>-0.1399999999999999</v>
          </cell>
          <cell r="DK20">
            <v>-0.1399999999999999</v>
          </cell>
          <cell r="DL20">
            <v>-0.1399999999999999</v>
          </cell>
          <cell r="DM20">
            <v>-0.1399999999999999</v>
          </cell>
          <cell r="DU20" t="e">
            <v>#DIV/0!</v>
          </cell>
          <cell r="DV20" t="e">
            <v>#DIV/0!</v>
          </cell>
          <cell r="DW20" t="e">
            <v>#DIV/0!</v>
          </cell>
          <cell r="DX20" t="e">
            <v>#DIV/0!</v>
          </cell>
          <cell r="EB20" t="e">
            <v>#DIV/0!</v>
          </cell>
          <cell r="EC20" t="e">
            <v>#DIV/0!</v>
          </cell>
          <cell r="ED20">
            <v>0.48059519334838319</v>
          </cell>
          <cell r="EE20">
            <v>7.0849663459001899E-2</v>
          </cell>
          <cell r="EI20" t="e">
            <v>#DIV/0!</v>
          </cell>
          <cell r="EJ20" t="e">
            <v>#DIV/0!</v>
          </cell>
          <cell r="EK20" t="e">
            <v>#DIV/0!</v>
          </cell>
          <cell r="EL20" t="e">
            <v>#DIV/0!</v>
          </cell>
          <cell r="EP20">
            <v>0.10725730648616061</v>
          </cell>
          <cell r="EQ20">
            <v>8.6281682903041279E-2</v>
          </cell>
          <cell r="ER20">
            <v>5.5025251077727599E-2</v>
          </cell>
          <cell r="ES20">
            <v>5.50995107698391E-2</v>
          </cell>
          <cell r="EW20">
            <v>2.5973756763028164</v>
          </cell>
          <cell r="EX20">
            <v>6.5121722572388796E-2</v>
          </cell>
          <cell r="EY20">
            <v>2.7142736006914525E-2</v>
          </cell>
          <cell r="EZ20">
            <v>6.0071169020346593E-2</v>
          </cell>
          <cell r="FD20">
            <v>8.4961322621730062E-2</v>
          </cell>
          <cell r="FE20">
            <v>6.2193382184186907E-2</v>
          </cell>
          <cell r="FF20">
            <v>5.8606997500570968E-2</v>
          </cell>
          <cell r="FG20">
            <v>6.3682825999871184E-2</v>
          </cell>
        </row>
        <row r="22">
          <cell r="A22" t="str">
            <v xml:space="preserve">Operating expenses - ongoing </v>
          </cell>
          <cell r="C22">
            <v>9172.4</v>
          </cell>
          <cell r="D22">
            <v>9470.1072126927247</v>
          </cell>
          <cell r="E22">
            <v>10227.334767902266</v>
          </cell>
          <cell r="F22">
            <v>10225.687693659398</v>
          </cell>
          <cell r="G22">
            <v>10422.55807644165</v>
          </cell>
          <cell r="H22" t="e">
            <v>#REF!</v>
          </cell>
          <cell r="I22" t="e">
            <v>#REF!</v>
          </cell>
          <cell r="J22" t="e">
            <v>#REF!</v>
          </cell>
          <cell r="K22" t="e">
            <v>#REF!</v>
          </cell>
          <cell r="L22" t="e">
            <v>#REF!</v>
          </cell>
          <cell r="S22">
            <v>1449</v>
          </cell>
          <cell r="T22">
            <v>1584.0312219999998</v>
          </cell>
          <cell r="U22">
            <v>1641.935635</v>
          </cell>
          <cell r="V22">
            <v>1727.8890587300002</v>
          </cell>
          <cell r="W22">
            <v>1828.1095722000002</v>
          </cell>
          <cell r="X22">
            <v>1933.9153803543661</v>
          </cell>
          <cell r="Y22">
            <v>2045.5983463583636</v>
          </cell>
          <cell r="Z22">
            <v>2163.4638633721625</v>
          </cell>
          <cell r="AA22">
            <v>2287.8313188939974</v>
          </cell>
          <cell r="AB22">
            <v>2419.0345576695486</v>
          </cell>
          <cell r="AG22">
            <v>408.2600000000001</v>
          </cell>
          <cell r="AH22">
            <v>500.25753799999995</v>
          </cell>
          <cell r="AI22">
            <v>604.75320899999997</v>
          </cell>
          <cell r="AJ22">
            <v>655.79995400000007</v>
          </cell>
          <cell r="AK22">
            <v>704.69998899999996</v>
          </cell>
          <cell r="AL22">
            <v>757.18713459421076</v>
          </cell>
          <cell r="AM22">
            <v>813.51871491276574</v>
          </cell>
          <cell r="AN22">
            <v>873.96993288750878</v>
          </cell>
          <cell r="AO22">
            <v>938.83505316667993</v>
          </cell>
          <cell r="AP22">
            <v>1008.4286570410347</v>
          </cell>
          <cell r="AU22">
            <v>482.4</v>
          </cell>
          <cell r="AV22">
            <v>495.64245399999993</v>
          </cell>
          <cell r="AW22">
            <v>517.43721799999992</v>
          </cell>
          <cell r="AX22">
            <v>538.41108600000007</v>
          </cell>
          <cell r="AY22">
            <v>563.008151</v>
          </cell>
          <cell r="AZ22">
            <v>588.51171800394036</v>
          </cell>
          <cell r="BA22">
            <v>614.93186139819147</v>
          </cell>
          <cell r="BB22">
            <v>642.27566017172899</v>
          </cell>
          <cell r="BC22">
            <v>670.54671628861877</v>
          </cell>
          <cell r="BD22">
            <v>699.74461827086566</v>
          </cell>
          <cell r="BJ22">
            <v>1502.25</v>
          </cell>
          <cell r="BK22">
            <v>1579.5090610000002</v>
          </cell>
          <cell r="BL22">
            <v>1642.9170289999997</v>
          </cell>
          <cell r="BM22">
            <v>-16</v>
          </cell>
          <cell r="BN22">
            <v>-67</v>
          </cell>
          <cell r="BO22">
            <v>-183.51080120317201</v>
          </cell>
          <cell r="BP22">
            <v>-437.86000836420942</v>
          </cell>
          <cell r="BQ22">
            <v>-978.65510962442943</v>
          </cell>
          <cell r="BR22">
            <v>-2109.9746828299967</v>
          </cell>
          <cell r="BS22">
            <v>-4452.3104740638773</v>
          </cell>
          <cell r="BZ22">
            <v>352.1</v>
          </cell>
          <cell r="CA22">
            <v>373.70853632999996</v>
          </cell>
          <cell r="CB22">
            <v>410.29827</v>
          </cell>
          <cell r="CC22">
            <v>417.85172591999753</v>
          </cell>
          <cell r="CD22">
            <v>429.34534141</v>
          </cell>
          <cell r="CE22">
            <v>440.04521122659901</v>
          </cell>
          <cell r="CF22">
            <v>449.73889662825854</v>
          </cell>
          <cell r="CG22">
            <v>458.18273335934066</v>
          </cell>
          <cell r="CH22">
            <v>465.09787625155269</v>
          </cell>
          <cell r="CI22">
            <v>470.16587137002523</v>
          </cell>
          <cell r="CO22">
            <v>278.2</v>
          </cell>
          <cell r="CP22">
            <v>344.03008482999996</v>
          </cell>
          <cell r="CQ22">
            <v>360.09542646693296</v>
          </cell>
          <cell r="CR22">
            <v>378.36000100000001</v>
          </cell>
          <cell r="CS22">
            <v>408.06350099999997</v>
          </cell>
          <cell r="CT22">
            <v>439.80698691087605</v>
          </cell>
          <cell r="CU22">
            <v>473.68415211960325</v>
          </cell>
          <cell r="CV22">
            <v>509.78455911095989</v>
          </cell>
          <cell r="CW22">
            <v>548.19152962747228</v>
          </cell>
          <cell r="CX22">
            <v>588.97960605922958</v>
          </cell>
          <cell r="DD22">
            <v>199.40799999999999</v>
          </cell>
          <cell r="DE22">
            <v>408.97748032560008</v>
          </cell>
          <cell r="DF22">
            <v>674.83112993880013</v>
          </cell>
          <cell r="DG22">
            <v>406.5157150965648</v>
          </cell>
          <cell r="DH22">
            <v>285.41892534193943</v>
          </cell>
          <cell r="DI22">
            <v>199.38559993579892</v>
          </cell>
          <cell r="DJ22">
            <v>138.3970762879193</v>
          </cell>
          <cell r="DK22">
            <v>95.279046770303111</v>
          </cell>
          <cell r="DL22">
            <v>64.896556253709036</v>
          </cell>
          <cell r="DM22">
            <v>43.57647803798676</v>
          </cell>
          <cell r="DT22">
            <v>0</v>
          </cell>
          <cell r="DU22">
            <v>0</v>
          </cell>
          <cell r="DV22">
            <v>0</v>
          </cell>
          <cell r="DW22">
            <v>0</v>
          </cell>
          <cell r="DX22">
            <v>0</v>
          </cell>
          <cell r="EA22">
            <v>0</v>
          </cell>
          <cell r="EB22">
            <v>4201.9508362071256</v>
          </cell>
          <cell r="EC22">
            <v>4434.1689684965313</v>
          </cell>
          <cell r="ED22">
            <v>6329.8601529128337</v>
          </cell>
          <cell r="EE22">
            <v>6638.9125964897103</v>
          </cell>
          <cell r="EH22">
            <v>0</v>
          </cell>
          <cell r="EI22">
            <v>0</v>
          </cell>
          <cell r="EJ22">
            <v>-59.102117999999997</v>
          </cell>
          <cell r="EK22">
            <v>0</v>
          </cell>
          <cell r="EL22">
            <v>0</v>
          </cell>
          <cell r="EO22">
            <v>2950.06</v>
          </cell>
          <cell r="EP22">
            <v>3280.3698351599996</v>
          </cell>
          <cell r="EQ22">
            <v>3519.5197584669331</v>
          </cell>
          <cell r="ER22">
            <v>3693.3118256499965</v>
          </cell>
          <cell r="ES22">
            <v>3878.2265546099993</v>
          </cell>
          <cell r="EV22">
            <v>1502.25</v>
          </cell>
          <cell r="EW22">
            <v>5763.4598972071253</v>
          </cell>
          <cell r="EX22">
            <v>6017.9838794965326</v>
          </cell>
          <cell r="EY22">
            <v>6100.8601529128346</v>
          </cell>
          <cell r="EZ22">
            <v>6203.9125964897103</v>
          </cell>
          <cell r="FC22">
            <v>1922.2000000000003</v>
          </cell>
          <cell r="FD22">
            <v>2073.073676</v>
          </cell>
          <cell r="FE22">
            <v>2149.3728529999998</v>
          </cell>
          <cell r="FF22">
            <v>2255.8001447300003</v>
          </cell>
          <cell r="FG22">
            <v>2380.1177232</v>
          </cell>
        </row>
        <row r="23">
          <cell r="A23" t="str">
            <v>Operating expenses  - Thomson + (includes unalloc. Savings)</v>
          </cell>
          <cell r="C23">
            <v>0</v>
          </cell>
          <cell r="D23">
            <v>0</v>
          </cell>
          <cell r="E23">
            <v>0</v>
          </cell>
          <cell r="F23">
            <v>0</v>
          </cell>
          <cell r="G23">
            <v>0</v>
          </cell>
          <cell r="H23" t="e">
            <v>#REF!</v>
          </cell>
          <cell r="I23" t="e">
            <v>#REF!</v>
          </cell>
          <cell r="J23" t="e">
            <v>#REF!</v>
          </cell>
          <cell r="K23" t="e">
            <v>#REF!</v>
          </cell>
          <cell r="L23" t="e">
            <v>#REF!</v>
          </cell>
          <cell r="S23">
            <v>0</v>
          </cell>
          <cell r="T23">
            <v>0</v>
          </cell>
          <cell r="U23">
            <v>0</v>
          </cell>
          <cell r="V23">
            <v>0</v>
          </cell>
          <cell r="W23">
            <v>0</v>
          </cell>
          <cell r="X23">
            <v>0</v>
          </cell>
          <cell r="Y23">
            <v>0</v>
          </cell>
          <cell r="Z23">
            <v>0</v>
          </cell>
          <cell r="AA23">
            <v>0</v>
          </cell>
          <cell r="AB23">
            <v>0</v>
          </cell>
          <cell r="AG23">
            <v>0</v>
          </cell>
          <cell r="AH23">
            <v>0</v>
          </cell>
          <cell r="AI23">
            <v>0</v>
          </cell>
          <cell r="AJ23">
            <v>0</v>
          </cell>
          <cell r="AK23">
            <v>0</v>
          </cell>
          <cell r="AL23">
            <v>0</v>
          </cell>
          <cell r="AM23">
            <v>0</v>
          </cell>
          <cell r="AN23">
            <v>0</v>
          </cell>
          <cell r="AO23">
            <v>0</v>
          </cell>
          <cell r="AP23">
            <v>0</v>
          </cell>
          <cell r="AU23">
            <v>0</v>
          </cell>
          <cell r="AV23">
            <v>0</v>
          </cell>
          <cell r="AW23">
            <v>0</v>
          </cell>
          <cell r="AX23">
            <v>0</v>
          </cell>
          <cell r="AY23">
            <v>0</v>
          </cell>
          <cell r="AZ23">
            <v>0</v>
          </cell>
          <cell r="BA23">
            <v>0</v>
          </cell>
          <cell r="BB23">
            <v>0</v>
          </cell>
          <cell r="BC23">
            <v>0</v>
          </cell>
          <cell r="BD23">
            <v>0</v>
          </cell>
          <cell r="BJ23">
            <v>0</v>
          </cell>
          <cell r="BK23">
            <v>0</v>
          </cell>
          <cell r="BL23">
            <v>0</v>
          </cell>
          <cell r="BM23">
            <v>0</v>
          </cell>
          <cell r="BN23">
            <v>0</v>
          </cell>
          <cell r="BO23">
            <v>0</v>
          </cell>
          <cell r="BP23">
            <v>0</v>
          </cell>
          <cell r="BQ23">
            <v>0</v>
          </cell>
          <cell r="BR23">
            <v>0</v>
          </cell>
          <cell r="BS23">
            <v>0</v>
          </cell>
          <cell r="BZ23">
            <v>0</v>
          </cell>
          <cell r="CA23">
            <v>0</v>
          </cell>
          <cell r="CB23">
            <v>0</v>
          </cell>
          <cell r="CC23">
            <v>0</v>
          </cell>
          <cell r="CD23">
            <v>0</v>
          </cell>
          <cell r="CE23">
            <v>0</v>
          </cell>
          <cell r="CF23">
            <v>0</v>
          </cell>
          <cell r="CG23">
            <v>0</v>
          </cell>
          <cell r="CH23">
            <v>0</v>
          </cell>
          <cell r="CI23">
            <v>0</v>
          </cell>
          <cell r="CO23">
            <v>0</v>
          </cell>
          <cell r="CP23">
            <v>0</v>
          </cell>
          <cell r="CQ23">
            <v>0</v>
          </cell>
          <cell r="CR23">
            <v>0</v>
          </cell>
          <cell r="CS23">
            <v>0</v>
          </cell>
          <cell r="CT23">
            <v>0</v>
          </cell>
          <cell r="CU23">
            <v>0</v>
          </cell>
          <cell r="CV23">
            <v>0</v>
          </cell>
          <cell r="CW23">
            <v>0</v>
          </cell>
          <cell r="CX23">
            <v>0</v>
          </cell>
          <cell r="DD23">
            <v>0</v>
          </cell>
          <cell r="DE23">
            <v>0</v>
          </cell>
          <cell r="DF23">
            <v>0</v>
          </cell>
          <cell r="DG23">
            <v>0</v>
          </cell>
          <cell r="DH23">
            <v>0</v>
          </cell>
          <cell r="DI23">
            <v>-3.3840000000000003</v>
          </cell>
          <cell r="DJ23">
            <v>0</v>
          </cell>
          <cell r="DK23">
            <v>0</v>
          </cell>
          <cell r="DL23">
            <v>0</v>
          </cell>
          <cell r="DM23">
            <v>0</v>
          </cell>
          <cell r="DT23">
            <v>0</v>
          </cell>
          <cell r="DU23">
            <v>0</v>
          </cell>
          <cell r="DV23">
            <v>0</v>
          </cell>
          <cell r="DW23">
            <v>0</v>
          </cell>
          <cell r="DX23">
            <v>0</v>
          </cell>
          <cell r="EA23">
            <v>0</v>
          </cell>
          <cell r="EB23">
            <v>0</v>
          </cell>
          <cell r="EC23">
            <v>0</v>
          </cell>
          <cell r="ED23">
            <v>0</v>
          </cell>
          <cell r="EE23">
            <v>0</v>
          </cell>
          <cell r="EH23">
            <v>0</v>
          </cell>
          <cell r="EI23">
            <v>0</v>
          </cell>
          <cell r="EJ23">
            <v>0</v>
          </cell>
          <cell r="EK23">
            <v>0</v>
          </cell>
          <cell r="EL23">
            <v>0</v>
          </cell>
          <cell r="EO23">
            <v>0</v>
          </cell>
          <cell r="EP23">
            <v>0</v>
          </cell>
          <cell r="EQ23">
            <v>0</v>
          </cell>
          <cell r="ER23">
            <v>0</v>
          </cell>
          <cell r="ES23">
            <v>0</v>
          </cell>
          <cell r="EV23">
            <v>0</v>
          </cell>
          <cell r="EW23">
            <v>0</v>
          </cell>
          <cell r="EX23">
            <v>0</v>
          </cell>
          <cell r="EY23">
            <v>0</v>
          </cell>
          <cell r="EZ23">
            <v>0</v>
          </cell>
          <cell r="FC23">
            <v>0</v>
          </cell>
          <cell r="FD23">
            <v>0</v>
          </cell>
          <cell r="FE23">
            <v>0</v>
          </cell>
          <cell r="FF23">
            <v>0</v>
          </cell>
          <cell r="FG23">
            <v>0</v>
          </cell>
        </row>
        <row r="24">
          <cell r="A24" t="str">
            <v>Growth Y/Y %</v>
          </cell>
          <cell r="D24">
            <v>3.2456850191086906E-2</v>
          </cell>
          <cell r="E24">
            <v>7.9959765840309949E-2</v>
          </cell>
          <cell r="F24">
            <v>-1.6104628236457419E-4</v>
          </cell>
          <cell r="G24">
            <v>1.9252532316660131E-2</v>
          </cell>
          <cell r="H24" t="e">
            <v>#REF!</v>
          </cell>
          <cell r="I24" t="e">
            <v>#REF!</v>
          </cell>
          <cell r="J24" t="e">
            <v>#REF!</v>
          </cell>
          <cell r="K24" t="e">
            <v>#REF!</v>
          </cell>
          <cell r="L24" t="e">
            <v>#REF!</v>
          </cell>
          <cell r="T24">
            <v>9.3189249137336061E-2</v>
          </cell>
          <cell r="U24">
            <v>3.6555095755555822E-2</v>
          </cell>
          <cell r="V24">
            <v>5.2348838710720935E-2</v>
          </cell>
          <cell r="W24">
            <v>5.8001706164898303E-2</v>
          </cell>
          <cell r="X24">
            <v>5.7877169817034613E-2</v>
          </cell>
          <cell r="Y24">
            <v>5.7749665336201517E-2</v>
          </cell>
          <cell r="Z24">
            <v>5.7619090875599577E-2</v>
          </cell>
          <cell r="AA24">
            <v>5.7485339888222242E-2</v>
          </cell>
          <cell r="AB24">
            <v>5.7348300852432921E-2</v>
          </cell>
          <cell r="AH24">
            <v>0.22534056238671396</v>
          </cell>
          <cell r="AI24">
            <v>0.20888375099307344</v>
          </cell>
          <cell r="AJ24">
            <v>8.4409217248155421E-2</v>
          </cell>
          <cell r="AK24">
            <v>7.4565474885653682E-2</v>
          </cell>
          <cell r="AL24">
            <v>7.4481547344271037E-2</v>
          </cell>
          <cell r="AM24">
            <v>7.4395849777273426E-2</v>
          </cell>
          <cell r="AN24">
            <v>7.4308331039717013E-2</v>
          </cell>
          <cell r="AO24">
            <v>7.4218938018683733E-2</v>
          </cell>
          <cell r="AP24">
            <v>7.4127615537592506E-2</v>
          </cell>
          <cell r="AV24">
            <v>2.7451189883913596E-2</v>
          </cell>
          <cell r="AW24">
            <v>4.3972754601848463E-2</v>
          </cell>
          <cell r="AX24">
            <v>4.0534131041188859E-2</v>
          </cell>
          <cell r="AY24">
            <v>4.5684544095735635E-2</v>
          </cell>
          <cell r="AZ24">
            <v>4.5298752706584455E-2</v>
          </cell>
          <cell r="BA24">
            <v>4.4893147555091106E-2</v>
          </cell>
          <cell r="BB24">
            <v>4.446638805048253E-2</v>
          </cell>
          <cell r="BC24">
            <v>4.4017013052200626E-2</v>
          </cell>
          <cell r="BD24">
            <v>4.3543426987239897E-2</v>
          </cell>
          <cell r="BK24">
            <v>5.1428897320685785E-2</v>
          </cell>
          <cell r="BL24">
            <v>4.0144098926444549E-2</v>
          </cell>
          <cell r="BM24">
            <v>-1.0097387754327063</v>
          </cell>
          <cell r="BN24">
            <v>3.1875</v>
          </cell>
          <cell r="BO24">
            <v>1.7389671821368955</v>
          </cell>
          <cell r="BP24">
            <v>1.3860176376181661</v>
          </cell>
          <cell r="BQ24">
            <v>1.2350867650155202</v>
          </cell>
          <cell r="BR24">
            <v>1.1559941414291748</v>
          </cell>
          <cell r="BS24">
            <v>1.1101250694118425</v>
          </cell>
          <cell r="CA24">
            <v>6.1370452513490381E-2</v>
          </cell>
          <cell r="CB24">
            <v>9.7909815037486414E-2</v>
          </cell>
          <cell r="CC24">
            <v>1.8409670408791934E-2</v>
          </cell>
          <cell r="CD24">
            <v>2.750644493497445E-2</v>
          </cell>
          <cell r="CE24">
            <v>2.4921359997664982E-2</v>
          </cell>
          <cell r="CF24">
            <v>2.2028839660904298E-2</v>
          </cell>
          <cell r="CG24">
            <v>1.8774975423265561E-2</v>
          </cell>
          <cell r="CH24">
            <v>1.5092543626668453E-2</v>
          </cell>
          <cell r="CI24">
            <v>1.0896620641053012E-2</v>
          </cell>
          <cell r="CP24">
            <v>0.23662862987059663</v>
          </cell>
          <cell r="CQ24">
            <v>4.6697490554849619E-2</v>
          </cell>
          <cell r="CR24">
            <v>5.0721484336164524E-2</v>
          </cell>
          <cell r="CS24">
            <v>7.8505920080066627E-2</v>
          </cell>
          <cell r="CT24">
            <v>7.7790554247281429E-2</v>
          </cell>
          <cell r="CU24">
            <v>7.7027346579175981E-2</v>
          </cell>
          <cell r="CV24">
            <v>7.6211979712256461E-2</v>
          </cell>
          <cell r="CW24">
            <v>7.5339611273225637E-2</v>
          </cell>
          <cell r="CX24">
            <v>7.4404791441186946E-2</v>
          </cell>
          <cell r="DE24">
            <v>1.0509582380125178</v>
          </cell>
          <cell r="DF24">
            <v>0.65004471493527083</v>
          </cell>
          <cell r="DG24">
            <v>-0.39760378995344903</v>
          </cell>
          <cell r="DH24">
            <v>-0.29788956553834511</v>
          </cell>
          <cell r="DI24">
            <v>-0.30142824377560218</v>
          </cell>
          <cell r="DJ24">
            <v>-0.30588228872856205</v>
          </cell>
          <cell r="DK24">
            <v>-0.31155303763725517</v>
          </cell>
          <cell r="DL24">
            <v>-0.3188790352808587</v>
          </cell>
          <cell r="DM24">
            <v>-0.32852403034103628</v>
          </cell>
          <cell r="DU24" t="e">
            <v>#DIV/0!</v>
          </cell>
          <cell r="DV24" t="e">
            <v>#DIV/0!</v>
          </cell>
          <cell r="DW24" t="e">
            <v>#DIV/0!</v>
          </cell>
          <cell r="DX24" t="e">
            <v>#DIV/0!</v>
          </cell>
          <cell r="EB24" t="e">
            <v>#DIV/0!</v>
          </cell>
          <cell r="EC24">
            <v>5.5264362040707837E-2</v>
          </cell>
          <cell r="ED24">
            <v>0.42751893260825913</v>
          </cell>
          <cell r="EE24">
            <v>4.8824529470000932E-2</v>
          </cell>
          <cell r="EI24" t="e">
            <v>#DIV/0!</v>
          </cell>
          <cell r="EJ24" t="e">
            <v>#DIV/0!</v>
          </cell>
          <cell r="EK24">
            <v>-1</v>
          </cell>
          <cell r="EL24" t="e">
            <v>#DIV/0!</v>
          </cell>
          <cell r="EP24">
            <v>0.11196715834932158</v>
          </cell>
          <cell r="EQ24">
            <v>7.290334179507818E-2</v>
          </cell>
          <cell r="ER24">
            <v>4.9379483313020334E-2</v>
          </cell>
          <cell r="ES24">
            <v>5.006745644268995E-2</v>
          </cell>
          <cell r="EW24">
            <v>2.8365517704823602</v>
          </cell>
          <cell r="EX24">
            <v>4.4161664491279895E-2</v>
          </cell>
          <cell r="EY24">
            <v>1.3771434931665993E-2</v>
          </cell>
          <cell r="EZ24">
            <v>1.6891461366750571E-2</v>
          </cell>
          <cell r="FD24">
            <v>7.8490103006971124E-2</v>
          </cell>
          <cell r="FE24">
            <v>3.680485545849943E-2</v>
          </cell>
          <cell r="FF24">
            <v>4.9515509410781755E-2</v>
          </cell>
          <cell r="FG24">
            <v>5.511019172528675E-2</v>
          </cell>
        </row>
        <row r="25">
          <cell r="A25" t="str">
            <v>Operating expenses - disposals</v>
          </cell>
          <cell r="C25">
            <v>0</v>
          </cell>
          <cell r="D25">
            <v>-71.97</v>
          </cell>
          <cell r="E25">
            <v>-68.3</v>
          </cell>
          <cell r="S25">
            <v>0</v>
          </cell>
          <cell r="T25">
            <v>0</v>
          </cell>
          <cell r="AG25">
            <v>0</v>
          </cell>
          <cell r="AH25">
            <v>0</v>
          </cell>
          <cell r="AU25">
            <v>0</v>
          </cell>
          <cell r="AV25">
            <v>0</v>
          </cell>
          <cell r="BJ25">
            <v>0</v>
          </cell>
          <cell r="BK25">
            <v>0</v>
          </cell>
          <cell r="BZ25">
            <v>0</v>
          </cell>
          <cell r="CA25">
            <v>0</v>
          </cell>
          <cell r="CO25">
            <v>0</v>
          </cell>
          <cell r="CP25">
            <v>0</v>
          </cell>
          <cell r="DD25">
            <v>0</v>
          </cell>
          <cell r="DE25">
            <v>0</v>
          </cell>
          <cell r="DT25">
            <v>0</v>
          </cell>
          <cell r="DU25">
            <v>0</v>
          </cell>
          <cell r="EA25">
            <v>0</v>
          </cell>
          <cell r="EB25">
            <v>0</v>
          </cell>
          <cell r="EH25">
            <v>0</v>
          </cell>
          <cell r="EI25">
            <v>0</v>
          </cell>
          <cell r="EO25">
            <v>0</v>
          </cell>
          <cell r="EP25">
            <v>0</v>
          </cell>
          <cell r="EV25">
            <v>0</v>
          </cell>
          <cell r="EW25">
            <v>0</v>
          </cell>
          <cell r="FC25">
            <v>0</v>
          </cell>
          <cell r="FD25">
            <v>0</v>
          </cell>
        </row>
        <row r="26">
          <cell r="A26" t="str">
            <v>Operating expenses - exchange to average rates</v>
          </cell>
          <cell r="C26">
            <v>-7.9999999999813554E-3</v>
          </cell>
          <cell r="S26">
            <v>0</v>
          </cell>
          <cell r="T26">
            <v>0</v>
          </cell>
          <cell r="AG26">
            <v>0</v>
          </cell>
          <cell r="AH26">
            <v>0</v>
          </cell>
          <cell r="AU26">
            <v>0</v>
          </cell>
          <cell r="AV26">
            <v>0</v>
          </cell>
          <cell r="BJ26">
            <v>0</v>
          </cell>
          <cell r="BK26">
            <v>0</v>
          </cell>
          <cell r="BZ26">
            <v>0</v>
          </cell>
          <cell r="CA26">
            <v>0</v>
          </cell>
          <cell r="CO26">
            <v>0</v>
          </cell>
          <cell r="CP26">
            <v>0</v>
          </cell>
          <cell r="DD26">
            <v>-7.9999999999813554E-3</v>
          </cell>
          <cell r="DE26">
            <v>0</v>
          </cell>
          <cell r="DT26">
            <v>0</v>
          </cell>
          <cell r="DU26">
            <v>0</v>
          </cell>
          <cell r="EA26">
            <v>0</v>
          </cell>
          <cell r="EB26">
            <v>-4201.9508362071256</v>
          </cell>
          <cell r="EH26">
            <v>0</v>
          </cell>
          <cell r="EI26">
            <v>0</v>
          </cell>
          <cell r="EO26">
            <v>0</v>
          </cell>
          <cell r="EP26">
            <v>0</v>
          </cell>
          <cell r="EV26">
            <v>0</v>
          </cell>
          <cell r="EW26">
            <v>0</v>
          </cell>
          <cell r="FC26">
            <v>0</v>
          </cell>
          <cell r="FD26">
            <v>0</v>
          </cell>
        </row>
        <row r="27">
          <cell r="A27" t="str">
            <v>Total Operating expenses</v>
          </cell>
          <cell r="C27">
            <v>9172.3919999999998</v>
          </cell>
          <cell r="D27">
            <v>9398.1372126927254</v>
          </cell>
          <cell r="E27">
            <v>10159.034767902267</v>
          </cell>
          <cell r="F27">
            <v>10225.687693659398</v>
          </cell>
          <cell r="G27">
            <v>10422.55807644165</v>
          </cell>
          <cell r="H27" t="e">
            <v>#REF!</v>
          </cell>
          <cell r="I27" t="e">
            <v>#REF!</v>
          </cell>
          <cell r="J27" t="e">
            <v>#REF!</v>
          </cell>
          <cell r="K27" t="e">
            <v>#REF!</v>
          </cell>
          <cell r="L27" t="e">
            <v>#REF!</v>
          </cell>
          <cell r="M27">
            <v>3.5088572896209813E-2</v>
          </cell>
          <cell r="N27" t="e">
            <v>#REF!</v>
          </cell>
          <cell r="O27" t="e">
            <v>#REF!</v>
          </cell>
          <cell r="S27">
            <v>1449</v>
          </cell>
          <cell r="T27">
            <v>1584.0312219999998</v>
          </cell>
          <cell r="U27">
            <v>1641.935635</v>
          </cell>
          <cell r="V27">
            <v>1727.8890587300002</v>
          </cell>
          <cell r="W27">
            <v>1828.1095722000002</v>
          </cell>
          <cell r="X27">
            <v>1933.9153803543661</v>
          </cell>
          <cell r="Y27">
            <v>2045.5983463583636</v>
          </cell>
          <cell r="Z27">
            <v>2163.4638633721625</v>
          </cell>
          <cell r="AA27">
            <v>2287.8313188939974</v>
          </cell>
          <cell r="AB27">
            <v>2419.0345576695486</v>
          </cell>
          <cell r="AC27">
            <v>5.9823290584819722E-2</v>
          </cell>
          <cell r="AD27">
            <v>5.9433780227761135E-2</v>
          </cell>
          <cell r="AE27">
            <v>5.7680188609509297E-2</v>
          </cell>
          <cell r="AG27">
            <v>408.2600000000001</v>
          </cell>
          <cell r="AH27">
            <v>500.25753799999995</v>
          </cell>
          <cell r="AI27">
            <v>604.75320899999997</v>
          </cell>
          <cell r="AJ27">
            <v>655.79995400000007</v>
          </cell>
          <cell r="AK27">
            <v>704.69998899999996</v>
          </cell>
          <cell r="AL27">
            <v>757.18713459421076</v>
          </cell>
          <cell r="AM27">
            <v>813.51871491276574</v>
          </cell>
          <cell r="AN27">
            <v>873.96993288750878</v>
          </cell>
          <cell r="AO27">
            <v>938.83505316667993</v>
          </cell>
          <cell r="AP27">
            <v>1008.4286570410347</v>
          </cell>
          <cell r="AQ27">
            <v>0.14621703433089994</v>
          </cell>
          <cell r="AR27">
            <v>0.13149666697365769</v>
          </cell>
          <cell r="AS27">
            <v>7.4349615690793458E-2</v>
          </cell>
          <cell r="AU27">
            <v>482.4</v>
          </cell>
          <cell r="AV27">
            <v>495.64245399999993</v>
          </cell>
          <cell r="AW27">
            <v>517.43721799999992</v>
          </cell>
          <cell r="AX27">
            <v>538.41108600000007</v>
          </cell>
          <cell r="AY27">
            <v>563.008151</v>
          </cell>
          <cell r="AZ27">
            <v>588.51171800394036</v>
          </cell>
          <cell r="BA27">
            <v>614.93186139819147</v>
          </cell>
          <cell r="BB27">
            <v>642.27566017172899</v>
          </cell>
          <cell r="BC27">
            <v>670.54671628861877</v>
          </cell>
          <cell r="BD27">
            <v>699.74461827086566</v>
          </cell>
          <cell r="BE27">
            <v>3.9385959373084534E-2</v>
          </cell>
          <cell r="BF27">
            <v>4.0565836281998724E-2</v>
          </cell>
          <cell r="BG27">
            <v>4.4650289396042764E-2</v>
          </cell>
          <cell r="BJ27">
            <v>1502.25</v>
          </cell>
          <cell r="BK27">
            <v>1579.5090610000002</v>
          </cell>
          <cell r="BL27">
            <v>1642.9170289999997</v>
          </cell>
          <cell r="BM27">
            <v>-16</v>
          </cell>
          <cell r="BN27">
            <v>-67</v>
          </cell>
          <cell r="BO27">
            <v>-183.51080120317201</v>
          </cell>
          <cell r="BP27">
            <v>-437.86000836420942</v>
          </cell>
          <cell r="BQ27">
            <v>-978.65510962442943</v>
          </cell>
          <cell r="BR27">
            <v>-2109.9746828299967</v>
          </cell>
          <cell r="BS27">
            <v>-4452.3104740638773</v>
          </cell>
          <cell r="BT27" t="e">
            <v>#NUM!</v>
          </cell>
          <cell r="BU27">
            <v>-1.6567255058849559</v>
          </cell>
          <cell r="BV27">
            <v>1.555117696188022</v>
          </cell>
          <cell r="BZ27">
            <v>352.1</v>
          </cell>
          <cell r="CA27">
            <v>373.70853632999996</v>
          </cell>
          <cell r="CB27">
            <v>410.29827</v>
          </cell>
          <cell r="CC27">
            <v>417.85172591999753</v>
          </cell>
          <cell r="CD27">
            <v>429.34534141</v>
          </cell>
          <cell r="CE27">
            <v>440.04521122659901</v>
          </cell>
          <cell r="CF27">
            <v>449.73889662825854</v>
          </cell>
          <cell r="CG27">
            <v>458.18273335934066</v>
          </cell>
          <cell r="CH27">
            <v>465.09787625155269</v>
          </cell>
          <cell r="CI27">
            <v>470.16587137002523</v>
          </cell>
          <cell r="CJ27">
            <v>5.083658036380645E-2</v>
          </cell>
          <cell r="CK27">
            <v>4.5601637749854262E-2</v>
          </cell>
          <cell r="CL27">
            <v>1.9854344125737944E-2</v>
          </cell>
          <cell r="CO27">
            <v>278.2</v>
          </cell>
          <cell r="CP27">
            <v>344.03008482999996</v>
          </cell>
          <cell r="CQ27">
            <v>360.09542646693296</v>
          </cell>
          <cell r="CR27">
            <v>378.36000100000001</v>
          </cell>
          <cell r="CS27">
            <v>408.06350099999997</v>
          </cell>
          <cell r="CT27">
            <v>439.80698691087605</v>
          </cell>
          <cell r="CU27">
            <v>473.68415211960325</v>
          </cell>
          <cell r="CV27">
            <v>509.78455911095989</v>
          </cell>
          <cell r="CW27">
            <v>548.19152962747228</v>
          </cell>
          <cell r="CX27">
            <v>588.97960605922958</v>
          </cell>
          <cell r="CY27">
            <v>0.10050661253164761</v>
          </cell>
          <cell r="CZ27">
            <v>9.592541808059929E-2</v>
          </cell>
          <cell r="DA27">
            <v>7.6545789083743987E-2</v>
          </cell>
          <cell r="DD27">
            <v>199.4</v>
          </cell>
          <cell r="DE27">
            <v>408.97748032560008</v>
          </cell>
          <cell r="DF27">
            <v>674.83112993880013</v>
          </cell>
          <cell r="DG27">
            <v>406.5157150965648</v>
          </cell>
          <cell r="DH27">
            <v>285.41892534193943</v>
          </cell>
          <cell r="DI27">
            <v>196.00159993579894</v>
          </cell>
          <cell r="DJ27">
            <v>138.3970762879193</v>
          </cell>
          <cell r="DK27">
            <v>95.279046770303111</v>
          </cell>
          <cell r="DL27">
            <v>64.896556253709036</v>
          </cell>
          <cell r="DM27">
            <v>43.57647803798676</v>
          </cell>
          <cell r="DN27">
            <v>9.3803737858404457E-2</v>
          </cell>
          <cell r="DO27">
            <v>-3.4321038992166653E-3</v>
          </cell>
          <cell r="DP27">
            <v>-0.31077271076502277</v>
          </cell>
          <cell r="DT27">
            <v>0</v>
          </cell>
          <cell r="DU27">
            <v>0</v>
          </cell>
          <cell r="DV27">
            <v>0</v>
          </cell>
          <cell r="DW27">
            <v>0</v>
          </cell>
          <cell r="DX27">
            <v>0</v>
          </cell>
          <cell r="DY27" t="e">
            <v>#DIV/0!</v>
          </cell>
          <cell r="EA27">
            <v>0</v>
          </cell>
          <cell r="EB27">
            <v>0</v>
          </cell>
          <cell r="EC27">
            <v>4434.1689684965313</v>
          </cell>
          <cell r="ED27">
            <v>6329.8601529128337</v>
          </cell>
          <cell r="EE27">
            <v>6638.9125964897103</v>
          </cell>
          <cell r="EF27" t="e">
            <v>#DIV/0!</v>
          </cell>
          <cell r="EH27">
            <v>0</v>
          </cell>
          <cell r="EI27">
            <v>0</v>
          </cell>
          <cell r="EJ27">
            <v>-59.102117999999997</v>
          </cell>
          <cell r="EK27">
            <v>0</v>
          </cell>
          <cell r="EL27">
            <v>0</v>
          </cell>
          <cell r="EO27">
            <v>2950.06</v>
          </cell>
          <cell r="EP27">
            <v>3280.3698351599996</v>
          </cell>
          <cell r="EQ27">
            <v>3519.5197584669331</v>
          </cell>
          <cell r="ER27">
            <v>3693.3118256499965</v>
          </cell>
          <cell r="ES27">
            <v>3878.2265546099993</v>
          </cell>
          <cell r="ET27">
            <v>7.0780815667365049E-2</v>
          </cell>
          <cell r="EV27">
            <v>1502.25</v>
          </cell>
          <cell r="EW27">
            <v>5763.4598972071253</v>
          </cell>
          <cell r="EX27">
            <v>6017.9838794965326</v>
          </cell>
          <cell r="EY27">
            <v>6100.8601529128346</v>
          </cell>
          <cell r="EZ27">
            <v>6203.9125964897103</v>
          </cell>
          <cell r="FA27">
            <v>0.42554478109295135</v>
          </cell>
          <cell r="FC27">
            <v>1922.2000000000003</v>
          </cell>
          <cell r="FD27">
            <v>2073.073676</v>
          </cell>
          <cell r="FE27">
            <v>2149.3728529999998</v>
          </cell>
          <cell r="FF27">
            <v>2255.8001447300003</v>
          </cell>
          <cell r="FG27">
            <v>2380.1177232</v>
          </cell>
        </row>
        <row r="29">
          <cell r="A29" t="str">
            <v>EBITDA</v>
          </cell>
        </row>
        <row r="30">
          <cell r="A30" t="str">
            <v>Ongoing EBITDA at plan rates</v>
          </cell>
          <cell r="C30">
            <v>2840.5</v>
          </cell>
          <cell r="D30">
            <v>2988.9294195051916</v>
          </cell>
          <cell r="E30">
            <v>3097.5407141467999</v>
          </cell>
          <cell r="F30">
            <v>3643.875026174243</v>
          </cell>
          <cell r="G30">
            <v>4276.3469174440879</v>
          </cell>
          <cell r="H30" t="e">
            <v>#REF!</v>
          </cell>
          <cell r="I30" t="e">
            <v>#REF!</v>
          </cell>
          <cell r="J30" t="e">
            <v>#REF!</v>
          </cell>
          <cell r="K30" t="e">
            <v>#REF!</v>
          </cell>
          <cell r="L30" t="e">
            <v>#REF!</v>
          </cell>
          <cell r="M30">
            <v>0.12681449093046115</v>
          </cell>
          <cell r="N30" t="e">
            <v>#REF!</v>
          </cell>
          <cell r="O30" t="e">
            <v>#REF!</v>
          </cell>
          <cell r="S30">
            <v>1035</v>
          </cell>
          <cell r="T30">
            <v>1131.2871729999999</v>
          </cell>
          <cell r="U30">
            <v>1248.2643639999999</v>
          </cell>
          <cell r="V30">
            <v>1335.5109412699999</v>
          </cell>
          <cell r="W30">
            <v>1436.1904278</v>
          </cell>
          <cell r="X30">
            <v>1544.4597877594945</v>
          </cell>
          <cell r="Y30">
            <v>1660.8911950903778</v>
          </cell>
          <cell r="Z30">
            <v>1786.0999579215397</v>
          </cell>
          <cell r="AA30">
            <v>1920.7477703039622</v>
          </cell>
          <cell r="AB30">
            <v>2065.54620908272</v>
          </cell>
          <cell r="AC30">
            <v>8.5345273996662696E-2</v>
          </cell>
          <cell r="AD30">
            <v>8.3346167049780373E-2</v>
          </cell>
          <cell r="AE30">
            <v>7.5386493228021934E-2</v>
          </cell>
          <cell r="AG30">
            <v>189.86</v>
          </cell>
          <cell r="AH30">
            <v>204.518136</v>
          </cell>
          <cell r="AI30">
            <v>256.83097800000002</v>
          </cell>
          <cell r="AJ30">
            <v>284.20004599999999</v>
          </cell>
          <cell r="AK30">
            <v>310.30001099999998</v>
          </cell>
          <cell r="AL30">
            <v>338.7969079589808</v>
          </cell>
          <cell r="AM30">
            <v>369.91086295052082</v>
          </cell>
          <cell r="AN30">
            <v>403.88221767763577</v>
          </cell>
          <cell r="AO30">
            <v>440.97338600738567</v>
          </cell>
          <cell r="AP30">
            <v>481.47088100330217</v>
          </cell>
          <cell r="AQ30">
            <v>0.13067314862879398</v>
          </cell>
          <cell r="AR30">
            <v>0.12279686746094121</v>
          </cell>
          <cell r="AS30">
            <v>9.1836596676694304E-2</v>
          </cell>
          <cell r="AU30">
            <v>104.9</v>
          </cell>
          <cell r="AV30">
            <v>117.89921699999999</v>
          </cell>
          <cell r="AW30">
            <v>131.245439</v>
          </cell>
          <cell r="AX30">
            <v>144.38878700000001</v>
          </cell>
          <cell r="AY30">
            <v>157.29164700000001</v>
          </cell>
          <cell r="AZ30">
            <v>171.34753141165049</v>
          </cell>
          <cell r="BA30">
            <v>186.65947671631</v>
          </cell>
          <cell r="BB30">
            <v>203.33972693368878</v>
          </cell>
          <cell r="BC30">
            <v>221.51055642520336</v>
          </cell>
          <cell r="BD30">
            <v>241.30516622462289</v>
          </cell>
          <cell r="BE30">
            <v>0.10657930261615189</v>
          </cell>
          <cell r="BF30">
            <v>0.10311419393202881</v>
          </cell>
          <cell r="BG30">
            <v>8.9361925313494073E-2</v>
          </cell>
          <cell r="BJ30">
            <v>563.02</v>
          </cell>
          <cell r="BK30">
            <v>612.1173</v>
          </cell>
          <cell r="BL30">
            <v>653.01125300000001</v>
          </cell>
          <cell r="BM30">
            <v>-53</v>
          </cell>
          <cell r="BN30">
            <v>-73</v>
          </cell>
          <cell r="BO30">
            <v>-100.54716981132074</v>
          </cell>
          <cell r="BP30">
            <v>-138.4894980420078</v>
          </cell>
          <cell r="BQ30">
            <v>-190.74968598238809</v>
          </cell>
          <cell r="BR30">
            <v>-262.73069956064774</v>
          </cell>
          <cell r="BS30">
            <v>-361.87435977221287</v>
          </cell>
          <cell r="BT30" t="e">
            <v>#NUM!</v>
          </cell>
          <cell r="BU30">
            <v>-1.7085478843881443</v>
          </cell>
          <cell r="BV30">
            <v>0.37735849056603765</v>
          </cell>
          <cell r="BZ30">
            <v>170.9</v>
          </cell>
          <cell r="CA30">
            <v>192.17813767000001</v>
          </cell>
          <cell r="CB30">
            <v>212.64895100000001</v>
          </cell>
          <cell r="CC30">
            <v>236.38251866037524</v>
          </cell>
          <cell r="CD30">
            <v>263.15223958999997</v>
          </cell>
          <cell r="CE30">
            <v>292.95356354471812</v>
          </cell>
          <cell r="CF30">
            <v>326.12981188099491</v>
          </cell>
          <cell r="CG30">
            <v>363.06318622848096</v>
          </cell>
          <cell r="CH30">
            <v>404.179171582376</v>
          </cell>
          <cell r="CI30">
            <v>449.9514380348395</v>
          </cell>
          <cell r="CJ30">
            <v>0.11395142127906377</v>
          </cell>
          <cell r="CK30">
            <v>0.11381059435395047</v>
          </cell>
          <cell r="CL30">
            <v>0.1132474646658892</v>
          </cell>
          <cell r="CO30">
            <v>96.5</v>
          </cell>
          <cell r="CP30">
            <v>108.69007037000004</v>
          </cell>
          <cell r="CQ30">
            <v>111.15639692380452</v>
          </cell>
          <cell r="CR30">
            <v>117.02499999999993</v>
          </cell>
          <cell r="CS30">
            <v>132.89999900000001</v>
          </cell>
          <cell r="CT30">
            <v>150.92851727579588</v>
          </cell>
          <cell r="CU30">
            <v>171.40268998098497</v>
          </cell>
          <cell r="CV30">
            <v>194.65428179508845</v>
          </cell>
          <cell r="CW30">
            <v>221.06006285762007</v>
          </cell>
          <cell r="CX30">
            <v>251.04791397323359</v>
          </cell>
          <cell r="CY30">
            <v>8.3301678567139437E-2</v>
          </cell>
          <cell r="CZ30">
            <v>9.3575566781874064E-2</v>
          </cell>
          <cell r="DA30">
            <v>0.13565476607562554</v>
          </cell>
          <cell r="DD30">
            <v>-224.80799999999999</v>
          </cell>
          <cell r="DE30">
            <v>-431.73548032560007</v>
          </cell>
          <cell r="DF30">
            <v>-724.13112793880009</v>
          </cell>
          <cell r="DG30">
            <v>-451.5157150965648</v>
          </cell>
          <cell r="DH30">
            <v>-324.11892534193942</v>
          </cell>
          <cell r="DI30">
            <v>-232.66759993579893</v>
          </cell>
          <cell r="DJ30">
            <v>-167.01959628791931</v>
          </cell>
          <cell r="DK30">
            <v>-119.89441397030312</v>
          </cell>
          <cell r="DL30">
            <v>-86.065772045709053</v>
          </cell>
          <cell r="DM30">
            <v>-61.782003619106774</v>
          </cell>
          <cell r="DN30">
            <v>9.577946405269655E-2</v>
          </cell>
          <cell r="DO30">
            <v>6.8964961953756898E-3</v>
          </cell>
          <cell r="DP30">
            <v>-0.28215361170181918</v>
          </cell>
          <cell r="DT30">
            <v>0</v>
          </cell>
          <cell r="DU30">
            <v>0</v>
          </cell>
          <cell r="DV30">
            <v>0</v>
          </cell>
          <cell r="DW30">
            <v>0</v>
          </cell>
          <cell r="DX30">
            <v>0</v>
          </cell>
          <cell r="DY30" t="e">
            <v>#DIV/0!</v>
          </cell>
          <cell r="EB30">
            <v>1035.9748657907919</v>
          </cell>
          <cell r="EC30">
            <v>1183.2800407850541</v>
          </cell>
          <cell r="ED30">
            <v>1987.3078491091201</v>
          </cell>
          <cell r="EE30">
            <v>2267.5239594074774</v>
          </cell>
          <cell r="EF30" t="e">
            <v>#DIV/0!</v>
          </cell>
          <cell r="EJ30">
            <v>59.102117999999997</v>
          </cell>
          <cell r="EO30">
            <v>1597.1600000000003</v>
          </cell>
          <cell r="EP30">
            <v>1754.5727340399999</v>
          </cell>
          <cell r="EQ30">
            <v>1949.8461289238046</v>
          </cell>
          <cell r="ER30">
            <v>2077.0072929303751</v>
          </cell>
          <cell r="ES30">
            <v>2210.0343243900002</v>
          </cell>
          <cell r="ET30">
            <v>8.4582639229098255E-2</v>
          </cell>
          <cell r="EV30">
            <v>563.02</v>
          </cell>
          <cell r="EW30">
            <v>1666.092165790792</v>
          </cell>
          <cell r="EX30">
            <v>1895.3934117850542</v>
          </cell>
          <cell r="EY30">
            <v>2027.3078491091201</v>
          </cell>
          <cell r="EZ30">
            <v>2412.5239594074774</v>
          </cell>
          <cell r="FA30">
            <v>0.43875535533284293</v>
          </cell>
          <cell r="FC30">
            <v>1139.9000000000001</v>
          </cell>
          <cell r="FD30">
            <v>1249.1863899999998</v>
          </cell>
          <cell r="FE30">
            <v>1379.5098029999999</v>
          </cell>
          <cell r="FF30">
            <v>1479.89972827</v>
          </cell>
          <cell r="FG30">
            <v>1593.4820748</v>
          </cell>
        </row>
        <row r="31">
          <cell r="A31" t="str">
            <v>Growth Y/Y %</v>
          </cell>
          <cell r="D31">
            <v>5.22546803397963E-2</v>
          </cell>
          <cell r="E31">
            <v>3.6337858610120177E-2</v>
          </cell>
          <cell r="F31">
            <v>0.17637679773901782</v>
          </cell>
          <cell r="G31">
            <v>0.17357123576597688</v>
          </cell>
          <cell r="H31" t="e">
            <v>#REF!</v>
          </cell>
          <cell r="I31" t="e">
            <v>#REF!</v>
          </cell>
          <cell r="J31" t="e">
            <v>#REF!</v>
          </cell>
          <cell r="K31" t="e">
            <v>#REF!</v>
          </cell>
          <cell r="L31" t="e">
            <v>#REF!</v>
          </cell>
          <cell r="T31">
            <v>9.303108502415447E-2</v>
          </cell>
          <cell r="U31">
            <v>0.10340185391636192</v>
          </cell>
          <cell r="V31">
            <v>6.9894310681451133E-2</v>
          </cell>
          <cell r="W31">
            <v>7.5386493228021934E-2</v>
          </cell>
          <cell r="X31">
            <v>7.5386493228021934E-2</v>
          </cell>
          <cell r="Y31">
            <v>7.5386493228021934E-2</v>
          </cell>
          <cell r="Z31">
            <v>7.5386493228021934E-2</v>
          </cell>
          <cell r="AA31">
            <v>7.5386493228021934E-2</v>
          </cell>
          <cell r="AB31">
            <v>7.5386493228021934E-2</v>
          </cell>
          <cell r="AH31">
            <v>7.7204972084693901E-2</v>
          </cell>
          <cell r="AI31">
            <v>0.25578583407390343</v>
          </cell>
          <cell r="AJ31">
            <v>0.10656451263445321</v>
          </cell>
          <cell r="AK31">
            <v>9.1836596676694304E-2</v>
          </cell>
          <cell r="AL31">
            <v>9.1836596676694304E-2</v>
          </cell>
          <cell r="AM31">
            <v>9.1836596676694304E-2</v>
          </cell>
          <cell r="AN31">
            <v>9.1836596676694304E-2</v>
          </cell>
          <cell r="AO31">
            <v>9.1836596676694304E-2</v>
          </cell>
          <cell r="AP31">
            <v>9.1836596676694304E-2</v>
          </cell>
          <cell r="AV31">
            <v>0.12392008579599612</v>
          </cell>
          <cell r="AW31">
            <v>0.1132002598456614</v>
          </cell>
          <cell r="AX31">
            <v>0.10014327431218395</v>
          </cell>
          <cell r="AY31">
            <v>8.9361925313494073E-2</v>
          </cell>
          <cell r="AZ31">
            <v>8.9361925313494073E-2</v>
          </cell>
          <cell r="BA31">
            <v>8.9361925313494073E-2</v>
          </cell>
          <cell r="BB31">
            <v>8.9361925313494073E-2</v>
          </cell>
          <cell r="BC31">
            <v>8.9361925313494073E-2</v>
          </cell>
          <cell r="BD31">
            <v>8.9361925313494073E-2</v>
          </cell>
          <cell r="BK31">
            <v>8.720347412170093E-2</v>
          </cell>
          <cell r="BL31">
            <v>6.6807379892710017E-2</v>
          </cell>
          <cell r="BM31">
            <v>-1.0811624604576302</v>
          </cell>
          <cell r="BN31">
            <v>0.37735849056603765</v>
          </cell>
          <cell r="BO31">
            <v>0.37735849056603765</v>
          </cell>
          <cell r="BP31">
            <v>0.37735849056603765</v>
          </cell>
          <cell r="BQ31">
            <v>0.37735849056603765</v>
          </cell>
          <cell r="BR31">
            <v>0.37735849056603765</v>
          </cell>
          <cell r="BS31">
            <v>0.37735849056603765</v>
          </cell>
          <cell r="CA31">
            <v>0.12450636436512585</v>
          </cell>
          <cell r="CB31">
            <v>0.10651999014139468</v>
          </cell>
          <cell r="CC31">
            <v>0.11160914525449606</v>
          </cell>
          <cell r="CD31">
            <v>0.1132474646658892</v>
          </cell>
          <cell r="CE31">
            <v>0.1132474646658892</v>
          </cell>
          <cell r="CF31">
            <v>0.1132474646658892</v>
          </cell>
          <cell r="CG31">
            <v>0.1132474646658892</v>
          </cell>
          <cell r="CH31">
            <v>0.1132474646658892</v>
          </cell>
          <cell r="CI31">
            <v>0.1132474646658892</v>
          </cell>
          <cell r="CP31">
            <v>0.12632197274611445</v>
          </cell>
          <cell r="CQ31">
            <v>2.2691369555734697E-2</v>
          </cell>
          <cell r="CR31">
            <v>5.2795909534727237E-2</v>
          </cell>
          <cell r="CS31">
            <v>0.13565476607562554</v>
          </cell>
          <cell r="CT31">
            <v>0.13565476607562554</v>
          </cell>
          <cell r="CU31">
            <v>0.13565476607562554</v>
          </cell>
          <cell r="CV31">
            <v>0.13565476607562554</v>
          </cell>
          <cell r="CW31">
            <v>0.13565476607562554</v>
          </cell>
          <cell r="CX31">
            <v>0.13565476607562554</v>
          </cell>
          <cell r="DE31">
            <v>0.92046315222589969</v>
          </cell>
          <cell r="DF31">
            <v>0.67725647054229898</v>
          </cell>
          <cell r="DG31">
            <v>-0.3764724403137043</v>
          </cell>
          <cell r="DH31">
            <v>-0.28215361170181918</v>
          </cell>
          <cell r="DI31">
            <v>-0.28215361170181918</v>
          </cell>
          <cell r="DJ31">
            <v>-0.28215361170181918</v>
          </cell>
          <cell r="DK31">
            <v>-0.28215361170181918</v>
          </cell>
          <cell r="DL31">
            <v>-0.28215361170181918</v>
          </cell>
          <cell r="DM31">
            <v>-0.28215361170181918</v>
          </cell>
          <cell r="DU31" t="e">
            <v>#DIV/0!</v>
          </cell>
          <cell r="DV31" t="e">
            <v>#DIV/0!</v>
          </cell>
          <cell r="DW31" t="e">
            <v>#DIV/0!</v>
          </cell>
          <cell r="DX31" t="e">
            <v>#DIV/0!</v>
          </cell>
          <cell r="EB31" t="e">
            <v>#DIV/0!</v>
          </cell>
          <cell r="EC31">
            <v>0.14218991199349174</v>
          </cell>
          <cell r="ED31">
            <v>0.6794907212249004</v>
          </cell>
          <cell r="EE31">
            <v>0.14100287000022371</v>
          </cell>
          <cell r="EI31" t="e">
            <v>#DIV/0!</v>
          </cell>
          <cell r="EJ31" t="e">
            <v>#DIV/0!</v>
          </cell>
          <cell r="EK31">
            <v>-1</v>
          </cell>
          <cell r="EL31" t="e">
            <v>#DIV/0!</v>
          </cell>
          <cell r="EP31">
            <v>9.855789904580603E-2</v>
          </cell>
          <cell r="EQ31">
            <v>0.11129398690368175</v>
          </cell>
          <cell r="ER31">
            <v>6.5215999416710746E-2</v>
          </cell>
          <cell r="ES31">
            <v>6.4047455159361499E-2</v>
          </cell>
          <cell r="EW31">
            <v>1.9592060065198256</v>
          </cell>
          <cell r="EX31">
            <v>0.13762818810532429</v>
          </cell>
          <cell r="EY31">
            <v>6.9597391498702477E-2</v>
          </cell>
          <cell r="EZ31">
            <v>0.19001362346998096</v>
          </cell>
          <cell r="FD31">
            <v>9.5873664356522337E-2</v>
          </cell>
          <cell r="FE31">
            <v>0.10432663535503295</v>
          </cell>
          <cell r="FF31">
            <v>7.2772172442474581E-2</v>
          </cell>
          <cell r="FG31">
            <v>7.675002864064151E-2</v>
          </cell>
        </row>
        <row r="32">
          <cell r="A32" t="str">
            <v>EBITDA Margin %</v>
          </cell>
          <cell r="C32">
            <v>0.23645414512732146</v>
          </cell>
          <cell r="D32">
            <v>0.23990052423322158</v>
          </cell>
          <cell r="E32">
            <v>0.23187366298263587</v>
          </cell>
          <cell r="F32">
            <v>0.26258401730188258</v>
          </cell>
          <cell r="G32">
            <v>0.29119127207961754</v>
          </cell>
          <cell r="H32" t="e">
            <v>#REF!</v>
          </cell>
          <cell r="I32" t="e">
            <v>#REF!</v>
          </cell>
          <cell r="J32" t="e">
            <v>#REF!</v>
          </cell>
          <cell r="K32" t="e">
            <v>#REF!</v>
          </cell>
          <cell r="L32" t="e">
            <v>#REF!</v>
          </cell>
          <cell r="S32">
            <v>0.41666666666666669</v>
          </cell>
          <cell r="T32">
            <v>0.41663149893697826</v>
          </cell>
          <cell r="U32">
            <v>0.4318954966548666</v>
          </cell>
          <cell r="V32">
            <v>0.43595708731148392</v>
          </cell>
          <cell r="W32">
            <v>0.43996888392610967</v>
          </cell>
          <cell r="X32">
            <v>0.4440175981928291</v>
          </cell>
          <cell r="Y32">
            <v>0.44810356983799599</v>
          </cell>
          <cell r="Z32">
            <v>0.45222714171421913</v>
          </cell>
          <cell r="AA32">
            <v>0.45638865982913113</v>
          </cell>
          <cell r="AB32">
            <v>0.46058847337442149</v>
          </cell>
          <cell r="AG32">
            <v>0.31742794088142845</v>
          </cell>
          <cell r="AH32">
            <v>0.29018898288478667</v>
          </cell>
          <cell r="AI32">
            <v>0.29809156420833893</v>
          </cell>
          <cell r="AJ32">
            <v>0.3023404744680851</v>
          </cell>
          <cell r="AK32">
            <v>0.30571429655172411</v>
          </cell>
          <cell r="AL32">
            <v>0.309125767168766</v>
          </cell>
          <cell r="AM32">
            <v>0.31257530643978382</v>
          </cell>
          <cell r="AN32">
            <v>0.31606333917348289</v>
          </cell>
          <cell r="AO32">
            <v>0.31959029491901519</v>
          </cell>
          <cell r="AP32">
            <v>0.32315660801887869</v>
          </cell>
          <cell r="AU32">
            <v>0.17861399625404395</v>
          </cell>
          <cell r="AV32">
            <v>0.19216171056130268</v>
          </cell>
          <cell r="AW32">
            <v>0.20232611059308775</v>
          </cell>
          <cell r="AX32">
            <v>0.21146574964286791</v>
          </cell>
          <cell r="AY32">
            <v>0.21836969472536213</v>
          </cell>
          <cell r="AZ32">
            <v>0.22549904017544592</v>
          </cell>
          <cell r="BA32">
            <v>0.23286114487635226</v>
          </cell>
          <cell r="BB32">
            <v>0.24046360796452684</v>
          </cell>
          <cell r="BC32">
            <v>0.24831427667342768</v>
          </cell>
          <cell r="BD32">
            <v>0.25642125443340957</v>
          </cell>
          <cell r="BJ32">
            <v>0.27261326606206454</v>
          </cell>
          <cell r="BK32">
            <v>0.2792982010495173</v>
          </cell>
          <cell r="BL32">
            <v>0.28442145084390752</v>
          </cell>
          <cell r="BM32">
            <v>0.76811594202898548</v>
          </cell>
          <cell r="BN32">
            <v>0.52142857142857146</v>
          </cell>
          <cell r="BO32">
            <v>0.35396707739699651</v>
          </cell>
          <cell r="BP32">
            <v>0.24028735429227371</v>
          </cell>
          <cell r="BQ32">
            <v>0.16311690075069848</v>
          </cell>
          <cell r="BR32">
            <v>0.11073043518615473</v>
          </cell>
          <cell r="BS32">
            <v>7.5168356069091821E-2</v>
          </cell>
          <cell r="BZ32">
            <v>0.32676864244741877</v>
          </cell>
          <cell r="CA32">
            <v>0.33960534237637841</v>
          </cell>
          <cell r="CB32">
            <v>0.34135949857620446</v>
          </cell>
          <cell r="CC32">
            <v>0.3613117482286356</v>
          </cell>
          <cell r="CD32">
            <v>0.38000456147441758</v>
          </cell>
          <cell r="CE32">
            <v>0.39966446551853313</v>
          </cell>
          <cell r="CF32">
            <v>0.42034149374011687</v>
          </cell>
          <cell r="CG32">
            <v>0.44208826804363327</v>
          </cell>
          <cell r="CH32">
            <v>0.4649601327787416</v>
          </cell>
          <cell r="CI32">
            <v>0.48901529558863505</v>
          </cell>
          <cell r="CO32">
            <v>0.25753936482519352</v>
          </cell>
          <cell r="CP32">
            <v>0.24008224312872395</v>
          </cell>
          <cell r="CQ32">
            <v>0.23587473067799555</v>
          </cell>
          <cell r="CR32">
            <v>0.23623040617654864</v>
          </cell>
          <cell r="CS32">
            <v>0.24567276535293051</v>
          </cell>
          <cell r="CT32">
            <v>0.25549254481258094</v>
          </cell>
          <cell r="CU32">
            <v>0.26570483041143506</v>
          </cell>
          <cell r="CV32">
            <v>0.27632531100176755</v>
          </cell>
          <cell r="CW32">
            <v>0.2873703025345431</v>
          </cell>
          <cell r="CX32">
            <v>0.29885677312516112</v>
          </cell>
          <cell r="DD32">
            <v>8.8507086614173236</v>
          </cell>
          <cell r="DE32">
            <v>18.970712730714482</v>
          </cell>
          <cell r="DF32">
            <v>14.688258769073382</v>
          </cell>
          <cell r="DG32">
            <v>10.033682557701439</v>
          </cell>
          <cell r="DH32">
            <v>8.3751660295074775</v>
          </cell>
          <cell r="DI32">
            <v>6.9907938205576263</v>
          </cell>
          <cell r="DJ32">
            <v>5.8352512737494564</v>
          </cell>
          <cell r="DK32">
            <v>4.8707140135737275</v>
          </cell>
          <cell r="DL32">
            <v>4.0656098407874843</v>
          </cell>
          <cell r="DM32">
            <v>3.393585279580043</v>
          </cell>
          <cell r="DT32" t="e">
            <v>#DIV/0!</v>
          </cell>
          <cell r="DU32" t="e">
            <v>#DIV/0!</v>
          </cell>
          <cell r="DV32" t="e">
            <v>#DIV/0!</v>
          </cell>
          <cell r="DW32" t="e">
            <v>#DIV/0!</v>
          </cell>
          <cell r="DX32" t="e">
            <v>#DIV/0!</v>
          </cell>
          <cell r="EA32" t="e">
            <v>#DIV/0!</v>
          </cell>
          <cell r="EB32">
            <v>0.1977834212874835</v>
          </cell>
          <cell r="EC32">
            <v>0.21064366384633787</v>
          </cell>
          <cell r="ED32">
            <v>0.23894044807391093</v>
          </cell>
          <cell r="EE32">
            <v>0.25459384852476041</v>
          </cell>
          <cell r="EH32" t="e">
            <v>#DIV/0!</v>
          </cell>
          <cell r="EI32" t="e">
            <v>#DIV/0!</v>
          </cell>
          <cell r="EJ32" t="e">
            <v>#DIV/0!</v>
          </cell>
          <cell r="EK32" t="e">
            <v>#DIV/0!</v>
          </cell>
          <cell r="EL32" t="e">
            <v>#DIV/0!</v>
          </cell>
          <cell r="EO32">
            <v>0.35123877885829147</v>
          </cell>
          <cell r="EP32">
            <v>0.34847919512988279</v>
          </cell>
          <cell r="EQ32">
            <v>0.35650314297294428</v>
          </cell>
          <cell r="ER32">
            <v>0.35994669449778466</v>
          </cell>
          <cell r="ES32">
            <v>0.36299928145539645</v>
          </cell>
          <cell r="EV32">
            <v>0.27261326606206454</v>
          </cell>
          <cell r="EW32">
            <v>0.22425203453228149</v>
          </cell>
          <cell r="EX32">
            <v>0.23951763476174301</v>
          </cell>
          <cell r="EY32">
            <v>0.24941756230983525</v>
          </cell>
          <cell r="EZ32">
            <v>0.27999091547378929</v>
          </cell>
          <cell r="FC32">
            <v>0.37226086672544983</v>
          </cell>
          <cell r="FD32">
            <v>0.37600499815898514</v>
          </cell>
          <cell r="FE32">
            <v>0.39091971524031316</v>
          </cell>
          <cell r="FF32">
            <v>0.39615059522475721</v>
          </cell>
          <cell r="FG32">
            <v>0.40101725281998313</v>
          </cell>
        </row>
        <row r="33">
          <cell r="A33" t="str">
            <v>EBITDA from disposals</v>
          </cell>
          <cell r="D33">
            <v>14.46</v>
          </cell>
          <cell r="E33">
            <v>14.5</v>
          </cell>
          <cell r="S33">
            <v>0</v>
          </cell>
          <cell r="T33">
            <v>0</v>
          </cell>
          <cell r="AG33">
            <v>0</v>
          </cell>
          <cell r="AH33">
            <v>0</v>
          </cell>
          <cell r="AU33">
            <v>0</v>
          </cell>
          <cell r="AV33">
            <v>0</v>
          </cell>
          <cell r="BJ33">
            <v>0</v>
          </cell>
          <cell r="BK33">
            <v>0</v>
          </cell>
          <cell r="BZ33">
            <v>0</v>
          </cell>
          <cell r="CA33">
            <v>0</v>
          </cell>
          <cell r="CO33">
            <v>0</v>
          </cell>
          <cell r="CP33">
            <v>0</v>
          </cell>
          <cell r="DD33">
            <v>0</v>
          </cell>
          <cell r="DE33">
            <v>0</v>
          </cell>
          <cell r="DT33">
            <v>0</v>
          </cell>
          <cell r="DU33">
            <v>0</v>
          </cell>
          <cell r="EA33">
            <v>0</v>
          </cell>
          <cell r="EB33">
            <v>0</v>
          </cell>
          <cell r="EH33">
            <v>0</v>
          </cell>
          <cell r="EI33">
            <v>0</v>
          </cell>
          <cell r="EO33">
            <v>0</v>
          </cell>
          <cell r="EP33">
            <v>0</v>
          </cell>
          <cell r="EV33">
            <v>0</v>
          </cell>
          <cell r="EW33">
            <v>0</v>
          </cell>
          <cell r="FC33">
            <v>0</v>
          </cell>
          <cell r="FD33">
            <v>0</v>
          </cell>
        </row>
        <row r="34">
          <cell r="A34" t="str">
            <v>Exchange to average rates</v>
          </cell>
          <cell r="C34">
            <v>7.9999999999813554E-3</v>
          </cell>
          <cell r="S34">
            <v>0</v>
          </cell>
          <cell r="AG34">
            <v>0</v>
          </cell>
          <cell r="AH34">
            <v>0</v>
          </cell>
          <cell r="AU34">
            <v>0</v>
          </cell>
          <cell r="AV34">
            <v>0</v>
          </cell>
          <cell r="BJ34">
            <v>0</v>
          </cell>
          <cell r="BK34">
            <v>0</v>
          </cell>
          <cell r="BZ34">
            <v>0</v>
          </cell>
          <cell r="CA34">
            <v>0</v>
          </cell>
          <cell r="CO34">
            <v>0</v>
          </cell>
          <cell r="CP34">
            <v>0</v>
          </cell>
          <cell r="DD34">
            <v>7.9999999999813554E-3</v>
          </cell>
          <cell r="DT34">
            <v>0</v>
          </cell>
          <cell r="DU34">
            <v>0</v>
          </cell>
          <cell r="EA34">
            <v>0</v>
          </cell>
          <cell r="EB34">
            <v>-1035.9748657907919</v>
          </cell>
          <cell r="EH34">
            <v>0</v>
          </cell>
          <cell r="EI34">
            <v>0</v>
          </cell>
          <cell r="EO34">
            <v>0</v>
          </cell>
          <cell r="EP34">
            <v>0</v>
          </cell>
          <cell r="EV34">
            <v>0</v>
          </cell>
          <cell r="EW34">
            <v>0</v>
          </cell>
          <cell r="FC34">
            <v>0</v>
          </cell>
          <cell r="FD34">
            <v>0</v>
          </cell>
        </row>
        <row r="35">
          <cell r="A35" t="str">
            <v>Total EBITDA</v>
          </cell>
          <cell r="C35">
            <v>2840.5079999999998</v>
          </cell>
          <cell r="D35">
            <v>3003.3894195051917</v>
          </cell>
          <cell r="E35">
            <v>3112.0407141467999</v>
          </cell>
          <cell r="F35">
            <v>3643.875026174243</v>
          </cell>
          <cell r="G35">
            <v>4276.3469174440879</v>
          </cell>
          <cell r="H35" t="e">
            <v>#REF!</v>
          </cell>
          <cell r="I35" t="e">
            <v>#REF!</v>
          </cell>
          <cell r="J35" t="e">
            <v>#REF!</v>
          </cell>
          <cell r="K35" t="e">
            <v>#REF!</v>
          </cell>
          <cell r="L35" t="e">
            <v>#REF!</v>
          </cell>
          <cell r="M35">
            <v>0.12500320879900095</v>
          </cell>
          <cell r="N35" t="e">
            <v>#REF!</v>
          </cell>
          <cell r="O35" t="e">
            <v>#REF!</v>
          </cell>
          <cell r="S35">
            <v>1035</v>
          </cell>
          <cell r="T35">
            <v>1131.2871729999999</v>
          </cell>
          <cell r="U35">
            <v>1248.2643639999999</v>
          </cell>
          <cell r="V35">
            <v>1335.5109412699999</v>
          </cell>
          <cell r="W35">
            <v>1436.1904278</v>
          </cell>
          <cell r="X35">
            <v>1544.4597877594945</v>
          </cell>
          <cell r="Y35">
            <v>1660.8911950903778</v>
          </cell>
          <cell r="Z35">
            <v>1786.0999579215397</v>
          </cell>
          <cell r="AA35">
            <v>1920.7477703039622</v>
          </cell>
          <cell r="AB35">
            <v>2065.54620908272</v>
          </cell>
          <cell r="AC35">
            <v>8.5345273996662696E-2</v>
          </cell>
          <cell r="AD35">
            <v>8.3346167049780373E-2</v>
          </cell>
          <cell r="AE35">
            <v>7.5386493228021934E-2</v>
          </cell>
          <cell r="AG35">
            <v>189.86</v>
          </cell>
          <cell r="AH35">
            <v>204.518136</v>
          </cell>
          <cell r="AI35">
            <v>256.83097800000002</v>
          </cell>
          <cell r="AJ35">
            <v>284.20004599999999</v>
          </cell>
          <cell r="AK35">
            <v>310.30001099999998</v>
          </cell>
          <cell r="AL35">
            <v>338.7969079589808</v>
          </cell>
          <cell r="AM35">
            <v>369.91086295052082</v>
          </cell>
          <cell r="AN35">
            <v>403.88221767763577</v>
          </cell>
          <cell r="AO35">
            <v>440.97338600738567</v>
          </cell>
          <cell r="AP35">
            <v>481.47088100330217</v>
          </cell>
          <cell r="AQ35">
            <v>0.13067314862879398</v>
          </cell>
          <cell r="AR35">
            <v>0.12279686746094121</v>
          </cell>
          <cell r="AS35">
            <v>9.1836596676694304E-2</v>
          </cell>
          <cell r="AU35">
            <v>104.9</v>
          </cell>
          <cell r="AV35">
            <v>117.89921699999999</v>
          </cell>
          <cell r="AW35">
            <v>131.245439</v>
          </cell>
          <cell r="AX35">
            <v>144.38878700000001</v>
          </cell>
          <cell r="AY35">
            <v>157.29164700000001</v>
          </cell>
          <cell r="AZ35">
            <v>171.34753141165049</v>
          </cell>
          <cell r="BA35">
            <v>186.65947671631</v>
          </cell>
          <cell r="BB35">
            <v>203.33972693368878</v>
          </cell>
          <cell r="BC35">
            <v>221.51055642520336</v>
          </cell>
          <cell r="BD35">
            <v>241.30516622462289</v>
          </cell>
          <cell r="BE35">
            <v>0.10657930261615189</v>
          </cell>
          <cell r="BF35">
            <v>0.10311419393202881</v>
          </cell>
          <cell r="BG35">
            <v>8.9361925313494073E-2</v>
          </cell>
          <cell r="BJ35">
            <v>563.02</v>
          </cell>
          <cell r="BK35">
            <v>612.1173</v>
          </cell>
          <cell r="BL35">
            <v>653.01125300000001</v>
          </cell>
          <cell r="BM35">
            <v>-53</v>
          </cell>
          <cell r="BN35">
            <v>-73</v>
          </cell>
          <cell r="BO35">
            <v>-100.54716981132074</v>
          </cell>
          <cell r="BP35">
            <v>-138.4894980420078</v>
          </cell>
          <cell r="BQ35">
            <v>-190.74968598238809</v>
          </cell>
          <cell r="BR35">
            <v>-262.73069956064774</v>
          </cell>
          <cell r="BS35">
            <v>-361.87435977221287</v>
          </cell>
          <cell r="BT35" t="e">
            <v>#NUM!</v>
          </cell>
          <cell r="BU35">
            <v>-1.7085478843881443</v>
          </cell>
          <cell r="BV35">
            <v>0.37735849056603765</v>
          </cell>
          <cell r="BZ35">
            <v>170.9</v>
          </cell>
          <cell r="CA35">
            <v>192.17813767000001</v>
          </cell>
          <cell r="CB35">
            <v>212.64895100000001</v>
          </cell>
          <cell r="CC35">
            <v>236.38251866037524</v>
          </cell>
          <cell r="CD35">
            <v>263.15223958999997</v>
          </cell>
          <cell r="CE35">
            <v>292.95356354471812</v>
          </cell>
          <cell r="CF35">
            <v>326.12981188099491</v>
          </cell>
          <cell r="CG35">
            <v>363.06318622848096</v>
          </cell>
          <cell r="CH35">
            <v>404.179171582376</v>
          </cell>
          <cell r="CI35">
            <v>449.9514380348395</v>
          </cell>
          <cell r="CJ35">
            <v>0.11395142127906377</v>
          </cell>
          <cell r="CK35">
            <v>0.11381059435395047</v>
          </cell>
          <cell r="CL35">
            <v>0.1132474646658892</v>
          </cell>
          <cell r="CO35">
            <v>96.5</v>
          </cell>
          <cell r="CP35">
            <v>108.69007037000004</v>
          </cell>
          <cell r="CQ35">
            <v>111.15639692380452</v>
          </cell>
          <cell r="CR35">
            <v>117.02499999999993</v>
          </cell>
          <cell r="CS35">
            <v>132.89999900000001</v>
          </cell>
          <cell r="CT35">
            <v>150.92851727579588</v>
          </cell>
          <cell r="CU35">
            <v>171.40268998098497</v>
          </cell>
          <cell r="CV35">
            <v>194.65428179508845</v>
          </cell>
          <cell r="CW35">
            <v>221.06006285762007</v>
          </cell>
          <cell r="CX35">
            <v>251.04791397323359</v>
          </cell>
          <cell r="CY35">
            <v>8.3301678567139437E-2</v>
          </cell>
          <cell r="CZ35">
            <v>9.3575566781874064E-2</v>
          </cell>
          <cell r="DA35">
            <v>0.13565476607562554</v>
          </cell>
          <cell r="DD35">
            <v>-224.8</v>
          </cell>
          <cell r="DE35">
            <v>-431.73548032560007</v>
          </cell>
          <cell r="DF35">
            <v>-724.13112793880009</v>
          </cell>
          <cell r="DG35">
            <v>-451.5157150965648</v>
          </cell>
          <cell r="DH35">
            <v>-324.11892534193942</v>
          </cell>
          <cell r="DI35">
            <v>-232.66759993579893</v>
          </cell>
          <cell r="DJ35">
            <v>-167.01959628791931</v>
          </cell>
          <cell r="DK35">
            <v>-119.89441397030312</v>
          </cell>
          <cell r="DL35">
            <v>-86.065772045709053</v>
          </cell>
          <cell r="DM35">
            <v>-61.782003619106774</v>
          </cell>
          <cell r="DN35">
            <v>9.5789212850214023E-2</v>
          </cell>
          <cell r="DO35">
            <v>6.9036626164677983E-3</v>
          </cell>
          <cell r="DP35">
            <v>-0.28215361170181918</v>
          </cell>
          <cell r="DT35">
            <v>0</v>
          </cell>
          <cell r="DU35">
            <v>0</v>
          </cell>
          <cell r="DV35">
            <v>0</v>
          </cell>
          <cell r="DW35">
            <v>0</v>
          </cell>
          <cell r="DX35">
            <v>0</v>
          </cell>
          <cell r="DY35" t="e">
            <v>#DIV/0!</v>
          </cell>
          <cell r="EC35">
            <v>1183.2800407850541</v>
          </cell>
          <cell r="ED35">
            <v>1987.3078491091201</v>
          </cell>
          <cell r="EE35">
            <v>2267.5239594074774</v>
          </cell>
          <cell r="EF35" t="e">
            <v>#DIV/0!</v>
          </cell>
          <cell r="EJ35">
            <v>59.102117999999997</v>
          </cell>
          <cell r="EK35">
            <v>0</v>
          </cell>
          <cell r="EL35">
            <v>0</v>
          </cell>
          <cell r="EO35">
            <v>1597.1600000000003</v>
          </cell>
          <cell r="EP35">
            <v>1754.5727340399999</v>
          </cell>
          <cell r="EQ35">
            <v>1949.8461289238046</v>
          </cell>
          <cell r="ER35">
            <v>2077.0072929303751</v>
          </cell>
          <cell r="ES35">
            <v>2210.0343243900002</v>
          </cell>
          <cell r="ET35">
            <v>8.4582639229098255E-2</v>
          </cell>
          <cell r="EV35">
            <v>563.02</v>
          </cell>
          <cell r="EW35">
            <v>1666.092165790792</v>
          </cell>
          <cell r="EX35">
            <v>1895.3934117850542</v>
          </cell>
          <cell r="EY35">
            <v>2027.3078491091201</v>
          </cell>
          <cell r="EZ35">
            <v>2412.5239594074774</v>
          </cell>
          <cell r="FA35">
            <v>0.43875535533284293</v>
          </cell>
          <cell r="FC35">
            <v>1139.9000000000001</v>
          </cell>
          <cell r="FD35">
            <v>1249.1863899999998</v>
          </cell>
          <cell r="FE35">
            <v>1379.5098029999999</v>
          </cell>
          <cell r="FF35">
            <v>1479.89972827</v>
          </cell>
          <cell r="FG35">
            <v>1593.4820748</v>
          </cell>
        </row>
        <row r="36">
          <cell r="A36" t="str">
            <v>Growth Y/Y %</v>
          </cell>
          <cell r="D36">
            <v>5.7342355488944952E-2</v>
          </cell>
          <cell r="E36">
            <v>3.6176226078437956E-2</v>
          </cell>
          <cell r="F36">
            <v>0.17089567935593397</v>
          </cell>
          <cell r="G36">
            <v>0.17357123576597688</v>
          </cell>
          <cell r="H36" t="e">
            <v>#REF!</v>
          </cell>
          <cell r="I36" t="e">
            <v>#REF!</v>
          </cell>
          <cell r="J36" t="e">
            <v>#REF!</v>
          </cell>
          <cell r="K36" t="e">
            <v>#REF!</v>
          </cell>
          <cell r="L36" t="e">
            <v>#REF!</v>
          </cell>
          <cell r="T36">
            <v>9.303108502415447E-2</v>
          </cell>
          <cell r="U36">
            <v>0.10340185391636192</v>
          </cell>
          <cell r="V36">
            <v>6.9894310681451133E-2</v>
          </cell>
          <cell r="W36">
            <v>7.5386493228021934E-2</v>
          </cell>
          <cell r="X36">
            <v>7.5386493228021934E-2</v>
          </cell>
          <cell r="Y36">
            <v>7.5386493228021934E-2</v>
          </cell>
          <cell r="Z36">
            <v>7.5386493228021934E-2</v>
          </cell>
          <cell r="AA36">
            <v>7.5386493228021934E-2</v>
          </cell>
          <cell r="AB36">
            <v>7.5386493228021934E-2</v>
          </cell>
          <cell r="AH36">
            <v>7.7204972084693901E-2</v>
          </cell>
          <cell r="AI36">
            <v>0.25578583407390343</v>
          </cell>
          <cell r="AJ36">
            <v>0.10656451263445321</v>
          </cell>
          <cell r="AK36">
            <v>9.1836596676694304E-2</v>
          </cell>
          <cell r="AL36">
            <v>9.1836596676694304E-2</v>
          </cell>
          <cell r="AM36">
            <v>9.1836596676694304E-2</v>
          </cell>
          <cell r="AN36">
            <v>9.1836596676694304E-2</v>
          </cell>
          <cell r="AO36">
            <v>9.1836596676694304E-2</v>
          </cell>
          <cell r="AP36">
            <v>9.1836596676694304E-2</v>
          </cell>
          <cell r="AV36">
            <v>0.12392008579599612</v>
          </cell>
          <cell r="AW36">
            <v>0.1132002598456614</v>
          </cell>
          <cell r="AX36">
            <v>0.10014327431218395</v>
          </cell>
          <cell r="AY36">
            <v>8.9361925313494073E-2</v>
          </cell>
          <cell r="AZ36">
            <v>8.9361925313494073E-2</v>
          </cell>
          <cell r="BA36">
            <v>8.9361925313494073E-2</v>
          </cell>
          <cell r="BB36">
            <v>8.9361925313494073E-2</v>
          </cell>
          <cell r="BC36">
            <v>8.9361925313494073E-2</v>
          </cell>
          <cell r="BD36">
            <v>8.9361925313494073E-2</v>
          </cell>
          <cell r="BK36">
            <v>8.720347412170093E-2</v>
          </cell>
          <cell r="BL36">
            <v>6.6807379892710017E-2</v>
          </cell>
          <cell r="BM36">
            <v>-1.0811624604576302</v>
          </cell>
          <cell r="BN36">
            <v>0.37735849056603765</v>
          </cell>
          <cell r="BO36">
            <v>0.37735849056603765</v>
          </cell>
          <cell r="BP36">
            <v>0.37735849056603765</v>
          </cell>
          <cell r="BQ36">
            <v>0.37735849056603765</v>
          </cell>
          <cell r="BR36">
            <v>0.37735849056603765</v>
          </cell>
          <cell r="BS36">
            <v>0.37735849056603765</v>
          </cell>
          <cell r="CA36">
            <v>0.12450636436512585</v>
          </cell>
          <cell r="CB36">
            <v>0.10651999014139468</v>
          </cell>
          <cell r="CC36">
            <v>0.11160914525449606</v>
          </cell>
          <cell r="CD36">
            <v>0.1132474646658892</v>
          </cell>
          <cell r="CE36">
            <v>0.1132474646658892</v>
          </cell>
          <cell r="CF36">
            <v>0.1132474646658892</v>
          </cell>
          <cell r="CG36">
            <v>0.1132474646658892</v>
          </cell>
          <cell r="CH36">
            <v>0.1132474646658892</v>
          </cell>
          <cell r="CI36">
            <v>0.1132474646658892</v>
          </cell>
          <cell r="CP36">
            <v>0.12632197274611445</v>
          </cell>
          <cell r="CQ36">
            <v>2.2691369555734697E-2</v>
          </cell>
          <cell r="CR36">
            <v>5.2795909534727237E-2</v>
          </cell>
          <cell r="CS36">
            <v>0.13565476607562554</v>
          </cell>
          <cell r="CT36">
            <v>0.13565476607562554</v>
          </cell>
          <cell r="CU36">
            <v>0.13565476607562554</v>
          </cell>
          <cell r="CV36">
            <v>0.13565476607562554</v>
          </cell>
          <cell r="CW36">
            <v>0.13565476607562554</v>
          </cell>
          <cell r="CX36">
            <v>0.13565476607562554</v>
          </cell>
          <cell r="DE36">
            <v>0.92053149611032037</v>
          </cell>
          <cell r="DF36">
            <v>0.67725647054229898</v>
          </cell>
          <cell r="DG36">
            <v>-0.3764724403137043</v>
          </cell>
          <cell r="DH36">
            <v>-0.28215361170181918</v>
          </cell>
          <cell r="DI36">
            <v>-0.28215361170181918</v>
          </cell>
          <cell r="DJ36">
            <v>-0.28215361170181918</v>
          </cell>
          <cell r="DK36">
            <v>-0.28215361170181918</v>
          </cell>
          <cell r="DL36">
            <v>-0.28215361170181918</v>
          </cell>
          <cell r="DM36">
            <v>-0.28215361170181918</v>
          </cell>
          <cell r="DU36" t="e">
            <v>#DIV/0!</v>
          </cell>
          <cell r="DV36" t="e">
            <v>#DIV/0!</v>
          </cell>
          <cell r="DW36" t="e">
            <v>#DIV/0!</v>
          </cell>
          <cell r="DX36" t="e">
            <v>#DIV/0!</v>
          </cell>
          <cell r="EB36" t="e">
            <v>#DIV/0!</v>
          </cell>
          <cell r="EC36" t="e">
            <v>#DIV/0!</v>
          </cell>
          <cell r="ED36">
            <v>0.6794907212249004</v>
          </cell>
          <cell r="EE36">
            <v>0.14100287000022371</v>
          </cell>
          <cell r="EI36" t="e">
            <v>#DIV/0!</v>
          </cell>
          <cell r="EJ36" t="e">
            <v>#DIV/0!</v>
          </cell>
          <cell r="EK36">
            <v>-1</v>
          </cell>
          <cell r="EL36" t="e">
            <v>#DIV/0!</v>
          </cell>
          <cell r="EP36">
            <v>9.855789904580603E-2</v>
          </cell>
          <cell r="EQ36">
            <v>0.11129398690368175</v>
          </cell>
          <cell r="ER36">
            <v>6.5215999416710746E-2</v>
          </cell>
          <cell r="ES36">
            <v>6.4047455159361499E-2</v>
          </cell>
          <cell r="EW36">
            <v>1.9592060065198256</v>
          </cell>
          <cell r="EX36">
            <v>0.13762818810532429</v>
          </cell>
          <cell r="EY36">
            <v>6.9597391498702477E-2</v>
          </cell>
          <cell r="EZ36">
            <v>0.19001362346998096</v>
          </cell>
          <cell r="FD36">
            <v>9.5873664356522337E-2</v>
          </cell>
          <cell r="FE36">
            <v>0.10432663535503295</v>
          </cell>
          <cell r="FF36">
            <v>7.2772172442474581E-2</v>
          </cell>
          <cell r="FG36">
            <v>7.675002864064151E-2</v>
          </cell>
        </row>
        <row r="37">
          <cell r="A37" t="str">
            <v>% EBITDA Margin</v>
          </cell>
          <cell r="C37">
            <v>0.23645481107809105</v>
          </cell>
          <cell r="D37">
            <v>0.23940037525563204</v>
          </cell>
          <cell r="E37">
            <v>0.23152406478309887</v>
          </cell>
          <cell r="F37">
            <v>0.26258401730188258</v>
          </cell>
          <cell r="G37">
            <v>0.29119127207961754</v>
          </cell>
          <cell r="H37" t="e">
            <v>#REF!</v>
          </cell>
          <cell r="I37" t="e">
            <v>#REF!</v>
          </cell>
          <cell r="J37" t="e">
            <v>#REF!</v>
          </cell>
          <cell r="K37" t="e">
            <v>#REF!</v>
          </cell>
          <cell r="L37" t="e">
            <v>#REF!</v>
          </cell>
          <cell r="S37">
            <v>0.41666666666666669</v>
          </cell>
          <cell r="T37">
            <v>0.41663149893697826</v>
          </cell>
          <cell r="U37">
            <v>0.4318954966548666</v>
          </cell>
          <cell r="V37">
            <v>0.43595708731148392</v>
          </cell>
          <cell r="W37">
            <v>0.43996888392610967</v>
          </cell>
          <cell r="X37">
            <v>0.4440175981928291</v>
          </cell>
          <cell r="Y37">
            <v>0.44810356983799599</v>
          </cell>
          <cell r="Z37">
            <v>0.45222714171421913</v>
          </cell>
          <cell r="AA37">
            <v>0.45638865982913113</v>
          </cell>
          <cell r="AB37">
            <v>0.46058847337442149</v>
          </cell>
          <cell r="AG37">
            <v>0.31742794088142845</v>
          </cell>
          <cell r="AH37">
            <v>0.29018898288478667</v>
          </cell>
          <cell r="AI37">
            <v>0.29809156420833893</v>
          </cell>
          <cell r="AJ37">
            <v>0.3023404744680851</v>
          </cell>
          <cell r="AK37">
            <v>0.30571429655172411</v>
          </cell>
          <cell r="AL37">
            <v>0.309125767168766</v>
          </cell>
          <cell r="AM37">
            <v>0.31257530643978382</v>
          </cell>
          <cell r="AN37">
            <v>0.31606333917348289</v>
          </cell>
          <cell r="AO37">
            <v>0.31959029491901519</v>
          </cell>
          <cell r="AP37">
            <v>0.32315660801887869</v>
          </cell>
          <cell r="AU37">
            <v>0.17861399625404395</v>
          </cell>
          <cell r="AV37">
            <v>0.19216171056130268</v>
          </cell>
          <cell r="AW37">
            <v>0.20232611059308775</v>
          </cell>
          <cell r="AX37">
            <v>0.21146574964286791</v>
          </cell>
          <cell r="AY37">
            <v>0.21836969472536213</v>
          </cell>
          <cell r="AZ37">
            <v>0.22549904017544592</v>
          </cell>
          <cell r="BA37">
            <v>0.23286114487635226</v>
          </cell>
          <cell r="BB37">
            <v>0.24046360796452684</v>
          </cell>
          <cell r="BC37">
            <v>0.24831427667342768</v>
          </cell>
          <cell r="BD37">
            <v>0.25642125443340957</v>
          </cell>
          <cell r="BJ37">
            <v>0.27261326606206454</v>
          </cell>
          <cell r="BK37">
            <v>0.2792982010495173</v>
          </cell>
          <cell r="BL37">
            <v>0.28442145084390752</v>
          </cell>
          <cell r="BM37">
            <v>0.76811594202898548</v>
          </cell>
          <cell r="BN37">
            <v>0.52142857142857146</v>
          </cell>
          <cell r="BO37">
            <v>0.35396707739699651</v>
          </cell>
          <cell r="BP37">
            <v>0.24028735429227371</v>
          </cell>
          <cell r="BQ37">
            <v>0.16311690075069848</v>
          </cell>
          <cell r="BR37">
            <v>0.11073043518615473</v>
          </cell>
          <cell r="BS37">
            <v>7.5168356069091821E-2</v>
          </cell>
          <cell r="BZ37">
            <v>0.32676864244741877</v>
          </cell>
          <cell r="CA37">
            <v>0.33960534237637841</v>
          </cell>
          <cell r="CB37">
            <v>0.34135949857620446</v>
          </cell>
          <cell r="CC37">
            <v>0.3613117482286356</v>
          </cell>
          <cell r="CD37">
            <v>0.38000456147441758</v>
          </cell>
          <cell r="CE37">
            <v>0.39966446551853313</v>
          </cell>
          <cell r="CF37">
            <v>0.42034149374011687</v>
          </cell>
          <cell r="CG37">
            <v>0.44208826804363327</v>
          </cell>
          <cell r="CH37">
            <v>0.4649601327787416</v>
          </cell>
          <cell r="CI37">
            <v>0.48901529558863505</v>
          </cell>
          <cell r="CO37">
            <v>0.25753936482519352</v>
          </cell>
          <cell r="CP37">
            <v>0.24008224312872395</v>
          </cell>
          <cell r="CQ37">
            <v>0.23587473067799555</v>
          </cell>
          <cell r="CR37">
            <v>0.23623040617654864</v>
          </cell>
          <cell r="CS37">
            <v>0.24567276535293051</v>
          </cell>
          <cell r="CT37">
            <v>0.25549254481258094</v>
          </cell>
          <cell r="CU37">
            <v>0.26570483041143506</v>
          </cell>
          <cell r="CV37">
            <v>0.27632531100176755</v>
          </cell>
          <cell r="CW37">
            <v>0.2873703025345431</v>
          </cell>
          <cell r="CX37">
            <v>0.29885677312516112</v>
          </cell>
          <cell r="DD37">
            <v>8.8503937007874018</v>
          </cell>
          <cell r="DE37">
            <v>18.970712730714482</v>
          </cell>
          <cell r="DF37">
            <v>14.688258769073382</v>
          </cell>
          <cell r="DG37">
            <v>10.033682557701439</v>
          </cell>
          <cell r="DH37">
            <v>8.3751660295074775</v>
          </cell>
          <cell r="DI37">
            <v>6.9907938205576263</v>
          </cell>
          <cell r="DJ37">
            <v>5.8352512737494564</v>
          </cell>
          <cell r="DK37">
            <v>4.8707140135737275</v>
          </cell>
          <cell r="DL37">
            <v>4.0656098407874843</v>
          </cell>
          <cell r="DM37">
            <v>3.393585279580043</v>
          </cell>
          <cell r="DT37" t="e">
            <v>#DIV/0!</v>
          </cell>
          <cell r="DU37" t="e">
            <v>#DIV/0!</v>
          </cell>
          <cell r="DV37" t="e">
            <v>#DIV/0!</v>
          </cell>
          <cell r="DW37" t="e">
            <v>#DIV/0!</v>
          </cell>
          <cell r="DX37" t="e">
            <v>#DIV/0!</v>
          </cell>
          <cell r="EA37" t="e">
            <v>#DIV/0!</v>
          </cell>
          <cell r="EB37" t="e">
            <v>#DIV/0!</v>
          </cell>
          <cell r="EC37">
            <v>0.21064366384633787</v>
          </cell>
          <cell r="ED37">
            <v>0.23894044807391093</v>
          </cell>
          <cell r="EE37">
            <v>0.25459384852476041</v>
          </cell>
          <cell r="EH37" t="e">
            <v>#DIV/0!</v>
          </cell>
          <cell r="EI37" t="e">
            <v>#DIV/0!</v>
          </cell>
          <cell r="EJ37" t="e">
            <v>#DIV/0!</v>
          </cell>
          <cell r="EK37" t="e">
            <v>#DIV/0!</v>
          </cell>
          <cell r="EL37" t="e">
            <v>#DIV/0!</v>
          </cell>
          <cell r="EO37">
            <v>0.35123877885829147</v>
          </cell>
          <cell r="EP37">
            <v>0.34847919512988279</v>
          </cell>
          <cell r="EQ37">
            <v>0.35650314297294428</v>
          </cell>
          <cell r="ER37">
            <v>0.35994669449778466</v>
          </cell>
          <cell r="ES37">
            <v>0.36299928145539645</v>
          </cell>
          <cell r="EV37">
            <v>0.27261326606206454</v>
          </cell>
          <cell r="EW37">
            <v>0.22425203453228149</v>
          </cell>
          <cell r="EX37">
            <v>0.23951763476174301</v>
          </cell>
          <cell r="EY37">
            <v>0.24941756230983525</v>
          </cell>
          <cell r="EZ37">
            <v>0.27999091547378929</v>
          </cell>
          <cell r="FC37">
            <v>0.37226086672544983</v>
          </cell>
          <cell r="FD37">
            <v>0.37600499815898514</v>
          </cell>
          <cell r="FE37">
            <v>0.39091971524031316</v>
          </cell>
          <cell r="FF37">
            <v>0.39615059522475721</v>
          </cell>
          <cell r="FG37">
            <v>0.40101725281998313</v>
          </cell>
        </row>
        <row r="39">
          <cell r="A39" t="str">
            <v xml:space="preserve">Depreciation expense - ongoing </v>
          </cell>
          <cell r="C39">
            <v>675.30000000000018</v>
          </cell>
          <cell r="D39">
            <v>716.14681776744919</v>
          </cell>
          <cell r="E39">
            <v>850.13896026791804</v>
          </cell>
          <cell r="F39">
            <v>937.44448395115603</v>
          </cell>
          <cell r="G39">
            <v>1036.7925842024395</v>
          </cell>
          <cell r="H39" t="e">
            <v>#REF!</v>
          </cell>
          <cell r="I39" t="e">
            <v>#REF!</v>
          </cell>
          <cell r="J39" t="e">
            <v>#REF!</v>
          </cell>
          <cell r="K39" t="e">
            <v>#REF!</v>
          </cell>
          <cell r="L39" t="e">
            <v>#REF!</v>
          </cell>
          <cell r="S39">
            <v>157.09999999999991</v>
          </cell>
          <cell r="T39">
            <v>173.20293499999991</v>
          </cell>
          <cell r="U39">
            <v>200.36436299999991</v>
          </cell>
          <cell r="V39">
            <v>217.71094157640414</v>
          </cell>
          <cell r="W39">
            <v>235.19042781798294</v>
          </cell>
          <cell r="X39">
            <v>254.06705171352337</v>
          </cell>
          <cell r="Y39">
            <v>274.45204999034468</v>
          </cell>
          <cell r="Z39">
            <v>296.46548512082609</v>
          </cell>
          <cell r="AA39">
            <v>320.23694341429291</v>
          </cell>
          <cell r="AB39">
            <v>345.90628817324091</v>
          </cell>
          <cell r="AG39">
            <v>21.54000000000002</v>
          </cell>
          <cell r="AH39">
            <v>20.526320999999996</v>
          </cell>
          <cell r="AI39">
            <v>29.903387000000009</v>
          </cell>
          <cell r="AJ39">
            <v>35.200045999999986</v>
          </cell>
          <cell r="AK39">
            <v>38.300010999999984</v>
          </cell>
          <cell r="AL39">
            <v>41.672409967012925</v>
          </cell>
          <cell r="AM39">
            <v>45.341130204274805</v>
          </cell>
          <cell r="AN39">
            <v>49.332148171696304</v>
          </cell>
          <cell r="AO39">
            <v>53.673711687644584</v>
          </cell>
          <cell r="AP39">
            <v>58.3965379712958</v>
          </cell>
          <cell r="AU39">
            <v>33.5</v>
          </cell>
          <cell r="AV39">
            <v>33.108559</v>
          </cell>
          <cell r="AW39">
            <v>36.191856000000001</v>
          </cell>
          <cell r="AX39">
            <v>38.187790000000007</v>
          </cell>
          <cell r="AY39">
            <v>38.691927000000007</v>
          </cell>
          <cell r="AZ39">
            <v>38.901565917763463</v>
          </cell>
          <cell r="BA39">
            <v>38.750748301032843</v>
          </cell>
          <cell r="BB39">
            <v>38.162993464718483</v>
          </cell>
          <cell r="BC39">
            <v>37.049817888685624</v>
          </cell>
          <cell r="BD39">
            <v>35.309059225512414</v>
          </cell>
          <cell r="BJ39">
            <v>181.11999999999995</v>
          </cell>
          <cell r="BK39">
            <v>172.02334500000001</v>
          </cell>
          <cell r="BL39">
            <v>174.62477866</v>
          </cell>
          <cell r="BM39">
            <v>46.54263974200002</v>
          </cell>
          <cell r="BN39">
            <v>69.718090569999987</v>
          </cell>
          <cell r="BO39">
            <v>104.07321627386619</v>
          </cell>
          <cell r="BP39">
            <v>154.88257717584921</v>
          </cell>
          <cell r="BQ39">
            <v>229.86908111250307</v>
          </cell>
          <cell r="BR39">
            <v>340.32651745990904</v>
          </cell>
          <cell r="BS39">
            <v>502.75184203141112</v>
          </cell>
          <cell r="BZ39">
            <v>20.500000000000028</v>
          </cell>
          <cell r="CA39">
            <v>28.857089000000002</v>
          </cell>
          <cell r="CB39">
            <v>35.552294000000018</v>
          </cell>
          <cell r="CC39">
            <v>39.158999999999992</v>
          </cell>
          <cell r="CD39">
            <v>48.693999999999988</v>
          </cell>
          <cell r="CE39">
            <v>59.754516897335265</v>
          </cell>
          <cell r="CF39">
            <v>72.55226008715826</v>
          </cell>
          <cell r="CG39">
            <v>87.32631809717401</v>
          </cell>
          <cell r="CH39">
            <v>104.34655663278357</v>
          </cell>
          <cell r="CI39">
            <v>123.9174274334714</v>
          </cell>
          <cell r="CO39">
            <v>14.599999999999994</v>
          </cell>
          <cell r="CP39">
            <v>22.561757999999983</v>
          </cell>
          <cell r="CQ39">
            <v>31.161773840469223</v>
          </cell>
          <cell r="CR39">
            <v>32.199999999999989</v>
          </cell>
          <cell r="CS39">
            <v>33.400000000000006</v>
          </cell>
          <cell r="CT39">
            <v>34.214697045910739</v>
          </cell>
          <cell r="CU39">
            <v>34.497001844707256</v>
          </cell>
          <cell r="CV39">
            <v>34.063467381248756</v>
          </cell>
          <cell r="CW39">
            <v>32.686518812984104</v>
          </cell>
          <cell r="CX39">
            <v>30.085138328462051</v>
          </cell>
          <cell r="DD39">
            <v>9.8919999999999959</v>
          </cell>
          <cell r="DE39">
            <v>14.466518767449259</v>
          </cell>
          <cell r="DF39">
            <v>52.140506767449097</v>
          </cell>
          <cell r="DG39">
            <v>32.609422632752</v>
          </cell>
          <cell r="DH39">
            <v>36.091110814456613</v>
          </cell>
          <cell r="DI39">
            <v>35.344242531960788</v>
          </cell>
          <cell r="DJ39">
            <v>32.392803403731534</v>
          </cell>
          <cell r="DK39">
            <v>28.477034039746101</v>
          </cell>
          <cell r="DL39">
            <v>24.329000890371518</v>
          </cell>
          <cell r="DM39">
            <v>20.356480941503293</v>
          </cell>
          <cell r="DT39">
            <v>0</v>
          </cell>
          <cell r="DU39">
            <v>0</v>
          </cell>
          <cell r="DV39">
            <v>0</v>
          </cell>
          <cell r="DW39">
            <v>0</v>
          </cell>
          <cell r="DX39">
            <v>0</v>
          </cell>
          <cell r="EA39">
            <v>0</v>
          </cell>
          <cell r="EB39">
            <v>251.40029199999969</v>
          </cell>
          <cell r="EC39">
            <v>290.20000099999993</v>
          </cell>
          <cell r="ED39">
            <v>495.83464400000003</v>
          </cell>
          <cell r="EE39">
            <v>536.70701699999995</v>
          </cell>
          <cell r="EH39">
            <v>0</v>
          </cell>
          <cell r="EI39">
            <v>0</v>
          </cell>
          <cell r="EJ39">
            <v>0</v>
          </cell>
          <cell r="EK39">
            <v>0</v>
          </cell>
          <cell r="EL39">
            <v>0</v>
          </cell>
          <cell r="EO39">
            <v>247.24000000000024</v>
          </cell>
          <cell r="EP39">
            <v>278.25666200000001</v>
          </cell>
          <cell r="EQ39">
            <v>333.17367384046929</v>
          </cell>
          <cell r="ER39">
            <v>345.95777757640417</v>
          </cell>
          <cell r="ES39">
            <v>365.07636581798329</v>
          </cell>
          <cell r="EV39">
            <v>181.11999999999995</v>
          </cell>
          <cell r="EW39">
            <v>423.4236370000001</v>
          </cell>
          <cell r="EX39">
            <v>464.82477965999988</v>
          </cell>
          <cell r="EY39">
            <v>542.37728374199992</v>
          </cell>
          <cell r="EZ39">
            <v>606.42510756999991</v>
          </cell>
          <cell r="FC39">
            <v>190.60000000000002</v>
          </cell>
          <cell r="FD39">
            <v>206.31149399999981</v>
          </cell>
          <cell r="FE39">
            <v>236.55621900000006</v>
          </cell>
          <cell r="FF39">
            <v>255.89873157640432</v>
          </cell>
          <cell r="FG39">
            <v>273.88235481798301</v>
          </cell>
        </row>
        <row r="40">
          <cell r="A40" t="str">
            <v>Depreciation expense - Thomson +</v>
          </cell>
          <cell r="C40">
            <v>0</v>
          </cell>
          <cell r="D40">
            <v>0</v>
          </cell>
          <cell r="E40">
            <v>0</v>
          </cell>
          <cell r="F40">
            <v>0</v>
          </cell>
          <cell r="G40">
            <v>0</v>
          </cell>
          <cell r="H40" t="e">
            <v>#REF!</v>
          </cell>
          <cell r="I40" t="e">
            <v>#REF!</v>
          </cell>
          <cell r="J40" t="e">
            <v>#REF!</v>
          </cell>
          <cell r="K40" t="e">
            <v>#REF!</v>
          </cell>
          <cell r="L40" t="e">
            <v>#REF!</v>
          </cell>
          <cell r="S40">
            <v>0</v>
          </cell>
          <cell r="T40">
            <v>0</v>
          </cell>
          <cell r="U40">
            <v>0</v>
          </cell>
          <cell r="V40">
            <v>0</v>
          </cell>
          <cell r="W40">
            <v>0</v>
          </cell>
          <cell r="X40">
            <v>0</v>
          </cell>
          <cell r="Y40">
            <v>0</v>
          </cell>
          <cell r="Z40">
            <v>0</v>
          </cell>
          <cell r="AA40">
            <v>0</v>
          </cell>
          <cell r="AB40">
            <v>0</v>
          </cell>
          <cell r="AG40">
            <v>0</v>
          </cell>
          <cell r="AH40">
            <v>0</v>
          </cell>
          <cell r="AI40">
            <v>0</v>
          </cell>
          <cell r="AJ40">
            <v>0</v>
          </cell>
          <cell r="AK40">
            <v>0</v>
          </cell>
          <cell r="AL40">
            <v>0</v>
          </cell>
          <cell r="AM40">
            <v>0</v>
          </cell>
          <cell r="AN40">
            <v>0</v>
          </cell>
          <cell r="AO40">
            <v>0</v>
          </cell>
          <cell r="AP40">
            <v>0</v>
          </cell>
          <cell r="AU40">
            <v>0</v>
          </cell>
          <cell r="AV40">
            <v>0</v>
          </cell>
          <cell r="AW40">
            <v>0</v>
          </cell>
          <cell r="AX40">
            <v>0</v>
          </cell>
          <cell r="AY40">
            <v>0</v>
          </cell>
          <cell r="AZ40">
            <v>0</v>
          </cell>
          <cell r="BA40">
            <v>0</v>
          </cell>
          <cell r="BB40">
            <v>0</v>
          </cell>
          <cell r="BC40">
            <v>0</v>
          </cell>
          <cell r="BD40">
            <v>0</v>
          </cell>
          <cell r="BJ40">
            <v>0</v>
          </cell>
          <cell r="BK40">
            <v>0</v>
          </cell>
          <cell r="BL40">
            <v>0</v>
          </cell>
          <cell r="BM40">
            <v>0</v>
          </cell>
          <cell r="BN40">
            <v>0</v>
          </cell>
          <cell r="BO40">
            <v>0</v>
          </cell>
          <cell r="BP40">
            <v>0</v>
          </cell>
          <cell r="BQ40">
            <v>0</v>
          </cell>
          <cell r="BR40">
            <v>0</v>
          </cell>
          <cell r="BS40">
            <v>0</v>
          </cell>
          <cell r="BZ40">
            <v>0</v>
          </cell>
          <cell r="CA40">
            <v>0</v>
          </cell>
          <cell r="CB40">
            <v>0</v>
          </cell>
          <cell r="CC40">
            <v>0</v>
          </cell>
          <cell r="CD40">
            <v>0</v>
          </cell>
          <cell r="CE40">
            <v>0</v>
          </cell>
          <cell r="CF40">
            <v>0</v>
          </cell>
          <cell r="CG40">
            <v>0</v>
          </cell>
          <cell r="CH40">
            <v>0</v>
          </cell>
          <cell r="CI40">
            <v>0</v>
          </cell>
          <cell r="CO40">
            <v>0</v>
          </cell>
          <cell r="CP40">
            <v>0</v>
          </cell>
          <cell r="CQ40">
            <v>0</v>
          </cell>
          <cell r="CR40">
            <v>0</v>
          </cell>
          <cell r="CS40">
            <v>0</v>
          </cell>
          <cell r="CT40">
            <v>0</v>
          </cell>
          <cell r="CU40">
            <v>0</v>
          </cell>
          <cell r="CV40">
            <v>0</v>
          </cell>
          <cell r="CW40">
            <v>0</v>
          </cell>
          <cell r="CX40">
            <v>0</v>
          </cell>
          <cell r="DD40">
            <v>0</v>
          </cell>
          <cell r="DE40">
            <v>0</v>
          </cell>
          <cell r="DF40">
            <v>0</v>
          </cell>
          <cell r="DG40">
            <v>0</v>
          </cell>
          <cell r="DH40">
            <v>0</v>
          </cell>
          <cell r="DI40">
            <v>8</v>
          </cell>
          <cell r="EA40">
            <v>0</v>
          </cell>
          <cell r="EB40">
            <v>0</v>
          </cell>
          <cell r="EC40">
            <v>0</v>
          </cell>
          <cell r="ED40">
            <v>0</v>
          </cell>
          <cell r="EE40">
            <v>0</v>
          </cell>
          <cell r="EH40">
            <v>0</v>
          </cell>
          <cell r="EI40">
            <v>0</v>
          </cell>
          <cell r="EJ40">
            <v>0</v>
          </cell>
          <cell r="EK40">
            <v>0</v>
          </cell>
          <cell r="EL40">
            <v>0</v>
          </cell>
          <cell r="EO40">
            <v>0</v>
          </cell>
          <cell r="EP40">
            <v>0</v>
          </cell>
          <cell r="EQ40">
            <v>0</v>
          </cell>
          <cell r="ER40">
            <v>0</v>
          </cell>
          <cell r="ES40">
            <v>0</v>
          </cell>
          <cell r="EV40">
            <v>0</v>
          </cell>
          <cell r="EW40">
            <v>0</v>
          </cell>
          <cell r="EX40">
            <v>0</v>
          </cell>
          <cell r="EY40">
            <v>0</v>
          </cell>
          <cell r="EZ40">
            <v>0</v>
          </cell>
          <cell r="FC40">
            <v>0</v>
          </cell>
          <cell r="FD40">
            <v>0</v>
          </cell>
          <cell r="FE40">
            <v>0</v>
          </cell>
          <cell r="FF40">
            <v>0</v>
          </cell>
          <cell r="FG40">
            <v>0</v>
          </cell>
        </row>
        <row r="41">
          <cell r="A41" t="str">
            <v>Growth Y/Y %</v>
          </cell>
          <cell r="D41">
            <v>6.0486921023913842E-2</v>
          </cell>
          <cell r="E41">
            <v>0.18710149815115074</v>
          </cell>
          <cell r="F41">
            <v>0.10269559185444699</v>
          </cell>
          <cell r="G41">
            <v>0.10597758262179902</v>
          </cell>
          <cell r="H41" t="e">
            <v>#REF!</v>
          </cell>
          <cell r="I41" t="e">
            <v>#REF!</v>
          </cell>
          <cell r="J41" t="e">
            <v>#REF!</v>
          </cell>
          <cell r="K41" t="e">
            <v>#REF!</v>
          </cell>
          <cell r="L41" t="e">
            <v>#REF!</v>
          </cell>
          <cell r="T41">
            <v>0.10250117759388933</v>
          </cell>
          <cell r="U41">
            <v>0.15681852042518796</v>
          </cell>
          <cell r="V41">
            <v>8.6575168940617564E-2</v>
          </cell>
          <cell r="W41">
            <v>8.0287587362459112E-2</v>
          </cell>
          <cell r="X41">
            <v>8.0261021125185072E-2</v>
          </cell>
          <cell r="Y41">
            <v>8.0234718116092729E-2</v>
          </cell>
          <cell r="Z41">
            <v>8.0208674452443951E-2</v>
          </cell>
          <cell r="AA41">
            <v>8.0182886327488045E-2</v>
          </cell>
          <cell r="AB41">
            <v>8.0157350008613459E-2</v>
          </cell>
          <cell r="AH41">
            <v>-4.7060306406686347E-2</v>
          </cell>
          <cell r="AI41">
            <v>0.45683130454795173</v>
          </cell>
          <cell r="AJ41">
            <v>0.17712572157795958</v>
          </cell>
          <cell r="AK41">
            <v>8.8067072412348457E-2</v>
          </cell>
          <cell r="AL41">
            <v>8.8052167061073217E-2</v>
          </cell>
          <cell r="AM41">
            <v>8.8037150723127455E-2</v>
          </cell>
          <cell r="AN41">
            <v>8.8022022156060364E-2</v>
          </cell>
          <cell r="AO41">
            <v>8.8006780098807802E-2</v>
          </cell>
          <cell r="AP41">
            <v>8.7991423271336577E-2</v>
          </cell>
          <cell r="AV41">
            <v>-1.1684805970149315E-2</v>
          </cell>
          <cell r="AW41">
            <v>9.3126886011559717E-2</v>
          </cell>
          <cell r="AX41">
            <v>5.5148705277784149E-2</v>
          </cell>
          <cell r="AY41">
            <v>1.3201523314127384E-2</v>
          </cell>
          <cell r="AZ41">
            <v>5.4181565514546115E-3</v>
          </cell>
          <cell r="BA41">
            <v>-3.876903491480066E-3</v>
          </cell>
          <cell r="BB41">
            <v>-1.5167573842662874E-2</v>
          </cell>
          <cell r="BC41">
            <v>-2.9168979552455343E-2</v>
          </cell>
          <cell r="BD41">
            <v>-4.6984270432940733E-2</v>
          </cell>
          <cell r="BK41">
            <v>-5.0224464443462624E-2</v>
          </cell>
          <cell r="BL41">
            <v>1.5122561766253373E-2</v>
          </cell>
          <cell r="BM41">
            <v>-0.73347058705442936</v>
          </cell>
          <cell r="BN41">
            <v>0.49794018896367986</v>
          </cell>
          <cell r="BO41">
            <v>0.49277203983910267</v>
          </cell>
          <cell r="BP41">
            <v>0.48820784752418334</v>
          </cell>
          <cell r="BQ41">
            <v>0.48415067274814483</v>
          </cell>
          <cell r="BR41">
            <v>0.48052324311222017</v>
          </cell>
          <cell r="BS41">
            <v>0.47726320529999855</v>
          </cell>
          <cell r="CA41">
            <v>0.40766287804877854</v>
          </cell>
          <cell r="CB41">
            <v>0.23201248746885095</v>
          </cell>
          <cell r="CC41">
            <v>0.10144791219379456</v>
          </cell>
          <cell r="CD41">
            <v>0.24349447125820367</v>
          </cell>
          <cell r="CE41">
            <v>0.22714332150440053</v>
          </cell>
          <cell r="CF41">
            <v>0.21417197986573799</v>
          </cell>
          <cell r="CG41">
            <v>0.20363332571952175</v>
          </cell>
          <cell r="CH41">
            <v>0.19490388357688437</v>
          </cell>
          <cell r="CI41">
            <v>0.18755646024393169</v>
          </cell>
          <cell r="CP41">
            <v>0.54532589041095836</v>
          </cell>
          <cell r="CQ41">
            <v>0.38117667251236576</v>
          </cell>
          <cell r="CR41">
            <v>3.3317299741853601E-2</v>
          </cell>
          <cell r="CS41">
            <v>3.7267080745342129E-2</v>
          </cell>
          <cell r="CT41">
            <v>2.4392127123075813E-2</v>
          </cell>
          <cell r="CU41">
            <v>8.2509805192110264E-3</v>
          </cell>
          <cell r="CV41">
            <v>-1.2567308469591421E-2</v>
          </cell>
          <cell r="CW41">
            <v>-4.0423030129417614E-2</v>
          </cell>
          <cell r="CX41">
            <v>-7.9585730722988579E-2</v>
          </cell>
          <cell r="DE41">
            <v>0.46244629674982463</v>
          </cell>
          <cell r="DF41">
            <v>2.6042193429955733</v>
          </cell>
          <cell r="DG41">
            <v>-0.3745856215361949</v>
          </cell>
          <cell r="DH41">
            <v>0.10676939058122725</v>
          </cell>
          <cell r="DI41">
            <v>-2.0693967728936169E-2</v>
          </cell>
          <cell r="DJ41">
            <v>-8.3505513679076659E-2</v>
          </cell>
          <cell r="DK41">
            <v>-0.12088392953153138</v>
          </cell>
          <cell r="DL41">
            <v>-0.14566240092226845</v>
          </cell>
          <cell r="DM41">
            <v>-0.16328331635025739</v>
          </cell>
          <cell r="DU41" t="e">
            <v>#DIV/0!</v>
          </cell>
          <cell r="DV41" t="e">
            <v>#DIV/0!</v>
          </cell>
          <cell r="DW41" t="e">
            <v>#DIV/0!</v>
          </cell>
          <cell r="DX41" t="e">
            <v>#DIV/0!</v>
          </cell>
          <cell r="EB41" t="e">
            <v>#DIV/0!</v>
          </cell>
          <cell r="EC41">
            <v>0.15433438319156867</v>
          </cell>
          <cell r="ED41">
            <v>0.70859628632461713</v>
          </cell>
          <cell r="EE41">
            <v>8.2431458742523667E-2</v>
          </cell>
          <cell r="EI41" t="e">
            <v>#DIV/0!</v>
          </cell>
          <cell r="EJ41" t="e">
            <v>#DIV/0!</v>
          </cell>
          <cell r="EK41" t="e">
            <v>#DIV/0!</v>
          </cell>
          <cell r="EL41" t="e">
            <v>#DIV/0!</v>
          </cell>
          <cell r="EP41">
            <v>0.12545163403979842</v>
          </cell>
          <cell r="EQ41">
            <v>0.19736099558496556</v>
          </cell>
          <cell r="ER41">
            <v>3.8370689942495817E-2</v>
          </cell>
          <cell r="ES41">
            <v>5.5262779104183535E-2</v>
          </cell>
          <cell r="EW41">
            <v>1.33780718308304</v>
          </cell>
          <cell r="EX41">
            <v>9.7777117388464951E-2</v>
          </cell>
          <cell r="EY41">
            <v>0.16684244789773572</v>
          </cell>
          <cell r="EZ41">
            <v>0.11808721668082711</v>
          </cell>
          <cell r="FD41">
            <v>8.2431762854143775E-2</v>
          </cell>
          <cell r="FE41">
            <v>0.1465973824996889</v>
          </cell>
          <cell r="FF41">
            <v>8.1767085465650924E-2</v>
          </cell>
          <cell r="FG41">
            <v>7.0276328181835046E-2</v>
          </cell>
        </row>
        <row r="42">
          <cell r="A42" t="str">
            <v>Depreciation % Revenue</v>
          </cell>
          <cell r="C42">
            <v>5.6214569337961706E-2</v>
          </cell>
          <cell r="D42">
            <v>5.7480111738070452E-2</v>
          </cell>
          <cell r="E42">
            <v>6.3639142453005212E-2</v>
          </cell>
          <cell r="F42">
            <v>6.7553891619556855E-2</v>
          </cell>
          <cell r="G42">
            <v>7.0598797830244003E-2</v>
          </cell>
          <cell r="H42" t="e">
            <v>#REF!</v>
          </cell>
          <cell r="I42" t="e">
            <v>#REF!</v>
          </cell>
          <cell r="J42" t="e">
            <v>#REF!</v>
          </cell>
          <cell r="K42" t="e">
            <v>#REF!</v>
          </cell>
          <cell r="L42" t="e">
            <v>#REF!</v>
          </cell>
          <cell r="S42">
            <v>6.3244766505636041E-2</v>
          </cell>
          <cell r="T42">
            <v>6.3787339016645933E-2</v>
          </cell>
          <cell r="U42">
            <v>6.9325431828013748E-2</v>
          </cell>
          <cell r="V42">
            <v>7.1068401637528283E-2</v>
          </cell>
          <cell r="W42">
            <v>7.2049268700175514E-2</v>
          </cell>
          <cell r="X42">
            <v>7.3041877150730281E-2</v>
          </cell>
          <cell r="Y42">
            <v>7.4046357590171599E-2</v>
          </cell>
          <cell r="Z42">
            <v>7.5062842008644173E-2</v>
          </cell>
          <cell r="AA42">
            <v>7.6091463799797893E-2</v>
          </cell>
          <cell r="AB42">
            <v>7.7132357775272289E-2</v>
          </cell>
          <cell r="AG42">
            <v>3.6012840232729243E-2</v>
          </cell>
          <cell r="AH42">
            <v>2.9124616182481911E-2</v>
          </cell>
          <cell r="AI42">
            <v>3.4707446412314442E-2</v>
          </cell>
          <cell r="AJ42">
            <v>3.7446857446808493E-2</v>
          </cell>
          <cell r="AK42">
            <v>3.7734000985221658E-2</v>
          </cell>
          <cell r="AL42">
            <v>3.8022825469185999E-2</v>
          </cell>
          <cell r="AM42">
            <v>3.8313331906186944E-2</v>
          </cell>
          <cell r="AN42">
            <v>3.8605521108117713E-2</v>
          </cell>
          <cell r="AO42">
            <v>3.8899393686686635E-2</v>
          </cell>
          <cell r="AP42">
            <v>3.9194950048744841E-2</v>
          </cell>
          <cell r="AU42">
            <v>5.7040694704580286E-2</v>
          </cell>
          <cell r="AV42">
            <v>5.3963015985592284E-2</v>
          </cell>
          <cell r="AW42">
            <v>5.5792852806299094E-2</v>
          </cell>
          <cell r="AX42">
            <v>5.592823242953357E-2</v>
          </cell>
          <cell r="AY42">
            <v>5.371642072847007E-2</v>
          </cell>
          <cell r="AZ42">
            <v>5.1195752302393802E-2</v>
          </cell>
          <cell r="BA42">
            <v>4.8342274246852682E-2</v>
          </cell>
          <cell r="BB42">
            <v>4.5130438786541299E-2</v>
          </cell>
          <cell r="BC42">
            <v>4.1533003565984543E-2</v>
          </cell>
          <cell r="BD42">
            <v>3.7520925892823138E-2</v>
          </cell>
          <cell r="BJ42">
            <v>8.769797653575559E-2</v>
          </cell>
          <cell r="BK42">
            <v>7.8491182649176025E-2</v>
          </cell>
          <cell r="BL42">
            <v>7.6058464033503304E-2</v>
          </cell>
          <cell r="BM42">
            <v>-0.67453101075362343</v>
          </cell>
          <cell r="BN42">
            <v>-0.49798636121428563</v>
          </cell>
          <cell r="BO42">
            <v>-0.36638020014779427</v>
          </cell>
          <cell r="BP42">
            <v>-0.26873030245416113</v>
          </cell>
          <cell r="BQ42">
            <v>-0.19656929916489813</v>
          </cell>
          <cell r="BR42">
            <v>-0.14343395517441337</v>
          </cell>
          <cell r="BS42">
            <v>-0.1044313542965493</v>
          </cell>
          <cell r="BZ42">
            <v>3.9196940726577492E-2</v>
          </cell>
          <cell r="CA42">
            <v>5.0994466429156456E-2</v>
          </cell>
          <cell r="CB42">
            <v>5.7071117426174406E-2</v>
          </cell>
          <cell r="CC42">
            <v>5.9854708499883946E-2</v>
          </cell>
          <cell r="CD42">
            <v>7.031649111276822E-2</v>
          </cell>
          <cell r="CE42">
            <v>8.1520623163357453E-2</v>
          </cell>
          <cell r="CF42">
            <v>9.3511001657174006E-2</v>
          </cell>
          <cell r="CG42">
            <v>0.10633394457655578</v>
          </cell>
          <cell r="CH42">
            <v>0.12003832022574981</v>
          </cell>
          <cell r="CI42">
            <v>0.13467568337957</v>
          </cell>
          <cell r="CO42">
            <v>3.8964504937283144E-2</v>
          </cell>
          <cell r="CP42">
            <v>4.9835991927580037E-2</v>
          </cell>
          <cell r="CQ42">
            <v>6.61255241757049E-2</v>
          </cell>
          <cell r="CR42">
            <v>6.4999949402989685E-2</v>
          </cell>
          <cell r="CS42">
            <v>6.1741688672156271E-2</v>
          </cell>
          <cell r="CT42">
            <v>5.7918809354480447E-2</v>
          </cell>
          <cell r="CU42">
            <v>5.3476523769071305E-2</v>
          </cell>
          <cell r="CV42">
            <v>4.8355464524693685E-2</v>
          </cell>
          <cell r="CW42">
            <v>4.2491324206933703E-2</v>
          </cell>
          <cell r="CX42">
            <v>3.5814467515658775E-2</v>
          </cell>
          <cell r="DD42">
            <v>-0.38944881889763766</v>
          </cell>
          <cell r="DE42">
            <v>-0.63566740343831885</v>
          </cell>
          <cell r="DF42">
            <v>-1.0576168130361607</v>
          </cell>
          <cell r="DG42">
            <v>-0.72465383628337776</v>
          </cell>
          <cell r="DH42">
            <v>-0.93258684275081682</v>
          </cell>
          <cell r="DI42">
            <v>-1.0619626985145358</v>
          </cell>
          <cell r="DJ42">
            <v>-1.1317243696128618</v>
          </cell>
          <cell r="DK42">
            <v>-1.1568803263575158</v>
          </cell>
          <cell r="DL42">
            <v>-1.1492632098145843</v>
          </cell>
          <cell r="DM42">
            <v>-1.1181484901822294</v>
          </cell>
          <cell r="DT42" t="e">
            <v>#DIV/0!</v>
          </cell>
          <cell r="DU42" t="e">
            <v>#DIV/0!</v>
          </cell>
          <cell r="DV42" t="e">
            <v>#DIV/0!</v>
          </cell>
          <cell r="DW42" t="e">
            <v>#DIV/0!</v>
          </cell>
          <cell r="DX42" t="e">
            <v>#DIV/0!</v>
          </cell>
          <cell r="EA42" t="e">
            <v>#DIV/0!</v>
          </cell>
          <cell r="EB42">
            <v>4.7996154642687527E-2</v>
          </cell>
          <cell r="EC42">
            <v>5.1660460205425793E-2</v>
          </cell>
          <cell r="ED42">
            <v>5.9615802383631018E-2</v>
          </cell>
          <cell r="EE42">
            <v>6.0260578249404582E-2</v>
          </cell>
          <cell r="EH42" t="e">
            <v>#DIV/0!</v>
          </cell>
          <cell r="EI42" t="e">
            <v>#DIV/0!</v>
          </cell>
          <cell r="EJ42" t="e">
            <v>#DIV/0!</v>
          </cell>
          <cell r="EK42" t="e">
            <v>#DIV/0!</v>
          </cell>
          <cell r="EL42" t="e">
            <v>#DIV/0!</v>
          </cell>
          <cell r="EO42">
            <v>5.4371682038696217E-2</v>
          </cell>
          <cell r="EP42">
            <v>5.5265111404083425E-2</v>
          </cell>
          <cell r="EQ42">
            <v>6.0916325713110397E-2</v>
          </cell>
          <cell r="ER42">
            <v>5.9954704491545968E-2</v>
          </cell>
          <cell r="ES42">
            <v>5.9963982009579607E-2</v>
          </cell>
          <cell r="EV42">
            <v>8.769797653575559E-2</v>
          </cell>
          <cell r="EW42">
            <v>5.6991812347451716E-2</v>
          </cell>
          <cell r="EX42">
            <v>5.8739115114871593E-2</v>
          </cell>
          <cell r="EY42">
            <v>6.6728109410026798E-2</v>
          </cell>
          <cell r="EZ42">
            <v>7.0380035138186636E-2</v>
          </cell>
          <cell r="FC42">
            <v>6.2244864635380946E-2</v>
          </cell>
          <cell r="FD42">
            <v>6.2099742314393462E-2</v>
          </cell>
          <cell r="FE42">
            <v>6.7034311440703251E-2</v>
          </cell>
          <cell r="FF42">
            <v>6.8500880765590424E-2</v>
          </cell>
          <cell r="FG42">
            <v>6.8925500488457345E-2</v>
          </cell>
        </row>
        <row r="43">
          <cell r="A43" t="str">
            <v>Depreciation expense - disposals</v>
          </cell>
          <cell r="C43">
            <v>0</v>
          </cell>
          <cell r="D43">
            <v>3.0100000000000016</v>
          </cell>
          <cell r="E43">
            <v>2.0999999999999996</v>
          </cell>
          <cell r="S43">
            <v>0</v>
          </cell>
          <cell r="T43">
            <v>0</v>
          </cell>
          <cell r="AG43">
            <v>0</v>
          </cell>
          <cell r="AH43">
            <v>0</v>
          </cell>
          <cell r="AU43">
            <v>0</v>
          </cell>
          <cell r="AV43">
            <v>0</v>
          </cell>
          <cell r="BJ43">
            <v>0</v>
          </cell>
          <cell r="BK43">
            <v>0</v>
          </cell>
          <cell r="BZ43">
            <v>0</v>
          </cell>
          <cell r="CA43">
            <v>0</v>
          </cell>
          <cell r="CO43">
            <v>0</v>
          </cell>
          <cell r="CP43">
            <v>0</v>
          </cell>
          <cell r="DD43">
            <v>0</v>
          </cell>
          <cell r="DE43">
            <v>0</v>
          </cell>
          <cell r="DT43">
            <v>0</v>
          </cell>
          <cell r="DU43">
            <v>0</v>
          </cell>
          <cell r="EA43">
            <v>0</v>
          </cell>
          <cell r="EB43">
            <v>0</v>
          </cell>
          <cell r="EH43">
            <v>0</v>
          </cell>
          <cell r="EI43">
            <v>0</v>
          </cell>
          <cell r="EO43">
            <v>0</v>
          </cell>
          <cell r="EP43">
            <v>0</v>
          </cell>
          <cell r="EV43">
            <v>0</v>
          </cell>
          <cell r="EW43">
            <v>0</v>
          </cell>
          <cell r="FC43">
            <v>0</v>
          </cell>
          <cell r="FD43">
            <v>0</v>
          </cell>
        </row>
        <row r="44">
          <cell r="A44" t="str">
            <v>Depreciation expense - exchange to average rates</v>
          </cell>
          <cell r="C44">
            <v>7.9999999999813554E-3</v>
          </cell>
          <cell r="S44">
            <v>0</v>
          </cell>
          <cell r="T44">
            <v>0</v>
          </cell>
          <cell r="AG44">
            <v>0</v>
          </cell>
          <cell r="AH44">
            <v>0</v>
          </cell>
          <cell r="AU44">
            <v>0</v>
          </cell>
          <cell r="AV44">
            <v>0</v>
          </cell>
          <cell r="BJ44">
            <v>0</v>
          </cell>
          <cell r="BK44">
            <v>0</v>
          </cell>
          <cell r="BZ44">
            <v>0</v>
          </cell>
          <cell r="CA44">
            <v>0</v>
          </cell>
          <cell r="CO44">
            <v>0</v>
          </cell>
          <cell r="CP44">
            <v>0</v>
          </cell>
          <cell r="DD44">
            <v>7.9999999999813554E-3</v>
          </cell>
          <cell r="DE44">
            <v>0</v>
          </cell>
          <cell r="DT44">
            <v>0</v>
          </cell>
          <cell r="DU44">
            <v>0</v>
          </cell>
          <cell r="EA44">
            <v>0</v>
          </cell>
          <cell r="EB44">
            <v>-251.40029199999969</v>
          </cell>
          <cell r="EH44">
            <v>0</v>
          </cell>
          <cell r="EI44">
            <v>0</v>
          </cell>
          <cell r="EO44">
            <v>0</v>
          </cell>
          <cell r="EP44">
            <v>0</v>
          </cell>
          <cell r="EV44">
            <v>0</v>
          </cell>
          <cell r="EW44">
            <v>0</v>
          </cell>
          <cell r="FC44">
            <v>0</v>
          </cell>
          <cell r="FD44">
            <v>0</v>
          </cell>
        </row>
        <row r="45">
          <cell r="A45" t="str">
            <v>Total Depreciation expense</v>
          </cell>
          <cell r="C45">
            <v>675.30800000000022</v>
          </cell>
          <cell r="D45">
            <v>719.15681776744918</v>
          </cell>
          <cell r="E45">
            <v>852.23896026791806</v>
          </cell>
          <cell r="F45">
            <v>937.44448395115603</v>
          </cell>
          <cell r="G45">
            <v>1036.7925842024395</v>
          </cell>
          <cell r="H45" t="e">
            <v>#REF!</v>
          </cell>
          <cell r="I45" t="e">
            <v>#REF!</v>
          </cell>
          <cell r="J45" t="e">
            <v>#REF!</v>
          </cell>
          <cell r="K45" t="e">
            <v>#REF!</v>
          </cell>
          <cell r="L45" t="e">
            <v>#REF!</v>
          </cell>
          <cell r="S45">
            <v>157.09999999999991</v>
          </cell>
          <cell r="T45">
            <v>173.20293499999991</v>
          </cell>
          <cell r="U45">
            <v>200.36436299999991</v>
          </cell>
          <cell r="V45">
            <v>217.71094157640414</v>
          </cell>
          <cell r="W45">
            <v>235.19042781798294</v>
          </cell>
          <cell r="X45">
            <v>254.06705171352337</v>
          </cell>
          <cell r="Y45">
            <v>274.45204999034468</v>
          </cell>
          <cell r="Z45">
            <v>296.46548512082609</v>
          </cell>
          <cell r="AA45">
            <v>320.23694341429291</v>
          </cell>
          <cell r="AB45">
            <v>345.90628817324091</v>
          </cell>
          <cell r="AG45">
            <v>21.54000000000002</v>
          </cell>
          <cell r="AH45">
            <v>20.526320999999996</v>
          </cell>
          <cell r="AI45">
            <v>29.903387000000009</v>
          </cell>
          <cell r="AJ45">
            <v>35.200045999999986</v>
          </cell>
          <cell r="AK45">
            <v>38.300010999999984</v>
          </cell>
          <cell r="AL45">
            <v>41.672409967012925</v>
          </cell>
          <cell r="AM45">
            <v>45.341130204274805</v>
          </cell>
          <cell r="AN45">
            <v>49.332148171696304</v>
          </cell>
          <cell r="AO45">
            <v>53.673711687644584</v>
          </cell>
          <cell r="AP45">
            <v>58.3965379712958</v>
          </cell>
          <cell r="AU45">
            <v>33.5</v>
          </cell>
          <cell r="AV45">
            <v>33.108559</v>
          </cell>
          <cell r="AW45">
            <v>36.191856000000001</v>
          </cell>
          <cell r="AX45">
            <v>38.187790000000007</v>
          </cell>
          <cell r="AY45">
            <v>38.691927000000007</v>
          </cell>
          <cell r="AZ45">
            <v>38.901565917763463</v>
          </cell>
          <cell r="BA45">
            <v>38.750748301032843</v>
          </cell>
          <cell r="BB45">
            <v>38.162993464718483</v>
          </cell>
          <cell r="BC45">
            <v>37.049817888685624</v>
          </cell>
          <cell r="BD45">
            <v>35.309059225512414</v>
          </cell>
          <cell r="BJ45">
            <v>181.11999999999995</v>
          </cell>
          <cell r="BK45">
            <v>172.02334500000001</v>
          </cell>
          <cell r="BL45">
            <v>174.62477866</v>
          </cell>
          <cell r="BM45">
            <v>46.54263974200002</v>
          </cell>
          <cell r="BN45">
            <v>69.718090569999987</v>
          </cell>
          <cell r="BO45">
            <v>104.07321627386619</v>
          </cell>
          <cell r="BP45">
            <v>154.88257717584921</v>
          </cell>
          <cell r="BQ45">
            <v>229.86908111250307</v>
          </cell>
          <cell r="BR45">
            <v>340.32651745990904</v>
          </cell>
          <cell r="BS45">
            <v>502.75184203141112</v>
          </cell>
          <cell r="BZ45">
            <v>20.500000000000028</v>
          </cell>
          <cell r="CA45">
            <v>28.857089000000002</v>
          </cell>
          <cell r="CB45">
            <v>35.552294000000018</v>
          </cell>
          <cell r="CC45">
            <v>39.158999999999992</v>
          </cell>
          <cell r="CD45">
            <v>48.693999999999988</v>
          </cell>
          <cell r="CE45">
            <v>59.754516897335265</v>
          </cell>
          <cell r="CF45">
            <v>72.55226008715826</v>
          </cell>
          <cell r="CG45">
            <v>87.32631809717401</v>
          </cell>
          <cell r="CH45">
            <v>104.34655663278357</v>
          </cell>
          <cell r="CI45">
            <v>123.9174274334714</v>
          </cell>
          <cell r="CO45">
            <v>14.599999999999994</v>
          </cell>
          <cell r="CP45">
            <v>22.561757999999983</v>
          </cell>
          <cell r="CQ45">
            <v>31.161773840469223</v>
          </cell>
          <cell r="CR45">
            <v>32.199999999999989</v>
          </cell>
          <cell r="CS45">
            <v>33.400000000000006</v>
          </cell>
          <cell r="CT45">
            <v>34.214697045910739</v>
          </cell>
          <cell r="CU45">
            <v>34.497001844707256</v>
          </cell>
          <cell r="CV45">
            <v>34.063467381248756</v>
          </cell>
          <cell r="CW45">
            <v>32.686518812984104</v>
          </cell>
          <cell r="CX45">
            <v>30.085138328462051</v>
          </cell>
          <cell r="DD45">
            <v>9.8999999999999773</v>
          </cell>
          <cell r="DE45">
            <v>14.466518767449259</v>
          </cell>
          <cell r="DF45">
            <v>52.140506767449097</v>
          </cell>
          <cell r="DG45">
            <v>32.609422632752</v>
          </cell>
          <cell r="DH45">
            <v>36.091110814456613</v>
          </cell>
          <cell r="DI45">
            <v>43.344242531960788</v>
          </cell>
          <cell r="DJ45">
            <v>32.392803403731534</v>
          </cell>
          <cell r="DK45">
            <v>28.477034039746101</v>
          </cell>
          <cell r="DL45">
            <v>24.329000890371518</v>
          </cell>
          <cell r="DM45">
            <v>20.356480941503293</v>
          </cell>
          <cell r="DT45">
            <v>0</v>
          </cell>
          <cell r="DU45">
            <v>0</v>
          </cell>
          <cell r="DV45">
            <v>0</v>
          </cell>
          <cell r="DW45">
            <v>0</v>
          </cell>
          <cell r="DX45">
            <v>0</v>
          </cell>
          <cell r="EA45">
            <v>0</v>
          </cell>
          <cell r="EB45">
            <v>0</v>
          </cell>
          <cell r="EC45">
            <v>290.20000099999993</v>
          </cell>
          <cell r="ED45">
            <v>495.83464400000003</v>
          </cell>
          <cell r="EE45">
            <v>536.70701699999995</v>
          </cell>
          <cell r="EH45">
            <v>0</v>
          </cell>
          <cell r="EI45">
            <v>0</v>
          </cell>
          <cell r="EJ45">
            <v>0</v>
          </cell>
          <cell r="EK45">
            <v>0</v>
          </cell>
          <cell r="EL45">
            <v>0</v>
          </cell>
          <cell r="EO45">
            <v>247.24000000000024</v>
          </cell>
          <cell r="EP45">
            <v>278.25666200000001</v>
          </cell>
          <cell r="EQ45">
            <v>333.17367384046929</v>
          </cell>
          <cell r="ER45">
            <v>345.95777757640417</v>
          </cell>
          <cell r="ES45">
            <v>365.07636581798329</v>
          </cell>
          <cell r="EV45">
            <v>181.11999999999995</v>
          </cell>
          <cell r="EW45">
            <v>423.4236370000001</v>
          </cell>
          <cell r="EX45">
            <v>464.82477965999988</v>
          </cell>
          <cell r="EY45">
            <v>542.37728374199992</v>
          </cell>
          <cell r="EZ45">
            <v>606.42510756999991</v>
          </cell>
          <cell r="FC45">
            <v>190.60000000000002</v>
          </cell>
          <cell r="FD45">
            <v>206.31149399999981</v>
          </cell>
          <cell r="FE45">
            <v>236.55621900000006</v>
          </cell>
          <cell r="FF45">
            <v>255.89873157640432</v>
          </cell>
          <cell r="FG45">
            <v>273.88235481798301</v>
          </cell>
        </row>
        <row r="47">
          <cell r="A47" t="str">
            <v>Segment Operating Profit</v>
          </cell>
        </row>
        <row r="48">
          <cell r="A48" t="str">
            <v>Segment Operating Profit at plan rates</v>
          </cell>
          <cell r="C48">
            <v>2165.1999999999998</v>
          </cell>
          <cell r="D48">
            <v>2272.7826017377424</v>
          </cell>
          <cell r="E48">
            <v>2247.4017538788817</v>
          </cell>
          <cell r="F48">
            <v>2722.9305422230868</v>
          </cell>
          <cell r="G48">
            <v>3268.7543332416476</v>
          </cell>
          <cell r="H48" t="e">
            <v>#REF!</v>
          </cell>
          <cell r="I48" t="e">
            <v>#REF!</v>
          </cell>
          <cell r="J48" t="e">
            <v>#REF!</v>
          </cell>
          <cell r="K48" t="e">
            <v>#REF!</v>
          </cell>
          <cell r="L48" t="e">
            <v>#REF!</v>
          </cell>
          <cell r="M48">
            <v>0.12877694008562779</v>
          </cell>
          <cell r="N48" t="e">
            <v>#REF!</v>
          </cell>
          <cell r="O48" t="e">
            <v>#REF!</v>
          </cell>
          <cell r="S48">
            <v>877.90000000000009</v>
          </cell>
          <cell r="T48">
            <v>958.08423800000003</v>
          </cell>
          <cell r="U48">
            <v>1047.900001</v>
          </cell>
          <cell r="V48">
            <v>1117.7999996935957</v>
          </cell>
          <cell r="W48">
            <v>1200.999999982017</v>
          </cell>
          <cell r="X48">
            <v>1290.3927360459711</v>
          </cell>
          <cell r="Y48">
            <v>1386.4391451000331</v>
          </cell>
          <cell r="Z48">
            <v>1489.6344728007136</v>
          </cell>
          <cell r="AA48">
            <v>1600.5108268896693</v>
          </cell>
          <cell r="AB48">
            <v>1719.6399209094791</v>
          </cell>
          <cell r="AC48">
            <v>8.1494934398060881E-2</v>
          </cell>
          <cell r="AD48">
            <v>8.0078626852420287E-2</v>
          </cell>
          <cell r="AE48">
            <v>7.4431920120976436E-2</v>
          </cell>
          <cell r="AG48">
            <v>168.32</v>
          </cell>
          <cell r="AH48">
            <v>183.991815</v>
          </cell>
          <cell r="AI48">
            <v>226.92759100000001</v>
          </cell>
          <cell r="AJ48">
            <v>249</v>
          </cell>
          <cell r="AK48">
            <v>272</v>
          </cell>
          <cell r="AL48">
            <v>297.12449799196787</v>
          </cell>
          <cell r="AM48">
            <v>324.56973274624602</v>
          </cell>
          <cell r="AN48">
            <v>354.55006950593946</v>
          </cell>
          <cell r="AO48">
            <v>387.29967431974109</v>
          </cell>
          <cell r="AP48">
            <v>423.07434303200637</v>
          </cell>
          <cell r="AQ48">
            <v>0.12747856844913086</v>
          </cell>
          <cell r="AR48">
            <v>0.12036761744792956</v>
          </cell>
          <cell r="AS48">
            <v>9.2369477911646625E-2</v>
          </cell>
          <cell r="AU48">
            <v>71.400000000000006</v>
          </cell>
          <cell r="AV48">
            <v>84.790657999999993</v>
          </cell>
          <cell r="AW48">
            <v>95.053583000000003</v>
          </cell>
          <cell r="AX48">
            <v>106.200997</v>
          </cell>
          <cell r="AY48">
            <v>118.59972</v>
          </cell>
          <cell r="AZ48">
            <v>132.44596549388703</v>
          </cell>
          <cell r="BA48">
            <v>147.90872841527715</v>
          </cell>
          <cell r="BB48">
            <v>165.1767334689703</v>
          </cell>
          <cell r="BC48">
            <v>184.46073853651774</v>
          </cell>
          <cell r="BD48">
            <v>205.99610699911048</v>
          </cell>
          <cell r="BE48">
            <v>0.13526268431978217</v>
          </cell>
          <cell r="BF48">
            <v>0.13153529313387691</v>
          </cell>
          <cell r="BG48">
            <v>0.11674770812179847</v>
          </cell>
          <cell r="BJ48">
            <v>381.90000000000003</v>
          </cell>
          <cell r="BK48">
            <v>440.09395499999999</v>
          </cell>
          <cell r="BL48">
            <v>478.38647434000001</v>
          </cell>
          <cell r="BM48">
            <v>-99.54263974200002</v>
          </cell>
          <cell r="BN48">
            <v>-142.71809056999999</v>
          </cell>
          <cell r="BO48">
            <v>-204.62038608518694</v>
          </cell>
          <cell r="BP48">
            <v>-293.372075217857</v>
          </cell>
          <cell r="BQ48">
            <v>-420.61876709489115</v>
          </cell>
          <cell r="BR48">
            <v>-603.05721702055678</v>
          </cell>
          <cell r="BS48">
            <v>-864.62620180362399</v>
          </cell>
          <cell r="BT48" t="e">
            <v>#NUM!</v>
          </cell>
          <cell r="BU48">
            <v>-1.8826730123609516</v>
          </cell>
          <cell r="BV48">
            <v>0.43373825468065164</v>
          </cell>
          <cell r="BZ48">
            <v>150.39999999999998</v>
          </cell>
          <cell r="CA48">
            <v>163.32104867000001</v>
          </cell>
          <cell r="CB48">
            <v>177.09665699999999</v>
          </cell>
          <cell r="CC48">
            <v>197.22351866037525</v>
          </cell>
          <cell r="CD48">
            <v>214.45823958999998</v>
          </cell>
          <cell r="CE48">
            <v>233.19904664738286</v>
          </cell>
          <cell r="CF48">
            <v>253.57755179383665</v>
          </cell>
          <cell r="CG48">
            <v>275.73686813130695</v>
          </cell>
          <cell r="CH48">
            <v>299.83261494959243</v>
          </cell>
          <cell r="CI48">
            <v>326.0340106013681</v>
          </cell>
          <cell r="CJ48">
            <v>9.2757321894022082E-2</v>
          </cell>
          <cell r="CK48">
            <v>9.168108827326793E-2</v>
          </cell>
          <cell r="CL48">
            <v>8.7386742953833085E-2</v>
          </cell>
          <cell r="CO48">
            <v>81.900000000000006</v>
          </cell>
          <cell r="CP48">
            <v>86.12831237000006</v>
          </cell>
          <cell r="CQ48">
            <v>79.994623083335298</v>
          </cell>
          <cell r="CR48">
            <v>84.824999999999946</v>
          </cell>
          <cell r="CS48">
            <v>99.499999000000003</v>
          </cell>
          <cell r="CT48">
            <v>116.71382022988514</v>
          </cell>
          <cell r="CU48">
            <v>136.90568813627772</v>
          </cell>
          <cell r="CV48">
            <v>160.59081441383969</v>
          </cell>
          <cell r="CW48">
            <v>188.37354404463596</v>
          </cell>
          <cell r="CX48">
            <v>220.96277564477154</v>
          </cell>
          <cell r="CY48">
            <v>4.9868229745582804E-2</v>
          </cell>
          <cell r="CZ48">
            <v>7.341504120796416E-2</v>
          </cell>
          <cell r="DA48">
            <v>0.17300323017978259</v>
          </cell>
          <cell r="DD48">
            <v>-234.7</v>
          </cell>
          <cell r="DE48">
            <v>-446.20199909304932</v>
          </cell>
          <cell r="DF48">
            <v>-776.27163470624919</v>
          </cell>
          <cell r="DG48">
            <v>-484.1251377293168</v>
          </cell>
          <cell r="DH48">
            <v>-360.21003615639603</v>
          </cell>
          <cell r="DI48">
            <v>-268.01184246775972</v>
          </cell>
          <cell r="DJ48">
            <v>-199.41239969165085</v>
          </cell>
          <cell r="DK48">
            <v>-148.37144801004922</v>
          </cell>
          <cell r="DL48">
            <v>-110.39477293608057</v>
          </cell>
          <cell r="DM48">
            <v>-82.138484560610067</v>
          </cell>
          <cell r="DN48">
            <v>0.11303976348561906</v>
          </cell>
          <cell r="DO48">
            <v>2.6900059330089654E-2</v>
          </cell>
          <cell r="DP48">
            <v>-0.25595675976281151</v>
          </cell>
          <cell r="DT48">
            <v>0</v>
          </cell>
          <cell r="DU48">
            <v>0</v>
          </cell>
          <cell r="DV48">
            <v>0</v>
          </cell>
          <cell r="DW48">
            <v>0</v>
          </cell>
          <cell r="DX48">
            <v>0</v>
          </cell>
          <cell r="DY48" t="e">
            <v>#DIV/0!</v>
          </cell>
          <cell r="EB48">
            <v>784.57457379079221</v>
          </cell>
          <cell r="EC48">
            <v>893.08003978505417</v>
          </cell>
          <cell r="ED48">
            <v>1491.47320510912</v>
          </cell>
          <cell r="EE48">
            <v>1730.8169424074774</v>
          </cell>
          <cell r="EF48" t="e">
            <v>#DIV/0!</v>
          </cell>
          <cell r="EJ48">
            <v>59.102117999999997</v>
          </cell>
          <cell r="EO48">
            <v>1349.92</v>
          </cell>
          <cell r="EP48">
            <v>1476.3160720399999</v>
          </cell>
          <cell r="EQ48">
            <v>1616.6724550833353</v>
          </cell>
          <cell r="ER48">
            <v>1731.0495153539709</v>
          </cell>
          <cell r="ES48">
            <v>1844.9579585720169</v>
          </cell>
          <cell r="ET48">
            <v>8.1233792740826427E-2</v>
          </cell>
          <cell r="EV48">
            <v>381.90000000000003</v>
          </cell>
          <cell r="EW48">
            <v>1242.6685287907919</v>
          </cell>
          <cell r="EX48">
            <v>1430.5686321250544</v>
          </cell>
          <cell r="EY48">
            <v>1484.9305653671202</v>
          </cell>
          <cell r="EZ48">
            <v>1806.0988518374775</v>
          </cell>
          <cell r="FA48">
            <v>0.4746805917430319</v>
          </cell>
          <cell r="FC48">
            <v>949.30000000000007</v>
          </cell>
          <cell r="FD48">
            <v>1042.874896</v>
          </cell>
          <cell r="FE48">
            <v>1142.9535839999999</v>
          </cell>
          <cell r="FF48">
            <v>1224.0009966935957</v>
          </cell>
          <cell r="FG48">
            <v>1319.5997199820169</v>
          </cell>
        </row>
        <row r="49">
          <cell r="A49" t="str">
            <v>Growth Y/Y %</v>
          </cell>
          <cell r="D49">
            <v>4.9687142867976375E-2</v>
          </cell>
          <cell r="E49">
            <v>-1.1167301192579915E-2</v>
          </cell>
          <cell r="F49">
            <v>0.21159046775836621</v>
          </cell>
          <cell r="G49">
            <v>0.20045454063361201</v>
          </cell>
          <cell r="H49" t="e">
            <v>#REF!</v>
          </cell>
          <cell r="I49" t="e">
            <v>#REF!</v>
          </cell>
          <cell r="J49" t="e">
            <v>#REF!</v>
          </cell>
          <cell r="K49" t="e">
            <v>#REF!</v>
          </cell>
          <cell r="L49" t="e">
            <v>#REF!</v>
          </cell>
          <cell r="T49">
            <v>9.1336414170178681E-2</v>
          </cell>
          <cell r="U49">
            <v>9.3745162938376092E-2</v>
          </cell>
          <cell r="V49">
            <v>6.6704836937580891E-2</v>
          </cell>
          <cell r="W49">
            <v>7.4431920120976436E-2</v>
          </cell>
          <cell r="X49">
            <v>7.4431920120976436E-2</v>
          </cell>
          <cell r="Y49">
            <v>7.4431920120976436E-2</v>
          </cell>
          <cell r="Z49">
            <v>7.4431920120976436E-2</v>
          </cell>
          <cell r="AA49">
            <v>7.4431920120976436E-2</v>
          </cell>
          <cell r="AB49">
            <v>7.4431920120976436E-2</v>
          </cell>
          <cell r="AH49">
            <v>9.3107265922053317E-2</v>
          </cell>
          <cell r="AI49">
            <v>0.2333569892769416</v>
          </cell>
          <cell r="AJ49">
            <v>9.7266308176690464E-2</v>
          </cell>
          <cell r="AK49">
            <v>9.2369477911646625E-2</v>
          </cell>
          <cell r="AL49">
            <v>9.2369477911646625E-2</v>
          </cell>
          <cell r="AM49">
            <v>9.2369477911646625E-2</v>
          </cell>
          <cell r="AN49">
            <v>9.2369477911646625E-2</v>
          </cell>
          <cell r="AO49">
            <v>9.2369477911646625E-2</v>
          </cell>
          <cell r="AP49">
            <v>9.2369477911646625E-2</v>
          </cell>
          <cell r="AV49">
            <v>0.18754422969187656</v>
          </cell>
          <cell r="AW49">
            <v>0.12103839316826637</v>
          </cell>
          <cell r="AX49">
            <v>0.11727505316659137</v>
          </cell>
          <cell r="AY49">
            <v>0.11674770812179847</v>
          </cell>
          <cell r="AZ49">
            <v>0.11674770812179847</v>
          </cell>
          <cell r="BA49">
            <v>0.11674770812179847</v>
          </cell>
          <cell r="BB49">
            <v>0.11674770812179847</v>
          </cell>
          <cell r="BC49">
            <v>0.11674770812179847</v>
          </cell>
          <cell r="BD49">
            <v>0.11674770812179847</v>
          </cell>
          <cell r="BK49">
            <v>0.15238008641005485</v>
          </cell>
          <cell r="BL49">
            <v>8.7009873471222798E-2</v>
          </cell>
          <cell r="BM49">
            <v>-1.2080799627107619</v>
          </cell>
          <cell r="BN49">
            <v>0.43373825468065164</v>
          </cell>
          <cell r="BO49">
            <v>0.43373825468065164</v>
          </cell>
          <cell r="BP49">
            <v>0.43373825468065164</v>
          </cell>
          <cell r="BQ49">
            <v>0.43373825468065164</v>
          </cell>
          <cell r="BR49">
            <v>0.43373825468065164</v>
          </cell>
          <cell r="BS49">
            <v>0.43373825468065164</v>
          </cell>
          <cell r="CA49">
            <v>8.5911227859042816E-2</v>
          </cell>
          <cell r="CB49">
            <v>8.4346803073952925E-2</v>
          </cell>
          <cell r="CC49">
            <v>0.11364902083033246</v>
          </cell>
          <cell r="CD49">
            <v>8.7386742953833085E-2</v>
          </cell>
          <cell r="CE49">
            <v>8.7386742953833085E-2</v>
          </cell>
          <cell r="CF49">
            <v>8.7386742953833085E-2</v>
          </cell>
          <cell r="CG49">
            <v>8.7386742953833085E-2</v>
          </cell>
          <cell r="CH49">
            <v>8.7386742953833085E-2</v>
          </cell>
          <cell r="CI49">
            <v>8.7386742953833085E-2</v>
          </cell>
          <cell r="CP49">
            <v>5.1627745665446367E-2</v>
          </cell>
          <cell r="CQ49">
            <v>-7.1215714297465205E-2</v>
          </cell>
          <cell r="CR49">
            <v>6.0383769939543974E-2</v>
          </cell>
          <cell r="CS49">
            <v>0.17300323017978259</v>
          </cell>
          <cell r="CT49">
            <v>0.17300323017978259</v>
          </cell>
          <cell r="CU49">
            <v>0.17300323017978259</v>
          </cell>
          <cell r="CV49">
            <v>0.17300323017978259</v>
          </cell>
          <cell r="CW49">
            <v>0.17300323017978259</v>
          </cell>
          <cell r="CX49">
            <v>0.17300323017978259</v>
          </cell>
          <cell r="DE49">
            <v>0.90115892242458173</v>
          </cell>
          <cell r="DF49">
            <v>0.73973141376349671</v>
          </cell>
          <cell r="DG49">
            <v>-0.37634570672865597</v>
          </cell>
          <cell r="DH49">
            <v>-0.25595675976281151</v>
          </cell>
          <cell r="DI49">
            <v>-0.25595675976281151</v>
          </cell>
          <cell r="DJ49">
            <v>-0.25595675976281151</v>
          </cell>
          <cell r="DK49">
            <v>-0.25595675976281151</v>
          </cell>
          <cell r="DL49">
            <v>-0.25595675976281151</v>
          </cell>
          <cell r="DM49">
            <v>-0.25595675976281151</v>
          </cell>
          <cell r="DU49" t="e">
            <v>#DIV/0!</v>
          </cell>
          <cell r="DV49" t="e">
            <v>#DIV/0!</v>
          </cell>
          <cell r="DW49" t="e">
            <v>#DIV/0!</v>
          </cell>
          <cell r="DX49" t="e">
            <v>#DIV/0!</v>
          </cell>
          <cell r="EB49" t="e">
            <v>#DIV/0!</v>
          </cell>
          <cell r="EC49">
            <v>0.1382984736173658</v>
          </cell>
          <cell r="ED49">
            <v>0.67003307505124243</v>
          </cell>
          <cell r="EE49">
            <v>0.16047471485137832</v>
          </cell>
          <cell r="EI49" t="e">
            <v>#DIV/0!</v>
          </cell>
          <cell r="EJ49" t="e">
            <v>#DIV/0!</v>
          </cell>
          <cell r="EK49">
            <v>-1</v>
          </cell>
          <cell r="EL49" t="e">
            <v>#DIV/0!</v>
          </cell>
          <cell r="EP49">
            <v>9.3632268608510039E-2</v>
          </cell>
          <cell r="EQ49">
            <v>9.5072041618695202E-2</v>
          </cell>
          <cell r="ER49">
            <v>7.0748443762369773E-2</v>
          </cell>
          <cell r="ES49">
            <v>6.5803110891806904E-2</v>
          </cell>
          <cell r="EW49">
            <v>2.2539107849981455</v>
          </cell>
          <cell r="EX49">
            <v>0.15120693811816666</v>
          </cell>
          <cell r="EY49">
            <v>3.800022733709274E-2</v>
          </cell>
          <cell r="EZ49">
            <v>0.21628505329537395</v>
          </cell>
          <cell r="FD49">
            <v>9.8572522911618998E-2</v>
          </cell>
          <cell r="FE49">
            <v>9.5964231552467805E-2</v>
          </cell>
          <cell r="FF49">
            <v>7.0910502253253238E-2</v>
          </cell>
          <cell r="FG49">
            <v>7.8103468499341799E-2</v>
          </cell>
        </row>
        <row r="50">
          <cell r="A50" t="str">
            <v>Adj Operating Profit Margin %</v>
          </cell>
          <cell r="C50">
            <v>0.18023957578935976</v>
          </cell>
          <cell r="D50">
            <v>0.18242041249515112</v>
          </cell>
          <cell r="E50">
            <v>0.16823452052963064</v>
          </cell>
          <cell r="F50">
            <v>0.19621914458510348</v>
          </cell>
          <cell r="G50">
            <v>0.22258080337908934</v>
          </cell>
          <cell r="H50" t="e">
            <v>#REF!</v>
          </cell>
          <cell r="I50" t="e">
            <v>#REF!</v>
          </cell>
          <cell r="J50" t="e">
            <v>#REF!</v>
          </cell>
          <cell r="K50" t="e">
            <v>#REF!</v>
          </cell>
          <cell r="L50" t="e">
            <v>#REF!</v>
          </cell>
          <cell r="S50">
            <v>0.35342190016103064</v>
          </cell>
          <cell r="T50">
            <v>0.3528441599203323</v>
          </cell>
          <cell r="U50">
            <v>0.36257006482685283</v>
          </cell>
          <cell r="V50">
            <v>0.36488868567395566</v>
          </cell>
          <cell r="W50">
            <v>0.36791961522593419</v>
          </cell>
          <cell r="X50">
            <v>0.3709757210420988</v>
          </cell>
          <cell r="Y50">
            <v>0.3740572122478244</v>
          </cell>
          <cell r="Z50">
            <v>0.37716429970557497</v>
          </cell>
          <cell r="AA50">
            <v>0.38029719602933326</v>
          </cell>
          <cell r="AB50">
            <v>0.38345611559914922</v>
          </cell>
          <cell r="AG50">
            <v>0.28141510064869918</v>
          </cell>
          <cell r="AH50">
            <v>0.26106436670230476</v>
          </cell>
          <cell r="AI50">
            <v>0.2633841177960245</v>
          </cell>
          <cell r="AJ50">
            <v>0.26489361702127662</v>
          </cell>
          <cell r="AK50">
            <v>0.26798029556650244</v>
          </cell>
          <cell r="AL50">
            <v>0.27110294169957999</v>
          </cell>
          <cell r="AM50">
            <v>0.27426197453359691</v>
          </cell>
          <cell r="AN50">
            <v>0.27745781806536518</v>
          </cell>
          <cell r="AO50">
            <v>0.28069090123232859</v>
          </cell>
          <cell r="AP50">
            <v>0.28396165797013384</v>
          </cell>
          <cell r="AU50">
            <v>0.12157330154946366</v>
          </cell>
          <cell r="AV50">
            <v>0.13819869457571041</v>
          </cell>
          <cell r="AW50">
            <v>0.14653325778678866</v>
          </cell>
          <cell r="AX50">
            <v>0.15553751721333434</v>
          </cell>
          <cell r="AY50">
            <v>0.16465327399689206</v>
          </cell>
          <cell r="AZ50">
            <v>0.1743032878730521</v>
          </cell>
          <cell r="BA50">
            <v>0.18451887062949959</v>
          </cell>
          <cell r="BB50">
            <v>0.19533316917798554</v>
          </cell>
          <cell r="BC50">
            <v>0.20678127310744313</v>
          </cell>
          <cell r="BD50">
            <v>0.21890032854058641</v>
          </cell>
          <cell r="BJ50">
            <v>0.18491528952630892</v>
          </cell>
          <cell r="BK50">
            <v>0.20080701840034126</v>
          </cell>
          <cell r="BL50">
            <v>0.20836298681040422</v>
          </cell>
          <cell r="BM50">
            <v>1.4426469527826089</v>
          </cell>
          <cell r="BN50">
            <v>1.019414932642857</v>
          </cell>
          <cell r="BO50">
            <v>0.72034727754479078</v>
          </cell>
          <cell r="BP50">
            <v>0.50901765674643484</v>
          </cell>
          <cell r="BQ50">
            <v>0.35968619991559658</v>
          </cell>
          <cell r="BR50">
            <v>0.25416439036056809</v>
          </cell>
          <cell r="BS50">
            <v>0.17959971036564112</v>
          </cell>
          <cell r="BZ50">
            <v>0.28757170172084123</v>
          </cell>
          <cell r="CA50">
            <v>0.28861087594722196</v>
          </cell>
          <cell r="CB50">
            <v>0.28428838115003002</v>
          </cell>
          <cell r="CC50">
            <v>0.30145703972875165</v>
          </cell>
          <cell r="CD50">
            <v>0.30968807036164936</v>
          </cell>
          <cell r="CE50">
            <v>0.31814384235517568</v>
          </cell>
          <cell r="CF50">
            <v>0.32683049208294285</v>
          </cell>
          <cell r="CG50">
            <v>0.33575432346707745</v>
          </cell>
          <cell r="CH50">
            <v>0.34492181255299176</v>
          </cell>
          <cell r="CI50">
            <v>0.35433961220906507</v>
          </cell>
          <cell r="CO50">
            <v>0.21857485988791034</v>
          </cell>
          <cell r="CP50">
            <v>0.19024625120114391</v>
          </cell>
          <cell r="CQ50">
            <v>0.16974920650229067</v>
          </cell>
          <cell r="CR50">
            <v>0.17123045677355894</v>
          </cell>
          <cell r="CS50">
            <v>0.18393107668077424</v>
          </cell>
          <cell r="CT50">
            <v>0.1975737354581005</v>
          </cell>
          <cell r="CU50">
            <v>0.21222830664236375</v>
          </cell>
          <cell r="CV50">
            <v>0.22796984647707386</v>
          </cell>
          <cell r="CW50">
            <v>0.24487897832760941</v>
          </cell>
          <cell r="CX50">
            <v>0.26304230560950237</v>
          </cell>
          <cell r="DD50">
            <v>9.2401574803149611</v>
          </cell>
          <cell r="DE50">
            <v>19.606380134152801</v>
          </cell>
          <cell r="DF50">
            <v>15.745875582109543</v>
          </cell>
          <cell r="DG50">
            <v>10.758336393984818</v>
          </cell>
          <cell r="DH50">
            <v>9.3077528722582947</v>
          </cell>
          <cell r="DI50">
            <v>8.0527565190721617</v>
          </cell>
          <cell r="DJ50">
            <v>6.9669756433623178</v>
          </cell>
          <cell r="DK50">
            <v>6.0275943399312428</v>
          </cell>
          <cell r="DL50">
            <v>5.2148730506020682</v>
          </cell>
          <cell r="DM50">
            <v>4.5117337697622721</v>
          </cell>
          <cell r="DT50" t="e">
            <v>#DIV/0!</v>
          </cell>
          <cell r="DU50" t="e">
            <v>#DIV/0!</v>
          </cell>
          <cell r="DV50" t="e">
            <v>#DIV/0!</v>
          </cell>
          <cell r="DW50" t="e">
            <v>#DIV/0!</v>
          </cell>
          <cell r="DX50" t="e">
            <v>#DIV/0!</v>
          </cell>
          <cell r="EA50" t="e">
            <v>#DIV/0!</v>
          </cell>
          <cell r="EB50">
            <v>0.14978726664479597</v>
          </cell>
          <cell r="EC50">
            <v>0.15898320364091209</v>
          </cell>
          <cell r="ED50">
            <v>0.17932464569027989</v>
          </cell>
          <cell r="EE50">
            <v>0.19433327027535582</v>
          </cell>
          <cell r="EH50" t="e">
            <v>#DIV/0!</v>
          </cell>
          <cell r="EI50" t="e">
            <v>#DIV/0!</v>
          </cell>
          <cell r="EJ50" t="e">
            <v>#DIV/0!</v>
          </cell>
          <cell r="EK50" t="e">
            <v>#DIV/0!</v>
          </cell>
          <cell r="EL50" t="e">
            <v>#DIV/0!</v>
          </cell>
          <cell r="EO50">
            <v>0.29686709681959528</v>
          </cell>
          <cell r="EP50">
            <v>0.29321408372579932</v>
          </cell>
          <cell r="EQ50">
            <v>0.29558681725983388</v>
          </cell>
          <cell r="ER50">
            <v>0.29999199000623872</v>
          </cell>
          <cell r="ES50">
            <v>0.30303529944581686</v>
          </cell>
          <cell r="EV50">
            <v>0.18491528952630892</v>
          </cell>
          <cell r="EW50">
            <v>0.16726022218482975</v>
          </cell>
          <cell r="EX50">
            <v>0.18077851964687142</v>
          </cell>
          <cell r="EY50">
            <v>0.18268945289980845</v>
          </cell>
          <cell r="EZ50">
            <v>0.20961088033560263</v>
          </cell>
          <cell r="FC50">
            <v>0.31001600209006891</v>
          </cell>
          <cell r="FD50">
            <v>0.31390525584459167</v>
          </cell>
          <cell r="FE50">
            <v>0.32388540379960989</v>
          </cell>
          <cell r="FF50">
            <v>0.3276497144591668</v>
          </cell>
          <cell r="FG50">
            <v>0.33209175233152577</v>
          </cell>
        </row>
        <row r="51">
          <cell r="A51" t="str">
            <v>Segment Operating Profit from disposals</v>
          </cell>
          <cell r="D51">
            <v>11.45</v>
          </cell>
          <cell r="E51">
            <v>12.4</v>
          </cell>
          <cell r="S51">
            <v>0</v>
          </cell>
          <cell r="T51">
            <v>0</v>
          </cell>
          <cell r="AG51">
            <v>0</v>
          </cell>
          <cell r="AH51">
            <v>0</v>
          </cell>
          <cell r="AU51">
            <v>0</v>
          </cell>
          <cell r="AV51">
            <v>0</v>
          </cell>
          <cell r="BJ51">
            <v>0</v>
          </cell>
          <cell r="BK51">
            <v>0</v>
          </cell>
          <cell r="BZ51">
            <v>0</v>
          </cell>
          <cell r="CA51">
            <v>0</v>
          </cell>
          <cell r="CO51">
            <v>0</v>
          </cell>
          <cell r="CP51">
            <v>0</v>
          </cell>
          <cell r="DD51">
            <v>0</v>
          </cell>
          <cell r="DE51">
            <v>0</v>
          </cell>
          <cell r="DT51">
            <v>0</v>
          </cell>
          <cell r="DU51">
            <v>0</v>
          </cell>
          <cell r="EA51">
            <v>0</v>
          </cell>
          <cell r="EB51">
            <v>0</v>
          </cell>
          <cell r="EH51">
            <v>0</v>
          </cell>
          <cell r="EI51">
            <v>0</v>
          </cell>
          <cell r="EO51">
            <v>0</v>
          </cell>
          <cell r="EP51">
            <v>0</v>
          </cell>
          <cell r="EV51">
            <v>0</v>
          </cell>
          <cell r="EW51">
            <v>0</v>
          </cell>
          <cell r="FC51">
            <v>0</v>
          </cell>
          <cell r="FD51">
            <v>0</v>
          </cell>
        </row>
        <row r="52">
          <cell r="A52" t="str">
            <v>Exchange to average rates</v>
          </cell>
          <cell r="C52">
            <v>0</v>
          </cell>
          <cell r="S52">
            <v>0</v>
          </cell>
          <cell r="AG52">
            <v>0</v>
          </cell>
          <cell r="AH52">
            <v>0</v>
          </cell>
          <cell r="AU52">
            <v>0</v>
          </cell>
          <cell r="AV52">
            <v>0</v>
          </cell>
          <cell r="BJ52">
            <v>0</v>
          </cell>
          <cell r="BK52">
            <v>0</v>
          </cell>
          <cell r="BZ52">
            <v>0</v>
          </cell>
          <cell r="CA52">
            <v>0</v>
          </cell>
          <cell r="CO52">
            <v>0</v>
          </cell>
          <cell r="CP52">
            <v>0</v>
          </cell>
          <cell r="DD52">
            <v>0</v>
          </cell>
          <cell r="DT52">
            <v>0</v>
          </cell>
          <cell r="DU52">
            <v>0</v>
          </cell>
          <cell r="EA52">
            <v>0</v>
          </cell>
          <cell r="EB52">
            <v>-784.57457379079221</v>
          </cell>
          <cell r="EH52">
            <v>0</v>
          </cell>
          <cell r="EI52">
            <v>0</v>
          </cell>
          <cell r="EO52">
            <v>0</v>
          </cell>
          <cell r="EP52">
            <v>0</v>
          </cell>
          <cell r="EV52">
            <v>0</v>
          </cell>
          <cell r="EW52">
            <v>0</v>
          </cell>
          <cell r="FC52">
            <v>0</v>
          </cell>
          <cell r="FD52">
            <v>0</v>
          </cell>
        </row>
        <row r="53">
          <cell r="A53" t="str">
            <v>Total Segment Operating Profit</v>
          </cell>
          <cell r="C53">
            <v>2165.1999999999998</v>
          </cell>
          <cell r="D53">
            <v>2284.2326017377422</v>
          </cell>
          <cell r="E53">
            <v>2259.8017538788818</v>
          </cell>
          <cell r="F53">
            <v>2722.9305422230868</v>
          </cell>
          <cell r="G53">
            <v>3268.7543332416476</v>
          </cell>
          <cell r="H53" t="e">
            <v>#REF!</v>
          </cell>
          <cell r="I53" t="e">
            <v>#REF!</v>
          </cell>
          <cell r="J53" t="e">
            <v>#REF!</v>
          </cell>
          <cell r="K53" t="e">
            <v>#REF!</v>
          </cell>
          <cell r="L53" t="e">
            <v>#REF!</v>
          </cell>
          <cell r="M53">
            <v>0.12688773500372941</v>
          </cell>
          <cell r="N53" t="e">
            <v>#REF!</v>
          </cell>
          <cell r="O53" t="e">
            <v>#REF!</v>
          </cell>
          <cell r="S53">
            <v>877.90000000000009</v>
          </cell>
          <cell r="T53">
            <v>958.08423800000003</v>
          </cell>
          <cell r="U53">
            <v>1047.900001</v>
          </cell>
          <cell r="V53">
            <v>1117.7999996935957</v>
          </cell>
          <cell r="W53">
            <v>1200.999999982017</v>
          </cell>
          <cell r="X53">
            <v>1290.3927360459711</v>
          </cell>
          <cell r="Y53">
            <v>1386.4391451000331</v>
          </cell>
          <cell r="Z53">
            <v>1489.6344728007136</v>
          </cell>
          <cell r="AA53">
            <v>1600.5108268896693</v>
          </cell>
          <cell r="AB53">
            <v>1719.6399209094791</v>
          </cell>
          <cell r="AC53">
            <v>8.1494934398060881E-2</v>
          </cell>
          <cell r="AD53">
            <v>8.0078626852420287E-2</v>
          </cell>
          <cell r="AE53">
            <v>7.4431920120976436E-2</v>
          </cell>
          <cell r="AG53">
            <v>168.32</v>
          </cell>
          <cell r="AH53">
            <v>183.991815</v>
          </cell>
          <cell r="AI53">
            <v>226.92759100000001</v>
          </cell>
          <cell r="AJ53">
            <v>249</v>
          </cell>
          <cell r="AK53">
            <v>272</v>
          </cell>
          <cell r="AL53">
            <v>297.12449799196787</v>
          </cell>
          <cell r="AM53">
            <v>324.56973274624602</v>
          </cell>
          <cell r="AN53">
            <v>354.55006950593946</v>
          </cell>
          <cell r="AO53">
            <v>387.29967431974109</v>
          </cell>
          <cell r="AP53">
            <v>423.07434303200637</v>
          </cell>
          <cell r="AQ53">
            <v>0.12747856844913086</v>
          </cell>
          <cell r="AR53">
            <v>0.12036761744792956</v>
          </cell>
          <cell r="AS53">
            <v>9.2369477911646625E-2</v>
          </cell>
          <cell r="AU53">
            <v>71.400000000000006</v>
          </cell>
          <cell r="AV53">
            <v>84.790657999999993</v>
          </cell>
          <cell r="AW53">
            <v>95.053583000000003</v>
          </cell>
          <cell r="AX53">
            <v>106.200997</v>
          </cell>
          <cell r="AY53">
            <v>118.59972</v>
          </cell>
          <cell r="AZ53">
            <v>132.44596549388703</v>
          </cell>
          <cell r="BA53">
            <v>147.90872841527715</v>
          </cell>
          <cell r="BB53">
            <v>165.1767334689703</v>
          </cell>
          <cell r="BC53">
            <v>184.46073853651774</v>
          </cell>
          <cell r="BD53">
            <v>205.99610699911048</v>
          </cell>
          <cell r="BE53">
            <v>0.13526268431978217</v>
          </cell>
          <cell r="BF53">
            <v>0.13153529313387691</v>
          </cell>
          <cell r="BG53">
            <v>0.11674770812179847</v>
          </cell>
          <cell r="BJ53">
            <v>381.90000000000003</v>
          </cell>
          <cell r="BK53">
            <v>440.09395499999999</v>
          </cell>
          <cell r="BL53">
            <v>478.38647434000001</v>
          </cell>
          <cell r="BM53">
            <v>-99.54263974200002</v>
          </cell>
          <cell r="BN53">
            <v>-142.71809056999999</v>
          </cell>
          <cell r="BO53">
            <v>-204.62038608518694</v>
          </cell>
          <cell r="BP53">
            <v>-293.372075217857</v>
          </cell>
          <cell r="BQ53">
            <v>-420.61876709489115</v>
          </cell>
          <cell r="BR53">
            <v>-603.05721702055678</v>
          </cell>
          <cell r="BS53">
            <v>-864.62620180362399</v>
          </cell>
          <cell r="BT53" t="e">
            <v>#NUM!</v>
          </cell>
          <cell r="BU53">
            <v>-1.8826730123609516</v>
          </cell>
          <cell r="BV53">
            <v>0.43373825468065164</v>
          </cell>
          <cell r="BZ53">
            <v>150.39999999999998</v>
          </cell>
          <cell r="CA53">
            <v>163.32104867000001</v>
          </cell>
          <cell r="CB53">
            <v>177.09665699999999</v>
          </cell>
          <cell r="CC53">
            <v>197.22351866037525</v>
          </cell>
          <cell r="CD53">
            <v>214.45823958999998</v>
          </cell>
          <cell r="CE53">
            <v>233.19904664738286</v>
          </cell>
          <cell r="CF53">
            <v>253.57755179383665</v>
          </cell>
          <cell r="CG53">
            <v>275.73686813130695</v>
          </cell>
          <cell r="CH53">
            <v>299.83261494959243</v>
          </cell>
          <cell r="CI53">
            <v>326.0340106013681</v>
          </cell>
          <cell r="CJ53">
            <v>9.2757321894022082E-2</v>
          </cell>
          <cell r="CK53">
            <v>9.168108827326793E-2</v>
          </cell>
          <cell r="CL53">
            <v>8.7386742953833085E-2</v>
          </cell>
          <cell r="CO53">
            <v>81.900000000000006</v>
          </cell>
          <cell r="CP53">
            <v>86.12831237000006</v>
          </cell>
          <cell r="CQ53">
            <v>79.994623083335298</v>
          </cell>
          <cell r="CR53">
            <v>84.824999999999946</v>
          </cell>
          <cell r="CS53">
            <v>99.499999000000003</v>
          </cell>
          <cell r="CT53">
            <v>116.71382022988514</v>
          </cell>
          <cell r="CU53">
            <v>136.90568813627772</v>
          </cell>
          <cell r="CV53">
            <v>160.59081441383969</v>
          </cell>
          <cell r="CW53">
            <v>188.37354404463596</v>
          </cell>
          <cell r="CX53">
            <v>220.96277564477154</v>
          </cell>
          <cell r="CY53">
            <v>4.9868229745582804E-2</v>
          </cell>
          <cell r="CZ53">
            <v>7.341504120796416E-2</v>
          </cell>
          <cell r="DA53">
            <v>0.17300323017978259</v>
          </cell>
          <cell r="DD53">
            <v>-234.7</v>
          </cell>
          <cell r="DE53">
            <v>-446.20199909304932</v>
          </cell>
          <cell r="DF53">
            <v>-776.27163470624919</v>
          </cell>
          <cell r="DG53">
            <v>-484.1251377293168</v>
          </cell>
          <cell r="DH53">
            <v>-360.21003615639603</v>
          </cell>
          <cell r="DI53">
            <v>-268.01184246775972</v>
          </cell>
          <cell r="DJ53">
            <v>-199.41239969165085</v>
          </cell>
          <cell r="DK53">
            <v>-148.37144801004922</v>
          </cell>
          <cell r="DL53">
            <v>-110.39477293608057</v>
          </cell>
          <cell r="DM53">
            <v>-82.138484560610067</v>
          </cell>
          <cell r="DN53">
            <v>0.11303976348561906</v>
          </cell>
          <cell r="DO53">
            <v>2.6900059330089654E-2</v>
          </cell>
          <cell r="DP53">
            <v>-0.25595675976281151</v>
          </cell>
          <cell r="DT53">
            <v>0</v>
          </cell>
          <cell r="DU53">
            <v>0</v>
          </cell>
          <cell r="DV53">
            <v>0</v>
          </cell>
          <cell r="DW53">
            <v>0</v>
          </cell>
          <cell r="DX53">
            <v>0</v>
          </cell>
          <cell r="DY53" t="e">
            <v>#DIV/0!</v>
          </cell>
          <cell r="EC53">
            <v>893.08003978505417</v>
          </cell>
          <cell r="ED53">
            <v>1491.47320510912</v>
          </cell>
          <cell r="EE53">
            <v>1730.8169424074774</v>
          </cell>
          <cell r="EF53" t="e">
            <v>#DIV/0!</v>
          </cell>
          <cell r="EJ53">
            <v>59.102117999999997</v>
          </cell>
          <cell r="EK53">
            <v>0</v>
          </cell>
          <cell r="EL53">
            <v>0</v>
          </cell>
          <cell r="EO53">
            <v>1349.92</v>
          </cell>
          <cell r="EP53">
            <v>1476.3160720399999</v>
          </cell>
          <cell r="EQ53">
            <v>1616.6724550833353</v>
          </cell>
          <cell r="ER53">
            <v>1731.0495153539709</v>
          </cell>
          <cell r="ES53">
            <v>1844.9579585720169</v>
          </cell>
          <cell r="ET53">
            <v>8.1233792740826427E-2</v>
          </cell>
          <cell r="EV53">
            <v>381.90000000000003</v>
          </cell>
          <cell r="EW53">
            <v>1242.6685287907919</v>
          </cell>
          <cell r="EX53">
            <v>1430.5686321250544</v>
          </cell>
          <cell r="EY53">
            <v>1484.9305653671202</v>
          </cell>
          <cell r="EZ53">
            <v>1806.0988518374775</v>
          </cell>
          <cell r="FA53">
            <v>0.4746805917430319</v>
          </cell>
          <cell r="FC53">
            <v>949.30000000000007</v>
          </cell>
          <cell r="FD53">
            <v>1042.874896</v>
          </cell>
          <cell r="FE53">
            <v>1142.9535839999999</v>
          </cell>
          <cell r="FF53">
            <v>1224.0009966935957</v>
          </cell>
          <cell r="FG53">
            <v>1319.5997199820169</v>
          </cell>
        </row>
        <row r="54">
          <cell r="A54" t="str">
            <v>Growth Y/Y %</v>
          </cell>
          <cell r="D54">
            <v>5.4975337953880654E-2</v>
          </cell>
          <cell r="E54">
            <v>-1.0695429108346755E-2</v>
          </cell>
          <cell r="F54">
            <v>0.20494222006388774</v>
          </cell>
          <cell r="G54">
            <v>0.20045454063361201</v>
          </cell>
          <cell r="H54" t="e">
            <v>#REF!</v>
          </cell>
          <cell r="I54" t="e">
            <v>#REF!</v>
          </cell>
          <cell r="J54" t="e">
            <v>#REF!</v>
          </cell>
          <cell r="K54" t="e">
            <v>#REF!</v>
          </cell>
          <cell r="L54" t="e">
            <v>#REF!</v>
          </cell>
          <cell r="T54">
            <v>9.1336414170178681E-2</v>
          </cell>
          <cell r="U54">
            <v>9.3745162938376092E-2</v>
          </cell>
          <cell r="V54">
            <v>6.6704836937580891E-2</v>
          </cell>
          <cell r="W54">
            <v>7.4431920120976436E-2</v>
          </cell>
          <cell r="X54">
            <v>7.4431920120976436E-2</v>
          </cell>
          <cell r="Y54">
            <v>7.4431920120976436E-2</v>
          </cell>
          <cell r="Z54">
            <v>7.4431920120976436E-2</v>
          </cell>
          <cell r="AA54">
            <v>7.4431920120976436E-2</v>
          </cell>
          <cell r="AB54">
            <v>7.4431920120976436E-2</v>
          </cell>
          <cell r="AH54">
            <v>9.3107265922053317E-2</v>
          </cell>
          <cell r="AI54">
            <v>0.2333569892769416</v>
          </cell>
          <cell r="AJ54">
            <v>9.7266308176690464E-2</v>
          </cell>
          <cell r="AK54">
            <v>9.2369477911646625E-2</v>
          </cell>
          <cell r="AL54">
            <v>9.2369477911646625E-2</v>
          </cell>
          <cell r="AM54">
            <v>9.2369477911646625E-2</v>
          </cell>
          <cell r="AN54">
            <v>9.2369477911646625E-2</v>
          </cell>
          <cell r="AO54">
            <v>9.2369477911646625E-2</v>
          </cell>
          <cell r="AP54">
            <v>9.2369477911646625E-2</v>
          </cell>
          <cell r="AV54">
            <v>0.18754422969187656</v>
          </cell>
          <cell r="AW54">
            <v>0.12103839316826637</v>
          </cell>
          <cell r="AX54">
            <v>0.11727505316659137</v>
          </cell>
          <cell r="AY54">
            <v>0.11674770812179847</v>
          </cell>
          <cell r="AZ54">
            <v>0.11674770812179847</v>
          </cell>
          <cell r="BA54">
            <v>0.11674770812179847</v>
          </cell>
          <cell r="BB54">
            <v>0.11674770812179847</v>
          </cell>
          <cell r="BC54">
            <v>0.11674770812179847</v>
          </cell>
          <cell r="BD54">
            <v>0.11674770812179847</v>
          </cell>
          <cell r="BK54">
            <v>0.15238008641005485</v>
          </cell>
          <cell r="BL54">
            <v>8.7009873471222798E-2</v>
          </cell>
          <cell r="BM54">
            <v>-1.2080799627107619</v>
          </cell>
          <cell r="BN54">
            <v>0.43373825468065164</v>
          </cell>
          <cell r="BO54">
            <v>0.43373825468065164</v>
          </cell>
          <cell r="BP54">
            <v>0.43373825468065164</v>
          </cell>
          <cell r="BQ54">
            <v>0.43373825468065164</v>
          </cell>
          <cell r="BR54">
            <v>0.43373825468065164</v>
          </cell>
          <cell r="BS54">
            <v>0.43373825468065164</v>
          </cell>
          <cell r="CA54">
            <v>8.5911227859042816E-2</v>
          </cell>
          <cell r="CB54">
            <v>8.4346803073952925E-2</v>
          </cell>
          <cell r="CC54">
            <v>0.11364902083033246</v>
          </cell>
          <cell r="CD54">
            <v>8.7386742953833085E-2</v>
          </cell>
          <cell r="CE54">
            <v>8.7386742953833085E-2</v>
          </cell>
          <cell r="CF54">
            <v>8.7386742953833085E-2</v>
          </cell>
          <cell r="CG54">
            <v>8.7386742953833085E-2</v>
          </cell>
          <cell r="CH54">
            <v>8.7386742953833085E-2</v>
          </cell>
          <cell r="CI54">
            <v>8.7386742953833085E-2</v>
          </cell>
          <cell r="CP54">
            <v>5.1627745665446367E-2</v>
          </cell>
          <cell r="CQ54">
            <v>-7.1215714297465205E-2</v>
          </cell>
          <cell r="CR54">
            <v>6.0383769939543974E-2</v>
          </cell>
          <cell r="CS54">
            <v>0.17300323017978259</v>
          </cell>
          <cell r="CT54">
            <v>0.17300323017978259</v>
          </cell>
          <cell r="CU54">
            <v>0.17300323017978259</v>
          </cell>
          <cell r="CV54">
            <v>0.17300323017978259</v>
          </cell>
          <cell r="CW54">
            <v>0.17300323017978259</v>
          </cell>
          <cell r="CX54">
            <v>0.17300323017978259</v>
          </cell>
          <cell r="DE54">
            <v>0.90115892242458173</v>
          </cell>
          <cell r="DF54">
            <v>0.73973141376349671</v>
          </cell>
          <cell r="DG54">
            <v>-0.37634570672865597</v>
          </cell>
          <cell r="DH54">
            <v>-0.25595675976281151</v>
          </cell>
          <cell r="DI54">
            <v>-0.25595675976281151</v>
          </cell>
          <cell r="DJ54">
            <v>-0.25595675976281151</v>
          </cell>
          <cell r="DK54">
            <v>-0.25595675976281151</v>
          </cell>
          <cell r="DL54">
            <v>-0.25595675976281151</v>
          </cell>
          <cell r="DM54">
            <v>-0.25595675976281151</v>
          </cell>
          <cell r="DU54" t="e">
            <v>#DIV/0!</v>
          </cell>
          <cell r="DV54" t="e">
            <v>#DIV/0!</v>
          </cell>
          <cell r="DW54" t="e">
            <v>#DIV/0!</v>
          </cell>
          <cell r="DX54" t="e">
            <v>#DIV/0!</v>
          </cell>
          <cell r="EB54" t="e">
            <v>#DIV/0!</v>
          </cell>
          <cell r="EC54" t="e">
            <v>#DIV/0!</v>
          </cell>
          <cell r="ED54">
            <v>0.67003307505124243</v>
          </cell>
          <cell r="EE54">
            <v>0.16047471485137832</v>
          </cell>
          <cell r="EI54" t="e">
            <v>#DIV/0!</v>
          </cell>
          <cell r="EJ54" t="e">
            <v>#DIV/0!</v>
          </cell>
          <cell r="EK54">
            <v>-1</v>
          </cell>
          <cell r="EL54" t="e">
            <v>#DIV/0!</v>
          </cell>
          <cell r="EP54">
            <v>9.3632268608510039E-2</v>
          </cell>
          <cell r="EQ54">
            <v>9.5072041618695202E-2</v>
          </cell>
          <cell r="ER54">
            <v>7.0748443762369773E-2</v>
          </cell>
          <cell r="ES54">
            <v>6.5803110891806904E-2</v>
          </cell>
          <cell r="EW54">
            <v>2.2539107849981455</v>
          </cell>
          <cell r="EX54">
            <v>0.15120693811816666</v>
          </cell>
          <cell r="EY54">
            <v>3.800022733709274E-2</v>
          </cell>
          <cell r="EZ54">
            <v>0.21628505329537395</v>
          </cell>
          <cell r="FD54">
            <v>9.8572522911618998E-2</v>
          </cell>
          <cell r="FE54">
            <v>9.5964231552467805E-2</v>
          </cell>
          <cell r="FF54">
            <v>7.0910502253253238E-2</v>
          </cell>
          <cell r="FG54">
            <v>7.8103468499341799E-2</v>
          </cell>
        </row>
        <row r="55">
          <cell r="A55" t="str">
            <v>Segment Operating Profit Margin %</v>
          </cell>
          <cell r="C55">
            <v>0.18023957578935976</v>
          </cell>
          <cell r="D55">
            <v>0.18207633631380946</v>
          </cell>
          <cell r="E55">
            <v>0.16812070783124547</v>
          </cell>
          <cell r="F55">
            <v>0.19621914458510348</v>
          </cell>
          <cell r="G55">
            <v>0.22258080337908934</v>
          </cell>
          <cell r="H55" t="e">
            <v>#REF!</v>
          </cell>
          <cell r="I55" t="e">
            <v>#REF!</v>
          </cell>
          <cell r="J55" t="e">
            <v>#REF!</v>
          </cell>
          <cell r="K55" t="e">
            <v>#REF!</v>
          </cell>
          <cell r="L55" t="e">
            <v>#REF!</v>
          </cell>
          <cell r="S55">
            <v>0.35342190016103064</v>
          </cell>
          <cell r="T55">
            <v>0.3528441599203323</v>
          </cell>
          <cell r="U55">
            <v>0.36257006482685283</v>
          </cell>
          <cell r="V55">
            <v>0.36488868567395566</v>
          </cell>
          <cell r="W55">
            <v>0.36791961522593419</v>
          </cell>
          <cell r="X55">
            <v>0.3709757210420988</v>
          </cell>
          <cell r="Y55">
            <v>0.3740572122478244</v>
          </cell>
          <cell r="Z55">
            <v>0.37716429970557497</v>
          </cell>
          <cell r="AA55">
            <v>0.38029719602933326</v>
          </cell>
          <cell r="AB55">
            <v>0.38345611559914922</v>
          </cell>
          <cell r="AG55">
            <v>0.28141510064869918</v>
          </cell>
          <cell r="AH55">
            <v>0.26106436670230476</v>
          </cell>
          <cell r="AI55">
            <v>0.2633841177960245</v>
          </cell>
          <cell r="AJ55">
            <v>0.26489361702127662</v>
          </cell>
          <cell r="AK55">
            <v>0.26798029556650244</v>
          </cell>
          <cell r="AL55">
            <v>0.27110294169957999</v>
          </cell>
          <cell r="AM55">
            <v>0.27426197453359691</v>
          </cell>
          <cell r="AN55">
            <v>0.27745781806536518</v>
          </cell>
          <cell r="AO55">
            <v>0.28069090123232859</v>
          </cell>
          <cell r="AP55">
            <v>0.28396165797013384</v>
          </cell>
          <cell r="AU55">
            <v>0.12157330154946366</v>
          </cell>
          <cell r="AV55">
            <v>0.13819869457571041</v>
          </cell>
          <cell r="AW55">
            <v>0.14653325778678866</v>
          </cell>
          <cell r="AX55">
            <v>0.15553751721333434</v>
          </cell>
          <cell r="AY55">
            <v>0.16465327399689206</v>
          </cell>
          <cell r="AZ55">
            <v>0.1743032878730521</v>
          </cell>
          <cell r="BA55">
            <v>0.18451887062949959</v>
          </cell>
          <cell r="BB55">
            <v>0.19533316917798554</v>
          </cell>
          <cell r="BC55">
            <v>0.20678127310744313</v>
          </cell>
          <cell r="BD55">
            <v>0.21890032854058641</v>
          </cell>
          <cell r="BJ55">
            <v>0.18491528952630892</v>
          </cell>
          <cell r="BK55">
            <v>0.20080701840034126</v>
          </cell>
          <cell r="BL55">
            <v>0.20836298681040422</v>
          </cell>
          <cell r="BM55">
            <v>1.4426469527826089</v>
          </cell>
          <cell r="BN55">
            <v>1.019414932642857</v>
          </cell>
          <cell r="BO55">
            <v>0.72034727754479078</v>
          </cell>
          <cell r="BP55">
            <v>0.50901765674643484</v>
          </cell>
          <cell r="BQ55">
            <v>0.35968619991559658</v>
          </cell>
          <cell r="BR55">
            <v>0.25416439036056809</v>
          </cell>
          <cell r="BS55">
            <v>0.17959971036564112</v>
          </cell>
          <cell r="BZ55">
            <v>0.28757170172084123</v>
          </cell>
          <cell r="CA55">
            <v>0.28861087594722196</v>
          </cell>
          <cell r="CB55">
            <v>0.28428838115003002</v>
          </cell>
          <cell r="CC55">
            <v>0.30145703972875165</v>
          </cell>
          <cell r="CD55">
            <v>0.30968807036164936</v>
          </cell>
          <cell r="CE55">
            <v>0.31814384235517568</v>
          </cell>
          <cell r="CF55">
            <v>0.32683049208294285</v>
          </cell>
          <cell r="CG55">
            <v>0.33575432346707745</v>
          </cell>
          <cell r="CH55">
            <v>0.34492181255299176</v>
          </cell>
          <cell r="CI55">
            <v>0.35433961220906507</v>
          </cell>
          <cell r="CO55">
            <v>0.21857485988791034</v>
          </cell>
          <cell r="CP55">
            <v>0.19024625120114391</v>
          </cell>
          <cell r="CQ55">
            <v>0.16974920650229067</v>
          </cell>
          <cell r="CR55">
            <v>0.17123045677355894</v>
          </cell>
          <cell r="CS55">
            <v>0.18393107668077424</v>
          </cell>
          <cell r="CT55">
            <v>0.1975737354581005</v>
          </cell>
          <cell r="CU55">
            <v>0.21222830664236375</v>
          </cell>
          <cell r="CV55">
            <v>0.22796984647707386</v>
          </cell>
          <cell r="CW55">
            <v>0.24487897832760941</v>
          </cell>
          <cell r="CX55">
            <v>0.26304230560950237</v>
          </cell>
          <cell r="DD55">
            <v>9.2401574803149611</v>
          </cell>
          <cell r="DE55">
            <v>19.606380134152801</v>
          </cell>
          <cell r="DF55">
            <v>15.745875582109543</v>
          </cell>
          <cell r="DG55">
            <v>10.758336393984818</v>
          </cell>
          <cell r="DH55">
            <v>9.3077528722582947</v>
          </cell>
          <cell r="DI55">
            <v>8.0527565190721617</v>
          </cell>
          <cell r="DJ55">
            <v>6.9669756433623178</v>
          </cell>
          <cell r="DK55">
            <v>6.0275943399312428</v>
          </cell>
          <cell r="DL55">
            <v>5.2148730506020682</v>
          </cell>
          <cell r="DM55">
            <v>4.5117337697622721</v>
          </cell>
          <cell r="DT55" t="e">
            <v>#DIV/0!</v>
          </cell>
          <cell r="DU55" t="e">
            <v>#DIV/0!</v>
          </cell>
          <cell r="DV55" t="e">
            <v>#DIV/0!</v>
          </cell>
          <cell r="DW55" t="e">
            <v>#DIV/0!</v>
          </cell>
          <cell r="DX55" t="e">
            <v>#DIV/0!</v>
          </cell>
          <cell r="EA55" t="e">
            <v>#DIV/0!</v>
          </cell>
          <cell r="EB55" t="e">
            <v>#DIV/0!</v>
          </cell>
          <cell r="EC55">
            <v>0.15898320364091209</v>
          </cell>
          <cell r="ED55">
            <v>0.17932464569027989</v>
          </cell>
          <cell r="EE55">
            <v>0.19433327027535582</v>
          </cell>
          <cell r="EH55" t="e">
            <v>#DIV/0!</v>
          </cell>
          <cell r="EI55" t="e">
            <v>#DIV/0!</v>
          </cell>
          <cell r="EJ55" t="e">
            <v>#DIV/0!</v>
          </cell>
          <cell r="EK55" t="e">
            <v>#DIV/0!</v>
          </cell>
          <cell r="EL55" t="e">
            <v>#DIV/0!</v>
          </cell>
          <cell r="EO55">
            <v>0.29686709681959528</v>
          </cell>
          <cell r="EP55">
            <v>0.29321408372579932</v>
          </cell>
          <cell r="EQ55">
            <v>0.29558681725983388</v>
          </cell>
          <cell r="ER55">
            <v>0.29999199000623872</v>
          </cell>
          <cell r="ES55">
            <v>0.30303529944581686</v>
          </cell>
          <cell r="EV55">
            <v>0.18491528952630892</v>
          </cell>
          <cell r="EW55">
            <v>0.16726022218482975</v>
          </cell>
          <cell r="EX55">
            <v>0.18077851964687142</v>
          </cell>
          <cell r="EY55">
            <v>0.18268945289980845</v>
          </cell>
          <cell r="EZ55">
            <v>0.20961088033560263</v>
          </cell>
          <cell r="FC55">
            <v>0.31001600209006891</v>
          </cell>
          <cell r="FD55">
            <v>0.31390525584459167</v>
          </cell>
          <cell r="FE55">
            <v>0.32388540379960989</v>
          </cell>
          <cell r="FF55">
            <v>0.3276497144591668</v>
          </cell>
          <cell r="FG55">
            <v>0.33209175233152577</v>
          </cell>
        </row>
        <row r="56">
          <cell r="A56" t="str">
            <v xml:space="preserve">Amortization </v>
          </cell>
          <cell r="C56">
            <v>-320.3</v>
          </cell>
          <cell r="D56">
            <v>-344</v>
          </cell>
          <cell r="E56">
            <v>-323</v>
          </cell>
          <cell r="F56">
            <v>-308</v>
          </cell>
          <cell r="G56">
            <v>-303</v>
          </cell>
          <cell r="H56" t="e">
            <v>#REF!</v>
          </cell>
          <cell r="I56" t="e">
            <v>#REF!</v>
          </cell>
          <cell r="J56" t="e">
            <v>#REF!</v>
          </cell>
          <cell r="K56" t="e">
            <v>#REF!</v>
          </cell>
          <cell r="L56" t="e">
            <v>#REF!</v>
          </cell>
          <cell r="DD56">
            <v>-241</v>
          </cell>
        </row>
        <row r="57">
          <cell r="A57" t="str">
            <v>Growth Y/Y %</v>
          </cell>
          <cell r="D57">
            <v>7.3993131439275661E-2</v>
          </cell>
          <cell r="E57">
            <v>-6.1046511627906974E-2</v>
          </cell>
          <cell r="F57">
            <v>-4.6439628482972117E-2</v>
          </cell>
          <cell r="G57">
            <v>-1.6233766233766267E-2</v>
          </cell>
          <cell r="H57" t="e">
            <v>#REF!</v>
          </cell>
          <cell r="I57" t="e">
            <v>#REF!</v>
          </cell>
          <cell r="J57" t="e">
            <v>#REF!</v>
          </cell>
          <cell r="K57" t="e">
            <v>#REF!</v>
          </cell>
          <cell r="L57" t="e">
            <v>#REF!</v>
          </cell>
          <cell r="X57" t="e">
            <v>#DIV/0!</v>
          </cell>
          <cell r="Y57" t="e">
            <v>#DIV/0!</v>
          </cell>
          <cell r="Z57" t="e">
            <v>#DIV/0!</v>
          </cell>
          <cell r="AA57" t="e">
            <v>#DIV/0!</v>
          </cell>
          <cell r="AB57" t="e">
            <v>#DIV/0!</v>
          </cell>
          <cell r="AL57" t="e">
            <v>#DIV/0!</v>
          </cell>
          <cell r="AM57" t="e">
            <v>#DIV/0!</v>
          </cell>
          <cell r="AN57" t="e">
            <v>#DIV/0!</v>
          </cell>
          <cell r="AO57" t="e">
            <v>#DIV/0!</v>
          </cell>
          <cell r="AP57" t="e">
            <v>#DIV/0!</v>
          </cell>
          <cell r="AZ57" t="e">
            <v>#DIV/0!</v>
          </cell>
          <cell r="BA57" t="e">
            <v>#DIV/0!</v>
          </cell>
          <cell r="BB57" t="e">
            <v>#DIV/0!</v>
          </cell>
          <cell r="BC57" t="e">
            <v>#DIV/0!</v>
          </cell>
          <cell r="BD57" t="e">
            <v>#DIV/0!</v>
          </cell>
          <cell r="BO57" t="e">
            <v>#DIV/0!</v>
          </cell>
          <cell r="BP57" t="e">
            <v>#DIV/0!</v>
          </cell>
          <cell r="BQ57" t="e">
            <v>#DIV/0!</v>
          </cell>
          <cell r="BR57" t="e">
            <v>#DIV/0!</v>
          </cell>
          <cell r="BS57" t="e">
            <v>#DIV/0!</v>
          </cell>
          <cell r="CE57" t="e">
            <v>#DIV/0!</v>
          </cell>
          <cell r="CF57" t="e">
            <v>#DIV/0!</v>
          </cell>
          <cell r="CG57" t="e">
            <v>#DIV/0!</v>
          </cell>
          <cell r="CH57" t="e">
            <v>#DIV/0!</v>
          </cell>
          <cell r="CI57" t="e">
            <v>#DIV/0!</v>
          </cell>
          <cell r="CT57" t="e">
            <v>#DIV/0!</v>
          </cell>
          <cell r="CU57" t="e">
            <v>#DIV/0!</v>
          </cell>
          <cell r="CV57" t="e">
            <v>#DIV/0!</v>
          </cell>
          <cell r="CW57" t="e">
            <v>#DIV/0!</v>
          </cell>
          <cell r="CX57" t="e">
            <v>#DIV/0!</v>
          </cell>
          <cell r="DE57">
            <v>-1</v>
          </cell>
          <cell r="DF57" t="e">
            <v>#DIV/0!</v>
          </cell>
          <cell r="DG57" t="e">
            <v>#DIV/0!</v>
          </cell>
          <cell r="DH57" t="e">
            <v>#DIV/0!</v>
          </cell>
          <cell r="DI57" t="e">
            <v>#DIV/0!</v>
          </cell>
          <cell r="DJ57" t="e">
            <v>#DIV/0!</v>
          </cell>
          <cell r="DK57" t="e">
            <v>#DIV/0!</v>
          </cell>
          <cell r="DL57" t="e">
            <v>#DIV/0!</v>
          </cell>
          <cell r="DM57" t="e">
            <v>#DIV/0!</v>
          </cell>
          <cell r="DU57" t="e">
            <v>#DIV/0!</v>
          </cell>
          <cell r="DV57" t="e">
            <v>#DIV/0!</v>
          </cell>
          <cell r="DW57" t="e">
            <v>#DIV/0!</v>
          </cell>
          <cell r="DX57" t="e">
            <v>#DIV/0!</v>
          </cell>
        </row>
        <row r="58">
          <cell r="A58" t="str">
            <v>Amortization % Revenue</v>
          </cell>
          <cell r="C58">
            <v>2.6663003937433927E-2</v>
          </cell>
          <cell r="D58">
            <v>2.7610481464594144E-2</v>
          </cell>
          <cell r="E58">
            <v>2.4178921297575533E-2</v>
          </cell>
          <cell r="F58">
            <v>2.219501951851861E-2</v>
          </cell>
          <cell r="G58">
            <v>2.0632319393969679E-2</v>
          </cell>
          <cell r="H58" t="e">
            <v>#REF!</v>
          </cell>
          <cell r="I58" t="e">
            <v>#REF!</v>
          </cell>
          <cell r="J58" t="e">
            <v>#REF!</v>
          </cell>
          <cell r="K58" t="e">
            <v>#REF!</v>
          </cell>
          <cell r="L58" t="e">
            <v>#REF!</v>
          </cell>
          <cell r="S58">
            <v>0</v>
          </cell>
          <cell r="T58">
            <v>0</v>
          </cell>
          <cell r="U58">
            <v>0</v>
          </cell>
          <cell r="V58">
            <v>0</v>
          </cell>
          <cell r="W58">
            <v>0</v>
          </cell>
          <cell r="X58">
            <v>0</v>
          </cell>
          <cell r="Y58">
            <v>0</v>
          </cell>
          <cell r="Z58">
            <v>0</v>
          </cell>
          <cell r="AA58">
            <v>0</v>
          </cell>
          <cell r="AB58">
            <v>0</v>
          </cell>
          <cell r="AG58">
            <v>0</v>
          </cell>
          <cell r="AH58">
            <v>0</v>
          </cell>
          <cell r="AI58">
            <v>0</v>
          </cell>
          <cell r="AJ58">
            <v>0</v>
          </cell>
          <cell r="AK58">
            <v>0</v>
          </cell>
          <cell r="AL58">
            <v>0</v>
          </cell>
          <cell r="AM58">
            <v>0</v>
          </cell>
          <cell r="AN58">
            <v>0</v>
          </cell>
          <cell r="AO58">
            <v>0</v>
          </cell>
          <cell r="AP58">
            <v>0</v>
          </cell>
          <cell r="AU58">
            <v>0</v>
          </cell>
          <cell r="AV58">
            <v>0</v>
          </cell>
          <cell r="AW58">
            <v>0</v>
          </cell>
          <cell r="AX58">
            <v>0</v>
          </cell>
          <cell r="AY58">
            <v>0</v>
          </cell>
          <cell r="AZ58">
            <v>0</v>
          </cell>
          <cell r="BA58">
            <v>0</v>
          </cell>
          <cell r="BB58">
            <v>0</v>
          </cell>
          <cell r="BC58">
            <v>0</v>
          </cell>
          <cell r="BD58">
            <v>0</v>
          </cell>
          <cell r="BJ58">
            <v>0</v>
          </cell>
          <cell r="BK58">
            <v>0</v>
          </cell>
          <cell r="BL58">
            <v>0</v>
          </cell>
          <cell r="BM58">
            <v>0</v>
          </cell>
          <cell r="BN58">
            <v>0</v>
          </cell>
          <cell r="BO58">
            <v>0</v>
          </cell>
          <cell r="BP58">
            <v>0</v>
          </cell>
          <cell r="BQ58">
            <v>0</v>
          </cell>
          <cell r="BR58">
            <v>0</v>
          </cell>
          <cell r="BS58">
            <v>0</v>
          </cell>
          <cell r="BZ58">
            <v>0</v>
          </cell>
          <cell r="CA58">
            <v>0</v>
          </cell>
          <cell r="CB58">
            <v>0</v>
          </cell>
          <cell r="CC58">
            <v>0</v>
          </cell>
          <cell r="CD58">
            <v>0</v>
          </cell>
          <cell r="CE58">
            <v>0</v>
          </cell>
          <cell r="CF58">
            <v>0</v>
          </cell>
          <cell r="CG58">
            <v>0</v>
          </cell>
          <cell r="CH58">
            <v>0</v>
          </cell>
          <cell r="CI58">
            <v>0</v>
          </cell>
          <cell r="CO58">
            <v>0</v>
          </cell>
          <cell r="CP58">
            <v>0</v>
          </cell>
          <cell r="CQ58">
            <v>0</v>
          </cell>
          <cell r="CR58">
            <v>0</v>
          </cell>
          <cell r="CS58">
            <v>0</v>
          </cell>
          <cell r="CT58">
            <v>0</v>
          </cell>
          <cell r="CU58">
            <v>0</v>
          </cell>
          <cell r="CV58">
            <v>0</v>
          </cell>
          <cell r="CW58">
            <v>0</v>
          </cell>
          <cell r="CX58">
            <v>0</v>
          </cell>
          <cell r="DD58">
            <v>9.4881889763779537</v>
          </cell>
          <cell r="DE58">
            <v>0</v>
          </cell>
          <cell r="DF58">
            <v>0</v>
          </cell>
          <cell r="DG58">
            <v>0</v>
          </cell>
          <cell r="DH58">
            <v>0</v>
          </cell>
          <cell r="DI58">
            <v>0</v>
          </cell>
          <cell r="DJ58">
            <v>0</v>
          </cell>
          <cell r="DK58">
            <v>0</v>
          </cell>
          <cell r="DL58">
            <v>0</v>
          </cell>
          <cell r="DM58">
            <v>0</v>
          </cell>
          <cell r="DT58" t="e">
            <v>#DIV/0!</v>
          </cell>
          <cell r="DU58" t="e">
            <v>#DIV/0!</v>
          </cell>
          <cell r="DV58" t="e">
            <v>#DIV/0!</v>
          </cell>
          <cell r="DW58" t="e">
            <v>#DIV/0!</v>
          </cell>
          <cell r="DX58" t="e">
            <v>#DIV/0!</v>
          </cell>
          <cell r="EA58" t="e">
            <v>#DIV/0!</v>
          </cell>
          <cell r="EB58">
            <v>0</v>
          </cell>
          <cell r="EC58">
            <v>0</v>
          </cell>
          <cell r="ED58">
            <v>0</v>
          </cell>
          <cell r="EE58">
            <v>0</v>
          </cell>
          <cell r="EH58" t="e">
            <v>#DIV/0!</v>
          </cell>
          <cell r="EI58" t="e">
            <v>#DIV/0!</v>
          </cell>
          <cell r="EJ58" t="e">
            <v>#DIV/0!</v>
          </cell>
          <cell r="EK58" t="e">
            <v>#DIV/0!</v>
          </cell>
          <cell r="EL58" t="e">
            <v>#DIV/0!</v>
          </cell>
          <cell r="EO58">
            <v>0</v>
          </cell>
          <cell r="EP58">
            <v>0</v>
          </cell>
          <cell r="EQ58">
            <v>0</v>
          </cell>
          <cell r="ER58">
            <v>0</v>
          </cell>
          <cell r="ES58">
            <v>0</v>
          </cell>
          <cell r="EV58">
            <v>0</v>
          </cell>
          <cell r="EW58">
            <v>0</v>
          </cell>
          <cell r="EX58">
            <v>0</v>
          </cell>
          <cell r="EY58">
            <v>0</v>
          </cell>
          <cell r="EZ58">
            <v>0</v>
          </cell>
          <cell r="FC58">
            <v>0</v>
          </cell>
          <cell r="FD58">
            <v>0</v>
          </cell>
          <cell r="FE58">
            <v>0</v>
          </cell>
          <cell r="FF58">
            <v>0</v>
          </cell>
          <cell r="FG58">
            <v>0</v>
          </cell>
        </row>
        <row r="59">
          <cell r="A59" t="str">
            <v>Total Operating Profit at plan rates</v>
          </cell>
          <cell r="C59">
            <v>1844.8999999999999</v>
          </cell>
          <cell r="D59">
            <v>1940.2326017377422</v>
          </cell>
          <cell r="E59">
            <v>1936.8017538788818</v>
          </cell>
          <cell r="F59">
            <v>2414.9305422230868</v>
          </cell>
          <cell r="G59">
            <v>2965.7543332416476</v>
          </cell>
          <cell r="M59">
            <v>0.15193274902503928</v>
          </cell>
        </row>
        <row r="60">
          <cell r="A60" t="str">
            <v>Growth Y/Y %</v>
          </cell>
          <cell r="D60">
            <v>5.1673587586179348E-2</v>
          </cell>
          <cell r="E60">
            <v>-1.7682662665227111E-3</v>
          </cell>
          <cell r="F60">
            <v>0.24686511533079969</v>
          </cell>
          <cell r="G60">
            <v>0.22809094563502219</v>
          </cell>
        </row>
        <row r="61">
          <cell r="A61" t="str">
            <v>Operating Profit Margin %</v>
          </cell>
          <cell r="C61">
            <v>0.15357657185192583</v>
          </cell>
          <cell r="D61">
            <v>0.15572894269558488</v>
          </cell>
          <cell r="E61">
            <v>0.14498383026638928</v>
          </cell>
          <cell r="F61">
            <v>0.17402412506658488</v>
          </cell>
          <cell r="G61">
            <v>0.20194848398511966</v>
          </cell>
        </row>
        <row r="62">
          <cell r="A62" t="str">
            <v xml:space="preserve">Total Operating Profit   </v>
          </cell>
          <cell r="C62">
            <v>1844.8999999999999</v>
          </cell>
          <cell r="D62">
            <v>1940.2326017377422</v>
          </cell>
          <cell r="E62">
            <v>1936.8017538788818</v>
          </cell>
          <cell r="F62">
            <v>2414.9305422230868</v>
          </cell>
          <cell r="G62">
            <v>2965.7543332416476</v>
          </cell>
          <cell r="H62" t="e">
            <v>#REF!</v>
          </cell>
          <cell r="I62" t="e">
            <v>#REF!</v>
          </cell>
          <cell r="J62" t="e">
            <v>#REF!</v>
          </cell>
          <cell r="K62" t="e">
            <v>#REF!</v>
          </cell>
          <cell r="L62" t="e">
            <v>#REF!</v>
          </cell>
          <cell r="M62">
            <v>0.15193274902503928</v>
          </cell>
          <cell r="N62" t="e">
            <v>#REF!</v>
          </cell>
          <cell r="O62" t="e">
            <v>#REF!</v>
          </cell>
          <cell r="S62">
            <v>877.90000000000009</v>
          </cell>
          <cell r="T62">
            <v>958.08423800000003</v>
          </cell>
          <cell r="U62">
            <v>1047.900001</v>
          </cell>
          <cell r="V62">
            <v>1117.7999996935957</v>
          </cell>
          <cell r="W62">
            <v>1200.999999982017</v>
          </cell>
          <cell r="X62">
            <v>1290.3927360459711</v>
          </cell>
          <cell r="Y62">
            <v>1386.4391451000331</v>
          </cell>
          <cell r="Z62">
            <v>1489.6344728007136</v>
          </cell>
          <cell r="AA62">
            <v>1600.5108268896693</v>
          </cell>
          <cell r="AB62">
            <v>1719.6399209094791</v>
          </cell>
          <cell r="AC62">
            <v>8.1494934398060881E-2</v>
          </cell>
          <cell r="AD62">
            <v>8.0078626852420287E-2</v>
          </cell>
          <cell r="AE62">
            <v>7.4431920120976436E-2</v>
          </cell>
          <cell r="AG62">
            <v>168.32</v>
          </cell>
          <cell r="AH62">
            <v>183.991815</v>
          </cell>
          <cell r="AI62">
            <v>226.92759100000001</v>
          </cell>
          <cell r="AJ62">
            <v>249</v>
          </cell>
          <cell r="AK62">
            <v>272</v>
          </cell>
          <cell r="AL62">
            <v>297.12449799196787</v>
          </cell>
          <cell r="AM62">
            <v>324.56973274624602</v>
          </cell>
          <cell r="AN62">
            <v>354.55006950593946</v>
          </cell>
          <cell r="AO62">
            <v>387.29967431974109</v>
          </cell>
          <cell r="AP62">
            <v>423.07434303200637</v>
          </cell>
          <cell r="AQ62">
            <v>0.12747856844913086</v>
          </cell>
          <cell r="AR62">
            <v>0.12036761744792956</v>
          </cell>
          <cell r="AS62">
            <v>9.2369477911646625E-2</v>
          </cell>
          <cell r="AU62">
            <v>71.400000000000006</v>
          </cell>
          <cell r="AV62">
            <v>84.790657999999993</v>
          </cell>
          <cell r="AW62">
            <v>95.053583000000003</v>
          </cell>
          <cell r="AX62">
            <v>106.200997</v>
          </cell>
          <cell r="AY62">
            <v>118.59972</v>
          </cell>
          <cell r="AZ62">
            <v>132.44596549388703</v>
          </cell>
          <cell r="BA62">
            <v>147.90872841527715</v>
          </cell>
          <cell r="BB62">
            <v>165.1767334689703</v>
          </cell>
          <cell r="BC62">
            <v>184.46073853651774</v>
          </cell>
          <cell r="BD62">
            <v>205.99610699911048</v>
          </cell>
          <cell r="BE62">
            <v>0.13526268431978217</v>
          </cell>
          <cell r="BF62">
            <v>0.13153529313387691</v>
          </cell>
          <cell r="BG62">
            <v>0.11674770812179847</v>
          </cell>
          <cell r="BJ62">
            <v>381.90000000000003</v>
          </cell>
          <cell r="BK62">
            <v>440.09395499999999</v>
          </cell>
          <cell r="BL62">
            <v>478.38647434000001</v>
          </cell>
          <cell r="BM62">
            <v>-99.54263974200002</v>
          </cell>
          <cell r="BN62">
            <v>-142.71809056999999</v>
          </cell>
          <cell r="BO62">
            <v>-204.62038608518694</v>
          </cell>
          <cell r="BP62">
            <v>-293.372075217857</v>
          </cell>
          <cell r="BQ62">
            <v>-420.61876709489115</v>
          </cell>
          <cell r="BR62">
            <v>-603.05721702055678</v>
          </cell>
          <cell r="BS62">
            <v>-864.62620180362399</v>
          </cell>
          <cell r="BT62" t="e">
            <v>#NUM!</v>
          </cell>
          <cell r="BU62">
            <v>-1.8826730123609516</v>
          </cell>
          <cell r="BV62">
            <v>0.43373825468065164</v>
          </cell>
          <cell r="BZ62">
            <v>150.39999999999998</v>
          </cell>
          <cell r="CA62">
            <v>163.32104867000001</v>
          </cell>
          <cell r="CB62">
            <v>177.09665699999999</v>
          </cell>
          <cell r="CC62">
            <v>197.22351866037525</v>
          </cell>
          <cell r="CD62">
            <v>214.45823958999998</v>
          </cell>
          <cell r="CE62">
            <v>233.19904664738286</v>
          </cell>
          <cell r="CF62">
            <v>253.57755179383665</v>
          </cell>
          <cell r="CG62">
            <v>275.73686813130695</v>
          </cell>
          <cell r="CH62">
            <v>299.83261494959243</v>
          </cell>
          <cell r="CI62">
            <v>326.0340106013681</v>
          </cell>
          <cell r="CJ62">
            <v>9.2757321894022082E-2</v>
          </cell>
          <cell r="CK62">
            <v>9.168108827326793E-2</v>
          </cell>
          <cell r="CL62">
            <v>8.7386742953833085E-2</v>
          </cell>
          <cell r="CO62">
            <v>81.900000000000006</v>
          </cell>
          <cell r="CP62">
            <v>86.12831237000006</v>
          </cell>
          <cell r="CQ62">
            <v>79.994623083335298</v>
          </cell>
          <cell r="CR62">
            <v>84.824999999999946</v>
          </cell>
          <cell r="CS62">
            <v>99.499999000000003</v>
          </cell>
          <cell r="CT62">
            <v>116.71382022988514</v>
          </cell>
          <cell r="CU62">
            <v>136.90568813627772</v>
          </cell>
          <cell r="CV62">
            <v>160.59081441383969</v>
          </cell>
          <cell r="CW62">
            <v>188.37354404463596</v>
          </cell>
          <cell r="CX62">
            <v>220.96277564477154</v>
          </cell>
          <cell r="CY62">
            <v>4.9868229745582804E-2</v>
          </cell>
          <cell r="CZ62">
            <v>7.341504120796416E-2</v>
          </cell>
          <cell r="DA62">
            <v>0.17300323017978259</v>
          </cell>
          <cell r="DD62">
            <v>-475.7</v>
          </cell>
          <cell r="DE62">
            <v>-446.20199909304932</v>
          </cell>
          <cell r="DF62">
            <v>-776.27163470624919</v>
          </cell>
          <cell r="DG62">
            <v>-484.1251377293168</v>
          </cell>
          <cell r="DH62">
            <v>-360.21003615639603</v>
          </cell>
          <cell r="DI62">
            <v>-268.01184246775972</v>
          </cell>
          <cell r="DJ62">
            <v>-199.41239969165085</v>
          </cell>
          <cell r="DK62">
            <v>-148.37144801004922</v>
          </cell>
          <cell r="DL62">
            <v>-110.39477293608057</v>
          </cell>
          <cell r="DM62">
            <v>-82.138484560610067</v>
          </cell>
          <cell r="DN62">
            <v>-6.716321309585771E-2</v>
          </cell>
          <cell r="DO62">
            <v>-0.10841209861589152</v>
          </cell>
          <cell r="DP62">
            <v>-0.25595675976281151</v>
          </cell>
          <cell r="DT62">
            <v>0</v>
          </cell>
          <cell r="DU62">
            <v>0</v>
          </cell>
          <cell r="DV62">
            <v>0</v>
          </cell>
          <cell r="DW62">
            <v>0</v>
          </cell>
          <cell r="DX62">
            <v>0</v>
          </cell>
          <cell r="DY62" t="e">
            <v>#DIV/0!</v>
          </cell>
          <cell r="EA62">
            <v>0</v>
          </cell>
          <cell r="EB62">
            <v>0</v>
          </cell>
          <cell r="EC62">
            <v>893.08003978505417</v>
          </cell>
          <cell r="ED62">
            <v>1491.47320510912</v>
          </cell>
          <cell r="EE62">
            <v>1730.8169424074774</v>
          </cell>
          <cell r="EF62" t="e">
            <v>#DIV/0!</v>
          </cell>
          <cell r="EH62">
            <v>0</v>
          </cell>
          <cell r="EI62">
            <v>0</v>
          </cell>
          <cell r="EJ62">
            <v>59.102117999999997</v>
          </cell>
          <cell r="EK62">
            <v>0</v>
          </cell>
          <cell r="EL62">
            <v>0</v>
          </cell>
          <cell r="EO62">
            <v>1349.92</v>
          </cell>
          <cell r="EP62">
            <v>1476.3160720399999</v>
          </cell>
          <cell r="EQ62">
            <v>1616.6724550833353</v>
          </cell>
          <cell r="ER62">
            <v>1731.0495153539709</v>
          </cell>
          <cell r="ES62">
            <v>1844.9579585720169</v>
          </cell>
          <cell r="ET62">
            <v>8.1233792740826427E-2</v>
          </cell>
          <cell r="EV62">
            <v>381.90000000000003</v>
          </cell>
          <cell r="EW62">
            <v>1242.6685287907919</v>
          </cell>
          <cell r="EX62">
            <v>1430.5686321250544</v>
          </cell>
          <cell r="EY62">
            <v>1484.9305653671202</v>
          </cell>
          <cell r="EZ62">
            <v>1806.0988518374775</v>
          </cell>
          <cell r="FA62">
            <v>0.4746805917430319</v>
          </cell>
          <cell r="FC62">
            <v>949.30000000000007</v>
          </cell>
          <cell r="FD62">
            <v>1042.874896</v>
          </cell>
          <cell r="FE62">
            <v>1142.9535839999999</v>
          </cell>
          <cell r="FF62">
            <v>1224.0009966935957</v>
          </cell>
          <cell r="FG62">
            <v>1319.5997199820169</v>
          </cell>
        </row>
        <row r="63">
          <cell r="A63" t="str">
            <v>Growth Y/Y %</v>
          </cell>
          <cell r="D63">
            <v>5.1673587586179348E-2</v>
          </cell>
          <cell r="E63">
            <v>-1.7682662665227111E-3</v>
          </cell>
          <cell r="F63">
            <v>0.24686511533079969</v>
          </cell>
          <cell r="G63">
            <v>0.22809094563502219</v>
          </cell>
          <cell r="H63" t="e">
            <v>#REF!</v>
          </cell>
          <cell r="I63" t="e">
            <v>#REF!</v>
          </cell>
          <cell r="J63" t="e">
            <v>#REF!</v>
          </cell>
          <cell r="K63" t="e">
            <v>#REF!</v>
          </cell>
          <cell r="L63" t="e">
            <v>#REF!</v>
          </cell>
          <cell r="T63">
            <v>9.1336414170178681E-2</v>
          </cell>
          <cell r="U63">
            <v>9.3745162938376092E-2</v>
          </cell>
          <cell r="V63">
            <v>6.6704836937580891E-2</v>
          </cell>
          <cell r="W63">
            <v>7.4431920120976436E-2</v>
          </cell>
          <cell r="X63">
            <v>7.4431920120976436E-2</v>
          </cell>
          <cell r="Y63">
            <v>7.4431920120976436E-2</v>
          </cell>
          <cell r="Z63">
            <v>7.4431920120976436E-2</v>
          </cell>
          <cell r="AA63">
            <v>7.4431920120976436E-2</v>
          </cell>
          <cell r="AB63">
            <v>7.4431920120976436E-2</v>
          </cell>
          <cell r="AH63">
            <v>9.3107265922053317E-2</v>
          </cell>
          <cell r="AI63">
            <v>0.2333569892769416</v>
          </cell>
          <cell r="AJ63">
            <v>9.7266308176690464E-2</v>
          </cell>
          <cell r="AK63">
            <v>9.2369477911646625E-2</v>
          </cell>
          <cell r="AL63">
            <v>9.2369477911646625E-2</v>
          </cell>
          <cell r="AM63">
            <v>9.2369477911646625E-2</v>
          </cell>
          <cell r="AN63">
            <v>9.2369477911646625E-2</v>
          </cell>
          <cell r="AO63">
            <v>9.2369477911646625E-2</v>
          </cell>
          <cell r="AP63">
            <v>9.2369477911646625E-2</v>
          </cell>
          <cell r="AV63">
            <v>0.18754422969187656</v>
          </cell>
          <cell r="AW63">
            <v>0.12103839316826637</v>
          </cell>
          <cell r="AX63">
            <v>0.11727505316659137</v>
          </cell>
          <cell r="AY63">
            <v>0.11674770812179847</v>
          </cell>
          <cell r="AZ63">
            <v>0.11674770812179847</v>
          </cell>
          <cell r="BA63">
            <v>0.11674770812179847</v>
          </cell>
          <cell r="BB63">
            <v>0.11674770812179847</v>
          </cell>
          <cell r="BC63">
            <v>0.11674770812179847</v>
          </cell>
          <cell r="BD63">
            <v>0.11674770812179847</v>
          </cell>
          <cell r="BK63">
            <v>0.15238008641005485</v>
          </cell>
          <cell r="BL63">
            <v>8.7009873471222798E-2</v>
          </cell>
          <cell r="BM63">
            <v>-1.2080799627107619</v>
          </cell>
          <cell r="BN63">
            <v>0.43373825468065164</v>
          </cell>
          <cell r="BO63">
            <v>0.43373825468065164</v>
          </cell>
          <cell r="BP63">
            <v>0.43373825468065164</v>
          </cell>
          <cell r="BQ63">
            <v>0.43373825468065164</v>
          </cell>
          <cell r="BR63">
            <v>0.43373825468065164</v>
          </cell>
          <cell r="BS63">
            <v>0.43373825468065164</v>
          </cell>
          <cell r="CA63">
            <v>8.5911227859042816E-2</v>
          </cell>
          <cell r="CB63">
            <v>8.4346803073952925E-2</v>
          </cell>
          <cell r="CC63">
            <v>0.11364902083033246</v>
          </cell>
          <cell r="CD63">
            <v>8.7386742953833085E-2</v>
          </cell>
          <cell r="CE63">
            <v>8.7386742953833085E-2</v>
          </cell>
          <cell r="CF63">
            <v>8.7386742953833085E-2</v>
          </cell>
          <cell r="CG63">
            <v>8.7386742953833085E-2</v>
          </cell>
          <cell r="CH63">
            <v>8.7386742953833085E-2</v>
          </cell>
          <cell r="CI63">
            <v>8.7386742953833085E-2</v>
          </cell>
          <cell r="CP63">
            <v>5.1627745665446367E-2</v>
          </cell>
          <cell r="CQ63">
            <v>-7.1215714297465205E-2</v>
          </cell>
          <cell r="CR63">
            <v>6.0383769939543974E-2</v>
          </cell>
          <cell r="CS63">
            <v>0.17300323017978259</v>
          </cell>
          <cell r="CT63">
            <v>0.17300323017978259</v>
          </cell>
          <cell r="CU63">
            <v>0.17300323017978259</v>
          </cell>
          <cell r="CV63">
            <v>0.17300323017978259</v>
          </cell>
          <cell r="CW63">
            <v>0.17300323017978259</v>
          </cell>
          <cell r="CX63">
            <v>0.17300323017978259</v>
          </cell>
          <cell r="DE63">
            <v>-6.2009671866618987E-2</v>
          </cell>
          <cell r="DF63">
            <v>0.73973141376349671</v>
          </cell>
          <cell r="DG63">
            <v>-0.37634570672865597</v>
          </cell>
          <cell r="DH63">
            <v>-0.25595675976281151</v>
          </cell>
          <cell r="DI63">
            <v>-0.25595675976281151</v>
          </cell>
          <cell r="DJ63">
            <v>-0.25595675976281151</v>
          </cell>
          <cell r="DK63">
            <v>-0.25595675976281151</v>
          </cell>
          <cell r="DL63">
            <v>-0.25595675976281151</v>
          </cell>
          <cell r="DM63">
            <v>-0.25595675976281151</v>
          </cell>
          <cell r="DU63" t="e">
            <v>#DIV/0!</v>
          </cell>
          <cell r="DV63" t="e">
            <v>#DIV/0!</v>
          </cell>
          <cell r="DW63" t="e">
            <v>#DIV/0!</v>
          </cell>
          <cell r="DX63" t="e">
            <v>#DIV/0!</v>
          </cell>
          <cell r="EB63" t="e">
            <v>#DIV/0!</v>
          </cell>
          <cell r="EC63" t="e">
            <v>#DIV/0!</v>
          </cell>
          <cell r="ED63">
            <v>0.67003307505124243</v>
          </cell>
          <cell r="EE63">
            <v>0.16047471485137832</v>
          </cell>
          <cell r="EI63" t="e">
            <v>#DIV/0!</v>
          </cell>
          <cell r="EJ63" t="e">
            <v>#DIV/0!</v>
          </cell>
          <cell r="EK63">
            <v>-1</v>
          </cell>
          <cell r="EL63" t="e">
            <v>#DIV/0!</v>
          </cell>
          <cell r="EP63">
            <v>9.3632268608510039E-2</v>
          </cell>
          <cell r="EQ63">
            <v>9.5072041618695202E-2</v>
          </cell>
          <cell r="ER63">
            <v>7.0748443762369773E-2</v>
          </cell>
          <cell r="ES63">
            <v>6.5803110891806904E-2</v>
          </cell>
          <cell r="EW63">
            <v>2.2539107849981455</v>
          </cell>
          <cell r="EX63">
            <v>0.15120693811816666</v>
          </cell>
          <cell r="EY63">
            <v>3.800022733709274E-2</v>
          </cell>
          <cell r="EZ63">
            <v>0.21628505329537395</v>
          </cell>
          <cell r="FD63">
            <v>9.8572522911618998E-2</v>
          </cell>
          <cell r="FE63">
            <v>9.5964231552467805E-2</v>
          </cell>
          <cell r="FF63">
            <v>7.0910502253253238E-2</v>
          </cell>
          <cell r="FG63">
            <v>7.8103468499341799E-2</v>
          </cell>
        </row>
        <row r="64">
          <cell r="A64" t="str">
            <v>Operating Profit Margin %</v>
          </cell>
          <cell r="C64">
            <v>0.15357657185192583</v>
          </cell>
          <cell r="D64">
            <v>0.1546560728764077</v>
          </cell>
          <cell r="E64">
            <v>0.14409072885796481</v>
          </cell>
          <cell r="F64">
            <v>0.17402412506658488</v>
          </cell>
          <cell r="G64">
            <v>0.20194848398511966</v>
          </cell>
          <cell r="H64" t="e">
            <v>#REF!</v>
          </cell>
          <cell r="I64" t="e">
            <v>#REF!</v>
          </cell>
          <cell r="J64" t="e">
            <v>#REF!</v>
          </cell>
          <cell r="K64" t="e">
            <v>#REF!</v>
          </cell>
          <cell r="L64" t="e">
            <v>#REF!</v>
          </cell>
          <cell r="S64">
            <v>0.35342190016103064</v>
          </cell>
          <cell r="T64">
            <v>0.3528441599203323</v>
          </cell>
          <cell r="U64">
            <v>0.36257006482685283</v>
          </cell>
          <cell r="V64">
            <v>0.36488868567395566</v>
          </cell>
          <cell r="W64">
            <v>0.36791961522593419</v>
          </cell>
          <cell r="X64">
            <v>0.3709757210420988</v>
          </cell>
          <cell r="Y64">
            <v>0.3740572122478244</v>
          </cell>
          <cell r="Z64">
            <v>0.37716429970557497</v>
          </cell>
          <cell r="AA64">
            <v>0.38029719602933326</v>
          </cell>
          <cell r="AB64">
            <v>0.38345611559914922</v>
          </cell>
          <cell r="AG64">
            <v>0.28141510064869918</v>
          </cell>
          <cell r="AH64">
            <v>0.26106436670230476</v>
          </cell>
          <cell r="AI64">
            <v>0.2633841177960245</v>
          </cell>
          <cell r="AJ64">
            <v>0.26489361702127662</v>
          </cell>
          <cell r="AK64">
            <v>0.26798029556650244</v>
          </cell>
          <cell r="AL64">
            <v>0.27110294169957999</v>
          </cell>
          <cell r="AM64">
            <v>0.27426197453359691</v>
          </cell>
          <cell r="AN64">
            <v>0.27745781806536518</v>
          </cell>
          <cell r="AO64">
            <v>0.28069090123232859</v>
          </cell>
          <cell r="AP64">
            <v>0.28396165797013384</v>
          </cell>
          <cell r="AU64">
            <v>0.12157330154946366</v>
          </cell>
          <cell r="AV64">
            <v>0.13819869457571041</v>
          </cell>
          <cell r="AW64">
            <v>0.14653325778678866</v>
          </cell>
          <cell r="AX64">
            <v>0.15553751721333434</v>
          </cell>
          <cell r="AY64">
            <v>0.16465327399689206</v>
          </cell>
          <cell r="AZ64">
            <v>0.1743032878730521</v>
          </cell>
          <cell r="BA64">
            <v>0.18451887062949959</v>
          </cell>
          <cell r="BB64">
            <v>0.19533316917798554</v>
          </cell>
          <cell r="BC64">
            <v>0.20678127310744313</v>
          </cell>
          <cell r="BD64">
            <v>0.21890032854058641</v>
          </cell>
          <cell r="BJ64">
            <v>0.18491528952630892</v>
          </cell>
          <cell r="BK64">
            <v>0.20080701840034126</v>
          </cell>
          <cell r="BL64">
            <v>0.20836298681040422</v>
          </cell>
          <cell r="BM64">
            <v>1.4426469527826089</v>
          </cell>
          <cell r="BN64">
            <v>1.019414932642857</v>
          </cell>
          <cell r="BO64">
            <v>0.72034727754479078</v>
          </cell>
          <cell r="BP64">
            <v>0.50901765674643484</v>
          </cell>
          <cell r="BQ64">
            <v>0.35968619991559658</v>
          </cell>
          <cell r="BR64">
            <v>0.25416439036056809</v>
          </cell>
          <cell r="BS64">
            <v>0.17959971036564112</v>
          </cell>
          <cell r="BZ64">
            <v>0.28757170172084123</v>
          </cell>
          <cell r="CA64">
            <v>0.28861087594722196</v>
          </cell>
          <cell r="CB64">
            <v>0.28428838115003002</v>
          </cell>
          <cell r="CC64">
            <v>0.30145703972875165</v>
          </cell>
          <cell r="CD64">
            <v>0.30968807036164936</v>
          </cell>
          <cell r="CE64">
            <v>0.31814384235517568</v>
          </cell>
          <cell r="CF64">
            <v>0.32683049208294285</v>
          </cell>
          <cell r="CG64">
            <v>0.33575432346707745</v>
          </cell>
          <cell r="CH64">
            <v>0.34492181255299176</v>
          </cell>
          <cell r="CI64">
            <v>0.35433961220906507</v>
          </cell>
          <cell r="CO64">
            <v>0.21857485988791034</v>
          </cell>
          <cell r="CP64">
            <v>0.19024625120114391</v>
          </cell>
          <cell r="CQ64">
            <v>0.16974920650229067</v>
          </cell>
          <cell r="CR64">
            <v>0.17123045677355894</v>
          </cell>
          <cell r="CS64">
            <v>0.18393107668077424</v>
          </cell>
          <cell r="CT64">
            <v>0.1975737354581005</v>
          </cell>
          <cell r="CU64">
            <v>0.21222830664236375</v>
          </cell>
          <cell r="CV64">
            <v>0.22796984647707386</v>
          </cell>
          <cell r="CW64">
            <v>0.24487897832760941</v>
          </cell>
          <cell r="CX64">
            <v>0.26304230560950237</v>
          </cell>
          <cell r="DD64">
            <v>18.728346456692915</v>
          </cell>
          <cell r="DE64">
            <v>19.606380134152801</v>
          </cell>
          <cell r="DF64">
            <v>15.745875582109543</v>
          </cell>
          <cell r="DG64">
            <v>10.758336393984818</v>
          </cell>
          <cell r="DH64">
            <v>9.3077528722582947</v>
          </cell>
          <cell r="DI64">
            <v>8.0527565190721617</v>
          </cell>
          <cell r="DJ64">
            <v>6.9669756433623178</v>
          </cell>
          <cell r="DK64">
            <v>6.0275943399312428</v>
          </cell>
          <cell r="DL64">
            <v>5.2148730506020682</v>
          </cell>
          <cell r="DM64">
            <v>4.5117337697622721</v>
          </cell>
          <cell r="DT64" t="e">
            <v>#DIV/0!</v>
          </cell>
          <cell r="DU64" t="e">
            <v>#DIV/0!</v>
          </cell>
          <cell r="DV64" t="e">
            <v>#DIV/0!</v>
          </cell>
          <cell r="DW64" t="e">
            <v>#DIV/0!</v>
          </cell>
          <cell r="DX64" t="e">
            <v>#DIV/0!</v>
          </cell>
          <cell r="EA64" t="e">
            <v>#DIV/0!</v>
          </cell>
          <cell r="EB64" t="e">
            <v>#DIV/0!</v>
          </cell>
          <cell r="EC64">
            <v>0.15898320364091209</v>
          </cell>
          <cell r="ED64">
            <v>0.17932464569027989</v>
          </cell>
          <cell r="EE64">
            <v>0.19433327027535582</v>
          </cell>
          <cell r="EH64" t="e">
            <v>#DIV/0!</v>
          </cell>
          <cell r="EI64" t="e">
            <v>#DIV/0!</v>
          </cell>
          <cell r="EJ64" t="e">
            <v>#DIV/0!</v>
          </cell>
          <cell r="EK64" t="e">
            <v>#DIV/0!</v>
          </cell>
          <cell r="EL64" t="e">
            <v>#DIV/0!</v>
          </cell>
          <cell r="EO64">
            <v>0.29686709681959528</v>
          </cell>
          <cell r="EP64">
            <v>0.29321408372579932</v>
          </cell>
          <cell r="EQ64">
            <v>0.29558681725983388</v>
          </cell>
          <cell r="ER64">
            <v>0.29999199000623872</v>
          </cell>
          <cell r="ES64">
            <v>0.30303529944581686</v>
          </cell>
          <cell r="EV64">
            <v>0.18491528952630892</v>
          </cell>
          <cell r="EW64">
            <v>0.16726022218482975</v>
          </cell>
          <cell r="EX64">
            <v>0.18077851964687142</v>
          </cell>
          <cell r="EY64">
            <v>0.18268945289980845</v>
          </cell>
          <cell r="EZ64">
            <v>0.20961088033560263</v>
          </cell>
          <cell r="FC64">
            <v>0.31001600209006891</v>
          </cell>
          <cell r="FD64">
            <v>0.31390525584459167</v>
          </cell>
          <cell r="FE64">
            <v>0.32388540379960989</v>
          </cell>
          <cell r="FF64">
            <v>0.3276497144591668</v>
          </cell>
          <cell r="FG64">
            <v>0.33209175233152577</v>
          </cell>
        </row>
        <row r="65">
          <cell r="A65" t="str">
            <v>Contingency fund</v>
          </cell>
          <cell r="C65">
            <v>0</v>
          </cell>
          <cell r="D65">
            <v>0</v>
          </cell>
          <cell r="E65">
            <v>0</v>
          </cell>
          <cell r="F65">
            <v>0</v>
          </cell>
          <cell r="G65">
            <v>0</v>
          </cell>
          <cell r="H65">
            <v>0</v>
          </cell>
          <cell r="I65">
            <v>0</v>
          </cell>
          <cell r="J65">
            <v>0</v>
          </cell>
          <cell r="K65">
            <v>0</v>
          </cell>
          <cell r="L65">
            <v>0</v>
          </cell>
          <cell r="S65">
            <v>0</v>
          </cell>
          <cell r="T65">
            <v>0</v>
          </cell>
          <cell r="U65">
            <v>0</v>
          </cell>
          <cell r="V65">
            <v>0</v>
          </cell>
          <cell r="W65">
            <v>0</v>
          </cell>
          <cell r="X65">
            <v>0</v>
          </cell>
          <cell r="Y65">
            <v>0</v>
          </cell>
          <cell r="Z65">
            <v>0</v>
          </cell>
          <cell r="AA65">
            <v>0</v>
          </cell>
          <cell r="AB65">
            <v>0</v>
          </cell>
          <cell r="AG65">
            <v>0</v>
          </cell>
          <cell r="AH65">
            <v>0</v>
          </cell>
          <cell r="AI65">
            <v>0</v>
          </cell>
          <cell r="AJ65">
            <v>0</v>
          </cell>
          <cell r="AK65">
            <v>0</v>
          </cell>
          <cell r="AL65">
            <v>0</v>
          </cell>
          <cell r="AM65">
            <v>0</v>
          </cell>
          <cell r="AN65">
            <v>0</v>
          </cell>
          <cell r="AO65">
            <v>0</v>
          </cell>
          <cell r="AP65">
            <v>0</v>
          </cell>
          <cell r="AU65">
            <v>0</v>
          </cell>
          <cell r="AV65">
            <v>0</v>
          </cell>
          <cell r="AW65">
            <v>0</v>
          </cell>
          <cell r="AX65">
            <v>0</v>
          </cell>
          <cell r="AY65">
            <v>0</v>
          </cell>
          <cell r="AZ65">
            <v>0</v>
          </cell>
          <cell r="BA65">
            <v>0</v>
          </cell>
          <cell r="BB65">
            <v>0</v>
          </cell>
          <cell r="BC65">
            <v>0</v>
          </cell>
          <cell r="BD65">
            <v>0</v>
          </cell>
          <cell r="BJ65">
            <v>0</v>
          </cell>
          <cell r="BK65">
            <v>0</v>
          </cell>
          <cell r="BL65">
            <v>0</v>
          </cell>
          <cell r="BM65">
            <v>0</v>
          </cell>
          <cell r="BN65">
            <v>0</v>
          </cell>
          <cell r="BO65">
            <v>0</v>
          </cell>
          <cell r="BP65">
            <v>0</v>
          </cell>
          <cell r="BQ65">
            <v>0</v>
          </cell>
          <cell r="BR65">
            <v>0</v>
          </cell>
          <cell r="BS65">
            <v>0</v>
          </cell>
          <cell r="BZ65">
            <v>0</v>
          </cell>
          <cell r="CA65">
            <v>0</v>
          </cell>
          <cell r="CB65">
            <v>0</v>
          </cell>
          <cell r="CC65">
            <v>0</v>
          </cell>
          <cell r="CD65">
            <v>0</v>
          </cell>
          <cell r="CE65">
            <v>0</v>
          </cell>
          <cell r="CF65">
            <v>0</v>
          </cell>
          <cell r="CG65">
            <v>0</v>
          </cell>
          <cell r="CH65">
            <v>0</v>
          </cell>
          <cell r="CI65">
            <v>0</v>
          </cell>
          <cell r="CO65">
            <v>0</v>
          </cell>
          <cell r="CP65">
            <v>0</v>
          </cell>
          <cell r="CQ65">
            <v>0</v>
          </cell>
          <cell r="CR65">
            <v>0</v>
          </cell>
          <cell r="CS65">
            <v>0</v>
          </cell>
          <cell r="CT65">
            <v>0</v>
          </cell>
          <cell r="CU65">
            <v>0</v>
          </cell>
          <cell r="CV65">
            <v>0</v>
          </cell>
          <cell r="CW65">
            <v>0</v>
          </cell>
          <cell r="CX65">
            <v>0</v>
          </cell>
          <cell r="DD65">
            <v>0</v>
          </cell>
          <cell r="DE65">
            <v>0</v>
          </cell>
          <cell r="DF65">
            <v>0</v>
          </cell>
          <cell r="DG65">
            <v>0</v>
          </cell>
          <cell r="DH65">
            <v>0</v>
          </cell>
          <cell r="DI65">
            <v>0</v>
          </cell>
          <cell r="DJ65">
            <v>0</v>
          </cell>
          <cell r="DK65">
            <v>0</v>
          </cell>
          <cell r="DL65">
            <v>0</v>
          </cell>
          <cell r="DM65">
            <v>0</v>
          </cell>
          <cell r="DT65">
            <v>0</v>
          </cell>
          <cell r="DU65">
            <v>0</v>
          </cell>
          <cell r="DV65">
            <v>0</v>
          </cell>
          <cell r="DW65">
            <v>0</v>
          </cell>
          <cell r="DX65">
            <v>0</v>
          </cell>
          <cell r="EA65">
            <v>0</v>
          </cell>
          <cell r="EB65">
            <v>0</v>
          </cell>
          <cell r="EC65">
            <v>0</v>
          </cell>
          <cell r="ED65">
            <v>0</v>
          </cell>
          <cell r="EE65">
            <v>0</v>
          </cell>
          <cell r="EH65">
            <v>0</v>
          </cell>
          <cell r="EI65">
            <v>0</v>
          </cell>
          <cell r="EJ65">
            <v>0</v>
          </cell>
          <cell r="EK65">
            <v>0</v>
          </cell>
          <cell r="EL65">
            <v>0</v>
          </cell>
          <cell r="EO65">
            <v>0</v>
          </cell>
          <cell r="EP65">
            <v>0</v>
          </cell>
          <cell r="EQ65">
            <v>0</v>
          </cell>
          <cell r="ER65">
            <v>0</v>
          </cell>
          <cell r="ES65">
            <v>0</v>
          </cell>
          <cell r="EV65">
            <v>0</v>
          </cell>
          <cell r="EW65">
            <v>0</v>
          </cell>
          <cell r="EX65">
            <v>0</v>
          </cell>
          <cell r="EY65">
            <v>0</v>
          </cell>
          <cell r="EZ65">
            <v>0</v>
          </cell>
          <cell r="FC65">
            <v>0</v>
          </cell>
          <cell r="FD65">
            <v>0</v>
          </cell>
          <cell r="FE65">
            <v>0</v>
          </cell>
          <cell r="FF65">
            <v>0</v>
          </cell>
          <cell r="FG65">
            <v>0</v>
          </cell>
        </row>
        <row r="66">
          <cell r="A66" t="str">
            <v>Other income / (expense) - Other</v>
          </cell>
          <cell r="C66">
            <v>125</v>
          </cell>
          <cell r="D66">
            <v>-34</v>
          </cell>
          <cell r="E66">
            <v>0</v>
          </cell>
          <cell r="F66">
            <v>0</v>
          </cell>
          <cell r="G66">
            <v>0</v>
          </cell>
          <cell r="H66" t="e">
            <v>#REF!</v>
          </cell>
          <cell r="I66" t="e">
            <v>#REF!</v>
          </cell>
          <cell r="J66" t="e">
            <v>#REF!</v>
          </cell>
          <cell r="K66" t="e">
            <v>#REF!</v>
          </cell>
          <cell r="L66" t="e">
            <v>#REF!</v>
          </cell>
          <cell r="S66">
            <v>0</v>
          </cell>
          <cell r="T66">
            <v>0</v>
          </cell>
          <cell r="U66">
            <v>0</v>
          </cell>
          <cell r="V66">
            <v>0</v>
          </cell>
          <cell r="W66">
            <v>0</v>
          </cell>
          <cell r="X66">
            <v>0</v>
          </cell>
          <cell r="Y66">
            <v>0</v>
          </cell>
          <cell r="Z66">
            <v>0</v>
          </cell>
          <cell r="AA66">
            <v>0</v>
          </cell>
          <cell r="AB66">
            <v>0</v>
          </cell>
          <cell r="AG66">
            <v>0</v>
          </cell>
          <cell r="AH66">
            <v>0</v>
          </cell>
          <cell r="AI66">
            <v>0</v>
          </cell>
          <cell r="AJ66">
            <v>0</v>
          </cell>
          <cell r="AK66">
            <v>0</v>
          </cell>
          <cell r="AL66">
            <v>0</v>
          </cell>
          <cell r="AM66">
            <v>0</v>
          </cell>
          <cell r="AN66">
            <v>0</v>
          </cell>
          <cell r="AO66">
            <v>0</v>
          </cell>
          <cell r="AP66">
            <v>0</v>
          </cell>
          <cell r="AU66">
            <v>0</v>
          </cell>
          <cell r="AV66">
            <v>0</v>
          </cell>
          <cell r="AW66">
            <v>0</v>
          </cell>
          <cell r="AX66">
            <v>0</v>
          </cell>
          <cell r="AY66">
            <v>0</v>
          </cell>
          <cell r="AZ66">
            <v>0</v>
          </cell>
          <cell r="BA66">
            <v>0</v>
          </cell>
          <cell r="BB66">
            <v>0</v>
          </cell>
          <cell r="BC66">
            <v>0</v>
          </cell>
          <cell r="BD66">
            <v>0</v>
          </cell>
          <cell r="BJ66">
            <v>0</v>
          </cell>
          <cell r="BK66">
            <v>0</v>
          </cell>
          <cell r="BL66">
            <v>0</v>
          </cell>
          <cell r="BM66">
            <v>0</v>
          </cell>
          <cell r="BN66">
            <v>0</v>
          </cell>
          <cell r="BZ66">
            <v>0</v>
          </cell>
          <cell r="CA66">
            <v>0</v>
          </cell>
          <cell r="CB66">
            <v>0</v>
          </cell>
          <cell r="CC66">
            <v>0</v>
          </cell>
          <cell r="CD66">
            <v>0</v>
          </cell>
          <cell r="CO66">
            <v>0</v>
          </cell>
          <cell r="CP66">
            <v>0</v>
          </cell>
          <cell r="CQ66">
            <v>0</v>
          </cell>
          <cell r="CR66">
            <v>0</v>
          </cell>
          <cell r="CS66">
            <v>0</v>
          </cell>
          <cell r="DD66">
            <v>1</v>
          </cell>
          <cell r="DT66">
            <v>0</v>
          </cell>
          <cell r="DU66">
            <v>0</v>
          </cell>
          <cell r="DV66">
            <v>0</v>
          </cell>
          <cell r="DW66">
            <v>0</v>
          </cell>
          <cell r="DX66">
            <v>0</v>
          </cell>
          <cell r="EA66">
            <v>0</v>
          </cell>
          <cell r="EB66">
            <v>0</v>
          </cell>
          <cell r="EC66">
            <v>0</v>
          </cell>
          <cell r="ED66">
            <v>0</v>
          </cell>
          <cell r="EE66">
            <v>0</v>
          </cell>
          <cell r="EH66">
            <v>0</v>
          </cell>
          <cell r="EI66">
            <v>0</v>
          </cell>
          <cell r="EJ66">
            <v>0</v>
          </cell>
          <cell r="EK66">
            <v>0</v>
          </cell>
          <cell r="EL66">
            <v>0</v>
          </cell>
          <cell r="EO66">
            <v>0</v>
          </cell>
          <cell r="EP66">
            <v>0</v>
          </cell>
          <cell r="EQ66">
            <v>0</v>
          </cell>
          <cell r="ER66">
            <v>0</v>
          </cell>
          <cell r="ES66">
            <v>0</v>
          </cell>
          <cell r="EV66">
            <v>0</v>
          </cell>
          <cell r="EW66">
            <v>0</v>
          </cell>
          <cell r="EX66">
            <v>0</v>
          </cell>
          <cell r="EY66">
            <v>0</v>
          </cell>
          <cell r="EZ66">
            <v>0</v>
          </cell>
          <cell r="FC66">
            <v>0</v>
          </cell>
          <cell r="FD66">
            <v>0</v>
          </cell>
          <cell r="FE66">
            <v>0</v>
          </cell>
          <cell r="FF66">
            <v>0</v>
          </cell>
          <cell r="FG66">
            <v>0</v>
          </cell>
        </row>
        <row r="67">
          <cell r="A67" t="str">
            <v>Other Income - Minority Interest</v>
          </cell>
          <cell r="C67">
            <v>0</v>
          </cell>
          <cell r="D67">
            <v>0</v>
          </cell>
          <cell r="E67">
            <v>-31</v>
          </cell>
          <cell r="F67">
            <v>-31.5</v>
          </cell>
          <cell r="G67">
            <v>-48</v>
          </cell>
          <cell r="DD67">
            <v>0</v>
          </cell>
        </row>
        <row r="68">
          <cell r="A68" t="str">
            <v>Share of income in JV and associates</v>
          </cell>
          <cell r="D68">
            <v>-12.76</v>
          </cell>
          <cell r="E68">
            <v>-9.1</v>
          </cell>
          <cell r="F68">
            <v>3.3</v>
          </cell>
          <cell r="G68">
            <v>18.3</v>
          </cell>
        </row>
        <row r="69">
          <cell r="A69" t="str">
            <v>Net interest expense and other financing costs</v>
          </cell>
          <cell r="C69">
            <v>-451</v>
          </cell>
          <cell r="D69">
            <v>-451</v>
          </cell>
          <cell r="E69">
            <v>-455</v>
          </cell>
          <cell r="F69">
            <v>-439.26219128981899</v>
          </cell>
          <cell r="G69">
            <v>-439.90270243660899</v>
          </cell>
          <cell r="H69" t="e">
            <v>#REF!</v>
          </cell>
          <cell r="I69" t="e">
            <v>#REF!</v>
          </cell>
          <cell r="J69" t="e">
            <v>#REF!</v>
          </cell>
          <cell r="K69" t="e">
            <v>#REF!</v>
          </cell>
          <cell r="L69" t="e">
            <v>#REF!</v>
          </cell>
          <cell r="S69">
            <v>0</v>
          </cell>
          <cell r="T69">
            <v>0</v>
          </cell>
          <cell r="U69">
            <v>0</v>
          </cell>
          <cell r="V69">
            <v>0</v>
          </cell>
          <cell r="W69">
            <v>0</v>
          </cell>
          <cell r="X69">
            <v>0</v>
          </cell>
          <cell r="Y69">
            <v>0</v>
          </cell>
          <cell r="Z69">
            <v>0</v>
          </cell>
          <cell r="AA69">
            <v>0</v>
          </cell>
          <cell r="AB69">
            <v>0</v>
          </cell>
          <cell r="AG69">
            <v>0</v>
          </cell>
          <cell r="AH69">
            <v>0</v>
          </cell>
          <cell r="AI69">
            <v>0</v>
          </cell>
          <cell r="AJ69">
            <v>0</v>
          </cell>
          <cell r="AK69">
            <v>0</v>
          </cell>
          <cell r="AL69">
            <v>0</v>
          </cell>
          <cell r="AM69">
            <v>0</v>
          </cell>
          <cell r="AN69">
            <v>0</v>
          </cell>
          <cell r="AO69">
            <v>0</v>
          </cell>
          <cell r="AP69">
            <v>0</v>
          </cell>
          <cell r="AU69">
            <v>0</v>
          </cell>
          <cell r="AV69">
            <v>0</v>
          </cell>
          <cell r="AW69">
            <v>0</v>
          </cell>
          <cell r="AX69">
            <v>0</v>
          </cell>
          <cell r="AY69">
            <v>0</v>
          </cell>
          <cell r="AZ69">
            <v>0</v>
          </cell>
          <cell r="BA69">
            <v>0</v>
          </cell>
          <cell r="BB69">
            <v>0</v>
          </cell>
          <cell r="BC69">
            <v>0</v>
          </cell>
          <cell r="BD69">
            <v>0</v>
          </cell>
          <cell r="BJ69">
            <v>0</v>
          </cell>
          <cell r="BK69">
            <v>0</v>
          </cell>
          <cell r="BL69">
            <v>0</v>
          </cell>
          <cell r="BM69">
            <v>0</v>
          </cell>
          <cell r="BN69">
            <v>0</v>
          </cell>
          <cell r="BZ69">
            <v>0</v>
          </cell>
          <cell r="CA69">
            <v>0</v>
          </cell>
          <cell r="CB69">
            <v>0</v>
          </cell>
          <cell r="CC69">
            <v>0</v>
          </cell>
          <cell r="CD69">
            <v>0</v>
          </cell>
          <cell r="CO69">
            <v>0</v>
          </cell>
          <cell r="CP69">
            <v>0</v>
          </cell>
          <cell r="CQ69">
            <v>0</v>
          </cell>
          <cell r="CR69">
            <v>0</v>
          </cell>
          <cell r="CS69">
            <v>0</v>
          </cell>
          <cell r="DD69">
            <v>-221</v>
          </cell>
          <cell r="DT69">
            <v>0</v>
          </cell>
          <cell r="DU69">
            <v>0</v>
          </cell>
          <cell r="DV69">
            <v>0</v>
          </cell>
          <cell r="DW69">
            <v>0</v>
          </cell>
          <cell r="DX69">
            <v>0</v>
          </cell>
          <cell r="EA69">
            <v>0</v>
          </cell>
          <cell r="EB69">
            <v>0</v>
          </cell>
          <cell r="EC69">
            <v>0</v>
          </cell>
          <cell r="ED69">
            <v>0</v>
          </cell>
          <cell r="EE69">
            <v>0</v>
          </cell>
          <cell r="EH69">
            <v>0</v>
          </cell>
          <cell r="EI69">
            <v>0</v>
          </cell>
          <cell r="EJ69">
            <v>0</v>
          </cell>
          <cell r="EK69">
            <v>0</v>
          </cell>
          <cell r="EL69">
            <v>0</v>
          </cell>
          <cell r="EO69">
            <v>0</v>
          </cell>
          <cell r="EP69">
            <v>0</v>
          </cell>
          <cell r="EQ69">
            <v>0</v>
          </cell>
          <cell r="ER69">
            <v>0</v>
          </cell>
          <cell r="ES69">
            <v>0</v>
          </cell>
          <cell r="EV69">
            <v>0</v>
          </cell>
          <cell r="EW69">
            <v>0</v>
          </cell>
          <cell r="EX69">
            <v>0</v>
          </cell>
          <cell r="EY69">
            <v>0</v>
          </cell>
          <cell r="EZ69">
            <v>0</v>
          </cell>
          <cell r="FC69">
            <v>0</v>
          </cell>
          <cell r="FD69">
            <v>0</v>
          </cell>
          <cell r="FE69">
            <v>0</v>
          </cell>
          <cell r="FF69">
            <v>0</v>
          </cell>
          <cell r="FG69">
            <v>0</v>
          </cell>
        </row>
        <row r="70">
          <cell r="A70" t="str">
            <v>Income taxes</v>
          </cell>
          <cell r="C70">
            <v>-364.53599999999994</v>
          </cell>
          <cell r="D70">
            <v>-346.19342441705811</v>
          </cell>
          <cell r="E70">
            <v>-346.00842093093161</v>
          </cell>
          <cell r="F70">
            <v>-467.39240422398433</v>
          </cell>
          <cell r="G70">
            <v>-599.07639139320929</v>
          </cell>
          <cell r="S70">
            <v>0</v>
          </cell>
          <cell r="T70">
            <v>0</v>
          </cell>
          <cell r="U70">
            <v>0</v>
          </cell>
          <cell r="V70">
            <v>0</v>
          </cell>
          <cell r="W70">
            <v>0</v>
          </cell>
          <cell r="X70">
            <v>0</v>
          </cell>
          <cell r="Y70">
            <v>0</v>
          </cell>
          <cell r="Z70">
            <v>0</v>
          </cell>
          <cell r="AA70">
            <v>0</v>
          </cell>
          <cell r="AB70">
            <v>0</v>
          </cell>
          <cell r="AG70">
            <v>0</v>
          </cell>
          <cell r="AH70">
            <v>0</v>
          </cell>
          <cell r="AI70">
            <v>0</v>
          </cell>
          <cell r="AJ70">
            <v>0</v>
          </cell>
          <cell r="AK70">
            <v>0</v>
          </cell>
          <cell r="AL70">
            <v>0</v>
          </cell>
          <cell r="AM70">
            <v>0</v>
          </cell>
          <cell r="AN70">
            <v>0</v>
          </cell>
          <cell r="AO70">
            <v>0</v>
          </cell>
          <cell r="AP70">
            <v>0</v>
          </cell>
          <cell r="AU70">
            <v>0</v>
          </cell>
          <cell r="AV70">
            <v>0</v>
          </cell>
          <cell r="AW70">
            <v>0</v>
          </cell>
          <cell r="AX70">
            <v>0</v>
          </cell>
          <cell r="AY70">
            <v>0</v>
          </cell>
          <cell r="AZ70">
            <v>0</v>
          </cell>
          <cell r="BA70">
            <v>0</v>
          </cell>
          <cell r="BB70">
            <v>0</v>
          </cell>
          <cell r="BC70">
            <v>0</v>
          </cell>
          <cell r="BD70">
            <v>0</v>
          </cell>
          <cell r="DD70">
            <v>-364.53599999999994</v>
          </cell>
        </row>
        <row r="71">
          <cell r="A71" t="str">
            <v>Tax Rate %</v>
          </cell>
          <cell r="C71">
            <v>0.24</v>
          </cell>
          <cell r="D71">
            <v>0.24</v>
          </cell>
          <cell r="E71">
            <v>0.24</v>
          </cell>
          <cell r="F71">
            <v>0.24</v>
          </cell>
          <cell r="G71">
            <v>0.24</v>
          </cell>
          <cell r="H71" t="e">
            <v>#REF!</v>
          </cell>
          <cell r="I71" t="e">
            <v>#REF!</v>
          </cell>
          <cell r="J71" t="e">
            <v>#REF!</v>
          </cell>
          <cell r="K71" t="e">
            <v>#REF!</v>
          </cell>
          <cell r="L71" t="e">
            <v>#REF!</v>
          </cell>
          <cell r="S71">
            <v>0</v>
          </cell>
          <cell r="T71">
            <v>0</v>
          </cell>
          <cell r="U71">
            <v>0</v>
          </cell>
          <cell r="V71">
            <v>0</v>
          </cell>
          <cell r="W71">
            <v>0</v>
          </cell>
          <cell r="X71">
            <v>0</v>
          </cell>
          <cell r="Y71">
            <v>0</v>
          </cell>
          <cell r="Z71">
            <v>0</v>
          </cell>
          <cell r="AA71">
            <v>0</v>
          </cell>
          <cell r="AB71">
            <v>0</v>
          </cell>
          <cell r="AG71">
            <v>0</v>
          </cell>
          <cell r="AH71">
            <v>0</v>
          </cell>
          <cell r="AI71">
            <v>0</v>
          </cell>
          <cell r="AJ71">
            <v>0</v>
          </cell>
          <cell r="AK71">
            <v>0</v>
          </cell>
          <cell r="AL71">
            <v>0</v>
          </cell>
          <cell r="AM71">
            <v>0</v>
          </cell>
          <cell r="AN71">
            <v>0</v>
          </cell>
          <cell r="AO71">
            <v>0</v>
          </cell>
          <cell r="AP71">
            <v>0</v>
          </cell>
          <cell r="AU71">
            <v>0</v>
          </cell>
          <cell r="AV71">
            <v>0</v>
          </cell>
          <cell r="AW71">
            <v>0</v>
          </cell>
          <cell r="AX71">
            <v>0</v>
          </cell>
          <cell r="AY71">
            <v>0</v>
          </cell>
          <cell r="AZ71">
            <v>0</v>
          </cell>
          <cell r="BA71">
            <v>0</v>
          </cell>
          <cell r="BB71">
            <v>0</v>
          </cell>
          <cell r="BC71">
            <v>0</v>
          </cell>
          <cell r="BD71">
            <v>0</v>
          </cell>
          <cell r="BJ71">
            <v>0</v>
          </cell>
          <cell r="BK71">
            <v>0</v>
          </cell>
          <cell r="BL71">
            <v>0</v>
          </cell>
          <cell r="BM71">
            <v>0</v>
          </cell>
          <cell r="BN71">
            <v>0</v>
          </cell>
          <cell r="BO71">
            <v>0</v>
          </cell>
          <cell r="BP71">
            <v>0</v>
          </cell>
          <cell r="BQ71">
            <v>0</v>
          </cell>
          <cell r="BR71">
            <v>0</v>
          </cell>
          <cell r="BS71">
            <v>0</v>
          </cell>
          <cell r="BZ71">
            <v>0</v>
          </cell>
          <cell r="CA71">
            <v>0</v>
          </cell>
          <cell r="CB71">
            <v>0</v>
          </cell>
          <cell r="CC71">
            <v>0</v>
          </cell>
          <cell r="CD71">
            <v>0</v>
          </cell>
          <cell r="CE71">
            <v>0</v>
          </cell>
          <cell r="CF71">
            <v>0</v>
          </cell>
          <cell r="CG71">
            <v>0</v>
          </cell>
          <cell r="CH71">
            <v>0</v>
          </cell>
          <cell r="CI71">
            <v>0</v>
          </cell>
          <cell r="CO71">
            <v>0</v>
          </cell>
          <cell r="CP71">
            <v>0</v>
          </cell>
          <cell r="CQ71">
            <v>0</v>
          </cell>
          <cell r="CR71">
            <v>0</v>
          </cell>
          <cell r="CS71">
            <v>0</v>
          </cell>
          <cell r="CT71">
            <v>0</v>
          </cell>
          <cell r="CU71">
            <v>0</v>
          </cell>
          <cell r="CV71">
            <v>0</v>
          </cell>
          <cell r="CW71">
            <v>0</v>
          </cell>
          <cell r="CX71">
            <v>0</v>
          </cell>
          <cell r="DD71">
            <v>-0.52398447606727028</v>
          </cell>
          <cell r="DE71">
            <v>0</v>
          </cell>
          <cell r="DF71">
            <v>0</v>
          </cell>
          <cell r="DG71">
            <v>0</v>
          </cell>
          <cell r="DH71">
            <v>0</v>
          </cell>
          <cell r="DI71">
            <v>0</v>
          </cell>
          <cell r="DJ71">
            <v>0</v>
          </cell>
          <cell r="DK71">
            <v>0</v>
          </cell>
          <cell r="DL71">
            <v>0</v>
          </cell>
          <cell r="DM71">
            <v>0</v>
          </cell>
          <cell r="DT71" t="e">
            <v>#DIV/0!</v>
          </cell>
          <cell r="DU71" t="e">
            <v>#DIV/0!</v>
          </cell>
          <cell r="DV71" t="e">
            <v>#DIV/0!</v>
          </cell>
          <cell r="DW71" t="e">
            <v>#DIV/0!</v>
          </cell>
          <cell r="DX71" t="e">
            <v>#DIV/0!</v>
          </cell>
          <cell r="EA71" t="e">
            <v>#DIV/0!</v>
          </cell>
          <cell r="EB71" t="e">
            <v>#DIV/0!</v>
          </cell>
          <cell r="EC71">
            <v>0</v>
          </cell>
          <cell r="ED71">
            <v>0</v>
          </cell>
          <cell r="EE71">
            <v>0</v>
          </cell>
          <cell r="EH71" t="e">
            <v>#DIV/0!</v>
          </cell>
          <cell r="EI71" t="e">
            <v>#DIV/0!</v>
          </cell>
          <cell r="EJ71">
            <v>0</v>
          </cell>
          <cell r="EK71" t="e">
            <v>#DIV/0!</v>
          </cell>
          <cell r="EL71" t="e">
            <v>#DIV/0!</v>
          </cell>
          <cell r="EO71">
            <v>0</v>
          </cell>
          <cell r="EP71">
            <v>0</v>
          </cell>
          <cell r="EQ71">
            <v>0</v>
          </cell>
          <cell r="ER71">
            <v>0</v>
          </cell>
          <cell r="ES71">
            <v>0</v>
          </cell>
          <cell r="EV71">
            <v>0</v>
          </cell>
          <cell r="EW71">
            <v>0</v>
          </cell>
          <cell r="EX71">
            <v>0</v>
          </cell>
          <cell r="EY71">
            <v>0</v>
          </cell>
          <cell r="EZ71">
            <v>0</v>
          </cell>
          <cell r="FC71">
            <v>0</v>
          </cell>
          <cell r="FD71">
            <v>0</v>
          </cell>
          <cell r="FE71">
            <v>0</v>
          </cell>
          <cell r="FF71">
            <v>0</v>
          </cell>
          <cell r="FG71">
            <v>0</v>
          </cell>
        </row>
        <row r="72">
          <cell r="A72" t="str">
            <v>Equity in losses of associates, net of tax</v>
          </cell>
          <cell r="C72">
            <v>0</v>
          </cell>
          <cell r="D72">
            <v>0</v>
          </cell>
          <cell r="E72">
            <v>0</v>
          </cell>
          <cell r="F72">
            <v>0</v>
          </cell>
          <cell r="G72">
            <v>0</v>
          </cell>
          <cell r="H72" t="e">
            <v>#REF!</v>
          </cell>
          <cell r="I72" t="e">
            <v>#REF!</v>
          </cell>
          <cell r="J72" t="e">
            <v>#REF!</v>
          </cell>
          <cell r="K72" t="e">
            <v>#REF!</v>
          </cell>
          <cell r="L72" t="e">
            <v>#REF!</v>
          </cell>
          <cell r="S72">
            <v>0</v>
          </cell>
          <cell r="T72">
            <v>0</v>
          </cell>
          <cell r="U72">
            <v>0</v>
          </cell>
          <cell r="V72">
            <v>0</v>
          </cell>
          <cell r="W72">
            <v>0</v>
          </cell>
          <cell r="X72">
            <v>0</v>
          </cell>
          <cell r="Y72">
            <v>0</v>
          </cell>
          <cell r="Z72">
            <v>0</v>
          </cell>
          <cell r="AA72">
            <v>0</v>
          </cell>
          <cell r="AB72">
            <v>0</v>
          </cell>
          <cell r="AG72">
            <v>0</v>
          </cell>
          <cell r="AH72">
            <v>0</v>
          </cell>
          <cell r="AI72">
            <v>0</v>
          </cell>
          <cell r="AJ72">
            <v>0</v>
          </cell>
          <cell r="AK72">
            <v>0</v>
          </cell>
          <cell r="AL72">
            <v>0</v>
          </cell>
          <cell r="AM72">
            <v>0</v>
          </cell>
          <cell r="AN72">
            <v>0</v>
          </cell>
          <cell r="AO72">
            <v>0</v>
          </cell>
          <cell r="AP72">
            <v>0</v>
          </cell>
          <cell r="AU72">
            <v>0</v>
          </cell>
          <cell r="AV72">
            <v>0</v>
          </cell>
          <cell r="AW72">
            <v>0</v>
          </cell>
          <cell r="AX72">
            <v>0</v>
          </cell>
          <cell r="AY72">
            <v>0</v>
          </cell>
          <cell r="AZ72">
            <v>0</v>
          </cell>
          <cell r="BA72">
            <v>0</v>
          </cell>
          <cell r="BB72">
            <v>0</v>
          </cell>
          <cell r="BC72">
            <v>0</v>
          </cell>
          <cell r="BD72">
            <v>0</v>
          </cell>
          <cell r="DD72">
            <v>0</v>
          </cell>
          <cell r="DE72">
            <v>0</v>
          </cell>
          <cell r="DF72">
            <v>0</v>
          </cell>
          <cell r="DG72">
            <v>0</v>
          </cell>
          <cell r="DH72">
            <v>0</v>
          </cell>
        </row>
        <row r="73">
          <cell r="A73" t="str">
            <v>Earnings from continuing operations</v>
          </cell>
          <cell r="C73">
            <v>1154.364</v>
          </cell>
          <cell r="D73">
            <v>1096.2791773206841</v>
          </cell>
          <cell r="E73">
            <v>1095.6933329479502</v>
          </cell>
          <cell r="F73">
            <v>1480.0759467092837</v>
          </cell>
          <cell r="G73">
            <v>1897.0752394118294</v>
          </cell>
          <cell r="H73" t="e">
            <v>#REF!</v>
          </cell>
          <cell r="I73" t="e">
            <v>#REF!</v>
          </cell>
          <cell r="J73" t="e">
            <v>#REF!</v>
          </cell>
          <cell r="K73" t="e">
            <v>#REF!</v>
          </cell>
          <cell r="L73" t="e">
            <v>#REF!</v>
          </cell>
          <cell r="S73">
            <v>877.90000000000009</v>
          </cell>
          <cell r="T73">
            <v>958.08423800000003</v>
          </cell>
          <cell r="U73">
            <v>1047.900001</v>
          </cell>
          <cell r="V73">
            <v>1117.7999996935957</v>
          </cell>
          <cell r="W73">
            <v>1200.999999982017</v>
          </cell>
          <cell r="X73">
            <v>1290.3927360459711</v>
          </cell>
          <cell r="Y73">
            <v>1386.4391451000331</v>
          </cell>
          <cell r="Z73">
            <v>1489.6344728007136</v>
          </cell>
          <cell r="AA73">
            <v>1600.5108268896693</v>
          </cell>
          <cell r="AB73">
            <v>1719.6399209094791</v>
          </cell>
          <cell r="AG73">
            <v>168.32</v>
          </cell>
          <cell r="AH73">
            <v>183.991815</v>
          </cell>
          <cell r="AI73">
            <v>226.92759100000001</v>
          </cell>
          <cell r="AJ73">
            <v>249</v>
          </cell>
          <cell r="AK73">
            <v>272</v>
          </cell>
          <cell r="AL73">
            <v>297.12449799196787</v>
          </cell>
          <cell r="AM73">
            <v>324.56973274624602</v>
          </cell>
          <cell r="AN73">
            <v>354.55006950593946</v>
          </cell>
          <cell r="AO73">
            <v>387.29967431974109</v>
          </cell>
          <cell r="AP73">
            <v>423.07434303200637</v>
          </cell>
          <cell r="AU73">
            <v>71.400000000000006</v>
          </cell>
          <cell r="AV73">
            <v>84.790657999999993</v>
          </cell>
          <cell r="AW73">
            <v>95.053583000000003</v>
          </cell>
          <cell r="AX73">
            <v>106.200997</v>
          </cell>
          <cell r="AY73">
            <v>118.59972</v>
          </cell>
          <cell r="AZ73">
            <v>132.44596549388703</v>
          </cell>
          <cell r="BA73">
            <v>147.90872841527715</v>
          </cell>
          <cell r="BB73">
            <v>165.1767334689703</v>
          </cell>
          <cell r="BC73">
            <v>184.46073853651774</v>
          </cell>
          <cell r="BD73">
            <v>205.99610699911048</v>
          </cell>
          <cell r="BJ73">
            <v>381.90000000000003</v>
          </cell>
          <cell r="BK73">
            <v>440.09395499999999</v>
          </cell>
          <cell r="BL73">
            <v>478.38647434000001</v>
          </cell>
          <cell r="BM73">
            <v>-99.54263974200002</v>
          </cell>
          <cell r="BN73">
            <v>-142.71809056999999</v>
          </cell>
          <cell r="BO73">
            <v>-204.62038608518694</v>
          </cell>
          <cell r="BP73">
            <v>-293.372075217857</v>
          </cell>
          <cell r="BQ73">
            <v>-420.61876709489115</v>
          </cell>
          <cell r="BR73">
            <v>-603.05721702055678</v>
          </cell>
          <cell r="BS73">
            <v>-864.62620180362399</v>
          </cell>
          <cell r="BZ73">
            <v>150.39999999999998</v>
          </cell>
          <cell r="CA73">
            <v>163.32104867000001</v>
          </cell>
          <cell r="CB73">
            <v>177.09665699999999</v>
          </cell>
          <cell r="CC73">
            <v>197.22351866037525</v>
          </cell>
          <cell r="CD73">
            <v>214.45823958999998</v>
          </cell>
          <cell r="CE73">
            <v>233.19904664738286</v>
          </cell>
          <cell r="CF73">
            <v>253.57755179383665</v>
          </cell>
          <cell r="CG73">
            <v>275.73686813130695</v>
          </cell>
          <cell r="CH73">
            <v>299.83261494959243</v>
          </cell>
          <cell r="CI73">
            <v>326.0340106013681</v>
          </cell>
          <cell r="CO73">
            <v>81.900000000000006</v>
          </cell>
          <cell r="CP73">
            <v>86.12831237000006</v>
          </cell>
          <cell r="CQ73">
            <v>79.994623083335298</v>
          </cell>
          <cell r="CR73">
            <v>84.824999999999946</v>
          </cell>
          <cell r="CS73">
            <v>99.499999000000003</v>
          </cell>
          <cell r="CT73">
            <v>116.71382022988514</v>
          </cell>
          <cell r="CU73">
            <v>136.90568813627772</v>
          </cell>
          <cell r="CV73">
            <v>160.59081441383969</v>
          </cell>
          <cell r="CW73">
            <v>188.37354404463596</v>
          </cell>
          <cell r="CX73">
            <v>220.96277564477154</v>
          </cell>
          <cell r="DD73">
            <v>-1060.2359999999999</v>
          </cell>
          <cell r="DE73">
            <v>-446.20199909304932</v>
          </cell>
          <cell r="DF73">
            <v>-776.27163470624919</v>
          </cell>
          <cell r="DG73">
            <v>-484.1251377293168</v>
          </cell>
          <cell r="DH73">
            <v>-360.21003615639603</v>
          </cell>
          <cell r="DI73">
            <v>-268.01184246775972</v>
          </cell>
          <cell r="DJ73">
            <v>-199.41239969165085</v>
          </cell>
          <cell r="DK73">
            <v>-148.37144801004922</v>
          </cell>
          <cell r="DL73">
            <v>-110.39477293608057</v>
          </cell>
          <cell r="DM73">
            <v>-82.138484560610067</v>
          </cell>
          <cell r="DT73">
            <v>0</v>
          </cell>
          <cell r="DU73">
            <v>0</v>
          </cell>
          <cell r="DV73">
            <v>0</v>
          </cell>
          <cell r="DW73">
            <v>0</v>
          </cell>
          <cell r="DX73">
            <v>0</v>
          </cell>
          <cell r="EA73">
            <v>0</v>
          </cell>
          <cell r="EB73">
            <v>0</v>
          </cell>
          <cell r="EC73">
            <v>893.08003978505417</v>
          </cell>
          <cell r="ED73">
            <v>1491.47320510912</v>
          </cell>
          <cell r="EE73">
            <v>1730.8169424074774</v>
          </cell>
          <cell r="EH73">
            <v>0</v>
          </cell>
          <cell r="EI73">
            <v>0</v>
          </cell>
          <cell r="EJ73">
            <v>59.102117999999997</v>
          </cell>
          <cell r="EK73">
            <v>0</v>
          </cell>
          <cell r="EL73">
            <v>0</v>
          </cell>
          <cell r="EO73">
            <v>1349.92</v>
          </cell>
          <cell r="EP73">
            <v>1476.3160720399999</v>
          </cell>
          <cell r="EQ73">
            <v>1616.6724550833353</v>
          </cell>
          <cell r="ER73">
            <v>1731.0495153539709</v>
          </cell>
          <cell r="ES73">
            <v>1844.9579585720169</v>
          </cell>
          <cell r="EV73">
            <v>381.90000000000003</v>
          </cell>
          <cell r="EW73">
            <v>1242.6685287907919</v>
          </cell>
          <cell r="EX73">
            <v>1430.5686321250544</v>
          </cell>
          <cell r="EY73">
            <v>1484.9305653671202</v>
          </cell>
          <cell r="EZ73">
            <v>1806.0988518374775</v>
          </cell>
          <cell r="FC73">
            <v>949.30000000000007</v>
          </cell>
          <cell r="FD73">
            <v>1042.874896</v>
          </cell>
          <cell r="FE73">
            <v>1142.9535839999999</v>
          </cell>
          <cell r="FF73">
            <v>1224.0009966935957</v>
          </cell>
          <cell r="FG73">
            <v>1319.5997199820169</v>
          </cell>
        </row>
        <row r="74">
          <cell r="A74" t="str">
            <v>Discontinued operations, net of tax</v>
          </cell>
          <cell r="C74">
            <v>208</v>
          </cell>
          <cell r="D74">
            <v>2908</v>
          </cell>
          <cell r="E74">
            <v>0.34874189999999983</v>
          </cell>
          <cell r="F74">
            <v>0</v>
          </cell>
          <cell r="G74">
            <v>0</v>
          </cell>
          <cell r="H74" t="e">
            <v>#REF!</v>
          </cell>
          <cell r="I74" t="e">
            <v>#REF!</v>
          </cell>
          <cell r="J74" t="e">
            <v>#REF!</v>
          </cell>
          <cell r="K74" t="e">
            <v>#REF!</v>
          </cell>
          <cell r="L74" t="e">
            <v>#REF!</v>
          </cell>
          <cell r="S74">
            <v>0</v>
          </cell>
          <cell r="T74">
            <v>0</v>
          </cell>
          <cell r="U74">
            <v>0</v>
          </cell>
          <cell r="V74">
            <v>0</v>
          </cell>
          <cell r="W74">
            <v>0</v>
          </cell>
          <cell r="X74">
            <v>0</v>
          </cell>
          <cell r="Y74">
            <v>0</v>
          </cell>
          <cell r="Z74">
            <v>0</v>
          </cell>
          <cell r="AA74">
            <v>0</v>
          </cell>
          <cell r="AB74">
            <v>0</v>
          </cell>
          <cell r="AG74">
            <v>0</v>
          </cell>
          <cell r="AH74">
            <v>0</v>
          </cell>
          <cell r="AI74">
            <v>0</v>
          </cell>
          <cell r="AJ74">
            <v>0</v>
          </cell>
          <cell r="AK74">
            <v>0</v>
          </cell>
          <cell r="AL74">
            <v>0</v>
          </cell>
          <cell r="AM74">
            <v>0</v>
          </cell>
          <cell r="AN74">
            <v>0</v>
          </cell>
          <cell r="AO74">
            <v>0</v>
          </cell>
          <cell r="AP74">
            <v>0</v>
          </cell>
          <cell r="AU74">
            <v>0</v>
          </cell>
          <cell r="AV74">
            <v>0</v>
          </cell>
          <cell r="AW74">
            <v>0</v>
          </cell>
          <cell r="AX74">
            <v>0</v>
          </cell>
          <cell r="AY74">
            <v>0</v>
          </cell>
          <cell r="AZ74">
            <v>0</v>
          </cell>
          <cell r="BA74">
            <v>0</v>
          </cell>
          <cell r="BB74">
            <v>0</v>
          </cell>
          <cell r="BC74">
            <v>0</v>
          </cell>
          <cell r="BD74">
            <v>0</v>
          </cell>
          <cell r="BJ74">
            <v>0</v>
          </cell>
          <cell r="BK74">
            <v>0</v>
          </cell>
          <cell r="BL74">
            <v>0</v>
          </cell>
          <cell r="BM74">
            <v>0</v>
          </cell>
          <cell r="BN74">
            <v>0</v>
          </cell>
          <cell r="BO74">
            <v>0</v>
          </cell>
          <cell r="BP74">
            <v>0</v>
          </cell>
          <cell r="BQ74">
            <v>0</v>
          </cell>
          <cell r="BR74">
            <v>0</v>
          </cell>
          <cell r="BS74">
            <v>0</v>
          </cell>
          <cell r="BZ74">
            <v>0</v>
          </cell>
          <cell r="CA74">
            <v>0</v>
          </cell>
          <cell r="CB74">
            <v>0</v>
          </cell>
          <cell r="CC74">
            <v>0</v>
          </cell>
          <cell r="CD74">
            <v>0</v>
          </cell>
          <cell r="CE74">
            <v>0</v>
          </cell>
          <cell r="CF74">
            <v>0</v>
          </cell>
          <cell r="CG74">
            <v>0</v>
          </cell>
          <cell r="CH74">
            <v>0</v>
          </cell>
          <cell r="CI74">
            <v>0</v>
          </cell>
          <cell r="CO74">
            <v>0</v>
          </cell>
          <cell r="CP74">
            <v>0</v>
          </cell>
          <cell r="CQ74">
            <v>0</v>
          </cell>
          <cell r="CR74">
            <v>0</v>
          </cell>
          <cell r="CS74">
            <v>0</v>
          </cell>
          <cell r="CT74">
            <v>0</v>
          </cell>
          <cell r="CU74">
            <v>0</v>
          </cell>
          <cell r="CV74">
            <v>0</v>
          </cell>
          <cell r="CW74">
            <v>0</v>
          </cell>
          <cell r="CX74">
            <v>0</v>
          </cell>
          <cell r="DD74">
            <v>0</v>
          </cell>
          <cell r="DE74">
            <v>0</v>
          </cell>
          <cell r="DF74">
            <v>0</v>
          </cell>
          <cell r="DG74">
            <v>0</v>
          </cell>
          <cell r="DH74">
            <v>0</v>
          </cell>
          <cell r="DI74">
            <v>0</v>
          </cell>
          <cell r="DJ74">
            <v>0</v>
          </cell>
          <cell r="DK74">
            <v>0</v>
          </cell>
          <cell r="DL74">
            <v>0</v>
          </cell>
          <cell r="DM74">
            <v>0</v>
          </cell>
          <cell r="DT74">
            <v>208</v>
          </cell>
          <cell r="DU74">
            <v>2908</v>
          </cell>
          <cell r="DV74">
            <v>0.34874189999999983</v>
          </cell>
          <cell r="DW74">
            <v>0</v>
          </cell>
          <cell r="DX74">
            <v>0</v>
          </cell>
          <cell r="EA74">
            <v>0</v>
          </cell>
          <cell r="EB74">
            <v>0</v>
          </cell>
          <cell r="EC74">
            <v>0</v>
          </cell>
          <cell r="ED74">
            <v>0</v>
          </cell>
          <cell r="EE74">
            <v>0</v>
          </cell>
          <cell r="EH74">
            <v>0</v>
          </cell>
          <cell r="EI74">
            <v>0</v>
          </cell>
          <cell r="EJ74">
            <v>0</v>
          </cell>
          <cell r="EK74">
            <v>0</v>
          </cell>
          <cell r="EL74">
            <v>0</v>
          </cell>
          <cell r="EO74">
            <v>0</v>
          </cell>
          <cell r="EP74">
            <v>0</v>
          </cell>
          <cell r="EQ74">
            <v>0</v>
          </cell>
          <cell r="ER74">
            <v>0</v>
          </cell>
          <cell r="ES74">
            <v>0</v>
          </cell>
          <cell r="EV74">
            <v>0</v>
          </cell>
          <cell r="EW74">
            <v>0</v>
          </cell>
          <cell r="EX74">
            <v>0</v>
          </cell>
          <cell r="EY74">
            <v>0</v>
          </cell>
          <cell r="EZ74">
            <v>0</v>
          </cell>
          <cell r="FC74">
            <v>0</v>
          </cell>
          <cell r="FD74">
            <v>0</v>
          </cell>
          <cell r="FE74">
            <v>0</v>
          </cell>
          <cell r="FF74">
            <v>0</v>
          </cell>
          <cell r="FG74">
            <v>0</v>
          </cell>
        </row>
        <row r="75">
          <cell r="A75" t="str">
            <v>Net earnings</v>
          </cell>
          <cell r="C75">
            <v>1362.364</v>
          </cell>
          <cell r="D75">
            <v>4004.2791773206841</v>
          </cell>
          <cell r="E75">
            <v>1096.0420748479503</v>
          </cell>
          <cell r="F75">
            <v>1480.0759467092837</v>
          </cell>
          <cell r="G75">
            <v>1897.0752394118294</v>
          </cell>
          <cell r="H75" t="e">
            <v>#REF!</v>
          </cell>
          <cell r="I75" t="e">
            <v>#REF!</v>
          </cell>
          <cell r="J75" t="e">
            <v>#REF!</v>
          </cell>
          <cell r="K75" t="e">
            <v>#REF!</v>
          </cell>
          <cell r="L75" t="e">
            <v>#REF!</v>
          </cell>
          <cell r="M75">
            <v>-0.22043307957127944</v>
          </cell>
          <cell r="N75" t="e">
            <v>#REF!</v>
          </cell>
          <cell r="O75" t="e">
            <v>#REF!</v>
          </cell>
          <cell r="S75">
            <v>877.90000000000009</v>
          </cell>
          <cell r="T75">
            <v>958.08423800000003</v>
          </cell>
          <cell r="U75">
            <v>1047.900001</v>
          </cell>
          <cell r="V75">
            <v>1117.7999996935957</v>
          </cell>
          <cell r="W75">
            <v>1200.999999982017</v>
          </cell>
          <cell r="X75">
            <v>1290.3927360459711</v>
          </cell>
          <cell r="Y75">
            <v>1386.4391451000331</v>
          </cell>
          <cell r="Z75">
            <v>1489.6344728007136</v>
          </cell>
          <cell r="AA75">
            <v>1600.5108268896693</v>
          </cell>
          <cell r="AB75">
            <v>1719.6399209094791</v>
          </cell>
          <cell r="AC75">
            <v>8.1494934398060881E-2</v>
          </cell>
          <cell r="AD75">
            <v>8.0078626852420287E-2</v>
          </cell>
          <cell r="AE75">
            <v>7.4431920120976436E-2</v>
          </cell>
          <cell r="AG75">
            <v>168.32</v>
          </cell>
          <cell r="AH75">
            <v>183.991815</v>
          </cell>
          <cell r="AI75">
            <v>226.92759100000001</v>
          </cell>
          <cell r="AJ75">
            <v>249</v>
          </cell>
          <cell r="AK75">
            <v>272</v>
          </cell>
          <cell r="AL75">
            <v>297.12449799196787</v>
          </cell>
          <cell r="AM75">
            <v>324.56973274624602</v>
          </cell>
          <cell r="AN75">
            <v>354.55006950593946</v>
          </cell>
          <cell r="AO75">
            <v>387.29967431974109</v>
          </cell>
          <cell r="AP75">
            <v>423.07434303200637</v>
          </cell>
          <cell r="AQ75">
            <v>0.12747856844913086</v>
          </cell>
          <cell r="AR75">
            <v>0.12036761744792956</v>
          </cell>
          <cell r="AS75">
            <v>9.2369477911646625E-2</v>
          </cell>
          <cell r="AU75">
            <v>71.400000000000006</v>
          </cell>
          <cell r="AV75">
            <v>84.790657999999993</v>
          </cell>
          <cell r="AW75">
            <v>95.053583000000003</v>
          </cell>
          <cell r="AX75">
            <v>106.200997</v>
          </cell>
          <cell r="AY75">
            <v>118.59972</v>
          </cell>
          <cell r="AZ75">
            <v>132.44596549388703</v>
          </cell>
          <cell r="BA75">
            <v>147.90872841527715</v>
          </cell>
          <cell r="BB75">
            <v>165.1767334689703</v>
          </cell>
          <cell r="BC75">
            <v>184.46073853651774</v>
          </cell>
          <cell r="BD75">
            <v>205.99610699911048</v>
          </cell>
          <cell r="BE75">
            <v>0.13526268431978217</v>
          </cell>
          <cell r="BF75">
            <v>0.13153529313387691</v>
          </cell>
          <cell r="BG75">
            <v>0.11674770812179847</v>
          </cell>
          <cell r="BJ75">
            <v>381.90000000000003</v>
          </cell>
          <cell r="BK75">
            <v>440.09395499999999</v>
          </cell>
          <cell r="BL75">
            <v>478.38647434000001</v>
          </cell>
          <cell r="BM75">
            <v>-99.54263974200002</v>
          </cell>
          <cell r="BN75">
            <v>-142.71809056999999</v>
          </cell>
          <cell r="BO75">
            <v>-204.62038608518694</v>
          </cell>
          <cell r="BP75">
            <v>-293.372075217857</v>
          </cell>
          <cell r="BQ75">
            <v>-420.61876709489115</v>
          </cell>
          <cell r="BR75">
            <v>-603.05721702055678</v>
          </cell>
          <cell r="BS75">
            <v>-864.62620180362399</v>
          </cell>
          <cell r="BT75" t="e">
            <v>#NUM!</v>
          </cell>
          <cell r="BU75">
            <v>-1.8826730123609516</v>
          </cell>
          <cell r="BV75">
            <v>0.43373825468065164</v>
          </cell>
          <cell r="BZ75">
            <v>150.39999999999998</v>
          </cell>
          <cell r="CA75">
            <v>163.32104867000001</v>
          </cell>
          <cell r="CB75">
            <v>177.09665699999999</v>
          </cell>
          <cell r="CC75">
            <v>197.22351866037525</v>
          </cell>
          <cell r="CD75">
            <v>214.45823958999998</v>
          </cell>
          <cell r="CE75">
            <v>233.19904664738286</v>
          </cell>
          <cell r="CF75">
            <v>253.57755179383665</v>
          </cell>
          <cell r="CG75">
            <v>275.73686813130695</v>
          </cell>
          <cell r="CH75">
            <v>299.83261494959243</v>
          </cell>
          <cell r="CI75">
            <v>326.0340106013681</v>
          </cell>
          <cell r="CJ75">
            <v>9.2757321894022082E-2</v>
          </cell>
          <cell r="CK75">
            <v>9.168108827326793E-2</v>
          </cell>
          <cell r="CL75">
            <v>8.7386742953833085E-2</v>
          </cell>
          <cell r="CO75">
            <v>81.900000000000006</v>
          </cell>
          <cell r="CP75">
            <v>86.12831237000006</v>
          </cell>
          <cell r="CQ75">
            <v>79.994623083335298</v>
          </cell>
          <cell r="CR75">
            <v>84.824999999999946</v>
          </cell>
          <cell r="CS75">
            <v>99.499999000000003</v>
          </cell>
          <cell r="CT75">
            <v>116.71382022988514</v>
          </cell>
          <cell r="CU75">
            <v>136.90568813627772</v>
          </cell>
          <cell r="CV75">
            <v>160.59081441383969</v>
          </cell>
          <cell r="CW75">
            <v>188.37354404463596</v>
          </cell>
          <cell r="CX75">
            <v>220.96277564477154</v>
          </cell>
          <cell r="CY75">
            <v>4.9868229745582804E-2</v>
          </cell>
          <cell r="CZ75">
            <v>7.341504120796416E-2</v>
          </cell>
          <cell r="DA75">
            <v>0.17300323017978259</v>
          </cell>
          <cell r="DD75">
            <v>-1060.2359999999999</v>
          </cell>
          <cell r="DE75">
            <v>-446.20199909304932</v>
          </cell>
          <cell r="DF75">
            <v>-776.27163470624919</v>
          </cell>
          <cell r="DG75">
            <v>-484.1251377293168</v>
          </cell>
          <cell r="DH75">
            <v>-360.21003615639603</v>
          </cell>
          <cell r="DI75">
            <v>-268.01184246775972</v>
          </cell>
          <cell r="DJ75">
            <v>-199.41239969165085</v>
          </cell>
          <cell r="DK75">
            <v>-148.37144801004922</v>
          </cell>
          <cell r="DL75">
            <v>-110.39477293608057</v>
          </cell>
          <cell r="DM75">
            <v>-82.138484560610067</v>
          </cell>
          <cell r="DN75">
            <v>-0.23653643553690795</v>
          </cell>
          <cell r="DO75">
            <v>-0.24046063428562825</v>
          </cell>
          <cell r="DP75">
            <v>-0.25595675976281151</v>
          </cell>
          <cell r="DT75">
            <v>208</v>
          </cell>
          <cell r="DU75">
            <v>2908</v>
          </cell>
          <cell r="DV75">
            <v>0.34874189999999983</v>
          </cell>
          <cell r="DW75">
            <v>0</v>
          </cell>
          <cell r="DX75">
            <v>0</v>
          </cell>
          <cell r="DY75">
            <v>-1</v>
          </cell>
          <cell r="EA75">
            <v>0</v>
          </cell>
          <cell r="EB75">
            <v>0</v>
          </cell>
          <cell r="EC75">
            <v>893.08003978505417</v>
          </cell>
          <cell r="ED75">
            <v>1491.47320510912</v>
          </cell>
          <cell r="EE75">
            <v>1730.8169424074774</v>
          </cell>
          <cell r="EH75">
            <v>0</v>
          </cell>
          <cell r="EI75">
            <v>0</v>
          </cell>
          <cell r="EJ75">
            <v>59.102117999999997</v>
          </cell>
          <cell r="EK75">
            <v>0</v>
          </cell>
          <cell r="EL75">
            <v>0</v>
          </cell>
          <cell r="EO75">
            <v>1349.92</v>
          </cell>
          <cell r="EP75">
            <v>1476.3160720399999</v>
          </cell>
          <cell r="EQ75">
            <v>1616.6724550833353</v>
          </cell>
          <cell r="ER75">
            <v>1731.0495153539709</v>
          </cell>
          <cell r="ES75">
            <v>1844.9579585720169</v>
          </cell>
          <cell r="EV75">
            <v>381.90000000000003</v>
          </cell>
          <cell r="EW75">
            <v>1242.6685287907919</v>
          </cell>
          <cell r="EX75">
            <v>1430.5686321250544</v>
          </cell>
          <cell r="EY75">
            <v>1484.9305653671202</v>
          </cell>
          <cell r="EZ75">
            <v>1806.0988518374775</v>
          </cell>
          <cell r="FC75">
            <v>949.30000000000007</v>
          </cell>
          <cell r="FD75">
            <v>1042.874896</v>
          </cell>
          <cell r="FE75">
            <v>1142.9535839999999</v>
          </cell>
          <cell r="FF75">
            <v>1224.0009966935957</v>
          </cell>
          <cell r="FG75">
            <v>1319.5997199820169</v>
          </cell>
        </row>
        <row r="76">
          <cell r="A76" t="str">
            <v>Preference dividends</v>
          </cell>
          <cell r="C76">
            <v>-5</v>
          </cell>
          <cell r="D76">
            <v>-6</v>
          </cell>
          <cell r="E76">
            <v>-6</v>
          </cell>
          <cell r="F76">
            <v>-6</v>
          </cell>
          <cell r="G76">
            <v>-6</v>
          </cell>
          <cell r="H76" t="e">
            <v>#REF!</v>
          </cell>
          <cell r="I76" t="e">
            <v>#REF!</v>
          </cell>
          <cell r="J76" t="e">
            <v>#REF!</v>
          </cell>
          <cell r="K76" t="e">
            <v>#REF!</v>
          </cell>
          <cell r="L76" t="e">
            <v>#REF!</v>
          </cell>
          <cell r="DD76">
            <v>-5</v>
          </cell>
          <cell r="DI76">
            <v>0</v>
          </cell>
          <cell r="DJ76">
            <v>0</v>
          </cell>
          <cell r="DK76">
            <v>0</v>
          </cell>
          <cell r="DL76">
            <v>0</v>
          </cell>
          <cell r="DM76">
            <v>0</v>
          </cell>
          <cell r="DT76">
            <v>0</v>
          </cell>
          <cell r="DU76">
            <v>0</v>
          </cell>
          <cell r="DV76">
            <v>0</v>
          </cell>
          <cell r="DW76">
            <v>0</v>
          </cell>
          <cell r="DX76">
            <v>0</v>
          </cell>
        </row>
        <row r="77">
          <cell r="A77" t="str">
            <v xml:space="preserve">Earnings attributable to common shares </v>
          </cell>
          <cell r="C77">
            <v>1357.364</v>
          </cell>
          <cell r="D77">
            <v>3998.2791773206841</v>
          </cell>
          <cell r="E77">
            <v>1090.0420748479503</v>
          </cell>
          <cell r="F77">
            <v>1474.0759467092837</v>
          </cell>
          <cell r="G77">
            <v>1891.0752394118294</v>
          </cell>
          <cell r="H77" t="e">
            <v>#REF!</v>
          </cell>
          <cell r="I77" t="e">
            <v>#REF!</v>
          </cell>
          <cell r="J77" t="e">
            <v>#REF!</v>
          </cell>
          <cell r="K77" t="e">
            <v>#REF!</v>
          </cell>
          <cell r="L77" t="e">
            <v>#REF!</v>
          </cell>
          <cell r="M77">
            <v>-0.22086646445193836</v>
          </cell>
          <cell r="N77" t="e">
            <v>#REF!</v>
          </cell>
          <cell r="O77" t="e">
            <v>#REF!</v>
          </cell>
          <cell r="DD77">
            <v>-1065.2359999999999</v>
          </cell>
          <cell r="DE77">
            <v>-446.20199909304932</v>
          </cell>
          <cell r="DF77">
            <v>-776.27163470624919</v>
          </cell>
          <cell r="DG77">
            <v>-484.1251377293168</v>
          </cell>
          <cell r="DH77">
            <v>-360.21003615639603</v>
          </cell>
          <cell r="DI77">
            <v>-268.01184246775972</v>
          </cell>
          <cell r="DJ77">
            <v>-199.41239969165085</v>
          </cell>
          <cell r="DK77">
            <v>-148.37144801004922</v>
          </cell>
          <cell r="DL77">
            <v>-110.39477293608057</v>
          </cell>
          <cell r="DM77">
            <v>-82.138484560610067</v>
          </cell>
          <cell r="DN77">
            <v>-0.23743390225326289</v>
          </cell>
          <cell r="DO77">
            <v>-0.24117500128421421</v>
          </cell>
          <cell r="DP77">
            <v>-0.25595675976281151</v>
          </cell>
          <cell r="DT77">
            <v>208</v>
          </cell>
          <cell r="DU77">
            <v>2908</v>
          </cell>
          <cell r="DV77">
            <v>0.34874189999999983</v>
          </cell>
          <cell r="DW77">
            <v>0</v>
          </cell>
          <cell r="DX77">
            <v>0</v>
          </cell>
          <cell r="DY77">
            <v>-1</v>
          </cell>
        </row>
        <row r="78">
          <cell r="A78" t="str">
            <v>Earnings Growth</v>
          </cell>
          <cell r="D78">
            <v>1.9456204653436249</v>
          </cell>
          <cell r="E78">
            <v>-0.72737219526066055</v>
          </cell>
          <cell r="F78">
            <v>0.3523110536030476</v>
          </cell>
          <cell r="G78">
            <v>0.28288860803505544</v>
          </cell>
          <cell r="H78" t="e">
            <v>#REF!</v>
          </cell>
          <cell r="I78" t="e">
            <v>#REF!</v>
          </cell>
          <cell r="J78" t="e">
            <v>#REF!</v>
          </cell>
          <cell r="K78" t="e">
            <v>#REF!</v>
          </cell>
          <cell r="L78" t="e">
            <v>#REF!</v>
          </cell>
          <cell r="DE78">
            <v>-0.58112380815795805</v>
          </cell>
          <cell r="DF78">
            <v>0.73973141376349671</v>
          </cell>
          <cell r="DG78">
            <v>-0.37634570672865597</v>
          </cell>
          <cell r="DH78">
            <v>-0.25595675976281151</v>
          </cell>
          <cell r="DI78">
            <v>-0.25595675976281151</v>
          </cell>
          <cell r="DJ78">
            <v>-0.25595675976281151</v>
          </cell>
          <cell r="DK78">
            <v>-0.25595675976281151</v>
          </cell>
          <cell r="DL78">
            <v>-0.25595675976281151</v>
          </cell>
          <cell r="DM78">
            <v>-0.25595675976281151</v>
          </cell>
          <cell r="DU78">
            <v>12.98076923076923</v>
          </cell>
          <cell r="DV78">
            <v>-0.99988007499999998</v>
          </cell>
          <cell r="DW78">
            <v>-1</v>
          </cell>
          <cell r="DX78" t="e">
            <v>#DIV/0!</v>
          </cell>
        </row>
        <row r="79">
          <cell r="A79" t="str">
            <v>EPS</v>
          </cell>
          <cell r="C79">
            <v>1.6071086905043808</v>
          </cell>
          <cell r="D79">
            <v>4.7429171735713922</v>
          </cell>
          <cell r="E79">
            <v>1.3017604093312294</v>
          </cell>
          <cell r="F79">
            <v>1.7691494893967623</v>
          </cell>
          <cell r="G79">
            <v>2.2833379350247194</v>
          </cell>
          <cell r="H79" t="e">
            <v>#REF!</v>
          </cell>
          <cell r="I79" t="e">
            <v>#REF!</v>
          </cell>
          <cell r="J79" t="e">
            <v>#REF!</v>
          </cell>
          <cell r="K79" t="e">
            <v>#REF!</v>
          </cell>
          <cell r="L79" t="e">
            <v>#REF!</v>
          </cell>
          <cell r="M79">
            <v>-0.21625481843238692</v>
          </cell>
          <cell r="N79" t="e">
            <v>#REF!</v>
          </cell>
          <cell r="O79" t="e">
            <v>#REF!</v>
          </cell>
        </row>
        <row r="80">
          <cell r="A80" t="str">
            <v>EPS Growth</v>
          </cell>
          <cell r="D80">
            <v>1.9512112040678828</v>
          </cell>
          <cell r="E80">
            <v>-0.7255359177290861</v>
          </cell>
          <cell r="F80">
            <v>0.35904385838992514</v>
          </cell>
          <cell r="G80">
            <v>0.29064160417743046</v>
          </cell>
          <cell r="H80" t="e">
            <v>#REF!</v>
          </cell>
          <cell r="I80" t="e">
            <v>#REF!</v>
          </cell>
          <cell r="J80" t="e">
            <v>#REF!</v>
          </cell>
          <cell r="K80" t="e">
            <v>#REF!</v>
          </cell>
          <cell r="L80" t="e">
            <v>#REF!</v>
          </cell>
        </row>
        <row r="81">
          <cell r="A81" t="str">
            <v>Adjusted cash earnings attributable to common shares</v>
          </cell>
          <cell r="C81">
            <v>1344.664</v>
          </cell>
          <cell r="D81">
            <v>1447.0391773206848</v>
          </cell>
          <cell r="E81">
            <v>1452.7933329479501</v>
          </cell>
          <cell r="F81">
            <v>1810.2759467092837</v>
          </cell>
          <cell r="G81">
            <v>2223.7752394118293</v>
          </cell>
          <cell r="H81" t="e">
            <v>#REF!</v>
          </cell>
          <cell r="I81" t="e">
            <v>#REF!</v>
          </cell>
          <cell r="J81" t="e">
            <v>#REF!</v>
          </cell>
          <cell r="K81" t="e">
            <v>#REF!</v>
          </cell>
          <cell r="L81" t="e">
            <v>#REF!</v>
          </cell>
          <cell r="M81">
            <v>0.15399395438924035</v>
          </cell>
          <cell r="N81" t="e">
            <v>#REF!</v>
          </cell>
          <cell r="O81" t="e">
            <v>#REF!</v>
          </cell>
        </row>
        <row r="82">
          <cell r="A82" t="str">
            <v>Adjusted Cash EPS</v>
          </cell>
          <cell r="C82">
            <v>1.5920719867392847</v>
          </cell>
          <cell r="D82">
            <v>1.7165352044136235</v>
          </cell>
          <cell r="E82">
            <v>1.7349686653479004</v>
          </cell>
          <cell r="F82">
            <v>2.1726484133585786</v>
          </cell>
          <cell r="G82">
            <v>2.6850493609640695</v>
          </cell>
          <cell r="H82" t="e">
            <v>#REF!</v>
          </cell>
          <cell r="I82" t="e">
            <v>#REF!</v>
          </cell>
          <cell r="J82" t="e">
            <v>#REF!</v>
          </cell>
          <cell r="K82" t="e">
            <v>#REF!</v>
          </cell>
          <cell r="L82" t="e">
            <v>#REF!</v>
          </cell>
          <cell r="M82">
            <v>0.1608243773957434</v>
          </cell>
        </row>
        <row r="83">
          <cell r="A83" t="str">
            <v>Adjusted Cash EPS Growth</v>
          </cell>
          <cell r="D83">
            <v>7.8176878125499449E-2</v>
          </cell>
          <cell r="E83">
            <v>1.0738760782114998E-2</v>
          </cell>
          <cell r="F83">
            <v>0.25226954051237205</v>
          </cell>
          <cell r="G83">
            <v>0.23584163201693475</v>
          </cell>
          <cell r="H83" t="e">
            <v>#REF!</v>
          </cell>
          <cell r="I83" t="e">
            <v>#REF!</v>
          </cell>
          <cell r="J83" t="e">
            <v>#REF!</v>
          </cell>
          <cell r="K83" t="e">
            <v>#REF!</v>
          </cell>
          <cell r="L83" t="e">
            <v>#REF!</v>
          </cell>
        </row>
        <row r="84">
          <cell r="A84" t="str">
            <v>Weighted Average Shares (diluted)</v>
          </cell>
          <cell r="C84">
            <v>844.6</v>
          </cell>
          <cell r="D84">
            <v>843.00000000000011</v>
          </cell>
          <cell r="E84">
            <v>837.35998347649252</v>
          </cell>
          <cell r="F84">
            <v>833.2116395725883</v>
          </cell>
          <cell r="G84">
            <v>828.20646493194477</v>
          </cell>
          <cell r="H84">
            <v>828.20646493194477</v>
          </cell>
          <cell r="I84">
            <v>828.20646493194477</v>
          </cell>
          <cell r="J84">
            <v>828.20646493194477</v>
          </cell>
          <cell r="K84">
            <v>828.20646493194477</v>
          </cell>
          <cell r="L84">
            <v>828.20646493194477</v>
          </cell>
        </row>
        <row r="85">
          <cell r="A85" t="str">
            <v>Adjusted Cash Earnings Growth</v>
          </cell>
          <cell r="D85">
            <v>7.6134392919483762E-2</v>
          </cell>
          <cell r="E85">
            <v>3.976502998294551E-3</v>
          </cell>
          <cell r="F85">
            <v>0.24606570367166003</v>
          </cell>
          <cell r="G85">
            <v>0.22841782406389677</v>
          </cell>
        </row>
        <row r="86">
          <cell r="A86" t="str">
            <v>Cash Flow Summary - source/(use)</v>
          </cell>
        </row>
        <row r="87">
          <cell r="A87" t="str">
            <v>Operations</v>
          </cell>
        </row>
        <row r="88">
          <cell r="A88" t="str">
            <v>Net earnings (Post Preference Dividends)</v>
          </cell>
          <cell r="C88">
            <v>1357.364</v>
          </cell>
          <cell r="D88">
            <v>3998.2791773206841</v>
          </cell>
          <cell r="E88">
            <v>1090.0420748479503</v>
          </cell>
          <cell r="F88">
            <v>1474.0759467092837</v>
          </cell>
          <cell r="G88">
            <v>1891.0752394118294</v>
          </cell>
          <cell r="H88" t="e">
            <v>#REF!</v>
          </cell>
          <cell r="I88" t="e">
            <v>#REF!</v>
          </cell>
          <cell r="J88" t="e">
            <v>#REF!</v>
          </cell>
          <cell r="K88" t="e">
            <v>#REF!</v>
          </cell>
          <cell r="L88" t="e">
            <v>#REF!</v>
          </cell>
          <cell r="S88">
            <v>877.90000000000009</v>
          </cell>
          <cell r="T88">
            <v>958.08423800000003</v>
          </cell>
          <cell r="U88">
            <v>1047.900001</v>
          </cell>
          <cell r="V88">
            <v>1117.7999996935957</v>
          </cell>
          <cell r="W88">
            <v>1200.999999982017</v>
          </cell>
          <cell r="X88">
            <v>1290.3927360459711</v>
          </cell>
          <cell r="Y88">
            <v>1386.4391451000331</v>
          </cell>
          <cell r="Z88">
            <v>1489.6344728007136</v>
          </cell>
          <cell r="AA88">
            <v>1600.5108268896693</v>
          </cell>
          <cell r="AB88">
            <v>1719.6399209094791</v>
          </cell>
          <cell r="AG88">
            <v>168.32</v>
          </cell>
          <cell r="AH88">
            <v>183.991815</v>
          </cell>
          <cell r="AI88">
            <v>226.92759100000001</v>
          </cell>
          <cell r="AJ88">
            <v>249</v>
          </cell>
          <cell r="AK88">
            <v>272</v>
          </cell>
          <cell r="AL88">
            <v>297.12449799196787</v>
          </cell>
          <cell r="AM88">
            <v>324.56973274624602</v>
          </cell>
          <cell r="AN88">
            <v>354.55006950593946</v>
          </cell>
          <cell r="AO88">
            <v>387.29967431974109</v>
          </cell>
          <cell r="AP88">
            <v>423.07434303200637</v>
          </cell>
          <cell r="AU88">
            <v>71.400000000000006</v>
          </cell>
          <cell r="AV88">
            <v>84.790657999999993</v>
          </cell>
          <cell r="AW88">
            <v>95.053583000000003</v>
          </cell>
          <cell r="AX88">
            <v>106.200997</v>
          </cell>
          <cell r="AY88">
            <v>118.59972</v>
          </cell>
          <cell r="AZ88">
            <v>132.44596549388703</v>
          </cell>
          <cell r="BA88">
            <v>147.90872841527715</v>
          </cell>
          <cell r="BB88">
            <v>165.1767334689703</v>
          </cell>
          <cell r="BC88">
            <v>184.46073853651774</v>
          </cell>
          <cell r="BD88">
            <v>205.99610699911048</v>
          </cell>
          <cell r="BJ88">
            <v>381.90000000000003</v>
          </cell>
          <cell r="BK88">
            <v>440.09395499999999</v>
          </cell>
          <cell r="BL88">
            <v>478.38647434000001</v>
          </cell>
          <cell r="BM88">
            <v>-99.54263974200002</v>
          </cell>
          <cell r="BN88">
            <v>-142.71809056999999</v>
          </cell>
          <cell r="BO88">
            <v>-204.62038608518694</v>
          </cell>
          <cell r="BP88">
            <v>-293.372075217857</v>
          </cell>
          <cell r="BQ88">
            <v>-420.61876709489115</v>
          </cell>
          <cell r="BR88">
            <v>-603.05721702055678</v>
          </cell>
          <cell r="BS88">
            <v>-864.62620180362399</v>
          </cell>
          <cell r="BZ88">
            <v>150.39999999999998</v>
          </cell>
          <cell r="CA88">
            <v>163.32104867000001</v>
          </cell>
          <cell r="CB88">
            <v>177.09665699999999</v>
          </cell>
          <cell r="CC88">
            <v>197.22351866037525</v>
          </cell>
          <cell r="CD88">
            <v>214.45823958999998</v>
          </cell>
          <cell r="CE88">
            <v>233.19904664738286</v>
          </cell>
          <cell r="CF88">
            <v>253.57755179383665</v>
          </cell>
          <cell r="CG88">
            <v>275.73686813130695</v>
          </cell>
          <cell r="CH88">
            <v>299.83261494959243</v>
          </cell>
          <cell r="CI88">
            <v>326.0340106013681</v>
          </cell>
          <cell r="CO88">
            <v>81.900000000000006</v>
          </cell>
          <cell r="CP88">
            <v>86.12831237000006</v>
          </cell>
          <cell r="CQ88">
            <v>79.994623083335298</v>
          </cell>
          <cell r="CR88">
            <v>84.824999999999946</v>
          </cell>
          <cell r="CS88">
            <v>99.499999000000003</v>
          </cell>
          <cell r="CT88">
            <v>116.71382022988514</v>
          </cell>
          <cell r="CU88">
            <v>136.90568813627772</v>
          </cell>
          <cell r="CV88">
            <v>160.59081441383969</v>
          </cell>
          <cell r="CW88">
            <v>188.37354404463596</v>
          </cell>
          <cell r="CX88">
            <v>220.96277564477154</v>
          </cell>
          <cell r="DD88">
            <v>-1065.2359999999999</v>
          </cell>
          <cell r="DE88">
            <v>-446.20199909304932</v>
          </cell>
          <cell r="DF88">
            <v>-776.27163470624919</v>
          </cell>
          <cell r="DG88">
            <v>-484.1251377293168</v>
          </cell>
          <cell r="DH88">
            <v>-360.21003615639603</v>
          </cell>
          <cell r="DI88">
            <v>-268.01184246775972</v>
          </cell>
          <cell r="DJ88">
            <v>-199.41239969165085</v>
          </cell>
          <cell r="DK88">
            <v>-148.37144801004922</v>
          </cell>
          <cell r="DL88">
            <v>-110.39477293608057</v>
          </cell>
          <cell r="DM88">
            <v>-82.138484560610067</v>
          </cell>
          <cell r="DT88">
            <v>208</v>
          </cell>
          <cell r="DU88">
            <v>2908</v>
          </cell>
          <cell r="DV88">
            <v>0.34874189999999983</v>
          </cell>
          <cell r="DW88">
            <v>0</v>
          </cell>
          <cell r="DX88">
            <v>0</v>
          </cell>
          <cell r="EA88">
            <v>0</v>
          </cell>
          <cell r="EB88">
            <v>0</v>
          </cell>
          <cell r="EC88">
            <v>893.08003978505417</v>
          </cell>
          <cell r="ED88">
            <v>1491.47320510912</v>
          </cell>
          <cell r="EE88">
            <v>1730.8169424074774</v>
          </cell>
          <cell r="EH88">
            <v>0</v>
          </cell>
          <cell r="EI88">
            <v>0</v>
          </cell>
          <cell r="EJ88">
            <v>59.102117999999997</v>
          </cell>
          <cell r="EK88">
            <v>0</v>
          </cell>
          <cell r="EL88">
            <v>0</v>
          </cell>
          <cell r="EO88">
            <v>1349.92</v>
          </cell>
          <cell r="EP88">
            <v>1476.3160720399999</v>
          </cell>
          <cell r="EQ88">
            <v>1616.6724550833353</v>
          </cell>
          <cell r="ER88">
            <v>1731.0495153539709</v>
          </cell>
          <cell r="ES88">
            <v>1844.9579585720169</v>
          </cell>
          <cell r="EV88">
            <v>381.90000000000003</v>
          </cell>
          <cell r="EW88">
            <v>1242.6685287907919</v>
          </cell>
          <cell r="EX88">
            <v>1430.5686321250544</v>
          </cell>
          <cell r="EY88">
            <v>1484.9305653671202</v>
          </cell>
          <cell r="EZ88">
            <v>1806.0988518374775</v>
          </cell>
          <cell r="FC88">
            <v>949.30000000000007</v>
          </cell>
          <cell r="FD88">
            <v>1042.874896</v>
          </cell>
          <cell r="FE88">
            <v>1142.9535839999999</v>
          </cell>
          <cell r="FF88">
            <v>1224.0009966935957</v>
          </cell>
          <cell r="FG88">
            <v>1319.5997199820169</v>
          </cell>
        </row>
        <row r="89">
          <cell r="A89" t="str">
            <v>Remove earnings from discontinued operations</v>
          </cell>
          <cell r="C89">
            <v>-208</v>
          </cell>
          <cell r="D89">
            <v>-2908</v>
          </cell>
          <cell r="E89">
            <v>-0.34874189999999983</v>
          </cell>
          <cell r="F89">
            <v>0</v>
          </cell>
          <cell r="G89">
            <v>0</v>
          </cell>
          <cell r="H89" t="e">
            <v>#REF!</v>
          </cell>
          <cell r="I89" t="e">
            <v>#REF!</v>
          </cell>
          <cell r="J89" t="e">
            <v>#REF!</v>
          </cell>
          <cell r="K89" t="e">
            <v>#REF!</v>
          </cell>
          <cell r="L89" t="e">
            <v>#REF!</v>
          </cell>
          <cell r="S89">
            <v>0</v>
          </cell>
          <cell r="T89">
            <v>0</v>
          </cell>
          <cell r="U89">
            <v>0</v>
          </cell>
          <cell r="V89">
            <v>0</v>
          </cell>
          <cell r="W89">
            <v>0</v>
          </cell>
          <cell r="X89">
            <v>0</v>
          </cell>
          <cell r="Y89">
            <v>0</v>
          </cell>
          <cell r="Z89">
            <v>0</v>
          </cell>
          <cell r="AA89">
            <v>0</v>
          </cell>
          <cell r="AB89">
            <v>0</v>
          </cell>
          <cell r="AG89">
            <v>0</v>
          </cell>
          <cell r="AH89">
            <v>0</v>
          </cell>
          <cell r="AI89">
            <v>0</v>
          </cell>
          <cell r="AJ89">
            <v>0</v>
          </cell>
          <cell r="AK89">
            <v>0</v>
          </cell>
          <cell r="AL89">
            <v>0</v>
          </cell>
          <cell r="AM89">
            <v>0</v>
          </cell>
          <cell r="AN89">
            <v>0</v>
          </cell>
          <cell r="AO89">
            <v>0</v>
          </cell>
          <cell r="AP89">
            <v>0</v>
          </cell>
          <cell r="AU89">
            <v>0</v>
          </cell>
          <cell r="AV89">
            <v>0</v>
          </cell>
          <cell r="AW89">
            <v>0</v>
          </cell>
          <cell r="AX89">
            <v>0</v>
          </cell>
          <cell r="AY89">
            <v>0</v>
          </cell>
          <cell r="AZ89">
            <v>0</v>
          </cell>
          <cell r="BA89">
            <v>0</v>
          </cell>
          <cell r="BB89">
            <v>0</v>
          </cell>
          <cell r="BC89">
            <v>0</v>
          </cell>
          <cell r="BD89">
            <v>0</v>
          </cell>
          <cell r="BJ89">
            <v>0</v>
          </cell>
          <cell r="BK89">
            <v>0</v>
          </cell>
          <cell r="BL89">
            <v>0</v>
          </cell>
          <cell r="BM89">
            <v>0</v>
          </cell>
          <cell r="BN89">
            <v>0</v>
          </cell>
          <cell r="BO89">
            <v>0</v>
          </cell>
          <cell r="BP89">
            <v>0</v>
          </cell>
          <cell r="BQ89">
            <v>0</v>
          </cell>
          <cell r="BR89">
            <v>0</v>
          </cell>
          <cell r="BS89">
            <v>0</v>
          </cell>
          <cell r="BZ89">
            <v>0</v>
          </cell>
          <cell r="CA89">
            <v>0</v>
          </cell>
          <cell r="CB89">
            <v>0</v>
          </cell>
          <cell r="CC89">
            <v>0</v>
          </cell>
          <cell r="CD89">
            <v>0</v>
          </cell>
          <cell r="CE89">
            <v>0</v>
          </cell>
          <cell r="CF89">
            <v>0</v>
          </cell>
          <cell r="CG89">
            <v>0</v>
          </cell>
          <cell r="CH89">
            <v>0</v>
          </cell>
          <cell r="CI89">
            <v>0</v>
          </cell>
          <cell r="CO89">
            <v>0</v>
          </cell>
          <cell r="CP89">
            <v>0</v>
          </cell>
          <cell r="CQ89">
            <v>0</v>
          </cell>
          <cell r="CR89">
            <v>0</v>
          </cell>
          <cell r="CS89">
            <v>0</v>
          </cell>
          <cell r="CT89">
            <v>0</v>
          </cell>
          <cell r="CU89">
            <v>0</v>
          </cell>
          <cell r="CV89">
            <v>0</v>
          </cell>
          <cell r="CW89">
            <v>0</v>
          </cell>
          <cell r="CX89">
            <v>0</v>
          </cell>
          <cell r="DD89">
            <v>0</v>
          </cell>
          <cell r="DE89">
            <v>0</v>
          </cell>
          <cell r="DF89">
            <v>0</v>
          </cell>
          <cell r="DG89">
            <v>0</v>
          </cell>
          <cell r="DH89">
            <v>0</v>
          </cell>
          <cell r="DI89">
            <v>0</v>
          </cell>
          <cell r="DJ89">
            <v>0</v>
          </cell>
          <cell r="DK89">
            <v>0</v>
          </cell>
          <cell r="DL89">
            <v>0</v>
          </cell>
          <cell r="DM89">
            <v>0</v>
          </cell>
          <cell r="DT89">
            <v>-208</v>
          </cell>
          <cell r="DU89">
            <v>-2908</v>
          </cell>
          <cell r="DV89">
            <v>-0.34874189999999983</v>
          </cell>
          <cell r="DW89">
            <v>0</v>
          </cell>
          <cell r="DX89">
            <v>0</v>
          </cell>
          <cell r="EA89">
            <v>0</v>
          </cell>
          <cell r="EB89">
            <v>0</v>
          </cell>
          <cell r="EC89">
            <v>0</v>
          </cell>
          <cell r="ED89">
            <v>0</v>
          </cell>
          <cell r="EE89">
            <v>0</v>
          </cell>
          <cell r="EH89">
            <v>0</v>
          </cell>
          <cell r="EI89">
            <v>0</v>
          </cell>
          <cell r="EJ89">
            <v>0</v>
          </cell>
          <cell r="EK89">
            <v>0</v>
          </cell>
          <cell r="EL89">
            <v>0</v>
          </cell>
          <cell r="EO89">
            <v>0</v>
          </cell>
          <cell r="EP89">
            <v>0</v>
          </cell>
          <cell r="EQ89">
            <v>0</v>
          </cell>
          <cell r="ER89">
            <v>0</v>
          </cell>
          <cell r="ES89">
            <v>0</v>
          </cell>
          <cell r="EV89">
            <v>0</v>
          </cell>
          <cell r="EW89">
            <v>0</v>
          </cell>
          <cell r="EX89">
            <v>0</v>
          </cell>
          <cell r="EY89">
            <v>0</v>
          </cell>
          <cell r="EZ89">
            <v>0</v>
          </cell>
          <cell r="FC89">
            <v>0</v>
          </cell>
          <cell r="FD89">
            <v>0</v>
          </cell>
          <cell r="FE89">
            <v>0</v>
          </cell>
          <cell r="FF89">
            <v>0</v>
          </cell>
          <cell r="FG89">
            <v>0</v>
          </cell>
        </row>
        <row r="91">
          <cell r="A91" t="str">
            <v>Add back (deduct) items not involving cash</v>
          </cell>
        </row>
        <row r="92">
          <cell r="A92" t="str">
            <v>Depreciation</v>
          </cell>
          <cell r="C92">
            <v>675.30800000000022</v>
          </cell>
          <cell r="D92">
            <v>719.15681776744918</v>
          </cell>
          <cell r="E92">
            <v>852.23896026791806</v>
          </cell>
          <cell r="F92">
            <v>937.44448395115603</v>
          </cell>
          <cell r="G92">
            <v>1036.7925842024395</v>
          </cell>
          <cell r="H92" t="e">
            <v>#REF!</v>
          </cell>
          <cell r="I92" t="e">
            <v>#REF!</v>
          </cell>
          <cell r="J92" t="e">
            <v>#REF!</v>
          </cell>
          <cell r="K92" t="e">
            <v>#REF!</v>
          </cell>
          <cell r="L92" t="e">
            <v>#REF!</v>
          </cell>
          <cell r="S92">
            <v>157.09999999999991</v>
          </cell>
          <cell r="T92">
            <v>173.20293499999991</v>
          </cell>
          <cell r="U92">
            <v>200.36436299999991</v>
          </cell>
          <cell r="V92">
            <v>217.71094157640414</v>
          </cell>
          <cell r="W92">
            <v>235.19042781798294</v>
          </cell>
          <cell r="X92">
            <v>254.06705171352337</v>
          </cell>
          <cell r="Y92">
            <v>274.45204999034468</v>
          </cell>
          <cell r="Z92">
            <v>296.46548512082609</v>
          </cell>
          <cell r="AA92">
            <v>320.23694341429291</v>
          </cell>
          <cell r="AB92">
            <v>345.90628817324091</v>
          </cell>
          <cell r="AG92">
            <v>21.54000000000002</v>
          </cell>
          <cell r="AH92">
            <v>20.526320999999996</v>
          </cell>
          <cell r="AI92">
            <v>29.903387000000009</v>
          </cell>
          <cell r="AJ92">
            <v>35.200045999999986</v>
          </cell>
          <cell r="AK92">
            <v>38.300010999999984</v>
          </cell>
          <cell r="AL92">
            <v>41.672409967012925</v>
          </cell>
          <cell r="AM92">
            <v>45.341130204274805</v>
          </cell>
          <cell r="AN92">
            <v>49.332148171696304</v>
          </cell>
          <cell r="AO92">
            <v>53.673711687644584</v>
          </cell>
          <cell r="AP92">
            <v>58.3965379712958</v>
          </cell>
          <cell r="AU92">
            <v>33.5</v>
          </cell>
          <cell r="AV92">
            <v>33.108559</v>
          </cell>
          <cell r="AW92">
            <v>36.191856000000001</v>
          </cell>
          <cell r="AX92">
            <v>38.187790000000007</v>
          </cell>
          <cell r="AY92">
            <v>38.691927000000007</v>
          </cell>
          <cell r="AZ92">
            <v>38.901565917763463</v>
          </cell>
          <cell r="BA92">
            <v>38.750748301032843</v>
          </cell>
          <cell r="BB92">
            <v>38.162993464718483</v>
          </cell>
          <cell r="BC92">
            <v>37.049817888685624</v>
          </cell>
          <cell r="BD92">
            <v>35.309059225512414</v>
          </cell>
          <cell r="BJ92">
            <v>181.11999999999995</v>
          </cell>
          <cell r="BK92">
            <v>172.02334500000001</v>
          </cell>
          <cell r="BL92">
            <v>174.62477866</v>
          </cell>
          <cell r="BM92">
            <v>46.54263974200002</v>
          </cell>
          <cell r="BN92">
            <v>69.718090569999987</v>
          </cell>
          <cell r="BO92">
            <v>104.07321627386619</v>
          </cell>
          <cell r="BP92">
            <v>154.88257717584921</v>
          </cell>
          <cell r="BQ92">
            <v>229.86908111250307</v>
          </cell>
          <cell r="BR92">
            <v>340.32651745990904</v>
          </cell>
          <cell r="BS92">
            <v>502.75184203141112</v>
          </cell>
          <cell r="BZ92">
            <v>20.500000000000028</v>
          </cell>
          <cell r="CA92">
            <v>28.857089000000002</v>
          </cell>
          <cell r="CB92">
            <v>35.552294000000018</v>
          </cell>
          <cell r="CC92">
            <v>39.158999999999992</v>
          </cell>
          <cell r="CD92">
            <v>48.693999999999988</v>
          </cell>
          <cell r="CE92">
            <v>59.754516897335265</v>
          </cell>
          <cell r="CF92">
            <v>72.55226008715826</v>
          </cell>
          <cell r="CG92">
            <v>87.32631809717401</v>
          </cell>
          <cell r="CH92">
            <v>104.34655663278357</v>
          </cell>
          <cell r="CI92">
            <v>123.9174274334714</v>
          </cell>
          <cell r="CO92">
            <v>14.599999999999994</v>
          </cell>
          <cell r="CP92">
            <v>22.561757999999983</v>
          </cell>
          <cell r="CQ92">
            <v>31.161773840469223</v>
          </cell>
          <cell r="CR92">
            <v>32.199999999999989</v>
          </cell>
          <cell r="CS92">
            <v>33.400000000000006</v>
          </cell>
          <cell r="CT92">
            <v>34.214697045910739</v>
          </cell>
          <cell r="CU92">
            <v>34.497001844707256</v>
          </cell>
          <cell r="CV92">
            <v>34.063467381248756</v>
          </cell>
          <cell r="CW92">
            <v>32.686518812984104</v>
          </cell>
          <cell r="CX92">
            <v>30.085138328462051</v>
          </cell>
          <cell r="DD92">
            <v>9.8999999999999773</v>
          </cell>
          <cell r="DE92">
            <v>14.466518767449259</v>
          </cell>
          <cell r="DF92">
            <v>52.140506767449097</v>
          </cell>
          <cell r="DG92">
            <v>32.609422632752</v>
          </cell>
          <cell r="DH92">
            <v>36.091110814456613</v>
          </cell>
          <cell r="DI92">
            <v>43.344242531960788</v>
          </cell>
          <cell r="DJ92">
            <v>32.392803403731534</v>
          </cell>
          <cell r="DK92">
            <v>28.477034039746101</v>
          </cell>
          <cell r="DL92">
            <v>24.329000890371518</v>
          </cell>
          <cell r="DM92">
            <v>20.356480941503293</v>
          </cell>
          <cell r="DT92">
            <v>0</v>
          </cell>
          <cell r="DU92">
            <v>0</v>
          </cell>
          <cell r="DV92">
            <v>0</v>
          </cell>
          <cell r="DW92">
            <v>0</v>
          </cell>
          <cell r="DX92">
            <v>0</v>
          </cell>
          <cell r="EA92">
            <v>0</v>
          </cell>
          <cell r="EB92">
            <v>0</v>
          </cell>
          <cell r="EC92">
            <v>290.20000099999993</v>
          </cell>
          <cell r="ED92">
            <v>495.83464400000003</v>
          </cell>
          <cell r="EE92">
            <v>536.70701699999995</v>
          </cell>
          <cell r="EH92">
            <v>0</v>
          </cell>
          <cell r="EI92">
            <v>0</v>
          </cell>
          <cell r="EJ92">
            <v>0</v>
          </cell>
          <cell r="EK92">
            <v>0</v>
          </cell>
          <cell r="EL92">
            <v>0</v>
          </cell>
          <cell r="EO92">
            <v>247.24000000000024</v>
          </cell>
          <cell r="EP92">
            <v>278.25666200000001</v>
          </cell>
          <cell r="EQ92">
            <v>333.17367384046929</v>
          </cell>
          <cell r="ER92">
            <v>345.95777757640417</v>
          </cell>
          <cell r="ES92">
            <v>365.07636581798329</v>
          </cell>
          <cell r="EV92">
            <v>181.11999999999995</v>
          </cell>
          <cell r="EW92">
            <v>423.4236370000001</v>
          </cell>
          <cell r="EX92">
            <v>464.82477965999988</v>
          </cell>
          <cell r="EY92">
            <v>542.37728374199992</v>
          </cell>
          <cell r="EZ92">
            <v>606.42510756999991</v>
          </cell>
          <cell r="FC92">
            <v>190.60000000000002</v>
          </cell>
          <cell r="FD92">
            <v>206.31149399999981</v>
          </cell>
          <cell r="FE92">
            <v>236.55621900000006</v>
          </cell>
          <cell r="FF92">
            <v>255.89873157640432</v>
          </cell>
          <cell r="FG92">
            <v>273.88235481798301</v>
          </cell>
        </row>
        <row r="93">
          <cell r="A93" t="str">
            <v>Amortization</v>
          </cell>
          <cell r="C93">
            <v>320.3</v>
          </cell>
          <cell r="D93">
            <v>344</v>
          </cell>
          <cell r="E93">
            <v>323</v>
          </cell>
          <cell r="F93">
            <v>308</v>
          </cell>
          <cell r="G93">
            <v>303</v>
          </cell>
          <cell r="H93" t="e">
            <v>#REF!</v>
          </cell>
          <cell r="I93" t="e">
            <v>#REF!</v>
          </cell>
          <cell r="J93" t="e">
            <v>#REF!</v>
          </cell>
          <cell r="K93" t="e">
            <v>#REF!</v>
          </cell>
          <cell r="L93" t="e">
            <v>#REF!</v>
          </cell>
          <cell r="S93">
            <v>0</v>
          </cell>
          <cell r="T93">
            <v>0</v>
          </cell>
          <cell r="U93">
            <v>0</v>
          </cell>
          <cell r="V93">
            <v>0</v>
          </cell>
          <cell r="W93">
            <v>0</v>
          </cell>
          <cell r="X93">
            <v>0</v>
          </cell>
          <cell r="Y93">
            <v>0</v>
          </cell>
          <cell r="Z93">
            <v>0</v>
          </cell>
          <cell r="AA93">
            <v>0</v>
          </cell>
          <cell r="AB93">
            <v>0</v>
          </cell>
          <cell r="AG93">
            <v>0</v>
          </cell>
          <cell r="AH93">
            <v>0</v>
          </cell>
          <cell r="AI93">
            <v>0</v>
          </cell>
          <cell r="AJ93">
            <v>0</v>
          </cell>
          <cell r="AK93">
            <v>0</v>
          </cell>
          <cell r="AL93">
            <v>0</v>
          </cell>
          <cell r="AM93">
            <v>0</v>
          </cell>
          <cell r="AN93">
            <v>0</v>
          </cell>
          <cell r="AO93">
            <v>0</v>
          </cell>
          <cell r="AP93">
            <v>0</v>
          </cell>
          <cell r="AU93">
            <v>0</v>
          </cell>
          <cell r="AV93">
            <v>0</v>
          </cell>
          <cell r="AW93">
            <v>0</v>
          </cell>
          <cell r="AX93">
            <v>0</v>
          </cell>
          <cell r="AY93">
            <v>0</v>
          </cell>
          <cell r="AZ93">
            <v>0</v>
          </cell>
          <cell r="BA93">
            <v>0</v>
          </cell>
          <cell r="BB93">
            <v>0</v>
          </cell>
          <cell r="BC93">
            <v>0</v>
          </cell>
          <cell r="BD93">
            <v>0</v>
          </cell>
          <cell r="BJ93">
            <v>0</v>
          </cell>
          <cell r="BK93">
            <v>0</v>
          </cell>
          <cell r="BL93">
            <v>0</v>
          </cell>
          <cell r="BM93">
            <v>0</v>
          </cell>
          <cell r="BN93">
            <v>0</v>
          </cell>
          <cell r="BO93">
            <v>0</v>
          </cell>
          <cell r="BP93">
            <v>0</v>
          </cell>
          <cell r="BQ93">
            <v>0</v>
          </cell>
          <cell r="BR93">
            <v>0</v>
          </cell>
          <cell r="BS93">
            <v>0</v>
          </cell>
          <cell r="BZ93">
            <v>0</v>
          </cell>
          <cell r="CA93">
            <v>0</v>
          </cell>
          <cell r="CB93">
            <v>0</v>
          </cell>
          <cell r="CC93">
            <v>0</v>
          </cell>
          <cell r="CD93">
            <v>0</v>
          </cell>
          <cell r="CE93">
            <v>0</v>
          </cell>
          <cell r="CF93">
            <v>0</v>
          </cell>
          <cell r="CG93">
            <v>0</v>
          </cell>
          <cell r="CH93">
            <v>0</v>
          </cell>
          <cell r="CI93">
            <v>0</v>
          </cell>
          <cell r="CO93">
            <v>0</v>
          </cell>
          <cell r="CP93">
            <v>0</v>
          </cell>
          <cell r="CQ93">
            <v>0</v>
          </cell>
          <cell r="CR93">
            <v>0</v>
          </cell>
          <cell r="CS93">
            <v>0</v>
          </cell>
          <cell r="CT93">
            <v>0</v>
          </cell>
          <cell r="CU93">
            <v>0</v>
          </cell>
          <cell r="CV93">
            <v>0</v>
          </cell>
          <cell r="CW93">
            <v>0</v>
          </cell>
          <cell r="CX93">
            <v>0</v>
          </cell>
          <cell r="DD93">
            <v>0</v>
          </cell>
          <cell r="DE93">
            <v>0</v>
          </cell>
          <cell r="DF93">
            <v>0</v>
          </cell>
          <cell r="DG93">
            <v>0</v>
          </cell>
          <cell r="DH93">
            <v>0</v>
          </cell>
          <cell r="DI93">
            <v>0</v>
          </cell>
          <cell r="DJ93">
            <v>0</v>
          </cell>
          <cell r="DK93">
            <v>0</v>
          </cell>
          <cell r="DL93">
            <v>0</v>
          </cell>
          <cell r="DM93">
            <v>0</v>
          </cell>
          <cell r="DT93">
            <v>0</v>
          </cell>
          <cell r="DU93">
            <v>0</v>
          </cell>
          <cell r="DV93">
            <v>0</v>
          </cell>
          <cell r="DW93">
            <v>0</v>
          </cell>
          <cell r="DX93">
            <v>0</v>
          </cell>
          <cell r="EA93">
            <v>0</v>
          </cell>
          <cell r="EB93">
            <v>0</v>
          </cell>
          <cell r="EC93">
            <v>0</v>
          </cell>
          <cell r="ED93">
            <v>0</v>
          </cell>
          <cell r="EE93">
            <v>0</v>
          </cell>
          <cell r="EH93">
            <v>0</v>
          </cell>
          <cell r="EI93">
            <v>0</v>
          </cell>
          <cell r="EJ93">
            <v>0</v>
          </cell>
          <cell r="EK93">
            <v>0</v>
          </cell>
          <cell r="EL93">
            <v>0</v>
          </cell>
          <cell r="EO93">
            <v>0</v>
          </cell>
          <cell r="EP93">
            <v>0</v>
          </cell>
          <cell r="EQ93">
            <v>0</v>
          </cell>
          <cell r="ER93">
            <v>0</v>
          </cell>
          <cell r="ES93">
            <v>0</v>
          </cell>
          <cell r="EV93">
            <v>0</v>
          </cell>
          <cell r="EW93">
            <v>0</v>
          </cell>
          <cell r="EX93">
            <v>0</v>
          </cell>
          <cell r="EY93">
            <v>0</v>
          </cell>
          <cell r="EZ93">
            <v>0</v>
          </cell>
          <cell r="FC93">
            <v>0</v>
          </cell>
          <cell r="FD93">
            <v>0</v>
          </cell>
          <cell r="FE93">
            <v>0</v>
          </cell>
          <cell r="FF93">
            <v>0</v>
          </cell>
          <cell r="FG93">
            <v>0</v>
          </cell>
        </row>
        <row r="94">
          <cell r="A94" t="str">
            <v>Plug for FCF</v>
          </cell>
          <cell r="C94">
            <v>1.1000000000000001</v>
          </cell>
          <cell r="D94">
            <v>40.934595279999257</v>
          </cell>
          <cell r="E94">
            <v>29.48150546977854</v>
          </cell>
          <cell r="F94">
            <v>13.974498156824666</v>
          </cell>
          <cell r="G94">
            <v>52.741184088778027</v>
          </cell>
          <cell r="H94" t="e">
            <v>#REF!</v>
          </cell>
          <cell r="I94" t="e">
            <v>#REF!</v>
          </cell>
          <cell r="J94" t="e">
            <v>#REF!</v>
          </cell>
          <cell r="K94" t="e">
            <v>#REF!</v>
          </cell>
          <cell r="L94" t="e">
            <v>#REF!</v>
          </cell>
          <cell r="S94">
            <v>-17.899999999999977</v>
          </cell>
          <cell r="T94">
            <v>-2.3405665388054331E-6</v>
          </cell>
          <cell r="U94">
            <v>-4.2520355236774776E-8</v>
          </cell>
          <cell r="V94">
            <v>-6.0747424868168309E-9</v>
          </cell>
          <cell r="W94">
            <v>-1.9063463696511462E-8</v>
          </cell>
          <cell r="X94">
            <v>0</v>
          </cell>
          <cell r="Y94">
            <v>0</v>
          </cell>
          <cell r="Z94">
            <v>0</v>
          </cell>
          <cell r="AA94">
            <v>0</v>
          </cell>
          <cell r="AB94">
            <v>0</v>
          </cell>
          <cell r="AG94">
            <v>16.909999999999968</v>
          </cell>
          <cell r="AH94">
            <v>2.6975854268044941E-2</v>
          </cell>
          <cell r="AI94">
            <v>-2.0001980000188269E-3</v>
          </cell>
          <cell r="AJ94">
            <v>-9.9999996905353328E-7</v>
          </cell>
          <cell r="AK94">
            <v>0</v>
          </cell>
          <cell r="AL94">
            <v>0</v>
          </cell>
          <cell r="AM94">
            <v>0</v>
          </cell>
          <cell r="AN94">
            <v>0</v>
          </cell>
          <cell r="AO94">
            <v>0</v>
          </cell>
          <cell r="AP94">
            <v>0</v>
          </cell>
          <cell r="AU94">
            <v>-8.3000000000000114</v>
          </cell>
          <cell r="AV94">
            <v>0.26708689504943095</v>
          </cell>
          <cell r="AW94">
            <v>1.700496360967918E-5</v>
          </cell>
          <cell r="AX94">
            <v>2.4507765360226585E-5</v>
          </cell>
          <cell r="AY94">
            <v>1.7991928032756732E-5</v>
          </cell>
          <cell r="AZ94">
            <v>0</v>
          </cell>
          <cell r="BA94">
            <v>0</v>
          </cell>
          <cell r="BB94">
            <v>0</v>
          </cell>
          <cell r="BC94">
            <v>0</v>
          </cell>
          <cell r="BD94">
            <v>0</v>
          </cell>
          <cell r="BJ94">
            <v>3.3799999999999386</v>
          </cell>
          <cell r="BK94">
            <v>13.711132669287224</v>
          </cell>
          <cell r="BL94">
            <v>-121.41198261</v>
          </cell>
          <cell r="BM94">
            <v>503.19514152999994</v>
          </cell>
          <cell r="BN94">
            <v>532.64884961999996</v>
          </cell>
          <cell r="BO94">
            <v>0</v>
          </cell>
          <cell r="BP94">
            <v>0</v>
          </cell>
          <cell r="BQ94">
            <v>0</v>
          </cell>
          <cell r="BR94">
            <v>0</v>
          </cell>
          <cell r="BS94">
            <v>0</v>
          </cell>
          <cell r="BZ94">
            <v>-14.799999999999983</v>
          </cell>
          <cell r="CA94">
            <v>-1.1572434743811755E-6</v>
          </cell>
          <cell r="CB94">
            <v>-1.108257919213429E-6</v>
          </cell>
          <cell r="CC94">
            <v>-1.275660375284815E-3</v>
          </cell>
          <cell r="CD94">
            <v>4.1000004102897947E-7</v>
          </cell>
          <cell r="CE94">
            <v>0</v>
          </cell>
          <cell r="CF94">
            <v>0</v>
          </cell>
          <cell r="CG94">
            <v>0</v>
          </cell>
          <cell r="CH94">
            <v>0</v>
          </cell>
          <cell r="CI94">
            <v>0</v>
          </cell>
          <cell r="CO94">
            <v>16.400000000000006</v>
          </cell>
          <cell r="CP94">
            <v>-7.2560381170205801E-7</v>
          </cell>
          <cell r="CQ94">
            <v>9.2984845423416118E-7</v>
          </cell>
          <cell r="CR94">
            <v>-9.9999368785574916E-9</v>
          </cell>
          <cell r="CS94">
            <v>9.9000000375326636E-7</v>
          </cell>
          <cell r="CT94">
            <v>0</v>
          </cell>
          <cell r="CU94">
            <v>0</v>
          </cell>
          <cell r="CV94">
            <v>0</v>
          </cell>
          <cell r="CW94">
            <v>0</v>
          </cell>
          <cell r="CX94">
            <v>0</v>
          </cell>
          <cell r="DE94">
            <v>1.9609491455999546</v>
          </cell>
          <cell r="DF94">
            <v>-4.6507831199733118E-2</v>
          </cell>
          <cell r="DG94">
            <v>-4.8649863435230145E-2</v>
          </cell>
          <cell r="DH94">
            <v>-5.1276508060482229E-2</v>
          </cell>
          <cell r="DI94">
            <v>0</v>
          </cell>
          <cell r="DJ94">
            <v>0</v>
          </cell>
          <cell r="DK94">
            <v>0</v>
          </cell>
          <cell r="DL94">
            <v>0</v>
          </cell>
          <cell r="DM94">
            <v>0</v>
          </cell>
          <cell r="DT94">
            <v>0</v>
          </cell>
          <cell r="DU94">
            <v>0</v>
          </cell>
          <cell r="DV94">
            <v>0</v>
          </cell>
          <cell r="DW94">
            <v>0</v>
          </cell>
          <cell r="DX94">
            <v>0</v>
          </cell>
          <cell r="EA94">
            <v>0</v>
          </cell>
          <cell r="EB94">
            <v>1020.9748610000001</v>
          </cell>
          <cell r="EC94">
            <v>121.41199021494594</v>
          </cell>
          <cell r="ED94">
            <v>-503.19514210912041</v>
          </cell>
          <cell r="EE94">
            <v>-532.6488494074772</v>
          </cell>
          <cell r="EH94">
            <v>0</v>
          </cell>
          <cell r="EI94">
            <v>121.60387300000008</v>
          </cell>
          <cell r="EJ94">
            <v>-59.102117999999997</v>
          </cell>
          <cell r="EK94">
            <v>0</v>
          </cell>
          <cell r="EL94">
            <v>0</v>
          </cell>
          <cell r="EO94">
            <v>-7.6900000000002819</v>
          </cell>
          <cell r="EP94">
            <v>0.29405852590366521</v>
          </cell>
          <cell r="EQ94">
            <v>-1.983413966399894E-3</v>
          </cell>
          <cell r="ER94">
            <v>15.59874783131545</v>
          </cell>
          <cell r="ES94">
            <v>53.900019372864335</v>
          </cell>
          <cell r="EV94">
            <v>3.3799999999999386</v>
          </cell>
          <cell r="EW94">
            <v>-1.2888721215049372</v>
          </cell>
          <cell r="EX94">
            <v>7.6049461767979665E-6</v>
          </cell>
          <cell r="EY94">
            <v>-5.7912052398023661E-7</v>
          </cell>
          <cell r="EZ94">
            <v>2.125229912053328E-7</v>
          </cell>
          <cell r="FC94">
            <v>-26.200000000000159</v>
          </cell>
          <cell r="FD94">
            <v>-2.7821857855169583</v>
          </cell>
          <cell r="FE94">
            <v>-2.1517110375566517</v>
          </cell>
          <cell r="FF94">
            <v>-1.8115514983091998</v>
          </cell>
          <cell r="FG94">
            <v>-1.8066260271355077</v>
          </cell>
        </row>
        <row r="95">
          <cell r="A95" t="str">
            <v>Fx</v>
          </cell>
          <cell r="C95">
            <v>-47</v>
          </cell>
          <cell r="D95">
            <v>55</v>
          </cell>
          <cell r="E95">
            <v>0</v>
          </cell>
          <cell r="F95">
            <v>0</v>
          </cell>
          <cell r="G95">
            <v>0</v>
          </cell>
          <cell r="H95" t="e">
            <v>#REF!</v>
          </cell>
          <cell r="I95" t="e">
            <v>#REF!</v>
          </cell>
          <cell r="J95" t="e">
            <v>#REF!</v>
          </cell>
          <cell r="K95" t="e">
            <v>#REF!</v>
          </cell>
          <cell r="L95" t="e">
            <v>#REF!</v>
          </cell>
          <cell r="DD95">
            <v>-47</v>
          </cell>
          <cell r="DE95">
            <v>0</v>
          </cell>
          <cell r="DF95">
            <v>0</v>
          </cell>
          <cell r="DG95">
            <v>0</v>
          </cell>
          <cell r="DH95">
            <v>0</v>
          </cell>
        </row>
        <row r="96">
          <cell r="A96" t="str">
            <v>Minority Interest and JV/Associates</v>
          </cell>
          <cell r="C96">
            <v>0</v>
          </cell>
          <cell r="D96">
            <v>12.76</v>
          </cell>
          <cell r="E96">
            <v>40.1</v>
          </cell>
          <cell r="F96">
            <v>28.2</v>
          </cell>
          <cell r="G96">
            <v>29.7</v>
          </cell>
          <cell r="DE96">
            <v>0</v>
          </cell>
          <cell r="DF96">
            <v>0</v>
          </cell>
          <cell r="DG96">
            <v>0</v>
          </cell>
          <cell r="DH96">
            <v>0</v>
          </cell>
        </row>
        <row r="97">
          <cell r="A97" t="str">
            <v>Loss from redemption of bonds and other Income</v>
          </cell>
          <cell r="C97">
            <v>-1</v>
          </cell>
          <cell r="D97">
            <v>0</v>
          </cell>
          <cell r="E97">
            <v>0</v>
          </cell>
          <cell r="F97">
            <v>0</v>
          </cell>
          <cell r="G97">
            <v>0</v>
          </cell>
          <cell r="H97" t="e">
            <v>#REF!</v>
          </cell>
          <cell r="I97" t="e">
            <v>#REF!</v>
          </cell>
          <cell r="J97" t="e">
            <v>#REF!</v>
          </cell>
          <cell r="K97" t="e">
            <v>#REF!</v>
          </cell>
          <cell r="L97" t="e">
            <v>#REF!</v>
          </cell>
          <cell r="S97">
            <v>0</v>
          </cell>
          <cell r="T97">
            <v>0</v>
          </cell>
          <cell r="U97">
            <v>0</v>
          </cell>
          <cell r="V97">
            <v>0</v>
          </cell>
          <cell r="W97">
            <v>0</v>
          </cell>
          <cell r="X97">
            <v>0</v>
          </cell>
          <cell r="Y97">
            <v>0</v>
          </cell>
          <cell r="Z97">
            <v>0</v>
          </cell>
          <cell r="AA97">
            <v>0</v>
          </cell>
          <cell r="AB97">
            <v>0</v>
          </cell>
          <cell r="AG97">
            <v>0</v>
          </cell>
          <cell r="AH97">
            <v>0</v>
          </cell>
          <cell r="AI97">
            <v>0</v>
          </cell>
          <cell r="AJ97">
            <v>0</v>
          </cell>
          <cell r="AK97">
            <v>0</v>
          </cell>
          <cell r="AL97">
            <v>0</v>
          </cell>
          <cell r="AM97">
            <v>0</v>
          </cell>
          <cell r="AN97">
            <v>0</v>
          </cell>
          <cell r="AO97">
            <v>0</v>
          </cell>
          <cell r="AP97">
            <v>0</v>
          </cell>
          <cell r="AU97">
            <v>0</v>
          </cell>
          <cell r="AV97">
            <v>0</v>
          </cell>
          <cell r="AW97">
            <v>0</v>
          </cell>
          <cell r="AX97">
            <v>0</v>
          </cell>
          <cell r="AY97">
            <v>0</v>
          </cell>
          <cell r="AZ97">
            <v>0</v>
          </cell>
          <cell r="BA97">
            <v>0</v>
          </cell>
          <cell r="BB97">
            <v>0</v>
          </cell>
          <cell r="BC97">
            <v>0</v>
          </cell>
          <cell r="BD97">
            <v>0</v>
          </cell>
          <cell r="BJ97">
            <v>0</v>
          </cell>
          <cell r="BK97">
            <v>0</v>
          </cell>
          <cell r="BL97">
            <v>0</v>
          </cell>
          <cell r="BM97">
            <v>0</v>
          </cell>
          <cell r="BN97">
            <v>0</v>
          </cell>
          <cell r="BO97">
            <v>0</v>
          </cell>
          <cell r="BP97">
            <v>0</v>
          </cell>
          <cell r="BQ97">
            <v>0</v>
          </cell>
          <cell r="BR97">
            <v>0</v>
          </cell>
          <cell r="BS97">
            <v>0</v>
          </cell>
          <cell r="BZ97">
            <v>0</v>
          </cell>
          <cell r="CA97">
            <v>0</v>
          </cell>
          <cell r="CB97">
            <v>0</v>
          </cell>
          <cell r="CC97">
            <v>0</v>
          </cell>
          <cell r="CD97">
            <v>0</v>
          </cell>
          <cell r="CE97">
            <v>0</v>
          </cell>
          <cell r="CF97">
            <v>0</v>
          </cell>
          <cell r="CG97">
            <v>0</v>
          </cell>
          <cell r="CH97">
            <v>0</v>
          </cell>
          <cell r="CI97">
            <v>0</v>
          </cell>
          <cell r="CO97">
            <v>0</v>
          </cell>
          <cell r="CP97">
            <v>0</v>
          </cell>
          <cell r="CQ97">
            <v>0</v>
          </cell>
          <cell r="CR97">
            <v>0</v>
          </cell>
          <cell r="CS97">
            <v>0</v>
          </cell>
          <cell r="CT97">
            <v>0</v>
          </cell>
          <cell r="CU97">
            <v>0</v>
          </cell>
          <cell r="CV97">
            <v>0</v>
          </cell>
          <cell r="CW97">
            <v>0</v>
          </cell>
          <cell r="CX97">
            <v>0</v>
          </cell>
          <cell r="DD97">
            <v>-1</v>
          </cell>
          <cell r="DE97">
            <v>0</v>
          </cell>
          <cell r="DF97">
            <v>0</v>
          </cell>
          <cell r="DG97">
            <v>0</v>
          </cell>
          <cell r="DH97">
            <v>0</v>
          </cell>
          <cell r="DI97">
            <v>0</v>
          </cell>
          <cell r="DJ97">
            <v>0</v>
          </cell>
          <cell r="DK97">
            <v>0</v>
          </cell>
          <cell r="DL97">
            <v>0</v>
          </cell>
          <cell r="DM97">
            <v>0</v>
          </cell>
          <cell r="DT97">
            <v>0</v>
          </cell>
          <cell r="DU97">
            <v>0</v>
          </cell>
          <cell r="DV97">
            <v>0</v>
          </cell>
          <cell r="DW97">
            <v>0</v>
          </cell>
          <cell r="DX97">
            <v>0</v>
          </cell>
          <cell r="EA97">
            <v>0</v>
          </cell>
          <cell r="EB97">
            <v>0</v>
          </cell>
          <cell r="EC97">
            <v>0</v>
          </cell>
          <cell r="ED97">
            <v>0</v>
          </cell>
          <cell r="EE97">
            <v>0</v>
          </cell>
          <cell r="EH97">
            <v>0</v>
          </cell>
          <cell r="EI97">
            <v>0</v>
          </cell>
          <cell r="EJ97">
            <v>0</v>
          </cell>
          <cell r="EK97">
            <v>0</v>
          </cell>
          <cell r="EL97">
            <v>0</v>
          </cell>
          <cell r="EO97">
            <v>0</v>
          </cell>
          <cell r="EP97">
            <v>0</v>
          </cell>
          <cell r="EQ97">
            <v>0</v>
          </cell>
          <cell r="ER97">
            <v>0</v>
          </cell>
          <cell r="ES97">
            <v>0</v>
          </cell>
          <cell r="EV97">
            <v>0</v>
          </cell>
          <cell r="EW97">
            <v>0</v>
          </cell>
          <cell r="EX97">
            <v>0</v>
          </cell>
          <cell r="EY97">
            <v>0</v>
          </cell>
          <cell r="EZ97">
            <v>0</v>
          </cell>
          <cell r="FC97">
            <v>0</v>
          </cell>
          <cell r="FD97">
            <v>0</v>
          </cell>
          <cell r="FE97">
            <v>0</v>
          </cell>
          <cell r="FF97">
            <v>0</v>
          </cell>
          <cell r="FG97">
            <v>0</v>
          </cell>
        </row>
        <row r="98">
          <cell r="A98" t="str">
            <v>Deferred taxes</v>
          </cell>
          <cell r="C98">
            <v>0</v>
          </cell>
          <cell r="D98">
            <v>-54.806575582941889</v>
          </cell>
          <cell r="E98">
            <v>-60.991579069068393</v>
          </cell>
          <cell r="F98">
            <v>-103.60759577601567</v>
          </cell>
          <cell r="G98">
            <v>-73.923608606790708</v>
          </cell>
          <cell r="H98" t="e">
            <v>#REF!</v>
          </cell>
          <cell r="I98" t="e">
            <v>#REF!</v>
          </cell>
          <cell r="J98" t="e">
            <v>#REF!</v>
          </cell>
          <cell r="K98" t="e">
            <v>#REF!</v>
          </cell>
          <cell r="L98" t="e">
            <v>#REF!</v>
          </cell>
          <cell r="S98">
            <v>0</v>
          </cell>
          <cell r="T98">
            <v>0</v>
          </cell>
          <cell r="U98">
            <v>0</v>
          </cell>
          <cell r="V98">
            <v>0</v>
          </cell>
          <cell r="W98">
            <v>0</v>
          </cell>
          <cell r="X98">
            <v>0</v>
          </cell>
          <cell r="Y98">
            <v>0</v>
          </cell>
          <cell r="Z98">
            <v>0</v>
          </cell>
          <cell r="AA98">
            <v>0</v>
          </cell>
          <cell r="AB98">
            <v>0</v>
          </cell>
          <cell r="AG98">
            <v>0</v>
          </cell>
          <cell r="AH98">
            <v>0</v>
          </cell>
          <cell r="AI98">
            <v>0</v>
          </cell>
          <cell r="AJ98">
            <v>0</v>
          </cell>
          <cell r="AK98">
            <v>0</v>
          </cell>
          <cell r="AL98">
            <v>0</v>
          </cell>
          <cell r="AM98">
            <v>0</v>
          </cell>
          <cell r="AN98">
            <v>0</v>
          </cell>
          <cell r="AO98">
            <v>0</v>
          </cell>
          <cell r="AP98">
            <v>0</v>
          </cell>
          <cell r="AU98">
            <v>0</v>
          </cell>
          <cell r="AV98">
            <v>0</v>
          </cell>
          <cell r="AW98">
            <v>0</v>
          </cell>
          <cell r="AX98">
            <v>0</v>
          </cell>
          <cell r="AY98">
            <v>0</v>
          </cell>
          <cell r="AZ98">
            <v>0</v>
          </cell>
          <cell r="BA98">
            <v>0</v>
          </cell>
          <cell r="BB98">
            <v>0</v>
          </cell>
          <cell r="BC98">
            <v>0</v>
          </cell>
          <cell r="BD98">
            <v>0</v>
          </cell>
          <cell r="BJ98">
            <v>0</v>
          </cell>
          <cell r="BK98">
            <v>0</v>
          </cell>
          <cell r="BL98">
            <v>0</v>
          </cell>
          <cell r="BM98">
            <v>0</v>
          </cell>
          <cell r="BN98">
            <v>0</v>
          </cell>
          <cell r="BO98">
            <v>0</v>
          </cell>
          <cell r="BP98">
            <v>0</v>
          </cell>
          <cell r="BQ98">
            <v>0</v>
          </cell>
          <cell r="BR98">
            <v>0</v>
          </cell>
          <cell r="BS98">
            <v>0</v>
          </cell>
          <cell r="BZ98">
            <v>0</v>
          </cell>
          <cell r="CA98">
            <v>0</v>
          </cell>
          <cell r="CB98">
            <v>0</v>
          </cell>
          <cell r="CC98">
            <v>0</v>
          </cell>
          <cell r="CD98">
            <v>0</v>
          </cell>
          <cell r="CE98">
            <v>0</v>
          </cell>
          <cell r="CF98">
            <v>0</v>
          </cell>
          <cell r="CG98">
            <v>0</v>
          </cell>
          <cell r="CH98">
            <v>0</v>
          </cell>
          <cell r="CI98">
            <v>0</v>
          </cell>
          <cell r="CO98">
            <v>0</v>
          </cell>
          <cell r="CP98">
            <v>0</v>
          </cell>
          <cell r="CQ98">
            <v>0</v>
          </cell>
          <cell r="CR98">
            <v>0</v>
          </cell>
          <cell r="CS98">
            <v>0</v>
          </cell>
          <cell r="CT98">
            <v>0</v>
          </cell>
          <cell r="CU98">
            <v>0</v>
          </cell>
          <cell r="CV98">
            <v>0</v>
          </cell>
          <cell r="CW98">
            <v>0</v>
          </cell>
          <cell r="CX98">
            <v>0</v>
          </cell>
          <cell r="DD98">
            <v>-121</v>
          </cell>
          <cell r="DE98">
            <v>0</v>
          </cell>
          <cell r="DF98">
            <v>0</v>
          </cell>
          <cell r="DG98">
            <v>0</v>
          </cell>
          <cell r="DH98">
            <v>0</v>
          </cell>
          <cell r="DI98">
            <v>0</v>
          </cell>
          <cell r="DJ98">
            <v>0</v>
          </cell>
          <cell r="DK98">
            <v>0</v>
          </cell>
          <cell r="DL98">
            <v>0</v>
          </cell>
          <cell r="DM98">
            <v>0</v>
          </cell>
          <cell r="DT98">
            <v>0</v>
          </cell>
          <cell r="DU98">
            <v>0</v>
          </cell>
          <cell r="DV98">
            <v>0</v>
          </cell>
          <cell r="DW98">
            <v>0</v>
          </cell>
          <cell r="DX98">
            <v>0</v>
          </cell>
          <cell r="EA98">
            <v>0</v>
          </cell>
          <cell r="EB98">
            <v>0</v>
          </cell>
          <cell r="EC98">
            <v>0</v>
          </cell>
          <cell r="ED98">
            <v>0</v>
          </cell>
          <cell r="EE98">
            <v>0</v>
          </cell>
          <cell r="EH98">
            <v>0</v>
          </cell>
          <cell r="EI98">
            <v>0</v>
          </cell>
          <cell r="EJ98">
            <v>0</v>
          </cell>
          <cell r="EK98">
            <v>0</v>
          </cell>
          <cell r="EL98">
            <v>0</v>
          </cell>
          <cell r="EO98">
            <v>0</v>
          </cell>
          <cell r="EP98">
            <v>0</v>
          </cell>
          <cell r="EQ98">
            <v>0</v>
          </cell>
          <cell r="ER98">
            <v>0</v>
          </cell>
          <cell r="ES98">
            <v>0</v>
          </cell>
          <cell r="EV98">
            <v>0</v>
          </cell>
          <cell r="EW98">
            <v>0</v>
          </cell>
          <cell r="EX98">
            <v>0</v>
          </cell>
          <cell r="EY98">
            <v>0</v>
          </cell>
          <cell r="EZ98">
            <v>0</v>
          </cell>
          <cell r="FC98">
            <v>0</v>
          </cell>
          <cell r="FD98">
            <v>0</v>
          </cell>
          <cell r="FE98">
            <v>0</v>
          </cell>
          <cell r="FF98">
            <v>0</v>
          </cell>
          <cell r="FG98">
            <v>0</v>
          </cell>
        </row>
        <row r="99">
          <cell r="A99" t="str">
            <v>Thomson Plus (Capex)</v>
          </cell>
          <cell r="C99">
            <v>0</v>
          </cell>
          <cell r="D99">
            <v>0</v>
          </cell>
          <cell r="E99">
            <v>0</v>
          </cell>
          <cell r="F99">
            <v>0</v>
          </cell>
          <cell r="G99">
            <v>0</v>
          </cell>
          <cell r="H99" t="e">
            <v>#REF!</v>
          </cell>
          <cell r="I99" t="e">
            <v>#REF!</v>
          </cell>
          <cell r="J99" t="e">
            <v>#REF!</v>
          </cell>
          <cell r="K99" t="e">
            <v>#REF!</v>
          </cell>
          <cell r="L99" t="e">
            <v>#REF!</v>
          </cell>
          <cell r="S99">
            <v>0</v>
          </cell>
          <cell r="T99">
            <v>0</v>
          </cell>
          <cell r="U99">
            <v>0</v>
          </cell>
          <cell r="V99">
            <v>0</v>
          </cell>
          <cell r="W99">
            <v>0</v>
          </cell>
          <cell r="X99">
            <v>0</v>
          </cell>
          <cell r="Y99">
            <v>0</v>
          </cell>
          <cell r="Z99">
            <v>0</v>
          </cell>
          <cell r="AA99">
            <v>0</v>
          </cell>
          <cell r="AB99">
            <v>0</v>
          </cell>
          <cell r="AG99">
            <v>0</v>
          </cell>
          <cell r="AH99">
            <v>0</v>
          </cell>
          <cell r="AI99">
            <v>0</v>
          </cell>
          <cell r="AJ99">
            <v>0</v>
          </cell>
          <cell r="AK99">
            <v>0</v>
          </cell>
          <cell r="AL99">
            <v>0</v>
          </cell>
          <cell r="AM99">
            <v>0</v>
          </cell>
          <cell r="AN99">
            <v>0</v>
          </cell>
          <cell r="AO99">
            <v>0</v>
          </cell>
          <cell r="AP99">
            <v>0</v>
          </cell>
          <cell r="AU99">
            <v>0</v>
          </cell>
          <cell r="AV99">
            <v>0</v>
          </cell>
          <cell r="AW99">
            <v>0</v>
          </cell>
          <cell r="AX99">
            <v>0</v>
          </cell>
          <cell r="AY99">
            <v>0</v>
          </cell>
          <cell r="AZ99">
            <v>0</v>
          </cell>
          <cell r="BA99">
            <v>0</v>
          </cell>
          <cell r="BB99">
            <v>0</v>
          </cell>
          <cell r="BC99">
            <v>0</v>
          </cell>
          <cell r="BD99">
            <v>0</v>
          </cell>
          <cell r="BJ99">
            <v>0</v>
          </cell>
          <cell r="BK99">
            <v>0</v>
          </cell>
          <cell r="BL99">
            <v>0</v>
          </cell>
          <cell r="BM99">
            <v>0</v>
          </cell>
          <cell r="BN99">
            <v>0</v>
          </cell>
          <cell r="BO99">
            <v>0</v>
          </cell>
          <cell r="BP99">
            <v>0</v>
          </cell>
          <cell r="BQ99">
            <v>0</v>
          </cell>
          <cell r="BR99">
            <v>0</v>
          </cell>
          <cell r="BS99">
            <v>0</v>
          </cell>
          <cell r="BZ99">
            <v>0</v>
          </cell>
          <cell r="CA99">
            <v>0</v>
          </cell>
          <cell r="CB99">
            <v>0</v>
          </cell>
          <cell r="CC99">
            <v>0</v>
          </cell>
          <cell r="CD99">
            <v>0</v>
          </cell>
          <cell r="CE99">
            <v>0</v>
          </cell>
          <cell r="CF99">
            <v>0</v>
          </cell>
          <cell r="CG99">
            <v>0</v>
          </cell>
          <cell r="CH99">
            <v>0</v>
          </cell>
          <cell r="CI99">
            <v>0</v>
          </cell>
          <cell r="CO99">
            <v>0</v>
          </cell>
          <cell r="CP99">
            <v>0</v>
          </cell>
          <cell r="CQ99">
            <v>0</v>
          </cell>
          <cell r="CR99">
            <v>0</v>
          </cell>
          <cell r="CS99">
            <v>0</v>
          </cell>
          <cell r="CT99">
            <v>0</v>
          </cell>
          <cell r="CU99">
            <v>0</v>
          </cell>
          <cell r="CV99">
            <v>0</v>
          </cell>
          <cell r="CW99">
            <v>0</v>
          </cell>
          <cell r="CX99">
            <v>0</v>
          </cell>
          <cell r="DD99">
            <v>0</v>
          </cell>
          <cell r="DE99">
            <v>0</v>
          </cell>
          <cell r="DF99">
            <v>0</v>
          </cell>
          <cell r="DG99">
            <v>0</v>
          </cell>
          <cell r="DH99">
            <v>0</v>
          </cell>
          <cell r="DI99">
            <v>0</v>
          </cell>
          <cell r="DJ99">
            <v>0</v>
          </cell>
          <cell r="DK99">
            <v>0</v>
          </cell>
          <cell r="DL99">
            <v>0</v>
          </cell>
          <cell r="DM99">
            <v>0</v>
          </cell>
          <cell r="DT99">
            <v>0</v>
          </cell>
          <cell r="DU99">
            <v>0</v>
          </cell>
          <cell r="DV99">
            <v>0</v>
          </cell>
          <cell r="DW99">
            <v>0</v>
          </cell>
          <cell r="DX99">
            <v>0</v>
          </cell>
          <cell r="EA99">
            <v>0</v>
          </cell>
          <cell r="EB99">
            <v>0</v>
          </cell>
          <cell r="EC99">
            <v>0</v>
          </cell>
          <cell r="ED99">
            <v>0</v>
          </cell>
          <cell r="EE99">
            <v>0</v>
          </cell>
          <cell r="EH99">
            <v>0</v>
          </cell>
          <cell r="EI99">
            <v>0</v>
          </cell>
          <cell r="EJ99">
            <v>0</v>
          </cell>
          <cell r="EK99">
            <v>0</v>
          </cell>
          <cell r="EL99">
            <v>0</v>
          </cell>
          <cell r="EO99">
            <v>0</v>
          </cell>
          <cell r="EP99">
            <v>0</v>
          </cell>
          <cell r="EQ99">
            <v>0</v>
          </cell>
          <cell r="ER99">
            <v>0</v>
          </cell>
          <cell r="ES99">
            <v>0</v>
          </cell>
          <cell r="EV99">
            <v>0</v>
          </cell>
          <cell r="EW99">
            <v>0</v>
          </cell>
          <cell r="EX99">
            <v>0</v>
          </cell>
          <cell r="EY99">
            <v>0</v>
          </cell>
          <cell r="EZ99">
            <v>0</v>
          </cell>
          <cell r="FC99">
            <v>0</v>
          </cell>
          <cell r="FD99">
            <v>0</v>
          </cell>
          <cell r="FE99">
            <v>0</v>
          </cell>
          <cell r="FF99">
            <v>0</v>
          </cell>
          <cell r="FG99">
            <v>0</v>
          </cell>
        </row>
        <row r="100">
          <cell r="A100" t="str">
            <v>Other, net (INCL TR-P CONTINGENCY)</v>
          </cell>
          <cell r="C100">
            <v>147.9</v>
          </cell>
          <cell r="D100">
            <v>356.51757665307667</v>
          </cell>
          <cell r="E100">
            <v>30.462294064379641</v>
          </cell>
          <cell r="F100">
            <v>106.64438329127309</v>
          </cell>
          <cell r="G100">
            <v>105.81035167395153</v>
          </cell>
          <cell r="H100" t="e">
            <v>#REF!</v>
          </cell>
          <cell r="I100" t="e">
            <v>#REF!</v>
          </cell>
          <cell r="J100" t="e">
            <v>#REF!</v>
          </cell>
          <cell r="K100" t="e">
            <v>#REF!</v>
          </cell>
          <cell r="L100" t="e">
            <v>#REF!</v>
          </cell>
          <cell r="S100">
            <v>0</v>
          </cell>
          <cell r="T100">
            <v>20.240155952991145</v>
          </cell>
          <cell r="U100">
            <v>4.2062320444588126</v>
          </cell>
          <cell r="V100">
            <v>19.847012737203123</v>
          </cell>
          <cell r="W100">
            <v>16.733272002300779</v>
          </cell>
          <cell r="X100">
            <v>17.83065215026129</v>
          </cell>
          <cell r="Y100">
            <v>18.999999286445757</v>
          </cell>
          <cell r="Z100">
            <v>20.246033058283238</v>
          </cell>
          <cell r="AA100">
            <v>21.573782631113787</v>
          </cell>
          <cell r="AB100">
            <v>3.4001642805543241E-4</v>
          </cell>
          <cell r="AG100">
            <v>0</v>
          </cell>
          <cell r="AH100">
            <v>10.394651199999998</v>
          </cell>
          <cell r="AI100">
            <v>15.413745209999997</v>
          </cell>
          <cell r="AJ100">
            <v>18.481013999999998</v>
          </cell>
          <cell r="AK100">
            <v>20.100584999999999</v>
          </cell>
          <cell r="AL100">
            <v>21.704355079787231</v>
          </cell>
          <cell r="AM100">
            <v>23.436085538280892</v>
          </cell>
          <cell r="AN100">
            <v>25.305985980165005</v>
          </cell>
          <cell r="AO100">
            <v>27.325080606242</v>
          </cell>
          <cell r="AP100">
            <v>2.5924179077172452E-3</v>
          </cell>
          <cell r="AU100">
            <v>0</v>
          </cell>
          <cell r="AV100">
            <v>0.43409327754722737</v>
          </cell>
          <cell r="AW100">
            <v>4.6674337445925543E-2</v>
          </cell>
          <cell r="AX100">
            <v>-1.7483445830024268E-2</v>
          </cell>
          <cell r="AY100">
            <v>-4.129132834924519E-2</v>
          </cell>
          <cell r="AZ100">
            <v>-4.3559081723954833E-2</v>
          </cell>
          <cell r="BA100">
            <v>-4.5951381960538468E-2</v>
          </cell>
          <cell r="BB100">
            <v>-4.8475069274063406E-2</v>
          </cell>
          <cell r="BC100">
            <v>-5.1137359549778175E-2</v>
          </cell>
          <cell r="BD100">
            <v>-2.8451492487898879E-6</v>
          </cell>
          <cell r="BJ100">
            <v>0</v>
          </cell>
          <cell r="BK100">
            <v>16.69918882099844</v>
          </cell>
          <cell r="BL100">
            <v>0</v>
          </cell>
          <cell r="BM100">
            <v>0</v>
          </cell>
          <cell r="BN100">
            <v>0</v>
          </cell>
          <cell r="BO100">
            <v>0</v>
          </cell>
          <cell r="BP100">
            <v>0</v>
          </cell>
          <cell r="BQ100">
            <v>0</v>
          </cell>
          <cell r="BR100">
            <v>0</v>
          </cell>
          <cell r="BS100" t="e">
            <v>#NUM!</v>
          </cell>
          <cell r="BZ100">
            <v>0</v>
          </cell>
          <cell r="CA100">
            <v>8.0320156815398374</v>
          </cell>
          <cell r="CB100">
            <v>4.1155384324748843</v>
          </cell>
          <cell r="CC100">
            <v>0</v>
          </cell>
          <cell r="CD100">
            <v>0</v>
          </cell>
          <cell r="CE100">
            <v>0</v>
          </cell>
          <cell r="CF100">
            <v>0</v>
          </cell>
          <cell r="CG100">
            <v>0</v>
          </cell>
          <cell r="CH100">
            <v>0</v>
          </cell>
          <cell r="CI100">
            <v>0</v>
          </cell>
          <cell r="CO100">
            <v>0</v>
          </cell>
          <cell r="CP100">
            <v>15.102808749999999</v>
          </cell>
          <cell r="CQ100">
            <v>6.684698</v>
          </cell>
          <cell r="CR100">
            <v>5.1289319998999998</v>
          </cell>
          <cell r="CS100">
            <v>5.6128790000000004</v>
          </cell>
          <cell r="CT100">
            <v>6.1292987530651954</v>
          </cell>
          <cell r="CU100">
            <v>6.693232333055203</v>
          </cell>
          <cell r="CV100">
            <v>7.3090513073541938</v>
          </cell>
          <cell r="CW100">
            <v>7.9815294547157682</v>
          </cell>
          <cell r="CX100">
            <v>9.1359602228525461E-4</v>
          </cell>
          <cell r="DD100">
            <v>147.9</v>
          </cell>
          <cell r="DE100">
            <v>104.08799997</v>
          </cell>
          <cell r="DF100">
            <v>29.382600040000018</v>
          </cell>
          <cell r="DG100">
            <v>144.2458</v>
          </cell>
          <cell r="DH100">
            <v>144.44579999999999</v>
          </cell>
          <cell r="DI100">
            <v>124.22338800000001</v>
          </cell>
          <cell r="DJ100">
            <v>106.83211368000002</v>
          </cell>
          <cell r="DK100">
            <v>91.87561776480004</v>
          </cell>
          <cell r="DL100">
            <v>79.013031277728032</v>
          </cell>
          <cell r="DM100">
            <v>-0.48180472761052584</v>
          </cell>
          <cell r="DT100">
            <v>0</v>
          </cell>
          <cell r="DU100">
            <v>0</v>
          </cell>
          <cell r="DV100">
            <v>0</v>
          </cell>
          <cell r="DW100">
            <v>0</v>
          </cell>
          <cell r="DX100">
            <v>0</v>
          </cell>
          <cell r="EB100">
            <v>181.52666300000001</v>
          </cell>
          <cell r="EC100">
            <v>-29.387194000000001</v>
          </cell>
          <cell r="ED100">
            <v>-81.040891999999999</v>
          </cell>
          <cell r="EE100">
            <v>-81.040892999999997</v>
          </cell>
          <cell r="EI100">
            <v>-5.5072479999999997</v>
          </cell>
          <cell r="EJ100">
            <v>0</v>
          </cell>
          <cell r="EK100">
            <v>0</v>
          </cell>
          <cell r="EL100">
            <v>0</v>
          </cell>
          <cell r="EO100">
            <v>0</v>
          </cell>
          <cell r="EP100">
            <v>54.203724862078211</v>
          </cell>
          <cell r="EQ100">
            <v>30.466888024379621</v>
          </cell>
          <cell r="ER100">
            <v>43.439475291273091</v>
          </cell>
          <cell r="ES100">
            <v>42.405444673951529</v>
          </cell>
          <cell r="EV100">
            <v>0</v>
          </cell>
          <cell r="EW100">
            <v>198.22585182099846</v>
          </cell>
          <cell r="EX100">
            <v>-29.387194000000001</v>
          </cell>
          <cell r="EY100">
            <v>-81.040891999999999</v>
          </cell>
          <cell r="EZ100">
            <v>-81.040892999999997</v>
          </cell>
          <cell r="FC100">
            <v>0</v>
          </cell>
          <cell r="FD100">
            <v>20.674249230538372</v>
          </cell>
          <cell r="FE100">
            <v>4.2529063819047384</v>
          </cell>
          <cell r="FF100">
            <v>19.829529291373099</v>
          </cell>
          <cell r="FG100">
            <v>16.691980673951534</v>
          </cell>
        </row>
        <row r="101">
          <cell r="A101" t="str">
            <v>Voluntary pension contribution</v>
          </cell>
          <cell r="C101">
            <v>-23</v>
          </cell>
          <cell r="D101">
            <v>0</v>
          </cell>
          <cell r="E101">
            <v>0</v>
          </cell>
          <cell r="F101">
            <v>0</v>
          </cell>
          <cell r="G101">
            <v>0</v>
          </cell>
          <cell r="H101" t="e">
            <v>#REF!</v>
          </cell>
          <cell r="I101" t="e">
            <v>#REF!</v>
          </cell>
          <cell r="J101" t="e">
            <v>#REF!</v>
          </cell>
          <cell r="K101" t="e">
            <v>#REF!</v>
          </cell>
          <cell r="L101" t="e">
            <v>#REF!</v>
          </cell>
          <cell r="S101">
            <v>0</v>
          </cell>
          <cell r="T101">
            <v>0</v>
          </cell>
          <cell r="U101">
            <v>0</v>
          </cell>
          <cell r="V101">
            <v>0</v>
          </cell>
          <cell r="W101">
            <v>0</v>
          </cell>
          <cell r="X101">
            <v>0</v>
          </cell>
          <cell r="Y101">
            <v>0</v>
          </cell>
          <cell r="Z101">
            <v>0</v>
          </cell>
          <cell r="AA101">
            <v>0</v>
          </cell>
          <cell r="AB101">
            <v>0</v>
          </cell>
          <cell r="AG101">
            <v>0</v>
          </cell>
          <cell r="AH101">
            <v>0</v>
          </cell>
          <cell r="AI101">
            <v>0</v>
          </cell>
          <cell r="AJ101">
            <v>0</v>
          </cell>
          <cell r="AK101">
            <v>0</v>
          </cell>
          <cell r="AL101">
            <v>0</v>
          </cell>
          <cell r="AM101">
            <v>0</v>
          </cell>
          <cell r="AN101">
            <v>0</v>
          </cell>
          <cell r="AO101">
            <v>0</v>
          </cell>
          <cell r="AP101">
            <v>0</v>
          </cell>
          <cell r="AU101">
            <v>0</v>
          </cell>
          <cell r="AV101">
            <v>0</v>
          </cell>
          <cell r="AW101">
            <v>0</v>
          </cell>
          <cell r="AX101">
            <v>0</v>
          </cell>
          <cell r="AY101">
            <v>0</v>
          </cell>
          <cell r="AZ101">
            <v>0</v>
          </cell>
          <cell r="BA101">
            <v>0</v>
          </cell>
          <cell r="BB101">
            <v>0</v>
          </cell>
          <cell r="BC101">
            <v>0</v>
          </cell>
          <cell r="BD101">
            <v>0</v>
          </cell>
          <cell r="BJ101">
            <v>0</v>
          </cell>
          <cell r="BK101">
            <v>0</v>
          </cell>
          <cell r="BL101">
            <v>0</v>
          </cell>
          <cell r="BM101">
            <v>0</v>
          </cell>
          <cell r="BN101">
            <v>0</v>
          </cell>
          <cell r="BO101">
            <v>0</v>
          </cell>
          <cell r="BP101">
            <v>0</v>
          </cell>
          <cell r="BQ101">
            <v>0</v>
          </cell>
          <cell r="BR101">
            <v>0</v>
          </cell>
          <cell r="BS101">
            <v>0</v>
          </cell>
          <cell r="BZ101">
            <v>0</v>
          </cell>
          <cell r="CA101">
            <v>0</v>
          </cell>
          <cell r="CB101">
            <v>0</v>
          </cell>
          <cell r="CC101">
            <v>0</v>
          </cell>
          <cell r="CD101">
            <v>0</v>
          </cell>
          <cell r="CE101">
            <v>0</v>
          </cell>
          <cell r="CF101">
            <v>0</v>
          </cell>
          <cell r="CG101">
            <v>0</v>
          </cell>
          <cell r="CH101">
            <v>0</v>
          </cell>
          <cell r="CI101">
            <v>0</v>
          </cell>
          <cell r="CO101">
            <v>0</v>
          </cell>
          <cell r="CP101">
            <v>0</v>
          </cell>
          <cell r="CQ101">
            <v>0</v>
          </cell>
          <cell r="CR101">
            <v>0</v>
          </cell>
          <cell r="CS101">
            <v>0</v>
          </cell>
          <cell r="CT101">
            <v>0</v>
          </cell>
          <cell r="CU101">
            <v>0</v>
          </cell>
          <cell r="CV101">
            <v>0</v>
          </cell>
          <cell r="CW101">
            <v>0</v>
          </cell>
          <cell r="CX101">
            <v>0</v>
          </cell>
          <cell r="DD101">
            <v>-23</v>
          </cell>
          <cell r="DE101">
            <v>0</v>
          </cell>
          <cell r="DF101">
            <v>0</v>
          </cell>
          <cell r="DG101">
            <v>0</v>
          </cell>
          <cell r="DH101">
            <v>0</v>
          </cell>
          <cell r="DI101">
            <v>0</v>
          </cell>
          <cell r="DJ101">
            <v>0</v>
          </cell>
          <cell r="DK101">
            <v>0</v>
          </cell>
          <cell r="DL101">
            <v>0</v>
          </cell>
          <cell r="DM101">
            <v>0</v>
          </cell>
          <cell r="DT101">
            <v>0</v>
          </cell>
          <cell r="DU101">
            <v>0</v>
          </cell>
          <cell r="DV101">
            <v>0</v>
          </cell>
          <cell r="DW101">
            <v>0</v>
          </cell>
          <cell r="DX101">
            <v>0</v>
          </cell>
          <cell r="EA101">
            <v>0</v>
          </cell>
          <cell r="EB101">
            <v>0</v>
          </cell>
          <cell r="EC101">
            <v>0</v>
          </cell>
          <cell r="ED101">
            <v>0</v>
          </cell>
          <cell r="EE101">
            <v>0</v>
          </cell>
          <cell r="EH101">
            <v>0</v>
          </cell>
          <cell r="EI101">
            <v>0</v>
          </cell>
          <cell r="EJ101">
            <v>0</v>
          </cell>
          <cell r="EK101">
            <v>0</v>
          </cell>
          <cell r="EL101">
            <v>0</v>
          </cell>
          <cell r="EO101">
            <v>0</v>
          </cell>
          <cell r="EP101">
            <v>0</v>
          </cell>
          <cell r="EQ101">
            <v>0</v>
          </cell>
          <cell r="ER101">
            <v>0</v>
          </cell>
          <cell r="ES101">
            <v>0</v>
          </cell>
          <cell r="EV101">
            <v>0</v>
          </cell>
          <cell r="EW101">
            <v>0</v>
          </cell>
          <cell r="EX101">
            <v>0</v>
          </cell>
          <cell r="EY101">
            <v>0</v>
          </cell>
          <cell r="EZ101">
            <v>0</v>
          </cell>
          <cell r="FC101">
            <v>0</v>
          </cell>
          <cell r="FD101">
            <v>0</v>
          </cell>
          <cell r="FE101">
            <v>0</v>
          </cell>
          <cell r="FF101">
            <v>0</v>
          </cell>
          <cell r="FG101">
            <v>0</v>
          </cell>
        </row>
        <row r="102">
          <cell r="A102" t="str">
            <v>Changes in working capital and other items (incl disposals)</v>
          </cell>
          <cell r="C102">
            <v>18.5</v>
          </cell>
          <cell r="D102">
            <v>-148.89036096036764</v>
          </cell>
          <cell r="E102">
            <v>-80.267982465405638</v>
          </cell>
          <cell r="F102">
            <v>-252.08446467871249</v>
          </cell>
          <cell r="G102">
            <v>-247.72258166886945</v>
          </cell>
          <cell r="H102" t="e">
            <v>#REF!</v>
          </cell>
          <cell r="I102" t="e">
            <v>#REF!</v>
          </cell>
          <cell r="J102" t="e">
            <v>#REF!</v>
          </cell>
          <cell r="K102" t="e">
            <v>#REF!</v>
          </cell>
          <cell r="L102" t="e">
            <v>#REF!</v>
          </cell>
          <cell r="S102">
            <v>0</v>
          </cell>
          <cell r="T102">
            <v>2.9262392768224625</v>
          </cell>
          <cell r="U102">
            <v>-69.787768621748185</v>
          </cell>
          <cell r="V102">
            <v>-85.29916622968868</v>
          </cell>
          <cell r="W102">
            <v>-100.39116380133483</v>
          </cell>
          <cell r="X102">
            <v>-106.97488933756522</v>
          </cell>
          <cell r="Y102">
            <v>-113.99038038278191</v>
          </cell>
          <cell r="Z102">
            <v>-121.46595243308577</v>
          </cell>
          <cell r="AA102">
            <v>-129.43177793540571</v>
          </cell>
          <cell r="AB102">
            <v>-137.92000806768456</v>
          </cell>
          <cell r="AG102">
            <v>0</v>
          </cell>
          <cell r="AH102">
            <v>17.40840624804979</v>
          </cell>
          <cell r="AI102">
            <v>29.884788744683991</v>
          </cell>
          <cell r="AJ102">
            <v>19.884932469999971</v>
          </cell>
          <cell r="AK102">
            <v>20.87016247</v>
          </cell>
          <cell r="AL102">
            <v>22.535335007500002</v>
          </cell>
          <cell r="AM102">
            <v>24.333367055970747</v>
          </cell>
          <cell r="AN102">
            <v>26.274859108308835</v>
          </cell>
          <cell r="AO102">
            <v>28.371257441418585</v>
          </cell>
          <cell r="AP102">
            <v>30.634921598978579</v>
          </cell>
          <cell r="AU102">
            <v>0</v>
          </cell>
          <cell r="AV102">
            <v>10.713224212255605</v>
          </cell>
          <cell r="AW102">
            <v>3.9292772529607078</v>
          </cell>
          <cell r="AX102">
            <v>1.9518239458321631</v>
          </cell>
          <cell r="AY102">
            <v>5.4067033399984794</v>
          </cell>
          <cell r="AZ102">
            <v>5.7036438898793254</v>
          </cell>
          <cell r="BA102">
            <v>6.0168926565456644</v>
          </cell>
          <cell r="BB102">
            <v>6.3473453005424405</v>
          </cell>
          <cell r="BC102">
            <v>6.6959466728210248</v>
          </cell>
          <cell r="BD102">
            <v>7.0636935163163921</v>
          </cell>
          <cell r="BJ102">
            <v>0</v>
          </cell>
          <cell r="BK102">
            <v>-37.22057187634973</v>
          </cell>
          <cell r="BL102">
            <v>83.888173172933591</v>
          </cell>
          <cell r="BM102">
            <v>8.0848724600000459</v>
          </cell>
          <cell r="BN102">
            <v>25.386403379999994</v>
          </cell>
          <cell r="BO102">
            <v>51.508644539130422</v>
          </cell>
          <cell r="BP102">
            <v>104.51029326780085</v>
          </cell>
          <cell r="BQ102">
            <v>212.04987039843652</v>
          </cell>
          <cell r="BR102">
            <v>430.24611385190025</v>
          </cell>
          <cell r="BS102">
            <v>872.96312955458018</v>
          </cell>
          <cell r="BZ102">
            <v>0</v>
          </cell>
          <cell r="CA102">
            <v>-8.0991005196603219</v>
          </cell>
          <cell r="CB102">
            <v>-8.6042244113630044</v>
          </cell>
          <cell r="CC102">
            <v>-10.789403035993617</v>
          </cell>
          <cell r="CD102">
            <v>-22.993999819999999</v>
          </cell>
          <cell r="CE102">
            <v>-24.338819596760278</v>
          </cell>
          <cell r="CF102">
            <v>-25.76229207623096</v>
          </cell>
          <cell r="CG102">
            <v>-27.269017315423813</v>
          </cell>
          <cell r="CH102">
            <v>-28.863864408825261</v>
          </cell>
          <cell r="CI102">
            <v>-30.551987223236733</v>
          </cell>
          <cell r="CO102">
            <v>0</v>
          </cell>
          <cell r="CP102">
            <v>-4.300006327283227</v>
          </cell>
          <cell r="CQ102">
            <v>-1.0876634902506204</v>
          </cell>
          <cell r="CR102">
            <v>0.43767599493001402</v>
          </cell>
          <cell r="CS102">
            <v>0.20051301401000096</v>
          </cell>
          <cell r="CT102">
            <v>0.21896145752382026</v>
          </cell>
          <cell r="CU102">
            <v>0.2391072725013472</v>
          </cell>
          <cell r="CV102">
            <v>0.26110662766671561</v>
          </cell>
          <cell r="CW102">
            <v>0.28513006023729676</v>
          </cell>
          <cell r="CX102">
            <v>0.3113637979143799</v>
          </cell>
          <cell r="DD102">
            <v>18.5</v>
          </cell>
          <cell r="DE102">
            <v>-134.30000000000001</v>
          </cell>
          <cell r="DF102">
            <v>-70</v>
          </cell>
          <cell r="DG102">
            <v>-97</v>
          </cell>
          <cell r="DH102">
            <v>-97</v>
          </cell>
          <cell r="DI102">
            <v>-83.42</v>
          </cell>
          <cell r="DJ102">
            <v>-71.741200000000006</v>
          </cell>
          <cell r="DK102">
            <v>-61.69743200000002</v>
          </cell>
          <cell r="DL102">
            <v>-53.059791520000019</v>
          </cell>
          <cell r="DM102">
            <v>-45.631420707200022</v>
          </cell>
          <cell r="DT102">
            <v>0</v>
          </cell>
          <cell r="DU102">
            <v>0</v>
          </cell>
          <cell r="DV102">
            <v>0</v>
          </cell>
          <cell r="DW102">
            <v>0</v>
          </cell>
          <cell r="DX102">
            <v>0</v>
          </cell>
          <cell r="EB102">
            <v>8.1232000257976047</v>
          </cell>
          <cell r="EC102">
            <v>-47.829782112622127</v>
          </cell>
          <cell r="ED102">
            <v>-89.355200283792399</v>
          </cell>
          <cell r="EE102">
            <v>-79.201200251543099</v>
          </cell>
          <cell r="EI102">
            <v>-255.1783240388352</v>
          </cell>
          <cell r="EJ102">
            <v>0</v>
          </cell>
          <cell r="EK102">
            <v>0</v>
          </cell>
          <cell r="EL102">
            <v>0</v>
          </cell>
          <cell r="EO102">
            <v>0</v>
          </cell>
          <cell r="EP102">
            <v>18.648762890184305</v>
          </cell>
          <cell r="EQ102">
            <v>-45.665590525717114</v>
          </cell>
          <cell r="ER102">
            <v>-73.81413685492015</v>
          </cell>
          <cell r="ES102">
            <v>-96.907784797326343</v>
          </cell>
          <cell r="EV102">
            <v>0</v>
          </cell>
          <cell r="EW102">
            <v>-29.097371850551934</v>
          </cell>
          <cell r="EX102">
            <v>36.058391060311465</v>
          </cell>
          <cell r="EY102">
            <v>-81.270327823792357</v>
          </cell>
          <cell r="EZ102">
            <v>-53.814796871543109</v>
          </cell>
          <cell r="FC102">
            <v>0</v>
          </cell>
          <cell r="FD102">
            <v>13.639463489078068</v>
          </cell>
          <cell r="FE102">
            <v>-65.858491368787483</v>
          </cell>
          <cell r="FF102">
            <v>-83.34734228385652</v>
          </cell>
          <cell r="FG102">
            <v>-94.98446046133634</v>
          </cell>
        </row>
        <row r="103">
          <cell r="A103" t="str">
            <v>Operating cash flow from discontinued operations</v>
          </cell>
          <cell r="C103">
            <v>586.4</v>
          </cell>
          <cell r="D103">
            <v>6</v>
          </cell>
          <cell r="E103">
            <v>-26.537051999999999</v>
          </cell>
          <cell r="F103">
            <v>0</v>
          </cell>
          <cell r="G103">
            <v>0</v>
          </cell>
          <cell r="H103" t="e">
            <v>#REF!</v>
          </cell>
          <cell r="I103" t="e">
            <v>#REF!</v>
          </cell>
          <cell r="J103" t="e">
            <v>#REF!</v>
          </cell>
          <cell r="K103" t="e">
            <v>#REF!</v>
          </cell>
          <cell r="L103" t="e">
            <v>#REF!</v>
          </cell>
          <cell r="S103">
            <v>0</v>
          </cell>
          <cell r="T103">
            <v>0</v>
          </cell>
          <cell r="U103">
            <v>0</v>
          </cell>
          <cell r="V103">
            <v>0</v>
          </cell>
          <cell r="W103">
            <v>0</v>
          </cell>
          <cell r="X103">
            <v>0</v>
          </cell>
          <cell r="Y103">
            <v>0</v>
          </cell>
          <cell r="Z103">
            <v>0</v>
          </cell>
          <cell r="AA103">
            <v>0</v>
          </cell>
          <cell r="AB103">
            <v>0</v>
          </cell>
          <cell r="AG103">
            <v>0</v>
          </cell>
          <cell r="AH103">
            <v>0</v>
          </cell>
          <cell r="AI103">
            <v>0</v>
          </cell>
          <cell r="AJ103">
            <v>0</v>
          </cell>
          <cell r="AK103">
            <v>0</v>
          </cell>
          <cell r="AL103">
            <v>0</v>
          </cell>
          <cell r="AM103">
            <v>0</v>
          </cell>
          <cell r="AN103">
            <v>0</v>
          </cell>
          <cell r="AO103">
            <v>0</v>
          </cell>
          <cell r="AP103">
            <v>0</v>
          </cell>
          <cell r="AU103">
            <v>0</v>
          </cell>
          <cell r="AV103">
            <v>0</v>
          </cell>
          <cell r="AW103">
            <v>0</v>
          </cell>
          <cell r="AX103">
            <v>0</v>
          </cell>
          <cell r="AY103">
            <v>0</v>
          </cell>
          <cell r="AZ103">
            <v>0</v>
          </cell>
          <cell r="BA103">
            <v>0</v>
          </cell>
          <cell r="BB103">
            <v>0</v>
          </cell>
          <cell r="BC103">
            <v>0</v>
          </cell>
          <cell r="BD103">
            <v>0</v>
          </cell>
          <cell r="BJ103">
            <v>0</v>
          </cell>
          <cell r="BK103">
            <v>0</v>
          </cell>
          <cell r="BL103">
            <v>0</v>
          </cell>
          <cell r="BM103">
            <v>0</v>
          </cell>
          <cell r="BN103">
            <v>0</v>
          </cell>
          <cell r="BO103">
            <v>0</v>
          </cell>
          <cell r="BP103">
            <v>0</v>
          </cell>
          <cell r="BQ103">
            <v>0</v>
          </cell>
          <cell r="BR103">
            <v>0</v>
          </cell>
          <cell r="BS103">
            <v>0</v>
          </cell>
          <cell r="BZ103">
            <v>0</v>
          </cell>
          <cell r="CA103">
            <v>0</v>
          </cell>
          <cell r="CB103">
            <v>0</v>
          </cell>
          <cell r="CC103">
            <v>0</v>
          </cell>
          <cell r="CD103">
            <v>0</v>
          </cell>
          <cell r="CE103">
            <v>0</v>
          </cell>
          <cell r="CF103">
            <v>0</v>
          </cell>
          <cell r="CG103">
            <v>0</v>
          </cell>
          <cell r="CH103">
            <v>0</v>
          </cell>
          <cell r="CI103">
            <v>0</v>
          </cell>
          <cell r="CO103">
            <v>0</v>
          </cell>
          <cell r="CP103">
            <v>0</v>
          </cell>
          <cell r="CQ103">
            <v>0</v>
          </cell>
          <cell r="CR103">
            <v>0</v>
          </cell>
          <cell r="CS103">
            <v>0</v>
          </cell>
          <cell r="CT103">
            <v>0</v>
          </cell>
          <cell r="CU103">
            <v>0</v>
          </cell>
          <cell r="CV103">
            <v>0</v>
          </cell>
          <cell r="CW103">
            <v>0</v>
          </cell>
          <cell r="CX103">
            <v>0</v>
          </cell>
          <cell r="DD103">
            <v>0</v>
          </cell>
          <cell r="DI103">
            <v>0</v>
          </cell>
          <cell r="DJ103">
            <v>0</v>
          </cell>
          <cell r="DK103">
            <v>0</v>
          </cell>
          <cell r="DL103">
            <v>0</v>
          </cell>
          <cell r="DM103">
            <v>0</v>
          </cell>
          <cell r="DT103">
            <v>586.4</v>
          </cell>
          <cell r="DU103">
            <v>6</v>
          </cell>
          <cell r="DV103">
            <v>-26.537051999999999</v>
          </cell>
          <cell r="DW103">
            <v>0</v>
          </cell>
          <cell r="DX103">
            <v>0</v>
          </cell>
          <cell r="EA103">
            <v>0</v>
          </cell>
          <cell r="EB103">
            <v>0</v>
          </cell>
          <cell r="EC103">
            <v>0</v>
          </cell>
          <cell r="ED103">
            <v>0</v>
          </cell>
          <cell r="EE103">
            <v>0</v>
          </cell>
          <cell r="EH103">
            <v>0</v>
          </cell>
          <cell r="EI103">
            <v>0</v>
          </cell>
          <cell r="EJ103">
            <v>0</v>
          </cell>
          <cell r="EK103">
            <v>0</v>
          </cell>
          <cell r="EL103">
            <v>0</v>
          </cell>
          <cell r="EO103">
            <v>0</v>
          </cell>
          <cell r="EP103">
            <v>0</v>
          </cell>
          <cell r="EQ103">
            <v>0</v>
          </cell>
          <cell r="ER103">
            <v>0</v>
          </cell>
          <cell r="ES103">
            <v>0</v>
          </cell>
          <cell r="EV103">
            <v>0</v>
          </cell>
          <cell r="EW103">
            <v>0</v>
          </cell>
          <cell r="EX103">
            <v>0</v>
          </cell>
          <cell r="EY103">
            <v>0</v>
          </cell>
          <cell r="EZ103">
            <v>0</v>
          </cell>
          <cell r="FC103">
            <v>0</v>
          </cell>
          <cell r="FD103">
            <v>0</v>
          </cell>
          <cell r="FE103">
            <v>0</v>
          </cell>
          <cell r="FF103">
            <v>0</v>
          </cell>
          <cell r="FG103">
            <v>0</v>
          </cell>
        </row>
        <row r="104">
          <cell r="A104" t="str">
            <v>Op CF from Disc Ops - Disposal Reserves</v>
          </cell>
          <cell r="C104">
            <v>0</v>
          </cell>
          <cell r="D104">
            <v>0</v>
          </cell>
          <cell r="E104">
            <v>0</v>
          </cell>
          <cell r="F104">
            <v>0</v>
          </cell>
          <cell r="G104">
            <v>0</v>
          </cell>
          <cell r="DU104">
            <v>0</v>
          </cell>
          <cell r="DV104">
            <v>0</v>
          </cell>
          <cell r="DW104">
            <v>0</v>
          </cell>
          <cell r="DX104">
            <v>0</v>
          </cell>
        </row>
        <row r="105">
          <cell r="A105" t="str">
            <v>Disc Op Tax Adjustment</v>
          </cell>
          <cell r="C105">
            <v>0</v>
          </cell>
          <cell r="D105">
            <v>0</v>
          </cell>
          <cell r="E105">
            <v>0</v>
          </cell>
          <cell r="F105">
            <v>0</v>
          </cell>
          <cell r="G105">
            <v>0</v>
          </cell>
          <cell r="DU105">
            <v>0</v>
          </cell>
          <cell r="DV105">
            <v>0</v>
          </cell>
          <cell r="DW105">
            <v>0</v>
          </cell>
          <cell r="DX105">
            <v>0</v>
          </cell>
        </row>
        <row r="106">
          <cell r="C106">
            <v>2827.8720000000003</v>
          </cell>
          <cell r="D106">
            <v>2420.9512304779</v>
          </cell>
          <cell r="E106">
            <v>2197.179479215552</v>
          </cell>
          <cell r="F106">
            <v>2512.6472516538088</v>
          </cell>
          <cell r="G106">
            <v>3097.4731691013376</v>
          </cell>
          <cell r="H106" t="e">
            <v>#REF!</v>
          </cell>
          <cell r="I106" t="e">
            <v>#REF!</v>
          </cell>
          <cell r="J106" t="e">
            <v>#REF!</v>
          </cell>
          <cell r="K106" t="e">
            <v>#REF!</v>
          </cell>
          <cell r="L106" t="e">
            <v>#REF!</v>
          </cell>
          <cell r="S106">
            <v>1017.1</v>
          </cell>
          <cell r="T106">
            <v>1154.4535658892471</v>
          </cell>
          <cell r="U106">
            <v>1182.68282738019</v>
          </cell>
          <cell r="V106">
            <v>1270.0587877714397</v>
          </cell>
          <cell r="W106">
            <v>1352.5325359819024</v>
          </cell>
          <cell r="X106">
            <v>1455.3155505721907</v>
          </cell>
          <cell r="Y106">
            <v>1565.9008139940415</v>
          </cell>
          <cell r="Z106">
            <v>1684.8800385467373</v>
          </cell>
          <cell r="AA106">
            <v>1812.8897749996702</v>
          </cell>
          <cell r="AB106">
            <v>1927.6265410314636</v>
          </cell>
          <cell r="AG106">
            <v>206.76999999999998</v>
          </cell>
          <cell r="AH106">
            <v>232.34816930231784</v>
          </cell>
          <cell r="AI106">
            <v>302.12751175668399</v>
          </cell>
          <cell r="AJ106">
            <v>322.56599147000003</v>
          </cell>
          <cell r="AK106">
            <v>351.27075847000003</v>
          </cell>
          <cell r="AL106">
            <v>383.03659804626801</v>
          </cell>
          <cell r="AM106">
            <v>417.6803155447725</v>
          </cell>
          <cell r="AN106">
            <v>455.4630627661096</v>
          </cell>
          <cell r="AO106">
            <v>496.66972405504629</v>
          </cell>
          <cell r="AP106">
            <v>512.10839502018848</v>
          </cell>
          <cell r="AU106">
            <v>96.6</v>
          </cell>
          <cell r="AV106">
            <v>129.31362138485227</v>
          </cell>
          <cell r="AW106">
            <v>135.22140759537024</v>
          </cell>
          <cell r="AX106">
            <v>146.32315200776748</v>
          </cell>
          <cell r="AY106">
            <v>162.65707700357726</v>
          </cell>
          <cell r="AZ106">
            <v>177.00761621980587</v>
          </cell>
          <cell r="BA106">
            <v>192.63041799089513</v>
          </cell>
          <cell r="BB106">
            <v>209.63859716495713</v>
          </cell>
          <cell r="BC106">
            <v>228.15536573847461</v>
          </cell>
          <cell r="BD106">
            <v>248.36885689579003</v>
          </cell>
          <cell r="BJ106">
            <v>566.39999999999986</v>
          </cell>
          <cell r="BK106">
            <v>605.30704961393587</v>
          </cell>
          <cell r="BL106">
            <v>615.48744356293355</v>
          </cell>
          <cell r="BM106">
            <v>458.28001398999999</v>
          </cell>
          <cell r="BN106">
            <v>485.03525299999995</v>
          </cell>
          <cell r="BO106">
            <v>-49.03852527219032</v>
          </cell>
          <cell r="BP106">
            <v>-33.979204774206949</v>
          </cell>
          <cell r="BQ106">
            <v>21.300184416048438</v>
          </cell>
          <cell r="BR106">
            <v>167.51541429125251</v>
          </cell>
          <cell r="BS106" t="e">
            <v>#NUM!</v>
          </cell>
          <cell r="BZ106">
            <v>156.10000000000002</v>
          </cell>
          <cell r="CA106">
            <v>192.11105167463606</v>
          </cell>
          <cell r="CB106">
            <v>208.16026391285399</v>
          </cell>
          <cell r="CC106">
            <v>225.59183996400634</v>
          </cell>
          <cell r="CD106">
            <v>240.15824018000001</v>
          </cell>
          <cell r="CE106">
            <v>268.61474394795783</v>
          </cell>
          <cell r="CF106">
            <v>300.36751980476396</v>
          </cell>
          <cell r="CG106">
            <v>335.79416891305715</v>
          </cell>
          <cell r="CH106">
            <v>375.31530717355076</v>
          </cell>
          <cell r="CI106">
            <v>419.39945081160278</v>
          </cell>
          <cell r="CO106">
            <v>112.9</v>
          </cell>
          <cell r="CP106">
            <v>119.492872067113</v>
          </cell>
          <cell r="CQ106">
            <v>116.75343236340235</v>
          </cell>
          <cell r="CR106">
            <v>122.59160798483002</v>
          </cell>
          <cell r="CS106">
            <v>138.71339200401002</v>
          </cell>
          <cell r="CT106">
            <v>157.2767774863849</v>
          </cell>
          <cell r="CU106">
            <v>178.33502958654151</v>
          </cell>
          <cell r="CV106">
            <v>202.22443973010937</v>
          </cell>
          <cell r="CW106">
            <v>229.32672237257313</v>
          </cell>
          <cell r="CX106">
            <v>251.36019136717024</v>
          </cell>
          <cell r="DD106">
            <v>-1080.9359999999997</v>
          </cell>
          <cell r="DE106">
            <v>-459.98653121000012</v>
          </cell>
          <cell r="DF106">
            <v>-764.79503572999977</v>
          </cell>
          <cell r="DG106">
            <v>-404.31856496</v>
          </cell>
          <cell r="DH106">
            <v>-276.72440184999994</v>
          </cell>
          <cell r="DI106">
            <v>-183.86421193579892</v>
          </cell>
          <cell r="DJ106">
            <v>-131.92868260791931</v>
          </cell>
          <cell r="DK106">
            <v>-89.7162282055031</v>
          </cell>
          <cell r="DL106">
            <v>-60.11253228798104</v>
          </cell>
          <cell r="DM106">
            <v>-107.89522905391732</v>
          </cell>
          <cell r="DT106">
            <v>586.4</v>
          </cell>
          <cell r="DU106">
            <v>6</v>
          </cell>
          <cell r="DV106">
            <v>-26.537051999999999</v>
          </cell>
          <cell r="DW106">
            <v>0</v>
          </cell>
          <cell r="DX106">
            <v>0</v>
          </cell>
          <cell r="EA106">
            <v>0</v>
          </cell>
          <cell r="EB106">
            <v>1210.6247240257978</v>
          </cell>
          <cell r="EC106">
            <v>1227.4750548873781</v>
          </cell>
          <cell r="ED106">
            <v>1313.7166147162075</v>
          </cell>
          <cell r="EE106">
            <v>1574.6330167484571</v>
          </cell>
          <cell r="EH106">
            <v>0</v>
          </cell>
          <cell r="EI106">
            <v>-139.08169903883513</v>
          </cell>
          <cell r="EJ106">
            <v>0</v>
          </cell>
          <cell r="EK106">
            <v>0</v>
          </cell>
          <cell r="EL106">
            <v>0</v>
          </cell>
          <cell r="EO106">
            <v>1589.47</v>
          </cell>
          <cell r="EP106">
            <v>1827.7192803181661</v>
          </cell>
          <cell r="EQ106">
            <v>1934.6454430085007</v>
          </cell>
          <cell r="ER106">
            <v>2062.2313791980437</v>
          </cell>
          <cell r="ES106">
            <v>2209.4320036394897</v>
          </cell>
          <cell r="EV106">
            <v>566.39999999999986</v>
          </cell>
          <cell r="EW106">
            <v>1833.9317736397336</v>
          </cell>
          <cell r="EX106">
            <v>1902.0646164503119</v>
          </cell>
          <cell r="EY106">
            <v>1864.9966287062073</v>
          </cell>
          <cell r="EZ106">
            <v>2277.6682697484575</v>
          </cell>
          <cell r="FC106">
            <v>1113.6999999999998</v>
          </cell>
          <cell r="FD106">
            <v>1280.7179169340993</v>
          </cell>
          <cell r="FE106">
            <v>1315.7525069755604</v>
          </cell>
          <cell r="FF106">
            <v>1414.5703637792074</v>
          </cell>
          <cell r="FG106">
            <v>1513.3829689854797</v>
          </cell>
        </row>
        <row r="107">
          <cell r="A107" t="str">
            <v>Investing activities</v>
          </cell>
        </row>
        <row r="108">
          <cell r="A108" t="str">
            <v>Capital expenditures</v>
          </cell>
          <cell r="C108">
            <v>-480.19</v>
          </cell>
          <cell r="D108">
            <v>-1069.7035804603477</v>
          </cell>
          <cell r="E108">
            <v>-1170.0351445872793</v>
          </cell>
          <cell r="F108">
            <v>-1151.3285826628576</v>
          </cell>
          <cell r="G108">
            <v>-1109.4352421775311</v>
          </cell>
          <cell r="H108" t="e">
            <v>#REF!</v>
          </cell>
          <cell r="I108" t="e">
            <v>#REF!</v>
          </cell>
          <cell r="J108" t="e">
            <v>#REF!</v>
          </cell>
          <cell r="K108" t="e">
            <v>#REF!</v>
          </cell>
          <cell r="L108" t="e">
            <v>#REF!</v>
          </cell>
          <cell r="S108">
            <v>-193.1</v>
          </cell>
          <cell r="T108">
            <v>-186.49696374941911</v>
          </cell>
          <cell r="U108">
            <v>-215.78600587429926</v>
          </cell>
          <cell r="V108">
            <v>-227.6297598204149</v>
          </cell>
          <cell r="W108">
            <v>-242.25823742689664</v>
          </cell>
          <cell r="X108">
            <v>-258.14570883091289</v>
          </cell>
          <cell r="Y108">
            <v>-275.07509216450637</v>
          </cell>
          <cell r="Z108">
            <v>-293.11471676979767</v>
          </cell>
          <cell r="AA108">
            <v>-312.33739307685914</v>
          </cell>
          <cell r="AB108">
            <v>-332.82070647672242</v>
          </cell>
          <cell r="AG108">
            <v>-36.89</v>
          </cell>
          <cell r="AH108">
            <v>-47.061037629863065</v>
          </cell>
          <cell r="AI108">
            <v>-63.377974999999999</v>
          </cell>
          <cell r="AJ108">
            <v>-56.699998999999998</v>
          </cell>
          <cell r="AK108">
            <v>-61.827128000000002</v>
          </cell>
          <cell r="AL108">
            <v>-66.760143531914906</v>
          </cell>
          <cell r="AM108">
            <v>-72.086750728610241</v>
          </cell>
          <cell r="AN108">
            <v>-77.838353180361054</v>
          </cell>
          <cell r="AO108">
            <v>-84.048860083049433</v>
          </cell>
          <cell r="AP108">
            <v>-90.75488615350551</v>
          </cell>
          <cell r="AU108">
            <v>-36.299999999999997</v>
          </cell>
          <cell r="AV108">
            <v>-37.059376279346644</v>
          </cell>
          <cell r="AW108">
            <v>-36.421403988877216</v>
          </cell>
          <cell r="AX108">
            <v>-37.998804123702591</v>
          </cell>
          <cell r="AY108">
            <v>-40.498759743533377</v>
          </cell>
          <cell r="AZ108">
            <v>-42.722984605062486</v>
          </cell>
          <cell r="BA108">
            <v>-45.069365707078298</v>
          </cell>
          <cell r="BB108">
            <v>-47.544611969774962</v>
          </cell>
          <cell r="BC108">
            <v>-50.155800772706478</v>
          </cell>
          <cell r="BD108">
            <v>-52.910398190874758</v>
          </cell>
          <cell r="BJ108">
            <v>-155.79999999999998</v>
          </cell>
          <cell r="BK108">
            <v>-160.0093857197177</v>
          </cell>
          <cell r="BL108">
            <v>-140.41499999999999</v>
          </cell>
          <cell r="BM108">
            <v>0</v>
          </cell>
          <cell r="BN108">
            <v>0</v>
          </cell>
          <cell r="BO108">
            <v>0</v>
          </cell>
          <cell r="BP108">
            <v>0</v>
          </cell>
          <cell r="BQ108">
            <v>0</v>
          </cell>
          <cell r="BR108">
            <v>0</v>
          </cell>
          <cell r="BS108">
            <v>0</v>
          </cell>
          <cell r="BZ108">
            <v>-27.8</v>
          </cell>
          <cell r="CA108">
            <v>-41.293706013009341</v>
          </cell>
          <cell r="CB108">
            <v>-45.24937128003333</v>
          </cell>
          <cell r="CC108">
            <v>-46.3</v>
          </cell>
          <cell r="CD108">
            <v>-46.6</v>
          </cell>
          <cell r="CE108">
            <v>-49.325432812368746</v>
          </cell>
          <cell r="CF108">
            <v>-52.21026442333698</v>
          </cell>
          <cell r="CG108">
            <v>-55.263817380457382</v>
          </cell>
          <cell r="CH108">
            <v>-58.495959466840482</v>
          </cell>
          <cell r="CI108">
            <v>-61.917135589628444</v>
          </cell>
          <cell r="CO108">
            <v>-27.900000000000002</v>
          </cell>
          <cell r="CP108">
            <v>-29.08253127</v>
          </cell>
          <cell r="CQ108">
            <v>-30.03587435999999</v>
          </cell>
          <cell r="CR108">
            <v>-31.3691</v>
          </cell>
          <cell r="CS108">
            <v>-33.235914999999999</v>
          </cell>
          <cell r="CT108">
            <v>-36.293825747264599</v>
          </cell>
          <cell r="CU108">
            <v>-39.633083288749738</v>
          </cell>
          <cell r="CV108">
            <v>-43.279573278145271</v>
          </cell>
          <cell r="CW108">
            <v>-47.261563010164572</v>
          </cell>
          <cell r="CX108">
            <v>-51.609920546321028</v>
          </cell>
          <cell r="DD108">
            <v>-2.4</v>
          </cell>
          <cell r="DE108">
            <v>-88.765299999999996</v>
          </cell>
          <cell r="DF108">
            <v>-149.150136</v>
          </cell>
          <cell r="DG108">
            <v>-113.49791767199999</v>
          </cell>
          <cell r="DH108">
            <v>-38.622199999999999</v>
          </cell>
          <cell r="DI108">
            <v>-33.215092000000006</v>
          </cell>
          <cell r="DJ108">
            <v>-28.564979120000007</v>
          </cell>
          <cell r="DK108">
            <v>-24.565882043200009</v>
          </cell>
          <cell r="DL108">
            <v>-21.126658557152012</v>
          </cell>
          <cell r="DM108">
            <v>-18.168926359150731</v>
          </cell>
          <cell r="DT108">
            <v>0</v>
          </cell>
          <cell r="DU108">
            <v>0</v>
          </cell>
          <cell r="DV108">
            <v>0</v>
          </cell>
          <cell r="DW108">
            <v>0</v>
          </cell>
          <cell r="DX108">
            <v>0</v>
          </cell>
          <cell r="EB108">
            <v>-479.19727979899159</v>
          </cell>
          <cell r="EC108">
            <v>-488.29837808406955</v>
          </cell>
          <cell r="ED108">
            <v>-637.83300204674003</v>
          </cell>
          <cell r="EE108">
            <v>-646.39300200710102</v>
          </cell>
          <cell r="EI108">
            <v>-34.3119323660775</v>
          </cell>
          <cell r="EJ108">
            <v>0</v>
          </cell>
          <cell r="EK108">
            <v>0</v>
          </cell>
          <cell r="EL108">
            <v>0</v>
          </cell>
          <cell r="EO108">
            <v>-321.99</v>
          </cell>
          <cell r="EP108">
            <v>-340.99361494163816</v>
          </cell>
          <cell r="EQ108">
            <v>-390.87063050320978</v>
          </cell>
          <cell r="ER108">
            <v>-399.99766294411751</v>
          </cell>
          <cell r="ES108">
            <v>-424.42004017043001</v>
          </cell>
          <cell r="EV108">
            <v>-155.79999999999998</v>
          </cell>
          <cell r="EW108">
            <v>-639.20666551870931</v>
          </cell>
          <cell r="EX108">
            <v>-628.71337808406963</v>
          </cell>
          <cell r="EY108">
            <v>-637.83300204674003</v>
          </cell>
          <cell r="EZ108">
            <v>-646.39300200710102</v>
          </cell>
          <cell r="FC108">
            <v>-229.39999999999998</v>
          </cell>
          <cell r="FD108">
            <v>-223.55634002876576</v>
          </cell>
          <cell r="FE108">
            <v>-252.20740986317648</v>
          </cell>
          <cell r="FF108">
            <v>-265.6285639441175</v>
          </cell>
          <cell r="FG108">
            <v>-282.75699717043</v>
          </cell>
        </row>
        <row r="109">
          <cell r="A109" t="str">
            <v>Other investing - Cap SW For Sale</v>
          </cell>
          <cell r="C109">
            <v>-20</v>
          </cell>
          <cell r="D109">
            <v>-32.314860689086238</v>
          </cell>
          <cell r="E109">
            <v>-34.550808980032002</v>
          </cell>
          <cell r="F109">
            <v>-39.436599375099995</v>
          </cell>
          <cell r="G109">
            <v>-42.246440000000007</v>
          </cell>
          <cell r="T109">
            <v>-8.1688993299999986</v>
          </cell>
          <cell r="U109">
            <v>-7.945093000032001</v>
          </cell>
          <cell r="V109">
            <v>-7.9450913750999996</v>
          </cell>
          <cell r="W109">
            <v>-7.9450909999999997</v>
          </cell>
          <cell r="AH109">
            <v>-11.22414288</v>
          </cell>
          <cell r="AI109">
            <v>-14.296969000000001</v>
          </cell>
          <cell r="AJ109">
            <v>-18.5</v>
          </cell>
          <cell r="AK109">
            <v>-20.172872000000002</v>
          </cell>
          <cell r="AV109">
            <v>0</v>
          </cell>
          <cell r="AW109">
            <v>0</v>
          </cell>
          <cell r="AX109">
            <v>0</v>
          </cell>
          <cell r="AY109">
            <v>0</v>
          </cell>
          <cell r="BK109">
            <v>-4.1946473990862438</v>
          </cell>
          <cell r="BL109">
            <v>0</v>
          </cell>
          <cell r="BM109">
            <v>0</v>
          </cell>
          <cell r="BN109">
            <v>0</v>
          </cell>
          <cell r="CA109">
            <v>-2.6998292699999999</v>
          </cell>
          <cell r="CB109">
            <v>-4.0911889800000001</v>
          </cell>
          <cell r="CC109">
            <v>-4.4000000000000004</v>
          </cell>
          <cell r="CD109">
            <v>-5</v>
          </cell>
          <cell r="CP109">
            <v>-6.0273418100000011</v>
          </cell>
          <cell r="CQ109">
            <v>-8.2175580000000004</v>
          </cell>
          <cell r="CR109">
            <v>-8.5915079999999993</v>
          </cell>
          <cell r="CS109">
            <v>-9.1284770000000002</v>
          </cell>
          <cell r="DD109">
            <v>-20</v>
          </cell>
          <cell r="DE109">
            <v>0</v>
          </cell>
          <cell r="DF109">
            <v>0</v>
          </cell>
          <cell r="DG109">
            <v>0</v>
          </cell>
          <cell r="DH109">
            <v>0</v>
          </cell>
          <cell r="EB109">
            <v>0</v>
          </cell>
          <cell r="EC109">
            <v>0</v>
          </cell>
          <cell r="ED109">
            <v>0</v>
          </cell>
          <cell r="EE109">
            <v>0</v>
          </cell>
          <cell r="EI109">
            <v>0</v>
          </cell>
          <cell r="EJ109">
            <v>0</v>
          </cell>
          <cell r="EK109">
            <v>0</v>
          </cell>
          <cell r="EL109">
            <v>0</v>
          </cell>
          <cell r="EO109">
            <v>0</v>
          </cell>
          <cell r="EP109">
            <v>-28.120213289999995</v>
          </cell>
          <cell r="EQ109">
            <v>-34.550808980032002</v>
          </cell>
          <cell r="ER109">
            <v>-39.436599375099995</v>
          </cell>
          <cell r="ES109">
            <v>-42.246440000000007</v>
          </cell>
          <cell r="EV109">
            <v>0</v>
          </cell>
          <cell r="EW109">
            <v>-4.1946473990862438</v>
          </cell>
          <cell r="EX109">
            <v>0</v>
          </cell>
          <cell r="EY109">
            <v>0</v>
          </cell>
          <cell r="EZ109">
            <v>0</v>
          </cell>
          <cell r="FC109">
            <v>0</v>
          </cell>
          <cell r="FD109">
            <v>-8.1688993299999986</v>
          </cell>
          <cell r="FE109">
            <v>-7.945093000032001</v>
          </cell>
          <cell r="FF109">
            <v>-7.9450913750999996</v>
          </cell>
          <cell r="FG109">
            <v>-7.9450909999999997</v>
          </cell>
        </row>
        <row r="110">
          <cell r="A110" t="str">
            <v>Other investing - Other</v>
          </cell>
          <cell r="C110">
            <v>14</v>
          </cell>
          <cell r="D110">
            <v>38.356757140000006</v>
          </cell>
          <cell r="E110">
            <v>-73.140586178999996</v>
          </cell>
          <cell r="F110">
            <v>89.350932846114802</v>
          </cell>
          <cell r="G110">
            <v>108.27353895703899</v>
          </cell>
          <cell r="H110" t="e">
            <v>#REF!</v>
          </cell>
          <cell r="I110" t="e">
            <v>#REF!</v>
          </cell>
          <cell r="J110" t="e">
            <v>#REF!</v>
          </cell>
          <cell r="K110" t="e">
            <v>#REF!</v>
          </cell>
          <cell r="L110" t="e">
            <v>#REF!</v>
          </cell>
          <cell r="S110">
            <v>0</v>
          </cell>
          <cell r="T110">
            <v>-3.0492703399999996</v>
          </cell>
          <cell r="U110">
            <v>-2.1517279999999999</v>
          </cell>
          <cell r="V110">
            <v>-1.8115760000000001</v>
          </cell>
          <cell r="W110">
            <v>-1.8066439999999999</v>
          </cell>
          <cell r="X110">
            <v>-1.9251250274857998</v>
          </cell>
          <cell r="Y110">
            <v>-2.0513761269249513</v>
          </cell>
          <cell r="Z110">
            <v>-2.1859068652873015</v>
          </cell>
          <cell r="AA110">
            <v>-2.3292602273151846</v>
          </cell>
          <cell r="AB110">
            <v>-2.4820148070852506</v>
          </cell>
          <cell r="AG110">
            <v>0</v>
          </cell>
          <cell r="AH110">
            <v>-3.0000000000000001E-3</v>
          </cell>
          <cell r="AI110">
            <v>0</v>
          </cell>
          <cell r="AJ110">
            <v>0</v>
          </cell>
          <cell r="AK110">
            <v>0</v>
          </cell>
          <cell r="AL110">
            <v>0</v>
          </cell>
          <cell r="AM110">
            <v>0</v>
          </cell>
          <cell r="AN110">
            <v>0</v>
          </cell>
          <cell r="AO110">
            <v>0</v>
          </cell>
          <cell r="AP110">
            <v>0</v>
          </cell>
          <cell r="AU110">
            <v>0</v>
          </cell>
          <cell r="AV110">
            <v>0</v>
          </cell>
          <cell r="AW110">
            <v>0</v>
          </cell>
          <cell r="AX110">
            <v>0</v>
          </cell>
          <cell r="AY110">
            <v>0</v>
          </cell>
          <cell r="AZ110">
            <v>0</v>
          </cell>
          <cell r="BA110">
            <v>0</v>
          </cell>
          <cell r="BB110">
            <v>0</v>
          </cell>
          <cell r="BC110">
            <v>0</v>
          </cell>
          <cell r="BD110">
            <v>0</v>
          </cell>
          <cell r="BJ110">
            <v>0</v>
          </cell>
          <cell r="BK110">
            <v>-0.90087395999999997</v>
          </cell>
          <cell r="BL110">
            <v>-24.999999998999996</v>
          </cell>
          <cell r="BM110">
            <v>-25</v>
          </cell>
          <cell r="BN110">
            <v>-25</v>
          </cell>
          <cell r="BO110">
            <v>-50.724637681159422</v>
          </cell>
          <cell r="BP110">
            <v>-102.91955471539593</v>
          </cell>
          <cell r="BQ110">
            <v>-208.82228492978885</v>
          </cell>
          <cell r="BR110">
            <v>-423.69738971261506</v>
          </cell>
          <cell r="BS110">
            <v>-859.67586318501617</v>
          </cell>
          <cell r="BZ110">
            <v>0</v>
          </cell>
          <cell r="CA110">
            <v>0</v>
          </cell>
          <cell r="CB110">
            <v>0</v>
          </cell>
          <cell r="CC110">
            <v>0</v>
          </cell>
          <cell r="CD110">
            <v>0</v>
          </cell>
          <cell r="CE110">
            <v>0</v>
          </cell>
          <cell r="CF110">
            <v>0</v>
          </cell>
          <cell r="CG110">
            <v>0</v>
          </cell>
          <cell r="CH110">
            <v>0</v>
          </cell>
          <cell r="CI110">
            <v>0</v>
          </cell>
          <cell r="CO110">
            <v>0</v>
          </cell>
          <cell r="CP110">
            <v>-9.69724E-2</v>
          </cell>
          <cell r="CQ110">
            <v>0</v>
          </cell>
          <cell r="CR110">
            <v>0</v>
          </cell>
          <cell r="CS110">
            <v>0</v>
          </cell>
          <cell r="CT110">
            <v>0</v>
          </cell>
          <cell r="CU110">
            <v>0</v>
          </cell>
          <cell r="CV110">
            <v>0</v>
          </cell>
          <cell r="CW110">
            <v>0</v>
          </cell>
          <cell r="CX110">
            <v>0</v>
          </cell>
          <cell r="DD110">
            <v>14</v>
          </cell>
          <cell r="DE110">
            <v>42.406873840000003</v>
          </cell>
          <cell r="DF110">
            <v>-45.988858180000001</v>
          </cell>
          <cell r="DG110">
            <v>-33.410115060000003</v>
          </cell>
          <cell r="DH110">
            <v>-23.49244101</v>
          </cell>
          <cell r="DI110">
            <v>-20.203499268600002</v>
          </cell>
          <cell r="DJ110">
            <v>-17.375009370996004</v>
          </cell>
          <cell r="DK110">
            <v>-14.942508059056566</v>
          </cell>
          <cell r="DL110">
            <v>-12.850556930788647</v>
          </cell>
          <cell r="DM110">
            <v>-11.051478960478239</v>
          </cell>
          <cell r="DT110">
            <v>0</v>
          </cell>
          <cell r="DU110">
            <v>0</v>
          </cell>
          <cell r="DV110">
            <v>0</v>
          </cell>
          <cell r="DW110">
            <v>0</v>
          </cell>
          <cell r="DX110">
            <v>0</v>
          </cell>
          <cell r="EB110">
            <v>0</v>
          </cell>
          <cell r="EC110">
            <v>0</v>
          </cell>
          <cell r="ED110">
            <v>149.57262390611479</v>
          </cell>
          <cell r="EE110">
            <v>158.57262396703899</v>
          </cell>
          <cell r="EI110">
            <v>0</v>
          </cell>
          <cell r="EJ110">
            <v>0</v>
          </cell>
          <cell r="EK110">
            <v>0</v>
          </cell>
          <cell r="EL110">
            <v>0</v>
          </cell>
          <cell r="EO110">
            <v>0</v>
          </cell>
          <cell r="EP110">
            <v>-3.1492427399999996</v>
          </cell>
          <cell r="EQ110">
            <v>-2.1517279999999999</v>
          </cell>
          <cell r="ER110">
            <v>-1.8115760000000001</v>
          </cell>
          <cell r="ES110">
            <v>-1.8066439999999999</v>
          </cell>
          <cell r="EV110">
            <v>0</v>
          </cell>
          <cell r="EW110">
            <v>-0.90087395999999997</v>
          </cell>
          <cell r="EX110">
            <v>-24.999999998999996</v>
          </cell>
          <cell r="EY110">
            <v>124.57262390611481</v>
          </cell>
          <cell r="EZ110">
            <v>133.57262396703899</v>
          </cell>
          <cell r="FC110">
            <v>0</v>
          </cell>
          <cell r="FD110">
            <v>0</v>
          </cell>
          <cell r="FE110">
            <v>0</v>
          </cell>
          <cell r="FF110">
            <v>0</v>
          </cell>
          <cell r="FG110">
            <v>0</v>
          </cell>
        </row>
        <row r="111">
          <cell r="A111" t="str">
            <v>CapEx and other provided by disc ops</v>
          </cell>
          <cell r="C111">
            <v>-205.4</v>
          </cell>
          <cell r="D111">
            <v>-99</v>
          </cell>
          <cell r="E111">
            <v>-27.437000000000001</v>
          </cell>
          <cell r="F111">
            <v>0</v>
          </cell>
          <cell r="G111">
            <v>0</v>
          </cell>
          <cell r="H111" t="e">
            <v>#REF!</v>
          </cell>
          <cell r="I111" t="e">
            <v>#REF!</v>
          </cell>
          <cell r="J111" t="e">
            <v>#REF!</v>
          </cell>
          <cell r="K111" t="e">
            <v>#REF!</v>
          </cell>
          <cell r="L111" t="e">
            <v>#REF!</v>
          </cell>
          <cell r="S111">
            <v>0</v>
          </cell>
          <cell r="T111">
            <v>0</v>
          </cell>
          <cell r="U111">
            <v>0</v>
          </cell>
          <cell r="V111">
            <v>0</v>
          </cell>
          <cell r="W111">
            <v>0</v>
          </cell>
          <cell r="X111">
            <v>0</v>
          </cell>
          <cell r="Y111">
            <v>0</v>
          </cell>
          <cell r="Z111">
            <v>0</v>
          </cell>
          <cell r="AA111">
            <v>0</v>
          </cell>
          <cell r="AB111">
            <v>0</v>
          </cell>
          <cell r="AG111">
            <v>0</v>
          </cell>
          <cell r="AH111">
            <v>0</v>
          </cell>
          <cell r="AI111">
            <v>0</v>
          </cell>
          <cell r="AJ111">
            <v>0</v>
          </cell>
          <cell r="AK111">
            <v>0</v>
          </cell>
          <cell r="AL111">
            <v>0</v>
          </cell>
          <cell r="AM111">
            <v>0</v>
          </cell>
          <cell r="AN111">
            <v>0</v>
          </cell>
          <cell r="AO111">
            <v>0</v>
          </cell>
          <cell r="AP111">
            <v>0</v>
          </cell>
          <cell r="AU111">
            <v>0</v>
          </cell>
          <cell r="AV111">
            <v>0</v>
          </cell>
          <cell r="AW111">
            <v>0</v>
          </cell>
          <cell r="AX111">
            <v>0</v>
          </cell>
          <cell r="AY111">
            <v>0</v>
          </cell>
          <cell r="AZ111">
            <v>0</v>
          </cell>
          <cell r="BA111">
            <v>0</v>
          </cell>
          <cell r="BB111">
            <v>0</v>
          </cell>
          <cell r="BC111">
            <v>0</v>
          </cell>
          <cell r="BD111">
            <v>0</v>
          </cell>
          <cell r="BJ111">
            <v>0</v>
          </cell>
          <cell r="BK111">
            <v>0</v>
          </cell>
          <cell r="BL111">
            <v>0</v>
          </cell>
          <cell r="BM111">
            <v>0</v>
          </cell>
          <cell r="BN111">
            <v>0</v>
          </cell>
          <cell r="BO111">
            <v>0</v>
          </cell>
          <cell r="BP111">
            <v>0</v>
          </cell>
          <cell r="BQ111">
            <v>0</v>
          </cell>
          <cell r="BR111">
            <v>0</v>
          </cell>
          <cell r="BS111">
            <v>0</v>
          </cell>
          <cell r="BZ111">
            <v>0</v>
          </cell>
          <cell r="CA111">
            <v>0</v>
          </cell>
          <cell r="CB111">
            <v>0</v>
          </cell>
          <cell r="CC111">
            <v>0</v>
          </cell>
          <cell r="CD111">
            <v>0</v>
          </cell>
          <cell r="CE111">
            <v>0</v>
          </cell>
          <cell r="CF111">
            <v>0</v>
          </cell>
          <cell r="CG111">
            <v>0</v>
          </cell>
          <cell r="CH111">
            <v>0</v>
          </cell>
          <cell r="CI111">
            <v>0</v>
          </cell>
          <cell r="CO111">
            <v>0</v>
          </cell>
          <cell r="CP111">
            <v>0</v>
          </cell>
          <cell r="CQ111">
            <v>0</v>
          </cell>
          <cell r="CR111">
            <v>0</v>
          </cell>
          <cell r="CS111">
            <v>0</v>
          </cell>
          <cell r="CT111">
            <v>0</v>
          </cell>
          <cell r="CU111">
            <v>0</v>
          </cell>
          <cell r="CV111">
            <v>0</v>
          </cell>
          <cell r="CW111">
            <v>0</v>
          </cell>
          <cell r="CX111">
            <v>0</v>
          </cell>
          <cell r="DD111">
            <v>0</v>
          </cell>
          <cell r="DE111">
            <v>0</v>
          </cell>
          <cell r="DF111">
            <v>0</v>
          </cell>
          <cell r="DG111">
            <v>0</v>
          </cell>
          <cell r="DH111">
            <v>0</v>
          </cell>
          <cell r="DI111">
            <v>0</v>
          </cell>
          <cell r="DJ111">
            <v>0</v>
          </cell>
          <cell r="DK111">
            <v>0</v>
          </cell>
          <cell r="DL111">
            <v>0</v>
          </cell>
          <cell r="DM111">
            <v>0</v>
          </cell>
          <cell r="DT111">
            <v>-203.8</v>
          </cell>
          <cell r="DU111">
            <v>-99</v>
          </cell>
          <cell r="DV111">
            <v>-27.437000000000001</v>
          </cell>
          <cell r="DW111">
            <v>0</v>
          </cell>
          <cell r="DX111">
            <v>0</v>
          </cell>
          <cell r="EO111">
            <v>0</v>
          </cell>
          <cell r="EP111">
            <v>0</v>
          </cell>
          <cell r="EQ111">
            <v>0</v>
          </cell>
          <cell r="ER111">
            <v>0</v>
          </cell>
          <cell r="ES111">
            <v>0</v>
          </cell>
          <cell r="EV111">
            <v>0</v>
          </cell>
          <cell r="EW111">
            <v>0</v>
          </cell>
          <cell r="EX111">
            <v>0</v>
          </cell>
          <cell r="EY111">
            <v>0</v>
          </cell>
          <cell r="EZ111">
            <v>0</v>
          </cell>
          <cell r="FC111">
            <v>0</v>
          </cell>
          <cell r="FD111">
            <v>0</v>
          </cell>
          <cell r="FE111">
            <v>0</v>
          </cell>
          <cell r="FF111">
            <v>0</v>
          </cell>
          <cell r="FG111">
            <v>0</v>
          </cell>
        </row>
        <row r="112">
          <cell r="A112" t="str">
            <v>Total Investing</v>
          </cell>
          <cell r="C112">
            <v>-691.59</v>
          </cell>
          <cell r="D112">
            <v>-1162.6616840094341</v>
          </cell>
          <cell r="E112">
            <v>-1305.163539746311</v>
          </cell>
          <cell r="F112">
            <v>-1101.4142491918428</v>
          </cell>
          <cell r="G112">
            <v>-1043.4081432204921</v>
          </cell>
          <cell r="H112" t="e">
            <v>#REF!</v>
          </cell>
          <cell r="I112" t="e">
            <v>#REF!</v>
          </cell>
          <cell r="J112" t="e">
            <v>#REF!</v>
          </cell>
          <cell r="K112" t="e">
            <v>#REF!</v>
          </cell>
          <cell r="L112" t="e">
            <v>#REF!</v>
          </cell>
          <cell r="S112">
            <v>-193.1</v>
          </cell>
          <cell r="T112">
            <v>-197.71513341941909</v>
          </cell>
          <cell r="U112">
            <v>-225.88282687433124</v>
          </cell>
          <cell r="V112">
            <v>-237.3864271955149</v>
          </cell>
          <cell r="W112">
            <v>-252.00997242689664</v>
          </cell>
          <cell r="X112">
            <v>-260.07083385839871</v>
          </cell>
          <cell r="Y112">
            <v>-277.12646829143131</v>
          </cell>
          <cell r="Z112">
            <v>-295.30062363508495</v>
          </cell>
          <cell r="AA112">
            <v>-314.6666533041743</v>
          </cell>
          <cell r="AB112">
            <v>-335.30272128380767</v>
          </cell>
          <cell r="AG112">
            <v>-36.89</v>
          </cell>
          <cell r="AH112">
            <v>-58.288180509863068</v>
          </cell>
          <cell r="AI112">
            <v>-77.674943999999996</v>
          </cell>
          <cell r="AJ112">
            <v>-75.199998999999991</v>
          </cell>
          <cell r="AK112">
            <v>-82</v>
          </cell>
          <cell r="AL112">
            <v>-66.760143531914906</v>
          </cell>
          <cell r="AM112">
            <v>-72.086750728610241</v>
          </cell>
          <cell r="AN112">
            <v>-77.838353180361054</v>
          </cell>
          <cell r="AO112">
            <v>-84.048860083049433</v>
          </cell>
          <cell r="AP112">
            <v>-90.75488615350551</v>
          </cell>
          <cell r="AU112">
            <v>-36.299999999999997</v>
          </cell>
          <cell r="AV112">
            <v>-37.059376279346644</v>
          </cell>
          <cell r="AW112">
            <v>-36.421403988877216</v>
          </cell>
          <cell r="AX112">
            <v>-37.998804123702591</v>
          </cell>
          <cell r="AY112">
            <v>-40.498759743533377</v>
          </cell>
          <cell r="AZ112">
            <v>-42.722984605062486</v>
          </cell>
          <cell r="BA112">
            <v>-45.069365707078298</v>
          </cell>
          <cell r="BB112">
            <v>-47.544611969774962</v>
          </cell>
          <cell r="BC112">
            <v>-50.155800772706478</v>
          </cell>
          <cell r="BD112">
            <v>-52.910398190874758</v>
          </cell>
          <cell r="BJ112">
            <v>-155.79999999999998</v>
          </cell>
          <cell r="BK112">
            <v>-165.10490707880396</v>
          </cell>
          <cell r="BL112">
            <v>-165.41499999899997</v>
          </cell>
          <cell r="BM112">
            <v>-25</v>
          </cell>
          <cell r="BN112">
            <v>-25</v>
          </cell>
          <cell r="BO112">
            <v>-50.724637681159422</v>
          </cell>
          <cell r="BP112">
            <v>-102.91955471539593</v>
          </cell>
          <cell r="BQ112">
            <v>-208.82228492978885</v>
          </cell>
          <cell r="BR112">
            <v>-423.69738971261506</v>
          </cell>
          <cell r="BS112">
            <v>-859.67586318501617</v>
          </cell>
          <cell r="BZ112">
            <v>-27.8</v>
          </cell>
          <cell r="CA112">
            <v>-43.993535283009344</v>
          </cell>
          <cell r="CB112">
            <v>-49.340560260033328</v>
          </cell>
          <cell r="CC112">
            <v>-50.699999999999996</v>
          </cell>
          <cell r="CD112">
            <v>-51.6</v>
          </cell>
          <cell r="CE112">
            <v>-49.325432812368746</v>
          </cell>
          <cell r="CF112">
            <v>-52.21026442333698</v>
          </cell>
          <cell r="CG112">
            <v>-55.263817380457382</v>
          </cell>
          <cell r="CH112">
            <v>-58.495959466840482</v>
          </cell>
          <cell r="CI112">
            <v>-61.917135589628444</v>
          </cell>
          <cell r="CO112">
            <v>-27.900000000000002</v>
          </cell>
          <cell r="CP112">
            <v>-35.206845479999998</v>
          </cell>
          <cell r="CQ112">
            <v>-38.253432359999991</v>
          </cell>
          <cell r="CR112">
            <v>-39.960608000000001</v>
          </cell>
          <cell r="CS112">
            <v>-42.364391999999995</v>
          </cell>
          <cell r="CT112">
            <v>-36.293825747264599</v>
          </cell>
          <cell r="CU112">
            <v>-39.633083288749738</v>
          </cell>
          <cell r="CV112">
            <v>-43.279573278145271</v>
          </cell>
          <cell r="CW112">
            <v>-47.261563010164572</v>
          </cell>
          <cell r="CX112">
            <v>-51.609920546321028</v>
          </cell>
          <cell r="DD112">
            <v>-8.3999999999999986</v>
          </cell>
          <cell r="DE112">
            <v>-46.358426159999993</v>
          </cell>
          <cell r="DF112">
            <v>-195.13899418</v>
          </cell>
          <cell r="DG112">
            <v>-146.90803273199998</v>
          </cell>
          <cell r="DH112">
            <v>-62.11464101</v>
          </cell>
          <cell r="DI112">
            <v>-53.418591268600011</v>
          </cell>
          <cell r="DJ112">
            <v>-45.939988490996015</v>
          </cell>
          <cell r="DK112">
            <v>-39.508390102256577</v>
          </cell>
          <cell r="DL112">
            <v>-33.977215487940661</v>
          </cell>
          <cell r="DM112">
            <v>-29.22040531962897</v>
          </cell>
          <cell r="DT112">
            <v>-203.8</v>
          </cell>
          <cell r="DU112">
            <v>-99</v>
          </cell>
          <cell r="DV112">
            <v>-27.437000000000001</v>
          </cell>
          <cell r="DW112">
            <v>0</v>
          </cell>
          <cell r="DX112">
            <v>0</v>
          </cell>
          <cell r="EA112">
            <v>0</v>
          </cell>
          <cell r="EB112">
            <v>-479.19727979899159</v>
          </cell>
          <cell r="EC112">
            <v>-488.29837808406955</v>
          </cell>
          <cell r="ED112">
            <v>-488.26037814062522</v>
          </cell>
          <cell r="EE112">
            <v>-487.820378040062</v>
          </cell>
          <cell r="EH112">
            <v>0</v>
          </cell>
          <cell r="EI112">
            <v>-34.3119323660775</v>
          </cell>
          <cell r="EJ112">
            <v>0</v>
          </cell>
          <cell r="EK112">
            <v>0</v>
          </cell>
          <cell r="EL112">
            <v>0</v>
          </cell>
          <cell r="EO112">
            <v>-321.99</v>
          </cell>
          <cell r="EP112">
            <v>-372.26307097163811</v>
          </cell>
          <cell r="EQ112">
            <v>-427.57316748324178</v>
          </cell>
          <cell r="ER112">
            <v>-441.24583831921751</v>
          </cell>
          <cell r="ES112">
            <v>-468.47312417043003</v>
          </cell>
          <cell r="EV112">
            <v>-155.79999999999998</v>
          </cell>
          <cell r="EW112">
            <v>-644.30218687779552</v>
          </cell>
          <cell r="EX112">
            <v>-653.71337808306964</v>
          </cell>
          <cell r="EY112">
            <v>-513.26037814062522</v>
          </cell>
          <cell r="EZ112">
            <v>-512.820378040062</v>
          </cell>
          <cell r="FC112">
            <v>-229.39999999999998</v>
          </cell>
          <cell r="FD112">
            <v>-231.72523935876575</v>
          </cell>
          <cell r="FE112">
            <v>-260.1525028632085</v>
          </cell>
          <cell r="FF112">
            <v>-273.57365531921749</v>
          </cell>
          <cell r="FG112">
            <v>-290.70208817042999</v>
          </cell>
        </row>
        <row r="113">
          <cell r="U113">
            <v>7.4661271174645535E-2</v>
          </cell>
          <cell r="AW113">
            <v>5.6146720736018105E-2</v>
          </cell>
          <cell r="CB113">
            <v>7.263756824758888E-2</v>
          </cell>
          <cell r="EQ113">
            <v>7.146543832518798E-2</v>
          </cell>
        </row>
        <row r="114">
          <cell r="A114" t="str">
            <v>Free Cash Flow</v>
          </cell>
          <cell r="C114">
            <v>1888</v>
          </cell>
          <cell r="D114">
            <v>1258.2895464684657</v>
          </cell>
          <cell r="E114">
            <v>892.01593946924118</v>
          </cell>
          <cell r="F114">
            <v>1411.233002461966</v>
          </cell>
          <cell r="G114">
            <v>2054.0650258808455</v>
          </cell>
          <cell r="H114" t="e">
            <v>#REF!</v>
          </cell>
          <cell r="I114" t="e">
            <v>#REF!</v>
          </cell>
          <cell r="J114" t="e">
            <v>#REF!</v>
          </cell>
          <cell r="K114" t="e">
            <v>#REF!</v>
          </cell>
          <cell r="L114" t="e">
            <v>#REF!</v>
          </cell>
          <cell r="M114">
            <v>0.17745558260613525</v>
          </cell>
          <cell r="N114" t="e">
            <v>#REF!</v>
          </cell>
          <cell r="O114" t="e">
            <v>#REF!</v>
          </cell>
          <cell r="S114">
            <v>824</v>
          </cell>
          <cell r="T114">
            <v>956.7384324698279</v>
          </cell>
          <cell r="U114">
            <v>956.80000050585875</v>
          </cell>
          <cell r="V114">
            <v>1032.6723605759248</v>
          </cell>
          <cell r="W114">
            <v>1100.5225635550057</v>
          </cell>
          <cell r="X114">
            <v>1195.2447167137921</v>
          </cell>
          <cell r="Y114">
            <v>1288.7743457026102</v>
          </cell>
          <cell r="Z114">
            <v>1389.5794149116523</v>
          </cell>
          <cell r="AA114">
            <v>1498.2231216954958</v>
          </cell>
          <cell r="AB114">
            <v>1592.323819747656</v>
          </cell>
          <cell r="AC114">
            <v>7.5023442654706729E-2</v>
          </cell>
          <cell r="AD114">
            <v>7.7223760617243009E-2</v>
          </cell>
          <cell r="AE114">
            <v>7.4842440649341979E-2</v>
          </cell>
          <cell r="AG114">
            <v>169.88</v>
          </cell>
          <cell r="AH114">
            <v>174.05998879245479</v>
          </cell>
          <cell r="AI114">
            <v>224.452567756684</v>
          </cell>
          <cell r="AJ114">
            <v>247.36599246999998</v>
          </cell>
          <cell r="AK114">
            <v>269.27075847000003</v>
          </cell>
          <cell r="AL114">
            <v>316.27645451435308</v>
          </cell>
          <cell r="AM114">
            <v>345.59356481616226</v>
          </cell>
          <cell r="AN114">
            <v>377.62470958574852</v>
          </cell>
          <cell r="AO114">
            <v>412.62086397199687</v>
          </cell>
          <cell r="AP114">
            <v>421.353508866683</v>
          </cell>
          <cell r="AQ114">
            <v>0.12204877344613085</v>
          </cell>
          <cell r="AR114">
            <v>0.13236104847854158</v>
          </cell>
          <cell r="AS114">
            <v>9.2826212951955922E-2</v>
          </cell>
          <cell r="AU114">
            <v>60.3</v>
          </cell>
          <cell r="AV114">
            <v>92.254245105505618</v>
          </cell>
          <cell r="AW114">
            <v>98.800003606493021</v>
          </cell>
          <cell r="AX114">
            <v>108.32434788406491</v>
          </cell>
          <cell r="AY114">
            <v>122.15831726004389</v>
          </cell>
          <cell r="AZ114">
            <v>134.28463161474338</v>
          </cell>
          <cell r="BA114">
            <v>147.56105228381682</v>
          </cell>
          <cell r="BB114">
            <v>162.09398519518217</v>
          </cell>
          <cell r="BC114">
            <v>177.99956496576814</v>
          </cell>
          <cell r="BD114">
            <v>195.45845870491527</v>
          </cell>
          <cell r="BE114">
            <v>0.19303018618511825</v>
          </cell>
          <cell r="BF114">
            <v>0.17365863939523929</v>
          </cell>
          <cell r="BG114">
            <v>0.10337057467356825</v>
          </cell>
          <cell r="BJ114">
            <v>410.59999999999997</v>
          </cell>
          <cell r="BK114">
            <v>440.20214253513194</v>
          </cell>
          <cell r="BL114">
            <v>450.07244356393358</v>
          </cell>
          <cell r="BM114">
            <v>433.28001398999999</v>
          </cell>
          <cell r="BN114">
            <v>460.03525300000001</v>
          </cell>
          <cell r="BO114">
            <v>-99.763162953349735</v>
          </cell>
          <cell r="BP114">
            <v>-136.89875948960287</v>
          </cell>
          <cell r="BQ114">
            <v>-187.52210051374041</v>
          </cell>
          <cell r="BR114">
            <v>-256.18197542136255</v>
          </cell>
          <cell r="BS114" t="e">
            <v>#NUM!</v>
          </cell>
          <cell r="BT114">
            <v>2.8828632137368748E-2</v>
          </cell>
          <cell r="BU114">
            <v>-1.7535468399937355</v>
          </cell>
          <cell r="BV114" t="e">
            <v>#NUM!</v>
          </cell>
          <cell r="BZ114">
            <v>128.30000000000001</v>
          </cell>
          <cell r="CA114">
            <v>148.11751639162671</v>
          </cell>
          <cell r="CB114">
            <v>158.81970365282066</v>
          </cell>
          <cell r="CC114">
            <v>174.89183996400635</v>
          </cell>
          <cell r="CD114">
            <v>188.55824018000001</v>
          </cell>
          <cell r="CE114">
            <v>219.28931113558909</v>
          </cell>
          <cell r="CF114">
            <v>248.15725538142698</v>
          </cell>
          <cell r="CG114">
            <v>280.53035153259975</v>
          </cell>
          <cell r="CH114">
            <v>316.81934770671029</v>
          </cell>
          <cell r="CI114">
            <v>357.48231522197432</v>
          </cell>
          <cell r="CJ114">
            <v>0.10104410227947191</v>
          </cell>
          <cell r="CK114">
            <v>0.11316145910827013</v>
          </cell>
          <cell r="CL114">
            <v>0.12654229751963619</v>
          </cell>
          <cell r="CO114">
            <v>85</v>
          </cell>
          <cell r="CP114">
            <v>84.286026587113</v>
          </cell>
          <cell r="CQ114">
            <v>78.500000003402363</v>
          </cell>
          <cell r="CR114">
            <v>82.630999984830027</v>
          </cell>
          <cell r="CS114">
            <v>96.349000004010023</v>
          </cell>
          <cell r="CT114">
            <v>120.9829517391203</v>
          </cell>
          <cell r="CU114">
            <v>138.70194629779178</v>
          </cell>
          <cell r="CV114">
            <v>158.94486645196409</v>
          </cell>
          <cell r="CW114">
            <v>182.06515936240856</v>
          </cell>
          <cell r="CX114">
            <v>199.75027082084921</v>
          </cell>
          <cell r="CY114">
            <v>3.1827435982729524E-2</v>
          </cell>
          <cell r="CZ114">
            <v>7.3151532509546424E-2</v>
          </cell>
          <cell r="DA114">
            <v>0.15848583520447601</v>
          </cell>
          <cell r="DD114">
            <v>-1089.3359999999998</v>
          </cell>
          <cell r="DE114">
            <v>-506.34495737000015</v>
          </cell>
          <cell r="DF114">
            <v>-959.93402990999982</v>
          </cell>
          <cell r="DG114">
            <v>-551.22659769199993</v>
          </cell>
          <cell r="DH114">
            <v>-338.83904285999995</v>
          </cell>
          <cell r="DI114">
            <v>-237.28280320439893</v>
          </cell>
          <cell r="DJ114">
            <v>-177.86867109891534</v>
          </cell>
          <cell r="DK114">
            <v>-129.22461830775967</v>
          </cell>
          <cell r="DL114">
            <v>-94.089747775921694</v>
          </cell>
          <cell r="DM114">
            <v>-137.1156343735463</v>
          </cell>
          <cell r="DN114">
            <v>-0.25319382976851856</v>
          </cell>
          <cell r="DO114">
            <v>-0.26273964401631555</v>
          </cell>
          <cell r="DP114">
            <v>-0.20696418364572133</v>
          </cell>
          <cell r="DT114">
            <v>382.59999999999997</v>
          </cell>
          <cell r="DU114">
            <v>-93</v>
          </cell>
          <cell r="DV114">
            <v>-53.974052</v>
          </cell>
          <cell r="DW114">
            <v>0</v>
          </cell>
          <cell r="DX114">
            <v>0</v>
          </cell>
          <cell r="DY114">
            <v>-1</v>
          </cell>
          <cell r="EB114">
            <v>731.42744422680619</v>
          </cell>
          <cell r="EC114">
            <v>739.17667680330828</v>
          </cell>
          <cell r="ED114">
            <v>825.45623657558224</v>
          </cell>
          <cell r="EE114">
            <v>1086.8126387083951</v>
          </cell>
          <cell r="EF114" t="e">
            <v>#DIV/0!</v>
          </cell>
          <cell r="EI114">
            <v>-173.39363140491264</v>
          </cell>
          <cell r="EJ114">
            <v>0</v>
          </cell>
          <cell r="EK114">
            <v>0</v>
          </cell>
          <cell r="EL114">
            <v>0</v>
          </cell>
          <cell r="EO114">
            <v>1267.48</v>
          </cell>
          <cell r="EP114">
            <v>1455.4562093465279</v>
          </cell>
          <cell r="EQ114">
            <v>1507.0722755252589</v>
          </cell>
          <cell r="ER114">
            <v>1620.985540878826</v>
          </cell>
          <cell r="ES114">
            <v>1740.9588794690596</v>
          </cell>
          <cell r="ET114">
            <v>8.2584611709051625E-2</v>
          </cell>
          <cell r="EV114">
            <v>410.59999999999997</v>
          </cell>
          <cell r="EW114">
            <v>1189.6295867619381</v>
          </cell>
          <cell r="EX114">
            <v>1248.3512383672421</v>
          </cell>
          <cell r="EY114">
            <v>1351.7362505655822</v>
          </cell>
          <cell r="EZ114">
            <v>1764.8478917083951</v>
          </cell>
          <cell r="FA114">
            <v>0.4398660237304215</v>
          </cell>
          <cell r="FC114">
            <v>884.3</v>
          </cell>
          <cell r="FD114">
            <v>1048.9926775753336</v>
          </cell>
          <cell r="FE114">
            <v>1055.6000041123518</v>
          </cell>
          <cell r="FF114">
            <v>1140.9967084599898</v>
          </cell>
          <cell r="FG114">
            <v>1222.6808808150497</v>
          </cell>
        </row>
        <row r="115">
          <cell r="A115" t="str">
            <v>FCF Margin</v>
          </cell>
          <cell r="C115">
            <v>0.15716438162308852</v>
          </cell>
          <cell r="D115">
            <v>0.10029834547876186</v>
          </cell>
          <cell r="E115">
            <v>6.6362613836771084E-2</v>
          </cell>
          <cell r="F115">
            <v>0.10169592219097713</v>
          </cell>
          <cell r="G115">
            <v>0.13986840155101055</v>
          </cell>
          <cell r="H115" t="e">
            <v>#REF!</v>
          </cell>
          <cell r="I115" t="e">
            <v>#REF!</v>
          </cell>
          <cell r="J115" t="e">
            <v>#REF!</v>
          </cell>
          <cell r="K115" t="e">
            <v>#REF!</v>
          </cell>
          <cell r="L115" t="e">
            <v>#REF!</v>
          </cell>
          <cell r="S115">
            <v>0.33172302737520126</v>
          </cell>
          <cell r="T115">
            <v>0.35234852540003064</v>
          </cell>
          <cell r="U115">
            <v>0.33104975463182773</v>
          </cell>
          <cell r="V115">
            <v>0.33710007200363151</v>
          </cell>
          <cell r="W115">
            <v>0.33713891601721829</v>
          </cell>
          <cell r="AG115">
            <v>0.28402327292182167</v>
          </cell>
          <cell r="AH115">
            <v>0.24697218592203396</v>
          </cell>
          <cell r="AI115">
            <v>0.26051147542321829</v>
          </cell>
          <cell r="AJ115">
            <v>0.26315531113829788</v>
          </cell>
          <cell r="AK115">
            <v>0.26529138765517246</v>
          </cell>
          <cell r="AU115">
            <v>0.10267325046824451</v>
          </cell>
          <cell r="AV115">
            <v>0.15036345445801941</v>
          </cell>
          <cell r="AW115">
            <v>0.15230868675203849</v>
          </cell>
          <cell r="AX115">
            <v>0.15864728768639488</v>
          </cell>
          <cell r="AY115">
            <v>0.16959371306118828</v>
          </cell>
          <cell r="BJ115">
            <v>0.19881177763682228</v>
          </cell>
          <cell r="BK115">
            <v>0.20085638244206716</v>
          </cell>
          <cell r="BL115">
            <v>0.19603070666121686</v>
          </cell>
          <cell r="BM115">
            <v>-6.2794204926086952</v>
          </cell>
          <cell r="BN115">
            <v>-3.285966092857143</v>
          </cell>
          <cell r="BZ115">
            <v>0.24531548757170174</v>
          </cell>
          <cell r="CA115">
            <v>0.26174413216810744</v>
          </cell>
          <cell r="CB115">
            <v>0.25494889181441693</v>
          </cell>
          <cell r="CC115">
            <v>0.26732296790147747</v>
          </cell>
          <cell r="CD115">
            <v>0.27228721854553312</v>
          </cell>
          <cell r="CO115">
            <v>0.22684814518281293</v>
          </cell>
          <cell r="CP115">
            <v>0.18617688127862922</v>
          </cell>
          <cell r="CQ115">
            <v>0.16657760481133302</v>
          </cell>
          <cell r="CR115">
            <v>0.16680157820286939</v>
          </cell>
          <cell r="CS115">
            <v>0.17810628629105296</v>
          </cell>
          <cell r="DT115" t="e">
            <v>#DIV/0!</v>
          </cell>
          <cell r="DU115" t="e">
            <v>#DIV/0!</v>
          </cell>
          <cell r="DV115" t="e">
            <v>#DIV/0!</v>
          </cell>
          <cell r="DW115" t="e">
            <v>#DIV/0!</v>
          </cell>
          <cell r="DX115" t="e">
            <v>#DIV/0!</v>
          </cell>
          <cell r="EA115" t="e">
            <v>#DIV/0!</v>
          </cell>
          <cell r="EB115" t="e">
            <v>#DIV/0!</v>
          </cell>
          <cell r="EC115">
            <v>0.13158582758508056</v>
          </cell>
          <cell r="ED115">
            <v>9.9247272193480868E-2</v>
          </cell>
          <cell r="EE115">
            <v>0.12202552972645245</v>
          </cell>
          <cell r="EH115" t="e">
            <v>#DIV/0!</v>
          </cell>
          <cell r="EI115" t="e">
            <v>#DIV/0!</v>
          </cell>
          <cell r="EJ115" t="e">
            <v>#DIV/0!</v>
          </cell>
          <cell r="EK115" t="e">
            <v>#DIV/0!</v>
          </cell>
          <cell r="EL115" t="e">
            <v>#DIV/0!</v>
          </cell>
          <cell r="EO115">
            <v>0.27873733841775855</v>
          </cell>
          <cell r="EP115">
            <v>0.28907106473267774</v>
          </cell>
          <cell r="EQ115">
            <v>0.27554789834041171</v>
          </cell>
          <cell r="ER115">
            <v>0.28091783271730469</v>
          </cell>
          <cell r="ES115">
            <v>0.28595339688449967</v>
          </cell>
          <cell r="EV115">
            <v>0.19881177763682228</v>
          </cell>
          <cell r="EW115">
            <v>0.1601213070013682</v>
          </cell>
          <cell r="EX115">
            <v>0.15775201818603915</v>
          </cell>
          <cell r="EY115">
            <v>0.16630269578942336</v>
          </cell>
          <cell r="EZ115">
            <v>0.20482340701510918</v>
          </cell>
          <cell r="FC115">
            <v>0.28878873975376373</v>
          </cell>
          <cell r="FD115">
            <v>0.31574670758340734</v>
          </cell>
          <cell r="FE115">
            <v>0.29913151187318821</v>
          </cell>
          <cell r="FF115">
            <v>0.30543050760223367</v>
          </cell>
          <cell r="FG115">
            <v>0.30770106275686138</v>
          </cell>
        </row>
        <row r="116">
          <cell r="A116" t="str">
            <v>Other cash items</v>
          </cell>
        </row>
        <row r="117">
          <cell r="A117" t="str">
            <v>Acquisitions</v>
          </cell>
          <cell r="C117">
            <v>-779</v>
          </cell>
          <cell r="D117">
            <v>-542</v>
          </cell>
          <cell r="E117">
            <v>-550</v>
          </cell>
          <cell r="F117">
            <v>-750</v>
          </cell>
          <cell r="G117">
            <v>-750</v>
          </cell>
          <cell r="H117" t="e">
            <v>#REF!</v>
          </cell>
          <cell r="I117" t="e">
            <v>#REF!</v>
          </cell>
          <cell r="J117" t="e">
            <v>#REF!</v>
          </cell>
          <cell r="K117" t="e">
            <v>#REF!</v>
          </cell>
          <cell r="L117" t="e">
            <v>#REF!</v>
          </cell>
          <cell r="N117">
            <v>9.9999999999999995E-7</v>
          </cell>
          <cell r="S117">
            <v>0</v>
          </cell>
          <cell r="T117">
            <v>0</v>
          </cell>
          <cell r="U117">
            <v>0</v>
          </cell>
          <cell r="V117">
            <v>0</v>
          </cell>
          <cell r="W117">
            <v>0</v>
          </cell>
          <cell r="X117">
            <v>0</v>
          </cell>
          <cell r="Y117">
            <v>0</v>
          </cell>
          <cell r="Z117">
            <v>0</v>
          </cell>
          <cell r="AA117">
            <v>0</v>
          </cell>
          <cell r="AB117">
            <v>0</v>
          </cell>
          <cell r="AD117">
            <v>0</v>
          </cell>
          <cell r="AG117">
            <v>0</v>
          </cell>
          <cell r="AH117">
            <v>0</v>
          </cell>
          <cell r="AI117">
            <v>0</v>
          </cell>
          <cell r="AJ117">
            <v>0</v>
          </cell>
          <cell r="AK117">
            <v>0</v>
          </cell>
          <cell r="AL117">
            <v>0</v>
          </cell>
          <cell r="AM117">
            <v>0</v>
          </cell>
          <cell r="AN117">
            <v>0</v>
          </cell>
          <cell r="AO117">
            <v>0</v>
          </cell>
          <cell r="AP117">
            <v>0</v>
          </cell>
          <cell r="AR117">
            <v>0</v>
          </cell>
          <cell r="AU117">
            <v>0</v>
          </cell>
          <cell r="AV117">
            <v>0</v>
          </cell>
          <cell r="AW117">
            <v>0</v>
          </cell>
          <cell r="AX117">
            <v>0</v>
          </cell>
          <cell r="AY117">
            <v>0</v>
          </cell>
          <cell r="AZ117">
            <v>0</v>
          </cell>
          <cell r="BA117">
            <v>0</v>
          </cell>
          <cell r="BB117">
            <v>0</v>
          </cell>
          <cell r="BC117">
            <v>0</v>
          </cell>
          <cell r="BD117">
            <v>0</v>
          </cell>
          <cell r="BF117">
            <v>0</v>
          </cell>
          <cell r="BJ117">
            <v>0</v>
          </cell>
          <cell r="BK117">
            <v>0</v>
          </cell>
          <cell r="BL117">
            <v>0</v>
          </cell>
          <cell r="BM117">
            <v>0</v>
          </cell>
          <cell r="BN117">
            <v>0</v>
          </cell>
          <cell r="BO117">
            <v>0</v>
          </cell>
          <cell r="BP117">
            <v>0</v>
          </cell>
          <cell r="BQ117">
            <v>0</v>
          </cell>
          <cell r="BR117">
            <v>0</v>
          </cell>
          <cell r="BS117">
            <v>0</v>
          </cell>
          <cell r="BU117">
            <v>0</v>
          </cell>
          <cell r="BZ117">
            <v>0</v>
          </cell>
          <cell r="CA117">
            <v>0</v>
          </cell>
          <cell r="CB117">
            <v>0</v>
          </cell>
          <cell r="CC117">
            <v>0</v>
          </cell>
          <cell r="CD117">
            <v>0</v>
          </cell>
          <cell r="CE117">
            <v>0</v>
          </cell>
          <cell r="CF117">
            <v>0</v>
          </cell>
          <cell r="CG117">
            <v>0</v>
          </cell>
          <cell r="CH117">
            <v>0</v>
          </cell>
          <cell r="CI117">
            <v>0</v>
          </cell>
          <cell r="CK117">
            <v>0</v>
          </cell>
          <cell r="CO117">
            <v>0</v>
          </cell>
          <cell r="CP117">
            <v>0</v>
          </cell>
          <cell r="CQ117">
            <v>0</v>
          </cell>
          <cell r="CR117">
            <v>0</v>
          </cell>
          <cell r="CS117">
            <v>0</v>
          </cell>
          <cell r="CT117">
            <v>0</v>
          </cell>
          <cell r="CU117">
            <v>0</v>
          </cell>
          <cell r="CV117">
            <v>0</v>
          </cell>
          <cell r="CW117">
            <v>0</v>
          </cell>
          <cell r="CX117">
            <v>0</v>
          </cell>
          <cell r="CZ117">
            <v>0</v>
          </cell>
          <cell r="DD117">
            <v>0</v>
          </cell>
          <cell r="DE117">
            <v>0</v>
          </cell>
          <cell r="DF117">
            <v>0</v>
          </cell>
          <cell r="DG117">
            <v>0</v>
          </cell>
          <cell r="DH117">
            <v>0</v>
          </cell>
          <cell r="DI117">
            <v>0</v>
          </cell>
          <cell r="DJ117">
            <v>0</v>
          </cell>
          <cell r="DK117">
            <v>0</v>
          </cell>
          <cell r="DL117">
            <v>0</v>
          </cell>
          <cell r="DM117">
            <v>0</v>
          </cell>
          <cell r="DO117">
            <v>0</v>
          </cell>
          <cell r="DT117">
            <v>-779</v>
          </cell>
          <cell r="DU117">
            <v>-542</v>
          </cell>
          <cell r="DV117">
            <v>-550</v>
          </cell>
          <cell r="DW117">
            <v>-750</v>
          </cell>
          <cell r="DX117">
            <v>-750</v>
          </cell>
          <cell r="FC117">
            <v>0</v>
          </cell>
          <cell r="FD117">
            <v>0</v>
          </cell>
          <cell r="FE117">
            <v>0</v>
          </cell>
          <cell r="FF117">
            <v>0</v>
          </cell>
          <cell r="FG117">
            <v>0</v>
          </cell>
        </row>
        <row r="118">
          <cell r="A118" t="str">
            <v>Net proceeds (net of tax payments) from disposals</v>
          </cell>
          <cell r="C118">
            <v>169</v>
          </cell>
          <cell r="D118">
            <v>7169</v>
          </cell>
          <cell r="E118">
            <v>225</v>
          </cell>
          <cell r="F118">
            <v>0</v>
          </cell>
          <cell r="G118">
            <v>0</v>
          </cell>
          <cell r="H118" t="e">
            <v>#REF!</v>
          </cell>
          <cell r="I118" t="e">
            <v>#REF!</v>
          </cell>
          <cell r="J118" t="e">
            <v>#REF!</v>
          </cell>
          <cell r="K118" t="e">
            <v>#REF!</v>
          </cell>
          <cell r="L118" t="e">
            <v>#REF!</v>
          </cell>
          <cell r="N118">
            <v>0</v>
          </cell>
          <cell r="S118">
            <v>0</v>
          </cell>
          <cell r="T118">
            <v>0</v>
          </cell>
          <cell r="U118">
            <v>0</v>
          </cell>
          <cell r="V118">
            <v>0</v>
          </cell>
          <cell r="W118">
            <v>0</v>
          </cell>
          <cell r="X118">
            <v>0</v>
          </cell>
          <cell r="Y118">
            <v>0</v>
          </cell>
          <cell r="Z118">
            <v>0</v>
          </cell>
          <cell r="AA118">
            <v>0</v>
          </cell>
          <cell r="AB118">
            <v>0</v>
          </cell>
          <cell r="AD118">
            <v>0</v>
          </cell>
          <cell r="AG118">
            <v>0</v>
          </cell>
          <cell r="AH118">
            <v>0</v>
          </cell>
          <cell r="AI118">
            <v>0</v>
          </cell>
          <cell r="AJ118">
            <v>0</v>
          </cell>
          <cell r="AK118">
            <v>0</v>
          </cell>
          <cell r="AL118">
            <v>0</v>
          </cell>
          <cell r="AM118">
            <v>0</v>
          </cell>
          <cell r="AN118">
            <v>0</v>
          </cell>
          <cell r="AO118">
            <v>0</v>
          </cell>
          <cell r="AP118">
            <v>0</v>
          </cell>
          <cell r="AR118">
            <v>0</v>
          </cell>
          <cell r="AU118">
            <v>0</v>
          </cell>
          <cell r="AV118">
            <v>0</v>
          </cell>
          <cell r="AW118">
            <v>0</v>
          </cell>
          <cell r="AX118">
            <v>0</v>
          </cell>
          <cell r="AY118">
            <v>0</v>
          </cell>
          <cell r="AZ118">
            <v>0</v>
          </cell>
          <cell r="BA118">
            <v>0</v>
          </cell>
          <cell r="BB118">
            <v>0</v>
          </cell>
          <cell r="BC118">
            <v>0</v>
          </cell>
          <cell r="BD118">
            <v>0</v>
          </cell>
          <cell r="BF118">
            <v>0</v>
          </cell>
          <cell r="BJ118">
            <v>0</v>
          </cell>
          <cell r="BK118">
            <v>0</v>
          </cell>
          <cell r="BL118">
            <v>0</v>
          </cell>
          <cell r="BM118">
            <v>0</v>
          </cell>
          <cell r="BN118">
            <v>0</v>
          </cell>
          <cell r="BO118">
            <v>0</v>
          </cell>
          <cell r="BP118">
            <v>0</v>
          </cell>
          <cell r="BQ118">
            <v>0</v>
          </cell>
          <cell r="BR118">
            <v>0</v>
          </cell>
          <cell r="BS118">
            <v>0</v>
          </cell>
          <cell r="BU118">
            <v>0</v>
          </cell>
          <cell r="BZ118">
            <v>0</v>
          </cell>
          <cell r="CA118">
            <v>0</v>
          </cell>
          <cell r="CB118">
            <v>0</v>
          </cell>
          <cell r="CC118">
            <v>0</v>
          </cell>
          <cell r="CD118">
            <v>0</v>
          </cell>
          <cell r="CE118">
            <v>0</v>
          </cell>
          <cell r="CF118">
            <v>0</v>
          </cell>
          <cell r="CG118">
            <v>0</v>
          </cell>
          <cell r="CH118">
            <v>0</v>
          </cell>
          <cell r="CI118">
            <v>0</v>
          </cell>
          <cell r="CK118">
            <v>0</v>
          </cell>
          <cell r="CO118">
            <v>0</v>
          </cell>
          <cell r="CP118">
            <v>0</v>
          </cell>
          <cell r="CQ118">
            <v>0</v>
          </cell>
          <cell r="CR118">
            <v>0</v>
          </cell>
          <cell r="CS118">
            <v>0</v>
          </cell>
          <cell r="CT118">
            <v>0</v>
          </cell>
          <cell r="CU118">
            <v>0</v>
          </cell>
          <cell r="CV118">
            <v>0</v>
          </cell>
          <cell r="CW118">
            <v>0</v>
          </cell>
          <cell r="CX118">
            <v>0</v>
          </cell>
          <cell r="CZ118">
            <v>0</v>
          </cell>
          <cell r="DD118">
            <v>0</v>
          </cell>
          <cell r="DE118">
            <v>0</v>
          </cell>
          <cell r="DF118">
            <v>0</v>
          </cell>
          <cell r="DG118">
            <v>0</v>
          </cell>
          <cell r="DH118">
            <v>0</v>
          </cell>
          <cell r="DI118">
            <v>0</v>
          </cell>
          <cell r="DJ118">
            <v>0</v>
          </cell>
          <cell r="DK118">
            <v>0</v>
          </cell>
          <cell r="DL118">
            <v>0</v>
          </cell>
          <cell r="DM118">
            <v>0</v>
          </cell>
          <cell r="DO118">
            <v>0</v>
          </cell>
          <cell r="DT118">
            <v>169</v>
          </cell>
          <cell r="DU118">
            <v>7169</v>
          </cell>
          <cell r="DV118">
            <v>225</v>
          </cell>
          <cell r="DW118">
            <v>0</v>
          </cell>
          <cell r="DX118">
            <v>0</v>
          </cell>
          <cell r="FC118">
            <v>0</v>
          </cell>
          <cell r="FD118">
            <v>0</v>
          </cell>
          <cell r="FE118">
            <v>0</v>
          </cell>
          <cell r="FF118">
            <v>0</v>
          </cell>
          <cell r="FG118">
            <v>0</v>
          </cell>
        </row>
        <row r="119">
          <cell r="A119" t="str">
            <v>Dividends paid on common shares</v>
          </cell>
          <cell r="C119">
            <v>-553</v>
          </cell>
          <cell r="D119">
            <v>-611.55206633499995</v>
          </cell>
          <cell r="E119">
            <v>-645.95823867183947</v>
          </cell>
          <cell r="F119">
            <v>-961.64973469565439</v>
          </cell>
          <cell r="G119">
            <v>-1054.7684044115283</v>
          </cell>
          <cell r="H119" t="e">
            <v>#REF!</v>
          </cell>
          <cell r="I119" t="e">
            <v>#REF!</v>
          </cell>
          <cell r="J119" t="e">
            <v>#REF!</v>
          </cell>
          <cell r="K119" t="e">
            <v>#REF!</v>
          </cell>
          <cell r="L119" t="e">
            <v>#REF!</v>
          </cell>
          <cell r="S119">
            <v>0</v>
          </cell>
          <cell r="T119">
            <v>0</v>
          </cell>
          <cell r="U119">
            <v>0</v>
          </cell>
          <cell r="V119">
            <v>0</v>
          </cell>
          <cell r="W119">
            <v>0</v>
          </cell>
          <cell r="X119">
            <v>0</v>
          </cell>
          <cell r="Y119">
            <v>0</v>
          </cell>
          <cell r="Z119">
            <v>0</v>
          </cell>
          <cell r="AA119">
            <v>0</v>
          </cell>
          <cell r="AB119">
            <v>0</v>
          </cell>
          <cell r="AG119">
            <v>0</v>
          </cell>
          <cell r="AH119">
            <v>0</v>
          </cell>
          <cell r="AI119">
            <v>0</v>
          </cell>
          <cell r="AJ119">
            <v>0</v>
          </cell>
          <cell r="AK119">
            <v>0</v>
          </cell>
          <cell r="AL119">
            <v>0</v>
          </cell>
          <cell r="AM119">
            <v>0</v>
          </cell>
          <cell r="AN119">
            <v>0</v>
          </cell>
          <cell r="AO119">
            <v>0</v>
          </cell>
          <cell r="AP119">
            <v>0</v>
          </cell>
          <cell r="AU119">
            <v>0</v>
          </cell>
          <cell r="AV119">
            <v>0</v>
          </cell>
          <cell r="AW119">
            <v>0</v>
          </cell>
          <cell r="AX119">
            <v>0</v>
          </cell>
          <cell r="AY119">
            <v>0</v>
          </cell>
          <cell r="AZ119">
            <v>0</v>
          </cell>
          <cell r="BA119">
            <v>0</v>
          </cell>
          <cell r="BB119">
            <v>0</v>
          </cell>
          <cell r="BC119">
            <v>0</v>
          </cell>
          <cell r="BD119">
            <v>0</v>
          </cell>
          <cell r="BJ119">
            <v>0</v>
          </cell>
          <cell r="BK119">
            <v>0</v>
          </cell>
          <cell r="BL119">
            <v>0</v>
          </cell>
          <cell r="BM119">
            <v>0</v>
          </cell>
          <cell r="BN119">
            <v>0</v>
          </cell>
          <cell r="BO119">
            <v>0</v>
          </cell>
          <cell r="BP119">
            <v>0</v>
          </cell>
          <cell r="BQ119">
            <v>0</v>
          </cell>
          <cell r="BR119">
            <v>0</v>
          </cell>
          <cell r="BS119">
            <v>0</v>
          </cell>
          <cell r="BZ119">
            <v>0</v>
          </cell>
          <cell r="CA119">
            <v>0</v>
          </cell>
          <cell r="CB119">
            <v>0</v>
          </cell>
          <cell r="CC119">
            <v>0</v>
          </cell>
          <cell r="CD119">
            <v>0</v>
          </cell>
          <cell r="CE119">
            <v>0</v>
          </cell>
          <cell r="CF119">
            <v>0</v>
          </cell>
          <cell r="CG119">
            <v>0</v>
          </cell>
          <cell r="CH119">
            <v>0</v>
          </cell>
          <cell r="CI119">
            <v>0</v>
          </cell>
          <cell r="CO119">
            <v>0</v>
          </cell>
          <cell r="CP119">
            <v>0</v>
          </cell>
          <cell r="CQ119">
            <v>0</v>
          </cell>
          <cell r="CR119">
            <v>0</v>
          </cell>
          <cell r="CS119">
            <v>0</v>
          </cell>
          <cell r="CT119">
            <v>0</v>
          </cell>
          <cell r="CU119">
            <v>0</v>
          </cell>
          <cell r="CV119">
            <v>0</v>
          </cell>
          <cell r="CW119">
            <v>0</v>
          </cell>
          <cell r="CX119">
            <v>0</v>
          </cell>
          <cell r="DD119">
            <v>0</v>
          </cell>
          <cell r="DE119">
            <v>0</v>
          </cell>
          <cell r="DF119">
            <v>0</v>
          </cell>
          <cell r="DG119">
            <v>0</v>
          </cell>
          <cell r="DH119">
            <v>0</v>
          </cell>
          <cell r="DI119">
            <v>0</v>
          </cell>
          <cell r="DJ119">
            <v>0</v>
          </cell>
          <cell r="DK119">
            <v>0</v>
          </cell>
          <cell r="DL119">
            <v>0</v>
          </cell>
          <cell r="DM119">
            <v>0</v>
          </cell>
          <cell r="DT119">
            <v>-553</v>
          </cell>
          <cell r="DU119">
            <v>-611.55206633499995</v>
          </cell>
          <cell r="DV119">
            <v>-645.95823867183947</v>
          </cell>
          <cell r="DW119">
            <v>-961.64973469565439</v>
          </cell>
          <cell r="DX119">
            <v>-1054.7684044115283</v>
          </cell>
          <cell r="FC119">
            <v>0</v>
          </cell>
          <cell r="FD119">
            <v>0</v>
          </cell>
          <cell r="FE119">
            <v>0</v>
          </cell>
          <cell r="FF119">
            <v>0</v>
          </cell>
          <cell r="FG119">
            <v>0</v>
          </cell>
        </row>
        <row r="120">
          <cell r="A120" t="str">
            <v>Payments for Normal Course Issuer Bid</v>
          </cell>
          <cell r="C120">
            <v>-412</v>
          </cell>
          <cell r="D120">
            <v>-168</v>
          </cell>
          <cell r="E120">
            <v>-500</v>
          </cell>
          <cell r="F120">
            <v>-300</v>
          </cell>
          <cell r="G120">
            <v>-300</v>
          </cell>
          <cell r="H120" t="e">
            <v>#REF!</v>
          </cell>
          <cell r="I120" t="e">
            <v>#REF!</v>
          </cell>
          <cell r="J120" t="e">
            <v>#REF!</v>
          </cell>
          <cell r="K120" t="e">
            <v>#REF!</v>
          </cell>
          <cell r="L120" t="e">
            <v>#REF!</v>
          </cell>
          <cell r="S120">
            <v>0</v>
          </cell>
          <cell r="T120">
            <v>0</v>
          </cell>
          <cell r="U120">
            <v>0</v>
          </cell>
          <cell r="V120">
            <v>0</v>
          </cell>
          <cell r="W120">
            <v>0</v>
          </cell>
          <cell r="X120">
            <v>0</v>
          </cell>
          <cell r="Y120">
            <v>0</v>
          </cell>
          <cell r="Z120">
            <v>0</v>
          </cell>
          <cell r="AA120">
            <v>0</v>
          </cell>
          <cell r="AB120">
            <v>0</v>
          </cell>
          <cell r="AG120">
            <v>0</v>
          </cell>
          <cell r="AH120">
            <v>0</v>
          </cell>
          <cell r="AI120">
            <v>0</v>
          </cell>
          <cell r="AJ120">
            <v>0</v>
          </cell>
          <cell r="AK120">
            <v>0</v>
          </cell>
          <cell r="AL120">
            <v>0</v>
          </cell>
          <cell r="AM120">
            <v>0</v>
          </cell>
          <cell r="AN120">
            <v>0</v>
          </cell>
          <cell r="AO120">
            <v>0</v>
          </cell>
          <cell r="AP120">
            <v>0</v>
          </cell>
          <cell r="AU120">
            <v>0</v>
          </cell>
          <cell r="AV120">
            <v>0</v>
          </cell>
          <cell r="AW120">
            <v>0</v>
          </cell>
          <cell r="AX120">
            <v>0</v>
          </cell>
          <cell r="AY120">
            <v>0</v>
          </cell>
          <cell r="AZ120">
            <v>0</v>
          </cell>
          <cell r="BA120">
            <v>0</v>
          </cell>
          <cell r="BB120">
            <v>0</v>
          </cell>
          <cell r="BC120">
            <v>0</v>
          </cell>
          <cell r="BD120">
            <v>0</v>
          </cell>
          <cell r="BJ120">
            <v>0</v>
          </cell>
          <cell r="BK120">
            <v>0</v>
          </cell>
          <cell r="BL120">
            <v>0</v>
          </cell>
          <cell r="BM120">
            <v>0</v>
          </cell>
          <cell r="BN120">
            <v>0</v>
          </cell>
          <cell r="BO120">
            <v>0</v>
          </cell>
          <cell r="BP120">
            <v>0</v>
          </cell>
          <cell r="BQ120">
            <v>0</v>
          </cell>
          <cell r="BR120">
            <v>0</v>
          </cell>
          <cell r="BS120">
            <v>0</v>
          </cell>
          <cell r="BZ120">
            <v>0</v>
          </cell>
          <cell r="CA120">
            <v>0</v>
          </cell>
          <cell r="CB120">
            <v>0</v>
          </cell>
          <cell r="CC120">
            <v>0</v>
          </cell>
          <cell r="CD120">
            <v>0</v>
          </cell>
          <cell r="CE120">
            <v>0</v>
          </cell>
          <cell r="CF120">
            <v>0</v>
          </cell>
          <cell r="CG120">
            <v>0</v>
          </cell>
          <cell r="CH120">
            <v>0</v>
          </cell>
          <cell r="CI120">
            <v>0</v>
          </cell>
          <cell r="CO120">
            <v>0</v>
          </cell>
          <cell r="CP120">
            <v>0</v>
          </cell>
          <cell r="CQ120">
            <v>0</v>
          </cell>
          <cell r="CR120">
            <v>0</v>
          </cell>
          <cell r="CS120">
            <v>0</v>
          </cell>
          <cell r="CT120">
            <v>0</v>
          </cell>
          <cell r="CU120">
            <v>0</v>
          </cell>
          <cell r="CV120">
            <v>0</v>
          </cell>
          <cell r="CW120">
            <v>0</v>
          </cell>
          <cell r="CX120">
            <v>0</v>
          </cell>
          <cell r="DD120">
            <v>0</v>
          </cell>
          <cell r="DE120">
            <v>0</v>
          </cell>
          <cell r="DF120">
            <v>0</v>
          </cell>
          <cell r="DG120">
            <v>0</v>
          </cell>
          <cell r="DH120">
            <v>0</v>
          </cell>
          <cell r="DI120">
            <v>0</v>
          </cell>
          <cell r="DJ120">
            <v>0</v>
          </cell>
          <cell r="DK120">
            <v>0</v>
          </cell>
          <cell r="DL120">
            <v>0</v>
          </cell>
          <cell r="DM120">
            <v>0</v>
          </cell>
          <cell r="DT120">
            <v>-412</v>
          </cell>
          <cell r="DU120">
            <v>-168</v>
          </cell>
          <cell r="DV120">
            <v>-500</v>
          </cell>
          <cell r="DW120">
            <v>-300</v>
          </cell>
          <cell r="DX120">
            <v>-300</v>
          </cell>
          <cell r="FC120">
            <v>0</v>
          </cell>
          <cell r="FD120">
            <v>0</v>
          </cell>
          <cell r="FE120">
            <v>0</v>
          </cell>
          <cell r="FF120">
            <v>0</v>
          </cell>
          <cell r="FG120">
            <v>0</v>
          </cell>
        </row>
        <row r="121">
          <cell r="A121" t="str">
            <v>Sterling hedge premium</v>
          </cell>
          <cell r="C121">
            <v>0</v>
          </cell>
          <cell r="D121">
            <v>-76</v>
          </cell>
          <cell r="E121">
            <v>0</v>
          </cell>
          <cell r="F121">
            <v>0</v>
          </cell>
          <cell r="G121">
            <v>0</v>
          </cell>
          <cell r="DU121">
            <v>-76</v>
          </cell>
        </row>
        <row r="122">
          <cell r="A122" t="str">
            <v>Translation and other</v>
          </cell>
          <cell r="C122">
            <v>42</v>
          </cell>
          <cell r="D122">
            <v>-39</v>
          </cell>
          <cell r="E122">
            <v>0</v>
          </cell>
          <cell r="F122">
            <v>0</v>
          </cell>
          <cell r="G122">
            <v>0</v>
          </cell>
          <cell r="H122" t="e">
            <v>#REF!</v>
          </cell>
          <cell r="I122" t="e">
            <v>#REF!</v>
          </cell>
          <cell r="J122" t="e">
            <v>#REF!</v>
          </cell>
          <cell r="K122" t="e">
            <v>#REF!</v>
          </cell>
          <cell r="L122" t="e">
            <v>#REF!</v>
          </cell>
          <cell r="S122">
            <v>0</v>
          </cell>
          <cell r="T122">
            <v>0</v>
          </cell>
          <cell r="U122">
            <v>0</v>
          </cell>
          <cell r="V122">
            <v>0</v>
          </cell>
          <cell r="W122">
            <v>0</v>
          </cell>
          <cell r="X122">
            <v>0</v>
          </cell>
          <cell r="Y122">
            <v>0</v>
          </cell>
          <cell r="Z122">
            <v>0</v>
          </cell>
          <cell r="AA122">
            <v>0</v>
          </cell>
          <cell r="AB122">
            <v>0</v>
          </cell>
          <cell r="AG122">
            <v>0</v>
          </cell>
          <cell r="AH122">
            <v>0</v>
          </cell>
          <cell r="AI122">
            <v>0</v>
          </cell>
          <cell r="AJ122">
            <v>0</v>
          </cell>
          <cell r="AK122">
            <v>0</v>
          </cell>
          <cell r="AL122">
            <v>0</v>
          </cell>
          <cell r="AM122">
            <v>0</v>
          </cell>
          <cell r="AN122">
            <v>0</v>
          </cell>
          <cell r="AO122">
            <v>0</v>
          </cell>
          <cell r="AP122">
            <v>0</v>
          </cell>
          <cell r="AU122">
            <v>0</v>
          </cell>
          <cell r="AV122">
            <v>0</v>
          </cell>
          <cell r="AW122">
            <v>0</v>
          </cell>
          <cell r="AX122">
            <v>0</v>
          </cell>
          <cell r="AY122">
            <v>0</v>
          </cell>
          <cell r="AZ122">
            <v>0</v>
          </cell>
          <cell r="BA122">
            <v>0</v>
          </cell>
          <cell r="BB122">
            <v>0</v>
          </cell>
          <cell r="BC122">
            <v>0</v>
          </cell>
          <cell r="BD122">
            <v>0</v>
          </cell>
          <cell r="BJ122">
            <v>0</v>
          </cell>
          <cell r="BK122">
            <v>0</v>
          </cell>
          <cell r="BL122">
            <v>0</v>
          </cell>
          <cell r="BM122">
            <v>0</v>
          </cell>
          <cell r="BN122">
            <v>0</v>
          </cell>
          <cell r="BO122">
            <v>0</v>
          </cell>
          <cell r="BP122">
            <v>0</v>
          </cell>
          <cell r="BQ122">
            <v>0</v>
          </cell>
          <cell r="BR122">
            <v>0</v>
          </cell>
          <cell r="BS122">
            <v>0</v>
          </cell>
          <cell r="BZ122">
            <v>0</v>
          </cell>
          <cell r="CA122">
            <v>0</v>
          </cell>
          <cell r="CB122">
            <v>0</v>
          </cell>
          <cell r="CC122">
            <v>0</v>
          </cell>
          <cell r="CD122">
            <v>0</v>
          </cell>
          <cell r="CE122">
            <v>0</v>
          </cell>
          <cell r="CF122">
            <v>0</v>
          </cell>
          <cell r="CG122">
            <v>0</v>
          </cell>
          <cell r="CH122">
            <v>0</v>
          </cell>
          <cell r="CI122">
            <v>0</v>
          </cell>
          <cell r="CO122">
            <v>0</v>
          </cell>
          <cell r="CP122">
            <v>0</v>
          </cell>
          <cell r="CQ122">
            <v>0</v>
          </cell>
          <cell r="CR122">
            <v>0</v>
          </cell>
          <cell r="CS122">
            <v>0</v>
          </cell>
          <cell r="CT122">
            <v>0</v>
          </cell>
          <cell r="CU122">
            <v>0</v>
          </cell>
          <cell r="CV122">
            <v>0</v>
          </cell>
          <cell r="CW122">
            <v>0</v>
          </cell>
          <cell r="CX122">
            <v>0</v>
          </cell>
          <cell r="DD122">
            <v>0</v>
          </cell>
          <cell r="DE122">
            <v>0</v>
          </cell>
          <cell r="DF122">
            <v>0</v>
          </cell>
          <cell r="DG122">
            <v>0</v>
          </cell>
          <cell r="DH122">
            <v>0</v>
          </cell>
          <cell r="DI122">
            <v>0</v>
          </cell>
          <cell r="DJ122">
            <v>0</v>
          </cell>
          <cell r="DK122">
            <v>0</v>
          </cell>
          <cell r="DL122">
            <v>0</v>
          </cell>
          <cell r="DM122">
            <v>0</v>
          </cell>
          <cell r="DT122">
            <v>42</v>
          </cell>
          <cell r="DU122">
            <v>-39</v>
          </cell>
          <cell r="DV122">
            <v>0</v>
          </cell>
          <cell r="DW122">
            <v>0</v>
          </cell>
          <cell r="DX122">
            <v>0</v>
          </cell>
          <cell r="FC122">
            <v>0</v>
          </cell>
          <cell r="FD122">
            <v>0</v>
          </cell>
          <cell r="FE122">
            <v>0</v>
          </cell>
          <cell r="FF122">
            <v>0</v>
          </cell>
          <cell r="FG122">
            <v>0</v>
          </cell>
        </row>
        <row r="123">
          <cell r="C123">
            <v>-1533</v>
          </cell>
          <cell r="D123">
            <v>5732.4479336650002</v>
          </cell>
          <cell r="E123">
            <v>-1470.9582386718394</v>
          </cell>
          <cell r="F123">
            <v>-2011.6497346956544</v>
          </cell>
          <cell r="G123">
            <v>-2104.7684044115285</v>
          </cell>
          <cell r="H123" t="e">
            <v>#REF!</v>
          </cell>
          <cell r="I123" t="e">
            <v>#REF!</v>
          </cell>
          <cell r="J123" t="e">
            <v>#REF!</v>
          </cell>
          <cell r="K123" t="e">
            <v>#REF!</v>
          </cell>
          <cell r="L123" t="e">
            <v>#REF!</v>
          </cell>
          <cell r="S123">
            <v>0</v>
          </cell>
          <cell r="T123">
            <v>0</v>
          </cell>
          <cell r="U123">
            <v>0</v>
          </cell>
          <cell r="V123">
            <v>0</v>
          </cell>
          <cell r="W123">
            <v>0</v>
          </cell>
          <cell r="X123">
            <v>0</v>
          </cell>
          <cell r="Y123">
            <v>0</v>
          </cell>
          <cell r="Z123">
            <v>0</v>
          </cell>
          <cell r="AA123">
            <v>0</v>
          </cell>
          <cell r="AB123">
            <v>0</v>
          </cell>
          <cell r="AG123">
            <v>0</v>
          </cell>
          <cell r="AH123">
            <v>0</v>
          </cell>
          <cell r="AI123">
            <v>0</v>
          </cell>
          <cell r="AJ123">
            <v>0</v>
          </cell>
          <cell r="AK123">
            <v>0</v>
          </cell>
          <cell r="AL123">
            <v>0</v>
          </cell>
          <cell r="AM123">
            <v>0</v>
          </cell>
          <cell r="AN123">
            <v>0</v>
          </cell>
          <cell r="AO123">
            <v>0</v>
          </cell>
          <cell r="AP123">
            <v>0</v>
          </cell>
          <cell r="AU123">
            <v>0</v>
          </cell>
          <cell r="AV123">
            <v>0</v>
          </cell>
          <cell r="AW123">
            <v>0</v>
          </cell>
          <cell r="AX123">
            <v>0</v>
          </cell>
          <cell r="AY123">
            <v>0</v>
          </cell>
          <cell r="AZ123">
            <v>0</v>
          </cell>
          <cell r="BA123">
            <v>0</v>
          </cell>
          <cell r="BB123">
            <v>0</v>
          </cell>
          <cell r="BC123">
            <v>0</v>
          </cell>
          <cell r="BD123">
            <v>0</v>
          </cell>
          <cell r="BJ123">
            <v>0</v>
          </cell>
          <cell r="BK123">
            <v>0</v>
          </cell>
          <cell r="BL123">
            <v>0</v>
          </cell>
          <cell r="BM123">
            <v>0</v>
          </cell>
          <cell r="BN123">
            <v>0</v>
          </cell>
          <cell r="BO123">
            <v>0</v>
          </cell>
          <cell r="BP123">
            <v>0</v>
          </cell>
          <cell r="BQ123">
            <v>0</v>
          </cell>
          <cell r="BR123">
            <v>0</v>
          </cell>
          <cell r="BS123">
            <v>0</v>
          </cell>
          <cell r="BZ123">
            <v>0</v>
          </cell>
          <cell r="CA123">
            <v>0</v>
          </cell>
          <cell r="CB123">
            <v>0</v>
          </cell>
          <cell r="CC123">
            <v>0</v>
          </cell>
          <cell r="CD123">
            <v>0</v>
          </cell>
          <cell r="CE123">
            <v>0</v>
          </cell>
          <cell r="CF123">
            <v>0</v>
          </cell>
          <cell r="CG123">
            <v>0</v>
          </cell>
          <cell r="CH123">
            <v>0</v>
          </cell>
          <cell r="CI123">
            <v>0</v>
          </cell>
          <cell r="CO123">
            <v>0</v>
          </cell>
          <cell r="CP123">
            <v>0</v>
          </cell>
          <cell r="CQ123">
            <v>0</v>
          </cell>
          <cell r="CR123">
            <v>0</v>
          </cell>
          <cell r="CS123">
            <v>0</v>
          </cell>
          <cell r="CT123">
            <v>0</v>
          </cell>
          <cell r="CU123">
            <v>0</v>
          </cell>
          <cell r="CV123">
            <v>0</v>
          </cell>
          <cell r="CW123">
            <v>0</v>
          </cell>
          <cell r="CX123">
            <v>0</v>
          </cell>
          <cell r="DD123">
            <v>0</v>
          </cell>
          <cell r="DE123">
            <v>0</v>
          </cell>
          <cell r="DF123">
            <v>0</v>
          </cell>
          <cell r="DG123">
            <v>0</v>
          </cell>
          <cell r="DH123">
            <v>0</v>
          </cell>
          <cell r="DI123">
            <v>0</v>
          </cell>
          <cell r="DJ123">
            <v>0</v>
          </cell>
          <cell r="DK123">
            <v>0</v>
          </cell>
          <cell r="DL123">
            <v>0</v>
          </cell>
          <cell r="DM123">
            <v>0</v>
          </cell>
          <cell r="DT123">
            <v>-1533</v>
          </cell>
          <cell r="DU123">
            <v>5732.4479336650002</v>
          </cell>
          <cell r="DV123">
            <v>-1470.9582386718394</v>
          </cell>
          <cell r="DW123">
            <v>-2011.6497346956544</v>
          </cell>
          <cell r="DX123">
            <v>-2104.7684044115285</v>
          </cell>
          <cell r="FC123">
            <v>0</v>
          </cell>
          <cell r="FD123">
            <v>0</v>
          </cell>
          <cell r="FE123">
            <v>0</v>
          </cell>
          <cell r="FF123">
            <v>0</v>
          </cell>
          <cell r="FG123">
            <v>0</v>
          </cell>
        </row>
        <row r="125">
          <cell r="A125" t="str">
            <v>Net Cash Generated  (Used)</v>
          </cell>
          <cell r="C125">
            <v>355</v>
          </cell>
          <cell r="D125">
            <v>6990.7374801334663</v>
          </cell>
          <cell r="E125">
            <v>-578.94229920259818</v>
          </cell>
          <cell r="F125">
            <v>-600.41673223368844</v>
          </cell>
          <cell r="G125">
            <v>-50.70337853068304</v>
          </cell>
          <cell r="H125" t="e">
            <v>#REF!</v>
          </cell>
          <cell r="I125" t="e">
            <v>#REF!</v>
          </cell>
          <cell r="J125" t="e">
            <v>#REF!</v>
          </cell>
          <cell r="K125" t="e">
            <v>#REF!</v>
          </cell>
          <cell r="L125" t="e">
            <v>#REF!</v>
          </cell>
          <cell r="S125">
            <v>824</v>
          </cell>
          <cell r="T125">
            <v>956.7384324698279</v>
          </cell>
          <cell r="U125">
            <v>956.80000050585875</v>
          </cell>
          <cell r="V125">
            <v>1032.6723605759248</v>
          </cell>
          <cell r="W125">
            <v>1100.5225635550057</v>
          </cell>
          <cell r="X125">
            <v>1195.2447167137921</v>
          </cell>
          <cell r="Y125">
            <v>1288.7743457026102</v>
          </cell>
          <cell r="Z125">
            <v>1389.5794149116523</v>
          </cell>
          <cell r="AA125">
            <v>1498.2231216954958</v>
          </cell>
          <cell r="AB125">
            <v>1592.323819747656</v>
          </cell>
          <cell r="AG125">
            <v>169.88</v>
          </cell>
          <cell r="AH125">
            <v>174.05998879245479</v>
          </cell>
          <cell r="AI125">
            <v>224.452567756684</v>
          </cell>
          <cell r="AJ125">
            <v>247.36599246999998</v>
          </cell>
          <cell r="AK125">
            <v>269.27075847000003</v>
          </cell>
          <cell r="AL125">
            <v>316.27645451435308</v>
          </cell>
          <cell r="AM125">
            <v>345.59356481616226</v>
          </cell>
          <cell r="AN125">
            <v>377.62470958574852</v>
          </cell>
          <cell r="AO125">
            <v>412.62086397199687</v>
          </cell>
          <cell r="AP125">
            <v>421.353508866683</v>
          </cell>
          <cell r="AU125">
            <v>60.3</v>
          </cell>
          <cell r="AV125">
            <v>92.254245105505618</v>
          </cell>
          <cell r="AW125">
            <v>98.800003606493021</v>
          </cell>
          <cell r="AX125">
            <v>108.32434788406491</v>
          </cell>
          <cell r="AY125">
            <v>122.15831726004389</v>
          </cell>
          <cell r="AZ125">
            <v>134.28463161474338</v>
          </cell>
          <cell r="BA125">
            <v>147.56105228381682</v>
          </cell>
          <cell r="BB125">
            <v>162.09398519518217</v>
          </cell>
          <cell r="BC125">
            <v>177.99956496576814</v>
          </cell>
          <cell r="BD125">
            <v>195.45845870491527</v>
          </cell>
          <cell r="BJ125">
            <v>410.59999999999997</v>
          </cell>
          <cell r="BK125">
            <v>440.20214253513194</v>
          </cell>
          <cell r="BL125">
            <v>450.07244356393358</v>
          </cell>
          <cell r="BM125">
            <v>433.28001398999999</v>
          </cell>
          <cell r="BN125">
            <v>460.03525300000001</v>
          </cell>
          <cell r="BO125">
            <v>-99.763162953349735</v>
          </cell>
          <cell r="BP125">
            <v>-136.89875948960287</v>
          </cell>
          <cell r="BQ125">
            <v>-187.52210051374041</v>
          </cell>
          <cell r="BR125">
            <v>-256.18197542136255</v>
          </cell>
          <cell r="BS125" t="e">
            <v>#NUM!</v>
          </cell>
          <cell r="BZ125">
            <v>128.30000000000001</v>
          </cell>
          <cell r="CA125">
            <v>148.11751639162671</v>
          </cell>
          <cell r="CB125">
            <v>158.81970365282066</v>
          </cell>
          <cell r="CC125">
            <v>174.89183996400635</v>
          </cell>
          <cell r="CD125">
            <v>188.55824018000001</v>
          </cell>
          <cell r="CE125">
            <v>219.28931113558909</v>
          </cell>
          <cell r="CF125">
            <v>248.15725538142698</v>
          </cell>
          <cell r="CG125">
            <v>280.53035153259975</v>
          </cell>
          <cell r="CH125">
            <v>316.81934770671029</v>
          </cell>
          <cell r="CI125">
            <v>357.48231522197432</v>
          </cell>
          <cell r="CO125">
            <v>85</v>
          </cell>
          <cell r="CP125">
            <v>84.286026587113</v>
          </cell>
          <cell r="CQ125">
            <v>78.500000003402363</v>
          </cell>
          <cell r="CR125">
            <v>82.630999984830027</v>
          </cell>
          <cell r="CS125">
            <v>96.349000004010023</v>
          </cell>
          <cell r="CT125">
            <v>120.9829517391203</v>
          </cell>
          <cell r="CU125">
            <v>138.70194629779178</v>
          </cell>
          <cell r="CV125">
            <v>158.94486645196409</v>
          </cell>
          <cell r="CW125">
            <v>182.06515936240856</v>
          </cell>
          <cell r="CX125">
            <v>199.75027082084921</v>
          </cell>
          <cell r="DD125">
            <v>-1089.3359999999998</v>
          </cell>
          <cell r="DE125">
            <v>-506.34495737000015</v>
          </cell>
          <cell r="DF125">
            <v>-959.93402990999982</v>
          </cell>
          <cell r="DG125">
            <v>-551.22659769199993</v>
          </cell>
          <cell r="DH125">
            <v>-338.83904285999995</v>
          </cell>
          <cell r="DI125">
            <v>-237.28280320439893</v>
          </cell>
          <cell r="DJ125">
            <v>-177.86867109891534</v>
          </cell>
          <cell r="DK125">
            <v>-129.22461830775967</v>
          </cell>
          <cell r="DL125">
            <v>-94.089747775921694</v>
          </cell>
          <cell r="DM125">
            <v>-137.1156343735463</v>
          </cell>
          <cell r="DT125">
            <v>-1150.4000000000001</v>
          </cell>
          <cell r="DU125">
            <v>5639.4479336650002</v>
          </cell>
          <cell r="DV125">
            <v>-1524.9322906718394</v>
          </cell>
          <cell r="DW125">
            <v>-2011.6497346956544</v>
          </cell>
          <cell r="DX125">
            <v>-2104.7684044115285</v>
          </cell>
          <cell r="FC125">
            <v>884.3</v>
          </cell>
          <cell r="FD125">
            <v>1048.9926775753336</v>
          </cell>
          <cell r="FE125">
            <v>1055.6000041123518</v>
          </cell>
          <cell r="FF125">
            <v>1140.9967084599898</v>
          </cell>
          <cell r="FG125">
            <v>1222.6808808150497</v>
          </cell>
        </row>
        <row r="126">
          <cell r="A126" t="str">
            <v>Debt movements</v>
          </cell>
          <cell r="C126">
            <v>0</v>
          </cell>
          <cell r="D126">
            <v>0</v>
          </cell>
          <cell r="E126">
            <v>0</v>
          </cell>
          <cell r="F126">
            <v>0</v>
          </cell>
          <cell r="G126">
            <v>0</v>
          </cell>
          <cell r="H126" t="e">
            <v>#REF!</v>
          </cell>
          <cell r="I126" t="e">
            <v>#REF!</v>
          </cell>
          <cell r="J126" t="e">
            <v>#REF!</v>
          </cell>
          <cell r="K126" t="e">
            <v>#REF!</v>
          </cell>
          <cell r="L126" t="e">
            <v>#REF!</v>
          </cell>
        </row>
        <row r="127">
          <cell r="A127" t="str">
            <v>Increase/(decrease) in cash and cash equivalents</v>
          </cell>
          <cell r="C127">
            <v>355</v>
          </cell>
          <cell r="D127">
            <v>6990.7374801334663</v>
          </cell>
          <cell r="E127">
            <v>-578.94229920259818</v>
          </cell>
          <cell r="F127">
            <v>-600.41673223368844</v>
          </cell>
          <cell r="G127">
            <v>-50.70337853068304</v>
          </cell>
          <cell r="H127" t="e">
            <v>#REF!</v>
          </cell>
          <cell r="I127" t="e">
            <v>#REF!</v>
          </cell>
          <cell r="J127" t="e">
            <v>#REF!</v>
          </cell>
          <cell r="K127" t="e">
            <v>#REF!</v>
          </cell>
          <cell r="L127" t="e">
            <v>#REF!</v>
          </cell>
          <cell r="S127">
            <v>824</v>
          </cell>
          <cell r="T127">
            <v>956.7384324698279</v>
          </cell>
          <cell r="U127">
            <v>956.80000050585875</v>
          </cell>
          <cell r="V127">
            <v>1032.6723605759248</v>
          </cell>
          <cell r="W127">
            <v>1100.5225635550057</v>
          </cell>
          <cell r="X127">
            <v>1195.2447167137921</v>
          </cell>
          <cell r="Y127">
            <v>1288.7743457026102</v>
          </cell>
          <cell r="Z127">
            <v>1389.5794149116523</v>
          </cell>
          <cell r="AA127">
            <v>1498.2231216954958</v>
          </cell>
          <cell r="AB127">
            <v>1592.323819747656</v>
          </cell>
          <cell r="AG127">
            <v>169.88</v>
          </cell>
          <cell r="AH127">
            <v>174.05998879245479</v>
          </cell>
          <cell r="AI127">
            <v>224.452567756684</v>
          </cell>
          <cell r="AJ127">
            <v>247.36599246999998</v>
          </cell>
          <cell r="AK127">
            <v>269.27075847000003</v>
          </cell>
          <cell r="AL127">
            <v>316.27645451435308</v>
          </cell>
          <cell r="AM127">
            <v>345.59356481616226</v>
          </cell>
          <cell r="AN127">
            <v>377.62470958574852</v>
          </cell>
          <cell r="AO127">
            <v>412.62086397199687</v>
          </cell>
          <cell r="AP127">
            <v>421.353508866683</v>
          </cell>
          <cell r="AU127">
            <v>60.3</v>
          </cell>
          <cell r="AV127">
            <v>92.254245105505618</v>
          </cell>
          <cell r="AW127">
            <v>98.800003606493021</v>
          </cell>
          <cell r="AX127">
            <v>108.32434788406491</v>
          </cell>
          <cell r="AY127">
            <v>122.15831726004389</v>
          </cell>
          <cell r="AZ127">
            <v>134.28463161474338</v>
          </cell>
          <cell r="BA127">
            <v>147.56105228381682</v>
          </cell>
          <cell r="BB127">
            <v>162.09398519518217</v>
          </cell>
          <cell r="BC127">
            <v>177.99956496576814</v>
          </cell>
          <cell r="BD127">
            <v>195.45845870491527</v>
          </cell>
          <cell r="BJ127">
            <v>410.59999999999997</v>
          </cell>
          <cell r="BK127">
            <v>440.20214253513194</v>
          </cell>
          <cell r="BL127">
            <v>450.07244356393358</v>
          </cell>
          <cell r="BM127">
            <v>433.28001398999999</v>
          </cell>
          <cell r="BN127">
            <v>460.03525300000001</v>
          </cell>
          <cell r="BO127">
            <v>-99.763162953349735</v>
          </cell>
          <cell r="BP127">
            <v>-136.89875948960287</v>
          </cell>
          <cell r="BQ127">
            <v>-187.52210051374041</v>
          </cell>
          <cell r="BR127">
            <v>-256.18197542136255</v>
          </cell>
          <cell r="BS127" t="e">
            <v>#NUM!</v>
          </cell>
          <cell r="BZ127">
            <v>128.30000000000001</v>
          </cell>
          <cell r="CA127">
            <v>148.11751639162671</v>
          </cell>
          <cell r="CB127">
            <v>158.81970365282066</v>
          </cell>
          <cell r="CC127">
            <v>174.89183996400635</v>
          </cell>
          <cell r="CD127">
            <v>188.55824018000001</v>
          </cell>
          <cell r="CE127">
            <v>219.28931113558909</v>
          </cell>
          <cell r="CF127">
            <v>248.15725538142698</v>
          </cell>
          <cell r="CG127">
            <v>280.53035153259975</v>
          </cell>
          <cell r="CH127">
            <v>316.81934770671029</v>
          </cell>
          <cell r="CI127">
            <v>357.48231522197432</v>
          </cell>
          <cell r="CO127">
            <v>85</v>
          </cell>
          <cell r="CP127">
            <v>84.286026587113</v>
          </cell>
          <cell r="CQ127">
            <v>78.500000003402363</v>
          </cell>
          <cell r="CR127">
            <v>82.630999984830027</v>
          </cell>
          <cell r="CS127">
            <v>96.349000004010023</v>
          </cell>
          <cell r="CT127">
            <v>120.9829517391203</v>
          </cell>
          <cell r="CU127">
            <v>138.70194629779178</v>
          </cell>
          <cell r="CV127">
            <v>158.94486645196409</v>
          </cell>
          <cell r="CW127">
            <v>182.06515936240856</v>
          </cell>
          <cell r="CX127">
            <v>199.75027082084921</v>
          </cell>
          <cell r="DD127">
            <v>-1089.3359999999998</v>
          </cell>
          <cell r="DE127">
            <v>-506.34495737000015</v>
          </cell>
          <cell r="DF127">
            <v>-959.93402990999982</v>
          </cell>
          <cell r="DG127">
            <v>-551.22659769199993</v>
          </cell>
          <cell r="DH127">
            <v>-338.83904285999995</v>
          </cell>
          <cell r="DI127">
            <v>-237.28280320439893</v>
          </cell>
          <cell r="DJ127">
            <v>-177.86867109891534</v>
          </cell>
          <cell r="DK127">
            <v>-129.22461830775967</v>
          </cell>
          <cell r="DL127">
            <v>-94.089747775921694</v>
          </cell>
          <cell r="DM127">
            <v>-137.1156343735463</v>
          </cell>
          <cell r="DT127">
            <v>-1150.4000000000001</v>
          </cell>
          <cell r="DU127">
            <v>5639.4479336650002</v>
          </cell>
          <cell r="DV127">
            <v>-1524.9322906718394</v>
          </cell>
          <cell r="DW127">
            <v>-2011.6497346956544</v>
          </cell>
          <cell r="DX127">
            <v>-2104.7684044115285</v>
          </cell>
          <cell r="FC127">
            <v>884.3</v>
          </cell>
          <cell r="FD127">
            <v>1048.9926775753336</v>
          </cell>
          <cell r="FE127">
            <v>1055.6000041123518</v>
          </cell>
          <cell r="FF127">
            <v>1140.9967084599898</v>
          </cell>
          <cell r="FG127">
            <v>1222.6808808150497</v>
          </cell>
        </row>
        <row r="132">
          <cell r="A132" t="str">
            <v>Cash Adjusted Earnings Calculation</v>
          </cell>
        </row>
        <row r="133">
          <cell r="A133" t="str">
            <v>Earnings Attributable to Common Shares</v>
          </cell>
          <cell r="C133">
            <v>1357.364</v>
          </cell>
          <cell r="D133">
            <v>3998.2791773206841</v>
          </cell>
          <cell r="E133">
            <v>1090.0420748479503</v>
          </cell>
          <cell r="F133">
            <v>1474.0759467092837</v>
          </cell>
          <cell r="G133">
            <v>1891.0752394118294</v>
          </cell>
          <cell r="H133" t="e">
            <v>#REF!</v>
          </cell>
          <cell r="I133" t="e">
            <v>#REF!</v>
          </cell>
          <cell r="J133" t="e">
            <v>#REF!</v>
          </cell>
          <cell r="K133" t="e">
            <v>#REF!</v>
          </cell>
          <cell r="L133" t="e">
            <v>#REF!</v>
          </cell>
        </row>
        <row r="134">
          <cell r="A134" t="str">
            <v>Add / (deduct):</v>
          </cell>
        </row>
        <row r="135">
          <cell r="A135" t="str">
            <v>Amortization</v>
          </cell>
          <cell r="C135">
            <v>320.3</v>
          </cell>
          <cell r="D135">
            <v>344</v>
          </cell>
          <cell r="E135">
            <v>323</v>
          </cell>
          <cell r="F135">
            <v>308</v>
          </cell>
          <cell r="G135">
            <v>303</v>
          </cell>
        </row>
        <row r="136">
          <cell r="A136" t="str">
            <v>Other (income)/expense</v>
          </cell>
          <cell r="C136">
            <v>-125</v>
          </cell>
          <cell r="D136">
            <v>46.76</v>
          </cell>
          <cell r="E136">
            <v>40.1</v>
          </cell>
          <cell r="F136">
            <v>28.2</v>
          </cell>
          <cell r="G136">
            <v>29.7</v>
          </cell>
          <cell r="H136" t="e">
            <v>#REF!</v>
          </cell>
          <cell r="I136" t="e">
            <v>#REF!</v>
          </cell>
          <cell r="J136" t="e">
            <v>#REF!</v>
          </cell>
          <cell r="K136" t="e">
            <v>#REF!</v>
          </cell>
          <cell r="L136" t="e">
            <v>#REF!</v>
          </cell>
        </row>
        <row r="137">
          <cell r="A137" t="str">
            <v>Pension credit</v>
          </cell>
          <cell r="D137">
            <v>-34</v>
          </cell>
        </row>
        <row r="138">
          <cell r="A138" t="str">
            <v>Tax on above</v>
          </cell>
          <cell r="E138">
            <v>0</v>
          </cell>
          <cell r="F138">
            <v>0</v>
          </cell>
          <cell r="G138">
            <v>0</v>
          </cell>
          <cell r="H138" t="e">
            <v>#REF!</v>
          </cell>
          <cell r="I138" t="e">
            <v>#REF!</v>
          </cell>
          <cell r="J138" t="e">
            <v>#REF!</v>
          </cell>
          <cell r="K138" t="e">
            <v>#REF!</v>
          </cell>
          <cell r="L138" t="e">
            <v>#REF!</v>
          </cell>
        </row>
        <row r="139">
          <cell r="A139" t="str">
            <v>Tax (benefits) charges</v>
          </cell>
          <cell r="E139">
            <v>0</v>
          </cell>
          <cell r="F139">
            <v>0</v>
          </cell>
          <cell r="G139">
            <v>0</v>
          </cell>
          <cell r="H139" t="e">
            <v>#REF!</v>
          </cell>
          <cell r="I139" t="e">
            <v>#REF!</v>
          </cell>
          <cell r="J139" t="e">
            <v>#REF!</v>
          </cell>
          <cell r="K139" t="e">
            <v>#REF!</v>
          </cell>
          <cell r="L139" t="e">
            <v>#REF!</v>
          </cell>
        </row>
        <row r="140">
          <cell r="A140" t="str">
            <v>Discontinued operations</v>
          </cell>
          <cell r="C140">
            <v>-208</v>
          </cell>
          <cell r="D140">
            <v>-2908</v>
          </cell>
          <cell r="E140">
            <v>-0.34874189999999983</v>
          </cell>
          <cell r="F140">
            <v>0</v>
          </cell>
          <cell r="G140">
            <v>0</v>
          </cell>
          <cell r="H140" t="e">
            <v>#REF!</v>
          </cell>
          <cell r="I140" t="e">
            <v>#REF!</v>
          </cell>
          <cell r="J140" t="e">
            <v>#REF!</v>
          </cell>
          <cell r="K140" t="e">
            <v>#REF!</v>
          </cell>
          <cell r="L140" t="e">
            <v>#REF!</v>
          </cell>
        </row>
        <row r="141">
          <cell r="A141" t="str">
            <v>Cash Adjusted Earnings Attributable to common shares</v>
          </cell>
          <cell r="C141">
            <v>1344.664</v>
          </cell>
          <cell r="D141">
            <v>1447.0391773206848</v>
          </cell>
          <cell r="E141">
            <v>1452.7933329479501</v>
          </cell>
          <cell r="F141">
            <v>1810.2759467092837</v>
          </cell>
          <cell r="G141">
            <v>2223.7752394118293</v>
          </cell>
          <cell r="H141" t="e">
            <v>#REF!</v>
          </cell>
          <cell r="I141" t="e">
            <v>#REF!</v>
          </cell>
          <cell r="J141" t="e">
            <v>#REF!</v>
          </cell>
          <cell r="K141" t="e">
            <v>#REF!</v>
          </cell>
          <cell r="L141" t="e">
            <v>#REF!</v>
          </cell>
        </row>
        <row r="143">
          <cell r="A143" t="str">
            <v>Adjusted Earnings Attributable to common shares</v>
          </cell>
          <cell r="C143">
            <v>1024.364</v>
          </cell>
          <cell r="D143">
            <v>1103.0391773206848</v>
          </cell>
          <cell r="E143">
            <v>1129.7933329479501</v>
          </cell>
          <cell r="F143">
            <v>1502.2759467092837</v>
          </cell>
          <cell r="G143">
            <v>1920.7752394118293</v>
          </cell>
        </row>
        <row r="144">
          <cell r="A144" t="str">
            <v>Adjusted EPS</v>
          </cell>
          <cell r="C144">
            <v>1.2128392138290316</v>
          </cell>
          <cell r="D144">
            <v>1.3084687749948809</v>
          </cell>
          <cell r="E144">
            <v>1.3492325346828176</v>
          </cell>
          <cell r="F144">
            <v>1.8029944318587587</v>
          </cell>
          <cell r="G144">
            <v>2.3191985582600623</v>
          </cell>
        </row>
        <row r="145">
          <cell r="A145" t="str">
            <v>Adjusted earnings growth</v>
          </cell>
          <cell r="D145">
            <v>7.6803926456498584E-2</v>
          </cell>
          <cell r="E145">
            <v>2.4254945950561879E-2</v>
          </cell>
          <cell r="F145">
            <v>0.32969092921571885</v>
          </cell>
          <cell r="G145">
            <v>0.27857684443344977</v>
          </cell>
          <cell r="H145">
            <v>-1</v>
          </cell>
          <cell r="I145" t="e">
            <v>#DIV/0!</v>
          </cell>
          <cell r="J145" t="e">
            <v>#DIV/0!</v>
          </cell>
          <cell r="K145" t="e">
            <v>#DIV/0!</v>
          </cell>
          <cell r="L145" t="e">
            <v>#DIV/0!</v>
          </cell>
        </row>
        <row r="146">
          <cell r="A146" t="str">
            <v>Adjusted EPS growth</v>
          </cell>
          <cell r="D146">
            <v>7.8847682426048005E-2</v>
          </cell>
          <cell r="E146">
            <v>3.115378866270313E-2</v>
          </cell>
          <cell r="F146">
            <v>0.33631111429032745</v>
          </cell>
          <cell r="G146">
            <v>0.28630378290693548</v>
          </cell>
          <cell r="H146">
            <v>-1</v>
          </cell>
          <cell r="I146" t="e">
            <v>#DIV/0!</v>
          </cell>
          <cell r="J146" t="e">
            <v>#DIV/0!</v>
          </cell>
          <cell r="K146" t="e">
            <v>#DIV/0!</v>
          </cell>
          <cell r="L146" t="e">
            <v>#DIV/0!</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CF"/>
      <sheetName val="WACC"/>
      <sheetName val="2004 MS BS &amp; IS-new"/>
      <sheetName val="2004 MS BS &amp; IS-old"/>
      <sheetName val="Projections"/>
      <sheetName val="SSY"/>
      <sheetName val="APSG old"/>
      <sheetName val="APSG"/>
      <sheetName val="SYS"/>
      <sheetName val="CIC"/>
      <sheetName val="GCOM"/>
      <sheetName val="KentuckyMetrics"/>
      <sheetName val="VictoriaMetrics"/>
      <sheetName val="HaywardMetric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G - Hist. &amp; Proj."/>
      <sheetName val="The Shams Group - Hist. &amp; Proj."/>
      <sheetName val="TSG - Bal. Sheet"/>
      <sheetName val="TSG - Rev. Proj."/>
      <sheetName val="MCM Format - PL"/>
      <sheetName val="Depreciation Schedule"/>
      <sheetName val="MCM Format - BS"/>
      <sheetName val="MCM Format - Working Capital"/>
      <sheetName val="DCF"/>
      <sheetName val="LBO"/>
      <sheetName val="Proforma PL Account"/>
      <sheetName val="Hist. BS"/>
      <sheetName val="WACC Analysis Output"/>
      <sheetName val="Calculating Asset Beta"/>
      <sheetName val="Public Comps Multiples"/>
      <sheetName val="Prec. Trx. Pitch"/>
      <sheetName val="Prec. Trx (07-09) Val Comm"/>
      <sheetName val="Multiple Range"/>
      <sheetName val="Football Field"/>
      <sheetName val="EV Sensitivity Analysis"/>
      <sheetName val="Peer Analysis"/>
      <sheetName val="Revenue Segmentation"/>
      <sheetName val="TSG Revenue"/>
      <sheetName val="Income Statements"/>
      <sheetName val="GCOM"/>
      <sheetName val="Output_Revenue Bridge"/>
      <sheetName val="Headcount and Oil Price"/>
      <sheetName val="BOE Stats"/>
      <sheetName val="IS Out"/>
      <sheetName val="Freight Rate Summary"/>
      <sheetName val="Shrs Traded 1yr"/>
      <sheetName val="Stock Data"/>
      <sheetName val="VAL MATRIX"/>
      <sheetName val="Benchmarking"/>
      <sheetName val="Assumptions"/>
      <sheetName val="U.S. Endo"/>
      <sheetName val="Practice-Level Consol"/>
      <sheetName val="AMA-B"/>
      <sheetName val="RED-B"/>
      <sheetName val="RKY-B"/>
      <sheetName val="HGL-B"/>
      <sheetName val="ATX-B"/>
      <sheetName val="LAKE-B"/>
      <sheetName val="TWE-B"/>
      <sheetName val="AMA-Payroll"/>
      <sheetName val="RED-Payroll"/>
      <sheetName val="RKY-Payroll"/>
      <sheetName val="HGL-Payroll"/>
      <sheetName val="ATX-Payroll"/>
      <sheetName val="LAKE-Payroll"/>
      <sheetName val="TWE-Payroll"/>
      <sheetName val="Endo-Payroll"/>
      <sheetName val="BOD Meeting - FS"/>
      <sheetName val="BOD Meeting - Capex"/>
      <sheetName val="BOD Meeting - Add-backs"/>
      <sheetName val="BOD Meeting - SS"/>
      <sheetName val="BOD Meeting - EBITDA by Month"/>
      <sheetName val="BOD Meeting - Rev by Month"/>
      <sheetName val="BOD Meeting - PF Rev &amp; EBITDA"/>
    </sheetNames>
    <sheetDataSet>
      <sheetData sheetId="0"/>
      <sheetData sheetId="1"/>
      <sheetData sheetId="2"/>
      <sheetData sheetId="3"/>
      <sheetData sheetId="4"/>
      <sheetData sheetId="5"/>
      <sheetData sheetId="6"/>
      <sheetData sheetId="7"/>
      <sheetData sheetId="8"/>
      <sheetData sheetId="9"/>
      <sheetData sheetId="10"/>
      <sheetData sheetId="11">
        <row r="3">
          <cell r="B3" t="str">
            <v>Weighted Average Cost of Capital</v>
          </cell>
        </row>
      </sheetData>
      <sheetData sheetId="12">
        <row r="3">
          <cell r="B3" t="str">
            <v>Weighted Average Cost of Capital</v>
          </cell>
        </row>
        <row r="5">
          <cell r="B5" t="str">
            <v>Asset Beta Based - Generally Recommended Methodology</v>
          </cell>
        </row>
        <row r="8">
          <cell r="B8" t="str">
            <v>WACC Analysis</v>
          </cell>
          <cell r="C8"/>
          <cell r="D8"/>
          <cell r="E8"/>
          <cell r="F8"/>
          <cell r="G8" t="str">
            <v>Asset Beta Analysis</v>
          </cell>
        </row>
        <row r="10">
          <cell r="C10" t="str">
            <v>Low</v>
          </cell>
          <cell r="D10"/>
          <cell r="E10" t="str">
            <v>High</v>
          </cell>
          <cell r="F10"/>
          <cell r="G10"/>
          <cell r="H10"/>
          <cell r="I10" t="str">
            <v>Adjusted</v>
          </cell>
          <cell r="J10"/>
          <cell r="K10" t="str">
            <v>Market</v>
          </cell>
          <cell r="L10" t="str">
            <v>Asset</v>
          </cell>
        </row>
        <row r="11">
          <cell r="B11" t="str">
            <v>Cost of Equity</v>
          </cell>
          <cell r="C11"/>
          <cell r="D11"/>
          <cell r="E11"/>
          <cell r="F11"/>
          <cell r="G11" t="str">
            <v>Company</v>
          </cell>
          <cell r="H11"/>
          <cell r="I11" t="str">
            <v>Equity Beta</v>
          </cell>
          <cell r="J11" t="str">
            <v>Debt Beta</v>
          </cell>
          <cell r="K11" t="str">
            <v>Leverage</v>
          </cell>
          <cell r="L11" t="str">
            <v>Beta</v>
          </cell>
        </row>
        <row r="12">
          <cell r="B12" t="str">
            <v>U.S. Risk Free Rate (30 Year U.S. Treasury)</v>
          </cell>
          <cell r="C12">
            <v>3.7699999999999997E-2</v>
          </cell>
          <cell r="D12"/>
          <cell r="E12">
            <v>4.5499999999999999E-2</v>
          </cell>
          <cell r="F12"/>
          <cell r="G12" t="str">
            <v>Athenahealth, Inc.</v>
          </cell>
          <cell r="H12"/>
          <cell r="I12">
            <v>1.00064</v>
          </cell>
          <cell r="J12">
            <v>0</v>
          </cell>
          <cell r="K12">
            <v>8.27527956049985E-2</v>
          </cell>
          <cell r="L12">
            <v>0.94952384361017517</v>
          </cell>
        </row>
        <row r="13">
          <cell r="G13" t="str">
            <v>Cerner Corp.</v>
          </cell>
          <cell r="H13"/>
          <cell r="I13">
            <v>1.10616</v>
          </cell>
          <cell r="J13">
            <v>0</v>
          </cell>
          <cell r="K13">
            <v>9.4143242703235847E-2</v>
          </cell>
          <cell r="L13">
            <v>1.0337713778387692</v>
          </cell>
        </row>
        <row r="14">
          <cell r="B14" t="str">
            <v>Equity Market Risk Premium</v>
          </cell>
          <cell r="C14">
            <v>0.08</v>
          </cell>
          <cell r="D14"/>
          <cell r="E14">
            <v>0.11</v>
          </cell>
          <cell r="F14"/>
          <cell r="G14" t="str">
            <v>Eclipsys Corp.</v>
          </cell>
          <cell r="H14"/>
          <cell r="I14">
            <v>1.6939299999999999</v>
          </cell>
          <cell r="J14">
            <v>0</v>
          </cell>
          <cell r="K14">
            <v>0.20532598750019387</v>
          </cell>
          <cell r="L14">
            <v>1.4600401397150216</v>
          </cell>
        </row>
        <row r="15">
          <cell r="B15" t="str">
            <v>Asset Beta</v>
          </cell>
          <cell r="C15">
            <v>0.80570877155012255</v>
          </cell>
          <cell r="D15"/>
          <cell r="E15">
            <v>0.80570877155012255</v>
          </cell>
          <cell r="F15"/>
          <cell r="G15" t="str">
            <v>HMS Holdings Corp.</v>
          </cell>
          <cell r="H15"/>
          <cell r="I15">
            <v>0.13555</v>
          </cell>
          <cell r="J15">
            <v>0</v>
          </cell>
          <cell r="K15">
            <v>6.4820149806568444E-2</v>
          </cell>
          <cell r="L15">
            <v>0.1301595651638093</v>
          </cell>
        </row>
        <row r="16">
          <cell r="B16" t="str">
            <v>Relevered Equity Beta</v>
          </cell>
          <cell r="C16">
            <v>0.89280541391039869</v>
          </cell>
          <cell r="D16"/>
          <cell r="E16">
            <v>0.89280541391039869</v>
          </cell>
          <cell r="F16"/>
          <cell r="G16" t="str">
            <v>Allscripts-Misys Healthcare Solutions, Inc.</v>
          </cell>
          <cell r="H16"/>
          <cell r="I16" t="str">
            <v>NA</v>
          </cell>
          <cell r="J16">
            <v>0</v>
          </cell>
          <cell r="K16">
            <v>5.2901900359527479E-2</v>
          </cell>
          <cell r="L16" t="str">
            <v>NA</v>
          </cell>
        </row>
        <row r="17">
          <cell r="B17" t="str">
            <v>Debt Beta</v>
          </cell>
          <cell r="C17">
            <v>0.1</v>
          </cell>
          <cell r="D17"/>
          <cell r="E17">
            <v>0.1</v>
          </cell>
          <cell r="F17"/>
          <cell r="G17" t="str">
            <v>Phase Forward Inc.</v>
          </cell>
          <cell r="H17"/>
          <cell r="I17">
            <v>0.84862000000000004</v>
          </cell>
          <cell r="J17">
            <v>0</v>
          </cell>
          <cell r="K17">
            <v>0</v>
          </cell>
          <cell r="L17">
            <v>0.84862000000000004</v>
          </cell>
        </row>
        <row r="18">
          <cell r="B18" t="str">
            <v>Debt/Capitalization (Market)</v>
          </cell>
          <cell r="C18">
            <v>0.16166422450042592</v>
          </cell>
          <cell r="D18"/>
          <cell r="E18">
            <v>0.16166422450042592</v>
          </cell>
          <cell r="F18"/>
          <cell r="G18" t="str">
            <v>PSS World Medical Inc.</v>
          </cell>
          <cell r="H18"/>
          <cell r="I18">
            <v>0.75797000000000003</v>
          </cell>
          <cell r="J18">
            <v>0.3</v>
          </cell>
          <cell r="K18">
            <v>0.37024704056904761</v>
          </cell>
          <cell r="L18">
            <v>0.6358867882287571</v>
          </cell>
        </row>
        <row r="19">
          <cell r="B19" t="str">
            <v>Effective Marginal Tax Rate</v>
          </cell>
          <cell r="C19">
            <v>0.36</v>
          </cell>
          <cell r="D19"/>
          <cell r="E19">
            <v>0.36</v>
          </cell>
          <cell r="F19"/>
          <cell r="G19" t="str">
            <v>Quality Systems Inc.</v>
          </cell>
          <cell r="H19"/>
          <cell r="I19">
            <v>1.0677700000000001</v>
          </cell>
          <cell r="J19">
            <v>0</v>
          </cell>
          <cell r="K19">
            <v>0</v>
          </cell>
          <cell r="L19">
            <v>1.0677700000000001</v>
          </cell>
        </row>
        <row r="20">
          <cell r="B20" t="str">
            <v>Adjusted Equity Market Risk Premium</v>
          </cell>
          <cell r="C20">
            <v>7.1424433112831892E-2</v>
          </cell>
          <cell r="D20"/>
          <cell r="E20">
            <v>9.8208595530143855E-2</v>
          </cell>
          <cell r="F20"/>
          <cell r="G20" t="str">
            <v>Res-Care Inc.</v>
          </cell>
          <cell r="H20"/>
          <cell r="I20">
            <v>1.008</v>
          </cell>
          <cell r="J20">
            <v>0.3</v>
          </cell>
          <cell r="K20">
            <v>0.36027270483711749</v>
          </cell>
          <cell r="L20">
            <v>0.82150474558553066</v>
          </cell>
        </row>
        <row r="21">
          <cell r="B21" t="str">
            <v>Small Cap Risk Premium</v>
          </cell>
          <cell r="C21">
            <v>0.1</v>
          </cell>
          <cell r="D21"/>
          <cell r="E21">
            <v>0.15</v>
          </cell>
          <cell r="F21"/>
          <cell r="G21" t="str">
            <v>Vital Images Inc.</v>
          </cell>
          <cell r="H21"/>
          <cell r="I21">
            <v>1.2882400000000001</v>
          </cell>
          <cell r="J21">
            <v>0</v>
          </cell>
          <cell r="K21">
            <v>0</v>
          </cell>
          <cell r="L21">
            <v>1.2882400000000001</v>
          </cell>
        </row>
        <row r="22">
          <cell r="G22" t="str">
            <v>Computer Programs &amp; Systems Inc.</v>
          </cell>
          <cell r="H22"/>
          <cell r="I22">
            <v>0.55974000000000002</v>
          </cell>
          <cell r="J22">
            <v>0</v>
          </cell>
          <cell r="K22">
            <v>0</v>
          </cell>
          <cell r="L22">
            <v>0.55974000000000002</v>
          </cell>
        </row>
        <row r="23">
          <cell r="B23" t="str">
            <v>Cost of Equity</v>
          </cell>
          <cell r="C23">
            <v>0.20912443311283191</v>
          </cell>
          <cell r="D23"/>
          <cell r="E23">
            <v>0.29370859553014383</v>
          </cell>
          <cell r="F23"/>
          <cell r="G23" t="str">
            <v>MedAssets, Inc.</v>
          </cell>
          <cell r="H23"/>
          <cell r="I23" t="str">
            <v>NA</v>
          </cell>
          <cell r="J23">
            <v>0.3</v>
          </cell>
          <cell r="K23">
            <v>0.38332941797424408</v>
          </cell>
          <cell r="L23" t="str">
            <v>NA</v>
          </cell>
        </row>
        <row r="24">
          <cell r="G24" t="str">
            <v>AmerisourceBergen Corporation</v>
          </cell>
          <cell r="H24"/>
          <cell r="I24">
            <v>0.71416999999999997</v>
          </cell>
          <cell r="J24">
            <v>0.3</v>
          </cell>
          <cell r="K24">
            <v>0.29958722124101284</v>
          </cell>
          <cell r="L24">
            <v>0.62745886760640679</v>
          </cell>
        </row>
        <row r="25">
          <cell r="B25" t="str">
            <v>Cost of Debt</v>
          </cell>
          <cell r="C25"/>
          <cell r="D25"/>
          <cell r="E25"/>
          <cell r="F25"/>
          <cell r="G25" t="str">
            <v>McKesson Corp.</v>
          </cell>
          <cell r="H25"/>
          <cell r="I25">
            <v>0.84955000000000003</v>
          </cell>
          <cell r="J25">
            <v>0.3</v>
          </cell>
          <cell r="K25">
            <v>0.28576309794988608</v>
          </cell>
          <cell r="L25">
            <v>0.71918754795558137</v>
          </cell>
        </row>
        <row r="26">
          <cell r="B26" t="str">
            <v>U.S. Risk Free Rate (10 Year U.S. Treasury)</v>
          </cell>
          <cell r="C26">
            <v>3.7100000000000001E-2</v>
          </cell>
          <cell r="D26"/>
          <cell r="E26">
            <v>0.04</v>
          </cell>
          <cell r="F26"/>
          <cell r="G26" t="str">
            <v>Owens &amp; Minor Inc.</v>
          </cell>
          <cell r="H26"/>
          <cell r="I26">
            <v>0.39195000000000002</v>
          </cell>
          <cell r="J26">
            <v>0</v>
          </cell>
          <cell r="K26">
            <v>0.22581980896055637</v>
          </cell>
          <cell r="L26">
            <v>0.3323111544475415</v>
          </cell>
        </row>
        <row r="27">
          <cell r="B27" t="str">
            <v>Credit Spread</v>
          </cell>
          <cell r="C27">
            <v>4.6676799999999997E-2</v>
          </cell>
          <cell r="D27"/>
          <cell r="E27">
            <v>6.5500000000000003E-2</v>
          </cell>
        </row>
        <row r="28">
          <cell r="B28" t="str">
            <v>Cost of Debt (Pretax)</v>
          </cell>
          <cell r="C28">
            <v>8.3776799999999998E-2</v>
          </cell>
          <cell r="D28"/>
          <cell r="E28">
            <v>0.10550000000000001</v>
          </cell>
        </row>
        <row r="30">
          <cell r="B30" t="str">
            <v>Cost of Debt (After-tax)</v>
          </cell>
          <cell r="C30">
            <v>5.3617152000000001E-2</v>
          </cell>
          <cell r="D30"/>
          <cell r="E30">
            <v>6.7520000000000011E-2</v>
          </cell>
        </row>
        <row r="31">
          <cell r="G31" t="str">
            <v>Median</v>
          </cell>
          <cell r="H31"/>
          <cell r="I31">
            <v>0.84955000000000003</v>
          </cell>
          <cell r="J31">
            <v>0</v>
          </cell>
          <cell r="K31">
            <v>9.4143242703235847E-2</v>
          </cell>
          <cell r="L31">
            <v>0.82150474558553066</v>
          </cell>
        </row>
        <row r="32">
          <cell r="B32" t="str">
            <v>WACC</v>
          </cell>
          <cell r="C32">
            <v>0.1839844691075562</v>
          </cell>
          <cell r="D32"/>
          <cell r="E32">
            <v>0.25714199164292262</v>
          </cell>
          <cell r="F32"/>
          <cell r="G32" t="str">
            <v>Mean</v>
          </cell>
          <cell r="H32"/>
          <cell r="I32">
            <v>0.87863769230769229</v>
          </cell>
          <cell r="J32">
            <v>0.1</v>
          </cell>
          <cell r="K32">
            <v>0.16166422450042592</v>
          </cell>
          <cell r="L32">
            <v>0.80570877155012255</v>
          </cell>
        </row>
        <row r="45">
          <cell r="B45" t="str">
            <v>Weighted Average Cost of Capital</v>
          </cell>
        </row>
        <row r="46">
          <cell r="G46" t="str">
            <v>Equity Beta Analysis</v>
          </cell>
        </row>
        <row r="47">
          <cell r="B47" t="str">
            <v>Equity Beta Based</v>
          </cell>
        </row>
        <row r="48">
          <cell r="I48" t="str">
            <v>Adjusted</v>
          </cell>
          <cell r="J48" t="str">
            <v>Market</v>
          </cell>
        </row>
        <row r="49">
          <cell r="I49" t="str">
            <v>Equity Beta</v>
          </cell>
          <cell r="J49" t="str">
            <v>Leverage</v>
          </cell>
        </row>
        <row r="50">
          <cell r="B50" t="str">
            <v>WACC Analysis</v>
          </cell>
          <cell r="C50"/>
          <cell r="D50"/>
          <cell r="E50"/>
          <cell r="F50"/>
          <cell r="G50" t="str">
            <v>Athenahealth, Inc.</v>
          </cell>
          <cell r="H50"/>
          <cell r="I50">
            <v>1.00064</v>
          </cell>
          <cell r="J50">
            <v>8.27527956049985E-2</v>
          </cell>
        </row>
        <row r="51">
          <cell r="C51" t="str">
            <v>Low</v>
          </cell>
          <cell r="D51"/>
          <cell r="E51" t="str">
            <v>High</v>
          </cell>
          <cell r="F51"/>
          <cell r="G51" t="str">
            <v>Cerner Corp.</v>
          </cell>
          <cell r="H51"/>
          <cell r="I51">
            <v>1.10616</v>
          </cell>
          <cell r="J51">
            <v>9.4143242703235847E-2</v>
          </cell>
        </row>
        <row r="52">
          <cell r="B52" t="str">
            <v>Cost of Equity</v>
          </cell>
          <cell r="C52"/>
          <cell r="D52"/>
          <cell r="E52"/>
          <cell r="F52"/>
          <cell r="G52" t="str">
            <v>Eclipsys Corp.</v>
          </cell>
          <cell r="H52"/>
          <cell r="I52">
            <v>1.6939299999999999</v>
          </cell>
          <cell r="J52">
            <v>0.20532598750019387</v>
          </cell>
        </row>
        <row r="53">
          <cell r="B53" t="str">
            <v>U.S. Risk Free Rate (30 Year U.S. Treasury)</v>
          </cell>
          <cell r="C53">
            <v>3.7699999999999997E-2</v>
          </cell>
          <cell r="D53"/>
          <cell r="E53">
            <v>3.7699999999999997E-2</v>
          </cell>
          <cell r="F53"/>
          <cell r="G53" t="str">
            <v>HMS Holdings Corp.</v>
          </cell>
          <cell r="H53"/>
          <cell r="I53">
            <v>0.13555</v>
          </cell>
          <cell r="J53">
            <v>6.4820149806568444E-2</v>
          </cell>
        </row>
        <row r="54">
          <cell r="G54" t="str">
            <v>Allscripts-Misys Healthcare Solutions, Inc.</v>
          </cell>
          <cell r="H54"/>
          <cell r="I54" t="str">
            <v>NA</v>
          </cell>
          <cell r="J54">
            <v>5.2901900359527479E-2</v>
          </cell>
        </row>
        <row r="55">
          <cell r="B55" t="str">
            <v>Equity Market Risk Premium</v>
          </cell>
          <cell r="C55">
            <v>0.08</v>
          </cell>
          <cell r="D55"/>
          <cell r="E55">
            <v>0.11</v>
          </cell>
          <cell r="F55"/>
          <cell r="G55" t="str">
            <v>Phase Forward Inc.</v>
          </cell>
          <cell r="H55"/>
          <cell r="I55">
            <v>0.84862000000000004</v>
          </cell>
          <cell r="J55">
            <v>0</v>
          </cell>
        </row>
        <row r="56">
          <cell r="B56" t="str">
            <v>Equity Beta</v>
          </cell>
          <cell r="C56">
            <v>0.84955000000000003</v>
          </cell>
          <cell r="D56"/>
          <cell r="E56">
            <v>0.84955000000000003</v>
          </cell>
          <cell r="F56"/>
          <cell r="G56" t="str">
            <v>PSS World Medical Inc.</v>
          </cell>
          <cell r="H56"/>
          <cell r="I56">
            <v>0.75797000000000003</v>
          </cell>
          <cell r="J56">
            <v>0.37024704056904761</v>
          </cell>
        </row>
        <row r="57">
          <cell r="B57" t="str">
            <v>Adjusted Equity Market Risk Premium</v>
          </cell>
          <cell r="C57">
            <v>6.7964000000000011E-2</v>
          </cell>
          <cell r="D57"/>
          <cell r="E57">
            <v>9.3450500000000006E-2</v>
          </cell>
          <cell r="F57"/>
          <cell r="G57" t="str">
            <v>Quality Systems Inc.</v>
          </cell>
          <cell r="H57"/>
          <cell r="I57">
            <v>1.0677700000000001</v>
          </cell>
          <cell r="J57">
            <v>0</v>
          </cell>
        </row>
        <row r="58">
          <cell r="B58" t="str">
            <v>Small Cap Risk Premium</v>
          </cell>
          <cell r="C58">
            <v>0.1</v>
          </cell>
          <cell r="D58"/>
          <cell r="E58">
            <v>0.15</v>
          </cell>
          <cell r="F58"/>
          <cell r="G58" t="str">
            <v>Res-Care Inc.</v>
          </cell>
          <cell r="H58"/>
          <cell r="I58">
            <v>1.008</v>
          </cell>
          <cell r="J58">
            <v>0.36027270483711749</v>
          </cell>
        </row>
        <row r="59">
          <cell r="G59" t="str">
            <v>Vital Images Inc.</v>
          </cell>
          <cell r="H59"/>
          <cell r="I59">
            <v>1.2882400000000001</v>
          </cell>
          <cell r="J59">
            <v>0</v>
          </cell>
        </row>
        <row r="60">
          <cell r="B60" t="str">
            <v>Cost of Equity</v>
          </cell>
          <cell r="C60">
            <v>0.20566400000000001</v>
          </cell>
          <cell r="D60"/>
          <cell r="E60">
            <v>0.28115049999999997</v>
          </cell>
          <cell r="F60"/>
          <cell r="G60" t="str">
            <v>Computer Programs &amp; Systems Inc.</v>
          </cell>
          <cell r="H60"/>
          <cell r="I60">
            <v>0.55974000000000002</v>
          </cell>
          <cell r="J60">
            <v>0</v>
          </cell>
        </row>
        <row r="61">
          <cell r="G61" t="str">
            <v>MedAssets, Inc.</v>
          </cell>
          <cell r="H61"/>
          <cell r="I61" t="str">
            <v>NA</v>
          </cell>
          <cell r="J61">
            <v>0.38332941797424408</v>
          </cell>
        </row>
        <row r="62">
          <cell r="B62" t="str">
            <v>Cost of Debt</v>
          </cell>
          <cell r="C62"/>
          <cell r="D62"/>
          <cell r="E62"/>
          <cell r="F62"/>
          <cell r="G62" t="str">
            <v>AmerisourceBergen Corporation</v>
          </cell>
          <cell r="H62"/>
          <cell r="I62">
            <v>0.71416999999999997</v>
          </cell>
          <cell r="J62">
            <v>0.29958722124101284</v>
          </cell>
        </row>
        <row r="63">
          <cell r="B63" t="str">
            <v>U.S. Risk Free Rate (10 Year U.S. Treasury)</v>
          </cell>
          <cell r="C63">
            <v>3.7100000000000001E-2</v>
          </cell>
          <cell r="D63"/>
          <cell r="E63">
            <v>3.7100000000000001E-2</v>
          </cell>
          <cell r="F63"/>
          <cell r="G63" t="str">
            <v>McKesson Corp.</v>
          </cell>
          <cell r="H63"/>
          <cell r="I63">
            <v>0.84955000000000003</v>
          </cell>
          <cell r="J63">
            <v>0.28576309794988608</v>
          </cell>
        </row>
        <row r="64">
          <cell r="B64" t="str">
            <v>Credit Spread</v>
          </cell>
          <cell r="C64">
            <v>4.6676799999999997E-2</v>
          </cell>
          <cell r="D64"/>
          <cell r="E64">
            <v>4.6676799999999997E-2</v>
          </cell>
          <cell r="F64"/>
          <cell r="G64" t="str">
            <v>Owens &amp; Minor Inc.</v>
          </cell>
          <cell r="H64"/>
          <cell r="I64">
            <v>0.39195000000000002</v>
          </cell>
          <cell r="J64">
            <v>0.22581980896055637</v>
          </cell>
        </row>
        <row r="65">
          <cell r="B65" t="str">
            <v>Cost of Debt (Pretax)</v>
          </cell>
          <cell r="C65">
            <v>8.3776799999999998E-2</v>
          </cell>
          <cell r="D65"/>
          <cell r="E65">
            <v>8.3776799999999998E-2</v>
          </cell>
        </row>
        <row r="67">
          <cell r="B67" t="str">
            <v>Effective Marginal Tax Rate</v>
          </cell>
          <cell r="C67">
            <v>0.36</v>
          </cell>
          <cell r="D67"/>
          <cell r="E67">
            <v>0.36</v>
          </cell>
        </row>
        <row r="68">
          <cell r="B68" t="str">
            <v>Cost of Debt (After-tax)</v>
          </cell>
          <cell r="C68">
            <v>5.3617152000000001E-2</v>
          </cell>
          <cell r="D68"/>
          <cell r="E68">
            <v>5.3617152000000001E-2</v>
          </cell>
          <cell r="F68"/>
          <cell r="G68" t="str">
            <v>Median</v>
          </cell>
          <cell r="H68"/>
          <cell r="I68">
            <v>0.84955000000000003</v>
          </cell>
          <cell r="J68">
            <v>9.4143242703235847E-2</v>
          </cell>
        </row>
        <row r="69">
          <cell r="G69" t="str">
            <v>Mean</v>
          </cell>
          <cell r="H69"/>
          <cell r="I69">
            <v>0.87863769230769229</v>
          </cell>
          <cell r="J69">
            <v>0.16166422450042592</v>
          </cell>
        </row>
        <row r="70">
          <cell r="B70" t="str">
            <v>Debt/Capitalization (Market)</v>
          </cell>
          <cell r="C70">
            <v>0.16166422450042592</v>
          </cell>
          <cell r="D70"/>
          <cell r="E70">
            <v>0.16166422450042592</v>
          </cell>
        </row>
        <row r="72">
          <cell r="B72" t="str">
            <v>WACC</v>
          </cell>
          <cell r="C72">
            <v>0.18108346423034585</v>
          </cell>
          <cell r="D72"/>
          <cell r="E72">
            <v>0.24436649774759442</v>
          </cell>
        </row>
        <row r="75">
          <cell r="B75" t="str">
            <v>Average WACC</v>
          </cell>
          <cell r="C75">
            <v>0.18253396666895103</v>
          </cell>
          <cell r="D75"/>
          <cell r="E75">
            <v>0.25075424469525853</v>
          </cell>
        </row>
      </sheetData>
      <sheetData sheetId="13">
        <row r="2">
          <cell r="B2" t="str">
            <v>Calculating Asset Beta</v>
          </cell>
        </row>
      </sheetData>
      <sheetData sheetId="14"/>
      <sheetData sheetId="15"/>
      <sheetData sheetId="16"/>
      <sheetData sheetId="17">
        <row r="2">
          <cell r="C2" t="str">
            <v>Revenue</v>
          </cell>
        </row>
      </sheetData>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1">
          <cell r="A1" t="str">
            <v>U.S. Endo Partners OPCO, LLC</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quiror Analytics ---&gt;"/>
      <sheetName val="Delhaize GS Model"/>
      <sheetName val="Sum of the Parts"/>
      <sheetName val="Delhaize SQ Projections"/>
      <sheetName val="Acquiror PMO"/>
      <sheetName val="Worksheet"/>
      <sheetName val="Delhaize Model Inputs"/>
      <sheetName val="Delhaize Cap Structure"/>
      <sheetName val="PV FSP"/>
      <sheetName val="DCF"/>
      <sheetName val="Pro Forma Analytics ---&gt;"/>
      <sheetName val="Valuation Summary"/>
      <sheetName val="PF PV FSP"/>
      <sheetName val="PF Model Inputs"/>
      <sheetName val="US JV Projections"/>
      <sheetName val="Contribution Analysis"/>
      <sheetName val="Stock Swap - Group"/>
      <sheetName val="Stock Swap - US"/>
      <sheetName val="Transaction Overview"/>
      <sheetName val="Pro Forma Model"/>
      <sheetName val="PV VSP"/>
      <sheetName val="Analysis of VSP"/>
      <sheetName val="Pro Forma Statistics"/>
      <sheetName val="Target Analytics ---&gt;"/>
      <sheetName val="Ahold GS Model"/>
      <sheetName val="Ahold Model Inputs"/>
      <sheetName val="SVU Financial Summary"/>
      <sheetName val="Ahold PMO"/>
      <sheetName val="SVU Management"/>
      <sheetName val="SVU Shareholders"/>
      <sheetName val="SVU Cap Structure"/>
      <sheetName val="SVU Liquidity"/>
      <sheetName val="BBY Val Summary"/>
      <sheetName val="RSH PMO"/>
      <sheetName val="RSH Fin. Sum and PMO"/>
      <sheetName val="Cntr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B2" t="str">
            <v>Delhaize</v>
          </cell>
          <cell r="D2" t="str">
            <v>Ahold</v>
          </cell>
          <cell r="F2" t="str">
            <v>PF</v>
          </cell>
        </row>
        <row r="3">
          <cell r="M3" t="str">
            <v>Potential Synergies (% of PF Revenue)</v>
          </cell>
        </row>
        <row r="4">
          <cell r="A4" t="str">
            <v>Stores</v>
          </cell>
          <cell r="B4">
            <v>2630</v>
          </cell>
          <cell r="D4">
            <v>2782</v>
          </cell>
          <cell r="F4">
            <v>5412</v>
          </cell>
          <cell r="M4">
            <v>0</v>
          </cell>
          <cell r="N4">
            <v>5.0000000000000001E-3</v>
          </cell>
          <cell r="O4">
            <v>0.01</v>
          </cell>
          <cell r="P4">
            <v>1.4999999999999999E-2</v>
          </cell>
          <cell r="Q4">
            <v>0.02</v>
          </cell>
        </row>
        <row r="5">
          <cell r="A5" t="str">
            <v>% Contribution</v>
          </cell>
          <cell r="B5">
            <v>0.48595713229859572</v>
          </cell>
          <cell r="D5">
            <v>0.51404286770140428</v>
          </cell>
          <cell r="F5" t="str">
            <v>--</v>
          </cell>
        </row>
        <row r="6">
          <cell r="K6" t="str">
            <v>Total Synergies</v>
          </cell>
          <cell r="M6">
            <v>0</v>
          </cell>
          <cell r="N6">
            <v>225.86210129639207</v>
          </cell>
          <cell r="O6">
            <v>451.72420259278414</v>
          </cell>
          <cell r="P6">
            <v>677.58630388917618</v>
          </cell>
          <cell r="Q6">
            <v>903.44840518556828</v>
          </cell>
        </row>
        <row r="7">
          <cell r="A7" t="str">
            <v>Sales</v>
          </cell>
          <cell r="B7">
            <v>18990.71913527841</v>
          </cell>
          <cell r="D7">
            <v>26181.701123999999</v>
          </cell>
          <cell r="F7">
            <v>45172.420259278413</v>
          </cell>
          <cell r="K7" t="str">
            <v>PF EBITDA</v>
          </cell>
          <cell r="M7">
            <v>3253.0409523995095</v>
          </cell>
          <cell r="N7">
            <v>3478.9030536959017</v>
          </cell>
          <cell r="O7">
            <v>3704.7651549922934</v>
          </cell>
          <cell r="P7">
            <v>3930.6272562886857</v>
          </cell>
          <cell r="Q7">
            <v>4156.4893575850774</v>
          </cell>
        </row>
        <row r="8">
          <cell r="A8" t="str">
            <v>% Contribution</v>
          </cell>
          <cell r="B8">
            <v>0.42040517258708798</v>
          </cell>
          <cell r="D8">
            <v>0.57959482741291191</v>
          </cell>
          <cell r="F8" t="str">
            <v>--</v>
          </cell>
          <cell r="K8" t="str">
            <v>PF EBITDA Margin</v>
          </cell>
          <cell r="M8">
            <v>7.2013873370695369E-2</v>
          </cell>
          <cell r="N8">
            <v>7.7013873370695374E-2</v>
          </cell>
          <cell r="O8">
            <v>8.2013873370695364E-2</v>
          </cell>
          <cell r="P8">
            <v>8.7013873370695369E-2</v>
          </cell>
          <cell r="Q8">
            <v>9.2013873370695359E-2</v>
          </cell>
        </row>
        <row r="10">
          <cell r="A10" t="str">
            <v>EBITDAR</v>
          </cell>
          <cell r="B10">
            <v>1586.3441134715097</v>
          </cell>
          <cell r="D10">
            <v>2392.862480928</v>
          </cell>
          <cell r="F10">
            <v>3979.2065943995094</v>
          </cell>
        </row>
        <row r="11">
          <cell r="A11" t="str">
            <v>% Margin</v>
          </cell>
          <cell r="B11">
            <v>8.353259832718038E-2</v>
          </cell>
          <cell r="D11">
            <v>9.1394461711830216E-2</v>
          </cell>
          <cell r="F11">
            <v>8.8089293678750374E-2</v>
          </cell>
        </row>
        <row r="12">
          <cell r="A12" t="str">
            <v>% Contribution</v>
          </cell>
          <cell r="B12">
            <v>0.39865839479261828</v>
          </cell>
          <cell r="D12">
            <v>0.60134160520738178</v>
          </cell>
          <cell r="F12" t="str">
            <v>--</v>
          </cell>
        </row>
        <row r="14">
          <cell r="A14" t="str">
            <v>Rent Expense</v>
          </cell>
          <cell r="B14">
            <v>218.38564199999996</v>
          </cell>
          <cell r="D14">
            <v>507.78</v>
          </cell>
          <cell r="F14">
            <v>726.16564199999993</v>
          </cell>
        </row>
        <row r="15">
          <cell r="A15" t="str">
            <v>% of Sales</v>
          </cell>
          <cell r="B15">
            <v>1.1499598327180376E-2</v>
          </cell>
          <cell r="D15">
            <v>1.9394461711830211E-2</v>
          </cell>
          <cell r="F15">
            <v>1.6075420308055016E-2</v>
          </cell>
        </row>
        <row r="16">
          <cell r="A16" t="str">
            <v>% Contribution</v>
          </cell>
          <cell r="B16">
            <v>0.30073805392186259</v>
          </cell>
          <cell r="D16">
            <v>0.69926194607813741</v>
          </cell>
          <cell r="F16" t="str">
            <v>--</v>
          </cell>
        </row>
        <row r="18">
          <cell r="A18" t="str">
            <v>EBITDA</v>
          </cell>
          <cell r="B18">
            <v>1367.9584714715097</v>
          </cell>
          <cell r="D18">
            <v>1885.0824809279998</v>
          </cell>
          <cell r="F18">
            <v>3253.0409523995095</v>
          </cell>
        </row>
        <row r="19">
          <cell r="A19" t="str">
            <v>% Margin</v>
          </cell>
          <cell r="B19">
            <v>7.2033E-2</v>
          </cell>
          <cell r="D19">
            <v>7.1999999999999995E-2</v>
          </cell>
          <cell r="F19">
            <v>7.2013873370695369E-2</v>
          </cell>
        </row>
        <row r="20">
          <cell r="A20" t="str">
            <v>% Contribution</v>
          </cell>
          <cell r="B20">
            <v>0.42051683070957824</v>
          </cell>
          <cell r="D20">
            <v>0.57948316929042176</v>
          </cell>
          <cell r="F20" t="str">
            <v>--</v>
          </cell>
        </row>
        <row r="22">
          <cell r="A22" t="str">
            <v>Depreciation &amp; Amortization</v>
          </cell>
          <cell r="B22">
            <v>493.75869716723867</v>
          </cell>
          <cell r="D22">
            <v>679.41416721184726</v>
          </cell>
          <cell r="F22">
            <v>1173.1728643790859</v>
          </cell>
        </row>
        <row r="23">
          <cell r="A23" t="str">
            <v>% of Sales</v>
          </cell>
          <cell r="B23">
            <v>2.5999999981569946E-2</v>
          </cell>
          <cell r="D23">
            <v>2.5949962685543306E-2</v>
          </cell>
          <cell r="F23">
            <v>2.5970998623615175E-2</v>
          </cell>
        </row>
        <row r="24">
          <cell r="A24" t="str">
            <v>% Contribution</v>
          </cell>
          <cell r="B24">
            <v>0.42087463165845185</v>
          </cell>
          <cell r="D24">
            <v>0.57912536834154815</v>
          </cell>
          <cell r="F24" t="str">
            <v>--</v>
          </cell>
        </row>
        <row r="26">
          <cell r="A26" t="str">
            <v>EBIT</v>
          </cell>
          <cell r="B26">
            <v>874.19977430427105</v>
          </cell>
          <cell r="D26">
            <v>1205.6683137161526</v>
          </cell>
          <cell r="F26">
            <v>2079.8680880204238</v>
          </cell>
        </row>
        <row r="27">
          <cell r="A27" t="str">
            <v>% Margin</v>
          </cell>
          <cell r="B27">
            <v>4.6033000018430054E-2</v>
          </cell>
          <cell r="D27">
            <v>4.6050037314456692E-2</v>
          </cell>
          <cell r="F27">
            <v>4.6042874747080194E-2</v>
          </cell>
        </row>
        <row r="28">
          <cell r="A28" t="str">
            <v>% Contribution</v>
          </cell>
          <cell r="B28">
            <v>0.42031500908132913</v>
          </cell>
          <cell r="D28">
            <v>0.57968499091867087</v>
          </cell>
          <cell r="F28" t="str">
            <v>--</v>
          </cell>
        </row>
        <row r="30">
          <cell r="A30" t="str">
            <v>CapEx</v>
          </cell>
          <cell r="B30">
            <v>759.62876541113644</v>
          </cell>
          <cell r="D30">
            <v>1099.6314470227976</v>
          </cell>
          <cell r="F30">
            <v>1859.2602124339342</v>
          </cell>
        </row>
        <row r="31">
          <cell r="A31" t="str">
            <v>% of Sales</v>
          </cell>
          <cell r="B31">
            <v>0.04</v>
          </cell>
          <cell r="D31">
            <v>4.1999999992926265E-2</v>
          </cell>
          <cell r="F31">
            <v>4.1159189650725923E-2</v>
          </cell>
        </row>
        <row r="32">
          <cell r="A32" t="str">
            <v>% Contribution</v>
          </cell>
          <cell r="B32">
            <v>0.40856506277661692</v>
          </cell>
          <cell r="D32">
            <v>0.59143493722338303</v>
          </cell>
          <cell r="F32" t="str">
            <v>--</v>
          </cell>
        </row>
        <row r="34">
          <cell r="A34" t="str">
            <v>EBITDA - CapEx</v>
          </cell>
          <cell r="B34">
            <v>608.32970606037327</v>
          </cell>
          <cell r="D34">
            <v>785.45103390520217</v>
          </cell>
          <cell r="F34">
            <v>1393.7807399655753</v>
          </cell>
        </row>
        <row r="35">
          <cell r="A35" t="str">
            <v>% of Sales</v>
          </cell>
          <cell r="B35">
            <v>3.2032999999999999E-2</v>
          </cell>
          <cell r="D35">
            <v>3.0000000007073726E-2</v>
          </cell>
          <cell r="F35">
            <v>3.0854683719969439E-2</v>
          </cell>
        </row>
        <row r="36">
          <cell r="A36" t="str">
            <v>% Contribution</v>
          </cell>
          <cell r="B36">
            <v>0.43646011787721956</v>
          </cell>
          <cell r="D36">
            <v>0.5635398821227805</v>
          </cell>
          <cell r="F36" t="str">
            <v>--</v>
          </cell>
        </row>
        <row r="40">
          <cell r="B40" t="str">
            <v>Delhaize</v>
          </cell>
          <cell r="D40" t="str">
            <v>Ahold</v>
          </cell>
        </row>
        <row r="41">
          <cell r="B41" t="str">
            <v>America</v>
          </cell>
          <cell r="D41" t="str">
            <v>USA</v>
          </cell>
          <cell r="F41" t="str">
            <v>PF</v>
          </cell>
        </row>
        <row r="42">
          <cell r="M42" t="str">
            <v>Potential Synergies (% of PF Revenue)</v>
          </cell>
        </row>
        <row r="43">
          <cell r="A43" t="str">
            <v>Stores</v>
          </cell>
          <cell r="B43">
            <v>1577</v>
          </cell>
          <cell r="D43">
            <v>705</v>
          </cell>
          <cell r="F43">
            <v>2282</v>
          </cell>
          <cell r="M43">
            <v>0</v>
          </cell>
          <cell r="N43">
            <v>5.0000000000000001E-3</v>
          </cell>
          <cell r="O43">
            <v>0.01</v>
          </cell>
          <cell r="P43">
            <v>1.4999999999999999E-2</v>
          </cell>
          <cell r="Q43">
            <v>0.02</v>
          </cell>
        </row>
        <row r="44">
          <cell r="A44" t="str">
            <v>% Contribution</v>
          </cell>
          <cell r="B44">
            <v>0.69106047326906228</v>
          </cell>
          <cell r="D44">
            <v>0.30893952673093777</v>
          </cell>
          <cell r="F44" t="str">
            <v>--</v>
          </cell>
        </row>
        <row r="45">
          <cell r="K45" t="str">
            <v>Total Synergies</v>
          </cell>
          <cell r="M45">
            <v>0</v>
          </cell>
          <cell r="N45">
            <v>140.67500000000001</v>
          </cell>
          <cell r="O45">
            <v>281.35000000000002</v>
          </cell>
          <cell r="P45">
            <v>422.02499999999998</v>
          </cell>
          <cell r="Q45">
            <v>562.70000000000005</v>
          </cell>
        </row>
        <row r="46">
          <cell r="A46" t="str">
            <v>Sales</v>
          </cell>
          <cell r="B46">
            <v>13131</v>
          </cell>
          <cell r="D46">
            <v>15004</v>
          </cell>
          <cell r="F46">
            <v>28135</v>
          </cell>
          <cell r="K46" t="str">
            <v>PF EBITDA</v>
          </cell>
          <cell r="M46">
            <v>2163.55323599028</v>
          </cell>
          <cell r="N46">
            <v>2304.2282359902802</v>
          </cell>
          <cell r="O46">
            <v>2444.9032359902799</v>
          </cell>
          <cell r="P46">
            <v>2585.5782359902801</v>
          </cell>
          <cell r="Q46">
            <v>2726.2532359902798</v>
          </cell>
        </row>
        <row r="47">
          <cell r="A47" t="str">
            <v>% Contribution</v>
          </cell>
          <cell r="B47">
            <v>0.46671405722409809</v>
          </cell>
          <cell r="D47">
            <v>0.53328594277590191</v>
          </cell>
          <cell r="F47" t="str">
            <v>--</v>
          </cell>
          <cell r="K47" t="str">
            <v>PF EBITDA Margin</v>
          </cell>
          <cell r="M47">
            <v>7.6898995414618088E-2</v>
          </cell>
          <cell r="N47">
            <v>8.1898995414618092E-2</v>
          </cell>
          <cell r="O47">
            <v>8.6898995414618083E-2</v>
          </cell>
          <cell r="P47">
            <v>9.1898995414618087E-2</v>
          </cell>
          <cell r="Q47">
            <v>9.6898995414618078E-2</v>
          </cell>
        </row>
        <row r="49">
          <cell r="A49" t="str">
            <v>EBITDAR</v>
          </cell>
          <cell r="B49">
            <v>1246.6330236343406</v>
          </cell>
          <cell r="D49">
            <v>1358.9159415144454</v>
          </cell>
          <cell r="F49">
            <v>2605.548965148786</v>
          </cell>
        </row>
        <row r="50">
          <cell r="A50" t="str">
            <v>% Margin</v>
          </cell>
          <cell r="B50">
            <v>9.4938163402203984E-2</v>
          </cell>
          <cell r="D50">
            <v>9.0570244035886788E-2</v>
          </cell>
          <cell r="F50">
            <v>9.2608813404968404E-2</v>
          </cell>
        </row>
        <row r="51">
          <cell r="A51" t="str">
            <v>% Contribution</v>
          </cell>
          <cell r="B51">
            <v>0.4784531169089557</v>
          </cell>
          <cell r="D51">
            <v>0.52154688309104436</v>
          </cell>
          <cell r="F51" t="str">
            <v>--</v>
          </cell>
        </row>
        <row r="53">
          <cell r="A53" t="str">
            <v>Rent Expense</v>
          </cell>
          <cell r="B53">
            <v>151.00122563420553</v>
          </cell>
          <cell r="D53">
            <v>290.99450352430051</v>
          </cell>
          <cell r="F53">
            <v>441.99572915850604</v>
          </cell>
        </row>
        <row r="54">
          <cell r="A54" t="str">
            <v>% of Sales</v>
          </cell>
          <cell r="B54">
            <v>1.1499598327180376E-2</v>
          </cell>
          <cell r="D54">
            <v>1.9394461711830211E-2</v>
          </cell>
          <cell r="F54">
            <v>9.784636878466129E-3</v>
          </cell>
        </row>
        <row r="55">
          <cell r="A55" t="str">
            <v>% Contribution</v>
          </cell>
          <cell r="B55">
            <v>0.3416350332653425</v>
          </cell>
          <cell r="D55">
            <v>0.6583649667346575</v>
          </cell>
          <cell r="F55" t="str">
            <v>--</v>
          </cell>
        </row>
        <row r="57">
          <cell r="A57" t="str">
            <v>EBITDA</v>
          </cell>
          <cell r="B57">
            <v>1095.6317980001352</v>
          </cell>
          <cell r="D57">
            <v>1067.921437990145</v>
          </cell>
          <cell r="F57">
            <v>2163.55323599028</v>
          </cell>
        </row>
        <row r="58">
          <cell r="A58" t="str">
            <v>% Margin</v>
          </cell>
          <cell r="B58">
            <v>8.3438565075023619E-2</v>
          </cell>
          <cell r="D58">
            <v>7.117578232405658E-2</v>
          </cell>
          <cell r="F58">
            <v>7.6898995414618088E-2</v>
          </cell>
        </row>
        <row r="59">
          <cell r="A59" t="str">
            <v>% Contribution</v>
          </cell>
          <cell r="B59">
            <v>0.50640390066420227</v>
          </cell>
          <cell r="D59">
            <v>0.49359609933579779</v>
          </cell>
          <cell r="F59" t="str">
            <v>--</v>
          </cell>
        </row>
        <row r="61">
          <cell r="A61" t="str">
            <v>Depreciation &amp; Amortization</v>
          </cell>
          <cell r="B61">
            <v>362.63179800013518</v>
          </cell>
          <cell r="D61">
            <v>451.92143799014508</v>
          </cell>
          <cell r="F61">
            <v>814.5532359902802</v>
          </cell>
        </row>
        <row r="62">
          <cell r="A62" t="str">
            <v>% of Sales</v>
          </cell>
          <cell r="B62">
            <v>2.7616464701860879E-2</v>
          </cell>
          <cell r="D62">
            <v>3.0120063848983275E-2</v>
          </cell>
          <cell r="F62">
            <v>1.8032091955997663E-2</v>
          </cell>
        </row>
        <row r="63">
          <cell r="A63" t="str">
            <v>% Contribution</v>
          </cell>
          <cell r="B63">
            <v>0.44519103476308863</v>
          </cell>
          <cell r="D63">
            <v>0.55480896523691148</v>
          </cell>
          <cell r="F63" t="str">
            <v>--</v>
          </cell>
        </row>
        <row r="65">
          <cell r="A65" t="str">
            <v>EBIT</v>
          </cell>
          <cell r="B65">
            <v>733</v>
          </cell>
          <cell r="D65">
            <v>616</v>
          </cell>
          <cell r="F65">
            <v>1349</v>
          </cell>
        </row>
        <row r="66">
          <cell r="A66" t="str">
            <v>% Margin</v>
          </cell>
          <cell r="B66">
            <v>5.5822100373162743E-2</v>
          </cell>
          <cell r="D66">
            <v>4.1055718475073312E-2</v>
          </cell>
          <cell r="F66">
            <v>4.7947396481251112E-2</v>
          </cell>
        </row>
        <row r="67">
          <cell r="A67" t="str">
            <v>% Contribution</v>
          </cell>
          <cell r="B67">
            <v>0.54336545589325425</v>
          </cell>
          <cell r="D67">
            <v>0.45663454410674575</v>
          </cell>
          <cell r="F67" t="str">
            <v>--</v>
          </cell>
        </row>
        <row r="69">
          <cell r="A69" t="str">
            <v>CapEx</v>
          </cell>
          <cell r="B69">
            <v>539.50851557745898</v>
          </cell>
          <cell r="D69">
            <v>516.53595879246268</v>
          </cell>
          <cell r="F69">
            <v>1056.0444743699218</v>
          </cell>
        </row>
        <row r="70">
          <cell r="A70" t="str">
            <v>% of Sales</v>
          </cell>
          <cell r="B70">
            <v>4.108662825203404E-2</v>
          </cell>
          <cell r="D70">
            <v>3.4426550172784766E-2</v>
          </cell>
          <cell r="F70">
            <v>2.3378080437321935E-2</v>
          </cell>
        </row>
        <row r="71">
          <cell r="A71" t="str">
            <v>% Contribution</v>
          </cell>
          <cell r="B71">
            <v>0.51087669948687653</v>
          </cell>
          <cell r="D71">
            <v>0.48912330051312342</v>
          </cell>
          <cell r="F71" t="str">
            <v>--</v>
          </cell>
        </row>
        <row r="73">
          <cell r="A73" t="str">
            <v>EBITDA - CapEx</v>
          </cell>
          <cell r="B73">
            <v>556.1232824226762</v>
          </cell>
          <cell r="D73">
            <v>551.38547919768234</v>
          </cell>
          <cell r="F73">
            <v>1107.5087616203587</v>
          </cell>
        </row>
        <row r="74">
          <cell r="A74" t="str">
            <v>% of Sales</v>
          </cell>
          <cell r="B74">
            <v>4.2351936822989579E-2</v>
          </cell>
          <cell r="D74">
            <v>3.6749232151271814E-2</v>
          </cell>
          <cell r="F74">
            <v>3.9364093180037626E-2</v>
          </cell>
        </row>
        <row r="75">
          <cell r="A75" t="str">
            <v>% Contribution</v>
          </cell>
          <cell r="B75">
            <v>0.50213894615969534</v>
          </cell>
          <cell r="D75">
            <v>0.49786105384030449</v>
          </cell>
          <cell r="F75" t="str">
            <v>--</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3"/>
      <sheetName val="Sheet5"/>
      <sheetName val="AetnaRevenue"/>
      <sheetName val="Growth"/>
      <sheetName val="Membership"/>
      <sheetName val="Revenue"/>
      <sheetName val="Chart2"/>
      <sheetName val="Chart1"/>
      <sheetName val="Sheet4"/>
      <sheetName val="Sheet3"/>
      <sheetName val="Sheet2"/>
      <sheetName val="Sheet1"/>
      <sheetName val="Variables"/>
      <sheetName val="Output_Revenue Brid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A1" t="str">
            <v>PRIVATE INSURANCE ENROLLMENT</v>
          </cell>
        </row>
        <row r="3">
          <cell r="B3">
            <v>184000</v>
          </cell>
        </row>
        <row r="4">
          <cell r="A4">
            <v>1995</v>
          </cell>
          <cell r="B4">
            <v>185472</v>
          </cell>
          <cell r="C4">
            <v>8.0000000000000002E-3</v>
          </cell>
          <cell r="D4">
            <v>100000</v>
          </cell>
        </row>
        <row r="5">
          <cell r="A5">
            <v>1996</v>
          </cell>
          <cell r="B5">
            <v>186955.77600000001</v>
          </cell>
          <cell r="C5">
            <v>8.0000000000000002E-3</v>
          </cell>
          <cell r="D5">
            <v>100000</v>
          </cell>
        </row>
        <row r="6">
          <cell r="A6">
            <v>1997</v>
          </cell>
          <cell r="B6">
            <v>188077.51065600003</v>
          </cell>
          <cell r="C6">
            <v>6.0000000000000001E-3</v>
          </cell>
          <cell r="D6">
            <v>100000</v>
          </cell>
        </row>
        <row r="7">
          <cell r="A7">
            <v>1998</v>
          </cell>
          <cell r="B7">
            <v>190334.44078387204</v>
          </cell>
          <cell r="C7">
            <v>1.2E-2</v>
          </cell>
          <cell r="D7">
            <v>100000</v>
          </cell>
        </row>
        <row r="8">
          <cell r="A8">
            <v>1999</v>
          </cell>
          <cell r="B8">
            <v>198328.48729679466</v>
          </cell>
          <cell r="C8">
            <v>4.2000000000000003E-2</v>
          </cell>
          <cell r="D8">
            <v>100000</v>
          </cell>
        </row>
        <row r="9">
          <cell r="A9">
            <v>2000</v>
          </cell>
          <cell r="B9">
            <v>200510.10065705937</v>
          </cell>
          <cell r="C9">
            <v>1.0999999999999999E-2</v>
          </cell>
          <cell r="D9">
            <v>100000</v>
          </cell>
        </row>
        <row r="10">
          <cell r="A10">
            <v>2001</v>
          </cell>
          <cell r="B10">
            <v>199307.04005311703</v>
          </cell>
          <cell r="C10">
            <v>-6.0000000000000001E-3</v>
          </cell>
          <cell r="D10">
            <v>100000</v>
          </cell>
        </row>
        <row r="11">
          <cell r="A11">
            <v>2002</v>
          </cell>
          <cell r="B11">
            <v>198509.81189290457</v>
          </cell>
          <cell r="C11">
            <v>-4.0000000000000001E-3</v>
          </cell>
          <cell r="D11">
            <v>100000</v>
          </cell>
        </row>
        <row r="12">
          <cell r="A12">
            <v>2003</v>
          </cell>
          <cell r="B12">
            <v>197318.75302154713</v>
          </cell>
          <cell r="C12">
            <v>-6.0000000000000001E-3</v>
          </cell>
          <cell r="D12">
            <v>100000</v>
          </cell>
        </row>
        <row r="13">
          <cell r="A13">
            <v>2004</v>
          </cell>
          <cell r="B13">
            <v>197713.39052759024</v>
          </cell>
          <cell r="C13">
            <v>2E-3</v>
          </cell>
          <cell r="D13">
            <v>100000</v>
          </cell>
        </row>
      </sheetData>
      <sheetData sheetId="11" refreshError="1"/>
      <sheetData sheetId="12" refreshError="1"/>
      <sheetData sheetId="1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n"/>
      <sheetName val="Histogram - 8967824074"/>
      <sheetName val="1Month"/>
      <sheetName val="3months"/>
      <sheetName val="6month"/>
      <sheetName val="1year"/>
      <sheetName val="2year"/>
      <sheetName val="__FDSCACHE__"/>
      <sheetName val="Exchange Rati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e"/>
      <sheetName val="Historical"/>
      <sheetName val="Sheet3"/>
    </sheetNames>
    <sheetDataSet>
      <sheetData sheetId="0" refreshError="1"/>
      <sheetData sheetId="1">
        <row r="2">
          <cell r="B2" t="str">
            <v>Historical Revenue by Source</v>
          </cell>
        </row>
        <row r="3">
          <cell r="B3" t="str">
            <v>Source File:</v>
          </cell>
        </row>
        <row r="6">
          <cell r="D6" t="str">
            <v>Lender-placed</v>
          </cell>
          <cell r="F6" t="str">
            <v>Tracking</v>
          </cell>
          <cell r="H6" t="str">
            <v>Contingent</v>
          </cell>
        </row>
        <row r="7">
          <cell r="D7" t="str">
            <v>Commissions</v>
          </cell>
          <cell r="F7" t="str">
            <v>Services</v>
          </cell>
          <cell r="H7" t="str">
            <v>Commissions</v>
          </cell>
          <cell r="J7" t="str">
            <v>Other</v>
          </cell>
          <cell r="L7" t="str">
            <v>Total</v>
          </cell>
        </row>
        <row r="9">
          <cell r="B9">
            <v>2006</v>
          </cell>
          <cell r="D9">
            <v>25</v>
          </cell>
          <cell r="F9">
            <v>25</v>
          </cell>
          <cell r="H9">
            <v>25</v>
          </cell>
          <cell r="J9">
            <v>25</v>
          </cell>
          <cell r="L9">
            <v>100</v>
          </cell>
        </row>
        <row r="10">
          <cell r="B10">
            <v>2007</v>
          </cell>
          <cell r="D10">
            <v>25</v>
          </cell>
          <cell r="F10">
            <v>25</v>
          </cell>
          <cell r="H10">
            <v>25</v>
          </cell>
          <cell r="J10">
            <v>25</v>
          </cell>
          <cell r="L10">
            <v>100</v>
          </cell>
        </row>
        <row r="11">
          <cell r="B11">
            <v>2008</v>
          </cell>
          <cell r="D11">
            <v>25</v>
          </cell>
          <cell r="F11">
            <v>25</v>
          </cell>
          <cell r="H11">
            <v>25</v>
          </cell>
          <cell r="J11">
            <v>25</v>
          </cell>
          <cell r="L11">
            <v>100</v>
          </cell>
        </row>
        <row r="12">
          <cell r="B12">
            <v>2009</v>
          </cell>
          <cell r="D12">
            <v>25</v>
          </cell>
          <cell r="F12">
            <v>25</v>
          </cell>
          <cell r="H12">
            <v>25</v>
          </cell>
          <cell r="J12">
            <v>25</v>
          </cell>
          <cell r="L12">
            <v>100</v>
          </cell>
        </row>
        <row r="13">
          <cell r="B13">
            <v>2010</v>
          </cell>
          <cell r="D13">
            <v>25</v>
          </cell>
          <cell r="F13">
            <v>25</v>
          </cell>
          <cell r="H13">
            <v>25</v>
          </cell>
          <cell r="J13">
            <v>25</v>
          </cell>
          <cell r="L13">
            <v>100</v>
          </cell>
        </row>
        <row r="14">
          <cell r="B14">
            <v>2011</v>
          </cell>
          <cell r="D14">
            <v>25</v>
          </cell>
          <cell r="F14">
            <v>25</v>
          </cell>
          <cell r="H14">
            <v>25</v>
          </cell>
          <cell r="J14">
            <v>25</v>
          </cell>
          <cell r="L14">
            <v>100</v>
          </cell>
        </row>
        <row r="15">
          <cell r="B15">
            <v>2012</v>
          </cell>
          <cell r="D15">
            <v>25</v>
          </cell>
          <cell r="F15">
            <v>25</v>
          </cell>
          <cell r="H15">
            <v>25</v>
          </cell>
          <cell r="J15">
            <v>25</v>
          </cell>
          <cell r="L15">
            <v>100</v>
          </cell>
        </row>
        <row r="16">
          <cell r="B16">
            <v>2013</v>
          </cell>
          <cell r="D16">
            <v>25</v>
          </cell>
          <cell r="F16">
            <v>25</v>
          </cell>
          <cell r="H16">
            <v>25</v>
          </cell>
          <cell r="J16">
            <v>25</v>
          </cell>
          <cell r="L16">
            <v>100</v>
          </cell>
        </row>
      </sheetData>
      <sheetData sheetId="2"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ivers"/>
      <sheetName val="AVP - P - clean"/>
      <sheetName val="Merger with P IS"/>
      <sheetName val="Merger with P BS"/>
      <sheetName val="Trans - Merger with P v2"/>
      <sheetName val="Financials"/>
      <sheetName val="Financials - P"/>
      <sheetName val="Contribution"/>
      <sheetName val="Projections - CHTT"/>
      <sheetName val="Projections - PBH"/>
      <sheetName val="TSM"/>
      <sheetName val="--Not Used--&gt;"/>
      <sheetName val="AVP - S"/>
      <sheetName val="AVP - P - with divest co"/>
      <sheetName val="AVP - M"/>
      <sheetName val="checks"/>
      <sheetName val="casting check"/>
      <sheetName val="Trans - S Americas"/>
      <sheetName val="Trans - S-G Foot"/>
      <sheetName val="Trans - Merger with P"/>
      <sheetName val="Trans - M"/>
      <sheetName val="--Standalone--&gt;"/>
      <sheetName val="Projections - SSL Americas"/>
      <sheetName val="Projections - SGP"/>
      <sheetName val="Projections - M"/>
      <sheetName val="Trans - Merger with S"/>
      <sheetName val="Projections - SSL"/>
      <sheetName val="DCF"/>
      <sheetName val="Summary Financial"/>
      <sheetName val="Output"/>
      <sheetName val="Secondary LBO"/>
      <sheetName val="Wacc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2">
          <cell r="B2" t="str">
            <v>Stanley - Standalone</v>
          </cell>
        </row>
        <row r="4">
          <cell r="C4" t="str">
            <v>FY Ending March,</v>
          </cell>
        </row>
        <row r="5">
          <cell r="C5">
            <v>2008</v>
          </cell>
          <cell r="D5">
            <v>2009</v>
          </cell>
          <cell r="E5">
            <v>2010</v>
          </cell>
          <cell r="F5">
            <v>2011</v>
          </cell>
          <cell r="G5">
            <v>2012</v>
          </cell>
        </row>
        <row r="7">
          <cell r="B7" t="str">
            <v>Total sales</v>
          </cell>
          <cell r="C7">
            <v>533.9</v>
          </cell>
          <cell r="D7">
            <v>637.47</v>
          </cell>
          <cell r="E7">
            <v>751.48</v>
          </cell>
          <cell r="F7">
            <v>804.08360000000005</v>
          </cell>
          <cell r="G7">
            <v>860.36945200000014</v>
          </cell>
        </row>
        <row r="8">
          <cell r="B8" t="str">
            <v>Cost of sales</v>
          </cell>
          <cell r="C8">
            <v>213.7</v>
          </cell>
          <cell r="D8">
            <v>255.15515826933887</v>
          </cell>
          <cell r="E8">
            <v>300.78905412998694</v>
          </cell>
          <cell r="F8">
            <v>321.84428791908601</v>
          </cell>
          <cell r="G8">
            <v>344.37338807342206</v>
          </cell>
        </row>
        <row r="9">
          <cell r="B9" t="str">
            <v>Gross profit</v>
          </cell>
          <cell r="C9">
            <v>320.2</v>
          </cell>
          <cell r="D9">
            <v>382.31484173066116</v>
          </cell>
          <cell r="E9">
            <v>450.69094587001308</v>
          </cell>
          <cell r="F9">
            <v>482.23931208091403</v>
          </cell>
          <cell r="G9">
            <v>515.99606392657802</v>
          </cell>
        </row>
        <row r="11">
          <cell r="B11" t="str">
            <v>Operating expenses</v>
          </cell>
          <cell r="C11">
            <v>252.10000000000002</v>
          </cell>
          <cell r="D11">
            <v>289.91610124114754</v>
          </cell>
          <cell r="E11">
            <v>345.58173722829292</v>
          </cell>
          <cell r="F11">
            <v>369.77245883427344</v>
          </cell>
          <cell r="G11">
            <v>395.6565309526726</v>
          </cell>
        </row>
        <row r="12">
          <cell r="B12" t="str">
            <v>Operating income</v>
          </cell>
          <cell r="C12">
            <v>68.099999999999966</v>
          </cell>
          <cell r="D12">
            <v>92.398740489513642</v>
          </cell>
          <cell r="E12">
            <v>105.10920864172017</v>
          </cell>
          <cell r="F12">
            <v>112.46685324664058</v>
          </cell>
          <cell r="G12">
            <v>120.33953297390543</v>
          </cell>
        </row>
        <row r="14">
          <cell r="B14" t="str">
            <v>Interest expense, net</v>
          </cell>
          <cell r="C14">
            <v>10.700000000000001</v>
          </cell>
          <cell r="D14">
            <v>10.132396649554176</v>
          </cell>
          <cell r="E14">
            <v>8.7814104296136186</v>
          </cell>
          <cell r="F14">
            <v>7.4304242096730615</v>
          </cell>
          <cell r="G14">
            <v>6.0794379897325053</v>
          </cell>
        </row>
        <row r="15">
          <cell r="B15" t="str">
            <v>Other expense (income)</v>
          </cell>
          <cell r="C15">
            <v>0</v>
          </cell>
          <cell r="D15">
            <v>0</v>
          </cell>
          <cell r="E15">
            <v>0</v>
          </cell>
          <cell r="F15">
            <v>0</v>
          </cell>
          <cell r="G15">
            <v>0</v>
          </cell>
        </row>
        <row r="16">
          <cell r="B16" t="str">
            <v>Pre-tax profit</v>
          </cell>
          <cell r="C16">
            <v>57.399999999999963</v>
          </cell>
          <cell r="D16">
            <v>82.266343839959461</v>
          </cell>
          <cell r="E16">
            <v>96.327798212106558</v>
          </cell>
          <cell r="F16">
            <v>105.03642903696752</v>
          </cell>
          <cell r="G16">
            <v>114.26009498417292</v>
          </cell>
        </row>
        <row r="18">
          <cell r="B18" t="str">
            <v>Income taxes</v>
          </cell>
          <cell r="C18">
            <v>16.100000000000001</v>
          </cell>
          <cell r="D18">
            <v>23.07470619901304</v>
          </cell>
          <cell r="E18">
            <v>27.018772669249422</v>
          </cell>
          <cell r="F18">
            <v>29.461437412807982</v>
          </cell>
          <cell r="G18">
            <v>32.048563227268041</v>
          </cell>
        </row>
        <row r="19">
          <cell r="B19" t="str">
            <v>Minority interest</v>
          </cell>
          <cell r="C19">
            <v>2</v>
          </cell>
          <cell r="D19">
            <v>2</v>
          </cell>
          <cell r="E19">
            <v>2</v>
          </cell>
          <cell r="F19">
            <v>2</v>
          </cell>
          <cell r="G19">
            <v>2</v>
          </cell>
        </row>
        <row r="20">
          <cell r="B20" t="str">
            <v>Net income</v>
          </cell>
          <cell r="C20">
            <v>39.299999999999962</v>
          </cell>
          <cell r="D20">
            <v>57.191637640946425</v>
          </cell>
          <cell r="E20">
            <v>67.309025542857142</v>
          </cell>
          <cell r="F20">
            <v>73.574991624159537</v>
          </cell>
          <cell r="G20">
            <v>80.21153175690489</v>
          </cell>
        </row>
        <row r="22">
          <cell r="B22" t="str">
            <v>Fully diluted shares outstanding</v>
          </cell>
          <cell r="C22">
            <v>191.15070482142858</v>
          </cell>
          <cell r="D22">
            <v>210.34070482142857</v>
          </cell>
          <cell r="E22">
            <v>210.34070482142857</v>
          </cell>
          <cell r="F22">
            <v>210.34070482142857</v>
          </cell>
          <cell r="G22">
            <v>210.34070482142857</v>
          </cell>
        </row>
        <row r="23">
          <cell r="B23" t="str">
            <v>EPS</v>
          </cell>
          <cell r="C23">
            <v>0.20559694005163989</v>
          </cell>
          <cell r="D23">
            <v>0.27189999999999998</v>
          </cell>
          <cell r="E23">
            <v>0.32</v>
          </cell>
          <cell r="F23">
            <v>0.34978960295213407</v>
          </cell>
          <cell r="G23">
            <v>0.38134098592567472</v>
          </cell>
        </row>
        <row r="25">
          <cell r="B25" t="str">
            <v>EBITDA</v>
          </cell>
          <cell r="C25">
            <v>76.899999999999991</v>
          </cell>
          <cell r="D25">
            <v>99.05</v>
          </cell>
          <cell r="E25">
            <v>118.24</v>
          </cell>
          <cell r="F25">
            <v>126.51679999999999</v>
          </cell>
          <cell r="G25">
            <v>135.37297600000002</v>
          </cell>
        </row>
        <row r="27">
          <cell r="B27" t="str">
            <v>Rates &amp; Margins:</v>
          </cell>
        </row>
        <row r="28">
          <cell r="B28" t="str">
            <v>Sales growth</v>
          </cell>
          <cell r="D28">
            <v>0.19398763813448228</v>
          </cell>
          <cell r="E28">
            <v>0.17884763204542953</v>
          </cell>
          <cell r="F28">
            <v>7.0000000000000007E-2</v>
          </cell>
          <cell r="G28">
            <v>7.0000000000000007E-2</v>
          </cell>
        </row>
        <row r="29">
          <cell r="B29" t="str">
            <v>Gross margin</v>
          </cell>
          <cell r="C29">
            <v>0.59973777861022659</v>
          </cell>
          <cell r="D29">
            <v>0.59973777861022659</v>
          </cell>
          <cell r="E29">
            <v>0.59973777861022659</v>
          </cell>
          <cell r="F29">
            <v>0.59973777861022659</v>
          </cell>
          <cell r="G29">
            <v>0.59973777861022659</v>
          </cell>
        </row>
        <row r="30">
          <cell r="B30" t="str">
            <v>EBITDA margin</v>
          </cell>
          <cell r="C30">
            <v>0.14403446338265591</v>
          </cell>
          <cell r="D30">
            <v>0.15537986101306728</v>
          </cell>
          <cell r="E30">
            <v>0.15734284345558097</v>
          </cell>
          <cell r="F30">
            <v>0.15734284345558097</v>
          </cell>
          <cell r="G30">
            <v>0.157342843455581</v>
          </cell>
        </row>
        <row r="31">
          <cell r="B31" t="str">
            <v>Operating income margin</v>
          </cell>
          <cell r="C31">
            <v>0.12755197602547289</v>
          </cell>
          <cell r="D31">
            <v>0.14494602175712368</v>
          </cell>
          <cell r="E31">
            <v>0.13986960217400352</v>
          </cell>
          <cell r="F31">
            <v>0.13986960217400352</v>
          </cell>
          <cell r="G31">
            <v>0.13986960217400352</v>
          </cell>
        </row>
        <row r="33">
          <cell r="B33" t="str">
            <v>Tax rate</v>
          </cell>
          <cell r="C33">
            <v>0.28048780487804897</v>
          </cell>
          <cell r="D33">
            <v>0.28048780487804897</v>
          </cell>
          <cell r="E33">
            <v>0.28048780487804897</v>
          </cell>
          <cell r="F33">
            <v>0.28048780487804897</v>
          </cell>
          <cell r="G33">
            <v>0.28048780487804897</v>
          </cell>
        </row>
        <row r="35">
          <cell r="B35" t="str">
            <v>Basic shares outstanding</v>
          </cell>
          <cell r="C35">
            <v>190.827495</v>
          </cell>
          <cell r="D35">
            <v>210.017495</v>
          </cell>
          <cell r="E35">
            <v>210.017495</v>
          </cell>
          <cell r="F35">
            <v>210.017495</v>
          </cell>
          <cell r="G35">
            <v>210.017495</v>
          </cell>
        </row>
        <row r="37">
          <cell r="B37" t="str">
            <v>Options exercisable</v>
          </cell>
          <cell r="C37">
            <v>1.4279999999999999</v>
          </cell>
          <cell r="D37">
            <v>1.4279999999999999</v>
          </cell>
          <cell r="E37">
            <v>1.4279999999999999</v>
          </cell>
          <cell r="F37">
            <v>1.4279999999999999</v>
          </cell>
          <cell r="G37">
            <v>1.4279999999999999</v>
          </cell>
        </row>
        <row r="38">
          <cell r="B38" t="str">
            <v>Weighted average exercise price</v>
          </cell>
          <cell r="C38">
            <v>3.4660084033613447</v>
          </cell>
          <cell r="D38">
            <v>3.4660084033613447</v>
          </cell>
          <cell r="E38">
            <v>3.4660084033613447</v>
          </cell>
          <cell r="F38">
            <v>3.4660084033613447</v>
          </cell>
          <cell r="G38">
            <v>3.4660084033613447</v>
          </cell>
        </row>
        <row r="39">
          <cell r="B39" t="str">
            <v>Current share price</v>
          </cell>
          <cell r="C39">
            <v>4.4800000000000004</v>
          </cell>
          <cell r="D39">
            <v>4.4800000000000004</v>
          </cell>
          <cell r="E39">
            <v>4.4800000000000004</v>
          </cell>
          <cell r="F39">
            <v>4.4800000000000004</v>
          </cell>
          <cell r="G39">
            <v>4.4800000000000004</v>
          </cell>
        </row>
        <row r="41">
          <cell r="B41" t="str">
            <v>Fully diluted shares outstanding</v>
          </cell>
          <cell r="C41">
            <v>191.15070482142858</v>
          </cell>
          <cell r="D41">
            <v>210.34070482142857</v>
          </cell>
          <cell r="E41">
            <v>210.34070482142857</v>
          </cell>
          <cell r="F41">
            <v>210.34070482142857</v>
          </cell>
          <cell r="G41">
            <v>210.34070482142857</v>
          </cell>
        </row>
        <row r="44">
          <cell r="B44" t="str">
            <v>Notes:</v>
          </cell>
        </row>
        <row r="45">
          <cell r="B45" t="str">
            <v>Sales, EBITDA and EPS projections per consensus estimates.</v>
          </cell>
        </row>
        <row r="49">
          <cell r="B49" t="str">
            <v>Stanley - Americas Segment</v>
          </cell>
        </row>
        <row r="51">
          <cell r="C51" t="str">
            <v>FY Ending March,</v>
          </cell>
        </row>
        <row r="52">
          <cell r="C52">
            <v>2008</v>
          </cell>
          <cell r="D52">
            <v>2009</v>
          </cell>
          <cell r="E52">
            <v>2010</v>
          </cell>
          <cell r="F52">
            <v>2011</v>
          </cell>
          <cell r="G52">
            <v>2012</v>
          </cell>
        </row>
        <row r="54">
          <cell r="B54" t="str">
            <v>Total sales</v>
          </cell>
          <cell r="C54">
            <v>32.6</v>
          </cell>
          <cell r="D54">
            <v>34.882000000000005</v>
          </cell>
          <cell r="E54">
            <v>37.323740000000008</v>
          </cell>
          <cell r="F54">
            <v>39.936401800000013</v>
          </cell>
          <cell r="G54">
            <v>42.731949926000013</v>
          </cell>
          <cell r="I54">
            <v>6.1060123618655184E-2</v>
          </cell>
          <cell r="J54" t="str">
            <v>of total group revenue</v>
          </cell>
        </row>
        <row r="56">
          <cell r="B56" t="str">
            <v>Cost of sales and operating expenses</v>
          </cell>
          <cell r="C56">
            <v>26.080000000000002</v>
          </cell>
          <cell r="D56">
            <v>27.905600000000003</v>
          </cell>
          <cell r="E56">
            <v>29.858992000000008</v>
          </cell>
          <cell r="F56">
            <v>31.94912144000001</v>
          </cell>
          <cell r="G56">
            <v>34.185559940800012</v>
          </cell>
        </row>
        <row r="57">
          <cell r="B57" t="str">
            <v>EBITDA</v>
          </cell>
          <cell r="C57">
            <v>6.5200000000000005</v>
          </cell>
          <cell r="D57">
            <v>6.9764000000000017</v>
          </cell>
          <cell r="E57">
            <v>7.4647480000000019</v>
          </cell>
          <cell r="F57">
            <v>7.9872803600000033</v>
          </cell>
          <cell r="G57">
            <v>8.5463899852000029</v>
          </cell>
          <cell r="I57">
            <v>0.2</v>
          </cell>
          <cell r="J57" t="str">
            <v>margin</v>
          </cell>
        </row>
        <row r="59">
          <cell r="B59" t="str">
            <v>D&amp;A</v>
          </cell>
          <cell r="C59">
            <v>0.2</v>
          </cell>
          <cell r="D59">
            <v>0.2</v>
          </cell>
          <cell r="E59">
            <v>0.2</v>
          </cell>
          <cell r="F59">
            <v>0.2</v>
          </cell>
          <cell r="G59">
            <v>0.2</v>
          </cell>
        </row>
        <row r="60">
          <cell r="B60" t="str">
            <v>Operating income / EBT</v>
          </cell>
          <cell r="C60">
            <v>6.32</v>
          </cell>
          <cell r="D60">
            <v>6.7764000000000015</v>
          </cell>
          <cell r="E60">
            <v>7.2647480000000018</v>
          </cell>
          <cell r="F60">
            <v>7.7872803600000031</v>
          </cell>
          <cell r="G60">
            <v>8.3463899852000036</v>
          </cell>
        </row>
        <row r="62">
          <cell r="B62" t="str">
            <v>Income taxes</v>
          </cell>
          <cell r="C62">
            <v>1.7726829268292708</v>
          </cell>
          <cell r="D62">
            <v>1.9006975609756216</v>
          </cell>
          <cell r="E62">
            <v>2.0376732195121905</v>
          </cell>
          <cell r="F62">
            <v>2.1842371741463387</v>
          </cell>
          <cell r="G62">
            <v>2.3410606056048788</v>
          </cell>
          <cell r="J62">
            <v>34.400000000000006</v>
          </cell>
        </row>
        <row r="63">
          <cell r="B63" t="str">
            <v>Net income</v>
          </cell>
          <cell r="C63">
            <v>4.5473170731707313</v>
          </cell>
          <cell r="D63">
            <v>4.8757024390243799</v>
          </cell>
          <cell r="E63">
            <v>5.2270747804878113</v>
          </cell>
          <cell r="F63">
            <v>5.6030431858536645</v>
          </cell>
          <cell r="G63">
            <v>6.0053293795951248</v>
          </cell>
          <cell r="J63">
            <v>593.70000000000005</v>
          </cell>
        </row>
        <row r="64">
          <cell r="J64">
            <v>5.7941721408118582E-2</v>
          </cell>
        </row>
        <row r="65">
          <cell r="B65" t="str">
            <v>Sales growth</v>
          </cell>
          <cell r="D65">
            <v>7.0000000000000007E-2</v>
          </cell>
          <cell r="E65">
            <v>7.0000000000000007E-2</v>
          </cell>
          <cell r="F65">
            <v>7.0000000000000007E-2</v>
          </cell>
          <cell r="G65">
            <v>7.0000000000000007E-2</v>
          </cell>
        </row>
        <row r="67">
          <cell r="B67" t="str">
            <v>Stanley - Group excl. Americas Segment</v>
          </cell>
        </row>
        <row r="69">
          <cell r="C69" t="str">
            <v>FY Ending March,</v>
          </cell>
        </row>
        <row r="70">
          <cell r="C70">
            <v>2008</v>
          </cell>
          <cell r="D70">
            <v>2009</v>
          </cell>
          <cell r="E70">
            <v>2010</v>
          </cell>
          <cell r="F70">
            <v>2011</v>
          </cell>
          <cell r="G70">
            <v>2012</v>
          </cell>
        </row>
        <row r="72">
          <cell r="B72" t="str">
            <v>Total sales</v>
          </cell>
          <cell r="C72">
            <v>501.29999999999995</v>
          </cell>
          <cell r="D72">
            <v>602.58799999999997</v>
          </cell>
          <cell r="E72">
            <v>714.15625999999997</v>
          </cell>
          <cell r="F72">
            <v>764.14719820000005</v>
          </cell>
          <cell r="G72">
            <v>817.63750207400017</v>
          </cell>
        </row>
        <row r="74">
          <cell r="B74" t="str">
            <v>Cost of sales and operating expenses</v>
          </cell>
          <cell r="C74">
            <v>430.91999999999996</v>
          </cell>
          <cell r="D74">
            <v>510.51439999999997</v>
          </cell>
          <cell r="E74">
            <v>603.38100799999995</v>
          </cell>
          <cell r="F74">
            <v>645.61767856000006</v>
          </cell>
          <cell r="G74">
            <v>690.81091605920017</v>
          </cell>
        </row>
        <row r="75">
          <cell r="B75" t="str">
            <v>EBITDA</v>
          </cell>
          <cell r="C75">
            <v>70.38</v>
          </cell>
          <cell r="D75">
            <v>92.073599999999999</v>
          </cell>
          <cell r="E75">
            <v>110.77525199999999</v>
          </cell>
          <cell r="F75">
            <v>118.52951963999999</v>
          </cell>
          <cell r="G75">
            <v>126.82658601480001</v>
          </cell>
        </row>
        <row r="77">
          <cell r="B77" t="str">
            <v>D&amp;A</v>
          </cell>
          <cell r="C77">
            <v>8.6000000000000298</v>
          </cell>
          <cell r="D77">
            <v>6.4512595104863522</v>
          </cell>
          <cell r="E77">
            <v>12.930791358279819</v>
          </cell>
          <cell r="F77">
            <v>13.849946753359404</v>
          </cell>
          <cell r="G77">
            <v>14.833443026094585</v>
          </cell>
        </row>
        <row r="78">
          <cell r="B78" t="str">
            <v>Operating income</v>
          </cell>
          <cell r="C78">
            <v>61.779999999999966</v>
          </cell>
          <cell r="D78">
            <v>85.622340489513647</v>
          </cell>
          <cell r="E78">
            <v>97.844460641720175</v>
          </cell>
          <cell r="F78">
            <v>104.67957288664059</v>
          </cell>
          <cell r="G78">
            <v>111.99314298870543</v>
          </cell>
        </row>
        <row r="80">
          <cell r="B80" t="str">
            <v>Interest and other expenses</v>
          </cell>
          <cell r="C80">
            <v>10.700000000000001</v>
          </cell>
          <cell r="D80">
            <v>10.132396649554176</v>
          </cell>
          <cell r="E80">
            <v>8.7814104296136186</v>
          </cell>
          <cell r="F80">
            <v>7.4304242096730615</v>
          </cell>
          <cell r="G80">
            <v>6.0794379897325053</v>
          </cell>
        </row>
        <row r="81">
          <cell r="B81" t="str">
            <v>EBT</v>
          </cell>
          <cell r="C81">
            <v>51.079999999999963</v>
          </cell>
          <cell r="D81">
            <v>75.489943839959466</v>
          </cell>
          <cell r="E81">
            <v>89.06305021210656</v>
          </cell>
          <cell r="F81">
            <v>97.249148676967522</v>
          </cell>
          <cell r="G81">
            <v>105.91370499897292</v>
          </cell>
        </row>
        <row r="83">
          <cell r="B83" t="str">
            <v>Income taxes</v>
          </cell>
          <cell r="C83">
            <v>14.327317073170731</v>
          </cell>
          <cell r="D83">
            <v>21.174008638037424</v>
          </cell>
          <cell r="E83">
            <v>24.981099449737222</v>
          </cell>
          <cell r="F83">
            <v>27.277200238661642</v>
          </cell>
          <cell r="G83">
            <v>29.707502621663156</v>
          </cell>
          <cell r="J83" t="str">
            <v>Same tax rate as for entire group</v>
          </cell>
        </row>
        <row r="84">
          <cell r="B84" t="str">
            <v>Minority interest</v>
          </cell>
          <cell r="C84">
            <v>2</v>
          </cell>
          <cell r="D84">
            <v>2</v>
          </cell>
          <cell r="E84">
            <v>2</v>
          </cell>
          <cell r="F84">
            <v>2</v>
          </cell>
          <cell r="G84">
            <v>2</v>
          </cell>
        </row>
        <row r="85">
          <cell r="B85" t="str">
            <v>Net income</v>
          </cell>
          <cell r="C85">
            <v>34.75268292682923</v>
          </cell>
          <cell r="D85">
            <v>52.315935201922045</v>
          </cell>
          <cell r="E85">
            <v>62.081950762369331</v>
          </cell>
          <cell r="F85">
            <v>67.971948438305873</v>
          </cell>
          <cell r="G85">
            <v>74.206202377309765</v>
          </cell>
        </row>
      </sheetData>
      <sheetData sheetId="27" refreshError="1"/>
      <sheetData sheetId="28" refreshError="1"/>
      <sheetData sheetId="29" refreshError="1"/>
      <sheetData sheetId="30" refreshError="1"/>
      <sheetData sheetId="31"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s"/>
      <sheetName val="PF--&gt;"/>
      <sheetName val="Profitability"/>
      <sheetName val="Sheet1"/>
      <sheetName val="Bars"/>
      <sheetName val="IS (PF)"/>
      <sheetName val="2009 Syn"/>
      <sheetName val="2010 Syn"/>
      <sheetName val="Hdct Det + Chrt"/>
      <sheetName val="Rev Per Agt"/>
      <sheetName val="Bars ('09-'10 Rev)"/>
      <sheetName val="Chrts ('09 Rev, Agt Exp)"/>
      <sheetName val="Chrts ('10 Rev, Agt Exp)"/>
      <sheetName val="Chrts (Hdct)"/>
      <sheetName val="Cntrb Anlys"/>
      <sheetName val="IS (Norm)"/>
      <sheetName val="Benefits"/>
      <sheetName val="I--&gt;"/>
      <sheetName val="IS (I)"/>
      <sheetName val="Rev by Grp (I)"/>
      <sheetName val="Agnt Hdct (I)"/>
      <sheetName val="GP by Grp (I)"/>
      <sheetName val="OpEx Detail (I)"/>
      <sheetName val="U--&gt;"/>
      <sheetName val="IS (U)"/>
      <sheetName val="Rev by Grp (U)"/>
      <sheetName val="Hdct (U)"/>
      <sheetName val="GP by Grp (U)"/>
      <sheetName val="OpEx Detail (U)"/>
      <sheetName val="src--&gt;"/>
      <sheetName val="Iowa IS Detailed"/>
      <sheetName val="Iowa IS Summary"/>
      <sheetName val="Utah IS Detailed"/>
      <sheetName val="Utah IS Summary"/>
      <sheetName val="Utah BS"/>
      <sheetName val="Utah Comm by Dept"/>
      <sheetName val="Utah Comm by Dept DETAIL"/>
    </sheetNames>
    <sheetDataSet>
      <sheetData sheetId="0" refreshError="1"/>
      <sheetData sheetId="1" refreshError="1"/>
      <sheetData sheetId="2">
        <row r="1">
          <cell r="B1" t="str">
            <v>Profitability Analysis</v>
          </cell>
        </row>
        <row r="3">
          <cell r="B3" t="str">
            <v>($ in thousands)</v>
          </cell>
          <cell r="D3" t="str">
            <v>2010E</v>
          </cell>
          <cell r="E3" t="str">
            <v>2011E</v>
          </cell>
          <cell r="F3" t="str">
            <v>2012E</v>
          </cell>
          <cell r="G3" t="str">
            <v>2013E</v>
          </cell>
          <cell r="H3" t="str">
            <v>2014E</v>
          </cell>
        </row>
        <row r="5">
          <cell r="B5" t="str">
            <v>Revenue ¹</v>
          </cell>
          <cell r="D5">
            <v>184567.48305159004</v>
          </cell>
          <cell r="E5">
            <v>190104.50754313773</v>
          </cell>
          <cell r="F5">
            <v>195807.64276943187</v>
          </cell>
          <cell r="G5">
            <v>201681.87205251484</v>
          </cell>
          <cell r="H5">
            <v>207732.32821409029</v>
          </cell>
        </row>
        <row r="6">
          <cell r="B6" t="str">
            <v>% Growth</v>
          </cell>
          <cell r="E6">
            <v>0.03</v>
          </cell>
          <cell r="F6">
            <v>0.03</v>
          </cell>
          <cell r="G6">
            <v>0.03</v>
          </cell>
          <cell r="H6">
            <v>0.03</v>
          </cell>
        </row>
        <row r="8">
          <cell r="B8" t="str">
            <v>Agent Expenses</v>
          </cell>
          <cell r="D8">
            <v>84544.681265185282</v>
          </cell>
          <cell r="E8">
            <v>87081.021703140839</v>
          </cell>
          <cell r="F8">
            <v>89693.452354235065</v>
          </cell>
          <cell r="G8">
            <v>92384.255924862126</v>
          </cell>
          <cell r="H8">
            <v>95155.783602607989</v>
          </cell>
        </row>
        <row r="9">
          <cell r="B9" t="str">
            <v>% of Revenue</v>
          </cell>
          <cell r="D9">
            <v>0.45806921060712236</v>
          </cell>
          <cell r="E9">
            <v>0.45806921060712236</v>
          </cell>
          <cell r="F9">
            <v>0.45806921060712236</v>
          </cell>
          <cell r="G9">
            <v>0.45806921060712236</v>
          </cell>
          <cell r="H9">
            <v>0.45806921060712236</v>
          </cell>
        </row>
        <row r="11">
          <cell r="B11" t="str">
            <v>Assistant Expenses</v>
          </cell>
          <cell r="D11">
            <v>8543.6726708026181</v>
          </cell>
          <cell r="E11">
            <v>8799.9828509266972</v>
          </cell>
          <cell r="F11">
            <v>9063.9823364544973</v>
          </cell>
          <cell r="G11">
            <v>9335.9018065481341</v>
          </cell>
          <cell r="H11">
            <v>9615.9788607445771</v>
          </cell>
        </row>
        <row r="12">
          <cell r="B12" t="str">
            <v>% of Revenue</v>
          </cell>
          <cell r="D12">
            <v>4.6290237746886884E-2</v>
          </cell>
          <cell r="E12">
            <v>4.6290237746886884E-2</v>
          </cell>
          <cell r="F12">
            <v>4.6290237746886884E-2</v>
          </cell>
          <cell r="G12">
            <v>4.6290237746886884E-2</v>
          </cell>
          <cell r="H12">
            <v>4.6290237746886884E-2</v>
          </cell>
        </row>
        <row r="14">
          <cell r="B14" t="str">
            <v>Shareholder Compensation Premium 2</v>
          </cell>
          <cell r="D14">
            <v>7416.2001109811654</v>
          </cell>
          <cell r="E14">
            <v>7638.6861143105998</v>
          </cell>
          <cell r="F14">
            <v>7867.8466977399175</v>
          </cell>
          <cell r="G14">
            <v>8103.8820986721157</v>
          </cell>
          <cell r="H14">
            <v>8346.9985616322792</v>
          </cell>
        </row>
        <row r="15">
          <cell r="B15" t="str">
            <v>% of Revenue</v>
          </cell>
          <cell r="D15">
            <v>4.0181509702379152E-2</v>
          </cell>
          <cell r="E15">
            <v>4.0181509702379152E-2</v>
          </cell>
          <cell r="F15">
            <v>4.0181509702379152E-2</v>
          </cell>
          <cell r="G15">
            <v>4.0181509702379152E-2</v>
          </cell>
          <cell r="H15">
            <v>4.0181509702379152E-2</v>
          </cell>
        </row>
        <row r="17">
          <cell r="B17" t="str">
            <v>Gross Profit</v>
          </cell>
          <cell r="D17">
            <v>84062.929004620979</v>
          </cell>
          <cell r="E17">
            <v>86584.816874759592</v>
          </cell>
          <cell r="F17">
            <v>89182.361381002382</v>
          </cell>
          <cell r="G17">
            <v>91857.832222432466</v>
          </cell>
          <cell r="H17">
            <v>94613.567189105437</v>
          </cell>
        </row>
        <row r="18">
          <cell r="B18" t="str">
            <v>% Margin</v>
          </cell>
          <cell r="D18">
            <v>0.99430180286500547</v>
          </cell>
          <cell r="E18">
            <v>0.99430180286500547</v>
          </cell>
          <cell r="F18">
            <v>0.99430180286500547</v>
          </cell>
          <cell r="G18">
            <v>0.99430180286500547</v>
          </cell>
          <cell r="H18">
            <v>0.99430180286500547</v>
          </cell>
        </row>
        <row r="20">
          <cell r="B20" t="str">
            <v>Operating Expenses</v>
          </cell>
          <cell r="D20">
            <v>31670.971248626094</v>
          </cell>
          <cell r="E20">
            <v>32621.100386084876</v>
          </cell>
          <cell r="F20">
            <v>33599.733397667427</v>
          </cell>
          <cell r="G20">
            <v>34607.725399597446</v>
          </cell>
          <cell r="H20">
            <v>35645.957161585371</v>
          </cell>
        </row>
        <row r="21">
          <cell r="B21" t="str">
            <v>% of Revenue</v>
          </cell>
          <cell r="D21">
            <v>0.17159561762985884</v>
          </cell>
          <cell r="E21">
            <v>0.17159561762985884</v>
          </cell>
          <cell r="F21">
            <v>0.17159561762985884</v>
          </cell>
          <cell r="G21">
            <v>0.17159561762985884</v>
          </cell>
          <cell r="H21">
            <v>0.17159561762985884</v>
          </cell>
        </row>
        <row r="23">
          <cell r="B23" t="str">
            <v>Profitability</v>
          </cell>
          <cell r="D23">
            <v>52391.957755994881</v>
          </cell>
          <cell r="E23">
            <v>53963.71648867472</v>
          </cell>
          <cell r="F23">
            <v>55582.627983334954</v>
          </cell>
          <cell r="G23">
            <v>57250.10682283502</v>
          </cell>
          <cell r="H23">
            <v>58967.610027520066</v>
          </cell>
        </row>
        <row r="24">
          <cell r="B24" t="str">
            <v>% Margin</v>
          </cell>
          <cell r="D24">
            <v>0.28386342431375278</v>
          </cell>
          <cell r="E24">
            <v>0.28386342431375278</v>
          </cell>
          <cell r="F24">
            <v>0.28386342431375272</v>
          </cell>
          <cell r="G24">
            <v>0.28386342431375278</v>
          </cell>
          <cell r="H24">
            <v>0.28386342431375278</v>
          </cell>
        </row>
        <row r="26">
          <cell r="N26" t="str">
            <v>Iowa Ownership</v>
          </cell>
        </row>
        <row r="27">
          <cell r="B27" t="str">
            <v>Period</v>
          </cell>
          <cell r="D27">
            <v>1</v>
          </cell>
          <cell r="E27">
            <v>2</v>
          </cell>
          <cell r="F27">
            <v>3</v>
          </cell>
          <cell r="G27">
            <v>4</v>
          </cell>
          <cell r="H27">
            <v>5</v>
          </cell>
          <cell r="M27">
            <v>107644.2517345996</v>
          </cell>
          <cell r="N27">
            <v>0.6</v>
          </cell>
          <cell r="O27">
            <v>0.55000000000000004</v>
          </cell>
          <cell r="P27">
            <v>0.5</v>
          </cell>
          <cell r="Q27">
            <v>0.45</v>
          </cell>
          <cell r="R27">
            <v>0.4</v>
          </cell>
        </row>
        <row r="28">
          <cell r="B28" t="str">
            <v>Discount Factor</v>
          </cell>
          <cell r="C28">
            <v>0.09</v>
          </cell>
          <cell r="D28">
            <v>1.0900000000000001</v>
          </cell>
          <cell r="E28">
            <v>1.1881000000000002</v>
          </cell>
          <cell r="F28">
            <v>1.2950290000000002</v>
          </cell>
          <cell r="G28">
            <v>1.4115816100000003</v>
          </cell>
          <cell r="H28">
            <v>1.5386239549000005</v>
          </cell>
          <cell r="L28" t="str">
            <v>Discount Rate</v>
          </cell>
          <cell r="M28">
            <v>0.08</v>
          </cell>
          <cell r="N28">
            <v>132667.46718487912</v>
          </cell>
          <cell r="O28">
            <v>121611.84491947251</v>
          </cell>
          <cell r="P28">
            <v>110556.22265406592</v>
          </cell>
          <cell r="Q28">
            <v>99500.600388659324</v>
          </cell>
          <cell r="R28">
            <v>88444.978123252746</v>
          </cell>
        </row>
        <row r="29">
          <cell r="B29" t="str">
            <v>Discounted Profitability</v>
          </cell>
          <cell r="D29">
            <v>48066.016289903557</v>
          </cell>
          <cell r="E29">
            <v>45420.180530826285</v>
          </cell>
          <cell r="F29">
            <v>42919.987107111076</v>
          </cell>
          <cell r="G29">
            <v>40557.419009471945</v>
          </cell>
          <cell r="H29">
            <v>38324.90053188632</v>
          </cell>
          <cell r="M29">
            <v>8.5000000000000006E-2</v>
          </cell>
          <cell r="N29">
            <v>130901.82992512998</v>
          </cell>
          <cell r="O29">
            <v>119993.34409803583</v>
          </cell>
          <cell r="P29">
            <v>109084.85827094165</v>
          </cell>
          <cell r="Q29">
            <v>98176.372443847475</v>
          </cell>
          <cell r="R29">
            <v>87267.886616753312</v>
          </cell>
        </row>
        <row r="30">
          <cell r="B30" t="str">
            <v>Percentage Share</v>
          </cell>
          <cell r="C30">
            <v>0.5</v>
          </cell>
          <cell r="D30">
            <v>24033.008144951778</v>
          </cell>
          <cell r="E30">
            <v>22710.090265413142</v>
          </cell>
          <cell r="F30">
            <v>21459.993553555538</v>
          </cell>
          <cell r="G30">
            <v>20278.709504735973</v>
          </cell>
          <cell r="H30">
            <v>19162.45026594316</v>
          </cell>
          <cell r="M30">
            <v>0.09</v>
          </cell>
          <cell r="N30">
            <v>129173.10208151952</v>
          </cell>
          <cell r="O30">
            <v>118408.67690805957</v>
          </cell>
          <cell r="P30">
            <v>107644.2517345996</v>
          </cell>
          <cell r="Q30">
            <v>96879.826561139635</v>
          </cell>
          <cell r="R30">
            <v>86115.401387679682</v>
          </cell>
        </row>
        <row r="31">
          <cell r="B31" t="str">
            <v>Total Profitability</v>
          </cell>
          <cell r="D31">
            <v>107644.2517345996</v>
          </cell>
          <cell r="M31">
            <v>9.5000000000000001E-2</v>
          </cell>
          <cell r="N31">
            <v>127480.29040256349</v>
          </cell>
          <cell r="O31">
            <v>116856.93286901654</v>
          </cell>
          <cell r="P31">
            <v>106233.57533546958</v>
          </cell>
          <cell r="Q31">
            <v>95610.217801922612</v>
          </cell>
          <cell r="R31">
            <v>84986.860268375662</v>
          </cell>
        </row>
        <row r="32">
          <cell r="M32">
            <v>0.1</v>
          </cell>
          <cell r="N32">
            <v>125822.43365994074</v>
          </cell>
          <cell r="O32">
            <v>115337.23085494571</v>
          </cell>
          <cell r="P32">
            <v>104852.02804995062</v>
          </cell>
          <cell r="Q32">
            <v>94366.825244955558</v>
          </cell>
          <cell r="R32">
            <v>83881.622439960513</v>
          </cell>
        </row>
        <row r="34">
          <cell r="B34" t="str">
            <v>Discounted Shareholder Compensation</v>
          </cell>
          <cell r="D34">
            <v>6803.8533128267563</v>
          </cell>
          <cell r="E34">
            <v>6429.3292772583109</v>
          </cell>
          <cell r="F34">
            <v>6075.421243647761</v>
          </cell>
          <cell r="G34">
            <v>5740.9943861992606</v>
          </cell>
          <cell r="H34">
            <v>5424.9763465919614</v>
          </cell>
          <cell r="N34" t="str">
            <v>Utah Ownership</v>
          </cell>
        </row>
        <row r="35">
          <cell r="B35" t="str">
            <v>Total Shareholder Compensation</v>
          </cell>
          <cell r="D35">
            <v>30474.57456652405</v>
          </cell>
          <cell r="M35">
            <v>107644.2517345996</v>
          </cell>
          <cell r="N35">
            <v>0.4</v>
          </cell>
          <cell r="O35">
            <v>0.45</v>
          </cell>
          <cell r="P35">
            <v>0.5</v>
          </cell>
          <cell r="Q35">
            <v>0.55000000000000004</v>
          </cell>
          <cell r="R35">
            <v>0.6</v>
          </cell>
        </row>
        <row r="36">
          <cell r="L36" t="str">
            <v>Discount Rate</v>
          </cell>
          <cell r="M36">
            <v>0.08</v>
          </cell>
          <cell r="N36">
            <v>88444.978123252746</v>
          </cell>
          <cell r="O36">
            <v>99500.600388659324</v>
          </cell>
          <cell r="P36">
            <v>110556.22265406592</v>
          </cell>
          <cell r="Q36">
            <v>121611.84491947251</v>
          </cell>
          <cell r="R36">
            <v>132667.46718487912</v>
          </cell>
        </row>
        <row r="37">
          <cell r="M37">
            <v>8.5000000000000006E-2</v>
          </cell>
          <cell r="N37">
            <v>87267.886616753312</v>
          </cell>
          <cell r="O37">
            <v>98176.372443847475</v>
          </cell>
          <cell r="P37">
            <v>109084.85827094165</v>
          </cell>
          <cell r="Q37">
            <v>119993.34409803583</v>
          </cell>
          <cell r="R37">
            <v>130901.82992512998</v>
          </cell>
        </row>
        <row r="38">
          <cell r="M38">
            <v>0.09</v>
          </cell>
          <cell r="N38">
            <v>86115.401387679682</v>
          </cell>
          <cell r="O38">
            <v>96879.826561139635</v>
          </cell>
          <cell r="P38">
            <v>107644.2517345996</v>
          </cell>
          <cell r="Q38">
            <v>118408.67690805957</v>
          </cell>
          <cell r="R38">
            <v>129173.10208151952</v>
          </cell>
        </row>
        <row r="39">
          <cell r="M39">
            <v>9.5000000000000001E-2</v>
          </cell>
          <cell r="N39">
            <v>84986.860268375662</v>
          </cell>
          <cell r="O39">
            <v>95610.217801922612</v>
          </cell>
          <cell r="P39">
            <v>106233.57533546958</v>
          </cell>
          <cell r="Q39">
            <v>116856.93286901654</v>
          </cell>
          <cell r="R39">
            <v>127480.29040256349</v>
          </cell>
        </row>
        <row r="40">
          <cell r="M40">
            <v>0.1</v>
          </cell>
          <cell r="N40">
            <v>83881.622439960513</v>
          </cell>
          <cell r="O40">
            <v>94366.825244955558</v>
          </cell>
          <cell r="P40">
            <v>104852.02804995062</v>
          </cell>
          <cell r="Q40">
            <v>115337.23085494571</v>
          </cell>
          <cell r="R40">
            <v>125822.43365994074</v>
          </cell>
        </row>
        <row r="42">
          <cell r="L42" t="str">
            <v>Present Value of 5-Year Share of Profits</v>
          </cell>
        </row>
        <row r="44">
          <cell r="B44" t="str">
            <v>(1) Assuming $0.50 revenue case</v>
          </cell>
          <cell r="N44" t="str">
            <v>Iowa / Utah Ownership</v>
          </cell>
        </row>
        <row r="45">
          <cell r="N45" t="str">
            <v>60%/40%</v>
          </cell>
          <cell r="O45" t="str">
            <v>55%/45%</v>
          </cell>
          <cell r="P45" t="str">
            <v>50%/50%</v>
          </cell>
          <cell r="Q45" t="str">
            <v>45%/55%</v>
          </cell>
          <cell r="R45" t="str">
            <v>40%/60%</v>
          </cell>
        </row>
        <row r="46">
          <cell r="B46" t="str">
            <v>Shareholder Premium</v>
          </cell>
          <cell r="D46">
            <v>0.6</v>
          </cell>
          <cell r="L46" t="str">
            <v>Discount Rate</v>
          </cell>
          <cell r="M46">
            <v>0.08</v>
          </cell>
          <cell r="N46" t="str">
            <v>$133/$88</v>
          </cell>
          <cell r="O46" t="str">
            <v>$122/$100</v>
          </cell>
          <cell r="P46" t="str">
            <v>$111/$111</v>
          </cell>
          <cell r="Q46" t="str">
            <v>$100/$122</v>
          </cell>
          <cell r="R46" t="str">
            <v>$88/$133</v>
          </cell>
        </row>
        <row r="47">
          <cell r="M47">
            <v>8.5000000000000006E-2</v>
          </cell>
          <cell r="N47" t="str">
            <v>131/87</v>
          </cell>
          <cell r="O47" t="str">
            <v>120/98</v>
          </cell>
          <cell r="P47" t="str">
            <v>109/109</v>
          </cell>
          <cell r="Q47" t="str">
            <v>98/120</v>
          </cell>
          <cell r="R47" t="str">
            <v>87/131</v>
          </cell>
        </row>
        <row r="48">
          <cell r="B48" t="str">
            <v>Total Agent Comp</v>
          </cell>
          <cell r="D48">
            <v>72184.347746883344</v>
          </cell>
          <cell r="M48">
            <v>0.09</v>
          </cell>
          <cell r="N48" t="str">
            <v>129/86</v>
          </cell>
          <cell r="O48" t="str">
            <v>118/97</v>
          </cell>
          <cell r="P48" t="str">
            <v>108/108</v>
          </cell>
          <cell r="Q48" t="str">
            <v>97/118</v>
          </cell>
          <cell r="R48" t="str">
            <v>86/129</v>
          </cell>
        </row>
        <row r="49">
          <cell r="B49" t="str">
            <v>PF Agents Less Shareholders</v>
          </cell>
          <cell r="D49">
            <v>146</v>
          </cell>
          <cell r="M49">
            <v>9.5000000000000001E-2</v>
          </cell>
          <cell r="N49" t="str">
            <v>127/85</v>
          </cell>
          <cell r="O49" t="str">
            <v>117/96</v>
          </cell>
          <cell r="P49" t="str">
            <v>106/106</v>
          </cell>
          <cell r="Q49" t="str">
            <v>96/117</v>
          </cell>
          <cell r="R49" t="str">
            <v>85/127</v>
          </cell>
        </row>
        <row r="50">
          <cell r="B50" t="str">
            <v>Comp / Agent</v>
          </cell>
          <cell r="D50">
            <v>494.4133407320777</v>
          </cell>
          <cell r="M50">
            <v>0.1</v>
          </cell>
          <cell r="N50" t="str">
            <v>126/84</v>
          </cell>
          <cell r="O50" t="str">
            <v>115/94</v>
          </cell>
          <cell r="P50" t="str">
            <v>105/105</v>
          </cell>
          <cell r="Q50" t="str">
            <v>94/115</v>
          </cell>
          <cell r="R50" t="str">
            <v>84/126</v>
          </cell>
        </row>
        <row r="51">
          <cell r="B51" t="str">
            <v>Shareholder Prem. @ (60%)</v>
          </cell>
          <cell r="D51">
            <v>296.64800443924662</v>
          </cell>
        </row>
        <row r="52">
          <cell r="B52" t="str">
            <v>Number of Shareholders</v>
          </cell>
          <cell r="D52">
            <v>25</v>
          </cell>
          <cell r="L52" t="str">
            <v>Present Value of 5-Year Shareholder Compensation Premium 4</v>
          </cell>
        </row>
        <row r="53">
          <cell r="B53" t="str">
            <v>Agent Expenses</v>
          </cell>
          <cell r="D53">
            <v>12360.333518301943</v>
          </cell>
        </row>
        <row r="54">
          <cell r="B54" t="str">
            <v>Shareholder Premium</v>
          </cell>
          <cell r="D54">
            <v>7416.2001109811654</v>
          </cell>
          <cell r="N54" t="str">
            <v>Shareholder Compensation Premium</v>
          </cell>
        </row>
        <row r="55">
          <cell r="B55" t="str">
            <v>Total Shareholder Expenses</v>
          </cell>
          <cell r="D55">
            <v>19776.533629283109</v>
          </cell>
          <cell r="M55">
            <v>30.474574566524051</v>
          </cell>
          <cell r="N55">
            <v>0.5</v>
          </cell>
          <cell r="O55">
            <v>0.55000000000000004</v>
          </cell>
          <cell r="P55">
            <v>0.60000000000000009</v>
          </cell>
          <cell r="Q55">
            <v>0.65000000000000013</v>
          </cell>
          <cell r="R55">
            <v>0.70000000000000018</v>
          </cell>
        </row>
        <row r="56">
          <cell r="L56" t="str">
            <v>Discount Rate</v>
          </cell>
          <cell r="M56">
            <v>0.08</v>
          </cell>
          <cell r="N56">
            <v>26.082472254466236</v>
          </cell>
          <cell r="O56">
            <v>28.690719479912868</v>
          </cell>
          <cell r="P56">
            <v>31.298966705359494</v>
          </cell>
          <cell r="Q56">
            <v>33.907213930806115</v>
          </cell>
          <cell r="R56">
            <v>36.515461156252741</v>
          </cell>
        </row>
        <row r="57">
          <cell r="M57">
            <v>8.5000000000000006E-2</v>
          </cell>
          <cell r="N57">
            <v>25.735347327639357</v>
          </cell>
          <cell r="O57">
            <v>28.308882060403299</v>
          </cell>
          <cell r="P57">
            <v>30.882416793167238</v>
          </cell>
          <cell r="Q57">
            <v>33.455951525931177</v>
          </cell>
          <cell r="R57">
            <v>36.029486258695108</v>
          </cell>
        </row>
        <row r="58">
          <cell r="M58">
            <v>0.09</v>
          </cell>
          <cell r="N58">
            <v>25.39547880543671</v>
          </cell>
          <cell r="O58">
            <v>27.935026685980386</v>
          </cell>
          <cell r="P58">
            <v>30.474574566524062</v>
          </cell>
          <cell r="Q58">
            <v>33.014122447067734</v>
          </cell>
          <cell r="R58">
            <v>35.553670327611407</v>
          </cell>
        </row>
        <row r="59">
          <cell r="M59">
            <v>9.5000000000000001E-2</v>
          </cell>
          <cell r="N59">
            <v>25.062671414255586</v>
          </cell>
          <cell r="O59">
            <v>27.568938555681147</v>
          </cell>
          <cell r="P59">
            <v>30.075205697106714</v>
          </cell>
          <cell r="Q59">
            <v>32.581472838532271</v>
          </cell>
          <cell r="R59">
            <v>35.087739979957831</v>
          </cell>
        </row>
        <row r="60">
          <cell r="M60">
            <v>0.1</v>
          </cell>
          <cell r="N60">
            <v>24.736736176258784</v>
          </cell>
          <cell r="O60">
            <v>27.210409793884661</v>
          </cell>
          <cell r="P60">
            <v>29.684083411510546</v>
          </cell>
          <cell r="Q60">
            <v>32.157757029136427</v>
          </cell>
          <cell r="R60">
            <v>34.631430646762304</v>
          </cell>
        </row>
      </sheetData>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refreshError="1"/>
      <sheetData sheetId="18">
        <row r="2">
          <cell r="B2" t="str">
            <v>($ in thousands)</v>
          </cell>
          <cell r="D2" t="str">
            <v>2009A</v>
          </cell>
          <cell r="E2" t="str">
            <v>2010E</v>
          </cell>
          <cell r="F2" t="str">
            <v>2011E</v>
          </cell>
          <cell r="G2" t="str">
            <v>2012E</v>
          </cell>
        </row>
        <row r="4">
          <cell r="B4" t="str">
            <v>Revenue (Front-end Only)</v>
          </cell>
          <cell r="C4">
            <v>81883.362999999998</v>
          </cell>
          <cell r="D4">
            <v>103271</v>
          </cell>
          <cell r="E4">
            <v>107006</v>
          </cell>
        </row>
        <row r="5">
          <cell r="B5" t="str">
            <v>% Growth</v>
          </cell>
          <cell r="E5">
            <v>3.6166978144881012E-2</v>
          </cell>
        </row>
        <row r="7">
          <cell r="B7" t="str">
            <v>Agent Expenses</v>
          </cell>
          <cell r="L7">
            <v>13834.304</v>
          </cell>
          <cell r="M7">
            <v>14334.648970417638</v>
          </cell>
          <cell r="N7">
            <v>0</v>
          </cell>
          <cell r="O7" t="e">
            <v>#DIV/0!</v>
          </cell>
        </row>
        <row r="8">
          <cell r="B8" t="str">
            <v>Compensation</v>
          </cell>
          <cell r="D8" t="str">
            <v>n/a</v>
          </cell>
          <cell r="E8">
            <v>58101</v>
          </cell>
        </row>
        <row r="9">
          <cell r="B9" t="str">
            <v>Benefits &amp; Taxes</v>
          </cell>
          <cell r="D9" t="str">
            <v>n/a</v>
          </cell>
          <cell r="E9">
            <v>3993</v>
          </cell>
        </row>
        <row r="10">
          <cell r="B10" t="str">
            <v>Travel</v>
          </cell>
          <cell r="D10" t="str">
            <v>n/a</v>
          </cell>
          <cell r="E10">
            <v>1669</v>
          </cell>
        </row>
        <row r="11">
          <cell r="B11" t="str">
            <v>Meals &amp; Entertainment</v>
          </cell>
          <cell r="D11" t="str">
            <v>n/a</v>
          </cell>
          <cell r="E11">
            <v>1242</v>
          </cell>
        </row>
        <row r="12">
          <cell r="B12" t="str">
            <v>Assistants</v>
          </cell>
          <cell r="D12" t="str">
            <v>n/a</v>
          </cell>
          <cell r="E12">
            <v>6624</v>
          </cell>
        </row>
        <row r="13">
          <cell r="B13" t="str">
            <v>Other</v>
          </cell>
          <cell r="D13" t="str">
            <v>n/a</v>
          </cell>
          <cell r="E13">
            <v>2405</v>
          </cell>
        </row>
        <row r="14">
          <cell r="B14" t="str">
            <v>Total Agent Expenses</v>
          </cell>
          <cell r="D14">
            <v>81652</v>
          </cell>
          <cell r="E14">
            <v>74034</v>
          </cell>
        </row>
        <row r="16">
          <cell r="B16" t="str">
            <v>Gross Profit</v>
          </cell>
          <cell r="D16">
            <v>21619</v>
          </cell>
          <cell r="E16">
            <v>32972</v>
          </cell>
        </row>
        <row r="17">
          <cell r="B17" t="str">
            <v>% Margin</v>
          </cell>
          <cell r="D17">
            <v>0.20934240977621985</v>
          </cell>
          <cell r="E17">
            <v>0.3081322542661159</v>
          </cell>
        </row>
        <row r="19">
          <cell r="B19" t="str">
            <v>Operating Expenses</v>
          </cell>
        </row>
        <row r="20">
          <cell r="B20" t="str">
            <v>Administrative Staff Salaries &amp; Taxes</v>
          </cell>
          <cell r="D20">
            <v>6882</v>
          </cell>
          <cell r="E20">
            <v>8758</v>
          </cell>
        </row>
        <row r="21">
          <cell r="B21" t="str">
            <v>Rent</v>
          </cell>
          <cell r="D21">
            <v>7525</v>
          </cell>
          <cell r="E21">
            <v>9875</v>
          </cell>
        </row>
        <row r="22">
          <cell r="B22" t="str">
            <v>Other General and Administrative</v>
          </cell>
          <cell r="D22">
            <v>9840</v>
          </cell>
          <cell r="E22">
            <v>11370</v>
          </cell>
        </row>
        <row r="23">
          <cell r="B23" t="str">
            <v>Total Operating Expenses</v>
          </cell>
          <cell r="D23">
            <v>24247</v>
          </cell>
          <cell r="E23">
            <v>30003</v>
          </cell>
        </row>
        <row r="25">
          <cell r="B25" t="str">
            <v>Operating Income before Back-end Activity</v>
          </cell>
          <cell r="D25">
            <v>-2628</v>
          </cell>
          <cell r="E25">
            <v>2969</v>
          </cell>
        </row>
        <row r="26">
          <cell r="B26" t="str">
            <v>% Growth</v>
          </cell>
          <cell r="D26" t="str">
            <v>nm</v>
          </cell>
          <cell r="E26" t="str">
            <v>nm</v>
          </cell>
        </row>
        <row r="27">
          <cell r="B27" t="str">
            <v>% Margin</v>
          </cell>
          <cell r="D27">
            <v>-2.5447608718807798E-2</v>
          </cell>
          <cell r="E27">
            <v>2.7746107694895612E-2</v>
          </cell>
        </row>
      </sheetData>
      <sheetData sheetId="19"/>
      <sheetData sheetId="20"/>
      <sheetData sheetId="21"/>
      <sheetData sheetId="22"/>
      <sheetData sheetId="23" refreshError="1"/>
      <sheetData sheetId="24"/>
      <sheetData sheetId="25"/>
      <sheetData sheetId="26"/>
      <sheetData sheetId="27"/>
      <sheetData sheetId="28"/>
      <sheetData sheetId="29" refreshError="1"/>
      <sheetData sheetId="30"/>
      <sheetData sheetId="31" refreshError="1"/>
      <sheetData sheetId="32"/>
      <sheetData sheetId="33" refreshError="1"/>
      <sheetData sheetId="34" refreshError="1"/>
      <sheetData sheetId="35" refreshError="1"/>
      <sheetData sheetId="36"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gram - 10-17-2006"/>
      <sheetName val="Histogram - 10-24-2006"/>
      <sheetName val="Histogram - 11-9-2006"/>
      <sheetName val="Histogram - 11-15-2006"/>
      <sheetName val="Histogram - 11-26-2006"/>
      <sheetName val="Volume Matrix"/>
      <sheetName val="Price Vol - 145474537"/>
      <sheetName val="Trading Period Float"/>
      <sheetName val="Financial Overview"/>
      <sheetName val="Island - Nautic Impact"/>
      <sheetName val="Island Ownership Overview"/>
      <sheetName val="Island ANR"/>
      <sheetName val="Island Product Summary"/>
      <sheetName val="Relative Stk P performance"/>
      <sheetName val="Benchmarking"/>
      <sheetName val="Segment Margin Analysis"/>
      <sheetName val="Cap Table"/>
    </sheetNames>
    <sheetDataSet>
      <sheetData sheetId="0" refreshError="1"/>
      <sheetData sheetId="1" refreshError="1"/>
      <sheetData sheetId="2" refreshError="1">
        <row r="1">
          <cell r="A1" t="str">
            <v>IPS</v>
          </cell>
          <cell r="B1" t="str">
            <v>IPSCO INC  -CAD</v>
          </cell>
          <cell r="E1" t="str">
            <v>All values are in native security currency</v>
          </cell>
        </row>
        <row r="3">
          <cell r="A3" t="str">
            <v>Date</v>
          </cell>
          <cell r="B3" t="str">
            <v>Price</v>
          </cell>
          <cell r="C3" t="str">
            <v>Volume(000)</v>
          </cell>
        </row>
        <row r="4">
          <cell r="A4">
            <v>38665</v>
          </cell>
          <cell r="B4">
            <v>68.959999084472656</v>
          </cell>
          <cell r="C4">
            <v>314</v>
          </cell>
          <cell r="D4">
            <v>48036</v>
          </cell>
        </row>
        <row r="5">
          <cell r="A5">
            <v>38666</v>
          </cell>
          <cell r="B5">
            <v>68.150001525878906</v>
          </cell>
          <cell r="C5">
            <v>298.3</v>
          </cell>
          <cell r="D5">
            <v>48036</v>
          </cell>
        </row>
        <row r="6">
          <cell r="A6">
            <v>38667</v>
          </cell>
          <cell r="B6">
            <v>69.129997253417969</v>
          </cell>
          <cell r="C6">
            <v>216.1</v>
          </cell>
          <cell r="D6">
            <v>48036</v>
          </cell>
        </row>
        <row r="7">
          <cell r="A7">
            <v>38670</v>
          </cell>
          <cell r="B7">
            <v>68.449996948242188</v>
          </cell>
          <cell r="C7">
            <v>161.5</v>
          </cell>
          <cell r="D7">
            <v>48036</v>
          </cell>
        </row>
        <row r="8">
          <cell r="A8">
            <v>38671</v>
          </cell>
          <cell r="B8">
            <v>68.669998168945313</v>
          </cell>
          <cell r="C8">
            <v>293.89999999999998</v>
          </cell>
          <cell r="D8">
            <v>48036</v>
          </cell>
        </row>
        <row r="9">
          <cell r="A9">
            <v>38672</v>
          </cell>
          <cell r="B9">
            <v>70</v>
          </cell>
          <cell r="C9">
            <v>292.39999999999998</v>
          </cell>
          <cell r="D9">
            <v>48036</v>
          </cell>
        </row>
        <row r="10">
          <cell r="A10">
            <v>38673</v>
          </cell>
          <cell r="B10">
            <v>70.709999084472656</v>
          </cell>
          <cell r="C10">
            <v>383.7</v>
          </cell>
          <cell r="D10">
            <v>48036</v>
          </cell>
        </row>
        <row r="11">
          <cell r="A11">
            <v>38674</v>
          </cell>
          <cell r="B11">
            <v>70</v>
          </cell>
          <cell r="C11">
            <v>595.70000000000005</v>
          </cell>
          <cell r="D11">
            <v>48036</v>
          </cell>
        </row>
        <row r="12">
          <cell r="A12">
            <v>38677</v>
          </cell>
          <cell r="B12">
            <v>72.800003051757813</v>
          </cell>
          <cell r="C12">
            <v>337.2</v>
          </cell>
          <cell r="D12">
            <v>48036</v>
          </cell>
        </row>
        <row r="13">
          <cell r="A13">
            <v>38678</v>
          </cell>
          <cell r="B13">
            <v>74.730003356933594</v>
          </cell>
          <cell r="C13">
            <v>519.70000000000005</v>
          </cell>
          <cell r="D13">
            <v>48036</v>
          </cell>
        </row>
        <row r="14">
          <cell r="A14">
            <v>38679</v>
          </cell>
          <cell r="B14">
            <v>77.959999084472656</v>
          </cell>
          <cell r="C14">
            <v>770.6</v>
          </cell>
          <cell r="D14">
            <v>48036</v>
          </cell>
        </row>
        <row r="15">
          <cell r="A15">
            <v>38681</v>
          </cell>
          <cell r="B15">
            <v>76.699996948242188</v>
          </cell>
          <cell r="C15">
            <v>140.9</v>
          </cell>
          <cell r="D15">
            <v>48036</v>
          </cell>
        </row>
        <row r="16">
          <cell r="A16">
            <v>38684</v>
          </cell>
          <cell r="B16">
            <v>76.900001525878906</v>
          </cell>
          <cell r="C16">
            <v>334.9</v>
          </cell>
          <cell r="D16">
            <v>48036</v>
          </cell>
        </row>
        <row r="17">
          <cell r="A17">
            <v>38685</v>
          </cell>
          <cell r="B17">
            <v>78.360000610351563</v>
          </cell>
          <cell r="C17">
            <v>632.4</v>
          </cell>
          <cell r="D17">
            <v>48036</v>
          </cell>
        </row>
        <row r="18">
          <cell r="A18">
            <v>38686</v>
          </cell>
          <cell r="B18">
            <v>77.379997253417969</v>
          </cell>
          <cell r="C18">
            <v>243.7</v>
          </cell>
          <cell r="D18">
            <v>48036</v>
          </cell>
        </row>
        <row r="19">
          <cell r="A19">
            <v>38687</v>
          </cell>
          <cell r="B19">
            <v>79.80999755859375</v>
          </cell>
          <cell r="C19">
            <v>497.1</v>
          </cell>
          <cell r="D19">
            <v>48036</v>
          </cell>
        </row>
        <row r="20">
          <cell r="A20">
            <v>38688</v>
          </cell>
          <cell r="B20">
            <v>80.610000610351563</v>
          </cell>
          <cell r="C20">
            <v>647.4</v>
          </cell>
          <cell r="D20">
            <v>48036</v>
          </cell>
        </row>
        <row r="21">
          <cell r="A21">
            <v>38691</v>
          </cell>
          <cell r="B21">
            <v>81.75</v>
          </cell>
          <cell r="C21">
            <v>284.89999999999998</v>
          </cell>
          <cell r="D21">
            <v>48036</v>
          </cell>
        </row>
        <row r="22">
          <cell r="A22">
            <v>38692</v>
          </cell>
          <cell r="B22">
            <v>83</v>
          </cell>
          <cell r="C22">
            <v>374</v>
          </cell>
          <cell r="D22">
            <v>48036</v>
          </cell>
        </row>
        <row r="23">
          <cell r="A23">
            <v>38693</v>
          </cell>
          <cell r="B23">
            <v>82.150001525878906</v>
          </cell>
          <cell r="C23">
            <v>256.39999999999998</v>
          </cell>
          <cell r="D23">
            <v>48036</v>
          </cell>
        </row>
        <row r="24">
          <cell r="A24">
            <v>38694</v>
          </cell>
          <cell r="B24">
            <v>80.680000305175781</v>
          </cell>
          <cell r="C24">
            <v>304</v>
          </cell>
          <cell r="D24">
            <v>48036</v>
          </cell>
        </row>
        <row r="25">
          <cell r="A25">
            <v>38695</v>
          </cell>
          <cell r="B25">
            <v>80.75</v>
          </cell>
          <cell r="C25">
            <v>146.6</v>
          </cell>
          <cell r="D25">
            <v>48036</v>
          </cell>
        </row>
        <row r="26">
          <cell r="A26">
            <v>38698</v>
          </cell>
          <cell r="B26">
            <v>79.459999084472656</v>
          </cell>
          <cell r="C26">
            <v>188.7</v>
          </cell>
          <cell r="D26">
            <v>48036</v>
          </cell>
        </row>
        <row r="27">
          <cell r="A27">
            <v>38699</v>
          </cell>
          <cell r="B27">
            <v>80.220001220703125</v>
          </cell>
          <cell r="C27">
            <v>228.3</v>
          </cell>
          <cell r="D27">
            <v>48036</v>
          </cell>
        </row>
        <row r="28">
          <cell r="A28">
            <v>38700</v>
          </cell>
          <cell r="B28">
            <v>78.699996948242188</v>
          </cell>
          <cell r="C28">
            <v>411</v>
          </cell>
          <cell r="D28">
            <v>48036</v>
          </cell>
        </row>
        <row r="29">
          <cell r="A29">
            <v>38701</v>
          </cell>
          <cell r="B29">
            <v>80.589996337890625</v>
          </cell>
          <cell r="C29">
            <v>244.7</v>
          </cell>
          <cell r="D29">
            <v>48036</v>
          </cell>
        </row>
        <row r="30">
          <cell r="A30">
            <v>38702</v>
          </cell>
          <cell r="B30">
            <v>81.239997863769531</v>
          </cell>
          <cell r="C30">
            <v>224.4</v>
          </cell>
          <cell r="D30">
            <v>48036</v>
          </cell>
        </row>
        <row r="31">
          <cell r="A31">
            <v>38705</v>
          </cell>
          <cell r="B31">
            <v>80.290000915527344</v>
          </cell>
          <cell r="C31">
            <v>298.10000000000002</v>
          </cell>
          <cell r="D31">
            <v>48036</v>
          </cell>
        </row>
        <row r="32">
          <cell r="A32">
            <v>38706</v>
          </cell>
          <cell r="B32">
            <v>80.599998474121094</v>
          </cell>
          <cell r="C32">
            <v>236.6</v>
          </cell>
          <cell r="D32">
            <v>48036</v>
          </cell>
        </row>
        <row r="33">
          <cell r="A33">
            <v>38707</v>
          </cell>
          <cell r="B33">
            <v>82.099998474121094</v>
          </cell>
          <cell r="C33">
            <v>177.1</v>
          </cell>
          <cell r="D33">
            <v>48036</v>
          </cell>
        </row>
        <row r="34">
          <cell r="A34">
            <v>38708</v>
          </cell>
          <cell r="B34">
            <v>82.199996948242188</v>
          </cell>
          <cell r="C34">
            <v>87.7</v>
          </cell>
          <cell r="D34">
            <v>48036</v>
          </cell>
        </row>
        <row r="35">
          <cell r="A35">
            <v>38709</v>
          </cell>
          <cell r="B35">
            <v>82.819999694824219</v>
          </cell>
          <cell r="C35">
            <v>81.7</v>
          </cell>
          <cell r="D35">
            <v>48036</v>
          </cell>
        </row>
        <row r="36">
          <cell r="A36">
            <v>38713</v>
          </cell>
          <cell r="B36">
            <v>80.800003051757813</v>
          </cell>
          <cell r="C36">
            <v>87.6</v>
          </cell>
          <cell r="D36">
            <v>48036</v>
          </cell>
        </row>
        <row r="37">
          <cell r="A37">
            <v>38714</v>
          </cell>
          <cell r="B37">
            <v>82.639999389648438</v>
          </cell>
          <cell r="C37">
            <v>152</v>
          </cell>
          <cell r="D37">
            <v>48036</v>
          </cell>
        </row>
        <row r="38">
          <cell r="A38">
            <v>38715</v>
          </cell>
          <cell r="B38">
            <v>82.980003356933594</v>
          </cell>
          <cell r="C38">
            <v>145.69999999999999</v>
          </cell>
          <cell r="D38">
            <v>48036</v>
          </cell>
        </row>
        <row r="39">
          <cell r="A39">
            <v>38716</v>
          </cell>
          <cell r="B39">
            <v>82.980003356933594</v>
          </cell>
          <cell r="C39">
            <v>202</v>
          </cell>
          <cell r="D39">
            <v>48036</v>
          </cell>
        </row>
        <row r="40">
          <cell r="A40">
            <v>38720</v>
          </cell>
          <cell r="B40">
            <v>85.699996948242188</v>
          </cell>
          <cell r="C40">
            <v>325.10000000000002</v>
          </cell>
          <cell r="D40">
            <v>48036</v>
          </cell>
        </row>
        <row r="41">
          <cell r="A41">
            <v>38721</v>
          </cell>
          <cell r="B41">
            <v>86.349998474121094</v>
          </cell>
          <cell r="C41">
            <v>187.2</v>
          </cell>
          <cell r="D41">
            <v>48036</v>
          </cell>
        </row>
        <row r="42">
          <cell r="A42">
            <v>38722</v>
          </cell>
          <cell r="B42">
            <v>83.699996948242188</v>
          </cell>
          <cell r="C42">
            <v>256</v>
          </cell>
          <cell r="D42">
            <v>48036</v>
          </cell>
        </row>
        <row r="43">
          <cell r="A43">
            <v>38723</v>
          </cell>
          <cell r="B43">
            <v>84.900001525878906</v>
          </cell>
          <cell r="C43">
            <v>367.2</v>
          </cell>
          <cell r="D43">
            <v>48036</v>
          </cell>
        </row>
        <row r="44">
          <cell r="A44">
            <v>38726</v>
          </cell>
          <cell r="B44">
            <v>84.980003356933594</v>
          </cell>
          <cell r="C44">
            <v>160</v>
          </cell>
          <cell r="D44">
            <v>48036</v>
          </cell>
        </row>
        <row r="45">
          <cell r="A45">
            <v>38727</v>
          </cell>
          <cell r="B45">
            <v>83.75</v>
          </cell>
          <cell r="C45">
            <v>310.7</v>
          </cell>
          <cell r="D45">
            <v>48036</v>
          </cell>
        </row>
        <row r="46">
          <cell r="A46">
            <v>38728</v>
          </cell>
          <cell r="B46">
            <v>83.720001220703125</v>
          </cell>
          <cell r="C46">
            <v>246.4</v>
          </cell>
          <cell r="D46">
            <v>48036</v>
          </cell>
        </row>
        <row r="47">
          <cell r="A47">
            <v>38729</v>
          </cell>
          <cell r="B47">
            <v>83.819999694824219</v>
          </cell>
          <cell r="C47">
            <v>200.4</v>
          </cell>
          <cell r="D47">
            <v>48036</v>
          </cell>
        </row>
        <row r="48">
          <cell r="A48">
            <v>38730</v>
          </cell>
          <cell r="B48">
            <v>83.930000305175781</v>
          </cell>
          <cell r="C48">
            <v>137.19999999999999</v>
          </cell>
          <cell r="D48">
            <v>48036</v>
          </cell>
        </row>
        <row r="49">
          <cell r="A49">
            <v>38734</v>
          </cell>
          <cell r="B49">
            <v>84.849998474121094</v>
          </cell>
          <cell r="C49">
            <v>409.6</v>
          </cell>
          <cell r="D49">
            <v>48036</v>
          </cell>
        </row>
        <row r="50">
          <cell r="A50">
            <v>38735</v>
          </cell>
          <cell r="B50">
            <v>84.269996643066406</v>
          </cell>
          <cell r="C50">
            <v>335.3</v>
          </cell>
          <cell r="D50">
            <v>48036</v>
          </cell>
        </row>
        <row r="51">
          <cell r="A51">
            <v>38736</v>
          </cell>
          <cell r="B51">
            <v>84.900001525878906</v>
          </cell>
          <cell r="C51">
            <v>176.7</v>
          </cell>
          <cell r="D51">
            <v>48036</v>
          </cell>
        </row>
        <row r="52">
          <cell r="A52">
            <v>38737</v>
          </cell>
          <cell r="B52">
            <v>86.099998474121094</v>
          </cell>
          <cell r="C52">
            <v>468.6</v>
          </cell>
          <cell r="D52">
            <v>48036</v>
          </cell>
        </row>
        <row r="53">
          <cell r="A53">
            <v>38740</v>
          </cell>
          <cell r="B53">
            <v>89.449996948242188</v>
          </cell>
          <cell r="C53">
            <v>752</v>
          </cell>
          <cell r="D53">
            <v>48036</v>
          </cell>
        </row>
        <row r="54">
          <cell r="A54">
            <v>38741</v>
          </cell>
          <cell r="B54">
            <v>90.300003051757813</v>
          </cell>
          <cell r="C54">
            <v>531.9</v>
          </cell>
          <cell r="D54">
            <v>48036</v>
          </cell>
        </row>
        <row r="55">
          <cell r="A55">
            <v>38742</v>
          </cell>
          <cell r="B55">
            <v>88.699996948242188</v>
          </cell>
          <cell r="C55">
            <v>402.2</v>
          </cell>
          <cell r="D55">
            <v>48036</v>
          </cell>
        </row>
        <row r="56">
          <cell r="A56">
            <v>38743</v>
          </cell>
          <cell r="B56">
            <v>89.849998474121094</v>
          </cell>
          <cell r="C56">
            <v>305.2</v>
          </cell>
          <cell r="D56">
            <v>48054</v>
          </cell>
        </row>
        <row r="57">
          <cell r="A57">
            <v>38744</v>
          </cell>
          <cell r="B57">
            <v>93.319999694824219</v>
          </cell>
          <cell r="C57">
            <v>307.39999999999998</v>
          </cell>
          <cell r="D57">
            <v>48054</v>
          </cell>
        </row>
        <row r="58">
          <cell r="A58">
            <v>38747</v>
          </cell>
          <cell r="B58">
            <v>92.459999084472656</v>
          </cell>
          <cell r="C58">
            <v>347</v>
          </cell>
          <cell r="D58">
            <v>48054</v>
          </cell>
        </row>
        <row r="59">
          <cell r="A59">
            <v>38748</v>
          </cell>
          <cell r="B59">
            <v>92.580001831054688</v>
          </cell>
          <cell r="C59">
            <v>439.7</v>
          </cell>
          <cell r="D59">
            <v>48054</v>
          </cell>
        </row>
        <row r="60">
          <cell r="A60">
            <v>38749</v>
          </cell>
          <cell r="B60">
            <v>91.800003051757813</v>
          </cell>
          <cell r="C60">
            <v>252.4</v>
          </cell>
          <cell r="D60">
            <v>48054</v>
          </cell>
        </row>
        <row r="61">
          <cell r="A61">
            <v>38750</v>
          </cell>
          <cell r="B61">
            <v>91.199996948242188</v>
          </cell>
          <cell r="C61">
            <v>641.79999999999995</v>
          </cell>
          <cell r="D61">
            <v>48054</v>
          </cell>
        </row>
        <row r="62">
          <cell r="A62">
            <v>38751</v>
          </cell>
          <cell r="B62">
            <v>91.870002746582031</v>
          </cell>
          <cell r="C62">
            <v>544.1</v>
          </cell>
          <cell r="D62">
            <v>48054</v>
          </cell>
        </row>
        <row r="63">
          <cell r="A63">
            <v>38754</v>
          </cell>
          <cell r="B63">
            <v>94</v>
          </cell>
          <cell r="C63">
            <v>842.7</v>
          </cell>
          <cell r="D63">
            <v>48054</v>
          </cell>
        </row>
        <row r="64">
          <cell r="A64">
            <v>38755</v>
          </cell>
          <cell r="B64">
            <v>88.80999755859375</v>
          </cell>
          <cell r="C64">
            <v>724.8</v>
          </cell>
          <cell r="D64">
            <v>48054</v>
          </cell>
        </row>
        <row r="65">
          <cell r="A65">
            <v>38756</v>
          </cell>
          <cell r="B65">
            <v>86.680000305175781</v>
          </cell>
          <cell r="C65">
            <v>526.29999999999995</v>
          </cell>
          <cell r="D65">
            <v>48054</v>
          </cell>
        </row>
        <row r="66">
          <cell r="A66">
            <v>38757</v>
          </cell>
          <cell r="B66">
            <v>86.449996948242188</v>
          </cell>
          <cell r="C66">
            <v>439</v>
          </cell>
          <cell r="D66">
            <v>48054</v>
          </cell>
        </row>
        <row r="67">
          <cell r="A67">
            <v>38758</v>
          </cell>
          <cell r="B67">
            <v>87.25</v>
          </cell>
          <cell r="C67">
            <v>530.1</v>
          </cell>
          <cell r="D67">
            <v>48054</v>
          </cell>
        </row>
        <row r="68">
          <cell r="A68">
            <v>38761</v>
          </cell>
          <cell r="B68">
            <v>86.099998474121094</v>
          </cell>
          <cell r="C68">
            <v>399.3</v>
          </cell>
          <cell r="D68">
            <v>48054</v>
          </cell>
        </row>
        <row r="69">
          <cell r="A69">
            <v>38762</v>
          </cell>
          <cell r="B69">
            <v>90.209999084472656</v>
          </cell>
          <cell r="C69">
            <v>298.8</v>
          </cell>
          <cell r="D69">
            <v>48063</v>
          </cell>
        </row>
        <row r="70">
          <cell r="A70">
            <v>38763</v>
          </cell>
          <cell r="B70">
            <v>90.660003662109375</v>
          </cell>
          <cell r="C70">
            <v>477.9</v>
          </cell>
          <cell r="D70">
            <v>48063</v>
          </cell>
        </row>
        <row r="71">
          <cell r="A71">
            <v>38764</v>
          </cell>
          <cell r="B71">
            <v>93.139999389648438</v>
          </cell>
          <cell r="C71">
            <v>361.3</v>
          </cell>
          <cell r="D71">
            <v>48063</v>
          </cell>
        </row>
        <row r="72">
          <cell r="A72">
            <v>38765</v>
          </cell>
          <cell r="B72">
            <v>93.389999389648438</v>
          </cell>
          <cell r="C72">
            <v>137.4</v>
          </cell>
          <cell r="D72">
            <v>48063</v>
          </cell>
        </row>
        <row r="73">
          <cell r="A73">
            <v>38769</v>
          </cell>
          <cell r="B73">
            <v>93.449996948242188</v>
          </cell>
          <cell r="C73">
            <v>233.6</v>
          </cell>
          <cell r="D73">
            <v>48063</v>
          </cell>
        </row>
        <row r="74">
          <cell r="A74">
            <v>38770</v>
          </cell>
          <cell r="B74">
            <v>93.569999694824219</v>
          </cell>
          <cell r="C74">
            <v>163.5</v>
          </cell>
          <cell r="D74">
            <v>48063</v>
          </cell>
        </row>
        <row r="75">
          <cell r="A75">
            <v>38771</v>
          </cell>
          <cell r="B75">
            <v>97.650001525878906</v>
          </cell>
          <cell r="C75">
            <v>456.3</v>
          </cell>
          <cell r="D75">
            <v>48063</v>
          </cell>
        </row>
        <row r="76">
          <cell r="A76">
            <v>38772</v>
          </cell>
          <cell r="B76">
            <v>97.699996948242188</v>
          </cell>
          <cell r="C76">
            <v>274.7</v>
          </cell>
          <cell r="D76">
            <v>48063</v>
          </cell>
        </row>
        <row r="77">
          <cell r="A77">
            <v>38775</v>
          </cell>
          <cell r="B77">
            <v>97.19000244140625</v>
          </cell>
          <cell r="C77">
            <v>222.2</v>
          </cell>
          <cell r="D77">
            <v>48063</v>
          </cell>
        </row>
        <row r="78">
          <cell r="A78">
            <v>38776</v>
          </cell>
          <cell r="B78">
            <v>96.449996948242188</v>
          </cell>
          <cell r="C78">
            <v>297.8</v>
          </cell>
          <cell r="D78">
            <v>48063</v>
          </cell>
        </row>
        <row r="79">
          <cell r="A79">
            <v>38777</v>
          </cell>
          <cell r="B79">
            <v>100.76000213623047</v>
          </cell>
          <cell r="C79">
            <v>337.5</v>
          </cell>
          <cell r="D79">
            <v>48063</v>
          </cell>
        </row>
        <row r="80">
          <cell r="A80">
            <v>38778</v>
          </cell>
          <cell r="B80">
            <v>103.62000274658203</v>
          </cell>
          <cell r="C80">
            <v>755</v>
          </cell>
          <cell r="D80">
            <v>48063</v>
          </cell>
        </row>
        <row r="81">
          <cell r="A81">
            <v>38779</v>
          </cell>
          <cell r="B81">
            <v>103.94999694824219</v>
          </cell>
          <cell r="C81">
            <v>393.8</v>
          </cell>
          <cell r="D81">
            <v>48063</v>
          </cell>
        </row>
        <row r="82">
          <cell r="A82">
            <v>38782</v>
          </cell>
          <cell r="B82">
            <v>100.66000366210938</v>
          </cell>
          <cell r="C82">
            <v>614.70000000000005</v>
          </cell>
          <cell r="D82">
            <v>48063</v>
          </cell>
        </row>
        <row r="83">
          <cell r="A83">
            <v>38783</v>
          </cell>
          <cell r="B83">
            <v>97.889999389648438</v>
          </cell>
          <cell r="C83">
            <v>633.5</v>
          </cell>
          <cell r="D83">
            <v>48063</v>
          </cell>
        </row>
        <row r="84">
          <cell r="A84">
            <v>38784</v>
          </cell>
          <cell r="B84">
            <v>98.769996643066406</v>
          </cell>
          <cell r="C84">
            <v>809.6</v>
          </cell>
          <cell r="D84">
            <v>48063</v>
          </cell>
        </row>
        <row r="85">
          <cell r="A85">
            <v>38785</v>
          </cell>
          <cell r="B85">
            <v>97.660003662109375</v>
          </cell>
          <cell r="C85">
            <v>365.4</v>
          </cell>
          <cell r="D85">
            <v>48067</v>
          </cell>
        </row>
        <row r="86">
          <cell r="A86">
            <v>38786</v>
          </cell>
          <cell r="B86">
            <v>102.19999694824219</v>
          </cell>
          <cell r="C86">
            <v>544.4</v>
          </cell>
          <cell r="D86">
            <v>48067</v>
          </cell>
        </row>
        <row r="87">
          <cell r="A87">
            <v>38789</v>
          </cell>
          <cell r="B87">
            <v>101</v>
          </cell>
          <cell r="C87">
            <v>494.5</v>
          </cell>
          <cell r="D87">
            <v>48067</v>
          </cell>
        </row>
        <row r="88">
          <cell r="A88">
            <v>38790</v>
          </cell>
          <cell r="B88">
            <v>101.52999877929688</v>
          </cell>
          <cell r="C88">
            <v>406.8</v>
          </cell>
          <cell r="D88">
            <v>48067</v>
          </cell>
        </row>
        <row r="89">
          <cell r="A89">
            <v>38791</v>
          </cell>
          <cell r="B89">
            <v>100.55000305175781</v>
          </cell>
          <cell r="C89">
            <v>374.7</v>
          </cell>
          <cell r="D89">
            <v>48067</v>
          </cell>
        </row>
        <row r="90">
          <cell r="A90">
            <v>38792</v>
          </cell>
          <cell r="B90">
            <v>100</v>
          </cell>
          <cell r="C90">
            <v>272.10000000000002</v>
          </cell>
          <cell r="D90">
            <v>48067</v>
          </cell>
        </row>
        <row r="91">
          <cell r="A91">
            <v>38793</v>
          </cell>
          <cell r="B91">
            <v>100.30000305175781</v>
          </cell>
          <cell r="C91">
            <v>320.10000000000002</v>
          </cell>
          <cell r="D91">
            <v>48067</v>
          </cell>
        </row>
        <row r="92">
          <cell r="A92">
            <v>38796</v>
          </cell>
          <cell r="B92">
            <v>101.41000366210938</v>
          </cell>
          <cell r="C92">
            <v>333.1</v>
          </cell>
          <cell r="D92">
            <v>48067</v>
          </cell>
        </row>
        <row r="93">
          <cell r="A93">
            <v>38797</v>
          </cell>
          <cell r="B93">
            <v>100.55000305175781</v>
          </cell>
          <cell r="C93">
            <v>437.5</v>
          </cell>
          <cell r="D93">
            <v>48067</v>
          </cell>
        </row>
        <row r="94">
          <cell r="A94">
            <v>38798</v>
          </cell>
          <cell r="B94">
            <v>105.87999725341797</v>
          </cell>
          <cell r="C94">
            <v>761.5</v>
          </cell>
          <cell r="D94">
            <v>48067</v>
          </cell>
        </row>
        <row r="95">
          <cell r="A95">
            <v>38799</v>
          </cell>
          <cell r="B95">
            <v>106.68000030517578</v>
          </cell>
          <cell r="C95">
            <v>581.9</v>
          </cell>
          <cell r="D95">
            <v>48067</v>
          </cell>
        </row>
        <row r="96">
          <cell r="A96">
            <v>38800</v>
          </cell>
          <cell r="B96">
            <v>106.72000122070313</v>
          </cell>
          <cell r="C96">
            <v>304.60000000000002</v>
          </cell>
          <cell r="D96">
            <v>48067</v>
          </cell>
        </row>
        <row r="97">
          <cell r="A97">
            <v>38803</v>
          </cell>
          <cell r="B97">
            <v>106.22000122070313</v>
          </cell>
          <cell r="C97">
            <v>256.7</v>
          </cell>
          <cell r="D97">
            <v>48067</v>
          </cell>
        </row>
        <row r="98">
          <cell r="A98">
            <v>38804</v>
          </cell>
          <cell r="B98">
            <v>103.69000244140625</v>
          </cell>
          <cell r="C98">
            <v>309.7</v>
          </cell>
          <cell r="D98">
            <v>48067</v>
          </cell>
        </row>
        <row r="99">
          <cell r="A99">
            <v>38805</v>
          </cell>
          <cell r="B99">
            <v>106.37000274658203</v>
          </cell>
          <cell r="C99">
            <v>302.89999999999998</v>
          </cell>
          <cell r="D99">
            <v>48067</v>
          </cell>
        </row>
        <row r="100">
          <cell r="A100">
            <v>38806</v>
          </cell>
          <cell r="B100">
            <v>105.33999633789063</v>
          </cell>
          <cell r="C100">
            <v>350.5</v>
          </cell>
          <cell r="D100">
            <v>48067</v>
          </cell>
        </row>
        <row r="101">
          <cell r="A101">
            <v>38807</v>
          </cell>
          <cell r="B101">
            <v>104.08999633789063</v>
          </cell>
          <cell r="C101">
            <v>331.3</v>
          </cell>
          <cell r="D101">
            <v>48067</v>
          </cell>
        </row>
        <row r="102">
          <cell r="A102">
            <v>38810</v>
          </cell>
          <cell r="B102">
            <v>105.20999908447266</v>
          </cell>
          <cell r="C102">
            <v>319</v>
          </cell>
          <cell r="D102">
            <v>48067</v>
          </cell>
        </row>
        <row r="103">
          <cell r="A103">
            <v>38811</v>
          </cell>
          <cell r="B103">
            <v>105.77999877929688</v>
          </cell>
          <cell r="C103">
            <v>285</v>
          </cell>
          <cell r="D103">
            <v>48067</v>
          </cell>
        </row>
        <row r="104">
          <cell r="A104">
            <v>38812</v>
          </cell>
          <cell r="B104">
            <v>107.26000213623047</v>
          </cell>
          <cell r="C104">
            <v>243.4</v>
          </cell>
          <cell r="D104">
            <v>48067</v>
          </cell>
        </row>
        <row r="105">
          <cell r="A105">
            <v>38813</v>
          </cell>
          <cell r="B105">
            <v>107.5</v>
          </cell>
          <cell r="C105">
            <v>214.2</v>
          </cell>
          <cell r="D105">
            <v>48067</v>
          </cell>
        </row>
        <row r="106">
          <cell r="A106">
            <v>38814</v>
          </cell>
          <cell r="B106">
            <v>102.40000152587891</v>
          </cell>
          <cell r="C106">
            <v>557.79999999999995</v>
          </cell>
          <cell r="D106">
            <v>48067</v>
          </cell>
        </row>
        <row r="107">
          <cell r="A107">
            <v>38817</v>
          </cell>
          <cell r="B107">
            <v>104.47000122070313</v>
          </cell>
          <cell r="C107">
            <v>731</v>
          </cell>
          <cell r="D107">
            <v>48067</v>
          </cell>
        </row>
        <row r="108">
          <cell r="A108">
            <v>38818</v>
          </cell>
          <cell r="B108">
            <v>103.05999755859375</v>
          </cell>
          <cell r="C108">
            <v>969.2</v>
          </cell>
          <cell r="D108">
            <v>48067</v>
          </cell>
        </row>
        <row r="109">
          <cell r="A109">
            <v>38819</v>
          </cell>
          <cell r="B109">
            <v>104.95999908447266</v>
          </cell>
          <cell r="C109">
            <v>398.5</v>
          </cell>
          <cell r="D109">
            <v>48067</v>
          </cell>
        </row>
        <row r="110">
          <cell r="A110">
            <v>38820</v>
          </cell>
          <cell r="B110">
            <v>104.76000213623047</v>
          </cell>
          <cell r="C110">
            <v>260.10000000000002</v>
          </cell>
          <cell r="D110">
            <v>48067</v>
          </cell>
        </row>
        <row r="111">
          <cell r="A111">
            <v>38824</v>
          </cell>
          <cell r="B111">
            <v>107.34999847412109</v>
          </cell>
          <cell r="C111">
            <v>316.8</v>
          </cell>
          <cell r="D111">
            <v>48067</v>
          </cell>
        </row>
        <row r="112">
          <cell r="A112">
            <v>38825</v>
          </cell>
          <cell r="B112">
            <v>110</v>
          </cell>
          <cell r="C112">
            <v>495.2</v>
          </cell>
          <cell r="D112">
            <v>48067</v>
          </cell>
        </row>
        <row r="113">
          <cell r="A113">
            <v>38826</v>
          </cell>
          <cell r="B113">
            <v>110.95999908447266</v>
          </cell>
          <cell r="C113">
            <v>367.6</v>
          </cell>
          <cell r="D113">
            <v>48067</v>
          </cell>
        </row>
        <row r="114">
          <cell r="A114">
            <v>38827</v>
          </cell>
          <cell r="B114">
            <v>106.47000122070313</v>
          </cell>
          <cell r="C114">
            <v>866</v>
          </cell>
          <cell r="D114">
            <v>48075</v>
          </cell>
        </row>
        <row r="115">
          <cell r="A115">
            <v>38828</v>
          </cell>
          <cell r="B115">
            <v>107.25</v>
          </cell>
          <cell r="C115">
            <v>488.1</v>
          </cell>
          <cell r="D115">
            <v>48075</v>
          </cell>
        </row>
        <row r="116">
          <cell r="A116">
            <v>38831</v>
          </cell>
          <cell r="B116">
            <v>105</v>
          </cell>
          <cell r="C116">
            <v>382.8</v>
          </cell>
          <cell r="D116">
            <v>48075</v>
          </cell>
        </row>
        <row r="117">
          <cell r="A117">
            <v>38832</v>
          </cell>
          <cell r="B117">
            <v>101.86000061035156</v>
          </cell>
          <cell r="C117">
            <v>745.5</v>
          </cell>
          <cell r="D117">
            <v>48075</v>
          </cell>
        </row>
        <row r="118">
          <cell r="A118">
            <v>38833</v>
          </cell>
          <cell r="B118">
            <v>102.48999786376953</v>
          </cell>
          <cell r="C118">
            <v>758.5</v>
          </cell>
          <cell r="D118">
            <v>48075</v>
          </cell>
        </row>
        <row r="119">
          <cell r="A119">
            <v>38834</v>
          </cell>
          <cell r="B119">
            <v>96.599998474121094</v>
          </cell>
          <cell r="C119">
            <v>923.7</v>
          </cell>
          <cell r="D119">
            <v>48075</v>
          </cell>
        </row>
        <row r="120">
          <cell r="A120">
            <v>38835</v>
          </cell>
          <cell r="B120">
            <v>103.18000030517578</v>
          </cell>
          <cell r="C120">
            <v>742.7</v>
          </cell>
          <cell r="D120">
            <v>48075</v>
          </cell>
        </row>
        <row r="121">
          <cell r="A121">
            <v>38838</v>
          </cell>
          <cell r="B121">
            <v>103.94000244140625</v>
          </cell>
          <cell r="C121">
            <v>432</v>
          </cell>
          <cell r="D121">
            <v>48075</v>
          </cell>
        </row>
        <row r="122">
          <cell r="A122">
            <v>38839</v>
          </cell>
          <cell r="B122">
            <v>102.23999786376953</v>
          </cell>
          <cell r="C122">
            <v>441.1</v>
          </cell>
          <cell r="D122">
            <v>48076</v>
          </cell>
        </row>
        <row r="123">
          <cell r="A123">
            <v>38840</v>
          </cell>
          <cell r="B123">
            <v>104.59999847412109</v>
          </cell>
          <cell r="C123">
            <v>381.4</v>
          </cell>
          <cell r="D123">
            <v>48076</v>
          </cell>
        </row>
        <row r="124">
          <cell r="A124">
            <v>38841</v>
          </cell>
          <cell r="B124">
            <v>104.75</v>
          </cell>
          <cell r="C124">
            <v>676.4</v>
          </cell>
          <cell r="D124">
            <v>48076</v>
          </cell>
        </row>
        <row r="125">
          <cell r="A125">
            <v>38842</v>
          </cell>
          <cell r="B125">
            <v>105.80000305175781</v>
          </cell>
          <cell r="C125">
            <v>286.8</v>
          </cell>
          <cell r="D125">
            <v>48076</v>
          </cell>
        </row>
        <row r="126">
          <cell r="A126">
            <v>38845</v>
          </cell>
          <cell r="B126">
            <v>108</v>
          </cell>
          <cell r="C126">
            <v>285.3</v>
          </cell>
          <cell r="D126">
            <v>48076</v>
          </cell>
        </row>
        <row r="127">
          <cell r="A127">
            <v>38846</v>
          </cell>
          <cell r="B127">
            <v>108.01000213623047</v>
          </cell>
          <cell r="C127">
            <v>385</v>
          </cell>
          <cell r="D127">
            <v>48076</v>
          </cell>
        </row>
        <row r="128">
          <cell r="A128">
            <v>38847</v>
          </cell>
          <cell r="B128">
            <v>108.25</v>
          </cell>
          <cell r="C128">
            <v>274.89999999999998</v>
          </cell>
          <cell r="D128">
            <v>48076</v>
          </cell>
        </row>
        <row r="129">
          <cell r="A129">
            <v>38848</v>
          </cell>
          <cell r="B129">
            <v>104.36000061035156</v>
          </cell>
          <cell r="C129">
            <v>437.6</v>
          </cell>
          <cell r="D129">
            <v>48076</v>
          </cell>
        </row>
        <row r="130">
          <cell r="A130">
            <v>38849</v>
          </cell>
          <cell r="B130">
            <v>99.949996948242188</v>
          </cell>
          <cell r="C130">
            <v>817.4</v>
          </cell>
          <cell r="D130">
            <v>48076</v>
          </cell>
        </row>
        <row r="131">
          <cell r="A131">
            <v>38852</v>
          </cell>
          <cell r="B131">
            <v>98.330001831054688</v>
          </cell>
          <cell r="C131">
            <v>853.6</v>
          </cell>
          <cell r="D131">
            <v>48076</v>
          </cell>
        </row>
        <row r="132">
          <cell r="A132">
            <v>38853</v>
          </cell>
          <cell r="B132">
            <v>98.25</v>
          </cell>
          <cell r="C132">
            <v>648.29999999999995</v>
          </cell>
          <cell r="D132">
            <v>48076</v>
          </cell>
        </row>
        <row r="133">
          <cell r="A133">
            <v>38854</v>
          </cell>
          <cell r="B133">
            <v>97.339996337890625</v>
          </cell>
          <cell r="C133">
            <v>1023.5</v>
          </cell>
          <cell r="D133">
            <v>48076</v>
          </cell>
        </row>
        <row r="134">
          <cell r="A134">
            <v>38855</v>
          </cell>
          <cell r="B134">
            <v>93.949996948242188</v>
          </cell>
          <cell r="C134">
            <v>793</v>
          </cell>
          <cell r="D134">
            <v>48076</v>
          </cell>
        </row>
        <row r="135">
          <cell r="A135">
            <v>38856</v>
          </cell>
          <cell r="B135">
            <v>94.279998779296875</v>
          </cell>
          <cell r="C135">
            <v>957.8</v>
          </cell>
          <cell r="D135">
            <v>48076</v>
          </cell>
        </row>
        <row r="136">
          <cell r="A136">
            <v>38859</v>
          </cell>
          <cell r="B136">
            <v>89.699996948242188</v>
          </cell>
          <cell r="C136">
            <v>1042.7</v>
          </cell>
          <cell r="D136">
            <v>48076</v>
          </cell>
        </row>
        <row r="137">
          <cell r="A137">
            <v>38860</v>
          </cell>
          <cell r="B137">
            <v>91.30999755859375</v>
          </cell>
          <cell r="C137">
            <v>976.4</v>
          </cell>
          <cell r="D137">
            <v>48076</v>
          </cell>
        </row>
        <row r="138">
          <cell r="A138">
            <v>38861</v>
          </cell>
          <cell r="B138">
            <v>89.550003051757813</v>
          </cell>
          <cell r="C138">
            <v>1073.4000000000001</v>
          </cell>
          <cell r="D138">
            <v>48076</v>
          </cell>
        </row>
        <row r="139">
          <cell r="A139">
            <v>38862</v>
          </cell>
          <cell r="B139">
            <v>93.199996948242188</v>
          </cell>
          <cell r="C139">
            <v>577.5</v>
          </cell>
          <cell r="D139">
            <v>48076</v>
          </cell>
        </row>
        <row r="140">
          <cell r="A140">
            <v>38863</v>
          </cell>
          <cell r="B140">
            <v>94.699996948242188</v>
          </cell>
          <cell r="C140">
            <v>444.3</v>
          </cell>
          <cell r="D140">
            <v>48076</v>
          </cell>
        </row>
        <row r="141">
          <cell r="A141">
            <v>38867</v>
          </cell>
          <cell r="B141">
            <v>91.819999694824219</v>
          </cell>
          <cell r="C141">
            <v>643.9</v>
          </cell>
          <cell r="D141">
            <v>48076</v>
          </cell>
        </row>
        <row r="142">
          <cell r="A142">
            <v>38868</v>
          </cell>
          <cell r="B142">
            <v>94.580001831054688</v>
          </cell>
          <cell r="C142">
            <v>508.9</v>
          </cell>
          <cell r="D142">
            <v>48076</v>
          </cell>
        </row>
        <row r="143">
          <cell r="A143">
            <v>38869</v>
          </cell>
          <cell r="B143">
            <v>97</v>
          </cell>
          <cell r="C143">
            <v>750.5</v>
          </cell>
          <cell r="D143">
            <v>48076</v>
          </cell>
        </row>
        <row r="144">
          <cell r="A144">
            <v>38870</v>
          </cell>
          <cell r="B144">
            <v>96.629997253417969</v>
          </cell>
          <cell r="C144">
            <v>546.6</v>
          </cell>
          <cell r="D144">
            <v>48076</v>
          </cell>
        </row>
        <row r="145">
          <cell r="A145">
            <v>38873</v>
          </cell>
          <cell r="B145">
            <v>92.25</v>
          </cell>
          <cell r="C145">
            <v>633.6</v>
          </cell>
          <cell r="D145">
            <v>48076</v>
          </cell>
        </row>
        <row r="146">
          <cell r="A146">
            <v>38874</v>
          </cell>
          <cell r="B146">
            <v>91.260002136230469</v>
          </cell>
          <cell r="C146">
            <v>816.7</v>
          </cell>
          <cell r="D146">
            <v>48076</v>
          </cell>
        </row>
        <row r="147">
          <cell r="A147">
            <v>38875</v>
          </cell>
          <cell r="B147">
            <v>87.430000305175781</v>
          </cell>
          <cell r="C147">
            <v>1026.2</v>
          </cell>
          <cell r="D147">
            <v>48076</v>
          </cell>
        </row>
        <row r="148">
          <cell r="A148">
            <v>38876</v>
          </cell>
          <cell r="B148">
            <v>87.800003051757813</v>
          </cell>
          <cell r="C148">
            <v>987.6</v>
          </cell>
          <cell r="D148">
            <v>48076</v>
          </cell>
        </row>
        <row r="149">
          <cell r="A149">
            <v>38877</v>
          </cell>
          <cell r="B149">
            <v>87.800003051757813</v>
          </cell>
          <cell r="C149">
            <v>687.3</v>
          </cell>
          <cell r="D149">
            <v>48076</v>
          </cell>
        </row>
        <row r="150">
          <cell r="A150">
            <v>38880</v>
          </cell>
          <cell r="B150">
            <v>83.519996643066406</v>
          </cell>
          <cell r="C150">
            <v>780.8</v>
          </cell>
          <cell r="D150">
            <v>48076</v>
          </cell>
        </row>
        <row r="151">
          <cell r="A151">
            <v>38881</v>
          </cell>
          <cell r="B151">
            <v>82.80999755859375</v>
          </cell>
          <cell r="C151">
            <v>1315.7</v>
          </cell>
          <cell r="D151">
            <v>48076</v>
          </cell>
        </row>
        <row r="152">
          <cell r="A152">
            <v>38882</v>
          </cell>
          <cell r="B152">
            <v>87</v>
          </cell>
          <cell r="C152">
            <v>936.4</v>
          </cell>
          <cell r="D152">
            <v>48076</v>
          </cell>
        </row>
        <row r="153">
          <cell r="A153">
            <v>38883</v>
          </cell>
          <cell r="B153">
            <v>93.110000610351563</v>
          </cell>
          <cell r="C153">
            <v>1313.9</v>
          </cell>
          <cell r="D153">
            <v>48076</v>
          </cell>
        </row>
        <row r="154">
          <cell r="A154">
            <v>38884</v>
          </cell>
          <cell r="B154">
            <v>93.169998168945313</v>
          </cell>
          <cell r="C154">
            <v>725.6</v>
          </cell>
          <cell r="D154">
            <v>48076</v>
          </cell>
        </row>
        <row r="155">
          <cell r="A155">
            <v>38887</v>
          </cell>
          <cell r="B155">
            <v>91.099998474121094</v>
          </cell>
          <cell r="C155">
            <v>772.2</v>
          </cell>
          <cell r="D155">
            <v>48076</v>
          </cell>
        </row>
        <row r="156">
          <cell r="A156">
            <v>38888</v>
          </cell>
          <cell r="B156">
            <v>90.839996337890625</v>
          </cell>
          <cell r="C156">
            <v>585.70000000000005</v>
          </cell>
          <cell r="D156">
            <v>48076</v>
          </cell>
        </row>
        <row r="157">
          <cell r="A157">
            <v>38889</v>
          </cell>
          <cell r="B157">
            <v>93.75</v>
          </cell>
          <cell r="C157">
            <v>570.20000000000005</v>
          </cell>
          <cell r="D157">
            <v>48076</v>
          </cell>
        </row>
        <row r="158">
          <cell r="A158">
            <v>38890</v>
          </cell>
          <cell r="B158">
            <v>94</v>
          </cell>
          <cell r="C158">
            <v>567.6</v>
          </cell>
          <cell r="D158">
            <v>48076</v>
          </cell>
        </row>
        <row r="159">
          <cell r="A159">
            <v>38891</v>
          </cell>
          <cell r="B159">
            <v>95.25</v>
          </cell>
          <cell r="C159">
            <v>568.4</v>
          </cell>
          <cell r="D159">
            <v>48076</v>
          </cell>
        </row>
        <row r="160">
          <cell r="A160">
            <v>38894</v>
          </cell>
          <cell r="B160">
            <v>95.879997253417969</v>
          </cell>
          <cell r="C160">
            <v>384.1</v>
          </cell>
          <cell r="D160">
            <v>48076</v>
          </cell>
        </row>
        <row r="161">
          <cell r="A161">
            <v>38895</v>
          </cell>
          <cell r="B161">
            <v>93.879997253417969</v>
          </cell>
          <cell r="C161">
            <v>398.5</v>
          </cell>
          <cell r="D161">
            <v>48076</v>
          </cell>
        </row>
        <row r="162">
          <cell r="A162">
            <v>38896</v>
          </cell>
          <cell r="B162">
            <v>93.830001831054688</v>
          </cell>
          <cell r="C162">
            <v>270.2</v>
          </cell>
          <cell r="D162">
            <v>48076</v>
          </cell>
        </row>
        <row r="163">
          <cell r="A163">
            <v>38897</v>
          </cell>
          <cell r="B163">
            <v>96.849998474121094</v>
          </cell>
          <cell r="C163">
            <v>516.6</v>
          </cell>
          <cell r="D163">
            <v>48076</v>
          </cell>
        </row>
        <row r="164">
          <cell r="A164">
            <v>38898</v>
          </cell>
          <cell r="B164">
            <v>95.69000244140625</v>
          </cell>
          <cell r="C164">
            <v>721.5</v>
          </cell>
          <cell r="D164">
            <v>48076</v>
          </cell>
        </row>
        <row r="165">
          <cell r="A165">
            <v>38901</v>
          </cell>
          <cell r="B165">
            <v>96.779998779296875</v>
          </cell>
          <cell r="C165">
            <v>271.8</v>
          </cell>
          <cell r="D165">
            <v>48076</v>
          </cell>
        </row>
        <row r="166">
          <cell r="A166">
            <v>38903</v>
          </cell>
          <cell r="B166">
            <v>93.550003051757813</v>
          </cell>
          <cell r="C166">
            <v>678.3</v>
          </cell>
          <cell r="D166">
            <v>48076</v>
          </cell>
        </row>
        <row r="167">
          <cell r="A167">
            <v>38904</v>
          </cell>
          <cell r="B167">
            <v>91.94000244140625</v>
          </cell>
          <cell r="C167">
            <v>595.6</v>
          </cell>
          <cell r="D167">
            <v>48076</v>
          </cell>
        </row>
        <row r="168">
          <cell r="A168">
            <v>38905</v>
          </cell>
          <cell r="B168">
            <v>91.449996948242188</v>
          </cell>
          <cell r="C168">
            <v>438.6</v>
          </cell>
          <cell r="D168">
            <v>48076</v>
          </cell>
        </row>
        <row r="169">
          <cell r="A169">
            <v>38908</v>
          </cell>
          <cell r="B169">
            <v>91.110000610351563</v>
          </cell>
          <cell r="C169">
            <v>396.5</v>
          </cell>
          <cell r="D169">
            <v>48076</v>
          </cell>
        </row>
        <row r="170">
          <cell r="A170">
            <v>38909</v>
          </cell>
          <cell r="B170">
            <v>89.769996643066406</v>
          </cell>
          <cell r="C170">
            <v>770.6</v>
          </cell>
          <cell r="D170">
            <v>48076</v>
          </cell>
        </row>
        <row r="171">
          <cell r="A171">
            <v>38910</v>
          </cell>
          <cell r="B171">
            <v>89.970001220703125</v>
          </cell>
          <cell r="C171">
            <v>561.20000000000005</v>
          </cell>
          <cell r="D171">
            <v>48076</v>
          </cell>
        </row>
        <row r="172">
          <cell r="A172">
            <v>38911</v>
          </cell>
          <cell r="B172">
            <v>86.870002746582031</v>
          </cell>
          <cell r="C172">
            <v>782.6</v>
          </cell>
          <cell r="D172">
            <v>48076</v>
          </cell>
        </row>
        <row r="173">
          <cell r="A173">
            <v>38912</v>
          </cell>
          <cell r="B173">
            <v>87.5</v>
          </cell>
          <cell r="C173">
            <v>693.5</v>
          </cell>
          <cell r="D173">
            <v>48076</v>
          </cell>
        </row>
        <row r="174">
          <cell r="A174">
            <v>38915</v>
          </cell>
          <cell r="B174">
            <v>85.779998779296875</v>
          </cell>
          <cell r="C174">
            <v>567.29999999999995</v>
          </cell>
          <cell r="D174">
            <v>48076</v>
          </cell>
        </row>
        <row r="175">
          <cell r="A175">
            <v>38916</v>
          </cell>
          <cell r="B175">
            <v>86.75</v>
          </cell>
          <cell r="C175">
            <v>779.4</v>
          </cell>
          <cell r="D175">
            <v>48076</v>
          </cell>
        </row>
        <row r="176">
          <cell r="A176">
            <v>38917</v>
          </cell>
          <cell r="B176">
            <v>89.489997863769531</v>
          </cell>
          <cell r="C176">
            <v>664.7</v>
          </cell>
          <cell r="D176">
            <v>48076</v>
          </cell>
        </row>
        <row r="177">
          <cell r="A177">
            <v>38918</v>
          </cell>
          <cell r="B177">
            <v>86.220001220703125</v>
          </cell>
          <cell r="C177">
            <v>858.3</v>
          </cell>
          <cell r="D177">
            <v>48076</v>
          </cell>
        </row>
        <row r="178">
          <cell r="A178">
            <v>38919</v>
          </cell>
          <cell r="B178">
            <v>84.660003662109375</v>
          </cell>
          <cell r="C178">
            <v>724.2</v>
          </cell>
          <cell r="D178">
            <v>48076</v>
          </cell>
        </row>
        <row r="179">
          <cell r="A179">
            <v>38922</v>
          </cell>
          <cell r="B179">
            <v>86.949996948242188</v>
          </cell>
          <cell r="C179">
            <v>791.7</v>
          </cell>
          <cell r="D179">
            <v>48076</v>
          </cell>
        </row>
        <row r="180">
          <cell r="A180">
            <v>38923</v>
          </cell>
          <cell r="B180">
            <v>91.680000305175781</v>
          </cell>
          <cell r="C180">
            <v>1276.9000000000001</v>
          </cell>
          <cell r="D180">
            <v>48076</v>
          </cell>
        </row>
        <row r="181">
          <cell r="A181">
            <v>38924</v>
          </cell>
          <cell r="B181">
            <v>91.760002136230469</v>
          </cell>
          <cell r="C181">
            <v>962.4</v>
          </cell>
          <cell r="D181">
            <v>48076</v>
          </cell>
        </row>
        <row r="182">
          <cell r="A182">
            <v>38925</v>
          </cell>
          <cell r="B182">
            <v>91.790000915527344</v>
          </cell>
          <cell r="C182">
            <v>742.9</v>
          </cell>
          <cell r="D182">
            <v>48076</v>
          </cell>
        </row>
        <row r="183">
          <cell r="A183">
            <v>38926</v>
          </cell>
          <cell r="B183">
            <v>92.970001220703125</v>
          </cell>
          <cell r="C183">
            <v>496.5</v>
          </cell>
          <cell r="D183">
            <v>48076</v>
          </cell>
        </row>
        <row r="184">
          <cell r="A184">
            <v>38929</v>
          </cell>
          <cell r="B184">
            <v>94.110000610351563</v>
          </cell>
          <cell r="C184">
            <v>539.5</v>
          </cell>
          <cell r="D184">
            <v>48076</v>
          </cell>
        </row>
        <row r="185">
          <cell r="A185">
            <v>38930</v>
          </cell>
          <cell r="B185">
            <v>94.400001525878906</v>
          </cell>
          <cell r="C185">
            <v>565.5</v>
          </cell>
          <cell r="D185">
            <v>47186</v>
          </cell>
        </row>
        <row r="186">
          <cell r="A186">
            <v>38931</v>
          </cell>
          <cell r="B186">
            <v>95.550003051757813</v>
          </cell>
          <cell r="C186">
            <v>575</v>
          </cell>
          <cell r="D186">
            <v>47186</v>
          </cell>
        </row>
        <row r="187">
          <cell r="A187">
            <v>38932</v>
          </cell>
          <cell r="B187">
            <v>95.129997253417969</v>
          </cell>
          <cell r="C187">
            <v>286.60000000000002</v>
          </cell>
          <cell r="D187">
            <v>47186</v>
          </cell>
        </row>
        <row r="188">
          <cell r="A188">
            <v>38933</v>
          </cell>
          <cell r="B188">
            <v>93.949996948242188</v>
          </cell>
          <cell r="C188">
            <v>468.4</v>
          </cell>
          <cell r="D188">
            <v>47186</v>
          </cell>
        </row>
        <row r="189">
          <cell r="A189">
            <v>38936</v>
          </cell>
          <cell r="B189">
            <v>96.5</v>
          </cell>
          <cell r="C189">
            <v>419.2</v>
          </cell>
          <cell r="D189">
            <v>47186</v>
          </cell>
        </row>
        <row r="190">
          <cell r="A190">
            <v>38937</v>
          </cell>
          <cell r="B190">
            <v>96.540000915527344</v>
          </cell>
          <cell r="C190">
            <v>748.3</v>
          </cell>
          <cell r="D190">
            <v>47186</v>
          </cell>
        </row>
        <row r="191">
          <cell r="A191">
            <v>38938</v>
          </cell>
          <cell r="B191">
            <v>95.540000915527344</v>
          </cell>
          <cell r="C191">
            <v>467.3</v>
          </cell>
          <cell r="D191">
            <v>47186</v>
          </cell>
        </row>
        <row r="192">
          <cell r="A192">
            <v>38939</v>
          </cell>
          <cell r="B192">
            <v>94.550003051757813</v>
          </cell>
          <cell r="C192">
            <v>579.29999999999995</v>
          </cell>
          <cell r="D192">
            <v>47186</v>
          </cell>
        </row>
        <row r="193">
          <cell r="A193">
            <v>38940</v>
          </cell>
          <cell r="B193">
            <v>92.489997863769531</v>
          </cell>
          <cell r="C193">
            <v>401.9</v>
          </cell>
          <cell r="D193">
            <v>47186</v>
          </cell>
        </row>
        <row r="194">
          <cell r="A194">
            <v>38943</v>
          </cell>
          <cell r="B194">
            <v>93.180000305175781</v>
          </cell>
          <cell r="C194">
            <v>339.1</v>
          </cell>
          <cell r="D194">
            <v>47186</v>
          </cell>
        </row>
        <row r="195">
          <cell r="A195">
            <v>38944</v>
          </cell>
          <cell r="B195">
            <v>94.699996948242188</v>
          </cell>
          <cell r="C195">
            <v>599.79999999999995</v>
          </cell>
          <cell r="D195">
            <v>47186</v>
          </cell>
        </row>
        <row r="196">
          <cell r="A196">
            <v>38945</v>
          </cell>
          <cell r="B196">
            <v>97.080001831054688</v>
          </cell>
          <cell r="C196">
            <v>836.5</v>
          </cell>
          <cell r="D196">
            <v>47186</v>
          </cell>
        </row>
        <row r="197">
          <cell r="A197">
            <v>38946</v>
          </cell>
          <cell r="B197">
            <v>95.610000610351563</v>
          </cell>
          <cell r="C197">
            <v>356.6</v>
          </cell>
          <cell r="D197">
            <v>47186</v>
          </cell>
        </row>
        <row r="198">
          <cell r="A198">
            <v>38947</v>
          </cell>
          <cell r="B198">
            <v>95.180000305175781</v>
          </cell>
          <cell r="C198">
            <v>472</v>
          </cell>
          <cell r="D198">
            <v>47186</v>
          </cell>
        </row>
        <row r="199">
          <cell r="A199">
            <v>38950</v>
          </cell>
          <cell r="B199">
            <v>93.349998474121094</v>
          </cell>
          <cell r="C199">
            <v>583</v>
          </cell>
          <cell r="D199">
            <v>47186</v>
          </cell>
        </row>
        <row r="200">
          <cell r="A200">
            <v>38951</v>
          </cell>
          <cell r="B200">
            <v>92.870002746582031</v>
          </cell>
          <cell r="C200">
            <v>485.9</v>
          </cell>
          <cell r="D200">
            <v>47186</v>
          </cell>
        </row>
        <row r="201">
          <cell r="A201">
            <v>38952</v>
          </cell>
          <cell r="B201">
            <v>92.199996948242188</v>
          </cell>
          <cell r="C201">
            <v>483.9</v>
          </cell>
          <cell r="D201">
            <v>47186</v>
          </cell>
        </row>
        <row r="202">
          <cell r="A202">
            <v>38953</v>
          </cell>
          <cell r="B202">
            <v>91.330001831054688</v>
          </cell>
          <cell r="C202">
            <v>428.3</v>
          </cell>
          <cell r="D202">
            <v>47186</v>
          </cell>
        </row>
        <row r="203">
          <cell r="A203">
            <v>38954</v>
          </cell>
          <cell r="B203">
            <v>91.849998474121094</v>
          </cell>
          <cell r="C203">
            <v>310.2</v>
          </cell>
          <cell r="D203">
            <v>47186</v>
          </cell>
        </row>
        <row r="204">
          <cell r="A204">
            <v>38957</v>
          </cell>
          <cell r="B204">
            <v>92.959999084472656</v>
          </cell>
          <cell r="C204">
            <v>399.1</v>
          </cell>
          <cell r="D204">
            <v>47186</v>
          </cell>
        </row>
        <row r="205">
          <cell r="A205">
            <v>38958</v>
          </cell>
          <cell r="B205">
            <v>92.69000244140625</v>
          </cell>
          <cell r="C205">
            <v>481.3</v>
          </cell>
          <cell r="D205">
            <v>47186</v>
          </cell>
        </row>
        <row r="206">
          <cell r="A206">
            <v>38959</v>
          </cell>
          <cell r="B206">
            <v>91.839996337890625</v>
          </cell>
          <cell r="C206">
            <v>487.7</v>
          </cell>
          <cell r="D206">
            <v>47186</v>
          </cell>
        </row>
        <row r="207">
          <cell r="A207">
            <v>38960</v>
          </cell>
          <cell r="B207">
            <v>92.449996948242188</v>
          </cell>
          <cell r="C207">
            <v>261.60000000000002</v>
          </cell>
          <cell r="D207">
            <v>47186</v>
          </cell>
        </row>
        <row r="208">
          <cell r="A208">
            <v>38961</v>
          </cell>
          <cell r="B208">
            <v>95.800003051757813</v>
          </cell>
          <cell r="C208">
            <v>487.5</v>
          </cell>
          <cell r="D208">
            <v>47186</v>
          </cell>
        </row>
        <row r="209">
          <cell r="A209">
            <v>38965</v>
          </cell>
          <cell r="B209">
            <v>96.790000915527344</v>
          </cell>
          <cell r="C209">
            <v>688.4</v>
          </cell>
          <cell r="D209">
            <v>47186</v>
          </cell>
        </row>
        <row r="210">
          <cell r="A210">
            <v>38966</v>
          </cell>
          <cell r="B210">
            <v>95.199996948242188</v>
          </cell>
          <cell r="C210">
            <v>575.70000000000005</v>
          </cell>
          <cell r="D210">
            <v>47186</v>
          </cell>
        </row>
        <row r="211">
          <cell r="A211">
            <v>38967</v>
          </cell>
          <cell r="B211">
            <v>93.370002746582031</v>
          </cell>
          <cell r="C211">
            <v>575.5</v>
          </cell>
          <cell r="D211">
            <v>47186</v>
          </cell>
        </row>
        <row r="212">
          <cell r="A212">
            <v>38968</v>
          </cell>
          <cell r="B212">
            <v>93.199996948242188</v>
          </cell>
          <cell r="C212">
            <v>309.3</v>
          </cell>
          <cell r="D212">
            <v>47186</v>
          </cell>
        </row>
        <row r="213">
          <cell r="A213">
            <v>38971</v>
          </cell>
          <cell r="B213">
            <v>87.199996948242188</v>
          </cell>
          <cell r="C213">
            <v>1842.8</v>
          </cell>
          <cell r="D213">
            <v>47186</v>
          </cell>
        </row>
        <row r="214">
          <cell r="A214">
            <v>38972</v>
          </cell>
          <cell r="B214">
            <v>88</v>
          </cell>
          <cell r="C214">
            <v>962.9</v>
          </cell>
          <cell r="D214">
            <v>47186</v>
          </cell>
        </row>
        <row r="215">
          <cell r="A215">
            <v>38973</v>
          </cell>
          <cell r="B215">
            <v>89.449996948242188</v>
          </cell>
          <cell r="C215">
            <v>847.4</v>
          </cell>
          <cell r="D215">
            <v>47186</v>
          </cell>
        </row>
        <row r="216">
          <cell r="A216">
            <v>38974</v>
          </cell>
          <cell r="B216">
            <v>87.5</v>
          </cell>
          <cell r="C216">
            <v>629.9</v>
          </cell>
          <cell r="D216">
            <v>47186</v>
          </cell>
        </row>
        <row r="217">
          <cell r="A217">
            <v>38975</v>
          </cell>
          <cell r="B217">
            <v>85.120002746582031</v>
          </cell>
          <cell r="C217">
            <v>1002.3</v>
          </cell>
          <cell r="D217">
            <v>47186</v>
          </cell>
        </row>
        <row r="218">
          <cell r="A218">
            <v>38978</v>
          </cell>
          <cell r="B218">
            <v>87.25</v>
          </cell>
          <cell r="C218">
            <v>741.5</v>
          </cell>
          <cell r="D218">
            <v>47186</v>
          </cell>
        </row>
        <row r="219">
          <cell r="A219">
            <v>38979</v>
          </cell>
          <cell r="B219">
            <v>86.5</v>
          </cell>
          <cell r="C219">
            <v>570.20000000000005</v>
          </cell>
          <cell r="D219">
            <v>47186</v>
          </cell>
        </row>
        <row r="220">
          <cell r="A220">
            <v>38980</v>
          </cell>
          <cell r="B220">
            <v>87</v>
          </cell>
          <cell r="C220">
            <v>549</v>
          </cell>
          <cell r="D220">
            <v>47186</v>
          </cell>
        </row>
        <row r="221">
          <cell r="A221">
            <v>38981</v>
          </cell>
          <cell r="B221">
            <v>86.510002136230469</v>
          </cell>
          <cell r="C221">
            <v>573.29999999999995</v>
          </cell>
          <cell r="D221">
            <v>47186</v>
          </cell>
        </row>
        <row r="222">
          <cell r="A222">
            <v>38982</v>
          </cell>
          <cell r="B222">
            <v>83.669998168945313</v>
          </cell>
          <cell r="C222">
            <v>545.70000000000005</v>
          </cell>
          <cell r="D222">
            <v>47186</v>
          </cell>
        </row>
        <row r="223">
          <cell r="A223">
            <v>38985</v>
          </cell>
          <cell r="B223">
            <v>82.870002746582031</v>
          </cell>
          <cell r="C223">
            <v>1268.8</v>
          </cell>
          <cell r="D223">
            <v>47186</v>
          </cell>
        </row>
        <row r="224">
          <cell r="A224">
            <v>38986</v>
          </cell>
          <cell r="B224">
            <v>85.819999694824219</v>
          </cell>
          <cell r="C224">
            <v>521.9</v>
          </cell>
          <cell r="D224">
            <v>47186</v>
          </cell>
        </row>
        <row r="225">
          <cell r="A225">
            <v>38987</v>
          </cell>
          <cell r="B225">
            <v>85.360000610351563</v>
          </cell>
          <cell r="C225">
            <v>450.3</v>
          </cell>
          <cell r="D225">
            <v>47186</v>
          </cell>
        </row>
        <row r="226">
          <cell r="A226">
            <v>38988</v>
          </cell>
          <cell r="B226">
            <v>87.050003051757813</v>
          </cell>
          <cell r="C226">
            <v>734.3</v>
          </cell>
          <cell r="D226">
            <v>47186</v>
          </cell>
        </row>
        <row r="227">
          <cell r="A227">
            <v>38989</v>
          </cell>
          <cell r="B227">
            <v>86.669998168945313</v>
          </cell>
          <cell r="C227">
            <v>573.1</v>
          </cell>
          <cell r="D227">
            <v>47186</v>
          </cell>
        </row>
        <row r="228">
          <cell r="A228">
            <v>38992</v>
          </cell>
          <cell r="B228">
            <v>87.139999389648438</v>
          </cell>
          <cell r="C228">
            <v>393.4</v>
          </cell>
          <cell r="D228">
            <v>47186</v>
          </cell>
        </row>
        <row r="229">
          <cell r="A229">
            <v>38993</v>
          </cell>
          <cell r="B229">
            <v>82.290000915527344</v>
          </cell>
          <cell r="C229">
            <v>1035.5999999999999</v>
          </cell>
          <cell r="D229">
            <v>47186</v>
          </cell>
        </row>
        <row r="230">
          <cell r="A230">
            <v>38994</v>
          </cell>
          <cell r="B230">
            <v>82</v>
          </cell>
          <cell r="C230">
            <v>936.5</v>
          </cell>
          <cell r="D230">
            <v>47186</v>
          </cell>
        </row>
        <row r="231">
          <cell r="A231">
            <v>38995</v>
          </cell>
          <cell r="B231">
            <v>85.400001525878906</v>
          </cell>
          <cell r="C231">
            <v>1115.5999999999999</v>
          </cell>
          <cell r="D231">
            <v>47186</v>
          </cell>
        </row>
        <row r="232">
          <cell r="A232">
            <v>38996</v>
          </cell>
          <cell r="B232">
            <v>85.30999755859375</v>
          </cell>
          <cell r="C232">
            <v>455.5</v>
          </cell>
          <cell r="D232">
            <v>47186</v>
          </cell>
        </row>
        <row r="233">
          <cell r="A233">
            <v>38999</v>
          </cell>
          <cell r="B233">
            <v>86.69000244140625</v>
          </cell>
          <cell r="C233">
            <v>542.29999999999995</v>
          </cell>
          <cell r="D233">
            <v>47186</v>
          </cell>
        </row>
        <row r="234">
          <cell r="A234">
            <v>39000</v>
          </cell>
          <cell r="B234">
            <v>87.370002746582031</v>
          </cell>
          <cell r="C234">
            <v>667.6</v>
          </cell>
          <cell r="D234">
            <v>47186</v>
          </cell>
        </row>
        <row r="235">
          <cell r="A235">
            <v>39001</v>
          </cell>
          <cell r="B235">
            <v>87.870002746582031</v>
          </cell>
          <cell r="C235">
            <v>869.4</v>
          </cell>
          <cell r="D235">
            <v>47186</v>
          </cell>
        </row>
        <row r="236">
          <cell r="A236">
            <v>39002</v>
          </cell>
          <cell r="B236">
            <v>89.389999389648438</v>
          </cell>
          <cell r="C236">
            <v>424.2</v>
          </cell>
          <cell r="D236">
            <v>47186</v>
          </cell>
        </row>
        <row r="237">
          <cell r="A237">
            <v>39003</v>
          </cell>
          <cell r="B237">
            <v>89.849998474121094</v>
          </cell>
          <cell r="C237">
            <v>399.7</v>
          </cell>
          <cell r="D237">
            <v>47186</v>
          </cell>
        </row>
        <row r="238">
          <cell r="A238">
            <v>39006</v>
          </cell>
          <cell r="B238">
            <v>90.930000305175781</v>
          </cell>
          <cell r="C238">
            <v>758.3</v>
          </cell>
          <cell r="D238">
            <v>47186</v>
          </cell>
        </row>
        <row r="239">
          <cell r="A239">
            <v>39007</v>
          </cell>
          <cell r="B239">
            <v>89.849998474121094</v>
          </cell>
          <cell r="C239">
            <v>377.5</v>
          </cell>
          <cell r="D239">
            <v>47186</v>
          </cell>
        </row>
        <row r="240">
          <cell r="A240">
            <v>39008</v>
          </cell>
          <cell r="B240">
            <v>89.519996643066406</v>
          </cell>
          <cell r="C240">
            <v>692.3</v>
          </cell>
          <cell r="D240">
            <v>47186</v>
          </cell>
        </row>
        <row r="241">
          <cell r="A241">
            <v>39009</v>
          </cell>
          <cell r="B241">
            <v>91.900001525878906</v>
          </cell>
          <cell r="C241">
            <v>700.4</v>
          </cell>
          <cell r="D241">
            <v>47186</v>
          </cell>
        </row>
        <row r="242">
          <cell r="A242">
            <v>39010</v>
          </cell>
          <cell r="B242">
            <v>89.400001525878906</v>
          </cell>
          <cell r="C242">
            <v>843.2</v>
          </cell>
          <cell r="D242">
            <v>47186</v>
          </cell>
        </row>
        <row r="243">
          <cell r="A243">
            <v>39013</v>
          </cell>
          <cell r="B243">
            <v>91.480003356933594</v>
          </cell>
          <cell r="C243">
            <v>780.2</v>
          </cell>
          <cell r="D243">
            <v>47186</v>
          </cell>
        </row>
        <row r="244">
          <cell r="A244">
            <v>39014</v>
          </cell>
          <cell r="B244">
            <v>94.25</v>
          </cell>
          <cell r="C244">
            <v>1096.2</v>
          </cell>
          <cell r="D244">
            <v>47186</v>
          </cell>
        </row>
        <row r="245">
          <cell r="A245">
            <v>39015</v>
          </cell>
          <cell r="B245">
            <v>92.199996948242188</v>
          </cell>
          <cell r="C245">
            <v>2137.5</v>
          </cell>
          <cell r="D245">
            <v>47186</v>
          </cell>
        </row>
        <row r="246">
          <cell r="A246">
            <v>39016</v>
          </cell>
          <cell r="B246">
            <v>91.75</v>
          </cell>
          <cell r="C246">
            <v>1928</v>
          </cell>
          <cell r="D246">
            <v>47186</v>
          </cell>
        </row>
        <row r="247">
          <cell r="A247">
            <v>39017</v>
          </cell>
          <cell r="B247">
            <v>93</v>
          </cell>
          <cell r="C247">
            <v>671.6</v>
          </cell>
          <cell r="D247">
            <v>47186</v>
          </cell>
        </row>
        <row r="248">
          <cell r="A248">
            <v>39020</v>
          </cell>
          <cell r="B248">
            <v>92.050003051757813</v>
          </cell>
          <cell r="C248">
            <v>701.6</v>
          </cell>
          <cell r="D248">
            <v>47186</v>
          </cell>
        </row>
        <row r="249">
          <cell r="A249">
            <v>39021</v>
          </cell>
          <cell r="B249">
            <v>91.44000244140625</v>
          </cell>
          <cell r="C249">
            <v>648.29999999999995</v>
          </cell>
          <cell r="D249">
            <v>47194</v>
          </cell>
        </row>
        <row r="250">
          <cell r="A250">
            <v>39022</v>
          </cell>
          <cell r="B250">
            <v>89.819999694824219</v>
          </cell>
          <cell r="C250">
            <v>882</v>
          </cell>
          <cell r="D250">
            <v>47194</v>
          </cell>
        </row>
        <row r="251">
          <cell r="A251">
            <v>39023</v>
          </cell>
          <cell r="B251">
            <v>88.680000305175781</v>
          </cell>
          <cell r="C251">
            <v>875.4</v>
          </cell>
          <cell r="D251">
            <v>47194</v>
          </cell>
        </row>
        <row r="252">
          <cell r="A252">
            <v>39024</v>
          </cell>
          <cell r="B252">
            <v>88.839996337890625</v>
          </cell>
          <cell r="C252">
            <v>541.70000000000005</v>
          </cell>
          <cell r="D252">
            <v>47194</v>
          </cell>
        </row>
        <row r="253">
          <cell r="A253">
            <v>39027</v>
          </cell>
          <cell r="B253">
            <v>91.129997253417969</v>
          </cell>
          <cell r="C253">
            <v>384.2</v>
          </cell>
          <cell r="D253">
            <v>47194</v>
          </cell>
        </row>
        <row r="254">
          <cell r="A254">
            <v>39028</v>
          </cell>
          <cell r="B254">
            <v>89.819999694824219</v>
          </cell>
          <cell r="C254">
            <v>423.3</v>
          </cell>
          <cell r="D254">
            <v>47194</v>
          </cell>
        </row>
        <row r="255">
          <cell r="A255">
            <v>39029</v>
          </cell>
          <cell r="B255">
            <v>90.910003662109375</v>
          </cell>
          <cell r="C255">
            <v>558.4</v>
          </cell>
          <cell r="D255">
            <v>47194</v>
          </cell>
        </row>
        <row r="256">
          <cell r="A256">
            <v>39030</v>
          </cell>
          <cell r="B256">
            <v>92.040000915527344</v>
          </cell>
          <cell r="C256">
            <v>421.4</v>
          </cell>
          <cell r="D256">
            <v>47198</v>
          </cell>
        </row>
        <row r="257">
          <cell r="C257">
            <v>44217.299999999996</v>
          </cell>
        </row>
        <row r="258">
          <cell r="A258" t="str">
            <v>Volume / Shares</v>
          </cell>
          <cell r="C258">
            <v>93.684686059380212</v>
          </cell>
        </row>
        <row r="259">
          <cell r="A259" t="str">
            <v>Volume / Float</v>
          </cell>
          <cell r="C259">
            <v>100.06177868295994</v>
          </cell>
        </row>
        <row r="261">
          <cell r="C261">
            <v>1.0680697442860376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of Contents"/>
      <sheetName val="Figure 1"/>
      <sheetName val=" Figure 33"/>
      <sheetName val="Figure 34"/>
      <sheetName val="Figure 35"/>
      <sheetName val="Figure 39"/>
      <sheetName val="Figure 41"/>
      <sheetName val="Figure 42"/>
      <sheetName val="Figure 47"/>
      <sheetName val="Figure 54"/>
      <sheetName val="Figure 46"/>
      <sheetName val="Figure 15"/>
      <sheetName val="NAP by Product"/>
      <sheetName val="Fin. Highlights"/>
      <sheetName val="ROP Example"/>
      <sheetName val="Incentive Program"/>
      <sheetName val="Figure 4"/>
      <sheetName val="New Policy Sales by LOB"/>
      <sheetName val="Net New Policy Sales"/>
      <sheetName val="Avg. Age at Issue by Product"/>
      <sheetName val="Business Success Plan"/>
    </sheetNames>
    <sheetDataSet>
      <sheetData sheetId="0" refreshError="1"/>
      <sheetData sheetId="1"/>
      <sheetData sheetId="2"/>
      <sheetData sheetId="3"/>
      <sheetData sheetId="4"/>
      <sheetData sheetId="5"/>
      <sheetData sheetId="6"/>
      <sheetData sheetId="7" refreshError="1"/>
      <sheetData sheetId="8"/>
      <sheetData sheetId="9"/>
      <sheetData sheetId="10">
        <row r="2">
          <cell r="B2" t="str">
            <v>Figure 46:  2011 Stock Options - Incentive Guidelines</v>
          </cell>
        </row>
        <row r="3">
          <cell r="B3" t="str">
            <v>Source: Incentives, Awards &amp; Recognition</v>
          </cell>
        </row>
        <row r="7">
          <cell r="D7" t="str">
            <v>Producing Agents</v>
          </cell>
        </row>
        <row r="8">
          <cell r="D8" t="str">
            <v>5,000+</v>
          </cell>
          <cell r="F8" t="str">
            <v>Less Than 5,000</v>
          </cell>
          <cell r="H8" t="str">
            <v>Terminated</v>
          </cell>
        </row>
        <row r="9">
          <cell r="D9" t="str">
            <v>Annual Net Units</v>
          </cell>
          <cell r="F9" t="str">
            <v>Annual Net Units</v>
          </cell>
          <cell r="H9" t="str">
            <v>Agents</v>
          </cell>
        </row>
        <row r="10">
          <cell r="B10" t="str">
            <v>Existing Shares:</v>
          </cell>
          <cell r="D10" t="str">
            <v>Maintain</v>
          </cell>
          <cell r="F10" t="str">
            <v>Settlement</v>
          </cell>
          <cell r="H10" t="str">
            <v>Settlement</v>
          </cell>
        </row>
        <row r="11">
          <cell r="B11" t="str">
            <v>Stock Options:</v>
          </cell>
          <cell r="D11" t="str">
            <v>Eligible / Maintain</v>
          </cell>
          <cell r="F11" t="str">
            <v>Ineligible / Forfeit</v>
          </cell>
          <cell r="H11" t="str">
            <v>Ineligible / Forfeit</v>
          </cell>
        </row>
      </sheetData>
      <sheetData sheetId="11"/>
      <sheetData sheetId="12"/>
      <sheetData sheetId="13"/>
      <sheetData sheetId="14"/>
      <sheetData sheetId="15"/>
      <sheetData sheetId="16"/>
      <sheetData sheetId="17" refreshError="1"/>
      <sheetData sheetId="18"/>
      <sheetData sheetId="19"/>
      <sheetData sheetId="20"/>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BTCM M&amp;A Charts"/>
      <sheetName val="ECMO Charts"/>
      <sheetName val="cpip"/>
      <sheetName val="ISM"/>
      <sheetName val="IP&amp;Util"/>
      <sheetName val="Orders"/>
      <sheetName val="Raw Mats"/>
      <sheetName val="Index 1"/>
      <sheetName val="Index 2"/>
      <sheetName val="NonRes Fcst"/>
      <sheetName val="conawrds"/>
      <sheetName val="ABI"/>
      <sheetName val="Housing Starts"/>
      <sheetName val="Residential and Com Furn"/>
      <sheetName val="Top 15 Retailers"/>
      <sheetName val="Consumer Confidence"/>
      <sheetName val="Prime Rate"/>
      <sheetName val="Furniture Inventory"/>
      <sheetName val="CPI Adjusted Growth"/>
      <sheetName val="Historical PE"/>
      <sheetName val="Historical EV_EBITDA1"/>
      <sheetName val="__FDSCACHE__"/>
      <sheetName val="EV_EBITDA Scratch work"/>
      <sheetName val="HOFT TBV"/>
      <sheetName val="Ownership"/>
      <sheetName val="Descriptions"/>
      <sheetName val="FactSet 3-year Premium Screen"/>
      <sheetName val="Premiums Paid"/>
      <sheetName val="Assumptions"/>
      <sheetName val="Tables"/>
      <sheetName val="3_YR"/>
      <sheetName val="Summary EV"/>
      <sheetName val="Sheet1"/>
      <sheetName val="Market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B2" t="str">
            <v>1-Year Forward PE</v>
          </cell>
        </row>
        <row r="4">
          <cell r="B4">
            <v>38370</v>
          </cell>
          <cell r="C4">
            <v>10.4</v>
          </cell>
          <cell r="D4">
            <v>9.9656250000000011</v>
          </cell>
        </row>
        <row r="5">
          <cell r="B5">
            <v>38441</v>
          </cell>
          <cell r="C5">
            <v>10.6</v>
          </cell>
          <cell r="D5">
            <v>9.9656250000000011</v>
          </cell>
        </row>
        <row r="6">
          <cell r="B6">
            <v>38488</v>
          </cell>
          <cell r="C6">
            <v>8.6999999999999993</v>
          </cell>
          <cell r="D6">
            <v>9.9656250000000011</v>
          </cell>
        </row>
        <row r="7">
          <cell r="B7">
            <v>38533</v>
          </cell>
          <cell r="C7">
            <v>9.6</v>
          </cell>
          <cell r="D7">
            <v>9.9656250000000011</v>
          </cell>
        </row>
        <row r="8">
          <cell r="B8">
            <v>38561</v>
          </cell>
          <cell r="C8">
            <v>11</v>
          </cell>
          <cell r="D8">
            <v>9.9656250000000011</v>
          </cell>
        </row>
        <row r="9">
          <cell r="B9">
            <v>38625</v>
          </cell>
          <cell r="C9">
            <v>10.199999999999999</v>
          </cell>
          <cell r="D9">
            <v>9.9656250000000011</v>
          </cell>
        </row>
        <row r="10">
          <cell r="B10">
            <v>38695</v>
          </cell>
          <cell r="C10">
            <v>10.199999999999999</v>
          </cell>
          <cell r="D10">
            <v>9.9656250000000011</v>
          </cell>
        </row>
        <row r="11">
          <cell r="B11">
            <v>38734</v>
          </cell>
          <cell r="C11">
            <v>9.1999999999999993</v>
          </cell>
          <cell r="D11">
            <v>9.9656250000000011</v>
          </cell>
        </row>
        <row r="12">
          <cell r="B12">
            <v>38810</v>
          </cell>
          <cell r="C12">
            <v>10.4</v>
          </cell>
          <cell r="D12">
            <v>9.9656250000000011</v>
          </cell>
        </row>
        <row r="13">
          <cell r="B13">
            <v>38863</v>
          </cell>
          <cell r="C13">
            <v>10.199999999999999</v>
          </cell>
          <cell r="D13">
            <v>9.9656250000000011</v>
          </cell>
        </row>
        <row r="14">
          <cell r="B14">
            <v>38880</v>
          </cell>
          <cell r="C14">
            <v>9.6</v>
          </cell>
          <cell r="D14">
            <v>9.9656250000000011</v>
          </cell>
        </row>
        <row r="15">
          <cell r="B15">
            <v>38905</v>
          </cell>
          <cell r="C15">
            <v>9.4</v>
          </cell>
          <cell r="D15">
            <v>9.9656250000000011</v>
          </cell>
        </row>
        <row r="16">
          <cell r="B16">
            <v>39002</v>
          </cell>
          <cell r="C16">
            <v>8.8000000000000007</v>
          </cell>
          <cell r="D16">
            <v>9.9656250000000011</v>
          </cell>
        </row>
        <row r="17">
          <cell r="B17">
            <v>39073</v>
          </cell>
          <cell r="C17">
            <v>10.5</v>
          </cell>
          <cell r="D17">
            <v>9.9656250000000011</v>
          </cell>
        </row>
        <row r="18">
          <cell r="B18">
            <v>39100</v>
          </cell>
          <cell r="C18">
            <v>10.199999999999999</v>
          </cell>
          <cell r="D18">
            <v>9.9656250000000011</v>
          </cell>
        </row>
        <row r="19">
          <cell r="B19">
            <v>39213</v>
          </cell>
          <cell r="C19">
            <v>10.3</v>
          </cell>
          <cell r="D19">
            <v>9.9656250000000011</v>
          </cell>
        </row>
        <row r="20">
          <cell r="B20">
            <v>39234</v>
          </cell>
          <cell r="C20">
            <v>11.2</v>
          </cell>
          <cell r="D20">
            <v>9.9656250000000011</v>
          </cell>
        </row>
        <row r="21">
          <cell r="B21">
            <v>39241</v>
          </cell>
          <cell r="C21">
            <v>9.3000000000000007</v>
          </cell>
          <cell r="D21">
            <v>9.9656250000000011</v>
          </cell>
        </row>
        <row r="22">
          <cell r="B22">
            <v>39335</v>
          </cell>
          <cell r="C22">
            <v>9.1</v>
          </cell>
          <cell r="D22">
            <v>9.9656250000000011</v>
          </cell>
        </row>
        <row r="23">
          <cell r="B23">
            <v>39423</v>
          </cell>
          <cell r="C23">
            <v>9.6999999999999993</v>
          </cell>
          <cell r="D23">
            <v>9.9656250000000011</v>
          </cell>
        </row>
        <row r="24">
          <cell r="B24">
            <v>39542</v>
          </cell>
          <cell r="C24">
            <v>10.6</v>
          </cell>
          <cell r="D24">
            <v>9.9656250000000011</v>
          </cell>
        </row>
        <row r="25">
          <cell r="B25">
            <v>39612</v>
          </cell>
          <cell r="C25">
            <v>12.4</v>
          </cell>
          <cell r="D25">
            <v>9.9656250000000011</v>
          </cell>
        </row>
        <row r="26">
          <cell r="B26">
            <v>39790</v>
          </cell>
          <cell r="C26">
            <v>8.4</v>
          </cell>
          <cell r="D26">
            <v>9.9656250000000011</v>
          </cell>
        </row>
        <row r="27">
          <cell r="B27">
            <v>39801</v>
          </cell>
          <cell r="C27">
            <v>9.1749999999999989</v>
          </cell>
          <cell r="D27">
            <v>9.9656250000000011</v>
          </cell>
        </row>
        <row r="29">
          <cell r="B29" t="str">
            <v>median</v>
          </cell>
          <cell r="C29">
            <v>10.199999999999999</v>
          </cell>
        </row>
        <row r="30">
          <cell r="B30" t="str">
            <v>average</v>
          </cell>
          <cell r="C30">
            <v>9.9656250000000011</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ditionalPrintCode"/>
      <sheetName val="MainPrintCode"/>
      <sheetName val="Module1"/>
      <sheetName val="Module2"/>
      <sheetName val="Cover"/>
      <sheetName val="__FDSCACHE__"/>
      <sheetName val="Input Financials"/>
      <sheetName val="Synergies"/>
      <sheetName val="Key assumptions"/>
      <sheetName val="Division"/>
      <sheetName val="Historic Comps"/>
      <sheetName val="Fwd Comps "/>
      <sheetName val="Deal Structure &amp; Control Page"/>
      <sheetName val="Module3"/>
      <sheetName val="Module4"/>
      <sheetName val="Module5"/>
      <sheetName val="Module6"/>
      <sheetName val="Output &amp; Financial Statements"/>
      <sheetName val="IRR Calculation"/>
      <sheetName val="DCF"/>
      <sheetName val="AVP"/>
      <sheetName val="FS Output 1"/>
      <sheetName val="FS Output2"/>
      <sheetName val="Output"/>
      <sheetName val="FS Output 3"/>
      <sheetName val="FS Output 4"/>
      <sheetName val="Football field"/>
      <sheetName val="Added Value Analysis"/>
      <sheetName val="Output3"/>
      <sheetName val="Output4"/>
      <sheetName val="Historical PE"/>
      <sheetName val="1 Year Stock Chart "/>
      <sheetName val="COMPS"/>
    </sheetNames>
    <sheetDataSet>
      <sheetData sheetId="0" refreshError="1"/>
      <sheetData sheetId="1" refreshError="1"/>
      <sheetData sheetId="2" refreshError="1"/>
      <sheetData sheetId="3" refreshError="1"/>
      <sheetData sheetId="4"/>
      <sheetData sheetId="5"/>
      <sheetData sheetId="6"/>
      <sheetData sheetId="7" refreshError="1"/>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row r="1">
          <cell r="B1" t="str">
            <v>Project Harcourt</v>
          </cell>
        </row>
        <row r="2">
          <cell r="B2" t="str">
            <v>AVP Analysis</v>
          </cell>
        </row>
        <row r="4">
          <cell r="B4" t="str">
            <v>Key financials</v>
          </cell>
          <cell r="C4">
            <v>39082</v>
          </cell>
          <cell r="D4">
            <v>39447</v>
          </cell>
          <cell r="E4">
            <v>39813</v>
          </cell>
        </row>
        <row r="5">
          <cell r="B5" t="str">
            <v>Sales</v>
          </cell>
          <cell r="C5">
            <v>1736.7503999999999</v>
          </cell>
          <cell r="D5">
            <v>1751.5124527999999</v>
          </cell>
          <cell r="E5">
            <v>1841.400746870059</v>
          </cell>
        </row>
        <row r="6">
          <cell r="B6" t="str">
            <v>EBITDA</v>
          </cell>
          <cell r="C6">
            <v>281.3184</v>
          </cell>
          <cell r="D6">
            <v>296.55096791106831</v>
          </cell>
          <cell r="E6">
            <v>325.27051844799979</v>
          </cell>
        </row>
        <row r="7">
          <cell r="B7" t="str">
            <v>EBITA</v>
          </cell>
          <cell r="C7">
            <v>252.01439999999999</v>
          </cell>
          <cell r="D7">
            <v>265.26367834260304</v>
          </cell>
          <cell r="E7">
            <v>290.55434167916411</v>
          </cell>
        </row>
        <row r="8">
          <cell r="B8" t="str">
            <v>EPS</v>
          </cell>
          <cell r="C8">
            <v>0</v>
          </cell>
          <cell r="D8">
            <v>0</v>
          </cell>
          <cell r="E8">
            <v>0</v>
          </cell>
        </row>
        <row r="10">
          <cell r="B10" t="str">
            <v>Enterprise value calculation</v>
          </cell>
          <cell r="E10" t="str">
            <v>Date / as at</v>
          </cell>
          <cell r="G10" t="str">
            <v>Source</v>
          </cell>
        </row>
        <row r="11">
          <cell r="B11" t="str">
            <v>Starting share price for AVP table</v>
          </cell>
        </row>
        <row r="12">
          <cell r="B12" t="str">
            <v>Incremental Change</v>
          </cell>
          <cell r="D12">
            <v>250</v>
          </cell>
        </row>
        <row r="13">
          <cell r="B13" t="str">
            <v>Closing share price (pre offer speculation)</v>
          </cell>
        </row>
        <row r="15">
          <cell r="B15" t="str">
            <v>Current share price</v>
          </cell>
        </row>
        <row r="16">
          <cell r="B16" t="str">
            <v>52-week high</v>
          </cell>
        </row>
        <row r="17">
          <cell r="B17" t="str">
            <v>52-week low</v>
          </cell>
        </row>
        <row r="18">
          <cell r="B18" t="str">
            <v>Issued shares (millions)</v>
          </cell>
        </row>
        <row r="19">
          <cell r="B19" t="str">
            <v>Current equity value (£m)</v>
          </cell>
          <cell r="D19">
            <v>0</v>
          </cell>
        </row>
        <row r="21">
          <cell r="B21" t="str">
            <v>Debt</v>
          </cell>
        </row>
        <row r="22">
          <cell r="B22" t="str">
            <v>Cash</v>
          </cell>
        </row>
        <row r="23">
          <cell r="B23" t="str">
            <v>Minority interest</v>
          </cell>
        </row>
        <row r="24">
          <cell r="B24" t="str">
            <v>Pensions deficit</v>
          </cell>
        </row>
        <row r="25">
          <cell r="B25" t="str">
            <v>Other corporate adjustments</v>
          </cell>
        </row>
        <row r="26">
          <cell r="B26" t="str">
            <v>Enterprise value</v>
          </cell>
          <cell r="D26">
            <v>3410.3361309772854</v>
          </cell>
        </row>
        <row r="28">
          <cell r="B28" t="str">
            <v>Enterprise value ($m)</v>
          </cell>
          <cell r="C28">
            <v>2400</v>
          </cell>
          <cell r="D28">
            <v>2650</v>
          </cell>
          <cell r="E28">
            <v>2900</v>
          </cell>
          <cell r="F28">
            <v>3150</v>
          </cell>
          <cell r="G28">
            <v>3400</v>
          </cell>
          <cell r="H28">
            <v>3650</v>
          </cell>
          <cell r="I28">
            <v>3900</v>
          </cell>
          <cell r="J28">
            <v>4150</v>
          </cell>
          <cell r="K28">
            <v>4400</v>
          </cell>
          <cell r="L28">
            <v>4650</v>
          </cell>
          <cell r="M28">
            <v>4900</v>
          </cell>
        </row>
        <row r="30">
          <cell r="B30" t="str">
            <v>Enterprise value (£m)</v>
          </cell>
          <cell r="C30">
            <v>1228.5012285012285</v>
          </cell>
          <cell r="D30">
            <v>1356.4701064701064</v>
          </cell>
          <cell r="E30">
            <v>1484.4389844389843</v>
          </cell>
          <cell r="F30">
            <v>1612.4078624078625</v>
          </cell>
          <cell r="G30">
            <v>1740.3767403767404</v>
          </cell>
          <cell r="H30">
            <v>1868.3456183456183</v>
          </cell>
          <cell r="I30">
            <v>1996.3144963144964</v>
          </cell>
          <cell r="J30">
            <v>2124.2833742833741</v>
          </cell>
          <cell r="K30">
            <v>2252.2522522522522</v>
          </cell>
          <cell r="L30">
            <v>2380.2211302211304</v>
          </cell>
          <cell r="M30">
            <v>2508.190008190008</v>
          </cell>
        </row>
        <row r="32">
          <cell r="B32" t="str">
            <v>EV / 2006a sales</v>
          </cell>
          <cell r="C32">
            <v>1.3818911456706733</v>
          </cell>
          <cell r="D32">
            <v>1.5258381400113685</v>
          </cell>
          <cell r="E32">
            <v>1.6697851343520635</v>
          </cell>
          <cell r="F32">
            <v>1.8137321286927588</v>
          </cell>
          <cell r="G32">
            <v>1.9576791230334538</v>
          </cell>
          <cell r="H32">
            <v>2.1016261173741491</v>
          </cell>
          <cell r="I32">
            <v>2.2455731117148443</v>
          </cell>
          <cell r="J32">
            <v>2.3895201060555391</v>
          </cell>
          <cell r="K32">
            <v>2.5334671003962344</v>
          </cell>
          <cell r="L32">
            <v>2.6774140947369296</v>
          </cell>
          <cell r="M32">
            <v>2.8213610890776248</v>
          </cell>
        </row>
        <row r="33">
          <cell r="B33" t="str">
            <v>EV / 2007e sales</v>
          </cell>
          <cell r="C33">
            <v>1.3702443257901569</v>
          </cell>
          <cell r="D33">
            <v>1.5129781097266317</v>
          </cell>
          <cell r="E33">
            <v>1.6557118936631063</v>
          </cell>
          <cell r="F33">
            <v>1.798445677599581</v>
          </cell>
          <cell r="G33">
            <v>1.9411794615360558</v>
          </cell>
          <cell r="H33">
            <v>2.0839132454725302</v>
          </cell>
          <cell r="I33">
            <v>2.2266470294090053</v>
          </cell>
          <cell r="J33">
            <v>2.3693808133454799</v>
          </cell>
          <cell r="K33">
            <v>2.5121145972819545</v>
          </cell>
          <cell r="L33">
            <v>2.6548483812184291</v>
          </cell>
          <cell r="M33">
            <v>2.7975821651549038</v>
          </cell>
        </row>
        <row r="34">
          <cell r="B34" t="str">
            <v xml:space="preserve">EV / 2008e sales </v>
          </cell>
          <cell r="C34">
            <v>1.3033556134260433</v>
          </cell>
          <cell r="D34">
            <v>1.4391218231579228</v>
          </cell>
          <cell r="E34">
            <v>1.5748880328898023</v>
          </cell>
          <cell r="F34">
            <v>1.7106542426216818</v>
          </cell>
          <cell r="G34">
            <v>1.8464204523535612</v>
          </cell>
          <cell r="H34">
            <v>1.9821866620854407</v>
          </cell>
          <cell r="I34">
            <v>2.1179528718173204</v>
          </cell>
          <cell r="J34">
            <v>2.2537190815491996</v>
          </cell>
          <cell r="K34">
            <v>2.3894852912810793</v>
          </cell>
          <cell r="L34">
            <v>2.5252515010129586</v>
          </cell>
          <cell r="M34">
            <v>2.6610177107448383</v>
          </cell>
        </row>
        <row r="36">
          <cell r="B36" t="str">
            <v>EV / 2006a EBITDA</v>
          </cell>
          <cell r="C36">
            <v>8.5312585312585316</v>
          </cell>
          <cell r="D36">
            <v>9.4199312949312954</v>
          </cell>
          <cell r="E36">
            <v>10.308604058604059</v>
          </cell>
          <cell r="F36">
            <v>11.197276822276823</v>
          </cell>
          <cell r="G36">
            <v>12.085949585949587</v>
          </cell>
          <cell r="H36">
            <v>12.974622349622349</v>
          </cell>
          <cell r="I36">
            <v>13.863295113295113</v>
          </cell>
          <cell r="J36">
            <v>14.751967876967877</v>
          </cell>
          <cell r="K36">
            <v>15.64064064064064</v>
          </cell>
          <cell r="L36">
            <v>16.529313404313406</v>
          </cell>
          <cell r="M36">
            <v>17.417986167986168</v>
          </cell>
        </row>
        <row r="37">
          <cell r="B37" t="str">
            <v>EV / 2007e EBITDA</v>
          </cell>
          <cell r="C37">
            <v>8.0930438936207683</v>
          </cell>
          <cell r="D37">
            <v>8.9360692992062649</v>
          </cell>
          <cell r="E37">
            <v>9.7790947047917633</v>
          </cell>
          <cell r="F37">
            <v>10.62212011037726</v>
          </cell>
          <cell r="G37">
            <v>11.465145515962757</v>
          </cell>
          <cell r="H37">
            <v>12.308170921548253</v>
          </cell>
          <cell r="I37">
            <v>13.15119632713375</v>
          </cell>
          <cell r="J37">
            <v>13.994221732719247</v>
          </cell>
          <cell r="K37">
            <v>14.837247138304743</v>
          </cell>
          <cell r="L37">
            <v>15.68027254389024</v>
          </cell>
          <cell r="M37">
            <v>16.523297949475737</v>
          </cell>
        </row>
        <row r="38">
          <cell r="B38" t="str">
            <v>EV / 2008e EBITDA</v>
          </cell>
          <cell r="C38">
            <v>7.3784738052848837</v>
          </cell>
          <cell r="D38">
            <v>8.1470648266687267</v>
          </cell>
          <cell r="E38">
            <v>8.9156558480525678</v>
          </cell>
          <cell r="F38">
            <v>9.6842468694364108</v>
          </cell>
          <cell r="G38">
            <v>10.452837890820252</v>
          </cell>
          <cell r="H38">
            <v>11.221428912204095</v>
          </cell>
          <cell r="I38">
            <v>11.990019933587936</v>
          </cell>
          <cell r="J38">
            <v>12.758610954971779</v>
          </cell>
          <cell r="K38">
            <v>13.52720197635562</v>
          </cell>
          <cell r="L38">
            <v>14.295792997739463</v>
          </cell>
          <cell r="M38">
            <v>15.064384019123304</v>
          </cell>
        </row>
        <row r="40">
          <cell r="B40" t="str">
            <v>EV / 2006a EBIT</v>
          </cell>
          <cell r="C40">
            <v>9.5232653372188256</v>
          </cell>
          <cell r="D40">
            <v>10.51527214317912</v>
          </cell>
          <cell r="E40">
            <v>11.507278949139414</v>
          </cell>
          <cell r="F40">
            <v>12.499285755099709</v>
          </cell>
          <cell r="G40">
            <v>13.491292561060003</v>
          </cell>
          <cell r="H40">
            <v>14.483299367020297</v>
          </cell>
          <cell r="I40">
            <v>15.475306172980591</v>
          </cell>
          <cell r="J40">
            <v>16.467312978940885</v>
          </cell>
          <cell r="K40">
            <v>17.459319784901179</v>
          </cell>
          <cell r="L40">
            <v>18.451326590861473</v>
          </cell>
          <cell r="M40">
            <v>19.443333396821771</v>
          </cell>
        </row>
        <row r="41">
          <cell r="B41" t="str">
            <v>EV / 2007e EBIT</v>
          </cell>
          <cell r="C41">
            <v>9.0476012961724237</v>
          </cell>
          <cell r="D41">
            <v>9.9900597645237177</v>
          </cell>
          <cell r="E41">
            <v>10.932518232875012</v>
          </cell>
          <cell r="F41">
            <v>11.874976701226306</v>
          </cell>
          <cell r="G41">
            <v>12.8174351695776</v>
          </cell>
          <cell r="H41">
            <v>13.759893637928894</v>
          </cell>
          <cell r="I41">
            <v>14.702352106280188</v>
          </cell>
          <cell r="J41">
            <v>15.644810574631482</v>
          </cell>
          <cell r="K41">
            <v>16.587269042982776</v>
          </cell>
          <cell r="L41">
            <v>17.52972751133407</v>
          </cell>
          <cell r="M41">
            <v>18.472185979685364</v>
          </cell>
        </row>
        <row r="42">
          <cell r="B42" t="str">
            <v>EV / 2008e EBIT</v>
          </cell>
          <cell r="C42">
            <v>8.2600727496618447</v>
          </cell>
          <cell r="D42">
            <v>9.1204969944182857</v>
          </cell>
          <cell r="E42">
            <v>9.9809212391747284</v>
          </cell>
          <cell r="F42">
            <v>10.841345483931169</v>
          </cell>
          <cell r="G42">
            <v>11.701769728687612</v>
          </cell>
          <cell r="H42">
            <v>12.562193973444055</v>
          </cell>
          <cell r="I42">
            <v>13.422618218200496</v>
          </cell>
          <cell r="J42">
            <v>14.283042462956939</v>
          </cell>
          <cell r="K42">
            <v>15.143466707713381</v>
          </cell>
          <cell r="L42">
            <v>16.003890952469824</v>
          </cell>
          <cell r="M42">
            <v>16.864315197226265</v>
          </cell>
        </row>
        <row r="44">
          <cell r="B44" t="str">
            <v>P / E (2005a eps 8.8p)</v>
          </cell>
          <cell r="C44" t="e">
            <v>#DIV/0!</v>
          </cell>
          <cell r="D44" t="e">
            <v>#DIV/0!</v>
          </cell>
          <cell r="E44" t="e">
            <v>#DIV/0!</v>
          </cell>
          <cell r="F44" t="e">
            <v>#DIV/0!</v>
          </cell>
          <cell r="G44" t="e">
            <v>#DIV/0!</v>
          </cell>
          <cell r="H44" t="e">
            <v>#DIV/0!</v>
          </cell>
          <cell r="I44" t="e">
            <v>#DIV/0!</v>
          </cell>
          <cell r="J44" t="e">
            <v>#DIV/0!</v>
          </cell>
          <cell r="K44" t="e">
            <v>#DIV/0!</v>
          </cell>
          <cell r="L44" t="e">
            <v>#DIV/0!</v>
          </cell>
        </row>
        <row r="45">
          <cell r="B45" t="str">
            <v>P / E (2006e eps 6.5p)</v>
          </cell>
          <cell r="C45" t="e">
            <v>#DIV/0!</v>
          </cell>
          <cell r="D45" t="e">
            <v>#DIV/0!</v>
          </cell>
          <cell r="E45" t="e">
            <v>#DIV/0!</v>
          </cell>
          <cell r="F45" t="e">
            <v>#DIV/0!</v>
          </cell>
          <cell r="G45" t="e">
            <v>#DIV/0!</v>
          </cell>
          <cell r="H45" t="e">
            <v>#DIV/0!</v>
          </cell>
          <cell r="I45" t="e">
            <v>#DIV/0!</v>
          </cell>
          <cell r="J45" t="e">
            <v>#DIV/0!</v>
          </cell>
          <cell r="K45" t="e">
            <v>#DIV/0!</v>
          </cell>
          <cell r="L45" t="e">
            <v>#DIV/0!</v>
          </cell>
        </row>
        <row r="46">
          <cell r="B46" t="str">
            <v>P / E (2007e eps 16.0p)</v>
          </cell>
          <cell r="C46" t="e">
            <v>#DIV/0!</v>
          </cell>
          <cell r="D46" t="e">
            <v>#DIV/0!</v>
          </cell>
          <cell r="E46" t="e">
            <v>#DIV/0!</v>
          </cell>
          <cell r="F46" t="e">
            <v>#DIV/0!</v>
          </cell>
          <cell r="G46" t="e">
            <v>#DIV/0!</v>
          </cell>
          <cell r="H46" t="e">
            <v>#DIV/0!</v>
          </cell>
          <cell r="I46" t="e">
            <v>#DIV/0!</v>
          </cell>
          <cell r="J46" t="e">
            <v>#DIV/0!</v>
          </cell>
          <cell r="K46" t="e">
            <v>#DIV/0!</v>
          </cell>
          <cell r="L46" t="e">
            <v>#DIV/0!</v>
          </cell>
        </row>
      </sheetData>
      <sheetData sheetId="21" refreshError="1"/>
      <sheetData sheetId="22" refreshError="1"/>
      <sheetData sheetId="23"/>
      <sheetData sheetId="24" refreshError="1"/>
      <sheetData sheetId="25" refreshError="1"/>
      <sheetData sheetId="26"/>
      <sheetData sheetId="27"/>
      <sheetData sheetId="28"/>
      <sheetData sheetId="29"/>
      <sheetData sheetId="30" refreshError="1"/>
      <sheetData sheetId="31" refreshError="1"/>
      <sheetData sheetId="32"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ore Medical LBO outputs"/>
      <sheetName val="outputs"/>
      <sheetName val="Inputs"/>
      <sheetName val="IS"/>
      <sheetName val="BS"/>
      <sheetName val="Sensitivities Input"/>
      <sheetName val="Acq. LBO"/>
      <sheetName val="Covenants"/>
      <sheetName val="Sensitivities Output"/>
      <sheetName val="PF Cap"/>
      <sheetName val="DCF"/>
      <sheetName val="Adj Combined IS"/>
      <sheetName val="Adj Combined BS"/>
      <sheetName val="EPS Analysis"/>
      <sheetName val="Earnings Impact"/>
      <sheetName val="Contrib Analysis"/>
      <sheetName val="PF Credit"/>
      <sheetName val="LOOKUP"/>
      <sheetName val="Historical PE"/>
      <sheetName val="Graphics"/>
    </sheetNames>
    <sheetDataSet>
      <sheetData sheetId="0" refreshError="1"/>
      <sheetData sheetId="1" refreshError="1">
        <row r="3">
          <cell r="C3" t="str">
            <v>Purchase Price</v>
          </cell>
          <cell r="J3" t="str">
            <v>Tick</v>
          </cell>
          <cell r="K3" t="str">
            <v>HAE</v>
          </cell>
        </row>
        <row r="4">
          <cell r="J4" t="str">
            <v>Date</v>
          </cell>
          <cell r="K4">
            <v>38990</v>
          </cell>
        </row>
        <row r="5">
          <cell r="C5" t="str">
            <v>Current Price (7/12/2006)</v>
          </cell>
          <cell r="F5">
            <v>46.8</v>
          </cell>
          <cell r="J5" t="str">
            <v>Stock Price @ date</v>
          </cell>
          <cell r="K5">
            <v>46.8</v>
          </cell>
        </row>
        <row r="6">
          <cell r="C6" t="str">
            <v>52 Week High / Low</v>
          </cell>
          <cell r="F6" t="str">
            <v xml:space="preserve">$55.71 / $40.66  </v>
          </cell>
          <cell r="I6">
            <v>40.619999999999997</v>
          </cell>
          <cell r="J6" t="str">
            <v>52 week high</v>
          </cell>
          <cell r="K6">
            <v>55.71</v>
          </cell>
        </row>
        <row r="7">
          <cell r="J7" t="str">
            <v>52 week low</v>
          </cell>
          <cell r="K7">
            <v>40.659999999999997</v>
          </cell>
        </row>
        <row r="8">
          <cell r="C8" t="str">
            <v>Offer Price Per Share</v>
          </cell>
          <cell r="F8">
            <v>56.16</v>
          </cell>
        </row>
        <row r="9">
          <cell r="C9" t="str">
            <v>Premium to Current Price</v>
          </cell>
          <cell r="F9">
            <v>0.19999999999999996</v>
          </cell>
        </row>
        <row r="10">
          <cell r="J10" t="str">
            <v>2007 EBITDA</v>
          </cell>
          <cell r="K10">
            <v>2008</v>
          </cell>
        </row>
        <row r="11">
          <cell r="C11" t="str">
            <v>Purchase Price of Equity</v>
          </cell>
          <cell r="F11">
            <v>1608.49756123</v>
          </cell>
          <cell r="J11">
            <v>102.1</v>
          </cell>
          <cell r="K11">
            <v>128.65</v>
          </cell>
        </row>
        <row r="12">
          <cell r="C12" t="str">
            <v>Net Debt</v>
          </cell>
          <cell r="F12">
            <v>-224.97</v>
          </cell>
        </row>
        <row r="13">
          <cell r="C13" t="str">
            <v>Enterprise Value (excluding fees)</v>
          </cell>
          <cell r="F13">
            <v>1383.5275612299999</v>
          </cell>
        </row>
        <row r="15">
          <cell r="C15" t="str">
            <v>Enterprise Value / 2007(E) EBITDA</v>
          </cell>
          <cell r="F15">
            <v>13.550710687855045</v>
          </cell>
        </row>
        <row r="16">
          <cell r="C16" t="str">
            <v>Enterprise Value / 2008(P) EBITDA</v>
          </cell>
          <cell r="F16">
            <v>10.754197910843372</v>
          </cell>
        </row>
        <row r="17">
          <cell r="C17" t="str">
            <v>Transaction Close</v>
          </cell>
          <cell r="F17">
            <v>39173</v>
          </cell>
        </row>
        <row r="25">
          <cell r="J25" t="str">
            <v>LBO</v>
          </cell>
          <cell r="R25" t="str">
            <v>Current</v>
          </cell>
        </row>
        <row r="27">
          <cell r="J27" t="str">
            <v>Capital Structure</v>
          </cell>
          <cell r="R27" t="str">
            <v>Capital Structure</v>
          </cell>
        </row>
        <row r="28">
          <cell r="M28" t="str">
            <v>Cumulative</v>
          </cell>
          <cell r="N28" t="str">
            <v>Cumulative</v>
          </cell>
          <cell r="U28" t="str">
            <v>Cumulative</v>
          </cell>
          <cell r="V28" t="str">
            <v>Cumulative</v>
          </cell>
        </row>
        <row r="29">
          <cell r="M29" t="str">
            <v>2007(P)</v>
          </cell>
          <cell r="N29">
            <v>2005</v>
          </cell>
          <cell r="U29" t="str">
            <v>2007(P)</v>
          </cell>
          <cell r="V29">
            <v>2005</v>
          </cell>
        </row>
        <row r="30">
          <cell r="K30" t="str">
            <v>Opening</v>
          </cell>
          <cell r="L30" t="str">
            <v>% of</v>
          </cell>
          <cell r="M30" t="str">
            <v>EBITDA</v>
          </cell>
          <cell r="N30" t="str">
            <v>EBITDA</v>
          </cell>
          <cell r="S30" t="str">
            <v>Opening</v>
          </cell>
          <cell r="T30" t="str">
            <v>% of</v>
          </cell>
          <cell r="U30" t="str">
            <v>EBITDA</v>
          </cell>
          <cell r="V30" t="str">
            <v>EBITDA</v>
          </cell>
        </row>
        <row r="31">
          <cell r="K31" t="str">
            <v>2007(P)</v>
          </cell>
          <cell r="L31" t="str">
            <v>Total Cap</v>
          </cell>
          <cell r="M31" t="str">
            <v>Multiple</v>
          </cell>
          <cell r="N31" t="str">
            <v>Mult. (1)</v>
          </cell>
          <cell r="S31" t="str">
            <v>2007(P)</v>
          </cell>
          <cell r="T31" t="str">
            <v>Total Cap</v>
          </cell>
          <cell r="U31" t="str">
            <v>Multiple</v>
          </cell>
          <cell r="V31" t="str">
            <v>Mult. (1)</v>
          </cell>
        </row>
        <row r="32">
          <cell r="J32" t="str">
            <v>Cash</v>
          </cell>
          <cell r="K32">
            <v>0</v>
          </cell>
          <cell r="R32" t="str">
            <v>Cash</v>
          </cell>
          <cell r="S32">
            <v>260.03100000000001</v>
          </cell>
        </row>
        <row r="34">
          <cell r="J34" t="str">
            <v>Term Loan</v>
          </cell>
          <cell r="K34">
            <v>408</v>
          </cell>
          <cell r="L34">
            <v>0.28892465986422017</v>
          </cell>
          <cell r="M34">
            <v>3.9960822722820768</v>
          </cell>
          <cell r="N34" t="e">
            <v>#REF!</v>
          </cell>
          <cell r="R34" t="str">
            <v>Term Loan</v>
          </cell>
          <cell r="S34">
            <v>35.061</v>
          </cell>
          <cell r="T34">
            <v>7.0560036707882537E-2</v>
          </cell>
          <cell r="U34">
            <v>0.34339862879529875</v>
          </cell>
          <cell r="V34" t="e">
            <v>#REF!</v>
          </cell>
        </row>
        <row r="35">
          <cell r="J35" t="str">
            <v>Total Senior Debt</v>
          </cell>
          <cell r="K35">
            <v>408</v>
          </cell>
          <cell r="L35">
            <v>0.28892465986422017</v>
          </cell>
          <cell r="M35">
            <v>3.9960822722820768</v>
          </cell>
          <cell r="N35" t="e">
            <v>#REF!</v>
          </cell>
          <cell r="R35" t="str">
            <v>Total Senior Debt</v>
          </cell>
          <cell r="S35">
            <v>35.061</v>
          </cell>
          <cell r="T35">
            <v>7.0560036707882537E-2</v>
          </cell>
          <cell r="U35">
            <v>0.34339862879529875</v>
          </cell>
          <cell r="V35" t="e">
            <v>#REF!</v>
          </cell>
        </row>
        <row r="37">
          <cell r="J37" t="str">
            <v>Subordinated Notes</v>
          </cell>
          <cell r="K37">
            <v>255</v>
          </cell>
          <cell r="L37">
            <v>0.18057791241513763</v>
          </cell>
          <cell r="M37">
            <v>2.4975514201762978</v>
          </cell>
          <cell r="N37" t="e">
            <v>#REF!</v>
          </cell>
          <cell r="R37" t="str">
            <v>Subordinated Notes</v>
          </cell>
          <cell r="S37">
            <v>0</v>
          </cell>
          <cell r="T37">
            <v>0</v>
          </cell>
          <cell r="U37">
            <v>0</v>
          </cell>
          <cell r="V37" t="e">
            <v>#REF!</v>
          </cell>
        </row>
        <row r="38">
          <cell r="J38" t="str">
            <v>Total Debt</v>
          </cell>
          <cell r="K38">
            <v>663</v>
          </cell>
          <cell r="L38">
            <v>0.46950257227935782</v>
          </cell>
          <cell r="M38">
            <v>6.4936336924583742</v>
          </cell>
          <cell r="N38" t="e">
            <v>#REF!</v>
          </cell>
          <cell r="R38" t="str">
            <v>Total Debt</v>
          </cell>
          <cell r="S38">
            <v>35.061</v>
          </cell>
          <cell r="T38">
            <v>7.0560036707882537E-2</v>
          </cell>
          <cell r="U38">
            <v>0.34339862879529875</v>
          </cell>
          <cell r="V38" t="e">
            <v>#REF!</v>
          </cell>
        </row>
        <row r="40">
          <cell r="J40" t="str">
            <v>Equity</v>
          </cell>
          <cell r="K40">
            <v>749.13283669269617</v>
          </cell>
          <cell r="L40">
            <v>0.53049742655528342</v>
          </cell>
          <cell r="N40" t="e">
            <v>#REF!</v>
          </cell>
          <cell r="R40" t="str">
            <v>Equity</v>
          </cell>
          <cell r="S40">
            <v>461.83500000000004</v>
          </cell>
          <cell r="T40">
            <v>0.92943996329211753</v>
          </cell>
          <cell r="V40" t="e">
            <v>#REF!</v>
          </cell>
        </row>
        <row r="42">
          <cell r="J42" t="str">
            <v>Total Capitalization</v>
          </cell>
          <cell r="K42">
            <v>1412.1328366926962</v>
          </cell>
          <cell r="L42">
            <v>0.9999999988346413</v>
          </cell>
          <cell r="N42" t="e">
            <v>#REF!</v>
          </cell>
          <cell r="R42" t="str">
            <v>Total Capitalization</v>
          </cell>
          <cell r="S42">
            <v>496.89600000000002</v>
          </cell>
          <cell r="T42">
            <v>1</v>
          </cell>
          <cell r="V42" t="e">
            <v>#REF!</v>
          </cell>
        </row>
        <row r="44">
          <cell r="J44" t="str">
            <v>Based on EBITDA of:</v>
          </cell>
          <cell r="M44">
            <v>102.1</v>
          </cell>
          <cell r="N44" t="e">
            <v>#REF!</v>
          </cell>
          <cell r="R44" t="str">
            <v>Based on EBITDA of:</v>
          </cell>
          <cell r="U44">
            <v>102.1</v>
          </cell>
          <cell r="V44" t="e">
            <v>#REF!</v>
          </cell>
        </row>
        <row r="46">
          <cell r="U46" t="str">
            <v xml:space="preserve"> </v>
          </cell>
        </row>
        <row r="47">
          <cell r="AB47">
            <v>2004</v>
          </cell>
          <cell r="AC47">
            <v>2005</v>
          </cell>
          <cell r="AD47">
            <v>2006</v>
          </cell>
          <cell r="AE47">
            <v>2007</v>
          </cell>
          <cell r="AF47">
            <v>2008</v>
          </cell>
        </row>
        <row r="48">
          <cell r="Y48" t="str">
            <v>Total Net Sales</v>
          </cell>
          <cell r="AB48">
            <v>364.2</v>
          </cell>
          <cell r="AC48">
            <v>383.6</v>
          </cell>
          <cell r="AD48">
            <v>419.73</v>
          </cell>
          <cell r="AE48">
            <v>468.64</v>
          </cell>
          <cell r="AF48">
            <v>520.88</v>
          </cell>
        </row>
        <row r="49">
          <cell r="Z49" t="str">
            <v>Cost of Goods Sold</v>
          </cell>
          <cell r="AB49">
            <v>162.393</v>
          </cell>
          <cell r="AC49">
            <v>160.22</v>
          </cell>
          <cell r="AD49">
            <v>176.29999999999998</v>
          </cell>
          <cell r="AE49">
            <v>197.97</v>
          </cell>
          <cell r="AF49">
            <v>212.26</v>
          </cell>
        </row>
        <row r="50">
          <cell r="Y50" t="str">
            <v>Gross Profit</v>
          </cell>
          <cell r="AB50">
            <v>201.80699999999999</v>
          </cell>
          <cell r="AC50">
            <v>223.38000000000002</v>
          </cell>
          <cell r="AD50">
            <v>243.43000000000004</v>
          </cell>
          <cell r="AE50">
            <v>270.66999999999996</v>
          </cell>
          <cell r="AF50">
            <v>308.62</v>
          </cell>
        </row>
        <row r="51">
          <cell r="Z51" t="str">
            <v>SG&amp;A</v>
          </cell>
          <cell r="AB51">
            <v>96.039999999999992</v>
          </cell>
          <cell r="AC51">
            <v>110.45400000000001</v>
          </cell>
          <cell r="AD51">
            <v>122.72</v>
          </cell>
          <cell r="AE51">
            <v>168.56999999999996</v>
          </cell>
          <cell r="AF51">
            <v>179.97</v>
          </cell>
        </row>
        <row r="52">
          <cell r="Y52" t="str">
            <v>EBITDA</v>
          </cell>
          <cell r="AB52">
            <v>105.767</v>
          </cell>
          <cell r="AC52">
            <v>112.92600000000002</v>
          </cell>
          <cell r="AD52">
            <v>120.71000000000004</v>
          </cell>
          <cell r="AE52">
            <v>102.1</v>
          </cell>
          <cell r="AF52">
            <v>128.65</v>
          </cell>
        </row>
        <row r="53">
          <cell r="Z53" t="str">
            <v>Depreciation</v>
          </cell>
          <cell r="AB53">
            <v>28.3</v>
          </cell>
          <cell r="AC53">
            <v>25.5</v>
          </cell>
          <cell r="AD53">
            <v>22.9</v>
          </cell>
          <cell r="AE53">
            <v>26.970000000000002</v>
          </cell>
          <cell r="AF53">
            <v>29.9</v>
          </cell>
        </row>
        <row r="54">
          <cell r="Z54" t="str">
            <v>Amortization</v>
          </cell>
          <cell r="AB54">
            <v>1.8559999999999981</v>
          </cell>
          <cell r="AC54">
            <v>2.0766999999999989</v>
          </cell>
          <cell r="AD54">
            <v>2.25</v>
          </cell>
          <cell r="AE54">
            <v>2.4</v>
          </cell>
          <cell r="AF54">
            <v>2.4</v>
          </cell>
        </row>
        <row r="55">
          <cell r="Y55" t="str">
            <v>EBIT</v>
          </cell>
          <cell r="AB55">
            <v>75.611000000000004</v>
          </cell>
          <cell r="AC55">
            <v>85.349300000000014</v>
          </cell>
          <cell r="AD55">
            <v>95.560000000000031</v>
          </cell>
          <cell r="AE55">
            <v>72.72999999999999</v>
          </cell>
          <cell r="AF55">
            <v>96.35</v>
          </cell>
        </row>
        <row r="56">
          <cell r="Z56" t="str">
            <v>Interest (Income)</v>
          </cell>
          <cell r="AB56">
            <v>-1.85</v>
          </cell>
          <cell r="AC56">
            <v>-2.23</v>
          </cell>
          <cell r="AD56">
            <v>-6.96</v>
          </cell>
          <cell r="AE56">
            <v>-8.0299999999999994</v>
          </cell>
          <cell r="AF56">
            <v>-9.51</v>
          </cell>
        </row>
        <row r="57">
          <cell r="Z57" t="str">
            <v>Other (Income)</v>
          </cell>
          <cell r="AB57">
            <v>-0.99</v>
          </cell>
          <cell r="AC57">
            <v>-0.13</v>
          </cell>
          <cell r="AD57">
            <v>-29.17</v>
          </cell>
          <cell r="AE57">
            <v>-1.51</v>
          </cell>
          <cell r="AF57">
            <v>-1</v>
          </cell>
        </row>
        <row r="58">
          <cell r="Z58" t="str">
            <v>Interest Expense</v>
          </cell>
          <cell r="AB58">
            <v>2.94</v>
          </cell>
          <cell r="AC58">
            <v>2.36</v>
          </cell>
          <cell r="AD58">
            <v>1.92</v>
          </cell>
          <cell r="AE58">
            <v>1.49</v>
          </cell>
          <cell r="AF58">
            <v>0.92</v>
          </cell>
        </row>
        <row r="59">
          <cell r="Y59" t="str">
            <v>Pre-Tax Income</v>
          </cell>
          <cell r="AB59">
            <v>75.51100000000001</v>
          </cell>
          <cell r="AC59">
            <v>85.349300000000014</v>
          </cell>
          <cell r="AD59">
            <v>129.77000000000004</v>
          </cell>
          <cell r="AE59">
            <v>80.779999999999987</v>
          </cell>
          <cell r="AF59">
            <v>105.94</v>
          </cell>
        </row>
        <row r="60">
          <cell r="Z60" t="str">
            <v>Income Taxes</v>
          </cell>
          <cell r="AB60">
            <v>16.489999999999998</v>
          </cell>
          <cell r="AC60">
            <v>20.2</v>
          </cell>
          <cell r="AD60">
            <v>37.81</v>
          </cell>
          <cell r="AE60">
            <v>28.689999999999998</v>
          </cell>
          <cell r="AF60">
            <v>37.61</v>
          </cell>
        </row>
        <row r="61">
          <cell r="Y61" t="str">
            <v>Net Income</v>
          </cell>
          <cell r="AB61">
            <v>59.021000000000015</v>
          </cell>
          <cell r="AC61">
            <v>65.149300000000011</v>
          </cell>
          <cell r="AD61">
            <v>77.410000000000039</v>
          </cell>
          <cell r="AE61">
            <v>52.089999999999989</v>
          </cell>
          <cell r="AF61">
            <v>68.33</v>
          </cell>
        </row>
        <row r="63">
          <cell r="AH63" t="str">
            <v>Trading Summary</v>
          </cell>
        </row>
        <row r="64">
          <cell r="AH64" t="str">
            <v>Current Price (9/30/2006)</v>
          </cell>
          <cell r="AK64">
            <v>46.8</v>
          </cell>
        </row>
        <row r="65">
          <cell r="AH65" t="str">
            <v>Shares Outstanding (mm)</v>
          </cell>
          <cell r="AK65">
            <v>28.248840209188032</v>
          </cell>
        </row>
        <row r="66">
          <cell r="AH66" t="str">
            <v>Market Value</v>
          </cell>
          <cell r="AK66">
            <v>1322.0457217899998</v>
          </cell>
        </row>
        <row r="67">
          <cell r="AH67" t="str">
            <v>Enterprise Value</v>
          </cell>
          <cell r="AK67">
            <v>1097.0757217899998</v>
          </cell>
        </row>
        <row r="69">
          <cell r="AH69" t="str">
            <v>Enterprise Value / 2006 EBITDA</v>
          </cell>
          <cell r="AK69">
            <v>9.0885239150857373</v>
          </cell>
        </row>
        <row r="70">
          <cell r="AH70" t="str">
            <v>Enterprise Value / 2007(E) EBITDA</v>
          </cell>
          <cell r="AK70">
            <v>10.745109909794317</v>
          </cell>
        </row>
        <row r="71">
          <cell r="AH71" t="str">
            <v>Enterprise Value / 2008(P) EBITDA</v>
          </cell>
          <cell r="AK71">
            <v>8.5275998584531649</v>
          </cell>
        </row>
        <row r="75">
          <cell r="AO75" t="str">
            <v>Historical and Projected Income Statement</v>
          </cell>
        </row>
        <row r="77">
          <cell r="AS77" t="str">
            <v>Historical FYE April 1,</v>
          </cell>
          <cell r="AZ77" t="str">
            <v>LTM</v>
          </cell>
          <cell r="BC77" t="str">
            <v>Projected FYE April 1,(1)</v>
          </cell>
        </row>
        <row r="78">
          <cell r="AL78">
            <v>2003</v>
          </cell>
          <cell r="AS78">
            <v>2004</v>
          </cell>
          <cell r="AU78">
            <v>2005</v>
          </cell>
          <cell r="AW78">
            <v>2006</v>
          </cell>
          <cell r="AZ78">
            <v>38929</v>
          </cell>
          <cell r="BC78" t="str">
            <v>2007(E)</v>
          </cell>
          <cell r="BE78" t="str">
            <v>2008(P)</v>
          </cell>
          <cell r="BG78" t="str">
            <v>2008(P)</v>
          </cell>
          <cell r="BJ78" t="str">
            <v>q106</v>
          </cell>
          <cell r="BL78" t="str">
            <v>q107</v>
          </cell>
        </row>
        <row r="80">
          <cell r="AL80">
            <v>336.95600000000002</v>
          </cell>
          <cell r="AO80" t="str">
            <v>Total Revenues</v>
          </cell>
          <cell r="AS80">
            <v>364.2</v>
          </cell>
          <cell r="AU80">
            <v>383.6</v>
          </cell>
          <cell r="AW80">
            <v>419.73</v>
          </cell>
          <cell r="AZ80">
            <v>427.23099999999999</v>
          </cell>
          <cell r="BC80">
            <v>468.64</v>
          </cell>
          <cell r="BE80">
            <v>520.88</v>
          </cell>
          <cell r="BG80">
            <v>26725.9</v>
          </cell>
          <cell r="BJ80">
            <v>103.173</v>
          </cell>
          <cell r="BL80">
            <v>110.67400000000001</v>
          </cell>
        </row>
        <row r="81">
          <cell r="AO81" t="str">
            <v>Growth</v>
          </cell>
          <cell r="AS81">
            <v>8.0853286482508002E-2</v>
          </cell>
          <cell r="AU81">
            <v>5.326743547501378E-2</v>
          </cell>
          <cell r="AW81">
            <v>9.4186652763295076E-2</v>
          </cell>
          <cell r="AZ81" t="str">
            <v>NA</v>
          </cell>
          <cell r="BC81">
            <v>0.11652729135396567</v>
          </cell>
          <cell r="BE81">
            <v>0.11147149197678385</v>
          </cell>
          <cell r="BG81">
            <v>50.309130701889117</v>
          </cell>
        </row>
        <row r="83">
          <cell r="AO83" t="str">
            <v>Cost of Goods Sold</v>
          </cell>
          <cell r="AS83">
            <v>162.393</v>
          </cell>
          <cell r="AU83">
            <v>160.22</v>
          </cell>
          <cell r="AW83">
            <v>176.29999999999998</v>
          </cell>
          <cell r="AZ83">
            <v>180.952</v>
          </cell>
          <cell r="BC83">
            <v>197.97</v>
          </cell>
          <cell r="BE83">
            <v>212.26</v>
          </cell>
          <cell r="BJ83">
            <v>48.649000000000001</v>
          </cell>
          <cell r="BL83">
            <v>53.301000000000002</v>
          </cell>
        </row>
        <row r="84">
          <cell r="AL84">
            <v>154.696</v>
          </cell>
          <cell r="AO84" t="str">
            <v>Gross Profit</v>
          </cell>
          <cell r="AS84">
            <v>201.80699999999999</v>
          </cell>
          <cell r="AU84">
            <v>223.38000000000002</v>
          </cell>
          <cell r="AW84">
            <v>243.43000000000004</v>
          </cell>
          <cell r="AZ84">
            <v>246.279</v>
          </cell>
          <cell r="BC84">
            <v>270.66999999999996</v>
          </cell>
          <cell r="BE84">
            <v>308.62</v>
          </cell>
          <cell r="BG84">
            <v>26725.9</v>
          </cell>
        </row>
        <row r="85">
          <cell r="AP85" t="str">
            <v>Margin</v>
          </cell>
          <cell r="AS85">
            <v>0.55411037891268533</v>
          </cell>
          <cell r="AU85">
            <v>0.58232533889468197</v>
          </cell>
          <cell r="AW85">
            <v>0.57996807471469758</v>
          </cell>
          <cell r="AZ85">
            <v>0.57645395582249415</v>
          </cell>
          <cell r="BC85">
            <v>0.57756486855582101</v>
          </cell>
          <cell r="BE85">
            <v>0.59249731224082325</v>
          </cell>
        </row>
        <row r="87">
          <cell r="AO87" t="str">
            <v>SG&amp;A</v>
          </cell>
          <cell r="AS87">
            <v>96.039999999999992</v>
          </cell>
          <cell r="AU87">
            <v>110.45400000000001</v>
          </cell>
          <cell r="AW87">
            <v>122.72</v>
          </cell>
          <cell r="AZ87">
            <v>129.02100000000002</v>
          </cell>
          <cell r="BC87">
            <v>168.56999999999996</v>
          </cell>
          <cell r="BE87">
            <v>179.97</v>
          </cell>
          <cell r="BG87">
            <v>3315.5</v>
          </cell>
          <cell r="BJ87">
            <v>36.028999999999996</v>
          </cell>
          <cell r="BL87">
            <v>42.33</v>
          </cell>
        </row>
        <row r="88">
          <cell r="AL88">
            <v>65.900000000000006</v>
          </cell>
          <cell r="AO88" t="str">
            <v>EBITDA</v>
          </cell>
          <cell r="AS88">
            <v>105.767</v>
          </cell>
          <cell r="AU88">
            <v>112.92600000000002</v>
          </cell>
          <cell r="AW88">
            <v>120.71000000000004</v>
          </cell>
          <cell r="AZ88">
            <v>117.25799999999998</v>
          </cell>
          <cell r="BC88">
            <v>102.1</v>
          </cell>
          <cell r="BE88">
            <v>128.65</v>
          </cell>
          <cell r="BG88">
            <v>-3315.5</v>
          </cell>
        </row>
        <row r="89">
          <cell r="AO89" t="str">
            <v>Margin</v>
          </cell>
          <cell r="AS89">
            <v>0.29040911587040086</v>
          </cell>
          <cell r="AU89">
            <v>0.29438477580813349</v>
          </cell>
          <cell r="AW89">
            <v>0.28758964095966461</v>
          </cell>
          <cell r="AZ89">
            <v>0.27446042070917137</v>
          </cell>
          <cell r="BC89">
            <v>0.21786445885967906</v>
          </cell>
          <cell r="BE89">
            <v>0.24698587006604208</v>
          </cell>
          <cell r="BG89">
            <v>-0.1240556912957094</v>
          </cell>
        </row>
        <row r="90">
          <cell r="AO90" t="str">
            <v>Growth</v>
          </cell>
          <cell r="AS90">
            <v>0.60496206373292849</v>
          </cell>
          <cell r="AU90">
            <v>6.7686518479298963E-2</v>
          </cell>
          <cell r="AW90">
            <v>6.893009581495857E-2</v>
          </cell>
          <cell r="AZ90" t="str">
            <v>NA</v>
          </cell>
          <cell r="BC90">
            <v>-0.15417115400546799</v>
          </cell>
          <cell r="BE90">
            <v>0.26003917727717929</v>
          </cell>
          <cell r="BG90">
            <v>-26.771472988729109</v>
          </cell>
        </row>
        <row r="92">
          <cell r="AO92" t="str">
            <v>Depr. &amp; Amort.</v>
          </cell>
          <cell r="AS92">
            <v>30.155999999999999</v>
          </cell>
          <cell r="AU92">
            <v>27.576699999999999</v>
          </cell>
          <cell r="AW92">
            <v>25.15</v>
          </cell>
          <cell r="AZ92">
            <v>26.561</v>
          </cell>
          <cell r="BC92">
            <v>29.37</v>
          </cell>
          <cell r="BE92">
            <v>32.299999999999997</v>
          </cell>
          <cell r="BG92">
            <v>176.5</v>
          </cell>
          <cell r="BJ92">
            <v>5.3310000000000004</v>
          </cell>
          <cell r="BL92">
            <v>6.742</v>
          </cell>
        </row>
        <row r="93">
          <cell r="AO93" t="str">
            <v>EBIT</v>
          </cell>
          <cell r="AS93">
            <v>75.61099999999999</v>
          </cell>
          <cell r="AU93">
            <v>85.349300000000014</v>
          </cell>
          <cell r="AW93">
            <v>95.560000000000031</v>
          </cell>
          <cell r="AZ93">
            <v>143.81899999999999</v>
          </cell>
          <cell r="BC93">
            <v>72.72999999999999</v>
          </cell>
          <cell r="BE93">
            <v>96.350000000000009</v>
          </cell>
          <cell r="BG93">
            <v>-3492</v>
          </cell>
        </row>
        <row r="94">
          <cell r="AO94" t="str">
            <v>Margin</v>
          </cell>
          <cell r="AS94">
            <v>0.20760845689181767</v>
          </cell>
          <cell r="AU94">
            <v>0.22249556830031283</v>
          </cell>
          <cell r="AW94">
            <v>0.22767016891811409</v>
          </cell>
          <cell r="AZ94">
            <v>0.33663053476924659</v>
          </cell>
          <cell r="BC94">
            <v>0.15519375213383405</v>
          </cell>
          <cell r="BE94">
            <v>0.18497542620181234</v>
          </cell>
          <cell r="BG94">
            <v>-0.13065977198148612</v>
          </cell>
        </row>
        <row r="96">
          <cell r="AO96" t="str">
            <v>Minority Interest</v>
          </cell>
          <cell r="AS96">
            <v>0</v>
          </cell>
          <cell r="AU96">
            <v>0</v>
          </cell>
          <cell r="AW96">
            <v>0</v>
          </cell>
          <cell r="AZ96">
            <v>0</v>
          </cell>
          <cell r="BC96">
            <v>0</v>
          </cell>
          <cell r="BE96">
            <v>0</v>
          </cell>
          <cell r="BG96">
            <v>0</v>
          </cell>
        </row>
        <row r="97">
          <cell r="AO97" t="str">
            <v>Interest Expense</v>
          </cell>
          <cell r="AS97">
            <v>17.367000000000001</v>
          </cell>
          <cell r="AU97">
            <v>23.172000000000001</v>
          </cell>
          <cell r="AW97">
            <v>39.314999999999998</v>
          </cell>
          <cell r="AZ97">
            <v>39.314999999999998</v>
          </cell>
          <cell r="BC97">
            <v>47.1</v>
          </cell>
          <cell r="BE97">
            <v>47.1</v>
          </cell>
          <cell r="BG97">
            <v>25</v>
          </cell>
        </row>
        <row r="98">
          <cell r="AO98" t="str">
            <v>Other</v>
          </cell>
          <cell r="AS98">
            <v>0</v>
          </cell>
          <cell r="AU98">
            <v>0</v>
          </cell>
          <cell r="AW98">
            <v>0</v>
          </cell>
          <cell r="AZ98">
            <v>0</v>
          </cell>
          <cell r="BC98">
            <v>0</v>
          </cell>
          <cell r="BE98">
            <v>0</v>
          </cell>
          <cell r="BG98">
            <v>0</v>
          </cell>
        </row>
        <row r="100">
          <cell r="AO100" t="str">
            <v>Pretax Income</v>
          </cell>
          <cell r="AS100">
            <v>58.243999999999986</v>
          </cell>
          <cell r="AU100">
            <v>62.177300000000017</v>
          </cell>
          <cell r="AW100">
            <v>56.245000000000033</v>
          </cell>
          <cell r="AZ100">
            <v>104.50399999999999</v>
          </cell>
          <cell r="BC100">
            <v>25.629999999999988</v>
          </cell>
          <cell r="BE100">
            <v>49.250000000000007</v>
          </cell>
          <cell r="BG100">
            <v>-3517</v>
          </cell>
        </row>
        <row r="102">
          <cell r="AO102" t="str">
            <v>Income Tax</v>
          </cell>
          <cell r="AS102">
            <v>115.782</v>
          </cell>
          <cell r="AU102">
            <v>135.83799999999999</v>
          </cell>
          <cell r="AW102">
            <v>113.23099999999999</v>
          </cell>
          <cell r="AZ102">
            <v>113.23099999999999</v>
          </cell>
          <cell r="BC102">
            <v>264.2</v>
          </cell>
          <cell r="BE102">
            <v>335.7</v>
          </cell>
          <cell r="BG102">
            <v>203</v>
          </cell>
        </row>
        <row r="103">
          <cell r="AL103">
            <v>24.08</v>
          </cell>
          <cell r="AO103" t="str">
            <v>Net Income</v>
          </cell>
          <cell r="AS103">
            <v>59.021000000000015</v>
          </cell>
          <cell r="AU103">
            <v>65.149300000000011</v>
          </cell>
          <cell r="AW103">
            <v>77.410000000000039</v>
          </cell>
          <cell r="AZ103">
            <v>75.834000000000032</v>
          </cell>
          <cell r="BC103">
            <v>52.089999999999989</v>
          </cell>
          <cell r="BE103">
            <v>68.33</v>
          </cell>
          <cell r="BG103">
            <v>662.5</v>
          </cell>
          <cell r="BJ103">
            <v>12.884</v>
          </cell>
          <cell r="BL103">
            <v>11.308</v>
          </cell>
        </row>
        <row r="104">
          <cell r="AO104" t="str">
            <v>Margin</v>
          </cell>
          <cell r="AS104">
            <v>0.16205656232839105</v>
          </cell>
          <cell r="AU104">
            <v>0.16983654848800836</v>
          </cell>
          <cell r="AW104">
            <v>0.18442808472113034</v>
          </cell>
          <cell r="AZ104">
            <v>0.17750116447542438</v>
          </cell>
          <cell r="BC104">
            <v>0.1111514168658245</v>
          </cell>
          <cell r="BE104">
            <v>0.13118184610658884</v>
          </cell>
          <cell r="BG104">
            <v>2.4788688126499012E-2</v>
          </cell>
        </row>
        <row r="106">
          <cell r="AL106">
            <v>0.96299999999999997</v>
          </cell>
          <cell r="AO106" t="str">
            <v>EPS, Diluted(2)</v>
          </cell>
          <cell r="AS106">
            <v>2.3895141700404867</v>
          </cell>
          <cell r="AU106">
            <v>2.4961417624521074</v>
          </cell>
          <cell r="AW106">
            <v>2.8149090909090924</v>
          </cell>
          <cell r="AZ106">
            <v>2.7449090909090925</v>
          </cell>
          <cell r="BC106">
            <v>1.8397259306350211</v>
          </cell>
          <cell r="BE106">
            <v>2.3200459139817706</v>
          </cell>
          <cell r="BG106">
            <v>3.85</v>
          </cell>
          <cell r="BJ106">
            <v>0.47</v>
          </cell>
          <cell r="BL106">
            <v>0.4</v>
          </cell>
        </row>
        <row r="107">
          <cell r="AO107" t="str">
            <v>Growth</v>
          </cell>
          <cell r="AS107">
            <v>1.481323125691056</v>
          </cell>
          <cell r="AU107">
            <v>4.4623126218922504E-2</v>
          </cell>
          <cell r="AW107">
            <v>0.12770401635516127</v>
          </cell>
          <cell r="AZ107" t="str">
            <v>NA</v>
          </cell>
          <cell r="BC107" t="str">
            <v>NM</v>
          </cell>
          <cell r="BE107">
            <v>0.26108235762103793</v>
          </cell>
          <cell r="BG107">
            <v>0.65944991726153002</v>
          </cell>
        </row>
        <row r="109">
          <cell r="AO109" t="str">
            <v>Shares for FDEPS</v>
          </cell>
          <cell r="AS109">
            <v>173.90090000000001</v>
          </cell>
          <cell r="AU109">
            <v>167.9470588235294</v>
          </cell>
          <cell r="AW109">
            <v>162.36453900709222</v>
          </cell>
          <cell r="BC109">
            <v>162.19999999999999</v>
          </cell>
          <cell r="BE109">
            <v>159.30000000000001</v>
          </cell>
          <cell r="BG109">
            <v>157.69999999999999</v>
          </cell>
        </row>
        <row r="110">
          <cell r="AO110" t="str">
            <v>Footnote:</v>
          </cell>
        </row>
        <row r="111">
          <cell r="AO111" t="str">
            <v>(1)</v>
          </cell>
          <cell r="AP111" t="str">
            <v>Estimates per equity research as of 2006.</v>
          </cell>
        </row>
        <row r="112">
          <cell r="AO112" t="str">
            <v>(2)</v>
          </cell>
          <cell r="AP112" t="str">
            <v>Normalized for unusual items</v>
          </cell>
        </row>
        <row r="116">
          <cell r="AO116" t="str">
            <v>Balance Sheet as of 7/1/06</v>
          </cell>
        </row>
        <row r="118">
          <cell r="AO118" t="str">
            <v>Assets</v>
          </cell>
        </row>
        <row r="119">
          <cell r="AO119" t="str">
            <v>Cash and Equivalents</v>
          </cell>
          <cell r="AU119">
            <v>260.03100000000001</v>
          </cell>
        </row>
        <row r="120">
          <cell r="AO120" t="str">
            <v>Accounts Receivable, net</v>
          </cell>
          <cell r="AU120">
            <v>89.281000000000006</v>
          </cell>
        </row>
        <row r="121">
          <cell r="AO121" t="str">
            <v>Inventories</v>
          </cell>
          <cell r="AU121">
            <v>55.561</v>
          </cell>
        </row>
        <row r="122">
          <cell r="AO122" t="str">
            <v>Deferred Taxes</v>
          </cell>
          <cell r="AU122">
            <v>12.644</v>
          </cell>
        </row>
        <row r="123">
          <cell r="AO123" t="str">
            <v>Prepaid expenses and Other</v>
          </cell>
          <cell r="AU123">
            <v>15.76</v>
          </cell>
        </row>
        <row r="125">
          <cell r="AO125" t="str">
            <v>Total Current Assets</v>
          </cell>
          <cell r="AU125">
            <v>433.27699999999999</v>
          </cell>
        </row>
        <row r="127">
          <cell r="AO127" t="str">
            <v>PP&amp;E, net</v>
          </cell>
          <cell r="AU127">
            <v>79.919999999999987</v>
          </cell>
        </row>
        <row r="128">
          <cell r="AO128" t="str">
            <v>Goodwill and Other Intangibles</v>
          </cell>
          <cell r="AU128">
            <v>41.946000000000005</v>
          </cell>
        </row>
        <row r="129">
          <cell r="AO129" t="str">
            <v>Other Assets</v>
          </cell>
          <cell r="AU129">
            <v>13.091000000000001</v>
          </cell>
        </row>
        <row r="131">
          <cell r="AO131" t="str">
            <v>Total Assets</v>
          </cell>
          <cell r="AU131">
            <v>568.23399999999992</v>
          </cell>
        </row>
        <row r="133">
          <cell r="AO133" t="str">
            <v>Liabilities and Equity</v>
          </cell>
        </row>
        <row r="134">
          <cell r="AO134" t="str">
            <v>Accounts Payable</v>
          </cell>
          <cell r="AU134">
            <v>15.477</v>
          </cell>
        </row>
        <row r="135">
          <cell r="AO135" t="str">
            <v>Accrued Liabilities</v>
          </cell>
          <cell r="AU135">
            <v>15.992000000000001</v>
          </cell>
        </row>
        <row r="136">
          <cell r="AO136" t="str">
            <v>Taxes Payable</v>
          </cell>
          <cell r="AU136">
            <v>15.05</v>
          </cell>
        </row>
        <row r="137">
          <cell r="AO137" t="str">
            <v>Other Current Liabilities</v>
          </cell>
          <cell r="AU137">
            <v>20.837</v>
          </cell>
        </row>
        <row r="139">
          <cell r="AO139" t="str">
            <v>Total Current Liabilities</v>
          </cell>
          <cell r="AU139">
            <v>67.356000000000009</v>
          </cell>
        </row>
        <row r="141">
          <cell r="AO141" t="str">
            <v>Long-Term Debt</v>
          </cell>
          <cell r="AU141">
            <v>35.061</v>
          </cell>
        </row>
        <row r="142">
          <cell r="AO142" t="str">
            <v>Other Liabilites</v>
          </cell>
          <cell r="AU142">
            <v>3.9820000000000002</v>
          </cell>
        </row>
        <row r="144">
          <cell r="AO144" t="str">
            <v>Total Liabilities</v>
          </cell>
          <cell r="AU144">
            <v>106.399</v>
          </cell>
        </row>
        <row r="146">
          <cell r="AO146" t="str">
            <v>Total Stockholders' Equity</v>
          </cell>
          <cell r="AU146">
            <v>461.83500000000004</v>
          </cell>
        </row>
        <row r="148">
          <cell r="AO148" t="str">
            <v>Total Liabilities and Stockholders' Equity</v>
          </cell>
          <cell r="AU148">
            <v>568.23400000000004</v>
          </cell>
        </row>
        <row r="151">
          <cell r="AO151" t="str">
            <v>Trading Summary</v>
          </cell>
        </row>
        <row r="152">
          <cell r="AO152" t="str">
            <v>Current Price 9/14/2006</v>
          </cell>
          <cell r="AU152">
            <v>46.8</v>
          </cell>
        </row>
        <row r="153">
          <cell r="AO153" t="str">
            <v>Shares Out (mm)</v>
          </cell>
          <cell r="AU153">
            <v>28.248840209188032</v>
          </cell>
        </row>
        <row r="154">
          <cell r="AO154" t="str">
            <v>Market Capitalization</v>
          </cell>
          <cell r="AU154">
            <v>1322.0457217899998</v>
          </cell>
        </row>
        <row r="155">
          <cell r="AO155" t="str">
            <v>Enterprise Value</v>
          </cell>
          <cell r="AU155">
            <v>1097.0757217899998</v>
          </cell>
        </row>
        <row r="157">
          <cell r="AO157" t="str">
            <v>EV / FY2006A Revenue</v>
          </cell>
          <cell r="AU157">
            <v>2.6137653295928329</v>
          </cell>
        </row>
        <row r="158">
          <cell r="AO158" t="str">
            <v>EV / FY2007E Revenue</v>
          </cell>
          <cell r="AU158">
            <v>2.340977555885114</v>
          </cell>
        </row>
        <row r="160">
          <cell r="AO160" t="str">
            <v>EV / FY2006A EBITDA</v>
          </cell>
          <cell r="AU160">
            <v>9.0885239150857373</v>
          </cell>
        </row>
        <row r="161">
          <cell r="AO161" t="str">
            <v>EV / FY2007E EBITDA</v>
          </cell>
          <cell r="AU161">
            <v>10.745109909794317</v>
          </cell>
        </row>
        <row r="163">
          <cell r="AO163" t="str">
            <v>FY2006A P/E</v>
          </cell>
          <cell r="AU163">
            <v>16.625758945872615</v>
          </cell>
        </row>
        <row r="164">
          <cell r="AO164" t="str">
            <v>FY2007E P/E</v>
          </cell>
          <cell r="AU164">
            <v>25.438571702822042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__FDSCACHE__"/>
      <sheetName val="COMPS"/>
      <sheetName val="Float"/>
      <sheetName val="FCF"/>
      <sheetName val="At Issue HY Comps"/>
      <sheetName val="Debt Comps"/>
      <sheetName val="EVcompChart"/>
      <sheetName val="Beasley"/>
      <sheetName val="ClearChannel"/>
      <sheetName val="Citadel"/>
      <sheetName val="Cumulus"/>
      <sheetName val="Cox"/>
      <sheetName val="Emmis"/>
      <sheetName val="Emmis_CY"/>
      <sheetName val="Emmis wo proforma"/>
      <sheetName val="Entravision"/>
      <sheetName val="Entercom"/>
      <sheetName val="RadioOne"/>
      <sheetName val="Regent"/>
      <sheetName val="Saga"/>
      <sheetName val="Salem"/>
      <sheetName val="Spanish"/>
      <sheetName val="Westwood"/>
      <sheetName val="Lamar"/>
      <sheetName val="Nextmedia"/>
      <sheetName val="LBI"/>
    </sheetNames>
    <sheetDataSet>
      <sheetData sheetId="0" refreshError="1">
        <row r="2">
          <cell r="G2" t="str">
            <v>Total</v>
          </cell>
          <cell r="H2" t="str">
            <v>Total Enterprise Value /</v>
          </cell>
        </row>
        <row r="3">
          <cell r="E3" t="str">
            <v>Stock Price</v>
          </cell>
          <cell r="F3" t="str">
            <v>Mkt Cap</v>
          </cell>
          <cell r="G3" t="str">
            <v>Enterprise</v>
          </cell>
          <cell r="H3" t="str">
            <v>2006E</v>
          </cell>
          <cell r="I3" t="str">
            <v>2007E</v>
          </cell>
          <cell r="J3" t="str">
            <v>2006E</v>
          </cell>
          <cell r="K3" t="str">
            <v>2007E</v>
          </cell>
        </row>
        <row r="4">
          <cell r="B4" t="str">
            <v>Company Name</v>
          </cell>
          <cell r="D4" t="str">
            <v>Ticker</v>
          </cell>
          <cell r="E4">
            <v>38869</v>
          </cell>
          <cell r="F4" t="str">
            <v>Value ($mm)</v>
          </cell>
          <cell r="G4" t="str">
            <v>Value ($mm)</v>
          </cell>
          <cell r="H4" t="str">
            <v>BCF (x)</v>
          </cell>
          <cell r="I4" t="str">
            <v>BCF (x)</v>
          </cell>
          <cell r="J4" t="str">
            <v>EBITDA (x)</v>
          </cell>
          <cell r="K4" t="str">
            <v>EBITDA (x)</v>
          </cell>
        </row>
        <row r="6">
          <cell r="B6" t="str">
            <v>Emmis Communications  1</v>
          </cell>
          <cell r="D6" t="str">
            <v>EMMS</v>
          </cell>
          <cell r="E6">
            <v>15.88</v>
          </cell>
          <cell r="F6">
            <v>590.50499364000007</v>
          </cell>
          <cell r="G6">
            <v>1127.3609936400001</v>
          </cell>
          <cell r="H6">
            <v>9.3582945768325629</v>
          </cell>
          <cell r="I6">
            <v>9.0845327830100313</v>
          </cell>
          <cell r="J6">
            <v>12.467690529137629</v>
          </cell>
          <cell r="K6">
            <v>12.12799234575149</v>
          </cell>
        </row>
        <row r="7">
          <cell r="B7" t="str">
            <v>Emmis at Offer Price</v>
          </cell>
          <cell r="E7">
            <v>15.25</v>
          </cell>
          <cell r="F7">
            <v>567.07815825</v>
          </cell>
          <cell r="G7">
            <v>1103.9601582500002</v>
          </cell>
          <cell r="H7">
            <v>9.163826941514861</v>
          </cell>
          <cell r="I7">
            <v>8.8957539842904847</v>
          </cell>
          <cell r="J7">
            <v>12.208608890365907</v>
          </cell>
          <cell r="K7">
            <v>11.875969717775213</v>
          </cell>
        </row>
        <row r="9">
          <cell r="B9" t="str">
            <v>Mid / Large Cap Radio</v>
          </cell>
        </row>
        <row r="10">
          <cell r="B10" t="str">
            <v>Citadel Broadcasting  2</v>
          </cell>
          <cell r="D10" t="str">
            <v>CDL</v>
          </cell>
          <cell r="E10">
            <v>9.7200000000000006</v>
          </cell>
          <cell r="F10">
            <v>2414.7477687200003</v>
          </cell>
          <cell r="G10">
            <v>4463.0277687200005</v>
          </cell>
          <cell r="H10">
            <v>10.90405025340826</v>
          </cell>
          <cell r="I10">
            <v>10.46430895362251</v>
          </cell>
          <cell r="J10">
            <v>11.473079096966583</v>
          </cell>
          <cell r="K10">
            <v>11.003520139842209</v>
          </cell>
        </row>
        <row r="11">
          <cell r="B11" t="str">
            <v>Clear Channel Communications 3</v>
          </cell>
          <cell r="D11" t="str">
            <v>CCU</v>
          </cell>
          <cell r="E11">
            <v>30.74</v>
          </cell>
          <cell r="F11">
            <v>9035.7384573200015</v>
          </cell>
          <cell r="G11">
            <v>13090.674457320001</v>
          </cell>
          <cell r="H11">
            <v>8.5234790263029225</v>
          </cell>
          <cell r="I11">
            <v>8.0096738029978756</v>
          </cell>
          <cell r="J11">
            <v>9.1452690894886004</v>
          </cell>
          <cell r="K11">
            <v>8.5657898533875834</v>
          </cell>
        </row>
        <row r="12">
          <cell r="B12" t="str">
            <v>Cox Radio</v>
          </cell>
          <cell r="D12" t="str">
            <v>CXR</v>
          </cell>
          <cell r="E12">
            <v>14.67</v>
          </cell>
          <cell r="F12">
            <v>1441.2759255799999</v>
          </cell>
          <cell r="G12">
            <v>1842.82092558</v>
          </cell>
          <cell r="H12">
            <v>9.8909417734577119</v>
          </cell>
          <cell r="I12">
            <v>9.5972758668854006</v>
          </cell>
          <cell r="J12">
            <v>11.101598385382779</v>
          </cell>
          <cell r="K12">
            <v>10.771187491700179</v>
          </cell>
        </row>
        <row r="13">
          <cell r="B13" t="str">
            <v>Cumulus Media</v>
          </cell>
          <cell r="D13" t="str">
            <v>CMLS</v>
          </cell>
          <cell r="E13">
            <v>11.52</v>
          </cell>
          <cell r="F13">
            <v>704.32831297000007</v>
          </cell>
          <cell r="G13">
            <v>1293.90731297</v>
          </cell>
          <cell r="H13">
            <v>10.50121586633121</v>
          </cell>
          <cell r="I13">
            <v>9.9084688478856844</v>
          </cell>
          <cell r="J13">
            <v>12.075888611733305</v>
          </cell>
          <cell r="K13">
            <v>11.236906528728246</v>
          </cell>
        </row>
        <row r="14">
          <cell r="B14" t="str">
            <v>Entercom Communications</v>
          </cell>
          <cell r="D14" t="str">
            <v>ETM</v>
          </cell>
          <cell r="E14">
            <v>27.27</v>
          </cell>
          <cell r="F14">
            <v>1138.00598676</v>
          </cell>
          <cell r="G14">
            <v>1699.4339867600002</v>
          </cell>
          <cell r="H14">
            <v>9.2609178269920331</v>
          </cell>
          <cell r="I14">
            <v>8.9967123892109377</v>
          </cell>
          <cell r="J14">
            <v>10.3873573509529</v>
          </cell>
          <cell r="K14">
            <v>9.9892079843881341</v>
          </cell>
        </row>
        <row r="16">
          <cell r="B16" t="str">
            <v>Mean - Big Cap Radio</v>
          </cell>
          <cell r="H16">
            <v>9.7178021711375777</v>
          </cell>
          <cell r="I16">
            <v>9.3418998041441181</v>
          </cell>
          <cell r="J16">
            <v>10.972891727052273</v>
          </cell>
          <cell r="K16">
            <v>10.496746318643465</v>
          </cell>
        </row>
        <row r="18">
          <cell r="B18" t="str">
            <v>Small Cap Radio</v>
          </cell>
        </row>
        <row r="19">
          <cell r="B19" t="str">
            <v>Beasley Broadcast Group</v>
          </cell>
          <cell r="D19" t="str">
            <v>BBGI</v>
          </cell>
          <cell r="E19">
            <v>7.2</v>
          </cell>
          <cell r="F19">
            <v>175.40410320000001</v>
          </cell>
          <cell r="G19">
            <v>299.90139920000001</v>
          </cell>
          <cell r="H19">
            <v>7.3146682731707324</v>
          </cell>
          <cell r="I19">
            <v>7.0234519718969555</v>
          </cell>
          <cell r="J19">
            <v>8.9522805731343293</v>
          </cell>
          <cell r="K19">
            <v>8.330594422222223</v>
          </cell>
        </row>
        <row r="20">
          <cell r="B20" t="str">
            <v>Regent Communications</v>
          </cell>
          <cell r="D20" t="str">
            <v>RGCI</v>
          </cell>
          <cell r="E20">
            <v>4.1900000000000004</v>
          </cell>
          <cell r="F20">
            <v>175.24609217000003</v>
          </cell>
          <cell r="G20">
            <v>258.85009217000004</v>
          </cell>
          <cell r="H20">
            <v>9.7679280064150955</v>
          </cell>
          <cell r="I20">
            <v>9.5151482197470969</v>
          </cell>
          <cell r="J20">
            <v>13.139598587309647</v>
          </cell>
          <cell r="K20">
            <v>12.939916625174966</v>
          </cell>
        </row>
        <row r="21">
          <cell r="B21" t="str">
            <v>Saga Communications</v>
          </cell>
          <cell r="D21" t="str">
            <v>SGA</v>
          </cell>
          <cell r="E21">
            <v>9.58</v>
          </cell>
          <cell r="F21">
            <v>196.16266235999998</v>
          </cell>
          <cell r="G21">
            <v>329.90566235999995</v>
          </cell>
          <cell r="H21">
            <v>7.2541814143102146</v>
          </cell>
          <cell r="I21">
            <v>7.0259964297731861</v>
          </cell>
          <cell r="J21">
            <v>8.8344713161770585</v>
          </cell>
          <cell r="K21">
            <v>8.5427951307680345</v>
          </cell>
        </row>
        <row r="22">
          <cell r="B22" t="str">
            <v>Salem Communications</v>
          </cell>
          <cell r="D22" t="str">
            <v>SALM</v>
          </cell>
          <cell r="E22">
            <v>14.554</v>
          </cell>
          <cell r="F22">
            <v>356.30219401200003</v>
          </cell>
          <cell r="G22">
            <v>707.171194012</v>
          </cell>
          <cell r="H22">
            <v>8.8983691616166709</v>
          </cell>
          <cell r="I22">
            <v>8.2493956652979321</v>
          </cell>
          <cell r="J22">
            <v>11.977426137529216</v>
          </cell>
          <cell r="K22">
            <v>10.67686073635897</v>
          </cell>
        </row>
        <row r="24">
          <cell r="B24" t="str">
            <v>Mean - Small Cap Radio</v>
          </cell>
          <cell r="H24">
            <v>8.3087867138781775</v>
          </cell>
          <cell r="I24">
            <v>7.9534980716787924</v>
          </cell>
          <cell r="J24">
            <v>10.725944153537563</v>
          </cell>
          <cell r="K24">
            <v>10.122541728631049</v>
          </cell>
        </row>
        <row r="26">
          <cell r="B26" t="str">
            <v>Niche Radio</v>
          </cell>
        </row>
        <row r="27">
          <cell r="B27" t="str">
            <v>Entravision</v>
          </cell>
          <cell r="D27" t="str">
            <v>EVC</v>
          </cell>
          <cell r="E27">
            <v>7.96</v>
          </cell>
          <cell r="F27">
            <v>836.58932899999991</v>
          </cell>
          <cell r="G27">
            <v>1278.3793289999999</v>
          </cell>
          <cell r="H27">
            <v>10.80223187487325</v>
          </cell>
          <cell r="I27">
            <v>9.792408378527437</v>
          </cell>
          <cell r="J27">
            <v>12.708179621253541</v>
          </cell>
          <cell r="K27">
            <v>11.465902461118983</v>
          </cell>
        </row>
        <row r="28">
          <cell r="B28" t="str">
            <v>Radio One</v>
          </cell>
          <cell r="D28" t="str">
            <v>ROIA</v>
          </cell>
          <cell r="E28">
            <v>7.82</v>
          </cell>
          <cell r="F28">
            <v>771.90229987999999</v>
          </cell>
          <cell r="G28">
            <v>1670.8352998800001</v>
          </cell>
          <cell r="H28">
            <v>9.1050221510896048</v>
          </cell>
          <cell r="I28">
            <v>8.7156584329047231</v>
          </cell>
          <cell r="J28">
            <v>10.31335250871876</v>
          </cell>
          <cell r="K28">
            <v>9.903887258113274</v>
          </cell>
        </row>
        <row r="29">
          <cell r="B29" t="str">
            <v>Spanish Broadcasting</v>
          </cell>
          <cell r="D29" t="str">
            <v>SBSA</v>
          </cell>
          <cell r="E29">
            <v>5.51</v>
          </cell>
          <cell r="F29">
            <v>357.01499054999999</v>
          </cell>
          <cell r="G29">
            <v>661.41499055000008</v>
          </cell>
          <cell r="H29">
            <v>10.318486592043683</v>
          </cell>
          <cell r="I29">
            <v>9.5718522510853852</v>
          </cell>
          <cell r="J29">
            <v>14.316341786796539</v>
          </cell>
          <cell r="K29">
            <v>13.097326545544556</v>
          </cell>
        </row>
        <row r="31">
          <cell r="B31" t="str">
            <v>Mean - Niche Radio</v>
          </cell>
          <cell r="H31">
            <v>10.075246872668847</v>
          </cell>
          <cell r="I31">
            <v>9.3599730208391811</v>
          </cell>
          <cell r="J31">
            <v>12.445957972256281</v>
          </cell>
          <cell r="K31">
            <v>11.489038754925604</v>
          </cell>
        </row>
        <row r="33">
          <cell r="B33" t="str">
            <v>Mean - All Radio</v>
          </cell>
          <cell r="H33">
            <v>9.3672785858948675</v>
          </cell>
          <cell r="I33">
            <v>8.8851236322206972</v>
          </cell>
          <cell r="J33">
            <v>11.381597950948708</v>
          </cell>
          <cell r="K33">
            <v>10.702775600733373</v>
          </cell>
        </row>
        <row r="34">
          <cell r="B34" t="str">
            <v>Notes:</v>
          </cell>
        </row>
        <row r="35">
          <cell r="B35" t="str">
            <v>1    Pro forma for sale of all TV stations &amp; KKFR-FM</v>
          </cell>
        </row>
        <row r="36">
          <cell r="B36" t="str">
            <v>2    Pro forma for the acquisition of ABC radio for a total consideration of $2.7bn, consisting of $1.4bn cash (funded by new bank debt) and $1.3bn in stock</v>
          </cell>
        </row>
        <row r="37">
          <cell r="B37" t="str">
            <v>3    Includes radio segment only, adjusted to exclude all of Entertainment and Outdoor businesses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rical &amp; Projected"/>
      <sheetName val="Historicals"/>
      <sheetName val="Reported"/>
      <sheetName val="IS Rider"/>
      <sheetName val="Income Stmt"/>
      <sheetName val="Valuation"/>
      <sheetName val="Additional Sources of Value"/>
      <sheetName val="Check v8.30 vs v8.31"/>
      <sheetName val="Val Output "/>
      <sheetName val="Exhibits"/>
      <sheetName val="EBITDA Bridge"/>
      <sheetName val="2006 Actuals"/>
    </sheetNames>
    <sheetDataSet>
      <sheetData sheetId="0" refreshError="1"/>
      <sheetData sheetId="1" refreshError="1"/>
      <sheetData sheetId="2" refreshError="1"/>
      <sheetData sheetId="3" refreshError="1"/>
      <sheetData sheetId="4" refreshError="1"/>
      <sheetData sheetId="5" refreshError="1">
        <row r="2">
          <cell r="A2" t="str">
            <v>a</v>
          </cell>
        </row>
        <row r="30">
          <cell r="B30" t="str">
            <v>PROJECT MASTERS</v>
          </cell>
        </row>
        <row r="31">
          <cell r="B31" t="str">
            <v>DISCOUNTED CASH FLOW ANALYSIS</v>
          </cell>
          <cell r="K31" t="str">
            <v>Strictly Private &amp; Confidential</v>
          </cell>
        </row>
        <row r="41">
          <cell r="B41" t="str">
            <v>PROJECT MASTERS</v>
          </cell>
        </row>
        <row r="42">
          <cell r="B42" t="str">
            <v>INCOME STATEMENT SUMMARY</v>
          </cell>
          <cell r="P42" t="str">
            <v>Strictly Private &amp; Confidential</v>
          </cell>
        </row>
        <row r="45">
          <cell r="G45" t="str">
            <v>2007</v>
          </cell>
          <cell r="I45" t="str">
            <v>Projected Fiscal Year Ending December 31,</v>
          </cell>
          <cell r="O45" t="str">
            <v>CAGR (%)</v>
          </cell>
        </row>
        <row r="46">
          <cell r="B46" t="str">
            <v>(US$ in 000's)</v>
          </cell>
          <cell r="G46" t="str">
            <v>7m '07</v>
          </cell>
          <cell r="H46" t="str">
            <v>5m '07</v>
          </cell>
          <cell r="I46">
            <v>2007</v>
          </cell>
          <cell r="J46">
            <v>2008</v>
          </cell>
          <cell r="K46">
            <v>2009</v>
          </cell>
          <cell r="L46">
            <v>2010</v>
          </cell>
          <cell r="M46">
            <v>2011</v>
          </cell>
          <cell r="N46">
            <v>2012</v>
          </cell>
          <cell r="O46" t="str">
            <v>'07-12</v>
          </cell>
        </row>
        <row r="48">
          <cell r="B48" t="str">
            <v>Total Revenue</v>
          </cell>
          <cell r="G48">
            <v>47089.938168260007</v>
          </cell>
          <cell r="H48">
            <v>40684.120495000003</v>
          </cell>
          <cell r="I48">
            <v>87774.058663259988</v>
          </cell>
          <cell r="J48">
            <v>97220.187924999991</v>
          </cell>
          <cell r="K48">
            <v>115054.37738874998</v>
          </cell>
          <cell r="L48">
            <v>129550.18357799998</v>
          </cell>
          <cell r="M48">
            <v>144863.6983225437</v>
          </cell>
          <cell r="N48">
            <v>161814.58121987921</v>
          </cell>
          <cell r="O48">
            <v>0.13013492059873921</v>
          </cell>
        </row>
        <row r="50">
          <cell r="B50" t="str">
            <v>Sales Commissions &amp; JV Payments</v>
          </cell>
          <cell r="G50">
            <v>15015.38257</v>
          </cell>
          <cell r="H50">
            <v>10869.618012428</v>
          </cell>
          <cell r="I50">
            <v>25885.000582428002</v>
          </cell>
          <cell r="J50">
            <v>26457.538130076242</v>
          </cell>
          <cell r="K50">
            <v>32683.546802576435</v>
          </cell>
          <cell r="L50">
            <v>37632.632531513125</v>
          </cell>
          <cell r="M50">
            <v>43008.323091381993</v>
          </cell>
          <cell r="N50">
            <v>48784.675957885454</v>
          </cell>
          <cell r="O50">
            <v>0.13513378324419256</v>
          </cell>
        </row>
        <row r="51">
          <cell r="B51" t="str">
            <v>Employee Expenses</v>
          </cell>
          <cell r="G51">
            <v>15664.163989999999</v>
          </cell>
          <cell r="H51">
            <v>15003.268673537228</v>
          </cell>
          <cell r="I51">
            <v>30667.432663537224</v>
          </cell>
          <cell r="J51">
            <v>31623.07549304848</v>
          </cell>
          <cell r="K51">
            <v>32918.346642471915</v>
          </cell>
          <cell r="L51">
            <v>35147.837158287701</v>
          </cell>
          <cell r="M51">
            <v>37721.424748908437</v>
          </cell>
          <cell r="N51">
            <v>40569.156470872564</v>
          </cell>
          <cell r="O51">
            <v>5.7556822934679008E-2</v>
          </cell>
        </row>
        <row r="52">
          <cell r="B52" t="str">
            <v>Sales and Promotion Expenses</v>
          </cell>
          <cell r="G52">
            <v>1722.0889099999999</v>
          </cell>
          <cell r="H52">
            <v>1182.7193357142846</v>
          </cell>
          <cell r="I52">
            <v>2904.8082457142846</v>
          </cell>
          <cell r="J52">
            <v>3251.0753838847104</v>
          </cell>
          <cell r="K52">
            <v>3621.675464658194</v>
          </cell>
          <cell r="L52">
            <v>4013.4241578920169</v>
          </cell>
          <cell r="M52">
            <v>4422.0662064567405</v>
          </cell>
          <cell r="N52">
            <v>4842.287533379751</v>
          </cell>
          <cell r="O52">
            <v>0.10760937002522541</v>
          </cell>
        </row>
        <row r="53">
          <cell r="B53" t="str">
            <v>Office Expenses</v>
          </cell>
          <cell r="G53">
            <v>4938.9854000000005</v>
          </cell>
          <cell r="H53">
            <v>3690.6976285714286</v>
          </cell>
          <cell r="I53">
            <v>8629.6830285714295</v>
          </cell>
          <cell r="J53">
            <v>8671.0173699999996</v>
          </cell>
          <cell r="K53">
            <v>7113.9528611805708</v>
          </cell>
          <cell r="L53">
            <v>7136.3545277414059</v>
          </cell>
          <cell r="M53">
            <v>7323.0288647165044</v>
          </cell>
          <cell r="N53">
            <v>7515.3034318008567</v>
          </cell>
          <cell r="O53">
            <v>-2.7274423618171673E-2</v>
          </cell>
        </row>
        <row r="54">
          <cell r="B54" t="str">
            <v>Total Expenses</v>
          </cell>
          <cell r="G54">
            <v>37340.620869999999</v>
          </cell>
          <cell r="H54">
            <v>30746.303650250942</v>
          </cell>
          <cell r="I54">
            <v>68086.924520250934</v>
          </cell>
          <cell r="J54">
            <v>70002.706377009425</v>
          </cell>
          <cell r="K54">
            <v>76337.521770887121</v>
          </cell>
          <cell r="L54">
            <v>83930.248375434254</v>
          </cell>
          <cell r="M54">
            <v>92474.842911463667</v>
          </cell>
          <cell r="N54">
            <v>101711.42339393863</v>
          </cell>
          <cell r="O54">
            <v>8.3580554845552602E-2</v>
          </cell>
        </row>
        <row r="56">
          <cell r="B56" t="str">
            <v>EBITDA</v>
          </cell>
          <cell r="G56">
            <v>9749.3172982600081</v>
          </cell>
          <cell r="H56">
            <v>9937.8168447490607</v>
          </cell>
          <cell r="I56">
            <v>19687.134143009054</v>
          </cell>
          <cell r="J56">
            <v>27217.481547990566</v>
          </cell>
          <cell r="K56">
            <v>38716.855617862864</v>
          </cell>
          <cell r="L56">
            <v>45619.935202565728</v>
          </cell>
          <cell r="M56">
            <v>52388.855411080032</v>
          </cell>
          <cell r="N56">
            <v>60103.15782594058</v>
          </cell>
          <cell r="O56">
            <v>0.25009482690911278</v>
          </cell>
        </row>
        <row r="57">
          <cell r="B57" t="str">
            <v>Less: Depreciation &amp; Amortization</v>
          </cell>
          <cell r="G57">
            <v>1061.5149444444444</v>
          </cell>
          <cell r="H57">
            <v>1569.824388888889</v>
          </cell>
          <cell r="I57">
            <v>2631.3393333333333</v>
          </cell>
          <cell r="J57">
            <v>2965.53224</v>
          </cell>
          <cell r="K57">
            <v>3313.0928629333334</v>
          </cell>
          <cell r="L57">
            <v>3353.2165774506666</v>
          </cell>
          <cell r="M57">
            <v>3394.9452405486936</v>
          </cell>
          <cell r="N57">
            <v>3426.3430501706416</v>
          </cell>
          <cell r="O57">
            <v>0</v>
          </cell>
        </row>
        <row r="58">
          <cell r="B58" t="str">
            <v>EBIT</v>
          </cell>
          <cell r="G58">
            <v>8687.802353815563</v>
          </cell>
          <cell r="H58">
            <v>8367.9924558601724</v>
          </cell>
          <cell r="I58">
            <v>17055.794809675721</v>
          </cell>
          <cell r="J58">
            <v>24251.949307990566</v>
          </cell>
          <cell r="K58">
            <v>35403.762754929528</v>
          </cell>
          <cell r="L58">
            <v>42266.718625115063</v>
          </cell>
          <cell r="M58">
            <v>48993.910170531337</v>
          </cell>
          <cell r="N58">
            <v>56676.814775769941</v>
          </cell>
          <cell r="O58">
            <v>0.2714716890211879</v>
          </cell>
        </row>
        <row r="60">
          <cell r="B60" t="str">
            <v xml:space="preserve">GROWTH RATES </v>
          </cell>
        </row>
        <row r="61">
          <cell r="B61" t="str">
            <v>Revenue</v>
          </cell>
          <cell r="J61">
            <v>0.10761869059717877</v>
          </cell>
          <cell r="K61">
            <v>0.18344121570211414</v>
          </cell>
          <cell r="L61">
            <v>0.12599091419417308</v>
          </cell>
          <cell r="M61">
            <v>0.11820527244041856</v>
          </cell>
          <cell r="N61">
            <v>0.11701263390082595</v>
          </cell>
        </row>
        <row r="62">
          <cell r="B62" t="str">
            <v>EBITDA</v>
          </cell>
          <cell r="J62">
            <v>0.38250094453973915</v>
          </cell>
          <cell r="K62">
            <v>0.42249956336321204</v>
          </cell>
          <cell r="L62">
            <v>0.1782964932079345</v>
          </cell>
          <cell r="M62">
            <v>0.14837636613156802</v>
          </cell>
          <cell r="N62">
            <v>0.14725082948135948</v>
          </cell>
        </row>
        <row r="63">
          <cell r="B63" t="str">
            <v>EBIT</v>
          </cell>
          <cell r="J63">
            <v>0.42191844933737599</v>
          </cell>
          <cell r="K63">
            <v>0.45983163272012306</v>
          </cell>
          <cell r="L63">
            <v>0.19384820527953495</v>
          </cell>
          <cell r="M63">
            <v>0.1591604875950543</v>
          </cell>
          <cell r="N63">
            <v>0.15681346066270274</v>
          </cell>
        </row>
        <row r="65">
          <cell r="B65" t="str">
            <v>MARGINS</v>
          </cell>
        </row>
        <row r="66">
          <cell r="B66" t="str">
            <v>Sales Commissions &amp; JV Payments</v>
          </cell>
          <cell r="G66">
            <v>0.31886604982040107</v>
          </cell>
          <cell r="H66">
            <v>0.26717102103175255</v>
          </cell>
          <cell r="I66">
            <v>0.29490490671890068</v>
          </cell>
          <cell r="J66">
            <v>0.27214037222893223</v>
          </cell>
          <cell r="K66">
            <v>0.2840704329931234</v>
          </cell>
          <cell r="L66">
            <v>0.29048691010812155</v>
          </cell>
          <cell r="M66">
            <v>0.29688820311367847</v>
          </cell>
          <cell r="N66">
            <v>0.30148504288124173</v>
          </cell>
        </row>
        <row r="67">
          <cell r="B67" t="str">
            <v>Employee Expenses</v>
          </cell>
          <cell r="G67">
            <v>0.33264354550709735</v>
          </cell>
          <cell r="H67">
            <v>0.36877456095876771</v>
          </cell>
          <cell r="I67">
            <v>0.3493906187156165</v>
          </cell>
          <cell r="J67">
            <v>0.3252727254286315</v>
          </cell>
          <cell r="K67">
            <v>0.28611120575835364</v>
          </cell>
          <cell r="L67">
            <v>0.27130673371161823</v>
          </cell>
          <cell r="M67">
            <v>0.26039252887856329</v>
          </cell>
          <cell r="N67">
            <v>0.25071384893148657</v>
          </cell>
        </row>
        <row r="68">
          <cell r="B68" t="str">
            <v>Sales and Promotion Expenses</v>
          </cell>
          <cell r="G68">
            <v>3.6570209624117493E-2</v>
          </cell>
          <cell r="H68">
            <v>2.9070785390571206E-2</v>
          </cell>
          <cell r="I68">
            <v>3.3094154354402258E-2</v>
          </cell>
          <cell r="J68">
            <v>3.3440332232156714E-2</v>
          </cell>
          <cell r="K68">
            <v>3.1477945879635184E-2</v>
          </cell>
          <cell r="L68">
            <v>3.0979687153245922E-2</v>
          </cell>
          <cell r="M68">
            <v>3.0525702834197064E-2</v>
          </cell>
          <cell r="N68">
            <v>2.9924914657721013E-2</v>
          </cell>
        </row>
        <row r="69">
          <cell r="B69" t="str">
            <v>Office Expenses</v>
          </cell>
          <cell r="G69">
            <v>0.1048840918489254</v>
          </cell>
          <cell r="H69">
            <v>9.0715925124275648E-2</v>
          </cell>
          <cell r="I69">
            <v>9.8317010287500783E-2</v>
          </cell>
          <cell r="J69">
            <v>8.9189473452666132E-2</v>
          </cell>
          <cell r="K69">
            <v>6.1831222962892438E-2</v>
          </cell>
          <cell r="L69">
            <v>5.5085638095176664E-2</v>
          </cell>
          <cell r="M69">
            <v>5.0551166023744223E-2</v>
          </cell>
          <cell r="N69">
            <v>4.6443919794773032E-2</v>
          </cell>
        </row>
        <row r="70">
          <cell r="B70" t="str">
            <v>EBITDA</v>
          </cell>
          <cell r="G70">
            <v>0.2070361031994587</v>
          </cell>
          <cell r="H70">
            <v>0.24426770749463292</v>
          </cell>
          <cell r="I70">
            <v>0.22429330992357988</v>
          </cell>
          <cell r="J70">
            <v>0.27995709665761342</v>
          </cell>
          <cell r="K70">
            <v>0.33650919240599531</v>
          </cell>
          <cell r="L70">
            <v>0.35214103093183757</v>
          </cell>
          <cell r="M70">
            <v>0.36164239914981705</v>
          </cell>
          <cell r="N70">
            <v>0.37143227373477761</v>
          </cell>
        </row>
        <row r="71">
          <cell r="B71" t="str">
            <v>EBIT</v>
          </cell>
          <cell r="G71">
            <v>0.18449381527689912</v>
          </cell>
          <cell r="H71">
            <v>0.20568202910736591</v>
          </cell>
          <cell r="I71">
            <v>0.19431475619817554</v>
          </cell>
          <cell r="J71">
            <v>0.24945384107567872</v>
          </cell>
          <cell r="K71">
            <v>0.30771330529481711</v>
          </cell>
          <cell r="L71">
            <v>0.32625749696191658</v>
          </cell>
          <cell r="M71">
            <v>0.33820695410830126</v>
          </cell>
          <cell r="N71">
            <v>0.35025777249798978</v>
          </cell>
        </row>
        <row r="74">
          <cell r="B74" t="str">
            <v>PROJECT MASTERS</v>
          </cell>
        </row>
        <row r="75">
          <cell r="B75" t="str">
            <v>VALUATION MATRIX</v>
          </cell>
          <cell r="P75" t="str">
            <v>Strictly Private &amp; Confidential</v>
          </cell>
        </row>
        <row r="78">
          <cell r="B78" t="str">
            <v>(US$ in 000's)</v>
          </cell>
        </row>
        <row r="80">
          <cell r="B80" t="str">
            <v>IMPLIED EQUITY VALUE</v>
          </cell>
        </row>
        <row r="81">
          <cell r="B81" t="str">
            <v>Illustrative Enterprise Value</v>
          </cell>
          <cell r="F81">
            <v>175000</v>
          </cell>
          <cell r="G81">
            <v>200000</v>
          </cell>
          <cell r="H81">
            <v>225000</v>
          </cell>
          <cell r="I81">
            <v>250000</v>
          </cell>
          <cell r="J81">
            <v>275000</v>
          </cell>
          <cell r="K81">
            <v>300000</v>
          </cell>
        </row>
        <row r="82">
          <cell r="B82" t="str">
            <v>Less: Debt (1)</v>
          </cell>
          <cell r="F82">
            <v>-17371.737349999999</v>
          </cell>
          <cell r="G82">
            <v>-17371.737349999999</v>
          </cell>
          <cell r="H82">
            <v>-17371.737349999999</v>
          </cell>
          <cell r="I82">
            <v>-17371.737349999999</v>
          </cell>
          <cell r="J82">
            <v>-17371.737349999999</v>
          </cell>
          <cell r="K82">
            <v>-17371.737349999999</v>
          </cell>
        </row>
        <row r="83">
          <cell r="B83" t="str">
            <v>Plus: Cash (1)</v>
          </cell>
          <cell r="F83">
            <v>14206.392329999999</v>
          </cell>
          <cell r="G83">
            <v>14206.392329999999</v>
          </cell>
          <cell r="H83">
            <v>14206.392329999999</v>
          </cell>
          <cell r="I83">
            <v>14206.392329999999</v>
          </cell>
          <cell r="J83">
            <v>14206.392329999999</v>
          </cell>
          <cell r="K83">
            <v>14206.392329999999</v>
          </cell>
        </row>
        <row r="84">
          <cell r="B84" t="str">
            <v>Implied Equity Value</v>
          </cell>
          <cell r="F84">
            <v>171834.65497999999</v>
          </cell>
          <cell r="G84">
            <v>196834.65497999999</v>
          </cell>
          <cell r="H84">
            <v>221834.65497999999</v>
          </cell>
          <cell r="I84">
            <v>246834.65497999999</v>
          </cell>
          <cell r="J84">
            <v>271834.65497999999</v>
          </cell>
          <cell r="K84">
            <v>296834.65497999999</v>
          </cell>
        </row>
        <row r="87">
          <cell r="B87" t="str">
            <v>Multiples</v>
          </cell>
        </row>
        <row r="89">
          <cell r="D89" t="str">
            <v>Statistic</v>
          </cell>
        </row>
        <row r="90">
          <cell r="B90" t="str">
            <v>ENTERPRISE VALUE TO REVENUE</v>
          </cell>
          <cell r="F90" t="str">
            <v>EV / Revenue Multiples</v>
          </cell>
        </row>
        <row r="91">
          <cell r="B91" t="str">
            <v>FYE 2006 (2)</v>
          </cell>
          <cell r="D91">
            <v>79000</v>
          </cell>
          <cell r="F91">
            <v>2.2151898734177213</v>
          </cell>
          <cell r="G91">
            <v>2.5316455696202533</v>
          </cell>
          <cell r="H91">
            <v>2.8481012658227849</v>
          </cell>
          <cell r="I91">
            <v>3.1645569620253164</v>
          </cell>
          <cell r="J91">
            <v>3.481012658227848</v>
          </cell>
          <cell r="K91">
            <v>3.7974683544303796</v>
          </cell>
        </row>
        <row r="92">
          <cell r="B92" t="str">
            <v>FYE 2007(2)</v>
          </cell>
          <cell r="D92">
            <v>87774.058663259988</v>
          </cell>
          <cell r="F92">
            <v>1.9937553608108427</v>
          </cell>
          <cell r="G92">
            <v>2.2785775552123919</v>
          </cell>
          <cell r="H92">
            <v>2.5633997496139407</v>
          </cell>
          <cell r="I92">
            <v>2.8482219440154899</v>
          </cell>
          <cell r="J92">
            <v>3.1330441384170387</v>
          </cell>
          <cell r="K92">
            <v>3.4178663328185879</v>
          </cell>
        </row>
        <row r="93">
          <cell r="B93" t="str">
            <v>FYE 2008</v>
          </cell>
          <cell r="D93">
            <v>97220.187924999991</v>
          </cell>
          <cell r="F93">
            <v>1.8000376643480964</v>
          </cell>
          <cell r="G93">
            <v>2.0571859021121104</v>
          </cell>
          <cell r="H93">
            <v>2.3143341398761241</v>
          </cell>
          <cell r="I93">
            <v>2.5714823776401379</v>
          </cell>
          <cell r="J93">
            <v>2.8286306154041516</v>
          </cell>
          <cell r="K93">
            <v>3.0857788531681654</v>
          </cell>
        </row>
        <row r="94">
          <cell r="B94" t="str">
            <v>FYE 2009</v>
          </cell>
          <cell r="D94">
            <v>115054.37738874998</v>
          </cell>
          <cell r="F94">
            <v>1.5210199209431514</v>
          </cell>
          <cell r="G94">
            <v>1.7383084810778873</v>
          </cell>
          <cell r="H94">
            <v>1.9555970412126231</v>
          </cell>
          <cell r="I94">
            <v>2.172885601347359</v>
          </cell>
          <cell r="J94">
            <v>2.3901741614820948</v>
          </cell>
          <cell r="K94">
            <v>2.6074627216168307</v>
          </cell>
        </row>
        <row r="96">
          <cell r="B96" t="str">
            <v>ENTERPRISE VALUE TO EBITDA</v>
          </cell>
          <cell r="F96" t="str">
            <v>EV / EBITDA Multiples</v>
          </cell>
        </row>
        <row r="97">
          <cell r="B97" t="str">
            <v>FYE 2006 (2)</v>
          </cell>
          <cell r="D97">
            <v>11000</v>
          </cell>
          <cell r="F97">
            <v>15.909090909090908</v>
          </cell>
          <cell r="G97">
            <v>18.181818181818183</v>
          </cell>
          <cell r="H97">
            <v>20.454545454545453</v>
          </cell>
          <cell r="I97">
            <v>22.727272727272727</v>
          </cell>
          <cell r="J97">
            <v>25</v>
          </cell>
          <cell r="K97">
            <v>27.272727272727273</v>
          </cell>
        </row>
        <row r="98">
          <cell r="B98" t="str">
            <v>FYE 2007 (2)</v>
          </cell>
          <cell r="D98">
            <v>19687.134143009054</v>
          </cell>
          <cell r="F98">
            <v>8.8890540760673833</v>
          </cell>
          <cell r="G98">
            <v>10.15891894407701</v>
          </cell>
          <cell r="H98">
            <v>11.428783812086637</v>
          </cell>
          <cell r="I98">
            <v>12.698648680096262</v>
          </cell>
          <cell r="J98">
            <v>13.968513548105889</v>
          </cell>
          <cell r="K98">
            <v>15.238378416115516</v>
          </cell>
        </row>
        <row r="99">
          <cell r="B99" t="str">
            <v>FYE 2008</v>
          </cell>
          <cell r="D99">
            <v>27217.481547990566</v>
          </cell>
          <cell r="F99">
            <v>6.4296911413877691</v>
          </cell>
          <cell r="G99">
            <v>7.3482184473003072</v>
          </cell>
          <cell r="H99">
            <v>8.2667457532128452</v>
          </cell>
          <cell r="I99">
            <v>9.1852730591253842</v>
          </cell>
          <cell r="J99">
            <v>10.103800365037923</v>
          </cell>
          <cell r="K99">
            <v>11.02232767095046</v>
          </cell>
        </row>
        <row r="100">
          <cell r="B100" t="str">
            <v>FYE 2009</v>
          </cell>
          <cell r="D100">
            <v>38716.855617862864</v>
          </cell>
          <cell r="F100">
            <v>4.5199951599184089</v>
          </cell>
          <cell r="G100">
            <v>5.1657087541924671</v>
          </cell>
          <cell r="H100">
            <v>5.8114223484665253</v>
          </cell>
          <cell r="I100">
            <v>6.4571359427405843</v>
          </cell>
          <cell r="J100">
            <v>7.1028495370146425</v>
          </cell>
          <cell r="K100">
            <v>7.7485631312887007</v>
          </cell>
        </row>
        <row r="106">
          <cell r="B106" t="str">
            <v>PROJECT MASTERS</v>
          </cell>
        </row>
        <row r="107">
          <cell r="B107" t="str">
            <v>DISCOUNTED CASH FLOW ANALYSIS</v>
          </cell>
          <cell r="P107" t="str">
            <v>Strictly Private &amp; Confidential</v>
          </cell>
        </row>
        <row r="110">
          <cell r="I110" t="str">
            <v>2007</v>
          </cell>
          <cell r="J110" t="str">
            <v>Projected Fiscal Year Ending December 31,</v>
          </cell>
          <cell r="O110" t="str">
            <v>Terminal Year</v>
          </cell>
        </row>
        <row r="111">
          <cell r="B111" t="str">
            <v>(US$ in 000's)</v>
          </cell>
          <cell r="I111" t="str">
            <v>5m '07</v>
          </cell>
          <cell r="J111">
            <v>2008</v>
          </cell>
          <cell r="K111">
            <v>2009</v>
          </cell>
          <cell r="L111">
            <v>2010</v>
          </cell>
          <cell r="M111">
            <v>2011</v>
          </cell>
          <cell r="N111">
            <v>2012</v>
          </cell>
          <cell r="O111">
            <v>2012</v>
          </cell>
        </row>
        <row r="112">
          <cell r="U112" t="str">
            <v>Projected FYE 12/31,</v>
          </cell>
        </row>
        <row r="113">
          <cell r="B113" t="str">
            <v>UNLEVERED FREE CASH FLOWS</v>
          </cell>
          <cell r="R113" t="str">
            <v>(US$ in 000's)</v>
          </cell>
          <cell r="T113" t="str">
            <v>5m '07</v>
          </cell>
          <cell r="U113">
            <v>2008</v>
          </cell>
          <cell r="V113">
            <v>2009</v>
          </cell>
          <cell r="W113">
            <v>2010</v>
          </cell>
          <cell r="X113">
            <v>2011</v>
          </cell>
          <cell r="Y113">
            <v>2012</v>
          </cell>
        </row>
        <row r="114">
          <cell r="B114" t="str">
            <v>Revenue</v>
          </cell>
          <cell r="I114">
            <v>40684.120495000003</v>
          </cell>
          <cell r="J114">
            <v>97220.187924999991</v>
          </cell>
          <cell r="K114">
            <v>115054.37738874998</v>
          </cell>
          <cell r="L114">
            <v>129550.18357799998</v>
          </cell>
          <cell r="M114">
            <v>144863.6983225437</v>
          </cell>
          <cell r="N114">
            <v>161814.58121987921</v>
          </cell>
          <cell r="R114" t="str">
            <v>Unlevered Free Cash Flows</v>
          </cell>
        </row>
        <row r="116">
          <cell r="B116" t="str">
            <v>EBITDA</v>
          </cell>
          <cell r="I116">
            <v>9937.8168447490607</v>
          </cell>
          <cell r="J116">
            <v>27217.481547990566</v>
          </cell>
          <cell r="K116">
            <v>38716.855617862864</v>
          </cell>
          <cell r="L116">
            <v>45619.935202565728</v>
          </cell>
          <cell r="M116">
            <v>52388.855411080032</v>
          </cell>
          <cell r="N116">
            <v>60103.15782594058</v>
          </cell>
          <cell r="R116" t="str">
            <v>Revenue</v>
          </cell>
          <cell r="T116">
            <v>40684.120495000003</v>
          </cell>
          <cell r="U116">
            <v>97220.187924999991</v>
          </cell>
          <cell r="V116">
            <v>115054.37738874998</v>
          </cell>
          <cell r="W116">
            <v>129550.18357799998</v>
          </cell>
          <cell r="X116">
            <v>144863.6983225437</v>
          </cell>
          <cell r="Y116">
            <v>161814.58121987921</v>
          </cell>
        </row>
        <row r="117">
          <cell r="B117" t="str">
            <v>Less: Depreciation and Amortization</v>
          </cell>
          <cell r="I117">
            <v>-1569.824388888889</v>
          </cell>
          <cell r="J117">
            <v>-2965.53224</v>
          </cell>
          <cell r="K117">
            <v>-3313.0928629333334</v>
          </cell>
          <cell r="L117">
            <v>-3353.2165774506666</v>
          </cell>
          <cell r="M117">
            <v>-3394.9452405486936</v>
          </cell>
          <cell r="N117">
            <v>-3426.3430501706416</v>
          </cell>
          <cell r="R117" t="str">
            <v>% Growth</v>
          </cell>
          <cell r="U117" t="str">
            <v>nm</v>
          </cell>
          <cell r="V117">
            <v>18.344121570211414</v>
          </cell>
          <cell r="W117">
            <v>12.599091419417308</v>
          </cell>
          <cell r="X117">
            <v>11.820527244041855</v>
          </cell>
          <cell r="Y117">
            <v>11.701263390082595</v>
          </cell>
        </row>
        <row r="118">
          <cell r="B118" t="str">
            <v>EBIT</v>
          </cell>
          <cell r="I118">
            <v>8367.9924558601724</v>
          </cell>
          <cell r="J118">
            <v>24251.949307990566</v>
          </cell>
          <cell r="K118">
            <v>35403.762754929528</v>
          </cell>
          <cell r="L118">
            <v>42266.718625115063</v>
          </cell>
          <cell r="M118">
            <v>48993.910170531337</v>
          </cell>
          <cell r="N118">
            <v>56676.814775769941</v>
          </cell>
        </row>
        <row r="119">
          <cell r="B119" t="str">
            <v>Less: Taxes</v>
          </cell>
          <cell r="I119">
            <v>-2928.7973595510603</v>
          </cell>
          <cell r="J119">
            <v>-8488.1822577966977</v>
          </cell>
          <cell r="K119">
            <v>-12391.316964225334</v>
          </cell>
          <cell r="L119">
            <v>-14793.35151879027</v>
          </cell>
          <cell r="M119">
            <v>-17147.868559685969</v>
          </cell>
          <cell r="N119">
            <v>-19836.88517151948</v>
          </cell>
          <cell r="R119" t="str">
            <v>EBITDA</v>
          </cell>
          <cell r="T119">
            <v>9937.8168447490607</v>
          </cell>
          <cell r="U119">
            <v>27217.481547990566</v>
          </cell>
          <cell r="V119">
            <v>38716.855617862864</v>
          </cell>
          <cell r="W119">
            <v>45619.935202565728</v>
          </cell>
          <cell r="X119">
            <v>52388.855411080032</v>
          </cell>
          <cell r="Y119">
            <v>60103.15782594058</v>
          </cell>
        </row>
        <row r="120">
          <cell r="B120" t="str">
            <v>After-Tax EBIT</v>
          </cell>
          <cell r="I120">
            <v>5439.1950963091122</v>
          </cell>
          <cell r="J120">
            <v>15763.767050193868</v>
          </cell>
          <cell r="K120">
            <v>23012.445790704194</v>
          </cell>
          <cell r="L120">
            <v>27473.367106324793</v>
          </cell>
          <cell r="M120">
            <v>31846.041610845368</v>
          </cell>
          <cell r="N120">
            <v>36839.929604250457</v>
          </cell>
          <cell r="R120" t="str">
            <v>% Margin</v>
          </cell>
          <cell r="T120">
            <v>24.426770749463291</v>
          </cell>
          <cell r="U120">
            <v>27.995709665761343</v>
          </cell>
          <cell r="V120">
            <v>33.650919240599528</v>
          </cell>
          <cell r="W120">
            <v>35.214103093183759</v>
          </cell>
          <cell r="X120">
            <v>36.164239914981707</v>
          </cell>
          <cell r="Y120">
            <v>37.143227373477764</v>
          </cell>
        </row>
        <row r="122">
          <cell r="B122" t="str">
            <v>Plus: Depreciation and Amortization</v>
          </cell>
          <cell r="I122">
            <v>1569.824388888889</v>
          </cell>
          <cell r="J122">
            <v>2965.53224</v>
          </cell>
          <cell r="K122">
            <v>3313.0928629333334</v>
          </cell>
          <cell r="L122">
            <v>3353.2165774506666</v>
          </cell>
          <cell r="M122">
            <v>3394.9452405486936</v>
          </cell>
          <cell r="N122">
            <v>3426.3430501706416</v>
          </cell>
          <cell r="R122" t="str">
            <v>Less: D&amp;A</v>
          </cell>
          <cell r="T122">
            <v>-1569.824388888889</v>
          </cell>
          <cell r="U122">
            <v>-2965.53224</v>
          </cell>
          <cell r="V122">
            <v>-3313.0928629333334</v>
          </cell>
          <cell r="W122">
            <v>-3353.2165774506666</v>
          </cell>
          <cell r="X122">
            <v>-3394.9452405486936</v>
          </cell>
          <cell r="Y122">
            <v>-3426.3430501706416</v>
          </cell>
        </row>
        <row r="123">
          <cell r="B123" t="str">
            <v>Less: Total Capex (1)</v>
          </cell>
          <cell r="I123">
            <v>-1569.824388888889</v>
          </cell>
          <cell r="J123">
            <v>-2965.53224</v>
          </cell>
          <cell r="K123">
            <v>-3313.0928629333334</v>
          </cell>
          <cell r="L123">
            <v>-3353.2165774506666</v>
          </cell>
          <cell r="M123">
            <v>-3394.9452405486936</v>
          </cell>
          <cell r="N123">
            <v>-3426.3430501706416</v>
          </cell>
          <cell r="R123" t="str">
            <v>EBIT</v>
          </cell>
          <cell r="T123">
            <v>8367.9924558601724</v>
          </cell>
          <cell r="U123">
            <v>24251.949307990566</v>
          </cell>
          <cell r="V123">
            <v>35403.762754929528</v>
          </cell>
          <cell r="W123">
            <v>42266.718625115063</v>
          </cell>
          <cell r="X123">
            <v>48993.910170531337</v>
          </cell>
          <cell r="Y123">
            <v>56676.814775769941</v>
          </cell>
        </row>
        <row r="124">
          <cell r="B124" t="str">
            <v>Less: Increase in Working Capital (2)</v>
          </cell>
          <cell r="I124">
            <v>-552.79453932203</v>
          </cell>
          <cell r="J124">
            <v>-1366.2311038196967</v>
          </cell>
          <cell r="K124">
            <v>-2579.4294871104248</v>
          </cell>
          <cell r="L124">
            <v>-2096.5858863387366</v>
          </cell>
          <cell r="M124">
            <v>-2214.8543147231212</v>
          </cell>
          <cell r="N124">
            <v>-2451.6733584565845</v>
          </cell>
        </row>
        <row r="125">
          <cell r="B125" t="str">
            <v>Unlevered Free Cash Flows</v>
          </cell>
          <cell r="I125">
            <v>4886.4005569870824</v>
          </cell>
          <cell r="J125">
            <v>14397.53594637417</v>
          </cell>
          <cell r="K125">
            <v>20433.016303593769</v>
          </cell>
          <cell r="L125">
            <v>25376.78121998606</v>
          </cell>
          <cell r="M125">
            <v>29631.187296122243</v>
          </cell>
          <cell r="N125">
            <v>34388.256245793877</v>
          </cell>
          <cell r="R125" t="str">
            <v>Less: Taxes (39%)</v>
          </cell>
          <cell r="T125">
            <v>-2928.7973595510603</v>
          </cell>
          <cell r="U125">
            <v>-8488.1822577966977</v>
          </cell>
          <cell r="V125">
            <v>-12391.316964225334</v>
          </cell>
          <cell r="W125">
            <v>-14793.35151879027</v>
          </cell>
          <cell r="X125">
            <v>-17147.868559685969</v>
          </cell>
          <cell r="Y125">
            <v>-19836.88517151948</v>
          </cell>
        </row>
        <row r="126">
          <cell r="R126" t="str">
            <v>After-Tax EBIT</v>
          </cell>
          <cell r="T126">
            <v>5439.1950963091122</v>
          </cell>
          <cell r="U126">
            <v>15763.767050193868</v>
          </cell>
          <cell r="V126">
            <v>23012.445790704194</v>
          </cell>
          <cell r="W126">
            <v>27473.367106324793</v>
          </cell>
          <cell r="X126">
            <v>31846.041610845368</v>
          </cell>
          <cell r="Y126">
            <v>36839.929604250457</v>
          </cell>
        </row>
        <row r="127">
          <cell r="B127" t="str">
            <v>DISCOUNTED FREE CASH FLOW</v>
          </cell>
        </row>
        <row r="128">
          <cell r="B128" t="str">
            <v>Unlevered Free Cash Flows</v>
          </cell>
          <cell r="I128">
            <v>4886.4005569870824</v>
          </cell>
          <cell r="J128">
            <v>14397.53594637417</v>
          </cell>
          <cell r="K128">
            <v>20433.016303593769</v>
          </cell>
          <cell r="L128">
            <v>25376.78121998606</v>
          </cell>
          <cell r="M128">
            <v>29631.187296122243</v>
          </cell>
          <cell r="N128">
            <v>34388.256245793877</v>
          </cell>
          <cell r="R128" t="str">
            <v>Plus: D&amp;A</v>
          </cell>
          <cell r="T128">
            <v>1569.824388888889</v>
          </cell>
          <cell r="U128">
            <v>2965.53224</v>
          </cell>
          <cell r="V128">
            <v>3313.0928629333334</v>
          </cell>
          <cell r="W128">
            <v>3353.2165774506666</v>
          </cell>
          <cell r="X128">
            <v>3394.9452405486936</v>
          </cell>
          <cell r="Y128">
            <v>3426.3430501706416</v>
          </cell>
        </row>
        <row r="129">
          <cell r="B129" t="str">
            <v>Terminal Value</v>
          </cell>
          <cell r="O129">
            <v>360618.94695564348</v>
          </cell>
          <cell r="R129" t="str">
            <v>Less: Total Capex (2)</v>
          </cell>
          <cell r="T129">
            <v>-1569.824388888889</v>
          </cell>
          <cell r="U129">
            <v>-2965.53224</v>
          </cell>
          <cell r="V129">
            <v>-3313.0928629333334</v>
          </cell>
          <cell r="W129">
            <v>-3353.2165774506666</v>
          </cell>
          <cell r="X129">
            <v>-3394.9452405486936</v>
          </cell>
          <cell r="Y129">
            <v>-3426.3430501706416</v>
          </cell>
        </row>
        <row r="130">
          <cell r="B130" t="str">
            <v>Total Free Cash Flows</v>
          </cell>
          <cell r="I130">
            <v>4886.4005569870824</v>
          </cell>
          <cell r="J130">
            <v>14397.53594637417</v>
          </cell>
          <cell r="K130">
            <v>20433.016303593769</v>
          </cell>
          <cell r="L130">
            <v>25376.78121998606</v>
          </cell>
          <cell r="M130">
            <v>29631.187296122243</v>
          </cell>
          <cell r="N130">
            <v>34388.256245793877</v>
          </cell>
          <cell r="O130">
            <v>360618.94695564348</v>
          </cell>
          <cell r="R130" t="str">
            <v>Less: Δ in Working Capital (3)</v>
          </cell>
          <cell r="T130">
            <v>-552.79453932203</v>
          </cell>
          <cell r="U130">
            <v>-1366.2311038196967</v>
          </cell>
          <cell r="V130">
            <v>-2579.4294871104248</v>
          </cell>
          <cell r="W130">
            <v>-2096.5858863387366</v>
          </cell>
          <cell r="X130">
            <v>-2214.8543147231212</v>
          </cell>
          <cell r="Y130">
            <v>-2451.6733584565845</v>
          </cell>
        </row>
        <row r="131">
          <cell r="R131" t="str">
            <v>Unlevered Free Cash Flows</v>
          </cell>
          <cell r="T131">
            <v>4886.4005569870824</v>
          </cell>
          <cell r="U131">
            <v>14397.53594637417</v>
          </cell>
          <cell r="V131">
            <v>20433.016303593769</v>
          </cell>
          <cell r="W131">
            <v>25376.78121998606</v>
          </cell>
          <cell r="X131">
            <v>29631.187296122243</v>
          </cell>
          <cell r="Y131">
            <v>34388.256245793877</v>
          </cell>
        </row>
        <row r="132">
          <cell r="B132" t="str">
            <v>Weighted Average Cost of Capital</v>
          </cell>
          <cell r="I132">
            <v>0.15</v>
          </cell>
          <cell r="J132">
            <v>0.15</v>
          </cell>
          <cell r="K132">
            <v>0.15</v>
          </cell>
          <cell r="L132">
            <v>0.15</v>
          </cell>
          <cell r="M132">
            <v>0.15</v>
          </cell>
          <cell r="N132">
            <v>0.15</v>
          </cell>
          <cell r="O132">
            <v>0.15</v>
          </cell>
        </row>
        <row r="133">
          <cell r="B133" t="str">
            <v>Discount Period</v>
          </cell>
          <cell r="I133">
            <v>0.20833333333333351</v>
          </cell>
          <cell r="J133">
            <v>0.70833333333333348</v>
          </cell>
          <cell r="K133">
            <v>1.7083333333333335</v>
          </cell>
          <cell r="L133">
            <v>2.7083333333333335</v>
          </cell>
          <cell r="M133">
            <v>3.7083333333333335</v>
          </cell>
          <cell r="N133">
            <v>4.7083333333333339</v>
          </cell>
          <cell r="O133">
            <v>5.2083333333333339</v>
          </cell>
          <cell r="R133" t="str">
            <v>Check</v>
          </cell>
          <cell r="T133">
            <v>0</v>
          </cell>
          <cell r="U133">
            <v>0</v>
          </cell>
          <cell r="V133">
            <v>0</v>
          </cell>
          <cell r="W133">
            <v>0</v>
          </cell>
          <cell r="X133">
            <v>0</v>
          </cell>
          <cell r="Y133">
            <v>0</v>
          </cell>
        </row>
        <row r="134">
          <cell r="B134" t="str">
            <v>Discount Factor</v>
          </cell>
          <cell r="I134">
            <v>0.97130274610762457</v>
          </cell>
          <cell r="J134">
            <v>0.9057444810023807</v>
          </cell>
          <cell r="K134">
            <v>0.78760389652380947</v>
          </cell>
          <cell r="L134">
            <v>0.68487295349896471</v>
          </cell>
          <cell r="M134">
            <v>0.59554169869475193</v>
          </cell>
          <cell r="N134">
            <v>0.51786234669108866</v>
          </cell>
          <cell r="O134">
            <v>0.48290912829605259</v>
          </cell>
        </row>
        <row r="135">
          <cell r="B135" t="str">
            <v>Discounted Free Cash Flows</v>
          </cell>
          <cell r="I135">
            <v>4746.1742795833798</v>
          </cell>
          <cell r="J135">
            <v>13040.488723461793</v>
          </cell>
          <cell r="K135">
            <v>16093.123258444979</v>
          </cell>
          <cell r="L135">
            <v>17379.871104428912</v>
          </cell>
          <cell r="M135">
            <v>17646.607616674995</v>
          </cell>
          <cell r="N135">
            <v>17808.383078061303</v>
          </cell>
          <cell r="O135">
            <v>174146.18132139024</v>
          </cell>
        </row>
        <row r="139">
          <cell r="B139" t="str">
            <v>VALUATION SUMMARY</v>
          </cell>
          <cell r="G139" t="str">
            <v>ENTERPRISE VALUE</v>
          </cell>
          <cell r="R139" t="str">
            <v>ENTERPRISE VALUE</v>
          </cell>
        </row>
        <row r="140">
          <cell r="B140" t="str">
            <v>Present Value of Enterprise</v>
          </cell>
          <cell r="E140">
            <v>260860.8293820456</v>
          </cell>
          <cell r="G140" t="str">
            <v>Terminal</v>
          </cell>
          <cell r="H140" t="str">
            <v>Discount Rate</v>
          </cell>
          <cell r="R140" t="str">
            <v>Terminal</v>
          </cell>
          <cell r="S140" t="str">
            <v>Discount Rate</v>
          </cell>
        </row>
        <row r="141">
          <cell r="B141" t="str">
            <v>Less: Total Debt</v>
          </cell>
          <cell r="E141">
            <v>-17371.737349999999</v>
          </cell>
          <cell r="G141">
            <v>260860.8293820456</v>
          </cell>
          <cell r="H141">
            <v>0.125</v>
          </cell>
          <cell r="I141">
            <v>0.15</v>
          </cell>
          <cell r="J141">
            <v>0.17499999999999999</v>
          </cell>
          <cell r="R141">
            <v>260860.8293820456</v>
          </cell>
          <cell r="S141">
            <v>0.125</v>
          </cell>
          <cell r="T141">
            <v>0.15</v>
          </cell>
          <cell r="U141">
            <v>0.17499999999999999</v>
          </cell>
        </row>
        <row r="142">
          <cell r="B142" t="str">
            <v>Less: Minority Interest</v>
          </cell>
          <cell r="E142">
            <v>-577.59838000000002</v>
          </cell>
          <cell r="G142">
            <v>5</v>
          </cell>
          <cell r="H142">
            <v>254785.50245193893</v>
          </cell>
          <cell r="I142">
            <v>231836.46582848055</v>
          </cell>
          <cell r="J142">
            <v>211608.54793539888</v>
          </cell>
          <cell r="R142">
            <v>5</v>
          </cell>
          <cell r="S142">
            <v>254785.50245193893</v>
          </cell>
          <cell r="T142">
            <v>231836.46582848055</v>
          </cell>
          <cell r="U142">
            <v>211608.54793539888</v>
          </cell>
        </row>
        <row r="143">
          <cell r="B143" t="str">
            <v>Plus: Cash</v>
          </cell>
          <cell r="E143">
            <v>14206.392329999999</v>
          </cell>
          <cell r="G143">
            <v>6</v>
          </cell>
          <cell r="H143">
            <v>287330.02486691053</v>
          </cell>
          <cell r="I143">
            <v>260860.8293820456</v>
          </cell>
          <cell r="J143">
            <v>237557.31546111457</v>
          </cell>
          <cell r="R143">
            <v>6</v>
          </cell>
          <cell r="S143">
            <v>287330.02486691053</v>
          </cell>
          <cell r="T143">
            <v>260860.8293820456</v>
          </cell>
          <cell r="U143">
            <v>237557.31546111457</v>
          </cell>
        </row>
        <row r="144">
          <cell r="B144" t="str">
            <v>Present Value of Equity</v>
          </cell>
          <cell r="E144">
            <v>257117.88598204558</v>
          </cell>
          <cell r="G144">
            <v>7</v>
          </cell>
          <cell r="H144">
            <v>319874.54728188214</v>
          </cell>
          <cell r="I144">
            <v>289885.19293561066</v>
          </cell>
          <cell r="J144">
            <v>263506.08298683021</v>
          </cell>
          <cell r="R144">
            <v>7</v>
          </cell>
          <cell r="S144">
            <v>319874.54728188214</v>
          </cell>
          <cell r="T144">
            <v>289885.19293561066</v>
          </cell>
          <cell r="U144">
            <v>263506.08298683021</v>
          </cell>
        </row>
        <row r="147">
          <cell r="B147" t="str">
            <v>TERMINAL VALUE SUMMARY</v>
          </cell>
          <cell r="G147" t="str">
            <v>TERMINAL VALUE AS A % OF ENTERPRISE VALUE</v>
          </cell>
        </row>
        <row r="148">
          <cell r="B148" t="str">
            <v>EBITDA</v>
          </cell>
          <cell r="E148">
            <v>60103.15782594058</v>
          </cell>
          <cell r="G148" t="str">
            <v>Terminal</v>
          </cell>
          <cell r="H148" t="str">
            <v>Discount Rate</v>
          </cell>
        </row>
        <row r="149">
          <cell r="B149" t="str">
            <v>Terminal Value Multiple</v>
          </cell>
          <cell r="E149">
            <v>6</v>
          </cell>
          <cell r="G149">
            <v>66.758271732067215</v>
          </cell>
          <cell r="H149">
            <v>0.125</v>
          </cell>
          <cell r="I149">
            <v>0.15</v>
          </cell>
          <cell r="J149">
            <v>0.17499999999999999</v>
          </cell>
        </row>
        <row r="150">
          <cell r="B150" t="str">
            <v>Terminal Value</v>
          </cell>
          <cell r="E150">
            <v>360618.94695564348</v>
          </cell>
          <cell r="G150">
            <v>5</v>
          </cell>
          <cell r="H150">
            <v>63.866511441542094</v>
          </cell>
          <cell r="I150">
            <v>62.596631314760721</v>
          </cell>
          <cell r="J150">
            <v>61.313136399474431</v>
          </cell>
        </row>
        <row r="151">
          <cell r="B151" t="str">
            <v>Present Value of Enterprise</v>
          </cell>
          <cell r="E151">
            <v>260860.8293820456</v>
          </cell>
          <cell r="G151">
            <v>6</v>
          </cell>
          <cell r="H151">
            <v>67.959181982556899</v>
          </cell>
          <cell r="I151">
            <v>66.758271732067215</v>
          </cell>
          <cell r="J151">
            <v>65.538964713456338</v>
          </cell>
        </row>
        <row r="152">
          <cell r="B152" t="str">
            <v>Present Value of TV</v>
          </cell>
          <cell r="E152">
            <v>174146.18132139024</v>
          </cell>
          <cell r="G152">
            <v>7</v>
          </cell>
          <cell r="H152">
            <v>71.219063486175884</v>
          </cell>
          <cell r="I152">
            <v>70.086554893503489</v>
          </cell>
          <cell r="J152">
            <v>68.932515948441292</v>
          </cell>
        </row>
        <row r="153">
          <cell r="B153" t="str">
            <v>Terminal Value %  of Enterprise Value</v>
          </cell>
          <cell r="E153">
            <v>0.66758271732067209</v>
          </cell>
        </row>
        <row r="156">
          <cell r="B156" t="str">
            <v>IMPLIED PERPETUITY GROWTH</v>
          </cell>
          <cell r="G156" t="str">
            <v>IMPLIED PERPETUITY GROWTH RATE (%)</v>
          </cell>
          <cell r="R156" t="str">
            <v>IMPLIED PERPETUITY GROWTH RATE (%)</v>
          </cell>
        </row>
        <row r="157">
          <cell r="B157" t="str">
            <v>Terminal Value</v>
          </cell>
          <cell r="E157">
            <v>360618.94695564348</v>
          </cell>
          <cell r="G157" t="str">
            <v>Terminal</v>
          </cell>
          <cell r="H157" t="str">
            <v>Discount Rate</v>
          </cell>
          <cell r="R157" t="str">
            <v>Terminal</v>
          </cell>
          <cell r="S157" t="str">
            <v>Discount Rate</v>
          </cell>
        </row>
        <row r="158">
          <cell r="B158" t="str">
            <v>WACC</v>
          </cell>
          <cell r="E158">
            <v>0.15</v>
          </cell>
          <cell r="G158">
            <v>4.9884117651151083</v>
          </cell>
          <cell r="H158">
            <v>0.125</v>
          </cell>
          <cell r="I158">
            <v>0.15</v>
          </cell>
          <cell r="J158">
            <v>0.17499999999999999</v>
          </cell>
          <cell r="R158">
            <v>4.9884117651151083</v>
          </cell>
          <cell r="S158">
            <v>0.125</v>
          </cell>
          <cell r="T158">
            <v>0.15</v>
          </cell>
          <cell r="U158">
            <v>0.17499999999999999</v>
          </cell>
        </row>
        <row r="159">
          <cell r="B159" t="str">
            <v>Terminal Unlevered FCF</v>
          </cell>
          <cell r="E159">
            <v>34388.256245793877</v>
          </cell>
          <cell r="G159">
            <v>5</v>
          </cell>
          <cell r="H159">
            <v>0.94839624641075559</v>
          </cell>
          <cell r="I159">
            <v>3.1916939407754392</v>
          </cell>
          <cell r="J159">
            <v>5.4349916351401228</v>
          </cell>
          <cell r="R159">
            <v>5</v>
          </cell>
          <cell r="S159">
            <v>0.94839624641075559</v>
          </cell>
          <cell r="T159">
            <v>3.1916939407754392</v>
          </cell>
          <cell r="U159">
            <v>5.4349916351401228</v>
          </cell>
        </row>
        <row r="160">
          <cell r="B160" t="str">
            <v>Implied Perpetuity Growth</v>
          </cell>
          <cell r="E160">
            <v>4.9884117651151083E-2</v>
          </cell>
          <cell r="G160">
            <v>6</v>
          </cell>
          <cell r="H160">
            <v>2.7060549876126059</v>
          </cell>
          <cell r="I160">
            <v>4.9884117651151083</v>
          </cell>
          <cell r="J160">
            <v>7.270768542617609</v>
          </cell>
          <cell r="R160">
            <v>6</v>
          </cell>
          <cell r="S160">
            <v>2.7060549876126059</v>
          </cell>
          <cell r="T160">
            <v>4.9884117651151083</v>
          </cell>
          <cell r="U160">
            <v>7.270768542617609</v>
          </cell>
        </row>
        <row r="161">
          <cell r="G161">
            <v>7</v>
          </cell>
          <cell r="H161">
            <v>3.9994709878312698</v>
          </cell>
          <cell r="I161">
            <v>6.3105703431164093</v>
          </cell>
          <cell r="J161">
            <v>8.6216696984015471</v>
          </cell>
          <cell r="R161">
            <v>7</v>
          </cell>
          <cell r="S161">
            <v>3.9994709878312698</v>
          </cell>
          <cell r="T161">
            <v>6.3105703431164093</v>
          </cell>
          <cell r="U161">
            <v>8.6216696984015471</v>
          </cell>
        </row>
        <row r="165">
          <cell r="B165" t="str">
            <v>PROJECT MASTERS</v>
          </cell>
        </row>
        <row r="166">
          <cell r="B166" t="str">
            <v>DISCOUNTED CASH FLOW ASSUMPTIONS</v>
          </cell>
          <cell r="P166" t="str">
            <v>Strictly Private &amp; Confidential</v>
          </cell>
        </row>
        <row r="169">
          <cell r="I169" t="str">
            <v>2007</v>
          </cell>
          <cell r="J169" t="str">
            <v>Projected Fiscal Year Ending December 31,</v>
          </cell>
        </row>
        <row r="170">
          <cell r="B170" t="str">
            <v>(US$ in 000's)</v>
          </cell>
          <cell r="I170" t="str">
            <v>5m '07</v>
          </cell>
          <cell r="J170">
            <v>2008</v>
          </cell>
          <cell r="K170">
            <v>2009</v>
          </cell>
          <cell r="L170">
            <v>2010</v>
          </cell>
          <cell r="M170">
            <v>2011</v>
          </cell>
          <cell r="N170">
            <v>2012</v>
          </cell>
        </row>
        <row r="172">
          <cell r="B172" t="str">
            <v>ASSUMPTIONS</v>
          </cell>
        </row>
        <row r="173">
          <cell r="B173" t="str">
            <v>Capital Expenditures</v>
          </cell>
          <cell r="F173" t="str">
            <v>choose</v>
          </cell>
        </row>
        <row r="174">
          <cell r="B174" t="str">
            <v>Equal to Deprecation and Amortization</v>
          </cell>
          <cell r="I174">
            <v>-1569.824388888889</v>
          </cell>
          <cell r="J174">
            <v>-2965.53224</v>
          </cell>
          <cell r="K174">
            <v>-3313.0928629333334</v>
          </cell>
          <cell r="L174">
            <v>-3353.2165774506666</v>
          </cell>
          <cell r="M174">
            <v>-3394.9452405486936</v>
          </cell>
          <cell r="N174">
            <v>-3426.3430501706416</v>
          </cell>
        </row>
        <row r="175">
          <cell r="B175" t="str">
            <v>Other [Management Projections]</v>
          </cell>
          <cell r="I175" t="str">
            <v>[ ]</v>
          </cell>
          <cell r="J175" t="str">
            <v>[ ]</v>
          </cell>
          <cell r="K175" t="str">
            <v>[ ]</v>
          </cell>
          <cell r="L175" t="str">
            <v>[ ]</v>
          </cell>
          <cell r="M175" t="str">
            <v>[ ]</v>
          </cell>
          <cell r="N175" t="str">
            <v>[ ]</v>
          </cell>
        </row>
        <row r="176">
          <cell r="B176" t="str">
            <v>Equal to Deprecation and Amortization</v>
          </cell>
          <cell r="F176">
            <v>1</v>
          </cell>
          <cell r="I176">
            <v>-1569.824388888889</v>
          </cell>
          <cell r="J176">
            <v>-2965.53224</v>
          </cell>
          <cell r="K176">
            <v>-3313.0928629333334</v>
          </cell>
          <cell r="L176">
            <v>-3353.2165774506666</v>
          </cell>
          <cell r="M176">
            <v>-3394.9452405486936</v>
          </cell>
          <cell r="N176">
            <v>-3426.3430501706416</v>
          </cell>
        </row>
        <row r="177">
          <cell r="B177" t="str">
            <v xml:space="preserve">Working Capital </v>
          </cell>
          <cell r="I177">
            <v>-552.79453932203</v>
          </cell>
          <cell r="J177">
            <v>-1366.2311038196967</v>
          </cell>
          <cell r="K177">
            <v>-2579.4294871104248</v>
          </cell>
          <cell r="L177">
            <v>-2096.5858863387366</v>
          </cell>
          <cell r="M177">
            <v>-2214.8543147231212</v>
          </cell>
          <cell r="N177">
            <v>-2451.6733584565845</v>
          </cell>
        </row>
        <row r="178">
          <cell r="B178" t="str">
            <v>Tax Rate</v>
          </cell>
          <cell r="I178">
            <v>0.35</v>
          </cell>
          <cell r="J178">
            <v>0.35</v>
          </cell>
          <cell r="K178">
            <v>0.35</v>
          </cell>
          <cell r="L178">
            <v>0.35</v>
          </cell>
          <cell r="M178">
            <v>0.35</v>
          </cell>
          <cell r="N178">
            <v>0.35</v>
          </cell>
        </row>
        <row r="181">
          <cell r="I181" t="str">
            <v>Projected Fiscal Year Ending December 31,</v>
          </cell>
        </row>
        <row r="182">
          <cell r="B182" t="str">
            <v>Working Cap Calculation:</v>
          </cell>
          <cell r="H182">
            <v>2006</v>
          </cell>
          <cell r="I182">
            <v>2007</v>
          </cell>
          <cell r="J182">
            <v>2008</v>
          </cell>
          <cell r="K182">
            <v>2009</v>
          </cell>
          <cell r="L182">
            <v>2010</v>
          </cell>
          <cell r="M182">
            <v>2011</v>
          </cell>
          <cell r="N182">
            <v>2012</v>
          </cell>
        </row>
        <row r="183">
          <cell r="B183" t="str">
            <v>Sales</v>
          </cell>
          <cell r="H183">
            <v>78601.2</v>
          </cell>
          <cell r="I183">
            <v>87774.058663259988</v>
          </cell>
          <cell r="J183">
            <v>97220.187924999991</v>
          </cell>
          <cell r="K183">
            <v>115054.37738874998</v>
          </cell>
          <cell r="L183">
            <v>129550.18357799998</v>
          </cell>
          <cell r="M183">
            <v>144863.6983225437</v>
          </cell>
          <cell r="N183">
            <v>161814.58121987921</v>
          </cell>
        </row>
        <row r="185">
          <cell r="H185">
            <v>39021</v>
          </cell>
        </row>
        <row r="186">
          <cell r="B186" t="str">
            <v>Accounts Receivable</v>
          </cell>
          <cell r="H186">
            <v>1236.7449999999999</v>
          </cell>
        </row>
        <row r="187">
          <cell r="B187" t="str">
            <v>Prepaid Expenses</v>
          </cell>
          <cell r="H187">
            <v>557.98500000000001</v>
          </cell>
        </row>
        <row r="188">
          <cell r="B188" t="str">
            <v>Current Assets</v>
          </cell>
          <cell r="H188">
            <v>1794.73</v>
          </cell>
        </row>
        <row r="190">
          <cell r="B190" t="str">
            <v>Accounts Payable</v>
          </cell>
          <cell r="H190">
            <v>1916.8110000000001</v>
          </cell>
        </row>
        <row r="191">
          <cell r="B191" t="str">
            <v>Other Liabilities</v>
          </cell>
          <cell r="H191">
            <v>10273.921</v>
          </cell>
        </row>
        <row r="192">
          <cell r="B192" t="str">
            <v>Acc Expenses</v>
          </cell>
          <cell r="H192">
            <v>972.40099999999995</v>
          </cell>
        </row>
        <row r="193">
          <cell r="B193" t="str">
            <v>Current Liabilities</v>
          </cell>
          <cell r="H193">
            <v>13163.133</v>
          </cell>
        </row>
        <row r="195">
          <cell r="B195" t="str">
            <v>Working Capital</v>
          </cell>
          <cell r="H195">
            <v>-11368.403</v>
          </cell>
          <cell r="I195">
            <v>-12695.109894372872</v>
          </cell>
          <cell r="J195">
            <v>-14061.340998192569</v>
          </cell>
          <cell r="K195">
            <v>-16640.770485302994</v>
          </cell>
          <cell r="L195">
            <v>-18737.35637164173</v>
          </cell>
          <cell r="M195">
            <v>-20952.210686364851</v>
          </cell>
          <cell r="N195">
            <v>-23403.884044821436</v>
          </cell>
        </row>
        <row r="196">
          <cell r="B196" t="str">
            <v>% of Sales</v>
          </cell>
          <cell r="H196">
            <v>-0.14463396233136391</v>
          </cell>
          <cell r="I196">
            <v>-0.14463396233136391</v>
          </cell>
          <cell r="J196">
            <v>-0.14463396233136391</v>
          </cell>
          <cell r="K196">
            <v>-0.14463396233136391</v>
          </cell>
          <cell r="L196">
            <v>-0.14463396233136391</v>
          </cell>
          <cell r="M196">
            <v>-0.14463396233136391</v>
          </cell>
          <cell r="N196">
            <v>-0.14463396233136391</v>
          </cell>
        </row>
        <row r="197">
          <cell r="B197" t="str">
            <v>Change in Working Capital</v>
          </cell>
          <cell r="I197">
            <v>-1326.7068943728718</v>
          </cell>
          <cell r="J197">
            <v>-1366.2311038196967</v>
          </cell>
          <cell r="K197">
            <v>-2579.4294871104248</v>
          </cell>
          <cell r="L197">
            <v>-2096.5858863387366</v>
          </cell>
          <cell r="M197">
            <v>-2214.8543147231212</v>
          </cell>
          <cell r="N197">
            <v>-2451.6733584565845</v>
          </cell>
        </row>
        <row r="227">
          <cell r="A227" t="str">
            <v>X</v>
          </cell>
          <cell r="B227" t="str">
            <v>PROJECT MASTERS</v>
          </cell>
        </row>
        <row r="228">
          <cell r="B228" t="str">
            <v>LEVERAGE BUYOUT ANALYSIS</v>
          </cell>
          <cell r="K228" t="str">
            <v>Strictly Private &amp; Confidential</v>
          </cell>
        </row>
        <row r="244">
          <cell r="B244" t="str">
            <v>PROJECT MASTERS</v>
          </cell>
        </row>
        <row r="245">
          <cell r="B245" t="str">
            <v>LEVERAGED BUYOUT ANALYSIS</v>
          </cell>
          <cell r="P245" t="str">
            <v>Strictly Private &amp; Confidential</v>
          </cell>
        </row>
        <row r="249">
          <cell r="B249" t="str">
            <v>(US$ in 000's)</v>
          </cell>
        </row>
        <row r="251">
          <cell r="B251" t="str">
            <v>LBO VALUATION</v>
          </cell>
          <cell r="J251" t="str">
            <v>Projected Fiscal Year Ending December 31,</v>
          </cell>
          <cell r="T251" t="str">
            <v>Projected FYE 12/31,</v>
          </cell>
        </row>
        <row r="252">
          <cell r="B252" t="str">
            <v>2008E EBITDA</v>
          </cell>
          <cell r="E252">
            <v>27217.481547990566</v>
          </cell>
          <cell r="G252" t="str">
            <v>SUMMARY CREDIT ANALYSIS</v>
          </cell>
          <cell r="J252">
            <v>2007</v>
          </cell>
          <cell r="K252">
            <v>2008</v>
          </cell>
          <cell r="L252">
            <v>2009</v>
          </cell>
          <cell r="M252">
            <v>2010</v>
          </cell>
          <cell r="N252">
            <v>2011</v>
          </cell>
          <cell r="O252">
            <v>2012</v>
          </cell>
          <cell r="T252">
            <v>2007</v>
          </cell>
          <cell r="U252" t="str">
            <v>2008</v>
          </cell>
          <cell r="V252" t="str">
            <v>2009</v>
          </cell>
          <cell r="W252">
            <v>2010</v>
          </cell>
          <cell r="X252">
            <v>2011</v>
          </cell>
          <cell r="Y252">
            <v>2012</v>
          </cell>
        </row>
        <row r="253">
          <cell r="B253" t="str">
            <v>Purchase Multiple</v>
          </cell>
          <cell r="E253">
            <v>10</v>
          </cell>
          <cell r="G253" t="str">
            <v>EBITDA / Interest Expense</v>
          </cell>
          <cell r="J253" t="str">
            <v>NMF</v>
          </cell>
          <cell r="K253" t="str">
            <v>NMF</v>
          </cell>
          <cell r="L253" t="str">
            <v>NMF</v>
          </cell>
          <cell r="M253" t="str">
            <v>NMF</v>
          </cell>
          <cell r="N253" t="str">
            <v>NMF</v>
          </cell>
          <cell r="O253" t="str">
            <v>NMF</v>
          </cell>
        </row>
        <row r="254">
          <cell r="B254" t="str">
            <v>Enterprise Value</v>
          </cell>
          <cell r="E254">
            <v>272174.81547990569</v>
          </cell>
          <cell r="G254" t="str">
            <v>(EBITDA-Capex) / Interest Expense</v>
          </cell>
          <cell r="J254" t="str">
            <v>NMF</v>
          </cell>
          <cell r="K254" t="str">
            <v>NMF</v>
          </cell>
          <cell r="L254" t="str">
            <v>NMF</v>
          </cell>
          <cell r="M254" t="str">
            <v>NMF</v>
          </cell>
          <cell r="N254" t="str">
            <v>NMF</v>
          </cell>
          <cell r="O254" t="str">
            <v>NMF</v>
          </cell>
          <cell r="R254" t="str">
            <v>Revenue</v>
          </cell>
          <cell r="T254">
            <v>87774.058663259988</v>
          </cell>
          <cell r="U254">
            <v>97220.187924999991</v>
          </cell>
          <cell r="V254">
            <v>115054.37738874998</v>
          </cell>
          <cell r="W254">
            <v>129550.18357799998</v>
          </cell>
          <cell r="X254">
            <v>144863.6983225437</v>
          </cell>
          <cell r="Y254">
            <v>161814.58121987921</v>
          </cell>
        </row>
        <row r="255">
          <cell r="B255" t="str">
            <v>Less: Existing Debt</v>
          </cell>
          <cell r="G255" t="str">
            <v>Total Debt / EBITDA</v>
          </cell>
          <cell r="J255">
            <v>0</v>
          </cell>
          <cell r="K255">
            <v>0</v>
          </cell>
          <cell r="L255">
            <v>0</v>
          </cell>
          <cell r="M255">
            <v>0</v>
          </cell>
          <cell r="N255">
            <v>0</v>
          </cell>
          <cell r="O255">
            <v>0</v>
          </cell>
          <cell r="R255" t="str">
            <v>EBITDA</v>
          </cell>
          <cell r="T255">
            <v>19687.134143009054</v>
          </cell>
          <cell r="U255">
            <v>27217.481547990566</v>
          </cell>
          <cell r="V255">
            <v>38716.855617862864</v>
          </cell>
          <cell r="W255">
            <v>45619.935202565728</v>
          </cell>
          <cell r="X255">
            <v>52388.855411080032</v>
          </cell>
          <cell r="Y255">
            <v>60103.15782594058</v>
          </cell>
        </row>
        <row r="256">
          <cell r="B256" t="str">
            <v>Less: Minority Interest</v>
          </cell>
          <cell r="G256" t="str">
            <v>Net Debt / EBITDA</v>
          </cell>
          <cell r="J256">
            <v>0</v>
          </cell>
          <cell r="K256">
            <v>0</v>
          </cell>
          <cell r="L256">
            <v>0</v>
          </cell>
          <cell r="M256">
            <v>0</v>
          </cell>
          <cell r="N256">
            <v>0</v>
          </cell>
          <cell r="O256">
            <v>0</v>
          </cell>
          <cell r="R256" t="str">
            <v>Interest Expense</v>
          </cell>
          <cell r="T256">
            <v>0</v>
          </cell>
          <cell r="U256">
            <v>0</v>
          </cell>
          <cell r="V256">
            <v>0</v>
          </cell>
          <cell r="W256">
            <v>0</v>
          </cell>
          <cell r="X256">
            <v>0</v>
          </cell>
          <cell r="Y256">
            <v>0</v>
          </cell>
        </row>
        <row r="257">
          <cell r="B257" t="str">
            <v>Plus: Cash</v>
          </cell>
          <cell r="G257" t="str">
            <v>Total Senior Debt / EBITDA</v>
          </cell>
          <cell r="J257">
            <v>0</v>
          </cell>
          <cell r="K257">
            <v>0</v>
          </cell>
          <cell r="L257">
            <v>0</v>
          </cell>
          <cell r="M257">
            <v>0</v>
          </cell>
          <cell r="N257">
            <v>0</v>
          </cell>
          <cell r="O257">
            <v>0</v>
          </cell>
        </row>
        <row r="258">
          <cell r="B258" t="str">
            <v>Equity Value</v>
          </cell>
          <cell r="E258">
            <v>272174.81547990569</v>
          </cell>
          <cell r="R258" t="str">
            <v>Debt</v>
          </cell>
          <cell r="T258">
            <v>0</v>
          </cell>
          <cell r="U258">
            <v>0</v>
          </cell>
          <cell r="V258">
            <v>0</v>
          </cell>
          <cell r="W258">
            <v>0</v>
          </cell>
          <cell r="X258">
            <v>0</v>
          </cell>
          <cell r="Y258">
            <v>0</v>
          </cell>
        </row>
        <row r="259">
          <cell r="R259" t="str">
            <v>% Repaid</v>
          </cell>
          <cell r="T259" t="e">
            <v>#DIV/0!</v>
          </cell>
          <cell r="U259" t="e">
            <v>#DIV/0!</v>
          </cell>
          <cell r="V259" t="e">
            <v>#DIV/0!</v>
          </cell>
          <cell r="W259" t="e">
            <v>#DIV/0!</v>
          </cell>
          <cell r="X259" t="e">
            <v>#DIV/0!</v>
          </cell>
          <cell r="Y259" t="e">
            <v>#DIV/0!</v>
          </cell>
        </row>
        <row r="261">
          <cell r="R261" t="str">
            <v>Debt / LTM EBITDA</v>
          </cell>
          <cell r="T261">
            <v>0</v>
          </cell>
          <cell r="U261">
            <v>0</v>
          </cell>
          <cell r="V261">
            <v>0</v>
          </cell>
          <cell r="W261">
            <v>0</v>
          </cell>
          <cell r="X261">
            <v>0</v>
          </cell>
          <cell r="Y261">
            <v>0</v>
          </cell>
        </row>
        <row r="262">
          <cell r="R262" t="str">
            <v>EBITDA / Interest</v>
          </cell>
          <cell r="T262" t="str">
            <v>NMF</v>
          </cell>
          <cell r="U262" t="str">
            <v>NMF</v>
          </cell>
          <cell r="V262" t="str">
            <v>NMF</v>
          </cell>
          <cell r="W262" t="str">
            <v>NMF</v>
          </cell>
          <cell r="X262" t="str">
            <v>NMF</v>
          </cell>
          <cell r="Y262" t="str">
            <v>NMF</v>
          </cell>
        </row>
        <row r="263">
          <cell r="J263" t="str">
            <v>Projected Fiscal Year Ending December 31,</v>
          </cell>
        </row>
        <row r="264">
          <cell r="B264" t="str">
            <v>DEBT CAPACITY ANALYSIS</v>
          </cell>
          <cell r="G264" t="str">
            <v>SUMMARY CAPITALIZATION</v>
          </cell>
          <cell r="J264">
            <v>2007</v>
          </cell>
          <cell r="K264">
            <v>2008</v>
          </cell>
          <cell r="L264">
            <v>2009</v>
          </cell>
          <cell r="M264">
            <v>2010</v>
          </cell>
          <cell r="N264">
            <v>2011</v>
          </cell>
          <cell r="O264">
            <v>2012</v>
          </cell>
        </row>
        <row r="265">
          <cell r="B265" t="str">
            <v>2007 EBITDA</v>
          </cell>
          <cell r="E265">
            <v>19687.134143009054</v>
          </cell>
          <cell r="G265" t="str">
            <v>Cash &amp; Equivalents</v>
          </cell>
          <cell r="J265">
            <v>0</v>
          </cell>
          <cell r="K265">
            <v>18312.242646976847</v>
          </cell>
          <cell r="L265">
            <v>43252.364646086411</v>
          </cell>
          <cell r="M265">
            <v>73748.835215860992</v>
          </cell>
          <cell r="N265">
            <v>108981.19653105148</v>
          </cell>
          <cell r="O265">
            <v>149503.8515546241</v>
          </cell>
        </row>
        <row r="266">
          <cell r="B266" t="str">
            <v>Max. Leverage</v>
          </cell>
          <cell r="E266">
            <v>0</v>
          </cell>
        </row>
        <row r="267">
          <cell r="B267" t="str">
            <v>Max. Debt Capacity</v>
          </cell>
          <cell r="E267">
            <v>0</v>
          </cell>
          <cell r="G267" t="str">
            <v>Bank Debt</v>
          </cell>
          <cell r="J267">
            <v>0</v>
          </cell>
          <cell r="K267">
            <v>0</v>
          </cell>
          <cell r="L267">
            <v>0</v>
          </cell>
          <cell r="M267">
            <v>0</v>
          </cell>
          <cell r="N267">
            <v>0</v>
          </cell>
          <cell r="O267">
            <v>0</v>
          </cell>
        </row>
        <row r="268">
          <cell r="B268" t="str">
            <v>Max. Senior Leverage</v>
          </cell>
          <cell r="E268">
            <v>0</v>
          </cell>
          <cell r="G268" t="str">
            <v>Total Debt</v>
          </cell>
          <cell r="J268">
            <v>0</v>
          </cell>
          <cell r="K268">
            <v>0</v>
          </cell>
          <cell r="L268">
            <v>0</v>
          </cell>
          <cell r="M268">
            <v>0</v>
          </cell>
          <cell r="N268">
            <v>0</v>
          </cell>
          <cell r="O268">
            <v>0</v>
          </cell>
        </row>
        <row r="269">
          <cell r="B269" t="str">
            <v>Max Senior Capacity</v>
          </cell>
          <cell r="E269">
            <v>0</v>
          </cell>
          <cell r="G269" t="str">
            <v xml:space="preserve">% of Initial Debt Repaid </v>
          </cell>
          <cell r="J269" t="e">
            <v>#DIV/0!</v>
          </cell>
          <cell r="K269" t="e">
            <v>#DIV/0!</v>
          </cell>
          <cell r="L269" t="e">
            <v>#DIV/0!</v>
          </cell>
          <cell r="M269" t="e">
            <v>#DIV/0!</v>
          </cell>
          <cell r="N269" t="e">
            <v>#DIV/0!</v>
          </cell>
          <cell r="O269" t="e">
            <v>#DIV/0!</v>
          </cell>
          <cell r="R269" t="str">
            <v>OUTPUT FOR SLIDES</v>
          </cell>
        </row>
        <row r="270">
          <cell r="B270" t="str">
            <v>Less: Assumed Debt</v>
          </cell>
          <cell r="E270">
            <v>0</v>
          </cell>
        </row>
        <row r="271">
          <cell r="B271" t="str">
            <v>New Senior Debt Capacity</v>
          </cell>
          <cell r="E271">
            <v>0</v>
          </cell>
          <cell r="G271" t="str">
            <v>Common Equity</v>
          </cell>
          <cell r="J271">
            <v>272174.81547990569</v>
          </cell>
          <cell r="K271">
            <v>286681.82323952822</v>
          </cell>
          <cell r="L271">
            <v>306360.29699032474</v>
          </cell>
          <cell r="M271">
            <v>333879.84847654472</v>
          </cell>
          <cell r="N271">
            <v>366472.90493265801</v>
          </cell>
          <cell r="O271">
            <v>403920.12056257162</v>
          </cell>
          <cell r="R271" t="str">
            <v>Sources of Funds</v>
          </cell>
          <cell r="T271" t="str">
            <v>Amount</v>
          </cell>
          <cell r="U271" t="str">
            <v>% of Total</v>
          </cell>
        </row>
        <row r="272">
          <cell r="B272" t="str">
            <v>New Sub Debt Capacity</v>
          </cell>
          <cell r="E272">
            <v>0</v>
          </cell>
          <cell r="G272" t="str">
            <v>Total Capitalization</v>
          </cell>
          <cell r="J272">
            <v>272174.81547990569</v>
          </cell>
          <cell r="K272">
            <v>286681.82323952822</v>
          </cell>
          <cell r="L272">
            <v>306360.29699032474</v>
          </cell>
          <cell r="M272">
            <v>333879.84847654472</v>
          </cell>
          <cell r="N272">
            <v>366472.90493265801</v>
          </cell>
          <cell r="O272">
            <v>403920.12056257162</v>
          </cell>
          <cell r="R272" t="str">
            <v>Excess Cash (1)</v>
          </cell>
          <cell r="T272">
            <v>0</v>
          </cell>
          <cell r="U272">
            <v>0</v>
          </cell>
        </row>
        <row r="273">
          <cell r="R273" t="str">
            <v>Senior Bank Debt</v>
          </cell>
          <cell r="T273">
            <v>0</v>
          </cell>
          <cell r="U273">
            <v>0</v>
          </cell>
        </row>
        <row r="274">
          <cell r="R274" t="str">
            <v>Sponsor Equity</v>
          </cell>
          <cell r="T274">
            <v>272174.81547990569</v>
          </cell>
          <cell r="U274">
            <v>1</v>
          </cell>
        </row>
        <row r="275">
          <cell r="R275" t="str">
            <v>Total Sources</v>
          </cell>
          <cell r="T275">
            <v>272174.81547990569</v>
          </cell>
          <cell r="U275">
            <v>1</v>
          </cell>
        </row>
        <row r="277">
          <cell r="R277" t="str">
            <v>Uses of Funds</v>
          </cell>
        </row>
        <row r="278">
          <cell r="B278" t="str">
            <v>USES OF FUNDS</v>
          </cell>
          <cell r="G278" t="str">
            <v>SOURCES OF FUNDS</v>
          </cell>
          <cell r="I278" t="str">
            <v>Amount</v>
          </cell>
          <cell r="J278" t="str">
            <v>% of Total</v>
          </cell>
          <cell r="K278" t="str">
            <v>Rate</v>
          </cell>
          <cell r="L278" t="str">
            <v>Fees</v>
          </cell>
          <cell r="R278" t="str">
            <v>Purchase Equity</v>
          </cell>
          <cell r="T278">
            <v>272174.81547990569</v>
          </cell>
        </row>
        <row r="279">
          <cell r="B279" t="str">
            <v>Purchase Equity</v>
          </cell>
          <cell r="E279">
            <v>272174.81547990569</v>
          </cell>
          <cell r="G279" t="str">
            <v>Excess Cash</v>
          </cell>
          <cell r="I279">
            <v>0</v>
          </cell>
          <cell r="J279">
            <v>0</v>
          </cell>
          <cell r="K279">
            <v>0.04</v>
          </cell>
          <cell r="L279" t="str">
            <v>--</v>
          </cell>
          <cell r="R279" t="str">
            <v>Debt Refinanced</v>
          </cell>
          <cell r="T279">
            <v>0</v>
          </cell>
        </row>
        <row r="280">
          <cell r="B280" t="str">
            <v xml:space="preserve">Payoff Debt </v>
          </cell>
          <cell r="E280">
            <v>0</v>
          </cell>
          <cell r="G280" t="str">
            <v>Bank Debt</v>
          </cell>
          <cell r="I280">
            <v>0</v>
          </cell>
          <cell r="J280">
            <v>0</v>
          </cell>
          <cell r="K280">
            <v>0.1072</v>
          </cell>
          <cell r="L280">
            <v>2.5000000000000001E-2</v>
          </cell>
          <cell r="R280" t="str">
            <v>Deferred Financing Fees</v>
          </cell>
          <cell r="T280">
            <v>0</v>
          </cell>
        </row>
        <row r="281">
          <cell r="B281" t="str">
            <v>Transaction Expenses</v>
          </cell>
          <cell r="E281">
            <v>0</v>
          </cell>
          <cell r="G281" t="str">
            <v>Sponsor Equity</v>
          </cell>
          <cell r="I281">
            <v>272174.81547990569</v>
          </cell>
          <cell r="J281">
            <v>1</v>
          </cell>
          <cell r="K281" t="str">
            <v>--</v>
          </cell>
          <cell r="L281" t="str">
            <v>--</v>
          </cell>
          <cell r="R281" t="str">
            <v>Total Uses</v>
          </cell>
          <cell r="T281">
            <v>272174.81547990569</v>
          </cell>
        </row>
        <row r="282">
          <cell r="B282" t="str">
            <v>Deferred Financing Fees</v>
          </cell>
          <cell r="E282">
            <v>0</v>
          </cell>
          <cell r="G282" t="str">
            <v>Total Sources</v>
          </cell>
          <cell r="I282">
            <v>272174.81547990569</v>
          </cell>
          <cell r="J282">
            <v>1</v>
          </cell>
        </row>
        <row r="283">
          <cell r="B283" t="str">
            <v>Total Uses</v>
          </cell>
          <cell r="E283">
            <v>272174.81547990569</v>
          </cell>
        </row>
        <row r="284">
          <cell r="R284" t="str">
            <v>CHECK</v>
          </cell>
          <cell r="T284">
            <v>0</v>
          </cell>
        </row>
        <row r="285">
          <cell r="R285" t="str">
            <v>CHECK</v>
          </cell>
          <cell r="T285">
            <v>0</v>
          </cell>
        </row>
        <row r="286">
          <cell r="T286">
            <v>272174.81547990569</v>
          </cell>
          <cell r="Y286">
            <v>272174.81547990569</v>
          </cell>
        </row>
        <row r="287">
          <cell r="B287" t="str">
            <v>PROJECT MASTERS</v>
          </cell>
        </row>
        <row r="288">
          <cell r="B288" t="str">
            <v>RETURNS ANALYSIS</v>
          </cell>
          <cell r="P288" t="str">
            <v>Strictly Private &amp; Confidential</v>
          </cell>
        </row>
        <row r="291">
          <cell r="J291" t="str">
            <v>Projected Fiscal Year Ending December 31,</v>
          </cell>
        </row>
        <row r="292">
          <cell r="B292" t="str">
            <v>(US$ in 000's)</v>
          </cell>
          <cell r="J292">
            <v>2007</v>
          </cell>
          <cell r="K292">
            <v>2008</v>
          </cell>
          <cell r="L292">
            <v>2009</v>
          </cell>
          <cell r="M292">
            <v>2010</v>
          </cell>
          <cell r="N292">
            <v>2011</v>
          </cell>
          <cell r="O292">
            <v>2012</v>
          </cell>
        </row>
        <row r="295">
          <cell r="B295" t="str">
            <v>Projected EBITDA</v>
          </cell>
          <cell r="J295">
            <v>19687.134143009054</v>
          </cell>
          <cell r="K295">
            <v>27217.481547990566</v>
          </cell>
          <cell r="L295">
            <v>38716.855617862864</v>
          </cell>
          <cell r="M295">
            <v>45619.935202565728</v>
          </cell>
          <cell r="N295">
            <v>52388.855411080032</v>
          </cell>
          <cell r="O295">
            <v>60103.15782594058</v>
          </cell>
        </row>
        <row r="296">
          <cell r="B296" t="str">
            <v>Exit Multiple</v>
          </cell>
          <cell r="K296">
            <v>10</v>
          </cell>
          <cell r="L296">
            <v>10</v>
          </cell>
          <cell r="M296">
            <v>10</v>
          </cell>
          <cell r="N296">
            <v>10</v>
          </cell>
          <cell r="O296">
            <v>10</v>
          </cell>
        </row>
        <row r="297">
          <cell r="B297" t="str">
            <v>Enterprise Value</v>
          </cell>
          <cell r="K297">
            <v>272174.81547990569</v>
          </cell>
          <cell r="L297">
            <v>387168.55617862864</v>
          </cell>
          <cell r="M297">
            <v>456199.35202565731</v>
          </cell>
          <cell r="N297">
            <v>523888.55411080032</v>
          </cell>
          <cell r="O297">
            <v>601031.5782594058</v>
          </cell>
        </row>
        <row r="299">
          <cell r="B299" t="str">
            <v>Less: Total Debt</v>
          </cell>
          <cell r="J299">
            <v>0</v>
          </cell>
          <cell r="K299">
            <v>0</v>
          </cell>
          <cell r="L299">
            <v>0</v>
          </cell>
          <cell r="M299">
            <v>0</v>
          </cell>
          <cell r="N299">
            <v>0</v>
          </cell>
          <cell r="O299">
            <v>0</v>
          </cell>
        </row>
        <row r="300">
          <cell r="B300" t="str">
            <v>Less: Minority Interest</v>
          </cell>
          <cell r="J300">
            <v>0</v>
          </cell>
          <cell r="K300">
            <v>0</v>
          </cell>
          <cell r="L300">
            <v>0</v>
          </cell>
          <cell r="M300">
            <v>0</v>
          </cell>
          <cell r="N300">
            <v>0</v>
          </cell>
          <cell r="O300">
            <v>0</v>
          </cell>
        </row>
        <row r="301">
          <cell r="B301" t="str">
            <v>Plus: Cash</v>
          </cell>
          <cell r="J301">
            <v>0</v>
          </cell>
          <cell r="K301">
            <v>18312.242646976847</v>
          </cell>
          <cell r="L301">
            <v>43252.364646086411</v>
          </cell>
          <cell r="M301">
            <v>73748.835215860992</v>
          </cell>
          <cell r="N301">
            <v>108981.19653105148</v>
          </cell>
          <cell r="O301">
            <v>149503.8515546241</v>
          </cell>
        </row>
        <row r="302">
          <cell r="B302" t="str">
            <v>Equity Value</v>
          </cell>
          <cell r="K302">
            <v>290487.05812688253</v>
          </cell>
          <cell r="L302">
            <v>430420.92082471505</v>
          </cell>
          <cell r="M302">
            <v>529948.18724151829</v>
          </cell>
          <cell r="N302">
            <v>632869.7506418518</v>
          </cell>
          <cell r="O302">
            <v>750535.42981402995</v>
          </cell>
        </row>
        <row r="306">
          <cell r="K306" t="str">
            <v>Projected Fiscal Year Ending December 31,</v>
          </cell>
        </row>
        <row r="307">
          <cell r="B307" t="str">
            <v>(US$ in 000's)</v>
          </cell>
          <cell r="I307" t="str">
            <v>IRR</v>
          </cell>
          <cell r="J307">
            <v>2008</v>
          </cell>
          <cell r="K307">
            <v>2008</v>
          </cell>
          <cell r="L307">
            <v>2009</v>
          </cell>
          <cell r="M307">
            <v>2010</v>
          </cell>
          <cell r="N307">
            <v>2011</v>
          </cell>
          <cell r="O307">
            <v>2012</v>
          </cell>
          <cell r="T307" t="str">
            <v>For Returns Analysis</v>
          </cell>
        </row>
        <row r="308">
          <cell r="B308" t="str">
            <v>Financial Sponsor Returns</v>
          </cell>
          <cell r="I308">
            <v>6.7091318964958209</v>
          </cell>
          <cell r="J308">
            <v>-272174.81547990569</v>
          </cell>
          <cell r="K308">
            <v>290487.05812688253</v>
          </cell>
          <cell r="L308">
            <v>0</v>
          </cell>
          <cell r="M308">
            <v>0</v>
          </cell>
          <cell r="N308">
            <v>0</v>
          </cell>
          <cell r="O308">
            <v>0</v>
          </cell>
          <cell r="T308">
            <v>39447</v>
          </cell>
          <cell r="U308">
            <v>39813</v>
          </cell>
        </row>
        <row r="309">
          <cell r="I309">
            <v>25.714847445487965</v>
          </cell>
          <cell r="J309">
            <v>-272174.81547990569</v>
          </cell>
          <cell r="K309">
            <v>0</v>
          </cell>
          <cell r="L309">
            <v>430420.92082471505</v>
          </cell>
          <cell r="M309">
            <v>0</v>
          </cell>
          <cell r="N309">
            <v>0</v>
          </cell>
          <cell r="O309">
            <v>0</v>
          </cell>
          <cell r="T309">
            <v>39447</v>
          </cell>
          <cell r="U309">
            <v>39813</v>
          </cell>
          <cell r="V309">
            <v>40178</v>
          </cell>
        </row>
        <row r="310">
          <cell r="I310">
            <v>24.84576404094696</v>
          </cell>
          <cell r="J310">
            <v>-272174.81547990569</v>
          </cell>
          <cell r="K310">
            <v>0</v>
          </cell>
          <cell r="L310">
            <v>0</v>
          </cell>
          <cell r="M310">
            <v>529948.18724151829</v>
          </cell>
          <cell r="N310">
            <v>0</v>
          </cell>
          <cell r="O310">
            <v>0</v>
          </cell>
          <cell r="T310">
            <v>39447</v>
          </cell>
          <cell r="U310">
            <v>39813</v>
          </cell>
          <cell r="V310">
            <v>40178</v>
          </cell>
          <cell r="W310">
            <v>40543</v>
          </cell>
        </row>
        <row r="311">
          <cell r="I311">
            <v>23.467851281166077</v>
          </cell>
          <cell r="J311">
            <v>-272174.81547990569</v>
          </cell>
          <cell r="K311">
            <v>0</v>
          </cell>
          <cell r="L311">
            <v>0</v>
          </cell>
          <cell r="M311">
            <v>0</v>
          </cell>
          <cell r="N311">
            <v>632869.7506418518</v>
          </cell>
          <cell r="O311">
            <v>0</v>
          </cell>
          <cell r="T311">
            <v>39447</v>
          </cell>
          <cell r="U311">
            <v>39813</v>
          </cell>
          <cell r="V311">
            <v>40178</v>
          </cell>
          <cell r="W311">
            <v>40543</v>
          </cell>
          <cell r="X311">
            <v>40908</v>
          </cell>
        </row>
        <row r="312">
          <cell r="I312">
            <v>22.463933825492859</v>
          </cell>
          <cell r="J312">
            <v>-272174.81547990569</v>
          </cell>
          <cell r="K312">
            <v>0</v>
          </cell>
          <cell r="L312">
            <v>0</v>
          </cell>
          <cell r="M312">
            <v>0</v>
          </cell>
          <cell r="N312">
            <v>0</v>
          </cell>
          <cell r="O312">
            <v>750535.42981402995</v>
          </cell>
          <cell r="T312">
            <v>39447</v>
          </cell>
          <cell r="U312">
            <v>39813</v>
          </cell>
          <cell r="V312">
            <v>40178</v>
          </cell>
          <cell r="W312">
            <v>40543</v>
          </cell>
          <cell r="X312">
            <v>40908</v>
          </cell>
          <cell r="Y312">
            <v>41274</v>
          </cell>
        </row>
        <row r="316">
          <cell r="B316" t="str">
            <v>3 YEAR EXIT SENSITIVITY ANALYSIS</v>
          </cell>
          <cell r="J316" t="str">
            <v>5 YEAR EXIT SENSITIVITY ANALYSIS</v>
          </cell>
        </row>
        <row r="317">
          <cell r="B317" t="str">
            <v>Entrance</v>
          </cell>
          <cell r="C317" t="str">
            <v>Exit Multiple</v>
          </cell>
          <cell r="J317" t="str">
            <v>Entrance</v>
          </cell>
          <cell r="K317" t="str">
            <v>Exit Multiple</v>
          </cell>
        </row>
        <row r="318">
          <cell r="B318">
            <v>24.84576404094696</v>
          </cell>
          <cell r="C318">
            <v>8</v>
          </cell>
          <cell r="D318">
            <v>8.5</v>
          </cell>
          <cell r="E318">
            <v>9</v>
          </cell>
          <cell r="F318">
            <v>9.5</v>
          </cell>
          <cell r="G318">
            <v>10</v>
          </cell>
          <cell r="J318">
            <v>22.463933825492859</v>
          </cell>
          <cell r="K318">
            <v>8</v>
          </cell>
          <cell r="L318">
            <v>8.5</v>
          </cell>
          <cell r="M318">
            <v>9</v>
          </cell>
          <cell r="N318">
            <v>9.5</v>
          </cell>
          <cell r="O318">
            <v>10</v>
          </cell>
        </row>
        <row r="319">
          <cell r="B319">
            <v>8</v>
          </cell>
          <cell r="C319">
            <v>26.27579748630523</v>
          </cell>
          <cell r="D319">
            <v>28.42545211315155</v>
          </cell>
          <cell r="E319">
            <v>30.505364537239078</v>
          </cell>
          <cell r="F319">
            <v>32.520926594734192</v>
          </cell>
          <cell r="G319">
            <v>34.476895928382881</v>
          </cell>
          <cell r="J319">
            <v>8</v>
          </cell>
          <cell r="K319">
            <v>23.658741116523743</v>
          </cell>
          <cell r="L319">
            <v>24.814715981483456</v>
          </cell>
          <cell r="M319">
            <v>25.929333567619327</v>
          </cell>
          <cell r="N319">
            <v>27.005780339241035</v>
          </cell>
          <cell r="O319">
            <v>28.04687678813934</v>
          </cell>
        </row>
        <row r="320">
          <cell r="B320">
            <v>8.5</v>
          </cell>
          <cell r="C320">
            <v>23.751881718635559</v>
          </cell>
          <cell r="D320">
            <v>25.858572125434875</v>
          </cell>
          <cell r="E320">
            <v>27.896911501884468</v>
          </cell>
          <cell r="F320">
            <v>29.872187972068787</v>
          </cell>
          <cell r="G320">
            <v>31.789062619209286</v>
          </cell>
          <cell r="J320">
            <v>8.5</v>
          </cell>
          <cell r="K320">
            <v>22.170062661170959</v>
          </cell>
          <cell r="L320">
            <v>23.312121033668522</v>
          </cell>
          <cell r="M320">
            <v>24.413320422172546</v>
          </cell>
          <cell r="N320">
            <v>25.476807951927182</v>
          </cell>
          <cell r="O320">
            <v>26.505371928215027</v>
          </cell>
        </row>
        <row r="321">
          <cell r="B321">
            <v>9</v>
          </cell>
          <cell r="C321">
            <v>21.418492197990417</v>
          </cell>
          <cell r="D321">
            <v>23.485459685325623</v>
          </cell>
          <cell r="E321">
            <v>25.485364794731126</v>
          </cell>
          <cell r="F321">
            <v>27.423397898674018</v>
          </cell>
          <cell r="G321">
            <v>29.304128289222721</v>
          </cell>
          <cell r="J321">
            <v>9</v>
          </cell>
          <cell r="K321">
            <v>20.782917141914371</v>
          </cell>
          <cell r="L321">
            <v>21.912009119987488</v>
          </cell>
          <cell r="M321">
            <v>23.000704646110538</v>
          </cell>
          <cell r="N321">
            <v>24.052117466926575</v>
          </cell>
          <cell r="O321">
            <v>25.069002509117134</v>
          </cell>
        </row>
        <row r="322">
          <cell r="B322">
            <v>9.5</v>
          </cell>
          <cell r="C322">
            <v>19.251800179481513</v>
          </cell>
          <cell r="D322">
            <v>21.281883120536808</v>
          </cell>
          <cell r="E322">
            <v>23.246100544929511</v>
          </cell>
          <cell r="F322">
            <v>25.149549841880802</v>
          </cell>
          <cell r="G322">
            <v>26.996719241142287</v>
          </cell>
          <cell r="J322">
            <v>9.5</v>
          </cell>
          <cell r="K322">
            <v>19.485288262367249</v>
          </cell>
          <cell r="L322">
            <v>20.602249503135681</v>
          </cell>
          <cell r="M322">
            <v>21.679249405860904</v>
          </cell>
          <cell r="N322">
            <v>22.719365954399112</v>
          </cell>
          <cell r="O322">
            <v>23.725325465202328</v>
          </cell>
        </row>
        <row r="323">
          <cell r="B323">
            <v>10</v>
          </cell>
          <cell r="C323">
            <v>17.232021689414974</v>
          </cell>
          <cell r="D323">
            <v>19.227719902992249</v>
          </cell>
          <cell r="E323">
            <v>21.158670783042911</v>
          </cell>
          <cell r="F323">
            <v>23.029879927635196</v>
          </cell>
          <cell r="G323">
            <v>24.84576404094696</v>
          </cell>
          <cell r="J323">
            <v>10</v>
          </cell>
          <cell r="K323">
            <v>18.26712429523468</v>
          </cell>
          <cell r="L323">
            <v>19.372697472572327</v>
          </cell>
          <cell r="M323">
            <v>20.438715815544128</v>
          </cell>
          <cell r="N323">
            <v>21.46822988986969</v>
          </cell>
          <cell r="O323">
            <v>22.463933825492859</v>
          </cell>
        </row>
        <row r="327">
          <cell r="D327" t="str">
            <v>Implied 2008</v>
          </cell>
          <cell r="T327" t="str">
            <v>Implied 2008</v>
          </cell>
        </row>
        <row r="328">
          <cell r="C328" t="str">
            <v>Sponsor</v>
          </cell>
          <cell r="D328" t="str">
            <v>EV /</v>
          </cell>
          <cell r="E328" t="str">
            <v>Exit Multiple</v>
          </cell>
          <cell r="R328" t="str">
            <v>Transaction</v>
          </cell>
          <cell r="S328" t="str">
            <v>Sponsor</v>
          </cell>
          <cell r="T328" t="str">
            <v>EV /</v>
          </cell>
          <cell r="U328" t="str">
            <v>Exit Multiple</v>
          </cell>
        </row>
        <row r="329">
          <cell r="B329" t="str">
            <v xml:space="preserve">TV </v>
          </cell>
          <cell r="C329" t="str">
            <v>Equity</v>
          </cell>
          <cell r="D329">
            <v>22.463933825492859</v>
          </cell>
          <cell r="E329">
            <v>8</v>
          </cell>
          <cell r="F329">
            <v>9</v>
          </cell>
          <cell r="G329">
            <v>10</v>
          </cell>
          <cell r="R329" t="str">
            <v xml:space="preserve">Value </v>
          </cell>
          <cell r="S329" t="str">
            <v>Equity</v>
          </cell>
          <cell r="T329">
            <v>22.463933825492859</v>
          </cell>
          <cell r="U329">
            <v>8</v>
          </cell>
          <cell r="V329">
            <v>9</v>
          </cell>
          <cell r="W329">
            <v>10</v>
          </cell>
        </row>
        <row r="330">
          <cell r="B330">
            <v>150000</v>
          </cell>
          <cell r="C330">
            <v>150000</v>
          </cell>
          <cell r="D330">
            <v>5.5111638354752301</v>
          </cell>
          <cell r="E330">
            <v>33.216714262962341</v>
          </cell>
          <cell r="F330">
            <v>35.662807822227485</v>
          </cell>
          <cell r="G330">
            <v>37.944023013114922</v>
          </cell>
          <cell r="R330">
            <v>150000</v>
          </cell>
          <cell r="S330">
            <v>150000</v>
          </cell>
          <cell r="T330">
            <v>5.5111638354752301</v>
          </cell>
          <cell r="U330">
            <v>33.216714262962341</v>
          </cell>
          <cell r="V330">
            <v>35.662807822227485</v>
          </cell>
          <cell r="W330">
            <v>37.944023013114922</v>
          </cell>
        </row>
        <row r="331">
          <cell r="B331">
            <v>200000</v>
          </cell>
          <cell r="C331">
            <v>200000</v>
          </cell>
          <cell r="D331">
            <v>7.3482184473003072</v>
          </cell>
          <cell r="E331">
            <v>25.776157975196835</v>
          </cell>
          <cell r="F331">
            <v>28.08563053607941</v>
          </cell>
          <cell r="G331">
            <v>30.239432454109195</v>
          </cell>
          <cell r="R331">
            <v>200000</v>
          </cell>
          <cell r="S331">
            <v>200000</v>
          </cell>
          <cell r="T331">
            <v>7.3482184473003072</v>
          </cell>
          <cell r="U331">
            <v>25.776157975196835</v>
          </cell>
          <cell r="V331">
            <v>28.08563053607941</v>
          </cell>
          <cell r="W331">
            <v>30.239432454109195</v>
          </cell>
        </row>
        <row r="332">
          <cell r="B332">
            <v>250000</v>
          </cell>
          <cell r="C332">
            <v>250000</v>
          </cell>
          <cell r="D332">
            <v>9.1852730591253842</v>
          </cell>
          <cell r="E332">
            <v>20.292219519615177</v>
          </cell>
          <cell r="F332">
            <v>22.500997185707092</v>
          </cell>
          <cell r="G332">
            <v>24.56089198589325</v>
          </cell>
          <cell r="R332">
            <v>250000</v>
          </cell>
          <cell r="S332">
            <v>250000</v>
          </cell>
          <cell r="T332">
            <v>9.1852730591253842</v>
          </cell>
          <cell r="U332">
            <v>20.292219519615177</v>
          </cell>
          <cell r="V332">
            <v>22.500997185707092</v>
          </cell>
          <cell r="W332">
            <v>24.56089198589325</v>
          </cell>
        </row>
        <row r="333">
          <cell r="B333">
            <v>300000</v>
          </cell>
          <cell r="C333">
            <v>300000</v>
          </cell>
          <cell r="D333">
            <v>11.02232767095046</v>
          </cell>
          <cell r="E333">
            <v>15.989486575126652</v>
          </cell>
          <cell r="F333">
            <v>18.119258284568787</v>
          </cell>
          <cell r="G333">
            <v>20.105472207069393</v>
          </cell>
          <cell r="R333">
            <v>300000</v>
          </cell>
          <cell r="S333">
            <v>300000</v>
          </cell>
          <cell r="T333">
            <v>11.02232767095046</v>
          </cell>
          <cell r="U333">
            <v>15.989486575126652</v>
          </cell>
          <cell r="V333">
            <v>18.119258284568787</v>
          </cell>
          <cell r="W333">
            <v>20.105472207069393</v>
          </cell>
        </row>
        <row r="334">
          <cell r="B334">
            <v>350000</v>
          </cell>
          <cell r="C334">
            <v>350000</v>
          </cell>
          <cell r="D334">
            <v>12.859382282775538</v>
          </cell>
          <cell r="E334">
            <v>12.471873164176939</v>
          </cell>
          <cell r="F334">
            <v>14.53705370426178</v>
          </cell>
          <cell r="G334">
            <v>16.463032364845279</v>
          </cell>
          <cell r="R334">
            <v>350000</v>
          </cell>
          <cell r="S334">
            <v>350000</v>
          </cell>
          <cell r="T334">
            <v>12.859382282775538</v>
          </cell>
          <cell r="U334">
            <v>12.471873164176939</v>
          </cell>
          <cell r="V334">
            <v>14.53705370426178</v>
          </cell>
          <cell r="W334">
            <v>16.463032364845279</v>
          </cell>
        </row>
        <row r="338">
          <cell r="B338" t="str">
            <v>PROJECT MASTERS</v>
          </cell>
        </row>
        <row r="339">
          <cell r="B339" t="str">
            <v>RETURNS ANALYSIS</v>
          </cell>
          <cell r="P339" t="str">
            <v>Strictly Private &amp; Confidential</v>
          </cell>
        </row>
        <row r="341">
          <cell r="K341">
            <v>0.999</v>
          </cell>
          <cell r="L341">
            <v>1.9990000000000001</v>
          </cell>
          <cell r="M341">
            <v>2.9990000000000001</v>
          </cell>
          <cell r="N341">
            <v>3.9990000000000001</v>
          </cell>
          <cell r="O341">
            <v>4.9990000000000006</v>
          </cell>
        </row>
        <row r="342">
          <cell r="J342" t="str">
            <v>Projected Fiscal Year Ending December 31,</v>
          </cell>
        </row>
        <row r="343">
          <cell r="B343" t="str">
            <v>(US$ in 000's)</v>
          </cell>
          <cell r="J343">
            <v>2007</v>
          </cell>
          <cell r="K343">
            <v>2008</v>
          </cell>
          <cell r="L343">
            <v>2009</v>
          </cell>
          <cell r="M343">
            <v>2010</v>
          </cell>
          <cell r="N343">
            <v>2011</v>
          </cell>
          <cell r="O343">
            <v>2012</v>
          </cell>
        </row>
        <row r="344">
          <cell r="B344" t="str">
            <v>EBITDA</v>
          </cell>
          <cell r="J344">
            <v>19687.134143009054</v>
          </cell>
          <cell r="K344">
            <v>27217.481547990566</v>
          </cell>
          <cell r="L344">
            <v>38716.855617862864</v>
          </cell>
          <cell r="M344">
            <v>45619.935202565728</v>
          </cell>
          <cell r="N344">
            <v>52388.855411080032</v>
          </cell>
          <cell r="O344">
            <v>60103.15782594058</v>
          </cell>
        </row>
        <row r="346">
          <cell r="B346" t="str">
            <v>EBIT</v>
          </cell>
          <cell r="J346">
            <v>22318.473476342388</v>
          </cell>
          <cell r="K346">
            <v>30183.013787990567</v>
          </cell>
          <cell r="L346">
            <v>42029.9484807962</v>
          </cell>
          <cell r="M346">
            <v>48973.151780016393</v>
          </cell>
          <cell r="N346">
            <v>55783.800651628728</v>
          </cell>
          <cell r="O346">
            <v>63529.500876111219</v>
          </cell>
        </row>
        <row r="347">
          <cell r="B347" t="str">
            <v>Less: Deferred Fin. Fees</v>
          </cell>
          <cell r="D347">
            <v>10</v>
          </cell>
          <cell r="K347">
            <v>0</v>
          </cell>
          <cell r="L347">
            <v>0</v>
          </cell>
          <cell r="M347">
            <v>0</v>
          </cell>
          <cell r="N347">
            <v>0</v>
          </cell>
          <cell r="O347">
            <v>0</v>
          </cell>
        </row>
        <row r="348">
          <cell r="B348" t="str">
            <v>Adjusted EBIT</v>
          </cell>
          <cell r="J348">
            <v>22318.473476342388</v>
          </cell>
          <cell r="K348">
            <v>30183.013787990567</v>
          </cell>
          <cell r="L348">
            <v>42029.9484807962</v>
          </cell>
          <cell r="M348">
            <v>48973.151780016393</v>
          </cell>
          <cell r="N348">
            <v>55783.800651628728</v>
          </cell>
          <cell r="O348">
            <v>63529.500876111219</v>
          </cell>
        </row>
        <row r="350">
          <cell r="B350" t="str">
            <v>Interest Expense</v>
          </cell>
          <cell r="J350">
            <v>0</v>
          </cell>
          <cell r="K350">
            <v>0</v>
          </cell>
          <cell r="L350">
            <v>0</v>
          </cell>
          <cell r="M350">
            <v>0</v>
          </cell>
          <cell r="N350">
            <v>0</v>
          </cell>
          <cell r="O350">
            <v>0</v>
          </cell>
        </row>
        <row r="351">
          <cell r="B351" t="str">
            <v>Interest (Income)</v>
          </cell>
          <cell r="J351">
            <v>0</v>
          </cell>
          <cell r="K351">
            <v>-91.561213234884235</v>
          </cell>
          <cell r="L351">
            <v>-307.82303646531631</v>
          </cell>
          <cell r="M351">
            <v>-1170.0119986194741</v>
          </cell>
          <cell r="N351">
            <v>-1827.3003174691246</v>
          </cell>
          <cell r="O351">
            <v>-2584.8504808567559</v>
          </cell>
        </row>
        <row r="352">
          <cell r="B352" t="str">
            <v>Pre-Tax Income</v>
          </cell>
          <cell r="J352">
            <v>22318.473476342388</v>
          </cell>
          <cell r="K352">
            <v>30274.57500122545</v>
          </cell>
          <cell r="L352">
            <v>42337.771517261514</v>
          </cell>
          <cell r="M352">
            <v>50143.16377863587</v>
          </cell>
          <cell r="N352">
            <v>57611.100969097854</v>
          </cell>
          <cell r="O352">
            <v>66114.351356967978</v>
          </cell>
        </row>
        <row r="353">
          <cell r="B353" t="str">
            <v>Taxes Paid</v>
          </cell>
          <cell r="J353">
            <v>-7811.4657167198347</v>
          </cell>
          <cell r="K353">
            <v>-10596.101250428906</v>
          </cell>
          <cell r="L353">
            <v>-14818.220031041528</v>
          </cell>
          <cell r="M353">
            <v>-17550.107322522552</v>
          </cell>
          <cell r="N353">
            <v>-20163.885339184246</v>
          </cell>
          <cell r="O353">
            <v>-23140.022974938791</v>
          </cell>
        </row>
        <row r="354">
          <cell r="B354" t="str">
            <v>Net Income</v>
          </cell>
          <cell r="J354">
            <v>14507.007759622553</v>
          </cell>
          <cell r="K354">
            <v>19678.473750796544</v>
          </cell>
          <cell r="L354">
            <v>27519.551486219985</v>
          </cell>
          <cell r="M354">
            <v>32593.056456113318</v>
          </cell>
          <cell r="N354">
            <v>37447.215629913611</v>
          </cell>
          <cell r="O354">
            <v>42974.328382029184</v>
          </cell>
        </row>
        <row r="355">
          <cell r="B355" t="str">
            <v>Plus: Depreciation &amp; Amortization</v>
          </cell>
          <cell r="J355">
            <v>2631.3393333333333</v>
          </cell>
          <cell r="K355">
            <v>2965.53224</v>
          </cell>
          <cell r="L355">
            <v>3313.0928629333334</v>
          </cell>
          <cell r="M355">
            <v>3353.2165774506666</v>
          </cell>
          <cell r="N355">
            <v>3394.9452405486936</v>
          </cell>
          <cell r="O355">
            <v>3426.3430501706416</v>
          </cell>
        </row>
        <row r="356">
          <cell r="B356" t="str">
            <v>Less: Total Capex</v>
          </cell>
          <cell r="J356">
            <v>-2631.3393333333333</v>
          </cell>
          <cell r="K356">
            <v>-2965.53224</v>
          </cell>
          <cell r="L356">
            <v>-3313.0928629333334</v>
          </cell>
          <cell r="M356">
            <v>-3353.2165774506666</v>
          </cell>
          <cell r="N356">
            <v>-3394.9452405486936</v>
          </cell>
          <cell r="O356">
            <v>-3426.3430501706416</v>
          </cell>
        </row>
        <row r="357">
          <cell r="B357" t="str">
            <v>Less: Increase in Working Capital</v>
          </cell>
          <cell r="E357">
            <v>0.03</v>
          </cell>
          <cell r="J357">
            <v>-1326.7068943728718</v>
          </cell>
          <cell r="K357">
            <v>-1366.2311038196967</v>
          </cell>
          <cell r="L357">
            <v>-2579.4294871104248</v>
          </cell>
          <cell r="M357">
            <v>-2096.5858863387366</v>
          </cell>
          <cell r="N357">
            <v>-2214.8543147231212</v>
          </cell>
          <cell r="O357">
            <v>-2451.6733584565845</v>
          </cell>
        </row>
        <row r="358">
          <cell r="B358" t="str">
            <v>Cash Flow Available to Service Debt</v>
          </cell>
          <cell r="J358">
            <v>13180.300865249681</v>
          </cell>
          <cell r="K358">
            <v>18312.242646976847</v>
          </cell>
          <cell r="L358">
            <v>24940.12199910956</v>
          </cell>
          <cell r="M358">
            <v>30496.470569774585</v>
          </cell>
          <cell r="N358">
            <v>35232.361315190486</v>
          </cell>
          <cell r="O358">
            <v>40522.655023572603</v>
          </cell>
        </row>
        <row r="360">
          <cell r="B360" t="str">
            <v>DEBT &amp; CASH SCHEDULE</v>
          </cell>
        </row>
        <row r="362">
          <cell r="B362" t="str">
            <v>Bank Debt</v>
          </cell>
        </row>
        <row r="363">
          <cell r="B363" t="str">
            <v>Beginning Balance</v>
          </cell>
          <cell r="K363">
            <v>0</v>
          </cell>
          <cell r="L363">
            <v>0</v>
          </cell>
          <cell r="M363">
            <v>0</v>
          </cell>
          <cell r="N363">
            <v>0</v>
          </cell>
          <cell r="O363">
            <v>0</v>
          </cell>
        </row>
        <row r="364">
          <cell r="B364" t="str">
            <v>Optional Repayments</v>
          </cell>
          <cell r="D364" t="str">
            <v>Optional Repayments?</v>
          </cell>
          <cell r="F364">
            <v>1</v>
          </cell>
          <cell r="K364">
            <v>0</v>
          </cell>
          <cell r="L364">
            <v>0</v>
          </cell>
          <cell r="M364">
            <v>0</v>
          </cell>
          <cell r="N364">
            <v>0</v>
          </cell>
          <cell r="O364">
            <v>0</v>
          </cell>
        </row>
        <row r="365">
          <cell r="B365" t="str">
            <v>Ending Balance</v>
          </cell>
          <cell r="J365">
            <v>0</v>
          </cell>
          <cell r="K365">
            <v>0</v>
          </cell>
          <cell r="L365">
            <v>0</v>
          </cell>
          <cell r="M365">
            <v>0</v>
          </cell>
          <cell r="N365">
            <v>0</v>
          </cell>
          <cell r="O365">
            <v>0</v>
          </cell>
        </row>
        <row r="366">
          <cell r="B366" t="str">
            <v>Interest</v>
          </cell>
          <cell r="C366">
            <v>0.1072</v>
          </cell>
          <cell r="D366" t="str">
            <v>Average Interest?</v>
          </cell>
          <cell r="F366">
            <v>1</v>
          </cell>
          <cell r="J366">
            <v>0</v>
          </cell>
          <cell r="K366">
            <v>0</v>
          </cell>
          <cell r="L366">
            <v>0</v>
          </cell>
          <cell r="M366">
            <v>0</v>
          </cell>
          <cell r="N366">
            <v>0</v>
          </cell>
          <cell r="O366">
            <v>0</v>
          </cell>
        </row>
        <row r="368">
          <cell r="B368" t="str">
            <v>Cash Available, Post-Voluntary Repayment of Bank Debt</v>
          </cell>
          <cell r="K368">
            <v>18312.242646976847</v>
          </cell>
          <cell r="L368">
            <v>24940.12199910956</v>
          </cell>
          <cell r="M368">
            <v>30496.470569774585</v>
          </cell>
          <cell r="N368">
            <v>35232.361315190486</v>
          </cell>
          <cell r="O368">
            <v>40522.655023572603</v>
          </cell>
        </row>
        <row r="370">
          <cell r="B370" t="str">
            <v>Total Debt</v>
          </cell>
          <cell r="J370">
            <v>0</v>
          </cell>
          <cell r="K370">
            <v>0</v>
          </cell>
          <cell r="L370">
            <v>0</v>
          </cell>
          <cell r="M370">
            <v>0</v>
          </cell>
          <cell r="N370">
            <v>0</v>
          </cell>
          <cell r="O370">
            <v>0</v>
          </cell>
        </row>
        <row r="371">
          <cell r="B371" t="str">
            <v>Total Interest Expense</v>
          </cell>
          <cell r="J371">
            <v>0</v>
          </cell>
          <cell r="K371">
            <v>0</v>
          </cell>
          <cell r="L371">
            <v>0</v>
          </cell>
          <cell r="M371">
            <v>0</v>
          </cell>
          <cell r="N371">
            <v>0</v>
          </cell>
          <cell r="O371">
            <v>0</v>
          </cell>
        </row>
        <row r="373">
          <cell r="B373" t="str">
            <v>Cash &amp; Equivalents</v>
          </cell>
        </row>
        <row r="374">
          <cell r="B374" t="str">
            <v>Beginning Balance</v>
          </cell>
          <cell r="J374">
            <v>0</v>
          </cell>
          <cell r="K374">
            <v>0</v>
          </cell>
          <cell r="L374">
            <v>18312.242646976847</v>
          </cell>
          <cell r="M374">
            <v>43252.364646086411</v>
          </cell>
          <cell r="N374">
            <v>73748.835215860992</v>
          </cell>
          <cell r="O374">
            <v>108981.19653105148</v>
          </cell>
        </row>
        <row r="375">
          <cell r="B375" t="str">
            <v>Additions</v>
          </cell>
          <cell r="K375">
            <v>18312.242646976847</v>
          </cell>
          <cell r="L375">
            <v>24940.12199910956</v>
          </cell>
          <cell r="M375">
            <v>30496.470569774585</v>
          </cell>
          <cell r="N375">
            <v>35232.361315190486</v>
          </cell>
          <cell r="O375">
            <v>40522.655023572603</v>
          </cell>
        </row>
        <row r="376">
          <cell r="B376" t="str">
            <v>Ending Balance</v>
          </cell>
          <cell r="J376">
            <v>0</v>
          </cell>
          <cell r="K376">
            <v>18312.242646976847</v>
          </cell>
          <cell r="L376">
            <v>43252.364646086411</v>
          </cell>
          <cell r="M376">
            <v>73748.835215860992</v>
          </cell>
          <cell r="N376">
            <v>108981.19653105148</v>
          </cell>
          <cell r="O376">
            <v>149503.8515546241</v>
          </cell>
        </row>
        <row r="377">
          <cell r="B377" t="str">
            <v>Interest</v>
          </cell>
          <cell r="C377">
            <v>0.02</v>
          </cell>
          <cell r="J377">
            <v>0</v>
          </cell>
          <cell r="K377">
            <v>91.561213234884235</v>
          </cell>
          <cell r="L377">
            <v>307.82303646531631</v>
          </cell>
          <cell r="M377">
            <v>1170.0119986194741</v>
          </cell>
          <cell r="N377">
            <v>1827.3003174691246</v>
          </cell>
          <cell r="O377">
            <v>2584.8504808567559</v>
          </cell>
        </row>
        <row r="379">
          <cell r="A379" t="str">
            <v>X</v>
          </cell>
        </row>
      </sheetData>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F4"/>
      <sheetName val="TSH"/>
      <sheetName val="TLR4"/>
      <sheetName val="Main"/>
      <sheetName val="Bbbl_Chrts"/>
      <sheetName val="2006"/>
      <sheetName val="06Pivot"/>
      <sheetName val="05A-06Pivot"/>
      <sheetName val="05A-06Pivot FCF"/>
      <sheetName val="2005A-2006"/>
      <sheetName val="2005L-2006"/>
      <sheetName val="05L-06Pivot"/>
      <sheetName val="05L-06Pivot FCF"/>
      <sheetName val="Margin Charts-0I 05L"/>
      <sheetName val="Margin Charts-FCF 05L"/>
      <sheetName val="Margin Charts-FCF 05A"/>
      <sheetName val="TLR3"/>
      <sheetName val="ROIC FCF Trends"/>
      <sheetName val="Correlation"/>
      <sheetName val="2004-2006"/>
      <sheetName val="04-06Pivot"/>
      <sheetName val="05A-06 MGPivot"/>
      <sheetName val="05A-06MGPivot FCF"/>
      <sheetName val="No West"/>
      <sheetName val="TL2"/>
      <sheetName val="TLR1"/>
      <sheetName val="TLR2"/>
      <sheetName val="TL"/>
      <sheetName val="TF1"/>
      <sheetName val="TF2"/>
      <sheetName val="TF3"/>
      <sheetName val="TSH1"/>
      <sheetName val="TSH2"/>
      <sheetName val="Mkt"/>
      <sheetName val="CognosData"/>
      <sheetName val="Schedule 2"/>
      <sheetName val="Schedule 3B"/>
      <sheetName val="Capex detail"/>
      <sheetName val="DiscOps Adjustment"/>
      <sheetName val="Over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
          <cell r="A1" t="str">
            <v>MG</v>
          </cell>
          <cell r="B1" t="str">
            <v>(All)</v>
          </cell>
        </row>
        <row r="3">
          <cell r="D3" t="str">
            <v>Data</v>
          </cell>
        </row>
        <row r="4">
          <cell r="A4" t="str">
            <v>G-R CRP</v>
          </cell>
          <cell r="B4" t="str">
            <v>CLASS</v>
          </cell>
          <cell r="C4" t="str">
            <v>BU</v>
          </cell>
          <cell r="D4" t="str">
            <v>Sum of 06REV</v>
          </cell>
          <cell r="E4" t="str">
            <v>Sum of 05-06REV</v>
          </cell>
          <cell r="F4" t="str">
            <v>Sum of 05-06OI</v>
          </cell>
          <cell r="G4" t="str">
            <v>Sum of 05-06FCF</v>
          </cell>
          <cell r="H4" t="str">
            <v>Sum of 06CAPEX</v>
          </cell>
          <cell r="I4" t="str">
            <v>Sum of 05-06CAPEX</v>
          </cell>
          <cell r="J4" t="str">
            <v>Sum of 06AVG IC</v>
          </cell>
          <cell r="K4" t="str">
            <v>Sum of 05-06 ORG GR</v>
          </cell>
          <cell r="L4" t="str">
            <v>Sum of MKT Gr</v>
          </cell>
          <cell r="M4" t="str">
            <v>Sum of PY REV</v>
          </cell>
          <cell r="N4" t="str">
            <v>Sum of Growth</v>
          </cell>
          <cell r="O4" t="str">
            <v>Sum of Bplate</v>
          </cell>
          <cell r="P4" t="str">
            <v>Sum of Effic</v>
          </cell>
          <cell r="Q4" t="str">
            <v>Sum of Maint</v>
          </cell>
          <cell r="S4" t="str">
            <v>QUADRANT AVERAGES</v>
          </cell>
        </row>
        <row r="5">
          <cell r="A5" t="str">
            <v>HGHR</v>
          </cell>
          <cell r="B5" t="str">
            <v>DiscOps</v>
          </cell>
          <cell r="C5" t="str">
            <v>PLM</v>
          </cell>
          <cell r="D5">
            <v>11.7</v>
          </cell>
          <cell r="E5">
            <v>22.5</v>
          </cell>
          <cell r="F5">
            <v>5.7</v>
          </cell>
          <cell r="G5">
            <v>5.5</v>
          </cell>
          <cell r="H5">
            <v>0.4</v>
          </cell>
          <cell r="I5">
            <v>0.7</v>
          </cell>
          <cell r="J5">
            <v>11.8</v>
          </cell>
          <cell r="K5">
            <v>0.11064710867133676</v>
          </cell>
          <cell r="L5">
            <v>0.04</v>
          </cell>
          <cell r="M5">
            <v>9.4849201929086835</v>
          </cell>
          <cell r="N5">
            <v>0.4</v>
          </cell>
          <cell r="O5">
            <v>0</v>
          </cell>
          <cell r="P5">
            <v>0.3</v>
          </cell>
          <cell r="Q5">
            <v>0.1</v>
          </cell>
          <cell r="T5" t="str">
            <v>HGHR</v>
          </cell>
          <cell r="U5" t="str">
            <v>HGLR</v>
          </cell>
          <cell r="V5" t="str">
            <v>LGHR</v>
          </cell>
          <cell r="W5" t="str">
            <v>LGLR</v>
          </cell>
          <cell r="Y5" t="str">
            <v>Changes from 2006Plan to 05-06 Average</v>
          </cell>
        </row>
        <row r="6">
          <cell r="B6" t="str">
            <v>DiscOps Total</v>
          </cell>
          <cell r="D6">
            <v>11.7</v>
          </cell>
          <cell r="E6">
            <v>22.5</v>
          </cell>
          <cell r="F6">
            <v>5.7</v>
          </cell>
          <cell r="G6">
            <v>5.5</v>
          </cell>
          <cell r="H6">
            <v>0.4</v>
          </cell>
          <cell r="I6">
            <v>0.7</v>
          </cell>
          <cell r="J6">
            <v>11.8</v>
          </cell>
          <cell r="K6">
            <v>0.11064710867133676</v>
          </cell>
          <cell r="L6">
            <v>0.04</v>
          </cell>
          <cell r="M6">
            <v>9.4849201929086835</v>
          </cell>
          <cell r="N6">
            <v>0.4</v>
          </cell>
          <cell r="O6">
            <v>0</v>
          </cell>
          <cell r="P6">
            <v>0.3</v>
          </cell>
          <cell r="Q6">
            <v>0.1</v>
          </cell>
          <cell r="S6" t="str">
            <v>REV</v>
          </cell>
          <cell r="T6">
            <v>0.35133739685906878</v>
          </cell>
          <cell r="U6">
            <v>0.12433156678428896</v>
          </cell>
          <cell r="V6">
            <v>0.30248433177257988</v>
          </cell>
          <cell r="W6">
            <v>0.22184670458406267</v>
          </cell>
        </row>
        <row r="7">
          <cell r="B7" t="str">
            <v>Ongoing</v>
          </cell>
          <cell r="C7" t="str">
            <v>Academic</v>
          </cell>
          <cell r="D7">
            <v>184.7</v>
          </cell>
          <cell r="E7">
            <v>357.8</v>
          </cell>
          <cell r="F7">
            <v>144.80000000000001</v>
          </cell>
          <cell r="G7">
            <v>163.5</v>
          </cell>
          <cell r="H7">
            <v>6.3</v>
          </cell>
          <cell r="I7">
            <v>10.7</v>
          </cell>
          <cell r="J7">
            <v>310.7</v>
          </cell>
          <cell r="K7">
            <v>6.3494240699026872E-2</v>
          </cell>
          <cell r="L7">
            <v>0.05</v>
          </cell>
          <cell r="M7">
            <v>163.30392035507776</v>
          </cell>
          <cell r="N7">
            <v>1.764</v>
          </cell>
          <cell r="O7">
            <v>0</v>
          </cell>
          <cell r="P7">
            <v>0.9</v>
          </cell>
          <cell r="Q7">
            <v>3.6</v>
          </cell>
          <cell r="S7" t="str">
            <v>OI</v>
          </cell>
          <cell r="T7">
            <v>0.47655228081290973</v>
          </cell>
          <cell r="U7">
            <v>4.6636987376555132E-2</v>
          </cell>
          <cell r="V7">
            <v>0.45683383478202122</v>
          </cell>
          <cell r="W7">
            <v>1.9976897028514271E-2</v>
          </cell>
          <cell r="Y7" t="str">
            <v>Business</v>
          </cell>
          <cell r="Z7" t="str">
            <v>2006P</v>
          </cell>
          <cell r="AA7" t="str">
            <v>05-06 Avg</v>
          </cell>
        </row>
        <row r="8">
          <cell r="C8" t="str">
            <v>CPG - Allied Health/Tech &amp; Trades</v>
          </cell>
          <cell r="D8">
            <v>148.80000000000001</v>
          </cell>
          <cell r="E8">
            <v>286</v>
          </cell>
          <cell r="F8">
            <v>81.099999999999994</v>
          </cell>
          <cell r="G8">
            <v>87.5</v>
          </cell>
          <cell r="H8">
            <v>14</v>
          </cell>
          <cell r="I8">
            <v>25</v>
          </cell>
          <cell r="J8">
            <v>126.9</v>
          </cell>
          <cell r="K8">
            <v>9.9897722517871212E-2</v>
          </cell>
          <cell r="L8">
            <v>3.5000000000000003E-2</v>
          </cell>
          <cell r="M8">
            <v>122.99807815502884</v>
          </cell>
          <cell r="N8">
            <v>0</v>
          </cell>
          <cell r="O8">
            <v>14</v>
          </cell>
          <cell r="P8">
            <v>0</v>
          </cell>
          <cell r="Q8">
            <v>0</v>
          </cell>
          <cell r="S8" t="str">
            <v>FCF</v>
          </cell>
          <cell r="T8">
            <v>0.48697799235657696</v>
          </cell>
          <cell r="U8">
            <v>3.7080983606844996E-2</v>
          </cell>
          <cell r="V8">
            <v>0.45889072730345537</v>
          </cell>
          <cell r="W8">
            <v>1.7050296733122767E-2</v>
          </cell>
          <cell r="Y8" t="str">
            <v>WEG</v>
          </cell>
          <cell r="Z8" t="str">
            <v>LGHR</v>
          </cell>
          <cell r="AA8" t="str">
            <v>HGHR</v>
          </cell>
        </row>
        <row r="9">
          <cell r="C9" t="str">
            <v>Custom</v>
          </cell>
          <cell r="D9">
            <v>98.4</v>
          </cell>
          <cell r="E9">
            <v>182.4</v>
          </cell>
          <cell r="F9">
            <v>54.8</v>
          </cell>
          <cell r="G9">
            <v>57.6</v>
          </cell>
          <cell r="H9">
            <v>1.1000000000000001</v>
          </cell>
          <cell r="I9">
            <v>2.2000000000000002</v>
          </cell>
          <cell r="J9">
            <v>40</v>
          </cell>
          <cell r="K9">
            <v>0.23286576722691099</v>
          </cell>
          <cell r="L9">
            <v>2.5000000000000001E-2</v>
          </cell>
          <cell r="M9">
            <v>64.738630935854815</v>
          </cell>
          <cell r="N9">
            <v>0</v>
          </cell>
          <cell r="O9">
            <v>1.1000000000000001</v>
          </cell>
          <cell r="P9">
            <v>0</v>
          </cell>
          <cell r="Q9">
            <v>0</v>
          </cell>
          <cell r="S9" t="str">
            <v>CAPEX</v>
          </cell>
          <cell r="T9">
            <v>0.44377075015014472</v>
          </cell>
          <cell r="U9">
            <v>0.11636161095292265</v>
          </cell>
          <cell r="V9">
            <v>0.25204952925373419</v>
          </cell>
          <cell r="W9">
            <v>0.18781810964319823</v>
          </cell>
          <cell r="Y9" t="str">
            <v>CPG- AH/TT</v>
          </cell>
          <cell r="Z9" t="str">
            <v>LGHR</v>
          </cell>
          <cell r="AA9" t="str">
            <v>HGHR</v>
          </cell>
        </row>
        <row r="10">
          <cell r="C10" t="str">
            <v>Med-Ed</v>
          </cell>
          <cell r="D10">
            <v>116.3</v>
          </cell>
          <cell r="E10">
            <v>226.1</v>
          </cell>
          <cell r="F10">
            <v>48.9</v>
          </cell>
          <cell r="G10">
            <v>48.7</v>
          </cell>
          <cell r="H10">
            <v>2.6</v>
          </cell>
          <cell r="I10">
            <v>4.5</v>
          </cell>
          <cell r="J10">
            <v>141.80000000000001</v>
          </cell>
          <cell r="K10">
            <v>5.3485642996619065E-2</v>
          </cell>
          <cell r="L10">
            <v>0.04</v>
          </cell>
          <cell r="M10">
            <v>104.79063497898781</v>
          </cell>
          <cell r="N10">
            <v>0</v>
          </cell>
          <cell r="O10">
            <v>0</v>
          </cell>
          <cell r="P10">
            <v>0.7</v>
          </cell>
          <cell r="Q10">
            <v>1.9</v>
          </cell>
          <cell r="S10" t="str">
            <v>I/C</v>
          </cell>
          <cell r="T10">
            <v>0.31078197321741452</v>
          </cell>
          <cell r="U10">
            <v>0.11583977214801834</v>
          </cell>
          <cell r="V10">
            <v>0.34346593034400091</v>
          </cell>
          <cell r="W10">
            <v>0.2299123242905661</v>
          </cell>
          <cell r="Y10" t="str">
            <v>Med-Ed</v>
          </cell>
          <cell r="Z10" t="str">
            <v>LGHR</v>
          </cell>
          <cell r="AA10" t="str">
            <v>HGHR</v>
          </cell>
        </row>
        <row r="11">
          <cell r="C11" t="str">
            <v>Reference - Digital</v>
          </cell>
          <cell r="D11">
            <v>166.3</v>
          </cell>
          <cell r="E11">
            <v>314.10000000000002</v>
          </cell>
          <cell r="F11">
            <v>95.1</v>
          </cell>
          <cell r="G11">
            <v>93.7</v>
          </cell>
          <cell r="H11">
            <v>10</v>
          </cell>
          <cell r="I11">
            <v>19.100000000000001</v>
          </cell>
          <cell r="J11">
            <v>450.1</v>
          </cell>
          <cell r="K11">
            <v>0.10532800561643252</v>
          </cell>
          <cell r="L11">
            <v>1.0000000000000001E-5</v>
          </cell>
          <cell r="M11">
            <v>136.11622672396149</v>
          </cell>
          <cell r="N11">
            <v>8.6421962623324831</v>
          </cell>
          <cell r="O11">
            <v>-5.2527595536621172</v>
          </cell>
          <cell r="P11">
            <v>3.4532005080393695</v>
          </cell>
          <cell r="Q11">
            <v>3.1573627832902647</v>
          </cell>
          <cell r="S11" t="str">
            <v>OI Margin</v>
          </cell>
          <cell r="T11">
            <v>0.30135021693774466</v>
          </cell>
          <cell r="U11">
            <v>8.3336338858989528E-2</v>
          </cell>
          <cell r="V11">
            <v>0.33553722871475722</v>
          </cell>
          <cell r="W11">
            <v>2.0006005521347223E-2</v>
          </cell>
          <cell r="Y11" t="str">
            <v>FastTax</v>
          </cell>
          <cell r="Z11" t="str">
            <v>LGHR</v>
          </cell>
          <cell r="AA11" t="str">
            <v>HGHR</v>
          </cell>
        </row>
        <row r="12">
          <cell r="C12" t="str">
            <v>TL Canada</v>
          </cell>
          <cell r="D12">
            <v>152.4</v>
          </cell>
          <cell r="E12">
            <v>293.60000000000002</v>
          </cell>
          <cell r="F12">
            <v>70.7</v>
          </cell>
          <cell r="G12">
            <v>54.4</v>
          </cell>
          <cell r="H12">
            <v>21.6</v>
          </cell>
          <cell r="I12">
            <v>38.799999999999997</v>
          </cell>
          <cell r="J12">
            <v>136.69999999999999</v>
          </cell>
          <cell r="K12">
            <v>5.4141356744910052E-2</v>
          </cell>
          <cell r="L12">
            <v>2.5000000000000001E-2</v>
          </cell>
          <cell r="M12">
            <v>137.14730016000522</v>
          </cell>
          <cell r="N12">
            <v>1.5493107347395829</v>
          </cell>
          <cell r="O12">
            <v>7.4884151582599543</v>
          </cell>
          <cell r="P12">
            <v>10.906201293449174</v>
          </cell>
          <cell r="Q12">
            <v>1.6560728135512919</v>
          </cell>
          <cell r="S12" t="str">
            <v>FCF Margin</v>
          </cell>
          <cell r="T12">
            <v>0.29829710524207187</v>
          </cell>
          <cell r="U12">
            <v>6.4185055684220574E-2</v>
          </cell>
          <cell r="V12">
            <v>0.32649044924047166</v>
          </cell>
          <cell r="W12">
            <v>1.6540287071775944E-2</v>
          </cell>
          <cell r="Y12" t="str">
            <v>Forlaget</v>
          </cell>
          <cell r="Z12" t="str">
            <v>LGHR</v>
          </cell>
          <cell r="AA12" t="str">
            <v>HGHR</v>
          </cell>
        </row>
        <row r="13">
          <cell r="C13" t="str">
            <v>WEG</v>
          </cell>
          <cell r="D13">
            <v>166.1265047228984</v>
          </cell>
          <cell r="E13">
            <v>323.12828990592823</v>
          </cell>
          <cell r="F13">
            <v>138.87500995895195</v>
          </cell>
          <cell r="G13">
            <v>161.40086252876674</v>
          </cell>
          <cell r="H13">
            <v>5.4105979149740548</v>
          </cell>
          <cell r="I13">
            <v>10.368038134912464</v>
          </cell>
          <cell r="J13">
            <v>389.13615094707649</v>
          </cell>
          <cell r="K13">
            <v>7.1134475178053824E-2</v>
          </cell>
          <cell r="L13">
            <v>4.4999999999999998E-2</v>
          </cell>
          <cell r="M13">
            <v>144.79412223380319</v>
          </cell>
          <cell r="N13">
            <v>3.9114567464522207</v>
          </cell>
          <cell r="O13">
            <v>0</v>
          </cell>
          <cell r="P13">
            <v>0.60141250662558388</v>
          </cell>
          <cell r="Q13">
            <v>0.91038807183313741</v>
          </cell>
          <cell r="S13" t="str">
            <v>CAPEX Margin</v>
          </cell>
          <cell r="T13">
            <v>8.8936530229094216E-2</v>
          </cell>
          <cell r="U13">
            <v>6.5898299241025332E-2</v>
          </cell>
          <cell r="V13">
            <v>5.8671730039202903E-2</v>
          </cell>
          <cell r="W13">
            <v>5.9611544009480641E-2</v>
          </cell>
          <cell r="Y13" t="str">
            <v>RIA Compliance</v>
          </cell>
          <cell r="Z13" t="str">
            <v>HGHR</v>
          </cell>
          <cell r="AA13" t="str">
            <v>HGLR</v>
          </cell>
        </row>
        <row r="14">
          <cell r="C14" t="str">
            <v>West Electronic</v>
          </cell>
          <cell r="D14">
            <v>1301.2916672612375</v>
          </cell>
          <cell r="E14">
            <v>2489.2728441410882</v>
          </cell>
          <cell r="F14">
            <v>764.63728795618499</v>
          </cell>
          <cell r="G14">
            <v>737.61451597348685</v>
          </cell>
          <cell r="H14">
            <v>150.96047089349071</v>
          </cell>
          <cell r="I14">
            <v>295.37119084305539</v>
          </cell>
          <cell r="J14">
            <v>2769.525031877311</v>
          </cell>
          <cell r="K14">
            <v>8.4049233807468315E-2</v>
          </cell>
          <cell r="L14">
            <v>0.05</v>
          </cell>
          <cell r="M14">
            <v>1107.3289013580868</v>
          </cell>
          <cell r="N14">
            <v>60.891092694058919</v>
          </cell>
          <cell r="O14">
            <v>0</v>
          </cell>
          <cell r="P14">
            <v>46.258356104577373</v>
          </cell>
          <cell r="Q14">
            <v>43.93397976894633</v>
          </cell>
          <cell r="S14" t="str">
            <v>Org Growth</v>
          </cell>
          <cell r="T14">
            <v>9.1648474640721567E-2</v>
          </cell>
          <cell r="U14">
            <v>9.3565974558897258E-2</v>
          </cell>
          <cell r="V14">
            <v>2.8194309208342316E-2</v>
          </cell>
          <cell r="W14">
            <v>-2.3465104242285095E-3</v>
          </cell>
          <cell r="Y14" t="str">
            <v>Carswell</v>
          </cell>
          <cell r="Z14" t="str">
            <v>LGLR</v>
          </cell>
          <cell r="AA14" t="str">
            <v>HGLR</v>
          </cell>
        </row>
        <row r="15">
          <cell r="C15" t="str">
            <v>Fixed Income</v>
          </cell>
          <cell r="D15">
            <v>261.5</v>
          </cell>
          <cell r="E15">
            <v>481.1</v>
          </cell>
          <cell r="F15">
            <v>110.46</v>
          </cell>
          <cell r="G15">
            <v>118.78009153102698</v>
          </cell>
          <cell r="H15">
            <v>24</v>
          </cell>
          <cell r="I15">
            <v>46</v>
          </cell>
          <cell r="J15">
            <v>509</v>
          </cell>
          <cell r="K15">
            <v>0.21525306006609179</v>
          </cell>
          <cell r="L15">
            <v>0.08</v>
          </cell>
          <cell r="M15">
            <v>177.06725169957474</v>
          </cell>
          <cell r="N15">
            <v>12.8</v>
          </cell>
          <cell r="O15">
            <v>0</v>
          </cell>
          <cell r="P15">
            <v>6.8</v>
          </cell>
          <cell r="Q15">
            <v>4.3</v>
          </cell>
          <cell r="S15" t="str">
            <v>% CPX Growth</v>
          </cell>
          <cell r="T15">
            <v>0.40470301781950052</v>
          </cell>
          <cell r="U15">
            <v>0.28666934669325272</v>
          </cell>
          <cell r="V15">
            <v>0.2070434675923383</v>
          </cell>
          <cell r="W15">
            <v>0.3142406254954741</v>
          </cell>
          <cell r="Y15" t="str">
            <v>Aranzadi</v>
          </cell>
          <cell r="Z15" t="str">
            <v>LGLR</v>
          </cell>
          <cell r="AA15" t="str">
            <v>HGLR</v>
          </cell>
        </row>
        <row r="16">
          <cell r="C16" t="str">
            <v>Omgeo</v>
          </cell>
          <cell r="D16">
            <v>129.5</v>
          </cell>
          <cell r="E16">
            <v>249.5</v>
          </cell>
          <cell r="F16">
            <v>92.6</v>
          </cell>
          <cell r="G16">
            <v>72.20013138331494</v>
          </cell>
          <cell r="H16">
            <v>12.5</v>
          </cell>
          <cell r="I16">
            <v>26.5</v>
          </cell>
          <cell r="J16">
            <v>58.633431778405956</v>
          </cell>
          <cell r="K16">
            <v>8.6474113819560827E-2</v>
          </cell>
          <cell r="L16">
            <v>0.04</v>
          </cell>
          <cell r="M16">
            <v>109.70615692978637</v>
          </cell>
          <cell r="N16">
            <v>9</v>
          </cell>
          <cell r="O16">
            <v>0</v>
          </cell>
          <cell r="P16">
            <v>0.7</v>
          </cell>
          <cell r="Q16">
            <v>2.8</v>
          </cell>
          <cell r="S16" t="str">
            <v>% CPX Bookplate</v>
          </cell>
          <cell r="T16">
            <v>6.1188874075017108E-2</v>
          </cell>
          <cell r="U16">
            <v>0.18689681516127538</v>
          </cell>
          <cell r="V16">
            <v>0.38910189295319497</v>
          </cell>
          <cell r="W16">
            <v>-8.2442619983836424E-3</v>
          </cell>
          <cell r="Y16" t="str">
            <v>Lawpoint</v>
          </cell>
          <cell r="Z16" t="str">
            <v>LGLR</v>
          </cell>
          <cell r="AA16" t="str">
            <v>HGLR</v>
          </cell>
        </row>
        <row r="17">
          <cell r="C17" t="str">
            <v>Investment Banking</v>
          </cell>
          <cell r="D17">
            <v>237.8</v>
          </cell>
          <cell r="E17">
            <v>461.2</v>
          </cell>
          <cell r="F17">
            <v>99.5</v>
          </cell>
          <cell r="G17">
            <v>89.6814797480979</v>
          </cell>
          <cell r="H17">
            <v>14.5</v>
          </cell>
          <cell r="I17">
            <v>32.5</v>
          </cell>
          <cell r="J17">
            <v>319.39999999999998</v>
          </cell>
          <cell r="K17">
            <v>7.4448695843594148E-2</v>
          </cell>
          <cell r="L17">
            <v>0.03</v>
          </cell>
          <cell r="M17">
            <v>205.98731852673151</v>
          </cell>
          <cell r="N17">
            <v>1.5</v>
          </cell>
          <cell r="O17">
            <v>0</v>
          </cell>
          <cell r="P17">
            <v>8.3000000000000007</v>
          </cell>
          <cell r="Q17">
            <v>4.7</v>
          </cell>
          <cell r="S17" t="str">
            <v>% CPX Effic.</v>
          </cell>
          <cell r="T17">
            <v>0.28779950198016097</v>
          </cell>
          <cell r="U17">
            <v>0.2258004984545065</v>
          </cell>
          <cell r="V17">
            <v>0.17201003259389316</v>
          </cell>
          <cell r="W17">
            <v>0.33519724735468287</v>
          </cell>
          <cell r="Y17" t="str">
            <v>Invest. Mgmt</v>
          </cell>
          <cell r="Z17" t="str">
            <v>HGHR</v>
          </cell>
          <cell r="AA17" t="str">
            <v>LGHR</v>
          </cell>
        </row>
        <row r="18">
          <cell r="C18" t="str">
            <v>Forlaget</v>
          </cell>
          <cell r="D18">
            <v>24.205521620039875</v>
          </cell>
          <cell r="E18">
            <v>47.409598399066489</v>
          </cell>
          <cell r="F18">
            <v>11.41466129232467</v>
          </cell>
          <cell r="G18">
            <v>12.928535650260212</v>
          </cell>
          <cell r="H18">
            <v>1.5004604010593758</v>
          </cell>
          <cell r="I18">
            <v>2.534331843023506</v>
          </cell>
          <cell r="J18">
            <v>32.854943328310625</v>
          </cell>
          <cell r="K18">
            <v>5.0392643335127385E-2</v>
          </cell>
          <cell r="L18">
            <v>0.03</v>
          </cell>
          <cell r="M18">
            <v>21.938710795254256</v>
          </cell>
          <cell r="N18">
            <v>1.0223868431204373</v>
          </cell>
          <cell r="O18">
            <v>0</v>
          </cell>
          <cell r="P18">
            <v>3.0481027276856264E-2</v>
          </cell>
          <cell r="Q18">
            <v>0.44961374745984328</v>
          </cell>
          <cell r="S18" t="str">
            <v>% CPX Maint.</v>
          </cell>
          <cell r="T18">
            <v>0.24772627568188274</v>
          </cell>
          <cell r="U18">
            <v>0.30655862829856356</v>
          </cell>
          <cell r="V18">
            <v>0.1344988519964751</v>
          </cell>
          <cell r="W18">
            <v>0.3509151053347998</v>
          </cell>
          <cell r="Y18" t="str">
            <v>Pharma</v>
          </cell>
          <cell r="Z18" t="str">
            <v>HGHR</v>
          </cell>
          <cell r="AA18" t="str">
            <v>LGHR</v>
          </cell>
        </row>
        <row r="19">
          <cell r="C19" t="str">
            <v>Provider</v>
          </cell>
          <cell r="D19">
            <v>118.5</v>
          </cell>
          <cell r="E19">
            <v>226.3</v>
          </cell>
          <cell r="F19">
            <v>66.099999999999994</v>
          </cell>
          <cell r="G19">
            <v>67.5</v>
          </cell>
          <cell r="H19">
            <v>15.1</v>
          </cell>
          <cell r="I19">
            <v>27.3</v>
          </cell>
          <cell r="J19">
            <v>53.5</v>
          </cell>
          <cell r="K19">
            <v>8.0341612639261539E-2</v>
          </cell>
          <cell r="L19">
            <v>0.06</v>
          </cell>
          <cell r="M19">
            <v>101.53041028567314</v>
          </cell>
          <cell r="N19">
            <v>11.8</v>
          </cell>
          <cell r="O19">
            <v>0</v>
          </cell>
          <cell r="P19">
            <v>1.6</v>
          </cell>
          <cell r="Q19">
            <v>1.7</v>
          </cell>
          <cell r="Y19" t="str">
            <v>Inst. Equities</v>
          </cell>
          <cell r="Z19" t="str">
            <v>HGHR</v>
          </cell>
          <cell r="AA19" t="str">
            <v>LGHR</v>
          </cell>
        </row>
        <row r="20">
          <cell r="C20" t="str">
            <v>TTA Prof. Software &amp; Svcs.</v>
          </cell>
          <cell r="D20">
            <v>166.55260191541436</v>
          </cell>
          <cell r="E20">
            <v>166.55260191541436</v>
          </cell>
          <cell r="F20">
            <v>61.674770771983475</v>
          </cell>
          <cell r="G20">
            <v>56.649809749393434</v>
          </cell>
          <cell r="H20">
            <v>3.337298978001825</v>
          </cell>
          <cell r="I20">
            <v>3.337298978001825</v>
          </cell>
          <cell r="J20">
            <v>218.19292468317866</v>
          </cell>
          <cell r="K20">
            <v>5.7734442399827612E-2</v>
          </cell>
          <cell r="L20">
            <v>0.06</v>
          </cell>
          <cell r="M20">
            <v>148.86689466972075</v>
          </cell>
          <cell r="N20">
            <v>1.3754944616944931</v>
          </cell>
          <cell r="O20">
            <v>-3.0739229065133696E-4</v>
          </cell>
          <cell r="P20">
            <v>0.98648821898463579</v>
          </cell>
          <cell r="Q20">
            <v>0.97562368961334733</v>
          </cell>
          <cell r="S20" t="str">
            <v>% Growth</v>
          </cell>
          <cell r="T20">
            <v>0.40413009488708884</v>
          </cell>
          <cell r="U20">
            <v>0.28498075348126545</v>
          </cell>
          <cell r="V20">
            <v>0.22937184277149922</v>
          </cell>
          <cell r="W20">
            <v>0.31674011161129534</v>
          </cell>
          <cell r="Y20" t="str">
            <v>Elite</v>
          </cell>
          <cell r="Z20" t="str">
            <v>HGLR</v>
          </cell>
          <cell r="AA20" t="str">
            <v>LGLR</v>
          </cell>
        </row>
        <row r="21">
          <cell r="B21" t="str">
            <v>Ongoing Total</v>
          </cell>
          <cell r="D21">
            <v>3272.3762955195903</v>
          </cell>
          <cell r="E21">
            <v>6104.4633343614978</v>
          </cell>
          <cell r="F21">
            <v>1840.6617299794448</v>
          </cell>
          <cell r="G21">
            <v>1822.1554265643472</v>
          </cell>
          <cell r="H21">
            <v>282.90882818752601</v>
          </cell>
          <cell r="I21">
            <v>544.21085979899317</v>
          </cell>
          <cell r="J21">
            <v>5556.4424826142822</v>
          </cell>
          <cell r="K21">
            <v>1.3290410128907562</v>
          </cell>
          <cell r="L21">
            <v>0.57001000000000013</v>
          </cell>
          <cell r="M21">
            <v>2746.3145578075464</v>
          </cell>
          <cell r="N21">
            <v>114.25593774239813</v>
          </cell>
          <cell r="O21">
            <v>17.335348212307185</v>
          </cell>
          <cell r="P21">
            <v>81.236139658952979</v>
          </cell>
          <cell r="Q21">
            <v>70.08304087469422</v>
          </cell>
          <cell r="S21" t="str">
            <v>% Bookplate</v>
          </cell>
          <cell r="T21">
            <v>6.1102251273549235E-2</v>
          </cell>
          <cell r="U21">
            <v>0.18579592070896034</v>
          </cell>
          <cell r="V21">
            <v>0.4310641588957605</v>
          </cell>
          <cell r="W21">
            <v>-8.3098372828258171E-3</v>
          </cell>
          <cell r="Y21" t="str">
            <v>Prometric</v>
          </cell>
          <cell r="Z21" t="str">
            <v>HGLR</v>
          </cell>
          <cell r="AA21" t="str">
            <v>LGLR</v>
          </cell>
        </row>
        <row r="22">
          <cell r="A22" t="str">
            <v>HGHR Total</v>
          </cell>
          <cell r="D22">
            <v>3284.0762955195901</v>
          </cell>
          <cell r="E22">
            <v>6126.9633343614978</v>
          </cell>
          <cell r="F22">
            <v>1846.3617299794448</v>
          </cell>
          <cell r="G22">
            <v>1827.6554265643472</v>
          </cell>
          <cell r="H22">
            <v>283.30882818752599</v>
          </cell>
          <cell r="I22">
            <v>544.91085979899322</v>
          </cell>
          <cell r="J22">
            <v>5568.2424826142824</v>
          </cell>
          <cell r="K22">
            <v>1.4396881215620929</v>
          </cell>
          <cell r="L22">
            <v>0.61001000000000016</v>
          </cell>
          <cell r="M22">
            <v>2755.7994780004551</v>
          </cell>
          <cell r="N22">
            <v>114.65593774239814</v>
          </cell>
          <cell r="O22">
            <v>17.335348212307185</v>
          </cell>
          <cell r="P22">
            <v>81.536139658952976</v>
          </cell>
          <cell r="Q22">
            <v>70.183040874694214</v>
          </cell>
          <cell r="S22" t="str">
            <v>% Effic.</v>
          </cell>
          <cell r="T22">
            <v>0.28739207498465824</v>
          </cell>
          <cell r="U22">
            <v>0.22447044627644222</v>
          </cell>
          <cell r="V22">
            <v>0.19056026548459398</v>
          </cell>
          <cell r="W22">
            <v>0.3378634235198541</v>
          </cell>
          <cell r="Y22" t="str">
            <v>NetG</v>
          </cell>
          <cell r="Z22" t="str">
            <v>HGLR</v>
          </cell>
          <cell r="AA22" t="str">
            <v>LGLR</v>
          </cell>
        </row>
        <row r="23">
          <cell r="A23" t="str">
            <v>HGLR</v>
          </cell>
          <cell r="B23" t="str">
            <v>DiscOps</v>
          </cell>
          <cell r="C23" t="str">
            <v>IOB</v>
          </cell>
          <cell r="D23">
            <v>44.359479092362335</v>
          </cell>
          <cell r="E23">
            <v>84.040178169388128</v>
          </cell>
          <cell r="F23">
            <v>-4.4445247556108223</v>
          </cell>
          <cell r="G23">
            <v>-6.454198788536031</v>
          </cell>
          <cell r="H23">
            <v>2.114610045612261</v>
          </cell>
          <cell r="I23">
            <v>2.8989670456122609</v>
          </cell>
          <cell r="J23">
            <v>81.808955976387665</v>
          </cell>
          <cell r="K23">
            <v>6.7395121560433369E-2</v>
          </cell>
          <cell r="L23">
            <v>0.02</v>
          </cell>
          <cell r="M23">
            <v>38.93462628912512</v>
          </cell>
          <cell r="N23">
            <v>0.38628051775404959</v>
          </cell>
          <cell r="O23">
            <v>0</v>
          </cell>
          <cell r="P23">
            <v>5.6005539883094972E-2</v>
          </cell>
          <cell r="Q23">
            <v>1.6759404252057426</v>
          </cell>
          <cell r="S23" t="str">
            <v>% Maint.</v>
          </cell>
          <cell r="T23">
            <v>0.24737557885470371</v>
          </cell>
          <cell r="U23">
            <v>0.30475287953333197</v>
          </cell>
          <cell r="V23">
            <v>0.14900373284814639</v>
          </cell>
          <cell r="W23">
            <v>0.35370630215167642</v>
          </cell>
        </row>
        <row r="24">
          <cell r="C24" t="str">
            <v>Lawpoint</v>
          </cell>
          <cell r="D24">
            <v>37.152590354646492</v>
          </cell>
          <cell r="E24">
            <v>72.20185134703965</v>
          </cell>
          <cell r="F24">
            <v>-0.76415621250914323</v>
          </cell>
          <cell r="G24">
            <v>1.2820991693495154E-2</v>
          </cell>
          <cell r="H24">
            <v>0.7</v>
          </cell>
          <cell r="I24">
            <v>1.4</v>
          </cell>
          <cell r="J24">
            <v>39.192006539920428</v>
          </cell>
          <cell r="K24">
            <v>8.2752536687129563E-2</v>
          </cell>
          <cell r="L24">
            <v>2.8000000000000001E-2</v>
          </cell>
          <cell r="M24">
            <v>31.690615872013545</v>
          </cell>
          <cell r="N24">
            <v>0.35232792870098673</v>
          </cell>
          <cell r="O24">
            <v>0</v>
          </cell>
          <cell r="P24">
            <v>0.10842590106747761</v>
          </cell>
          <cell r="Q24">
            <v>0.24031426107963311</v>
          </cell>
        </row>
        <row r="25">
          <cell r="C25" t="str">
            <v>SAUR</v>
          </cell>
          <cell r="D25">
            <v>19.100000000000001</v>
          </cell>
          <cell r="E25">
            <v>36</v>
          </cell>
          <cell r="F25">
            <v>-13.1</v>
          </cell>
          <cell r="G25">
            <v>-10.7</v>
          </cell>
          <cell r="H25">
            <v>3</v>
          </cell>
          <cell r="I25">
            <v>6.9</v>
          </cell>
          <cell r="J25">
            <v>57.2</v>
          </cell>
          <cell r="K25">
            <v>9.2373562477598536E-2</v>
          </cell>
          <cell r="L25">
            <v>1.0000000000000001E-5</v>
          </cell>
          <cell r="M25">
            <v>16.006301957629393</v>
          </cell>
          <cell r="N25">
            <v>0.29249399984946639</v>
          </cell>
          <cell r="O25">
            <v>2.4690682243903952</v>
          </cell>
          <cell r="P25">
            <v>0.15636299548413293</v>
          </cell>
          <cell r="Q25">
            <v>0.69908610876804578</v>
          </cell>
        </row>
        <row r="26">
          <cell r="C26" t="str">
            <v>Westlaw Germany</v>
          </cell>
          <cell r="D26">
            <v>2.5397075090531307</v>
          </cell>
          <cell r="E26">
            <v>3.6801449669910706</v>
          </cell>
          <cell r="F26">
            <v>-7.7702599405309165</v>
          </cell>
          <cell r="G26">
            <v>-8.4985707856800623</v>
          </cell>
          <cell r="H26">
            <v>0.13303952005527522</v>
          </cell>
          <cell r="I26">
            <v>0.65918800158646906</v>
          </cell>
          <cell r="J26">
            <v>4.5726544206729454</v>
          </cell>
          <cell r="K26">
            <v>1.6701587388361729</v>
          </cell>
          <cell r="L26">
            <v>0.02</v>
          </cell>
          <cell r="M26">
            <v>0.35621281695669565</v>
          </cell>
          <cell r="N26">
            <v>-2.6062998886173553E-3</v>
          </cell>
          <cell r="O26">
            <v>0</v>
          </cell>
          <cell r="P26">
            <v>3.2326739064906383E-3</v>
          </cell>
          <cell r="Q26">
            <v>0.13261698880107095</v>
          </cell>
        </row>
        <row r="27">
          <cell r="B27" t="str">
            <v>DiscOps Total</v>
          </cell>
          <cell r="D27">
            <v>103.15177695606195</v>
          </cell>
          <cell r="E27">
            <v>195.92217448341884</v>
          </cell>
          <cell r="F27">
            <v>-26.078940908650882</v>
          </cell>
          <cell r="G27">
            <v>-25.639948582522596</v>
          </cell>
          <cell r="H27">
            <v>5.9476495656675361</v>
          </cell>
          <cell r="I27">
            <v>11.858155047198728</v>
          </cell>
          <cell r="J27">
            <v>182.77361693698103</v>
          </cell>
          <cell r="K27">
            <v>1.9126799595613344</v>
          </cell>
          <cell r="L27">
            <v>6.8010000000000001E-2</v>
          </cell>
          <cell r="M27">
            <v>86.987756935724747</v>
          </cell>
          <cell r="N27">
            <v>1.0284961464158853</v>
          </cell>
          <cell r="O27">
            <v>2.4690682243903952</v>
          </cell>
          <cell r="P27">
            <v>0.32402711034119613</v>
          </cell>
          <cell r="Q27">
            <v>2.7479577838544924</v>
          </cell>
        </row>
        <row r="28">
          <cell r="B28" t="str">
            <v>Ongoing</v>
          </cell>
          <cell r="C28" t="str">
            <v>Aranzadi</v>
          </cell>
          <cell r="D28">
            <v>69.537679278035341</v>
          </cell>
          <cell r="E28">
            <v>135.25547695448</v>
          </cell>
          <cell r="F28">
            <v>15.995396096537654</v>
          </cell>
          <cell r="G28">
            <v>16.794130601571155</v>
          </cell>
          <cell r="H28">
            <v>4.0719413029231575</v>
          </cell>
          <cell r="I28">
            <v>7.6990797847465169</v>
          </cell>
          <cell r="J28">
            <v>260.84739563347233</v>
          </cell>
          <cell r="K28">
            <v>5.643476671762393E-2</v>
          </cell>
          <cell r="L28">
            <v>0.04</v>
          </cell>
          <cell r="M28">
            <v>62.306710372347595</v>
          </cell>
          <cell r="N28">
            <v>1.9079051814508814</v>
          </cell>
          <cell r="O28">
            <v>0</v>
          </cell>
          <cell r="P28">
            <v>1.3810149603795256</v>
          </cell>
          <cell r="Q28">
            <v>0.78884915486924523</v>
          </cell>
        </row>
        <row r="29">
          <cell r="C29" t="str">
            <v>Carswell</v>
          </cell>
          <cell r="D29">
            <v>96.714279174249668</v>
          </cell>
          <cell r="E29">
            <v>187.8814590920604</v>
          </cell>
          <cell r="F29">
            <v>32.680003829139956</v>
          </cell>
          <cell r="G29">
            <v>27.772795598095133</v>
          </cell>
          <cell r="H29">
            <v>7.6134774534947329</v>
          </cell>
          <cell r="I29">
            <v>15.31582658172665</v>
          </cell>
          <cell r="J29">
            <v>123.62616892436318</v>
          </cell>
          <cell r="K29">
            <v>6.1791989960069627E-2</v>
          </cell>
          <cell r="L29">
            <v>0.03</v>
          </cell>
          <cell r="M29">
            <v>85.785069964876811</v>
          </cell>
          <cell r="N29">
            <v>1.8620822811775786</v>
          </cell>
          <cell r="O29">
            <v>0</v>
          </cell>
          <cell r="P29">
            <v>3.3509893600223259</v>
          </cell>
          <cell r="Q29">
            <v>2.4074428138809805</v>
          </cell>
        </row>
        <row r="30">
          <cell r="C30" t="str">
            <v>Corporate-TSH</v>
          </cell>
          <cell r="D30">
            <v>106.3</v>
          </cell>
          <cell r="E30">
            <v>204.6</v>
          </cell>
          <cell r="F30">
            <v>27.3</v>
          </cell>
          <cell r="G30">
            <v>18.399999999999999</v>
          </cell>
          <cell r="H30">
            <v>6.5</v>
          </cell>
          <cell r="I30">
            <v>17.057478717137023</v>
          </cell>
          <cell r="J30">
            <v>322.5</v>
          </cell>
          <cell r="K30">
            <v>5.5215617776765091E-2</v>
          </cell>
          <cell r="L30">
            <v>0.05</v>
          </cell>
          <cell r="M30">
            <v>95.466465495563455</v>
          </cell>
          <cell r="N30">
            <v>2.08</v>
          </cell>
          <cell r="O30">
            <v>0</v>
          </cell>
          <cell r="P30">
            <v>1.8</v>
          </cell>
          <cell r="Q30">
            <v>2.6</v>
          </cell>
        </row>
        <row r="31">
          <cell r="C31" t="str">
            <v>Findlaw</v>
          </cell>
          <cell r="D31">
            <v>110.63891915137917</v>
          </cell>
          <cell r="E31">
            <v>202.27940397986703</v>
          </cell>
          <cell r="F31">
            <v>5.1013078264013263</v>
          </cell>
          <cell r="G31">
            <v>1.2701129824264199</v>
          </cell>
          <cell r="H31">
            <v>3.0588651869114933</v>
          </cell>
          <cell r="I31">
            <v>6.807373121077986</v>
          </cell>
          <cell r="J31">
            <v>176.99387910139319</v>
          </cell>
          <cell r="K31">
            <v>0.1653697495358708</v>
          </cell>
          <cell r="L31">
            <v>0.09</v>
          </cell>
          <cell r="M31">
            <v>81.466759794833052</v>
          </cell>
          <cell r="N31">
            <v>0.47661182524489831</v>
          </cell>
          <cell r="O31">
            <v>0</v>
          </cell>
          <cell r="P31">
            <v>0.3809203598043977</v>
          </cell>
          <cell r="Q31">
            <v>2.2094082005831641</v>
          </cell>
        </row>
        <row r="32">
          <cell r="C32" t="str">
            <v>Hildebrandt</v>
          </cell>
          <cell r="D32">
            <v>16.296955578284795</v>
          </cell>
          <cell r="E32">
            <v>30.129613410856948</v>
          </cell>
          <cell r="F32">
            <v>2.7867921784207961</v>
          </cell>
          <cell r="G32">
            <v>3.5879979341919945</v>
          </cell>
          <cell r="H32">
            <v>0.22004966265279319</v>
          </cell>
          <cell r="I32">
            <v>0.47947233490870328</v>
          </cell>
          <cell r="J32">
            <v>10.308865126184564</v>
          </cell>
          <cell r="K32">
            <v>0.14524551988815881</v>
          </cell>
          <cell r="L32">
            <v>9.5000000000000001E-2</v>
          </cell>
          <cell r="M32">
            <v>12.425368534787996</v>
          </cell>
          <cell r="N32">
            <v>-1.6643426058971338E-2</v>
          </cell>
          <cell r="O32">
            <v>0</v>
          </cell>
          <cell r="P32">
            <v>2.0508817600121822E-2</v>
          </cell>
          <cell r="Q32">
            <v>9.7521671602236876E-2</v>
          </cell>
        </row>
        <row r="33">
          <cell r="C33" t="str">
            <v>La Ley</v>
          </cell>
          <cell r="D33">
            <v>19.436208695988821</v>
          </cell>
          <cell r="E33">
            <v>37.053772243749414</v>
          </cell>
          <cell r="F33">
            <v>3.3129715214331688</v>
          </cell>
          <cell r="G33">
            <v>2.6686632446839713</v>
          </cell>
          <cell r="H33">
            <v>1.8124930844781673</v>
          </cell>
          <cell r="I33">
            <v>3.5380270844781672</v>
          </cell>
          <cell r="J33">
            <v>38.575476217602684</v>
          </cell>
          <cell r="K33">
            <v>0.11575719503496118</v>
          </cell>
          <cell r="L33">
            <v>0.15</v>
          </cell>
          <cell r="M33">
            <v>15.612489577162769</v>
          </cell>
          <cell r="N33">
            <v>0.9396225845627828</v>
          </cell>
          <cell r="O33">
            <v>0</v>
          </cell>
          <cell r="P33">
            <v>2.4591246761623213E-2</v>
          </cell>
          <cell r="Q33">
            <v>0.84980681304763728</v>
          </cell>
        </row>
        <row r="34">
          <cell r="C34" t="str">
            <v>Swisslex</v>
          </cell>
          <cell r="D34">
            <v>1.0202916583831729</v>
          </cell>
          <cell r="E34">
            <v>1.9870564308773537</v>
          </cell>
          <cell r="F34">
            <v>0.29355266445268502</v>
          </cell>
          <cell r="G34">
            <v>0.30062024723713154</v>
          </cell>
          <cell r="H34">
            <v>0.16100824966172567</v>
          </cell>
          <cell r="I34">
            <v>0.17011572885443327</v>
          </cell>
          <cell r="J34">
            <v>1.8363059827467703</v>
          </cell>
          <cell r="K34">
            <v>8.8482936146178082E-2</v>
          </cell>
          <cell r="L34">
            <v>0.02</v>
          </cell>
          <cell r="M34">
            <v>0.86115452065807074</v>
          </cell>
          <cell r="N34">
            <v>-1.0332868276079826E-3</v>
          </cell>
          <cell r="O34">
            <v>0</v>
          </cell>
          <cell r="P34">
            <v>1.29488043382964E-3</v>
          </cell>
          <cell r="Q34">
            <v>0.1608220139350495</v>
          </cell>
        </row>
        <row r="35">
          <cell r="C35" t="str">
            <v>TED International</v>
          </cell>
          <cell r="D35">
            <v>64.099999999999994</v>
          </cell>
          <cell r="E35">
            <v>124.5</v>
          </cell>
          <cell r="F35">
            <v>4.5999999999999996</v>
          </cell>
          <cell r="G35">
            <v>8.1999999999999993</v>
          </cell>
          <cell r="H35">
            <v>1.9</v>
          </cell>
          <cell r="I35">
            <v>3.4</v>
          </cell>
          <cell r="J35">
            <v>21.7</v>
          </cell>
          <cell r="K35">
            <v>0.15786009517557864</v>
          </cell>
          <cell r="L35">
            <v>0.06</v>
          </cell>
          <cell r="M35">
            <v>47.812984843060022</v>
          </cell>
          <cell r="N35">
            <v>0.65216217485809269</v>
          </cell>
          <cell r="O35">
            <v>-0.23127706803619386</v>
          </cell>
          <cell r="P35">
            <v>0.34863639177844952</v>
          </cell>
          <cell r="Q35">
            <v>1.1304785013996517</v>
          </cell>
        </row>
        <row r="36">
          <cell r="C36" t="str">
            <v>TL Asia/Japan</v>
          </cell>
          <cell r="D36">
            <v>42.3</v>
          </cell>
          <cell r="E36">
            <v>80.2</v>
          </cell>
          <cell r="F36">
            <v>6.7</v>
          </cell>
          <cell r="G36">
            <v>4.8</v>
          </cell>
          <cell r="H36">
            <v>2.4</v>
          </cell>
          <cell r="I36">
            <v>3.4</v>
          </cell>
          <cell r="J36">
            <v>21.3</v>
          </cell>
          <cell r="K36">
            <v>8.5324836166573714E-2</v>
          </cell>
          <cell r="L36">
            <v>2.5000000000000001E-2</v>
          </cell>
          <cell r="M36">
            <v>35.910453082950596</v>
          </cell>
          <cell r="N36">
            <v>0.42440820970630849</v>
          </cell>
          <cell r="O36">
            <v>0.34055862491077149</v>
          </cell>
          <cell r="P36">
            <v>0.22688260463056331</v>
          </cell>
          <cell r="Q36">
            <v>1.4081505607523568</v>
          </cell>
        </row>
        <row r="37">
          <cell r="C37" t="str">
            <v>TL Latin America/Spain</v>
          </cell>
          <cell r="D37">
            <v>28.6</v>
          </cell>
          <cell r="E37">
            <v>55.2</v>
          </cell>
          <cell r="F37">
            <v>-0.5</v>
          </cell>
          <cell r="G37">
            <v>3.1</v>
          </cell>
          <cell r="H37">
            <v>2.2999999999999998</v>
          </cell>
          <cell r="I37">
            <v>3.6</v>
          </cell>
          <cell r="J37">
            <v>43.7</v>
          </cell>
          <cell r="K37">
            <v>0.20769780988457542</v>
          </cell>
          <cell r="L37">
            <v>2.5000000000000001E-2</v>
          </cell>
          <cell r="M37">
            <v>19.608730410124139</v>
          </cell>
          <cell r="N37">
            <v>0.29099982708351141</v>
          </cell>
          <cell r="O37">
            <v>0.68049848265171198</v>
          </cell>
          <cell r="P37">
            <v>0.15556452324930245</v>
          </cell>
          <cell r="Q37">
            <v>1.1729371670154742</v>
          </cell>
        </row>
        <row r="38">
          <cell r="C38" t="str">
            <v>Universitas 21 Global Pte</v>
          </cell>
          <cell r="D38">
            <v>1.4</v>
          </cell>
          <cell r="E38">
            <v>2</v>
          </cell>
          <cell r="F38">
            <v>-14.9</v>
          </cell>
          <cell r="G38">
            <v>-11</v>
          </cell>
          <cell r="H38">
            <v>0.4</v>
          </cell>
          <cell r="I38">
            <v>0.7</v>
          </cell>
          <cell r="J38">
            <v>0.3</v>
          </cell>
          <cell r="K38">
            <v>1.6162568681228531</v>
          </cell>
          <cell r="L38">
            <v>2.5000000000000001E-2</v>
          </cell>
          <cell r="M38">
            <v>0.20453482935951378</v>
          </cell>
          <cell r="N38">
            <v>1.449908592406729E-2</v>
          </cell>
          <cell r="O38">
            <v>1.71872529149944E-2</v>
          </cell>
          <cell r="P38">
            <v>7.7514550424588992E-3</v>
          </cell>
          <cell r="Q38">
            <v>0.36056220611847944</v>
          </cell>
        </row>
        <row r="39">
          <cell r="C39" t="str">
            <v>Brandy</v>
          </cell>
          <cell r="D39">
            <v>9.6632228197094339</v>
          </cell>
          <cell r="E39">
            <v>18.605864261421644</v>
          </cell>
          <cell r="F39">
            <v>1.8000018222651835</v>
          </cell>
          <cell r="G39">
            <v>0.53749810008853749</v>
          </cell>
          <cell r="H39">
            <v>0.18496677883990276</v>
          </cell>
          <cell r="I39">
            <v>0.3561406835148514</v>
          </cell>
          <cell r="J39">
            <v>10.025276644772537</v>
          </cell>
          <cell r="K39">
            <v>0.10267304117558762</v>
          </cell>
          <cell r="L39">
            <v>0.1</v>
          </cell>
          <cell r="M39">
            <v>7.9474623692280932</v>
          </cell>
          <cell r="N39">
            <v>0.10767584707395905</v>
          </cell>
          <cell r="O39">
            <v>0</v>
          </cell>
          <cell r="P39">
            <v>4.728390371638571E-2</v>
          </cell>
          <cell r="Q39">
            <v>3.0818492713836028E-2</v>
          </cell>
        </row>
        <row r="40">
          <cell r="C40" t="str">
            <v>Corporate-TF</v>
          </cell>
          <cell r="D40">
            <v>212.5</v>
          </cell>
          <cell r="E40">
            <v>410.5</v>
          </cell>
          <cell r="F40">
            <v>59</v>
          </cell>
          <cell r="G40">
            <v>47.475118886269946</v>
          </cell>
          <cell r="H40">
            <v>16.399999999999999</v>
          </cell>
          <cell r="I40">
            <v>26.4</v>
          </cell>
          <cell r="J40">
            <v>401.7</v>
          </cell>
          <cell r="K40">
            <v>7.0498949088694918E-2</v>
          </cell>
          <cell r="L40">
            <v>0.05</v>
          </cell>
          <cell r="M40">
            <v>185.43275204892279</v>
          </cell>
          <cell r="N40">
            <v>7.2</v>
          </cell>
          <cell r="O40">
            <v>0</v>
          </cell>
          <cell r="P40">
            <v>5.94</v>
          </cell>
          <cell r="Q40">
            <v>3.2</v>
          </cell>
        </row>
        <row r="41">
          <cell r="C41" t="str">
            <v>Payer</v>
          </cell>
          <cell r="D41">
            <v>138.4</v>
          </cell>
          <cell r="E41">
            <v>265.8</v>
          </cell>
          <cell r="F41">
            <v>34.4</v>
          </cell>
          <cell r="G41">
            <v>30.8</v>
          </cell>
          <cell r="H41">
            <v>7.9</v>
          </cell>
          <cell r="I41">
            <v>14.6</v>
          </cell>
          <cell r="J41">
            <v>361.6</v>
          </cell>
          <cell r="K41">
            <v>8.8944443027283215E-2</v>
          </cell>
          <cell r="L41">
            <v>0.05</v>
          </cell>
          <cell r="M41">
            <v>116.71445437679205</v>
          </cell>
          <cell r="N41">
            <v>3.5</v>
          </cell>
          <cell r="O41">
            <v>0</v>
          </cell>
          <cell r="P41">
            <v>2.4</v>
          </cell>
          <cell r="Q41">
            <v>2</v>
          </cell>
        </row>
        <row r="42">
          <cell r="C42" t="str">
            <v>TELT</v>
          </cell>
          <cell r="D42">
            <v>56</v>
          </cell>
          <cell r="E42">
            <v>107.5</v>
          </cell>
          <cell r="F42">
            <v>8.8000000000000007</v>
          </cell>
          <cell r="G42">
            <v>-5.6</v>
          </cell>
          <cell r="H42">
            <v>9.1</v>
          </cell>
          <cell r="I42">
            <v>15.2</v>
          </cell>
          <cell r="J42">
            <v>54.2</v>
          </cell>
          <cell r="K42">
            <v>0.13250430462758067</v>
          </cell>
          <cell r="L42">
            <v>2.5000000000000001E-2</v>
          </cell>
          <cell r="M42">
            <v>43.662470391387259</v>
          </cell>
          <cell r="N42">
            <v>0.56716138842573016</v>
          </cell>
          <cell r="O42">
            <v>7.3517842017383828</v>
          </cell>
          <cell r="P42">
            <v>0.30319627111230996</v>
          </cell>
          <cell r="Q42">
            <v>0.87785813872357865</v>
          </cell>
        </row>
        <row r="43">
          <cell r="C43" t="str">
            <v>TL Australia</v>
          </cell>
          <cell r="D43">
            <v>56.3</v>
          </cell>
          <cell r="E43">
            <v>108.8</v>
          </cell>
          <cell r="F43">
            <v>19.399999999999999</v>
          </cell>
          <cell r="G43">
            <v>15.7</v>
          </cell>
          <cell r="H43">
            <v>5.4</v>
          </cell>
          <cell r="I43">
            <v>12.3</v>
          </cell>
          <cell r="J43">
            <v>43.5</v>
          </cell>
          <cell r="K43">
            <v>7.5499883774982068E-2</v>
          </cell>
          <cell r="L43">
            <v>2.5000000000000001E-2</v>
          </cell>
          <cell r="M43">
            <v>48.67294890637158</v>
          </cell>
          <cell r="N43">
            <v>0.57245019070325409</v>
          </cell>
          <cell r="O43">
            <v>3.4586775837952484</v>
          </cell>
          <cell r="P43">
            <v>0.30602358393795392</v>
          </cell>
          <cell r="Q43">
            <v>1.0628486415635443</v>
          </cell>
        </row>
        <row r="44">
          <cell r="B44" t="str">
            <v>Ongoing Total</v>
          </cell>
          <cell r="D44">
            <v>1029.2075563560304</v>
          </cell>
          <cell r="E44">
            <v>1972.2926463733129</v>
          </cell>
          <cell r="F44">
            <v>206.7700259386508</v>
          </cell>
          <cell r="G44">
            <v>164.80693759456429</v>
          </cell>
          <cell r="H44">
            <v>69.422801718961978</v>
          </cell>
          <cell r="I44">
            <v>131.02351403644434</v>
          </cell>
          <cell r="J44">
            <v>1892.7133676305355</v>
          </cell>
          <cell r="K44">
            <v>3.2255580061033369</v>
          </cell>
          <cell r="L44">
            <v>0.86</v>
          </cell>
          <cell r="M44">
            <v>859.89080951842573</v>
          </cell>
          <cell r="N44">
            <v>20.577901883324486</v>
          </cell>
          <cell r="O44">
            <v>11.617429077974915</v>
          </cell>
          <cell r="P44">
            <v>16.694658358469248</v>
          </cell>
          <cell r="Q44">
            <v>20.357504376205238</v>
          </cell>
        </row>
        <row r="45">
          <cell r="A45" t="str">
            <v>HGLR Total</v>
          </cell>
          <cell r="D45">
            <v>1132.3593333120923</v>
          </cell>
          <cell r="E45">
            <v>2168.2148208567319</v>
          </cell>
          <cell r="F45">
            <v>180.6910850299999</v>
          </cell>
          <cell r="G45">
            <v>139.16698901204168</v>
          </cell>
          <cell r="H45">
            <v>75.37045128462951</v>
          </cell>
          <cell r="I45">
            <v>142.88166908364306</v>
          </cell>
          <cell r="J45">
            <v>2075.4869845675166</v>
          </cell>
          <cell r="K45">
            <v>5.1382379656646719</v>
          </cell>
          <cell r="L45">
            <v>0.92801000000000022</v>
          </cell>
          <cell r="M45">
            <v>946.8785664541507</v>
          </cell>
          <cell r="N45">
            <v>21.606398029740372</v>
          </cell>
          <cell r="O45">
            <v>14.086497302365311</v>
          </cell>
          <cell r="P45">
            <v>17.018685468810443</v>
          </cell>
          <cell r="Q45">
            <v>23.10546216005973</v>
          </cell>
        </row>
        <row r="46">
          <cell r="A46" t="str">
            <v>LGHR</v>
          </cell>
          <cell r="B46" t="str">
            <v>DiscOps</v>
          </cell>
          <cell r="C46" t="str">
            <v>PDR</v>
          </cell>
          <cell r="D46">
            <v>108.5</v>
          </cell>
          <cell r="E46">
            <v>213.3</v>
          </cell>
          <cell r="F46">
            <v>78.900000000000006</v>
          </cell>
          <cell r="G46">
            <v>73.2</v>
          </cell>
          <cell r="H46">
            <v>3.7</v>
          </cell>
          <cell r="I46">
            <v>4.9000000000000004</v>
          </cell>
          <cell r="J46">
            <v>44.3</v>
          </cell>
          <cell r="K46">
            <v>3.4498912517552993E-2</v>
          </cell>
          <cell r="L46">
            <v>0.04</v>
          </cell>
          <cell r="M46">
            <v>101.38405588550799</v>
          </cell>
          <cell r="N46">
            <v>-0.4</v>
          </cell>
          <cell r="O46">
            <v>0</v>
          </cell>
          <cell r="P46">
            <v>1.4</v>
          </cell>
          <cell r="Q46">
            <v>2.2999999999999998</v>
          </cell>
        </row>
        <row r="47">
          <cell r="B47" t="str">
            <v>DiscOps Total</v>
          </cell>
          <cell r="D47">
            <v>108.5</v>
          </cell>
          <cell r="E47">
            <v>213.3</v>
          </cell>
          <cell r="F47">
            <v>78.900000000000006</v>
          </cell>
          <cell r="G47">
            <v>73.2</v>
          </cell>
          <cell r="H47">
            <v>3.7</v>
          </cell>
          <cell r="I47">
            <v>4.9000000000000004</v>
          </cell>
          <cell r="J47">
            <v>44.3</v>
          </cell>
          <cell r="K47">
            <v>3.4498912517552993E-2</v>
          </cell>
          <cell r="L47">
            <v>0.04</v>
          </cell>
          <cell r="M47">
            <v>101.38405588550799</v>
          </cell>
          <cell r="N47">
            <v>-0.4</v>
          </cell>
          <cell r="O47">
            <v>0</v>
          </cell>
          <cell r="P47">
            <v>1.4</v>
          </cell>
          <cell r="Q47">
            <v>2.2999999999999998</v>
          </cell>
        </row>
        <row r="48">
          <cell r="B48" t="str">
            <v>Ongoing</v>
          </cell>
          <cell r="C48" t="str">
            <v>CPG - Career/Course Tech</v>
          </cell>
          <cell r="D48">
            <v>204.8</v>
          </cell>
          <cell r="E48">
            <v>403.3</v>
          </cell>
          <cell r="F48">
            <v>89.9</v>
          </cell>
          <cell r="G48">
            <v>79.099999999999994</v>
          </cell>
          <cell r="H48">
            <v>15.6</v>
          </cell>
          <cell r="I48">
            <v>35.799999999999997</v>
          </cell>
          <cell r="J48">
            <v>175.2</v>
          </cell>
          <cell r="K48">
            <v>3.6987945928013133E-2</v>
          </cell>
          <cell r="L48">
            <v>0</v>
          </cell>
          <cell r="M48">
            <v>190.45068368819656</v>
          </cell>
          <cell r="N48">
            <v>0</v>
          </cell>
          <cell r="O48">
            <v>0</v>
          </cell>
          <cell r="P48">
            <v>0</v>
          </cell>
          <cell r="Q48">
            <v>0</v>
          </cell>
        </row>
        <row r="49">
          <cell r="C49" t="str">
            <v>Pharma</v>
          </cell>
          <cell r="D49">
            <v>158.80000000000001</v>
          </cell>
          <cell r="E49">
            <v>299.89999999999998</v>
          </cell>
          <cell r="F49">
            <v>81.3</v>
          </cell>
          <cell r="G49">
            <v>81.3</v>
          </cell>
          <cell r="H49">
            <v>4.0999999999999996</v>
          </cell>
          <cell r="I49">
            <v>6.2</v>
          </cell>
          <cell r="J49">
            <v>388.1</v>
          </cell>
          <cell r="K49">
            <v>4.2118035541080179E-2</v>
          </cell>
          <cell r="L49">
            <v>0.06</v>
          </cell>
          <cell r="M49">
            <v>146.22333127687588</v>
          </cell>
          <cell r="N49">
            <v>1.4759999999999998</v>
          </cell>
          <cell r="O49">
            <v>0</v>
          </cell>
          <cell r="P49">
            <v>0.3</v>
          </cell>
          <cell r="Q49">
            <v>2.2999999999999998</v>
          </cell>
        </row>
        <row r="50">
          <cell r="C50" t="str">
            <v>THE (excl. Custom)</v>
          </cell>
          <cell r="D50">
            <v>591.20000000000005</v>
          </cell>
          <cell r="E50">
            <v>1159.9000000000001</v>
          </cell>
          <cell r="F50">
            <v>294.10000000000002</v>
          </cell>
          <cell r="G50">
            <v>326.2</v>
          </cell>
          <cell r="H50">
            <v>63.8</v>
          </cell>
          <cell r="I50">
            <v>131.19999999999999</v>
          </cell>
          <cell r="J50">
            <v>1552.3</v>
          </cell>
          <cell r="K50">
            <v>4.0498918788481886E-2</v>
          </cell>
          <cell r="L50">
            <v>2.5000000000000001E-2</v>
          </cell>
          <cell r="M50">
            <v>546.07357214507545</v>
          </cell>
          <cell r="N50">
            <v>0</v>
          </cell>
          <cell r="O50">
            <v>63.8</v>
          </cell>
          <cell r="P50">
            <v>0</v>
          </cell>
          <cell r="Q50">
            <v>0</v>
          </cell>
        </row>
        <row r="51">
          <cell r="C51" t="str">
            <v>West Print/CD/Other</v>
          </cell>
          <cell r="D51">
            <v>685.50802418589331</v>
          </cell>
          <cell r="E51">
            <v>1374.7938608127724</v>
          </cell>
          <cell r="F51">
            <v>590.89590616686201</v>
          </cell>
          <cell r="G51">
            <v>558.27807401524342</v>
          </cell>
          <cell r="H51">
            <v>6.4602049672831772</v>
          </cell>
          <cell r="I51">
            <v>16.004608319523363</v>
          </cell>
          <cell r="J51">
            <v>1489.8307294180031</v>
          </cell>
          <cell r="K51">
            <v>-3.4617358180734081E-3</v>
          </cell>
          <cell r="L51">
            <v>-0.01</v>
          </cell>
          <cell r="M51">
            <v>690.27887838519007</v>
          </cell>
          <cell r="N51">
            <v>1.9637739818018134</v>
          </cell>
          <cell r="O51">
            <v>0</v>
          </cell>
          <cell r="P51">
            <v>2.7698237199736204</v>
          </cell>
          <cell r="Q51">
            <v>1.7845702975352926</v>
          </cell>
        </row>
        <row r="52">
          <cell r="C52" t="str">
            <v>Compu-Mark</v>
          </cell>
          <cell r="D52">
            <v>59.168504417426703</v>
          </cell>
          <cell r="E52">
            <v>115.97028767750328</v>
          </cell>
          <cell r="F52">
            <v>34.545589253236514</v>
          </cell>
          <cell r="G52">
            <v>35.139025697367927</v>
          </cell>
          <cell r="H52">
            <v>1.132562901120711</v>
          </cell>
          <cell r="I52">
            <v>2.2198236502518784</v>
          </cell>
          <cell r="J52">
            <v>61.385382134858517</v>
          </cell>
          <cell r="K52">
            <v>4.4088770685316137E-2</v>
          </cell>
          <cell r="L52">
            <v>2.5000000000000001E-2</v>
          </cell>
          <cell r="M52">
            <v>54.276988352275353</v>
          </cell>
          <cell r="N52">
            <v>0.65930579808748324</v>
          </cell>
          <cell r="O52">
            <v>0</v>
          </cell>
          <cell r="P52">
            <v>0.28952223477759692</v>
          </cell>
          <cell r="Q52">
            <v>0.18870351603171151</v>
          </cell>
        </row>
        <row r="53">
          <cell r="C53" t="str">
            <v>Inst. Equities</v>
          </cell>
          <cell r="D53">
            <v>121.3</v>
          </cell>
          <cell r="E53">
            <v>232.1</v>
          </cell>
          <cell r="F53">
            <v>62.65</v>
          </cell>
          <cell r="G53">
            <v>61.823742259302932</v>
          </cell>
          <cell r="H53">
            <v>13.2</v>
          </cell>
          <cell r="I53">
            <v>24.2</v>
          </cell>
          <cell r="J53">
            <v>45.2</v>
          </cell>
          <cell r="K53">
            <v>3.5708453185547828E-2</v>
          </cell>
          <cell r="L53">
            <v>0.03</v>
          </cell>
          <cell r="M53">
            <v>113.07998940982125</v>
          </cell>
          <cell r="N53">
            <v>6.8</v>
          </cell>
          <cell r="O53">
            <v>0</v>
          </cell>
          <cell r="P53">
            <v>4</v>
          </cell>
          <cell r="Q53">
            <v>2.4</v>
          </cell>
        </row>
        <row r="54">
          <cell r="C54" t="str">
            <v>Investment Mgmt</v>
          </cell>
          <cell r="D54">
            <v>550.9</v>
          </cell>
          <cell r="E54">
            <v>1067.9000000000001</v>
          </cell>
          <cell r="F54">
            <v>424.49</v>
          </cell>
          <cell r="G54">
            <v>373.29969491283919</v>
          </cell>
          <cell r="H54">
            <v>36.200000000000003</v>
          </cell>
          <cell r="I54">
            <v>69.2</v>
          </cell>
          <cell r="J54">
            <v>1666.7</v>
          </cell>
          <cell r="K54">
            <v>4.0211516952201265E-2</v>
          </cell>
          <cell r="L54">
            <v>0.04</v>
          </cell>
          <cell r="M54">
            <v>509.13090089090991</v>
          </cell>
          <cell r="N54">
            <v>15.3</v>
          </cell>
          <cell r="O54">
            <v>0</v>
          </cell>
          <cell r="P54">
            <v>13.6</v>
          </cell>
          <cell r="Q54">
            <v>7.3</v>
          </cell>
        </row>
        <row r="55">
          <cell r="C55" t="str">
            <v>TTA Research &amp; Guidance</v>
          </cell>
          <cell r="D55">
            <v>254.80909403267378</v>
          </cell>
          <cell r="E55">
            <v>254.80909403267378</v>
          </cell>
          <cell r="F55">
            <v>63.849695955050478</v>
          </cell>
          <cell r="G55">
            <v>72.13552230759629</v>
          </cell>
          <cell r="H55">
            <v>14.369241070957798</v>
          </cell>
          <cell r="I55">
            <v>14.369241070957798</v>
          </cell>
          <cell r="J55">
            <v>403.64929105725088</v>
          </cell>
          <cell r="K55">
            <v>2.7236987549469127E-2</v>
          </cell>
          <cell r="L55">
            <v>0.06</v>
          </cell>
          <cell r="M55">
            <v>241.47580725094423</v>
          </cell>
          <cell r="N55">
            <v>5.9223976161972418</v>
          </cell>
          <cell r="O55">
            <v>-1.3235235910351729E-3</v>
          </cell>
          <cell r="P55">
            <v>4.2474729191740659</v>
          </cell>
          <cell r="Q55">
            <v>4.2006940591775255</v>
          </cell>
        </row>
        <row r="56">
          <cell r="C56" t="str">
            <v>TTA Corp. Software &amp; Svcs.</v>
          </cell>
          <cell r="D56">
            <v>153.0428148563627</v>
          </cell>
          <cell r="E56">
            <v>153.0428148563627</v>
          </cell>
          <cell r="F56">
            <v>49.333077943749679</v>
          </cell>
          <cell r="G56">
            <v>61.766303132123355</v>
          </cell>
          <cell r="H56">
            <v>5.4006450302864693</v>
          </cell>
          <cell r="I56">
            <v>5.4006450302864693</v>
          </cell>
          <cell r="J56">
            <v>327.171529669645</v>
          </cell>
          <cell r="K56">
            <v>4.7643746368774886E-2</v>
          </cell>
          <cell r="L56">
            <v>0.1</v>
          </cell>
          <cell r="M56">
            <v>139.43946090145261</v>
          </cell>
          <cell r="N56">
            <v>2.2259190374320919</v>
          </cell>
          <cell r="O56">
            <v>-4.974431891770439E-4</v>
          </cell>
          <cell r="P56">
            <v>1.5964025795751196</v>
          </cell>
          <cell r="Q56">
            <v>1.5788208564684347</v>
          </cell>
        </row>
        <row r="57">
          <cell r="B57" t="str">
            <v>Ongoing Total</v>
          </cell>
          <cell r="D57">
            <v>2779.5284374923567</v>
          </cell>
          <cell r="E57">
            <v>5061.7160573793126</v>
          </cell>
          <cell r="F57">
            <v>1691.0642693188988</v>
          </cell>
          <cell r="G57">
            <v>1649.0423623244731</v>
          </cell>
          <cell r="H57">
            <v>160.26265396964817</v>
          </cell>
          <cell r="I57">
            <v>304.59431807101947</v>
          </cell>
          <cell r="J57">
            <v>6109.5369322797569</v>
          </cell>
          <cell r="K57">
            <v>0.31103263918081103</v>
          </cell>
          <cell r="L57">
            <v>0.33</v>
          </cell>
          <cell r="M57">
            <v>2630.4296123007416</v>
          </cell>
          <cell r="N57">
            <v>34.347396433518632</v>
          </cell>
          <cell r="O57">
            <v>63.798179033219789</v>
          </cell>
          <cell r="P57">
            <v>26.803221453500402</v>
          </cell>
          <cell r="Q57">
            <v>19.752788729212966</v>
          </cell>
        </row>
        <row r="58">
          <cell r="A58" t="str">
            <v>LGHR Total</v>
          </cell>
          <cell r="D58">
            <v>2888.0284374923567</v>
          </cell>
          <cell r="E58">
            <v>5275.0160573793119</v>
          </cell>
          <cell r="F58">
            <v>1769.9642693188989</v>
          </cell>
          <cell r="G58">
            <v>1722.2423623244731</v>
          </cell>
          <cell r="H58">
            <v>163.96265396964816</v>
          </cell>
          <cell r="I58">
            <v>309.49431807101945</v>
          </cell>
          <cell r="J58">
            <v>6153.8369322797571</v>
          </cell>
          <cell r="K58">
            <v>0.34553155169836403</v>
          </cell>
          <cell r="L58">
            <v>0.37</v>
          </cell>
          <cell r="M58">
            <v>2731.8136681862493</v>
          </cell>
          <cell r="N58">
            <v>33.947396433518627</v>
          </cell>
          <cell r="O58">
            <v>63.798179033219789</v>
          </cell>
          <cell r="P58">
            <v>28.203221453500404</v>
          </cell>
          <cell r="Q58">
            <v>22.052788729212967</v>
          </cell>
        </row>
        <row r="59">
          <cell r="A59" t="str">
            <v>LGLR</v>
          </cell>
          <cell r="B59" t="str">
            <v>DiscOps</v>
          </cell>
          <cell r="C59" t="str">
            <v>Fakta (Sweden)</v>
          </cell>
          <cell r="D59">
            <v>16.564735977490159</v>
          </cell>
          <cell r="E59">
            <v>33.047165802816878</v>
          </cell>
          <cell r="F59">
            <v>1.7170905069084903</v>
          </cell>
          <cell r="G59">
            <v>1.4458676340549734</v>
          </cell>
          <cell r="H59">
            <v>1.2845863507285329</v>
          </cell>
          <cell r="I59">
            <v>3.3481670868408826</v>
          </cell>
          <cell r="J59">
            <v>14.766197614342728</v>
          </cell>
          <cell r="K59">
            <v>-1.6688860354025725E-2</v>
          </cell>
          <cell r="L59">
            <v>0.01</v>
          </cell>
          <cell r="M59">
            <v>17.131784380421902</v>
          </cell>
          <cell r="N59">
            <v>-1.6824393952428993E-2</v>
          </cell>
          <cell r="O59">
            <v>0</v>
          </cell>
          <cell r="P59">
            <v>0.30831869469596701</v>
          </cell>
          <cell r="Q59">
            <v>0.99437535951605782</v>
          </cell>
        </row>
        <row r="60">
          <cell r="C60" t="str">
            <v>NETg</v>
          </cell>
          <cell r="D60">
            <v>161.9</v>
          </cell>
          <cell r="E60">
            <v>313.8</v>
          </cell>
          <cell r="F60">
            <v>-23.2</v>
          </cell>
          <cell r="G60">
            <v>-27</v>
          </cell>
          <cell r="H60">
            <v>4</v>
          </cell>
          <cell r="I60">
            <v>7.4</v>
          </cell>
          <cell r="J60">
            <v>923.2</v>
          </cell>
          <cell r="K60">
            <v>1.1559686820308279E-2</v>
          </cell>
          <cell r="L60">
            <v>-0.02</v>
          </cell>
          <cell r="M60">
            <v>158.22088965290106</v>
          </cell>
          <cell r="N60">
            <v>1.9927335909375508</v>
          </cell>
          <cell r="O60">
            <v>-2.1752898680971136</v>
          </cell>
          <cell r="P60">
            <v>0.86851875551215962</v>
          </cell>
          <cell r="Q60">
            <v>3.3140375216474034</v>
          </cell>
        </row>
        <row r="61">
          <cell r="C61" t="str">
            <v>TLRI Hong Kong</v>
          </cell>
          <cell r="D61">
            <v>8.9803010602060596</v>
          </cell>
          <cell r="E61">
            <v>18.122502038210584</v>
          </cell>
          <cell r="F61">
            <v>-1.592066636927933</v>
          </cell>
          <cell r="G61">
            <v>-0.59960068495772956</v>
          </cell>
          <cell r="H61">
            <v>0.4</v>
          </cell>
          <cell r="I61">
            <v>0.7</v>
          </cell>
          <cell r="J61">
            <v>9.4732564949682647</v>
          </cell>
          <cell r="K61">
            <v>-1.1058866490211816E-2</v>
          </cell>
          <cell r="L61">
            <v>2.8000000000000001E-2</v>
          </cell>
          <cell r="M61">
            <v>9.1822690573817738</v>
          </cell>
          <cell r="N61">
            <v>0.20133024497199245</v>
          </cell>
          <cell r="O61">
            <v>0</v>
          </cell>
          <cell r="P61">
            <v>6.1957657752844356E-2</v>
          </cell>
          <cell r="Q61">
            <v>0.13732243490264751</v>
          </cell>
        </row>
        <row r="62">
          <cell r="C62" t="str">
            <v>TED US</v>
          </cell>
          <cell r="D62">
            <v>96.8</v>
          </cell>
          <cell r="E62">
            <v>188.1</v>
          </cell>
          <cell r="F62">
            <v>14.5</v>
          </cell>
          <cell r="G62">
            <v>7.7</v>
          </cell>
          <cell r="H62">
            <v>6</v>
          </cell>
          <cell r="I62">
            <v>10.4</v>
          </cell>
          <cell r="J62">
            <v>46.8</v>
          </cell>
          <cell r="K62">
            <v>1.4524519171419614E-2</v>
          </cell>
          <cell r="L62">
            <v>0.06</v>
          </cell>
          <cell r="M62">
            <v>94.048151098847711</v>
          </cell>
          <cell r="N62">
            <v>0.97090976889782854</v>
          </cell>
          <cell r="O62">
            <v>3.109240490316449</v>
          </cell>
          <cell r="P62">
            <v>1.092110981531722</v>
          </cell>
          <cell r="Q62">
            <v>0.8277387592540002</v>
          </cell>
        </row>
        <row r="63">
          <cell r="C63" t="str">
            <v>Prometric</v>
          </cell>
          <cell r="D63">
            <v>334.8</v>
          </cell>
          <cell r="E63">
            <v>645.79999999999995</v>
          </cell>
          <cell r="F63">
            <v>13.9</v>
          </cell>
          <cell r="G63">
            <v>7.9</v>
          </cell>
          <cell r="H63">
            <v>27.8</v>
          </cell>
          <cell r="I63">
            <v>63.4</v>
          </cell>
          <cell r="J63">
            <v>1104.2</v>
          </cell>
          <cell r="K63">
            <v>-1.1103645471376988E-2</v>
          </cell>
          <cell r="L63">
            <v>0.02</v>
          </cell>
          <cell r="M63">
            <v>342.36069355650181</v>
          </cell>
          <cell r="N63">
            <v>12.717573603177629</v>
          </cell>
          <cell r="O63">
            <v>-4.5848911435534507</v>
          </cell>
          <cell r="P63">
            <v>8.7408779670486947</v>
          </cell>
          <cell r="Q63">
            <v>10.926439573327128</v>
          </cell>
        </row>
        <row r="64">
          <cell r="C64" t="str">
            <v>Petersons</v>
          </cell>
          <cell r="D64">
            <v>37.9</v>
          </cell>
          <cell r="E64">
            <v>73.8</v>
          </cell>
          <cell r="F64">
            <v>-8.4</v>
          </cell>
          <cell r="G64">
            <v>-10.6</v>
          </cell>
          <cell r="H64">
            <v>1.6</v>
          </cell>
          <cell r="I64">
            <v>3.6</v>
          </cell>
          <cell r="J64">
            <v>70.900000000000006</v>
          </cell>
          <cell r="K64">
            <v>1.8846406481369593E-2</v>
          </cell>
          <cell r="L64">
            <v>1.0000000000000001E-5</v>
          </cell>
          <cell r="M64">
            <v>36.510835722432859</v>
          </cell>
          <cell r="N64">
            <v>0.38112375681013289</v>
          </cell>
          <cell r="O64">
            <v>0.24097097955772873</v>
          </cell>
          <cell r="P64">
            <v>0.2037433979817504</v>
          </cell>
          <cell r="Q64">
            <v>0.77416186565038803</v>
          </cell>
        </row>
        <row r="65">
          <cell r="B65" t="str">
            <v>DiscOps Total</v>
          </cell>
          <cell r="D65">
            <v>656.94503703769624</v>
          </cell>
          <cell r="E65">
            <v>1272.6696678410274</v>
          </cell>
          <cell r="F65">
            <v>-3.07497613001944</v>
          </cell>
          <cell r="G65">
            <v>-21.153733050902755</v>
          </cell>
          <cell r="H65">
            <v>41.084586350728536</v>
          </cell>
          <cell r="I65">
            <v>88.848167086840874</v>
          </cell>
          <cell r="J65">
            <v>2169.3394541093112</v>
          </cell>
          <cell r="K65">
            <v>6.0792401574829569E-3</v>
          </cell>
          <cell r="L65">
            <v>9.801E-2</v>
          </cell>
          <cell r="M65">
            <v>657.45462346848706</v>
          </cell>
          <cell r="N65">
            <v>16.246846570842703</v>
          </cell>
          <cell r="O65">
            <v>-3.4099695417763867</v>
          </cell>
          <cell r="P65">
            <v>11.275527454523138</v>
          </cell>
          <cell r="Q65">
            <v>16.974075514297624</v>
          </cell>
        </row>
        <row r="66">
          <cell r="B66" t="str">
            <v>Ongoing</v>
          </cell>
          <cell r="C66" t="str">
            <v>Elite</v>
          </cell>
          <cell r="D66">
            <v>125.25437823807475</v>
          </cell>
          <cell r="E66">
            <v>240.89163450748711</v>
          </cell>
          <cell r="F66">
            <v>8.8080825302736105</v>
          </cell>
          <cell r="G66">
            <v>11.338970831753572</v>
          </cell>
          <cell r="H66">
            <v>4.3978944003349278</v>
          </cell>
          <cell r="I66">
            <v>8.9703327067142169</v>
          </cell>
          <cell r="J66">
            <v>173.91029700839405</v>
          </cell>
          <cell r="K66">
            <v>4.3202707072964586E-3</v>
          </cell>
          <cell r="L66">
            <v>7.4999999999999997E-2</v>
          </cell>
          <cell r="M66">
            <v>124.17908593301796</v>
          </cell>
          <cell r="N66">
            <v>3.6047123008809745</v>
          </cell>
          <cell r="O66">
            <v>0</v>
          </cell>
          <cell r="P66">
            <v>0.43929045665708799</v>
          </cell>
          <cell r="Q66">
            <v>0.36438115158409751</v>
          </cell>
        </row>
        <row r="67">
          <cell r="C67" t="str">
            <v>Online</v>
          </cell>
          <cell r="D67">
            <v>134</v>
          </cell>
          <cell r="E67">
            <v>273.39999999999998</v>
          </cell>
          <cell r="F67">
            <v>1.1000000000000001</v>
          </cell>
          <cell r="G67">
            <v>-7.8</v>
          </cell>
          <cell r="H67">
            <v>3.4</v>
          </cell>
          <cell r="I67">
            <v>7.3</v>
          </cell>
          <cell r="J67">
            <v>203.5</v>
          </cell>
          <cell r="K67">
            <v>-6.0104261101264544E-2</v>
          </cell>
          <cell r="L67">
            <v>-0.05</v>
          </cell>
          <cell r="M67">
            <v>151.68597832928086</v>
          </cell>
          <cell r="N67">
            <v>0.3</v>
          </cell>
          <cell r="O67">
            <v>0</v>
          </cell>
          <cell r="P67">
            <v>1.1000000000000001</v>
          </cell>
          <cell r="Q67">
            <v>2</v>
          </cell>
        </row>
        <row r="68">
          <cell r="C68" t="str">
            <v>Reference - Print</v>
          </cell>
          <cell r="D68">
            <v>153.9</v>
          </cell>
          <cell r="E68">
            <v>313.7</v>
          </cell>
          <cell r="F68">
            <v>56.1</v>
          </cell>
          <cell r="G68">
            <v>69.5</v>
          </cell>
          <cell r="H68">
            <v>0.8</v>
          </cell>
          <cell r="I68">
            <v>2.5</v>
          </cell>
          <cell r="J68">
            <v>368.3</v>
          </cell>
          <cell r="K68">
            <v>-2.5073848950598721E-2</v>
          </cell>
          <cell r="L68">
            <v>0</v>
          </cell>
          <cell r="M68">
            <v>161.91801835070873</v>
          </cell>
          <cell r="N68">
            <v>0</v>
          </cell>
          <cell r="O68">
            <v>0</v>
          </cell>
          <cell r="P68">
            <v>0</v>
          </cell>
          <cell r="Q68">
            <v>0</v>
          </cell>
        </row>
        <row r="69">
          <cell r="C69" t="str">
            <v>ROW Consol</v>
          </cell>
          <cell r="D69">
            <v>0</v>
          </cell>
          <cell r="E69">
            <v>0</v>
          </cell>
          <cell r="F69">
            <v>0</v>
          </cell>
          <cell r="G69">
            <v>0</v>
          </cell>
          <cell r="H69">
            <v>0</v>
          </cell>
          <cell r="I69">
            <v>0</v>
          </cell>
          <cell r="J69">
            <v>0</v>
          </cell>
          <cell r="K69">
            <v>0</v>
          </cell>
          <cell r="L69">
            <v>0</v>
          </cell>
          <cell r="M69">
            <v>0</v>
          </cell>
          <cell r="N69">
            <v>0</v>
          </cell>
          <cell r="O69">
            <v>0</v>
          </cell>
          <cell r="P69">
            <v>0</v>
          </cell>
          <cell r="Q69">
            <v>0</v>
          </cell>
        </row>
        <row r="70">
          <cell r="C70" t="str">
            <v>TL UK</v>
          </cell>
          <cell r="D70">
            <v>58.1</v>
          </cell>
          <cell r="E70">
            <v>114.7</v>
          </cell>
          <cell r="F70">
            <v>20.100000000000001</v>
          </cell>
          <cell r="G70">
            <v>12.3</v>
          </cell>
          <cell r="H70">
            <v>4.3</v>
          </cell>
          <cell r="I70">
            <v>8.1999999999999993</v>
          </cell>
          <cell r="J70">
            <v>65.3</v>
          </cell>
          <cell r="K70">
            <v>-0.13951757716964375</v>
          </cell>
          <cell r="L70">
            <v>1.0000000000000001E-5</v>
          </cell>
          <cell r="M70">
            <v>78.467917291303706</v>
          </cell>
          <cell r="N70">
            <v>0.41924139978423514</v>
          </cell>
          <cell r="O70">
            <v>2.4690682243903952</v>
          </cell>
          <cell r="P70">
            <v>0.22412029352725718</v>
          </cell>
          <cell r="Q70">
            <v>1.0020234225675322</v>
          </cell>
        </row>
        <row r="71">
          <cell r="C71" t="str">
            <v>TLRI A/P Other</v>
          </cell>
          <cell r="D71">
            <v>93.560763061086988</v>
          </cell>
          <cell r="E71">
            <v>186.23231425679339</v>
          </cell>
          <cell r="F71">
            <v>18.364856900183131</v>
          </cell>
          <cell r="G71">
            <v>20.238903107759512</v>
          </cell>
          <cell r="H71">
            <v>6.82916548280605</v>
          </cell>
          <cell r="I71">
            <v>12.694943912618541</v>
          </cell>
          <cell r="J71">
            <v>103.67987052512395</v>
          </cell>
          <cell r="K71">
            <v>-3.5249881221358637E-3</v>
          </cell>
          <cell r="L71">
            <v>2.8000000000000001E-2</v>
          </cell>
          <cell r="M71">
            <v>94.223868311764818</v>
          </cell>
          <cell r="N71">
            <v>3.4372938990190427</v>
          </cell>
          <cell r="O71">
            <v>0</v>
          </cell>
          <cell r="P71">
            <v>1.0577977443030884</v>
          </cell>
          <cell r="Q71">
            <v>2.3444940811301027</v>
          </cell>
        </row>
        <row r="72">
          <cell r="C72" t="str">
            <v>Thomson &amp; Thomson</v>
          </cell>
          <cell r="D72">
            <v>56.995838110762072</v>
          </cell>
          <cell r="E72">
            <v>111.74939986789886</v>
          </cell>
          <cell r="F72">
            <v>14.993660587486891</v>
          </cell>
          <cell r="G72">
            <v>15.444362516715106</v>
          </cell>
          <cell r="H72">
            <v>1.0909752138930011</v>
          </cell>
          <cell r="I72">
            <v>2.1390303128163852</v>
          </cell>
          <cell r="J72">
            <v>59.131312122454098</v>
          </cell>
          <cell r="K72">
            <v>1.9550008219570758E-2</v>
          </cell>
          <cell r="L72">
            <v>2.5000000000000001E-2</v>
          </cell>
          <cell r="M72">
            <v>54.830988981522083</v>
          </cell>
          <cell r="N72">
            <v>0.63509610228061386</v>
          </cell>
          <cell r="O72">
            <v>0</v>
          </cell>
          <cell r="P72">
            <v>0.27889098406871027</v>
          </cell>
          <cell r="Q72">
            <v>0.18177432667213569</v>
          </cell>
        </row>
        <row r="73">
          <cell r="C73" t="str">
            <v>Sweet and Maxwell</v>
          </cell>
          <cell r="D73">
            <v>206.51818629975006</v>
          </cell>
          <cell r="E73">
            <v>394.43564753195363</v>
          </cell>
          <cell r="F73">
            <v>72.381183425033356</v>
          </cell>
          <cell r="G73">
            <v>76.669405951407526</v>
          </cell>
          <cell r="H73">
            <v>12.025400874970954</v>
          </cell>
          <cell r="I73">
            <v>22.771395573293304</v>
          </cell>
          <cell r="J73">
            <v>353.74997136151944</v>
          </cell>
          <cell r="K73">
            <v>4.7294974469776818E-2</v>
          </cell>
          <cell r="L73">
            <v>1E-3</v>
          </cell>
          <cell r="M73">
            <v>188.28696851943795</v>
          </cell>
          <cell r="N73">
            <v>4.320470848449629</v>
          </cell>
          <cell r="O73">
            <v>0</v>
          </cell>
          <cell r="P73">
            <v>4.9397719955347688</v>
          </cell>
          <cell r="Q73">
            <v>2.7824984787829017</v>
          </cell>
        </row>
        <row r="74">
          <cell r="C74" t="str">
            <v>Retail Wealth Mgmt</v>
          </cell>
          <cell r="D74">
            <v>493.7</v>
          </cell>
          <cell r="E74">
            <v>961</v>
          </cell>
          <cell r="F74">
            <v>-111.374</v>
          </cell>
          <cell r="G74">
            <v>-112.54719963692578</v>
          </cell>
          <cell r="H74">
            <v>40.200000000000003</v>
          </cell>
          <cell r="I74">
            <v>77.2</v>
          </cell>
          <cell r="J74">
            <v>622.4</v>
          </cell>
          <cell r="K74">
            <v>1.7091441316856137E-2</v>
          </cell>
          <cell r="L74">
            <v>0.03</v>
          </cell>
          <cell r="M74">
            <v>477.24691268517853</v>
          </cell>
          <cell r="N74">
            <v>6.9</v>
          </cell>
          <cell r="O74">
            <v>0</v>
          </cell>
          <cell r="P74">
            <v>18.940000000000001</v>
          </cell>
          <cell r="Q74">
            <v>14.4</v>
          </cell>
        </row>
        <row r="75">
          <cell r="B75" t="str">
            <v>Ongoing Total</v>
          </cell>
          <cell r="D75">
            <v>1322.0291657096739</v>
          </cell>
          <cell r="E75">
            <v>2596.1089961641328</v>
          </cell>
          <cell r="F75">
            <v>80.47378344297698</v>
          </cell>
          <cell r="G75">
            <v>85.144442770709915</v>
          </cell>
          <cell r="H75">
            <v>73.043435972004943</v>
          </cell>
          <cell r="I75">
            <v>141.77570250544244</v>
          </cell>
          <cell r="J75">
            <v>1949.9714510174917</v>
          </cell>
          <cell r="K75">
            <v>-0.1399639806301427</v>
          </cell>
          <cell r="L75">
            <v>0.10901</v>
          </cell>
          <cell r="M75">
            <v>1330.8397384022146</v>
          </cell>
          <cell r="N75">
            <v>19.616814550414496</v>
          </cell>
          <cell r="O75">
            <v>2.4690682243903952</v>
          </cell>
          <cell r="P75">
            <v>26.979871474090913</v>
          </cell>
          <cell r="Q75">
            <v>23.075171460736769</v>
          </cell>
        </row>
        <row r="76">
          <cell r="A76" t="str">
            <v>LGLR Total</v>
          </cell>
          <cell r="D76">
            <v>1978.9742027473703</v>
          </cell>
          <cell r="E76">
            <v>3868.77866400516</v>
          </cell>
          <cell r="F76">
            <v>77.398807312957558</v>
          </cell>
          <cell r="G76">
            <v>63.990709719807157</v>
          </cell>
          <cell r="H76">
            <v>114.12802232273346</v>
          </cell>
          <cell r="I76">
            <v>230.62386959228331</v>
          </cell>
          <cell r="J76">
            <v>4119.3109051268029</v>
          </cell>
          <cell r="K76">
            <v>-0.13388474047265975</v>
          </cell>
          <cell r="L76">
            <v>0.20701999999999998</v>
          </cell>
          <cell r="M76">
            <v>1988.294361870702</v>
          </cell>
          <cell r="N76">
            <v>35.863661121257195</v>
          </cell>
          <cell r="O76">
            <v>-0.94090131738599148</v>
          </cell>
          <cell r="P76">
            <v>38.255398928614056</v>
          </cell>
          <cell r="Q76">
            <v>40.049246975034393</v>
          </cell>
        </row>
        <row r="77">
          <cell r="A77" t="str">
            <v>Grand Total</v>
          </cell>
          <cell r="D77">
            <v>9283.4382690714083</v>
          </cell>
          <cell r="E77">
            <v>17438.972876602696</v>
          </cell>
          <cell r="F77">
            <v>3874.4158916412998</v>
          </cell>
          <cell r="G77">
            <v>3753.0554876206688</v>
          </cell>
          <cell r="H77">
            <v>636.76995576453692</v>
          </cell>
          <cell r="I77">
            <v>1227.9107165459393</v>
          </cell>
          <cell r="J77">
            <v>17916.877304588361</v>
          </cell>
          <cell r="K77">
            <v>6.7895728984524713</v>
          </cell>
          <cell r="L77">
            <v>2.11504</v>
          </cell>
          <cell r="M77">
            <v>8422.7860745115559</v>
          </cell>
          <cell r="N77">
            <v>206.0733933269143</v>
          </cell>
          <cell r="O77">
            <v>94.279123230506286</v>
          </cell>
          <cell r="P77">
            <v>165.01344550987784</v>
          </cell>
          <cell r="Q77">
            <v>155.3905387390013</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urity Comparison"/>
      <sheetName val="Slides 1-3"/>
      <sheetName val="Concensus"/>
      <sheetName val="Tables"/>
      <sheetName val="Charts"/>
      <sheetName val="Capex"/>
      <sheetName val="Capex detail"/>
      <sheetName val="05L-06Pivot"/>
    </sheetNames>
    <sheetDataSet>
      <sheetData sheetId="0" refreshError="1"/>
      <sheetData sheetId="1" refreshError="1">
        <row r="1">
          <cell r="A1" t="str">
            <v>The Thomson Corporation</v>
          </cell>
        </row>
        <row r="2">
          <cell r="A2" t="str">
            <v>2006 Plan Presentation</v>
          </cell>
        </row>
        <row r="4">
          <cell r="K4" t="str">
            <v>% Change</v>
          </cell>
        </row>
        <row r="5">
          <cell r="C5" t="str">
            <v>2005LE</v>
          </cell>
          <cell r="E5" t="str">
            <v>2005 Plan</v>
          </cell>
          <cell r="G5" t="str">
            <v>+/- Plan</v>
          </cell>
          <cell r="I5" t="str">
            <v>2004A</v>
          </cell>
          <cell r="K5" t="str">
            <v>2004A</v>
          </cell>
        </row>
        <row r="7">
          <cell r="A7" t="str">
            <v>Revenues (1)</v>
          </cell>
          <cell r="C7">
            <v>8720.1794969999992</v>
          </cell>
          <cell r="E7">
            <v>8729</v>
          </cell>
          <cell r="G7">
            <v>31.879496999999176</v>
          </cell>
          <cell r="I7">
            <v>8057.3000000000011</v>
          </cell>
          <cell r="K7">
            <v>8.2270673426581897E-2</v>
          </cell>
        </row>
        <row r="9">
          <cell r="A9" t="str">
            <v>EBITDA (1)</v>
          </cell>
          <cell r="C9">
            <v>2407.1114970000003</v>
          </cell>
          <cell r="E9">
            <v>2442</v>
          </cell>
          <cell r="G9">
            <v>-34.888502999999673</v>
          </cell>
          <cell r="I9">
            <v>2233.4</v>
          </cell>
          <cell r="K9">
            <v>7.777894555386422E-2</v>
          </cell>
        </row>
        <row r="10">
          <cell r="A10" t="str">
            <v xml:space="preserve">    Margin</v>
          </cell>
          <cell r="C10">
            <v>0.27603921431068229</v>
          </cell>
          <cell r="E10">
            <v>0.27975713140107689</v>
          </cell>
          <cell r="I10">
            <v>0.27718962928027996</v>
          </cell>
        </row>
        <row r="11">
          <cell r="A11" t="str">
            <v xml:space="preserve">   </v>
          </cell>
        </row>
        <row r="12">
          <cell r="A12" t="str">
            <v>Adj. Operating Profit</v>
          </cell>
          <cell r="C12">
            <v>1766.2025340000002</v>
          </cell>
          <cell r="E12">
            <v>1742</v>
          </cell>
          <cell r="G12">
            <v>36.202534000000242</v>
          </cell>
          <cell r="I12">
            <v>1615</v>
          </cell>
          <cell r="K12">
            <v>9.3623860061919695E-2</v>
          </cell>
        </row>
        <row r="13">
          <cell r="A13" t="str">
            <v xml:space="preserve">    Margin</v>
          </cell>
          <cell r="C13">
            <v>0.20254199292659358</v>
          </cell>
          <cell r="E13">
            <v>0.19956466949249627</v>
          </cell>
          <cell r="G13">
            <v>2.9773234340973176E-3</v>
          </cell>
          <cell r="I13">
            <v>0.20043935313318353</v>
          </cell>
          <cell r="K13">
            <v>2.1026397934100494E-3</v>
          </cell>
        </row>
        <row r="15">
          <cell r="A15" t="str">
            <v>Earnings</v>
          </cell>
          <cell r="C15">
            <v>941.8706070400001</v>
          </cell>
          <cell r="E15">
            <v>913</v>
          </cell>
          <cell r="G15">
            <v>28.870607040000095</v>
          </cell>
          <cell r="I15">
            <v>1008</v>
          </cell>
          <cell r="K15">
            <v>-6.5604556507936396E-2</v>
          </cell>
        </row>
        <row r="17">
          <cell r="A17" t="str">
            <v>EPS</v>
          </cell>
          <cell r="C17">
            <v>1.4395087987773194</v>
          </cell>
          <cell r="E17">
            <v>1.39</v>
          </cell>
          <cell r="G17">
            <v>4.9508798777319507E-2</v>
          </cell>
          <cell r="I17">
            <v>1.54</v>
          </cell>
          <cell r="K17">
            <v>-6.5254026767974427E-2</v>
          </cell>
        </row>
        <row r="19">
          <cell r="A19" t="str">
            <v>Adjusted Earnings (2)</v>
          </cell>
          <cell r="C19">
            <v>928.86453184000015</v>
          </cell>
          <cell r="E19">
            <v>909</v>
          </cell>
          <cell r="G19">
            <v>29.464531840000156</v>
          </cell>
          <cell r="I19">
            <v>795.70018000000027</v>
          </cell>
          <cell r="K19">
            <v>0.16735493492033626</v>
          </cell>
        </row>
        <row r="21">
          <cell r="A21" t="str">
            <v>Adjusted EPS (2)</v>
          </cell>
          <cell r="C21">
            <v>1.4196309519180808</v>
          </cell>
          <cell r="E21">
            <v>1.39</v>
          </cell>
          <cell r="G21">
            <v>2.963095191808085E-2</v>
          </cell>
          <cell r="I21">
            <v>1.2142532885701212</v>
          </cell>
          <cell r="K21">
            <v>0.16913906289667779</v>
          </cell>
        </row>
        <row r="23">
          <cell r="A23" t="str">
            <v>FCF (3)</v>
          </cell>
          <cell r="C23">
            <v>1239.2419356312037</v>
          </cell>
          <cell r="E23">
            <v>1190</v>
          </cell>
          <cell r="G23">
            <v>49.24193563120366</v>
          </cell>
          <cell r="I23">
            <v>1123.0000600000008</v>
          </cell>
          <cell r="K23">
            <v>0.1035101241501295</v>
          </cell>
        </row>
        <row r="24">
          <cell r="A24" t="str">
            <v xml:space="preserve">    % of Revenues</v>
          </cell>
          <cell r="C24">
            <v>0.14211197556856939</v>
          </cell>
          <cell r="E24">
            <v>0.13632718524458701</v>
          </cell>
          <cell r="G24">
            <v>5.7847903239823806E-3</v>
          </cell>
          <cell r="I24">
            <v>0.13937672173060461</v>
          </cell>
          <cell r="K24">
            <v>2.7352538379647739E-3</v>
          </cell>
        </row>
        <row r="26">
          <cell r="A26" t="str">
            <v>Cap Ex</v>
          </cell>
          <cell r="C26">
            <v>626.38039903900835</v>
          </cell>
          <cell r="E26">
            <v>623</v>
          </cell>
          <cell r="G26">
            <v>3.3803990390083527</v>
          </cell>
          <cell r="I26">
            <v>619</v>
          </cell>
          <cell r="K26">
            <v>1.1923100224569216E-2</v>
          </cell>
        </row>
        <row r="27">
          <cell r="A27" t="str">
            <v xml:space="preserve">    % of Revenues</v>
          </cell>
          <cell r="C27">
            <v>7.1831135959357473E-2</v>
          </cell>
          <cell r="E27">
            <v>7.1371291098636727E-2</v>
          </cell>
          <cell r="G27">
            <v>-4.598448607207456E-4</v>
          </cell>
          <cell r="I27">
            <v>7.6824742779839389E-2</v>
          </cell>
          <cell r="K27">
            <v>4.9936068204819162E-3</v>
          </cell>
        </row>
        <row r="30">
          <cell r="C30" t="str">
            <v>2006 Plan</v>
          </cell>
          <cell r="E30" t="str">
            <v>2005 Plan</v>
          </cell>
          <cell r="G30" t="str">
            <v>2005LE</v>
          </cell>
          <cell r="K30" t="str">
            <v>% Change</v>
          </cell>
        </row>
        <row r="32">
          <cell r="A32" t="str">
            <v>Revenues (1)</v>
          </cell>
          <cell r="C32">
            <v>9286.5072271600002</v>
          </cell>
          <cell r="E32">
            <v>8729</v>
          </cell>
          <cell r="G32">
            <v>8720.1794969999992</v>
          </cell>
          <cell r="K32">
            <v>6.4944503763349593E-2</v>
          </cell>
        </row>
        <row r="34">
          <cell r="A34" t="str">
            <v>EBITDA (1)</v>
          </cell>
          <cell r="C34">
            <v>2566.9691450305431</v>
          </cell>
          <cell r="E34">
            <v>2442</v>
          </cell>
          <cell r="G34">
            <v>0</v>
          </cell>
          <cell r="K34" t="e">
            <v>#DIV/0!</v>
          </cell>
        </row>
        <row r="35">
          <cell r="A35" t="str">
            <v xml:space="preserve">    Margin</v>
          </cell>
          <cell r="C35" t="e">
            <v>#DIV/0!</v>
          </cell>
          <cell r="E35" t="e">
            <v>#DIV/0!</v>
          </cell>
          <cell r="G35">
            <v>-159.994337</v>
          </cell>
        </row>
        <row r="36">
          <cell r="A36" t="str">
            <v xml:space="preserve">   </v>
          </cell>
        </row>
        <row r="37">
          <cell r="A37" t="str">
            <v>Adj. Operating Profit</v>
          </cell>
          <cell r="C37">
            <v>1915.9070006377028</v>
          </cell>
          <cell r="E37">
            <v>8729</v>
          </cell>
          <cell r="G37">
            <v>1766.2025340000002</v>
          </cell>
          <cell r="K37">
            <v>8.4760645370981269E-2</v>
          </cell>
        </row>
        <row r="38">
          <cell r="A38" t="str">
            <v xml:space="preserve">    Margin</v>
          </cell>
          <cell r="C38">
            <v>0.20631082857872557</v>
          </cell>
          <cell r="E38" t="e">
            <v>#DIV/0!</v>
          </cell>
          <cell r="G38">
            <v>0.20254199292659358</v>
          </cell>
          <cell r="K38">
            <v>2.7688356521319854E-3</v>
          </cell>
        </row>
        <row r="40">
          <cell r="A40" t="str">
            <v>Adjusted Earnings (2)</v>
          </cell>
          <cell r="C40">
            <v>1097.1176485101619</v>
          </cell>
          <cell r="E40">
            <v>8729</v>
          </cell>
          <cell r="G40">
            <v>928.86453184000015</v>
          </cell>
          <cell r="K40">
            <v>0.18113848780173236</v>
          </cell>
        </row>
        <row r="42">
          <cell r="A42" t="str">
            <v>Adjusted EPS (2)</v>
          </cell>
          <cell r="C42">
            <v>1.7059735465941026</v>
          </cell>
          <cell r="E42">
            <v>8729</v>
          </cell>
          <cell r="G42">
            <v>1.4196309519180808</v>
          </cell>
          <cell r="K42">
            <v>0.20170213553680338</v>
          </cell>
        </row>
        <row r="44">
          <cell r="A44" t="str">
            <v>FCF (3)</v>
          </cell>
          <cell r="C44">
            <v>1316.7974547339293</v>
          </cell>
          <cell r="E44">
            <v>8729</v>
          </cell>
          <cell r="G44">
            <v>1239.2419356312037</v>
          </cell>
          <cell r="K44">
            <v>6.2583033121149878E-2</v>
          </cell>
        </row>
        <row r="45">
          <cell r="A45" t="str">
            <v xml:space="preserve">    % of Revenues</v>
          </cell>
          <cell r="C45">
            <v>0.14179684810697468</v>
          </cell>
          <cell r="E45" t="e">
            <v>#DIV/0!</v>
          </cell>
          <cell r="G45">
            <v>0.14211197556856939</v>
          </cell>
          <cell r="K45">
            <v>-3.1512746159470528E-4</v>
          </cell>
        </row>
        <row r="47">
          <cell r="A47" t="str">
            <v>Cap Ex</v>
          </cell>
          <cell r="C47">
            <v>648.70568748725941</v>
          </cell>
          <cell r="G47">
            <v>626.38039903900835</v>
          </cell>
          <cell r="K47">
            <v>3.5641741795404913E-2</v>
          </cell>
        </row>
        <row r="48">
          <cell r="A48" t="str">
            <v xml:space="preserve">    % of Revenues</v>
          </cell>
          <cell r="C48">
            <v>6.9854647352236718E-2</v>
          </cell>
          <cell r="E48" t="e">
            <v>#DIV/0!</v>
          </cell>
          <cell r="G48">
            <v>7.1831135959357473E-2</v>
          </cell>
          <cell r="K48">
            <v>-1.9764886071207549E-3</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NDU"/>
      <sheetName val="Assumptions"/>
      <sheetName val="Exhibit"/>
      <sheetName val="Cap Table"/>
      <sheetName val="Mini Model"/>
      <sheetName val="Summary"/>
      <sheetName val="Sources &amp; Uses"/>
      <sheetName val="GCO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tch OUTPUT"/>
      <sheetName val="Output"/>
      <sheetName val="Screening"/>
      <sheetName val="Output_List_Closed"/>
      <sheetName val="pp_Closed"/>
      <sheetName val="Search Criteria_Closed"/>
      <sheetName val="Output_List_All"/>
      <sheetName val="pp_ALL"/>
      <sheetName val="Search Criteria_ALL"/>
    </sheetNames>
    <sheetDataSet>
      <sheetData sheetId="0" refreshError="1">
        <row r="2">
          <cell r="B2" t="str">
            <v>Premiums Paid Analysis</v>
          </cell>
        </row>
        <row r="3">
          <cell r="B3" t="str">
            <v>US Information Technology M&amp;A Transactions Greater than $100mm since 1/1/07</v>
          </cell>
        </row>
        <row r="4">
          <cell r="R4">
            <v>100</v>
          </cell>
        </row>
        <row r="5">
          <cell r="B5" t="str">
            <v>($ in millions, except per share values)</v>
          </cell>
        </row>
        <row r="6">
          <cell r="B6" t="str">
            <v>Announced</v>
          </cell>
          <cell r="F6" t="str">
            <v>Implied</v>
          </cell>
          <cell r="G6" t="str">
            <v>Offer Price</v>
          </cell>
          <cell r="J6" t="str">
            <v>Initial Offer Premium</v>
          </cell>
          <cell r="M6" t="str">
            <v>Final Offer Premium ²</v>
          </cell>
        </row>
        <row r="7">
          <cell r="B7" t="str">
            <v>Date</v>
          </cell>
          <cell r="D7" t="str">
            <v>Acquiror ¹</v>
          </cell>
          <cell r="E7" t="str">
            <v>Target</v>
          </cell>
          <cell r="F7" t="str">
            <v>TEV</v>
          </cell>
          <cell r="G7" t="str">
            <v xml:space="preserve">Initial </v>
          </cell>
          <cell r="H7" t="str">
            <v>Final</v>
          </cell>
          <cell r="I7" t="str">
            <v>% Increase</v>
          </cell>
          <cell r="J7" t="str">
            <v>1 Day</v>
          </cell>
          <cell r="K7" t="str">
            <v>1 Week</v>
          </cell>
          <cell r="L7" t="str">
            <v>1 Month</v>
          </cell>
          <cell r="M7" t="str">
            <v>1-Day</v>
          </cell>
          <cell r="N7" t="str">
            <v>10-Day</v>
          </cell>
          <cell r="O7" t="str">
            <v>1 Month</v>
          </cell>
        </row>
        <row r="9">
          <cell r="A9">
            <v>1</v>
          </cell>
          <cell r="B9">
            <v>39463</v>
          </cell>
          <cell r="D9" t="str">
            <v>Oracle Corp.</v>
          </cell>
          <cell r="E9" t="str">
            <v>BEA</v>
          </cell>
          <cell r="F9">
            <v>7361.6378300000015</v>
          </cell>
          <cell r="H9">
            <v>19.375</v>
          </cell>
          <cell r="M9">
            <v>24.358151476251599</v>
          </cell>
          <cell r="N9">
            <v>27.374926040365509</v>
          </cell>
          <cell r="O9">
            <v>23.738663941755011</v>
          </cell>
        </row>
        <row r="10">
          <cell r="A10">
            <v>2</v>
          </cell>
          <cell r="B10">
            <v>39457</v>
          </cell>
          <cell r="D10" t="str">
            <v>Liberty Media</v>
          </cell>
          <cell r="E10" t="str">
            <v>IAC/InterActive</v>
          </cell>
          <cell r="F10">
            <v>5947.28</v>
          </cell>
          <cell r="H10">
            <v>24.23</v>
          </cell>
          <cell r="M10">
            <v>-0.371</v>
          </cell>
          <cell r="N10">
            <v>-6.5599999999999987</v>
          </cell>
          <cell r="O10">
            <v>-12.21</v>
          </cell>
        </row>
        <row r="11">
          <cell r="A11">
            <v>3</v>
          </cell>
          <cell r="B11">
            <v>39922</v>
          </cell>
          <cell r="D11" t="str">
            <v>Oracle</v>
          </cell>
          <cell r="E11" t="str">
            <v>Sun Microsystems</v>
          </cell>
          <cell r="F11">
            <v>5650.8989305000005</v>
          </cell>
          <cell r="H11">
            <v>9.5</v>
          </cell>
          <cell r="M11">
            <v>42</v>
          </cell>
          <cell r="N11">
            <v>42.22</v>
          </cell>
          <cell r="O11">
            <v>17.28</v>
          </cell>
        </row>
        <row r="12">
          <cell r="A12">
            <v>4</v>
          </cell>
          <cell r="B12">
            <v>39903</v>
          </cell>
          <cell r="D12" t="str">
            <v>Fidelity National Information Services</v>
          </cell>
          <cell r="E12" t="str">
            <v>Metavante Technologies</v>
          </cell>
          <cell r="F12">
            <v>4616.8999999999996</v>
          </cell>
          <cell r="H12">
            <v>24.06</v>
          </cell>
          <cell r="M12">
            <v>23.88</v>
          </cell>
          <cell r="N12">
            <v>27.149999999999995</v>
          </cell>
          <cell r="O12">
            <v>43.11</v>
          </cell>
        </row>
        <row r="13">
          <cell r="A13">
            <v>5</v>
          </cell>
          <cell r="B13">
            <v>39965</v>
          </cell>
          <cell r="D13" t="str">
            <v>EMC</v>
          </cell>
          <cell r="E13" t="str">
            <v>Data Domain</v>
          </cell>
          <cell r="F13">
            <v>2122.8779809999996</v>
          </cell>
          <cell r="H13">
            <v>33.5</v>
          </cell>
          <cell r="M13">
            <v>96.827262044653352</v>
          </cell>
          <cell r="N13">
            <v>98.848459666409468</v>
          </cell>
          <cell r="O13">
            <v>108.46297448662096</v>
          </cell>
          <cell r="R13">
            <v>100</v>
          </cell>
          <cell r="CB13" t="str">
            <v>10 day avg</v>
          </cell>
          <cell r="CD13" t="str">
            <v>30 day avg</v>
          </cell>
        </row>
        <row r="14">
          <cell r="A14">
            <v>6</v>
          </cell>
          <cell r="B14">
            <v>39953</v>
          </cell>
          <cell r="D14" t="str">
            <v>NetApp</v>
          </cell>
          <cell r="E14" t="str">
            <v>Data Domain</v>
          </cell>
          <cell r="F14">
            <v>1860.20632</v>
          </cell>
          <cell r="H14">
            <v>30</v>
          </cell>
          <cell r="M14">
            <v>76.263219741480626</v>
          </cell>
          <cell r="N14">
            <v>78.073247462456251</v>
          </cell>
          <cell r="O14">
            <v>86.683260734287444</v>
          </cell>
        </row>
        <row r="15">
          <cell r="A15">
            <v>7</v>
          </cell>
          <cell r="B15">
            <v>39650</v>
          </cell>
          <cell r="D15" t="str">
            <v>Brocade</v>
          </cell>
          <cell r="E15" t="str">
            <v>Foundry Networks, Inc.</v>
          </cell>
          <cell r="F15">
            <v>1850.0500000000002</v>
          </cell>
          <cell r="H15">
            <v>16.5</v>
          </cell>
          <cell r="M15">
            <v>20.79062957540263</v>
          </cell>
          <cell r="N15">
            <v>30.833710919800627</v>
          </cell>
          <cell r="O15">
            <v>35.251444731341429</v>
          </cell>
        </row>
        <row r="16">
          <cell r="A16">
            <v>8</v>
          </cell>
          <cell r="B16">
            <v>39286</v>
          </cell>
          <cell r="D16" t="str">
            <v>Hewlett-Packard</v>
          </cell>
          <cell r="E16" t="str">
            <v>Opsware</v>
          </cell>
          <cell r="F16">
            <v>1622.7655846600001</v>
          </cell>
          <cell r="H16">
            <v>14.25</v>
          </cell>
          <cell r="M16">
            <v>38.618677042801572</v>
          </cell>
          <cell r="N16">
            <v>44.699431356620622</v>
          </cell>
          <cell r="O16">
            <v>48.072460254234329</v>
          </cell>
        </row>
        <row r="17">
          <cell r="A17">
            <v>9</v>
          </cell>
          <cell r="B17">
            <v>39924</v>
          </cell>
          <cell r="D17" t="str">
            <v>Broadcom</v>
          </cell>
          <cell r="E17" t="str">
            <v>Emulex</v>
          </cell>
          <cell r="F17">
            <v>912</v>
          </cell>
          <cell r="H17">
            <v>11</v>
          </cell>
          <cell r="M17">
            <v>66.400000000000006</v>
          </cell>
          <cell r="N17">
            <v>68.5</v>
          </cell>
          <cell r="O17">
            <v>92.7</v>
          </cell>
          <cell r="Q17" t="str">
            <v>NYSE:ELX</v>
          </cell>
          <cell r="R17">
            <v>39923</v>
          </cell>
          <cell r="S17">
            <v>39920</v>
          </cell>
          <cell r="T17">
            <v>39919</v>
          </cell>
          <cell r="U17">
            <v>39918</v>
          </cell>
          <cell r="V17">
            <v>39917</v>
          </cell>
          <cell r="W17">
            <v>39916</v>
          </cell>
          <cell r="X17">
            <v>39912</v>
          </cell>
          <cell r="Y17">
            <v>39911</v>
          </cell>
          <cell r="Z17">
            <v>39910</v>
          </cell>
          <cell r="AA17">
            <v>39909</v>
          </cell>
          <cell r="AB17">
            <v>39906</v>
          </cell>
          <cell r="AC17">
            <v>39905</v>
          </cell>
          <cell r="AD17">
            <v>39904</v>
          </cell>
          <cell r="AE17">
            <v>39903</v>
          </cell>
          <cell r="AF17">
            <v>39902</v>
          </cell>
          <cell r="AG17">
            <v>39899</v>
          </cell>
          <cell r="AH17">
            <v>39898</v>
          </cell>
          <cell r="AI17">
            <v>39897</v>
          </cell>
          <cell r="AJ17">
            <v>39896</v>
          </cell>
          <cell r="AK17">
            <v>39895</v>
          </cell>
          <cell r="AL17">
            <v>39892</v>
          </cell>
          <cell r="AM17">
            <v>39891</v>
          </cell>
          <cell r="AN17">
            <v>39890</v>
          </cell>
          <cell r="AO17">
            <v>39889</v>
          </cell>
          <cell r="AP17">
            <v>39888</v>
          </cell>
          <cell r="AQ17">
            <v>39885</v>
          </cell>
          <cell r="AR17">
            <v>39884</v>
          </cell>
          <cell r="AS17">
            <v>39883</v>
          </cell>
          <cell r="AT17">
            <v>39882</v>
          </cell>
          <cell r="AU17">
            <v>39881</v>
          </cell>
          <cell r="AW17">
            <v>6.61</v>
          </cell>
          <cell r="AX17">
            <v>7.13</v>
          </cell>
          <cell r="AY17">
            <v>7.07</v>
          </cell>
          <cell r="AZ17">
            <v>6.66</v>
          </cell>
          <cell r="BA17">
            <v>6.89</v>
          </cell>
          <cell r="BB17">
            <v>6.97</v>
          </cell>
          <cell r="BC17">
            <v>6.66</v>
          </cell>
          <cell r="BD17">
            <v>6.06</v>
          </cell>
          <cell r="BE17">
            <v>5.54</v>
          </cell>
          <cell r="BF17">
            <v>5.68</v>
          </cell>
          <cell r="BG17">
            <v>5.92</v>
          </cell>
          <cell r="BH17">
            <v>5.59</v>
          </cell>
          <cell r="BI17">
            <v>5.14</v>
          </cell>
          <cell r="BJ17">
            <v>5.03</v>
          </cell>
          <cell r="BK17">
            <v>5.15</v>
          </cell>
          <cell r="BL17">
            <v>5.52</v>
          </cell>
          <cell r="BM17">
            <v>5.68</v>
          </cell>
          <cell r="BN17">
            <v>5.36</v>
          </cell>
          <cell r="BO17">
            <v>5.4</v>
          </cell>
          <cell r="BP17">
            <v>5.58</v>
          </cell>
          <cell r="BQ17">
            <v>4.99</v>
          </cell>
          <cell r="BR17">
            <v>5.43</v>
          </cell>
          <cell r="BS17">
            <v>5.54</v>
          </cell>
          <cell r="BT17">
            <v>5.38</v>
          </cell>
          <cell r="BU17">
            <v>5.2</v>
          </cell>
          <cell r="BV17">
            <v>5.28</v>
          </cell>
          <cell r="BW17">
            <v>5.32</v>
          </cell>
          <cell r="BX17">
            <v>5.12</v>
          </cell>
          <cell r="BY17">
            <v>4.8600000000000003</v>
          </cell>
          <cell r="BZ17">
            <v>4.53</v>
          </cell>
          <cell r="CB17">
            <v>6.5269999999999992</v>
          </cell>
          <cell r="CD17">
            <v>5.7096666666666662</v>
          </cell>
        </row>
        <row r="18">
          <cell r="A18">
            <v>10</v>
          </cell>
          <cell r="B18">
            <v>39306</v>
          </cell>
          <cell r="D18" t="str">
            <v>RF Micro Devices</v>
          </cell>
          <cell r="E18" t="str">
            <v>Sirenza Microdevices</v>
          </cell>
          <cell r="F18">
            <v>883.06</v>
          </cell>
          <cell r="H18">
            <v>16.64</v>
          </cell>
          <cell r="M18">
            <v>17.46</v>
          </cell>
          <cell r="N18">
            <v>33.9</v>
          </cell>
          <cell r="O18">
            <v>28.82</v>
          </cell>
        </row>
        <row r="19">
          <cell r="A19">
            <v>11</v>
          </cell>
          <cell r="B19">
            <v>39198</v>
          </cell>
          <cell r="D19" t="str">
            <v>Citadel Investment Group</v>
          </cell>
          <cell r="E19" t="str">
            <v>3Com</v>
          </cell>
          <cell r="F19">
            <v>822.57</v>
          </cell>
          <cell r="H19">
            <v>4.03</v>
          </cell>
          <cell r="M19">
            <v>-6.06</v>
          </cell>
          <cell r="N19">
            <v>-5.84</v>
          </cell>
          <cell r="O19">
            <v>2.02</v>
          </cell>
        </row>
        <row r="20">
          <cell r="A20">
            <v>12</v>
          </cell>
          <cell r="B20">
            <v>39524</v>
          </cell>
          <cell r="D20" t="str">
            <v>BMC Software</v>
          </cell>
          <cell r="E20" t="str">
            <v>BladeLogic</v>
          </cell>
          <cell r="F20">
            <v>802.10074480000014</v>
          </cell>
          <cell r="H20">
            <v>28</v>
          </cell>
          <cell r="M20">
            <v>18.593816179584934</v>
          </cell>
          <cell r="N20">
            <v>29.216853569615566</v>
          </cell>
          <cell r="O20">
            <v>48.989003192621496</v>
          </cell>
        </row>
        <row r="21">
          <cell r="A21">
            <v>13</v>
          </cell>
          <cell r="B21">
            <v>39325</v>
          </cell>
          <cell r="D21" t="str">
            <v>Arris Group</v>
          </cell>
          <cell r="E21" t="str">
            <v>C-COR</v>
          </cell>
          <cell r="F21">
            <v>633.99</v>
          </cell>
          <cell r="H21">
            <v>13.75</v>
          </cell>
          <cell r="M21">
            <v>19.98</v>
          </cell>
          <cell r="N21">
            <v>12.06</v>
          </cell>
          <cell r="O21">
            <v>4.24</v>
          </cell>
        </row>
        <row r="22">
          <cell r="A22">
            <v>14</v>
          </cell>
          <cell r="B22">
            <v>39176</v>
          </cell>
          <cell r="D22" t="str">
            <v>Software AG</v>
          </cell>
          <cell r="E22" t="str">
            <v>webMethods</v>
          </cell>
          <cell r="F22">
            <v>413.86</v>
          </cell>
          <cell r="H22">
            <v>9.15</v>
          </cell>
          <cell r="M22">
            <v>26.21</v>
          </cell>
          <cell r="N22">
            <v>25.86</v>
          </cell>
          <cell r="O22">
            <v>40.340000000000003</v>
          </cell>
        </row>
        <row r="23">
          <cell r="A23">
            <v>1</v>
          </cell>
          <cell r="B23">
            <v>40001</v>
          </cell>
          <cell r="D23" t="str">
            <v>Symphony Technology Group &amp; Consortium</v>
          </cell>
          <cell r="E23" t="str">
            <v>MSC Software</v>
          </cell>
          <cell r="F23">
            <v>208.05</v>
          </cell>
          <cell r="H23">
            <v>7.63</v>
          </cell>
          <cell r="M23">
            <v>9.6300000000000008</v>
          </cell>
          <cell r="N23">
            <v>14.56</v>
          </cell>
          <cell r="O23">
            <v>7.31</v>
          </cell>
        </row>
        <row r="24">
          <cell r="A24">
            <v>2</v>
          </cell>
          <cell r="B24">
            <v>39934</v>
          </cell>
          <cell r="D24" t="str">
            <v>Open Text</v>
          </cell>
          <cell r="E24" t="str">
            <v>Vignette</v>
          </cell>
          <cell r="F24">
            <v>162.01</v>
          </cell>
          <cell r="H24">
            <v>12.75</v>
          </cell>
          <cell r="M24">
            <v>54.36</v>
          </cell>
          <cell r="N24">
            <v>67.33</v>
          </cell>
          <cell r="O24">
            <v>91.74</v>
          </cell>
          <cell r="Q24" t="str">
            <v>Target ID</v>
          </cell>
        </row>
        <row r="25">
          <cell r="A25">
            <v>3</v>
          </cell>
          <cell r="B25">
            <v>39512</v>
          </cell>
          <cell r="D25" t="str">
            <v>EMC Corporation</v>
          </cell>
          <cell r="E25" t="str">
            <v>Iomega Corp.</v>
          </cell>
          <cell r="F25">
            <v>151.74277699999999</v>
          </cell>
          <cell r="H25">
            <v>3.85</v>
          </cell>
          <cell r="M25">
            <v>42.592592592592581</v>
          </cell>
          <cell r="N25">
            <v>28.516928946113484</v>
          </cell>
          <cell r="O25">
            <v>33.079847908745229</v>
          </cell>
        </row>
        <row r="26">
          <cell r="A26">
            <v>4</v>
          </cell>
          <cell r="B26">
            <v>39279</v>
          </cell>
          <cell r="D26" t="str">
            <v>IBM</v>
          </cell>
          <cell r="E26" t="str">
            <v>DataMirror Corporation</v>
          </cell>
          <cell r="F26">
            <v>144.541425</v>
          </cell>
          <cell r="H26">
            <v>25.785</v>
          </cell>
          <cell r="M26">
            <v>19.999999999999996</v>
          </cell>
          <cell r="N26">
            <v>22.23416897742063</v>
          </cell>
          <cell r="O26">
            <v>20.5895489057615</v>
          </cell>
        </row>
        <row r="27">
          <cell r="A27">
            <v>5</v>
          </cell>
          <cell r="B27">
            <v>39259</v>
          </cell>
          <cell r="D27" t="str">
            <v>Web.com Group</v>
          </cell>
          <cell r="E27" t="str">
            <v>Web.com</v>
          </cell>
          <cell r="F27">
            <v>111.07</v>
          </cell>
          <cell r="H27">
            <v>6.63</v>
          </cell>
          <cell r="M27">
            <v>24.72</v>
          </cell>
          <cell r="N27">
            <v>29.34</v>
          </cell>
          <cell r="O27">
            <v>39.39</v>
          </cell>
        </row>
        <row r="28">
          <cell r="A28">
            <v>6</v>
          </cell>
          <cell r="B28">
            <v>39906</v>
          </cell>
          <cell r="D28" t="str">
            <v>Vista Equity Partners</v>
          </cell>
          <cell r="E28" t="str">
            <v>SumTotal Systems</v>
          </cell>
          <cell r="F28">
            <v>106.67</v>
          </cell>
          <cell r="H28">
            <v>4.8499999999999996</v>
          </cell>
          <cell r="M28">
            <v>146.19</v>
          </cell>
          <cell r="N28">
            <v>162.16</v>
          </cell>
          <cell r="O28">
            <v>254.01</v>
          </cell>
        </row>
        <row r="30">
          <cell r="F30" t="str">
            <v>Mean</v>
          </cell>
          <cell r="M30">
            <v>38.122167432638363</v>
          </cell>
          <cell r="N30">
            <v>41.523886346940102</v>
          </cell>
          <cell r="O30">
            <v>50.680860207768369</v>
          </cell>
        </row>
        <row r="31">
          <cell r="F31" t="str">
            <v>Median</v>
          </cell>
          <cell r="M31">
            <v>24.539075738125799</v>
          </cell>
          <cell r="N31">
            <v>29.278426784807785</v>
          </cell>
          <cell r="O31">
            <v>37.320722365670719</v>
          </cell>
        </row>
        <row r="33">
          <cell r="B33" t="str">
            <v>Source: Capital IQ</v>
          </cell>
        </row>
        <row r="35">
          <cell r="B35" t="str">
            <v>Exlcuded:</v>
          </cell>
        </row>
        <row r="36">
          <cell r="A36">
            <v>12</v>
          </cell>
          <cell r="B36">
            <v>39938</v>
          </cell>
          <cell r="D36" t="str">
            <v>Micro Focus International</v>
          </cell>
          <cell r="E36" t="str">
            <v>Borland Software</v>
          </cell>
          <cell r="F36">
            <v>77.59</v>
          </cell>
          <cell r="H36">
            <v>1.5</v>
          </cell>
          <cell r="M36">
            <v>1.0270000000000001</v>
          </cell>
          <cell r="N36">
            <v>1.0270000000000001</v>
          </cell>
          <cell r="O36">
            <v>1.9412</v>
          </cell>
        </row>
        <row r="37">
          <cell r="B37">
            <v>39289</v>
          </cell>
          <cell r="D37" t="str">
            <v>Cisco Systems, Inc. (NasdaqGS:CSCO)</v>
          </cell>
          <cell r="E37" t="str">
            <v>VMware, Inc. (NYSE:VMW)</v>
          </cell>
          <cell r="F37">
            <v>10074.040000000001</v>
          </cell>
          <cell r="H37">
            <v>24.95</v>
          </cell>
          <cell r="M37" t="e">
            <v>#VALUE!</v>
          </cell>
          <cell r="N37" t="e">
            <v>#VALUE!</v>
          </cell>
          <cell r="O37" t="e">
            <v>#VALUE!</v>
          </cell>
          <cell r="R37" t="str">
            <v>Not Control</v>
          </cell>
        </row>
        <row r="38">
          <cell r="B38">
            <v>39780</v>
          </cell>
          <cell r="D38" t="str">
            <v>-</v>
          </cell>
          <cell r="E38" t="str">
            <v>Midway Games Inc. (OTCPK:MWYG.Q)</v>
          </cell>
          <cell r="F38">
            <v>185.56</v>
          </cell>
          <cell r="H38">
            <v>1.1999999999999999E-3</v>
          </cell>
          <cell r="M38" t="e">
            <v>#VALUE!</v>
          </cell>
          <cell r="N38" t="e">
            <v>#VALUE!</v>
          </cell>
          <cell r="O38" t="e">
            <v>#VALUE!</v>
          </cell>
          <cell r="R38" t="str">
            <v>Penny Stock</v>
          </cell>
        </row>
        <row r="39">
          <cell r="A39">
            <v>3</v>
          </cell>
          <cell r="B39" t="str">
            <v>11/1/2006</v>
          </cell>
          <cell r="D39" t="str">
            <v>Vishay Intertechnology Inc.</v>
          </cell>
          <cell r="E39" t="str">
            <v>International Rectifier Corp., Power Control Systems Business</v>
          </cell>
          <cell r="F39">
            <v>290</v>
          </cell>
          <cell r="H39">
            <v>0</v>
          </cell>
          <cell r="R39" t="str">
            <v>IQTR29949031</v>
          </cell>
          <cell r="S39" t="str">
            <v>PRIVATE TARGET</v>
          </cell>
        </row>
        <row r="40">
          <cell r="A40">
            <v>16</v>
          </cell>
          <cell r="B40">
            <v>39864</v>
          </cell>
          <cell r="D40" t="str">
            <v>Thoma Bravo</v>
          </cell>
          <cell r="E40" t="str">
            <v>Entrust</v>
          </cell>
          <cell r="F40">
            <v>96.37</v>
          </cell>
          <cell r="H40">
            <v>2</v>
          </cell>
          <cell r="M40">
            <v>0.2903</v>
          </cell>
          <cell r="N40">
            <v>0.2195</v>
          </cell>
          <cell r="O40">
            <v>0.47060000000000002</v>
          </cell>
          <cell r="R40" t="str">
            <v>Too Small</v>
          </cell>
        </row>
        <row r="41">
          <cell r="A41">
            <v>17</v>
          </cell>
          <cell r="B41">
            <v>39727</v>
          </cell>
          <cell r="D41" t="str">
            <v>AccessData</v>
          </cell>
          <cell r="E41" t="str">
            <v>Guidance Software</v>
          </cell>
          <cell r="F41">
            <v>70.48</v>
          </cell>
          <cell r="H41">
            <v>4.5</v>
          </cell>
          <cell r="M41">
            <v>0.1278</v>
          </cell>
          <cell r="N41">
            <v>-1.32E-2</v>
          </cell>
          <cell r="O41">
            <v>-0.29799999999999999</v>
          </cell>
          <cell r="R41" t="str">
            <v>Too Small</v>
          </cell>
        </row>
        <row r="42">
          <cell r="A42">
            <v>15</v>
          </cell>
          <cell r="B42">
            <v>38939</v>
          </cell>
          <cell r="D42" t="str">
            <v>IBM</v>
          </cell>
          <cell r="E42" t="str">
            <v>FileNet</v>
          </cell>
          <cell r="F42">
            <v>1117.04957734</v>
          </cell>
          <cell r="H42">
            <v>30</v>
          </cell>
          <cell r="M42">
            <v>0.76263219741480626</v>
          </cell>
          <cell r="N42">
            <v>0.77053824362606238</v>
          </cell>
          <cell r="O42">
            <v>0.78184301962997083</v>
          </cell>
          <cell r="R42" t="str">
            <v>Too old</v>
          </cell>
        </row>
      </sheetData>
      <sheetData sheetId="1"/>
      <sheetData sheetId="2"/>
      <sheetData sheetId="3" refreshError="1"/>
      <sheetData sheetId="4"/>
      <sheetData sheetId="5"/>
      <sheetData sheetId="6"/>
      <sheetData sheetId="7"/>
      <sheetData sheetId="8"/>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VU JPM Model ---&gt;"/>
      <sheetName val="SVU IS"/>
      <sheetName val="SVU BS"/>
      <sheetName val="SVU CF"/>
      <sheetName val="KR JPM Model ---&gt;"/>
      <sheetName val="KR IS"/>
      <sheetName val="KR BS"/>
      <sheetName val="KR CF"/>
      <sheetName val="Aquiror Analytics ---&gt;"/>
      <sheetName val="KR Model Inputs"/>
      <sheetName val="Kroger PMO"/>
      <sheetName val="KR DCF"/>
      <sheetName val="Kroger SQ and PF Proj"/>
      <sheetName val="Kroger PV FSP"/>
      <sheetName val="KR Valuation Summary"/>
      <sheetName val="Pro Forma Analytics ---&gt;"/>
      <sheetName val="Transaction Analytics"/>
      <sheetName val="PV VSP"/>
      <sheetName val="PF KR PV FSP"/>
      <sheetName val="Pro Forma Model"/>
      <sheetName val="Analysis of VSP"/>
      <sheetName val="Acquisition Opportunities"/>
      <sheetName val="Transaction Output"/>
      <sheetName val="Target Analytics ---&gt;"/>
      <sheetName val="SVU Model Inputs"/>
      <sheetName val="SVU SQ Projections"/>
      <sheetName val="SVU PMO"/>
      <sheetName val="SVU SQ Football Field"/>
      <sheetName val="SVU DCF"/>
      <sheetName val="SVU Management"/>
      <sheetName val="SVU Shareholders"/>
      <sheetName val="SVU Cap Structure"/>
      <sheetName val="SVU Liquidity"/>
      <sheetName val="SVU Financial Summary"/>
      <sheetName val="Dollar Store FV LTM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
          <cell r="Q1" t="str">
            <v xml:space="preserve"> </v>
          </cell>
        </row>
        <row r="7">
          <cell r="D7" t="str">
            <v>Acquisition Summary Chart - INSERT THIS INTO THE PRESENTATION LAST TO MAKE SURE IT TIES</v>
          </cell>
          <cell r="V7">
            <v>0.3</v>
          </cell>
          <cell r="W7" t="str">
            <v>Premium</v>
          </cell>
          <cell r="X7">
            <v>3.75</v>
          </cell>
          <cell r="Y7" t="str">
            <v>Max Leverage</v>
          </cell>
          <cell r="AA7">
            <v>0.02</v>
          </cell>
          <cell r="AB7" t="str">
            <v>Synergies</v>
          </cell>
        </row>
        <row r="9">
          <cell r="E9" t="str">
            <v>Target Standalone</v>
          </cell>
          <cell r="J9" t="str">
            <v>Transaction</v>
          </cell>
          <cell r="N9" t="str">
            <v>Pro Forma</v>
          </cell>
          <cell r="AM9" t="str">
            <v>EBITDA w/</v>
          </cell>
        </row>
        <row r="10">
          <cell r="A10" t="str">
            <v>Case</v>
          </cell>
          <cell r="E10" t="str">
            <v>LTM sales</v>
          </cell>
          <cell r="F10" t="str">
            <v>LTM  EBITDA</v>
          </cell>
          <cell r="G10" t="str">
            <v>% 
Margin</v>
          </cell>
          <cell r="H10" t="str">
            <v>FV/LTM EBITDA</v>
          </cell>
          <cell r="J10" t="str">
            <v>Purchase multiple</v>
          </cell>
          <cell r="K10" t="str">
            <v>Trans. Value</v>
          </cell>
          <cell r="L10" t="str">
            <v>Equity required</v>
          </cell>
          <cell r="N10" t="str">
            <v>Leverage</v>
          </cell>
          <cell r="O10" t="str">
            <v>Adjusted Leverage</v>
          </cell>
          <cell r="P10" t="str">
            <v>Kroger % Own.</v>
          </cell>
          <cell r="Q10" t="str">
            <v>LTM sales</v>
          </cell>
          <cell r="R10" t="str">
            <v>LTM  EBITDA</v>
          </cell>
          <cell r="S10" t="str">
            <v>% Margin</v>
          </cell>
          <cell r="U10" t="str">
            <v>Relative Interest</v>
          </cell>
          <cell r="X10" t="str">
            <v>Total Debt</v>
          </cell>
          <cell r="Y10" t="str">
            <v>Rent</v>
          </cell>
          <cell r="Z10" t="str">
            <v>% Sales</v>
          </cell>
          <cell r="AB10" t="str">
            <v>PF Debt</v>
          </cell>
          <cell r="AC10" t="str">
            <v>PF Rent</v>
          </cell>
          <cell r="AE10" t="str">
            <v>Adj. Debt</v>
          </cell>
          <cell r="AF10" t="str">
            <v>Less: Cap Rent</v>
          </cell>
          <cell r="AG10" t="str">
            <v>Total Debt</v>
          </cell>
          <cell r="AH10" t="str">
            <v>Acq. Debt</v>
          </cell>
          <cell r="AJ10" t="str">
            <v>Kroger MV</v>
          </cell>
          <cell r="AL10" t="str">
            <v>Synergies</v>
          </cell>
          <cell r="AM10" t="str">
            <v>Half Synergies</v>
          </cell>
        </row>
        <row r="11">
          <cell r="A11">
            <v>4</v>
          </cell>
          <cell r="C11" t="str">
            <v>Kroger Standalone</v>
          </cell>
          <cell r="E11">
            <v>75975</v>
          </cell>
          <cell r="F11">
            <v>3888.900000000006</v>
          </cell>
          <cell r="G11">
            <v>5.1186574531095833E-2</v>
          </cell>
          <cell r="H11">
            <v>6.3103821300264755</v>
          </cell>
          <cell r="J11" t="str">
            <v>--</v>
          </cell>
          <cell r="K11" t="str">
            <v>--</v>
          </cell>
          <cell r="L11" t="str">
            <v>--</v>
          </cell>
          <cell r="N11">
            <v>2.0802026279924881</v>
          </cell>
          <cell r="O11">
            <v>2.9459945994599419</v>
          </cell>
          <cell r="P11">
            <v>1</v>
          </cell>
          <cell r="Q11" t="str">
            <v>--</v>
          </cell>
          <cell r="R11" t="str">
            <v>--</v>
          </cell>
          <cell r="S11" t="str">
            <v>--</v>
          </cell>
          <cell r="U11" t="str">
            <v>--</v>
          </cell>
          <cell r="X11">
            <v>8089.7</v>
          </cell>
          <cell r="Y11">
            <v>666.2</v>
          </cell>
          <cell r="Z11">
            <v>8.7686739058900967E-3</v>
          </cell>
          <cell r="AJ11">
            <v>16730.345065459998</v>
          </cell>
        </row>
        <row r="12">
          <cell r="A12">
            <v>2</v>
          </cell>
          <cell r="C12" t="str">
            <v>Supervalu</v>
          </cell>
          <cell r="E12">
            <v>32984</v>
          </cell>
          <cell r="F12">
            <v>2000.0000000000025</v>
          </cell>
          <cell r="G12">
            <v>6.0635459616783974E-2</v>
          </cell>
          <cell r="H12">
            <v>6.1245943663999922</v>
          </cell>
          <cell r="J12">
            <v>5.2904952569538457</v>
          </cell>
          <cell r="K12">
            <v>10580.990513907705</v>
          </cell>
          <cell r="L12">
            <v>0</v>
          </cell>
          <cell r="N12">
            <v>2.985495606433954</v>
          </cell>
          <cell r="O12">
            <v>3.6691549476302701</v>
          </cell>
          <cell r="P12">
            <v>1</v>
          </cell>
          <cell r="Q12">
            <v>110242.06000000001</v>
          </cell>
          <cell r="R12">
            <v>6345.1154600000045</v>
          </cell>
          <cell r="S12">
            <v>5.7556212755821179E-2</v>
          </cell>
          <cell r="U12">
            <v>3</v>
          </cell>
        </row>
        <row r="13">
          <cell r="A13">
            <v>4</v>
          </cell>
          <cell r="C13" t="str">
            <v>Supervalu Core Retail</v>
          </cell>
          <cell r="E13">
            <v>32984</v>
          </cell>
          <cell r="F13">
            <v>2000.0000000000025</v>
          </cell>
          <cell r="G13">
            <v>6.0635459616783974E-2</v>
          </cell>
          <cell r="H13">
            <v>6.1245943663999922</v>
          </cell>
          <cell r="J13">
            <v>6.5</v>
          </cell>
          <cell r="K13">
            <v>13000.000000000016</v>
          </cell>
          <cell r="L13">
            <v>2127.4377787232188</v>
          </cell>
          <cell r="N13">
            <v>3.079102712068976</v>
          </cell>
          <cell r="O13">
            <v>3.7499999999999996</v>
          </cell>
          <cell r="P13">
            <v>0.88718515870600134</v>
          </cell>
          <cell r="Q13">
            <v>110242.06000000001</v>
          </cell>
          <cell r="R13">
            <v>6345.1154600000045</v>
          </cell>
          <cell r="S13">
            <v>5.7556212755821179E-2</v>
          </cell>
          <cell r="U13">
            <v>3</v>
          </cell>
        </row>
        <row r="14">
          <cell r="A14">
            <v>6</v>
          </cell>
          <cell r="C14" t="str">
            <v>Jacme</v>
          </cell>
          <cell r="E14">
            <v>32984</v>
          </cell>
          <cell r="F14">
            <v>2000.0000000000025</v>
          </cell>
          <cell r="G14">
            <v>6.0635459616783974E-2</v>
          </cell>
          <cell r="H14">
            <v>6.1245943663999922</v>
          </cell>
          <cell r="J14">
            <v>7</v>
          </cell>
          <cell r="K14">
            <v>14000.000000000018</v>
          </cell>
          <cell r="L14">
            <v>2752.4377787232188</v>
          </cell>
          <cell r="N14">
            <v>3.079102712068976</v>
          </cell>
          <cell r="O14">
            <v>3.7499999999999996</v>
          </cell>
          <cell r="P14">
            <v>0.85872460824840602</v>
          </cell>
          <cell r="Q14">
            <v>110242.06000000001</v>
          </cell>
          <cell r="R14">
            <v>6345.1154600000045</v>
          </cell>
          <cell r="S14">
            <v>5.7556212755821179E-2</v>
          </cell>
          <cell r="U14">
            <v>3</v>
          </cell>
        </row>
        <row r="15">
          <cell r="C15" t="str">
            <v>Safeway Inc.</v>
          </cell>
          <cell r="E15">
            <v>43644.5</v>
          </cell>
          <cell r="F15">
            <v>2966.6</v>
          </cell>
          <cell r="G15">
            <v>6.7971909404392308E-2</v>
          </cell>
          <cell r="H15">
            <v>5.3976897909964228</v>
          </cell>
          <cell r="J15">
            <v>7</v>
          </cell>
          <cell r="K15">
            <v>20766.2</v>
          </cell>
          <cell r="L15">
            <v>12112.668907853636</v>
          </cell>
          <cell r="N15">
            <v>3.09775116133574</v>
          </cell>
          <cell r="O15">
            <v>3.75</v>
          </cell>
          <cell r="P15">
            <v>0.58004843325109445</v>
          </cell>
          <cell r="Q15">
            <v>119619.5</v>
          </cell>
          <cell r="R15">
            <v>7728.3900000000058</v>
          </cell>
          <cell r="S15">
            <v>6.4608111553718303E-2</v>
          </cell>
          <cell r="U15">
            <v>1</v>
          </cell>
          <cell r="X15">
            <v>5845.4</v>
          </cell>
          <cell r="Y15">
            <v>452.89709596556776</v>
          </cell>
          <cell r="Z15">
            <v>1.0376956912453293E-2</v>
          </cell>
          <cell r="AB15">
            <v>13935.099999999999</v>
          </cell>
          <cell r="AC15">
            <v>1119.0970959655679</v>
          </cell>
          <cell r="AE15">
            <v>31541.407859870906</v>
          </cell>
          <cell r="AF15">
            <v>-8952.7767677245429</v>
          </cell>
          <cell r="AG15">
            <v>22588.631092146363</v>
          </cell>
          <cell r="AH15">
            <v>8653.5310921463642</v>
          </cell>
          <cell r="AJ15">
            <v>28843.013973313635</v>
          </cell>
          <cell r="AL15">
            <v>872.89</v>
          </cell>
          <cell r="AM15">
            <v>7291.9450000000061</v>
          </cell>
        </row>
        <row r="16">
          <cell r="C16" t="str">
            <v>Safeway East/TX/IL</v>
          </cell>
          <cell r="E16">
            <v>7700</v>
          </cell>
          <cell r="F16">
            <v>500</v>
          </cell>
          <cell r="G16">
            <v>6.4935064935064929E-2</v>
          </cell>
          <cell r="H16" t="str">
            <v>-</v>
          </cell>
          <cell r="J16">
            <v>7</v>
          </cell>
          <cell r="K16">
            <v>3500</v>
          </cell>
          <cell r="L16">
            <v>0</v>
          </cell>
          <cell r="N16">
            <v>2.5951543921717879</v>
          </cell>
          <cell r="O16">
            <v>3.3662820832773384</v>
          </cell>
          <cell r="P16">
            <v>1</v>
          </cell>
          <cell r="Q16">
            <v>83675</v>
          </cell>
          <cell r="R16">
            <v>4542.900000000006</v>
          </cell>
          <cell r="S16">
            <v>5.429220197191522E-2</v>
          </cell>
          <cell r="X16">
            <v>0</v>
          </cell>
          <cell r="Y16">
            <v>77</v>
          </cell>
          <cell r="Z16">
            <v>0.01</v>
          </cell>
          <cell r="AB16">
            <v>8089.7</v>
          </cell>
          <cell r="AC16">
            <v>743.2</v>
          </cell>
          <cell r="AE16">
            <v>17535.300000000003</v>
          </cell>
          <cell r="AF16">
            <v>-5945.6</v>
          </cell>
          <cell r="AG16">
            <v>11589.700000000003</v>
          </cell>
          <cell r="AH16">
            <v>3500.0000000000027</v>
          </cell>
          <cell r="AJ16">
            <v>16730.345065459998</v>
          </cell>
          <cell r="AL16">
            <v>154</v>
          </cell>
          <cell r="AM16">
            <v>4465.900000000006</v>
          </cell>
        </row>
        <row r="17">
          <cell r="C17" t="str">
            <v>Ahold USA</v>
          </cell>
          <cell r="E17">
            <v>21624.289932510255</v>
          </cell>
          <cell r="F17">
            <v>1457.8359199365661</v>
          </cell>
          <cell r="G17">
            <v>6.7416591457407138E-2</v>
          </cell>
          <cell r="H17">
            <v>6.0191571733284253</v>
          </cell>
          <cell r="J17">
            <v>8</v>
          </cell>
          <cell r="K17">
            <v>11662.687359492529</v>
          </cell>
          <cell r="L17">
            <v>6439.4028418132439</v>
          </cell>
          <cell r="N17">
            <v>3.0027975256770274</v>
          </cell>
          <cell r="O17">
            <v>3.75</v>
          </cell>
          <cell r="P17">
            <v>0.7220771297303652</v>
          </cell>
          <cell r="Q17">
            <v>97599.289932510263</v>
          </cell>
          <cell r="R17">
            <v>5779.2217185867767</v>
          </cell>
          <cell r="S17">
            <v>5.9213768077442962E-2</v>
          </cell>
          <cell r="U17">
            <v>3</v>
          </cell>
          <cell r="X17">
            <v>3391.5145161933824</v>
          </cell>
          <cell r="Y17">
            <v>311.84036196673219</v>
          </cell>
          <cell r="Z17">
            <v>1.4420837074419128E-2</v>
          </cell>
          <cell r="AB17">
            <v>11481.214516193382</v>
          </cell>
          <cell r="AC17">
            <v>978.04036196673223</v>
          </cell>
          <cell r="AE17">
            <v>24528.821929606525</v>
          </cell>
          <cell r="AF17">
            <v>-7824.3228957338579</v>
          </cell>
          <cell r="AG17">
            <v>16704.499033872667</v>
          </cell>
          <cell r="AH17">
            <v>5223.2845176792853</v>
          </cell>
          <cell r="AJ17">
            <v>23169.747907273242</v>
          </cell>
          <cell r="AL17">
            <v>432.48579865020514</v>
          </cell>
          <cell r="AM17">
            <v>5562.9788192616743</v>
          </cell>
        </row>
        <row r="18">
          <cell r="C18" t="str">
            <v>Delhaize America</v>
          </cell>
          <cell r="E18">
            <v>18699.227405208185</v>
          </cell>
          <cell r="F18">
            <v>1554.0581121936398</v>
          </cell>
          <cell r="G18">
            <v>8.3108145514118797E-2</v>
          </cell>
          <cell r="H18">
            <v>5.2654977611975955</v>
          </cell>
          <cell r="J18">
            <v>7</v>
          </cell>
          <cell r="K18">
            <v>10878.406785355479</v>
          </cell>
          <cell r="L18">
            <v>4806.9723408579848</v>
          </cell>
          <cell r="N18">
            <v>3.0671916485147013</v>
          </cell>
          <cell r="O18">
            <v>3.75</v>
          </cell>
          <cell r="P18">
            <v>0.7768072852263459</v>
          </cell>
          <cell r="Q18">
            <v>94674.227405208192</v>
          </cell>
          <cell r="R18">
            <v>5816.9426602978101</v>
          </cell>
          <cell r="S18">
            <v>6.1441670238312505E-2</v>
          </cell>
          <cell r="U18">
            <v>1</v>
          </cell>
          <cell r="X18">
            <v>3107.0023617475222</v>
          </cell>
          <cell r="Y18">
            <v>238.3122687474046</v>
          </cell>
          <cell r="Z18">
            <v>1.2744498132635625E-2</v>
          </cell>
          <cell r="AB18">
            <v>11196.702361747522</v>
          </cell>
          <cell r="AC18">
            <v>904.51226874740462</v>
          </cell>
          <cell r="AE18">
            <v>24504.234956224253</v>
          </cell>
          <cell r="AF18">
            <v>-7236.098149979237</v>
          </cell>
          <cell r="AG18">
            <v>17268.136806245016</v>
          </cell>
          <cell r="AH18">
            <v>6071.434444497494</v>
          </cell>
          <cell r="AJ18">
            <v>21537.317406317983</v>
          </cell>
          <cell r="AL18">
            <v>373.98454810416371</v>
          </cell>
          <cell r="AM18">
            <v>5629.9503862457286</v>
          </cell>
        </row>
        <row r="19">
          <cell r="C19" t="str">
            <v>H-E-B Grocery</v>
          </cell>
          <cell r="E19">
            <v>12200</v>
          </cell>
          <cell r="F19">
            <v>610</v>
          </cell>
          <cell r="G19">
            <v>0.05</v>
          </cell>
          <cell r="H19" t="str">
            <v>-</v>
          </cell>
          <cell r="J19">
            <v>9.5</v>
          </cell>
          <cell r="K19">
            <v>5795</v>
          </cell>
          <cell r="L19">
            <v>0</v>
          </cell>
          <cell r="N19">
            <v>3.0047609772987913</v>
          </cell>
          <cell r="O19">
            <v>3.732654230833222</v>
          </cell>
          <cell r="P19">
            <v>1</v>
          </cell>
          <cell r="Q19">
            <v>88175</v>
          </cell>
          <cell r="R19">
            <v>4742.900000000006</v>
          </cell>
          <cell r="S19">
            <v>5.3789622908987873E-2</v>
          </cell>
          <cell r="U19">
            <v>1</v>
          </cell>
          <cell r="X19">
            <v>0</v>
          </cell>
          <cell r="Y19">
            <v>122</v>
          </cell>
          <cell r="Z19">
            <v>0.01</v>
          </cell>
          <cell r="AB19">
            <v>8089.7</v>
          </cell>
          <cell r="AC19">
            <v>788.2</v>
          </cell>
          <cell r="AE19">
            <v>20190.300000000003</v>
          </cell>
          <cell r="AF19">
            <v>-6305.6</v>
          </cell>
          <cell r="AG19">
            <v>13884.700000000003</v>
          </cell>
          <cell r="AH19">
            <v>5795.0000000000027</v>
          </cell>
          <cell r="AJ19">
            <v>16730.345065459998</v>
          </cell>
          <cell r="AL19">
            <v>244</v>
          </cell>
          <cell r="AM19">
            <v>4620.900000000006</v>
          </cell>
        </row>
        <row r="20">
          <cell r="C20" t="str">
            <v>BJ's</v>
          </cell>
          <cell r="E20">
            <v>9939.7980000000007</v>
          </cell>
          <cell r="F20">
            <v>326.79900000000066</v>
          </cell>
          <cell r="G20">
            <v>3.2877831118902079E-2</v>
          </cell>
          <cell r="H20">
            <v>5.8289099675947487</v>
          </cell>
          <cell r="J20">
            <v>8</v>
          </cell>
          <cell r="K20">
            <v>2614.3920000000053</v>
          </cell>
          <cell r="L20">
            <v>0</v>
          </cell>
          <cell r="N20">
            <v>2.4810431954648648</v>
          </cell>
          <cell r="O20">
            <v>3.3652065015846846</v>
          </cell>
          <cell r="P20">
            <v>1</v>
          </cell>
          <cell r="Q20">
            <v>85914.797999999995</v>
          </cell>
          <cell r="R20">
            <v>4414.4949600000073</v>
          </cell>
          <cell r="S20">
            <v>5.138224220698287E-2</v>
          </cell>
          <cell r="U20">
            <v>2</v>
          </cell>
          <cell r="X20">
            <v>1.85</v>
          </cell>
          <cell r="Y20">
            <v>156.97592215681908</v>
          </cell>
          <cell r="Z20">
            <v>1.5792667230945644E-2</v>
          </cell>
          <cell r="AB20">
            <v>8091.55</v>
          </cell>
          <cell r="AC20">
            <v>823.17592215681907</v>
          </cell>
          <cell r="AE20">
            <v>17291.349377254559</v>
          </cell>
          <cell r="AF20">
            <v>-6585.4073772545526</v>
          </cell>
          <cell r="AG20">
            <v>10705.942000000006</v>
          </cell>
          <cell r="AH20">
            <v>2614.3920000000062</v>
          </cell>
          <cell r="AJ20">
            <v>16730.345065459998</v>
          </cell>
          <cell r="AL20">
            <v>198.79596000000001</v>
          </cell>
          <cell r="AM20">
            <v>4315.0969800000075</v>
          </cell>
        </row>
        <row r="21">
          <cell r="C21" t="str">
            <v>Giant Eagle</v>
          </cell>
          <cell r="E21">
            <v>7100</v>
          </cell>
          <cell r="F21">
            <v>355</v>
          </cell>
          <cell r="G21">
            <v>0.05</v>
          </cell>
          <cell r="H21" t="str">
            <v>-</v>
          </cell>
          <cell r="J21">
            <v>7</v>
          </cell>
          <cell r="K21">
            <v>2485</v>
          </cell>
          <cell r="L21">
            <v>0</v>
          </cell>
          <cell r="N21">
            <v>2.4507404574845277</v>
          </cell>
          <cell r="O21">
            <v>3.2604857386037458</v>
          </cell>
          <cell r="P21">
            <v>1</v>
          </cell>
          <cell r="Q21">
            <v>83075</v>
          </cell>
          <cell r="R21">
            <v>4385.900000000006</v>
          </cell>
          <cell r="S21">
            <v>5.2794462834787913E-2</v>
          </cell>
          <cell r="U21">
            <v>1</v>
          </cell>
          <cell r="X21">
            <v>0</v>
          </cell>
          <cell r="Y21">
            <v>71</v>
          </cell>
          <cell r="Z21">
            <v>0.01</v>
          </cell>
          <cell r="AB21">
            <v>8089.7</v>
          </cell>
          <cell r="AC21">
            <v>737.2</v>
          </cell>
          <cell r="AE21">
            <v>16472.300000000003</v>
          </cell>
          <cell r="AF21">
            <v>-5897.6</v>
          </cell>
          <cell r="AG21">
            <v>10574.700000000003</v>
          </cell>
          <cell r="AH21">
            <v>2485.0000000000027</v>
          </cell>
          <cell r="AJ21">
            <v>16730.345065459998</v>
          </cell>
          <cell r="AL21">
            <v>142</v>
          </cell>
          <cell r="AM21">
            <v>4314.900000000006</v>
          </cell>
        </row>
        <row r="22">
          <cell r="C22" t="str">
            <v>Hy-Vee</v>
          </cell>
          <cell r="E22">
            <v>5672.6</v>
          </cell>
          <cell r="F22">
            <v>283.63000000000005</v>
          </cell>
          <cell r="G22">
            <v>0.05</v>
          </cell>
          <cell r="H22" t="str">
            <v>-</v>
          </cell>
          <cell r="J22">
            <v>7</v>
          </cell>
          <cell r="K22">
            <v>1985.4100000000003</v>
          </cell>
          <cell r="L22">
            <v>0</v>
          </cell>
          <cell r="N22">
            <v>2.3822416992492261</v>
          </cell>
          <cell r="O22">
            <v>3.2023293974252112</v>
          </cell>
          <cell r="P22">
            <v>1</v>
          </cell>
          <cell r="Q22">
            <v>81647.600000000006</v>
          </cell>
          <cell r="R22">
            <v>4285.9820000000063</v>
          </cell>
          <cell r="S22">
            <v>5.2493667909405864E-2</v>
          </cell>
          <cell r="U22">
            <v>0</v>
          </cell>
          <cell r="X22">
            <v>0</v>
          </cell>
          <cell r="Y22">
            <v>56.726000000000006</v>
          </cell>
          <cell r="Z22">
            <v>0.01</v>
          </cell>
          <cell r="AB22">
            <v>8089.7</v>
          </cell>
          <cell r="AC22">
            <v>722.92600000000004</v>
          </cell>
          <cell r="AE22">
            <v>15858.518</v>
          </cell>
          <cell r="AF22">
            <v>-5783.4080000000004</v>
          </cell>
          <cell r="AG22">
            <v>10075.11</v>
          </cell>
          <cell r="AH22">
            <v>1985.4100000000008</v>
          </cell>
          <cell r="AJ22">
            <v>16730.345065459998</v>
          </cell>
          <cell r="AL22">
            <v>113.45200000000001</v>
          </cell>
          <cell r="AM22">
            <v>4229.2560000000067</v>
          </cell>
        </row>
        <row r="23">
          <cell r="C23" t="str">
            <v>CCM (Mexico)</v>
          </cell>
          <cell r="E23">
            <v>5046</v>
          </cell>
          <cell r="F23">
            <v>418</v>
          </cell>
          <cell r="G23">
            <v>8.2837891399128019E-2</v>
          </cell>
          <cell r="H23" t="str">
            <v>-</v>
          </cell>
          <cell r="J23">
            <v>7</v>
          </cell>
          <cell r="K23">
            <v>2926</v>
          </cell>
          <cell r="L23">
            <v>0</v>
          </cell>
          <cell r="N23">
            <v>2.680223805239867</v>
          </cell>
          <cell r="O23">
            <v>3.4315946724687691</v>
          </cell>
          <cell r="P23">
            <v>1</v>
          </cell>
          <cell r="Q23">
            <v>81021</v>
          </cell>
          <cell r="R23">
            <v>4407.8200000000061</v>
          </cell>
          <cell r="S23">
            <v>5.4403426272201107E-2</v>
          </cell>
          <cell r="U23">
            <v>2</v>
          </cell>
          <cell r="X23">
            <v>663</v>
          </cell>
          <cell r="Y23">
            <v>50.46</v>
          </cell>
          <cell r="Z23">
            <v>0.01</v>
          </cell>
          <cell r="AB23">
            <v>8752.7000000000007</v>
          </cell>
          <cell r="AC23">
            <v>716.66000000000008</v>
          </cell>
          <cell r="AE23">
            <v>17411.980000000003</v>
          </cell>
          <cell r="AF23">
            <v>-5733.2800000000007</v>
          </cell>
          <cell r="AG23">
            <v>11678.700000000003</v>
          </cell>
          <cell r="AH23">
            <v>2926.0000000000018</v>
          </cell>
          <cell r="AJ23">
            <v>16730.345065459998</v>
          </cell>
          <cell r="AL23">
            <v>100.92</v>
          </cell>
          <cell r="AM23">
            <v>4357.360000000006</v>
          </cell>
        </row>
        <row r="24">
          <cell r="C24" t="str">
            <v>Save Mart</v>
          </cell>
          <cell r="E24">
            <v>5000</v>
          </cell>
          <cell r="F24">
            <v>250</v>
          </cell>
          <cell r="G24">
            <v>0.05</v>
          </cell>
          <cell r="H24" t="str">
            <v>-</v>
          </cell>
          <cell r="J24">
            <v>6.5</v>
          </cell>
          <cell r="K24">
            <v>1625</v>
          </cell>
          <cell r="L24">
            <v>0</v>
          </cell>
          <cell r="N24">
            <v>2.3191529995941624</v>
          </cell>
          <cell r="O24">
            <v>3.1486208232248032</v>
          </cell>
          <cell r="P24">
            <v>1</v>
          </cell>
          <cell r="Q24">
            <v>80975</v>
          </cell>
          <cell r="R24">
            <v>4238.900000000006</v>
          </cell>
          <cell r="S24">
            <v>5.2348255634455151E-2</v>
          </cell>
          <cell r="U24">
            <v>2</v>
          </cell>
          <cell r="X24">
            <v>0</v>
          </cell>
          <cell r="Y24">
            <v>50</v>
          </cell>
          <cell r="Z24">
            <v>0.01</v>
          </cell>
          <cell r="AB24">
            <v>8089.7</v>
          </cell>
          <cell r="AC24">
            <v>716.2</v>
          </cell>
          <cell r="AE24">
            <v>15444.300000000001</v>
          </cell>
          <cell r="AF24">
            <v>-5729.6</v>
          </cell>
          <cell r="AG24">
            <v>9714.7000000000007</v>
          </cell>
          <cell r="AH24">
            <v>1625.0000000000009</v>
          </cell>
          <cell r="AJ24">
            <v>16730.345065459998</v>
          </cell>
          <cell r="AL24">
            <v>100</v>
          </cell>
          <cell r="AM24">
            <v>4188.900000000006</v>
          </cell>
        </row>
        <row r="25">
          <cell r="C25" t="str">
            <v>Wegman's</v>
          </cell>
          <cell r="E25">
            <v>4510.8</v>
          </cell>
          <cell r="F25">
            <v>225.54000000000002</v>
          </cell>
          <cell r="G25">
            <v>0.05</v>
          </cell>
          <cell r="H25" t="str">
            <v>-</v>
          </cell>
          <cell r="J25">
            <v>10</v>
          </cell>
          <cell r="K25">
            <v>2255.4</v>
          </cell>
          <cell r="L25">
            <v>0</v>
          </cell>
          <cell r="N25">
            <v>2.4870731146749563</v>
          </cell>
          <cell r="O25">
            <v>3.292144953576944</v>
          </cell>
          <cell r="P25">
            <v>1</v>
          </cell>
          <cell r="Q25">
            <v>80485.8</v>
          </cell>
          <cell r="R25">
            <v>4204.6560000000063</v>
          </cell>
          <cell r="S25">
            <v>5.2240966729534974E-2</v>
          </cell>
          <cell r="U25">
            <v>0</v>
          </cell>
          <cell r="X25">
            <v>0</v>
          </cell>
          <cell r="Y25">
            <v>45.108000000000004</v>
          </cell>
          <cell r="Z25">
            <v>0.01</v>
          </cell>
          <cell r="AB25">
            <v>8089.7</v>
          </cell>
          <cell r="AC25">
            <v>711.30799999999999</v>
          </cell>
          <cell r="AE25">
            <v>16035.564</v>
          </cell>
          <cell r="AF25">
            <v>-5690.4639999999999</v>
          </cell>
          <cell r="AG25">
            <v>10345.1</v>
          </cell>
          <cell r="AH25">
            <v>2255.4000000000005</v>
          </cell>
          <cell r="AJ25">
            <v>16730.345065459998</v>
          </cell>
          <cell r="AL25">
            <v>90.216000000000008</v>
          </cell>
          <cell r="AM25">
            <v>4159.5480000000061</v>
          </cell>
        </row>
        <row r="26">
          <cell r="C26" t="str">
            <v>Albertson’s LLC</v>
          </cell>
          <cell r="E26">
            <v>4500</v>
          </cell>
          <cell r="F26">
            <v>135</v>
          </cell>
          <cell r="G26">
            <v>0.03</v>
          </cell>
          <cell r="H26" t="str">
            <v>-</v>
          </cell>
          <cell r="J26">
            <v>6</v>
          </cell>
          <cell r="K26">
            <v>810</v>
          </cell>
          <cell r="L26">
            <v>0</v>
          </cell>
          <cell r="N26">
            <v>2.1872496252058267</v>
          </cell>
          <cell r="O26">
            <v>3.0520909604401547</v>
          </cell>
          <cell r="P26">
            <v>1</v>
          </cell>
          <cell r="Q26">
            <v>80475</v>
          </cell>
          <cell r="R26">
            <v>4113.900000000006</v>
          </cell>
          <cell r="S26">
            <v>5.1120223671947886E-2</v>
          </cell>
          <cell r="U26">
            <v>4</v>
          </cell>
          <cell r="X26">
            <v>0</v>
          </cell>
          <cell r="Y26">
            <v>45</v>
          </cell>
          <cell r="Z26">
            <v>0.01</v>
          </cell>
          <cell r="AB26">
            <v>8089.7</v>
          </cell>
          <cell r="AC26">
            <v>711.2</v>
          </cell>
          <cell r="AE26">
            <v>14589.300000000001</v>
          </cell>
          <cell r="AF26">
            <v>-5689.6</v>
          </cell>
          <cell r="AG26">
            <v>8899.7000000000007</v>
          </cell>
          <cell r="AH26">
            <v>810.00000000000091</v>
          </cell>
          <cell r="AJ26">
            <v>16730.345065459998</v>
          </cell>
          <cell r="AL26">
            <v>90</v>
          </cell>
          <cell r="AM26">
            <v>4068.900000000006</v>
          </cell>
        </row>
        <row r="27">
          <cell r="C27" t="str">
            <v>Roundy's</v>
          </cell>
          <cell r="E27">
            <v>3800</v>
          </cell>
          <cell r="F27">
            <v>230</v>
          </cell>
          <cell r="G27">
            <v>6.0526315789473685E-2</v>
          </cell>
          <cell r="H27" t="str">
            <v>-</v>
          </cell>
          <cell r="J27">
            <v>6</v>
          </cell>
          <cell r="K27">
            <v>1380</v>
          </cell>
          <cell r="L27">
            <v>0</v>
          </cell>
          <cell r="N27">
            <v>2.3916379994707557</v>
          </cell>
          <cell r="O27">
            <v>3.2040896093476747</v>
          </cell>
          <cell r="P27">
            <v>1</v>
          </cell>
          <cell r="Q27">
            <v>79775</v>
          </cell>
          <cell r="R27">
            <v>4194.900000000006</v>
          </cell>
          <cell r="S27">
            <v>5.2584142901911698E-2</v>
          </cell>
          <cell r="U27">
            <v>4</v>
          </cell>
          <cell r="X27">
            <v>472.1</v>
          </cell>
          <cell r="Y27">
            <v>38</v>
          </cell>
          <cell r="Z27">
            <v>0.01</v>
          </cell>
          <cell r="AB27">
            <v>8561.7999999999993</v>
          </cell>
          <cell r="AC27">
            <v>704.2</v>
          </cell>
          <cell r="AE27">
            <v>15575.4</v>
          </cell>
          <cell r="AF27">
            <v>-5633.6</v>
          </cell>
          <cell r="AG27">
            <v>9941.7999999999993</v>
          </cell>
          <cell r="AH27">
            <v>1380</v>
          </cell>
          <cell r="AJ27">
            <v>16730.345065459998</v>
          </cell>
          <cell r="AL27">
            <v>76</v>
          </cell>
          <cell r="AM27">
            <v>4156.900000000006</v>
          </cell>
        </row>
        <row r="28">
          <cell r="C28" t="str">
            <v>Stater Bros</v>
          </cell>
          <cell r="E28">
            <v>3741.2539999999999</v>
          </cell>
          <cell r="F28">
            <v>168.48299999999983</v>
          </cell>
          <cell r="G28">
            <v>4.5033830902686596E-2</v>
          </cell>
          <cell r="H28" t="str">
            <v>-</v>
          </cell>
          <cell r="J28">
            <v>6.5</v>
          </cell>
          <cell r="K28">
            <v>1095.1394999999989</v>
          </cell>
          <cell r="L28">
            <v>0</v>
          </cell>
          <cell r="N28">
            <v>2.442399236373102</v>
          </cell>
          <cell r="O28">
            <v>3.2682434869937813</v>
          </cell>
          <cell r="P28">
            <v>1</v>
          </cell>
          <cell r="Q28">
            <v>79716.254000000001</v>
          </cell>
          <cell r="R28">
            <v>4132.2080800000058</v>
          </cell>
          <cell r="S28">
            <v>5.1836455837475828E-2</v>
          </cell>
          <cell r="U28">
            <v>2</v>
          </cell>
          <cell r="X28">
            <v>816.28599999999994</v>
          </cell>
          <cell r="Y28">
            <v>48.474000000000004</v>
          </cell>
          <cell r="Z28">
            <v>1.2956618288948039E-2</v>
          </cell>
          <cell r="AB28">
            <v>8905.985999999999</v>
          </cell>
          <cell r="AC28">
            <v>714.67400000000009</v>
          </cell>
          <cell r="AE28">
            <v>15718.517499999998</v>
          </cell>
          <cell r="AF28">
            <v>-5717.3920000000007</v>
          </cell>
          <cell r="AG28">
            <v>10001.125499999998</v>
          </cell>
          <cell r="AH28">
            <v>1095.1394999999993</v>
          </cell>
          <cell r="AJ28">
            <v>16730.345065459998</v>
          </cell>
          <cell r="AL28">
            <v>74.82508</v>
          </cell>
          <cell r="AM28">
            <v>4094.795540000006</v>
          </cell>
        </row>
        <row r="29">
          <cell r="C29" t="str">
            <v>Susser</v>
          </cell>
          <cell r="E29">
            <v>4385.1120000000001</v>
          </cell>
          <cell r="F29">
            <v>107.99299999999984</v>
          </cell>
          <cell r="G29">
            <v>2.4627193102479444E-2</v>
          </cell>
          <cell r="H29">
            <v>6.1618730369561083</v>
          </cell>
          <cell r="J29">
            <v>8</v>
          </cell>
          <cell r="K29">
            <v>863.94399999999871</v>
          </cell>
          <cell r="L29">
            <v>0</v>
          </cell>
          <cell r="N29">
            <v>2.3211989478809127</v>
          </cell>
          <cell r="O29">
            <v>3.1600855370436678</v>
          </cell>
          <cell r="P29">
            <v>1</v>
          </cell>
          <cell r="Q29">
            <v>80360.111999999994</v>
          </cell>
          <cell r="R29">
            <v>4084.595240000006</v>
          </cell>
          <cell r="S29">
            <v>5.0828640457843147E-2</v>
          </cell>
          <cell r="U29">
            <v>2</v>
          </cell>
          <cell r="X29">
            <v>425.72700000000003</v>
          </cell>
          <cell r="Y29">
            <v>34.168999999999997</v>
          </cell>
          <cell r="Z29">
            <v>7.7920472726808335E-3</v>
          </cell>
          <cell r="AB29">
            <v>8515.4269999999997</v>
          </cell>
          <cell r="AC29">
            <v>700.36900000000003</v>
          </cell>
          <cell r="AE29">
            <v>14982.323</v>
          </cell>
          <cell r="AF29">
            <v>-5602.9520000000002</v>
          </cell>
          <cell r="AG29">
            <v>9379.3709999999992</v>
          </cell>
          <cell r="AH29">
            <v>863.94399999999951</v>
          </cell>
          <cell r="AJ29">
            <v>16730.345065459998</v>
          </cell>
          <cell r="AL29">
            <v>87.702240000000003</v>
          </cell>
          <cell r="AM29">
            <v>4040.7441200000062</v>
          </cell>
        </row>
        <row r="30">
          <cell r="C30" t="str">
            <v>Harris Teeter</v>
          </cell>
          <cell r="E30">
            <v>3664.8040000000001</v>
          </cell>
          <cell r="F30">
            <v>274.25679457854517</v>
          </cell>
          <cell r="G30">
            <v>7.483532395690061E-2</v>
          </cell>
          <cell r="H30">
            <v>5.7485307579027713</v>
          </cell>
          <cell r="J30">
            <v>8</v>
          </cell>
          <cell r="K30">
            <v>2194.0543566283613</v>
          </cell>
          <cell r="L30">
            <v>0</v>
          </cell>
          <cell r="N30">
            <v>2.5276132522223791</v>
          </cell>
          <cell r="O30">
            <v>3.3603807536104666</v>
          </cell>
          <cell r="P30">
            <v>1</v>
          </cell>
          <cell r="Q30">
            <v>79639.804000000004</v>
          </cell>
          <cell r="R30">
            <v>4236.452874578551</v>
          </cell>
          <cell r="S30">
            <v>5.3195169523251852E-2</v>
          </cell>
          <cell r="U30">
            <v>1</v>
          </cell>
          <cell r="X30">
            <v>331.72799999999995</v>
          </cell>
          <cell r="Y30">
            <v>87.625</v>
          </cell>
          <cell r="Z30">
            <v>2.390987348845941E-2</v>
          </cell>
          <cell r="AB30">
            <v>8421.4279999999999</v>
          </cell>
          <cell r="AC30">
            <v>753.82500000000005</v>
          </cell>
          <cell r="AE30">
            <v>16646.082356628362</v>
          </cell>
          <cell r="AF30">
            <v>-6030.6</v>
          </cell>
          <cell r="AG30">
            <v>10615.482356628361</v>
          </cell>
          <cell r="AH30">
            <v>2194.0543566283613</v>
          </cell>
          <cell r="AJ30">
            <v>16730.345065459998</v>
          </cell>
          <cell r="AL30">
            <v>73.296080000000003</v>
          </cell>
          <cell r="AM30">
            <v>4199.804834578551</v>
          </cell>
        </row>
        <row r="31">
          <cell r="C31" t="str">
            <v>Raleys</v>
          </cell>
          <cell r="E31">
            <v>3265.2</v>
          </cell>
          <cell r="F31">
            <v>163.26</v>
          </cell>
          <cell r="G31">
            <v>0.05</v>
          </cell>
          <cell r="H31" t="str">
            <v>-</v>
          </cell>
          <cell r="J31">
            <v>6.5</v>
          </cell>
          <cell r="K31">
            <v>1061.19</v>
          </cell>
          <cell r="L31">
            <v>0</v>
          </cell>
          <cell r="N31">
            <v>2.2402230506569181</v>
          </cell>
          <cell r="O31">
            <v>3.0816767231143287</v>
          </cell>
          <cell r="P31">
            <v>1</v>
          </cell>
          <cell r="Q31">
            <v>79240.2</v>
          </cell>
          <cell r="R31">
            <v>4117.4640000000063</v>
          </cell>
          <cell r="S31">
            <v>5.1961807264494619E-2</v>
          </cell>
          <cell r="U31">
            <v>2</v>
          </cell>
          <cell r="X31">
            <v>0</v>
          </cell>
          <cell r="Y31">
            <v>32.652000000000001</v>
          </cell>
          <cell r="Z31">
            <v>0.01</v>
          </cell>
          <cell r="AB31">
            <v>8089.7</v>
          </cell>
          <cell r="AC31">
            <v>698.85200000000009</v>
          </cell>
          <cell r="AE31">
            <v>14741.706000000002</v>
          </cell>
          <cell r="AF31">
            <v>-5590.8160000000007</v>
          </cell>
          <cell r="AG31">
            <v>9150.8900000000012</v>
          </cell>
          <cell r="AH31">
            <v>1061.1900000000014</v>
          </cell>
          <cell r="AJ31">
            <v>16730.345065459998</v>
          </cell>
          <cell r="AL31">
            <v>65.304000000000002</v>
          </cell>
          <cell r="AM31">
            <v>4084.8120000000063</v>
          </cell>
        </row>
        <row r="32">
          <cell r="C32" t="str">
            <v>Ingles</v>
          </cell>
          <cell r="E32">
            <v>3238.0464480000001</v>
          </cell>
          <cell r="F32">
            <v>193.92489500000011</v>
          </cell>
          <cell r="G32">
            <v>5.9889472901100305E-2</v>
          </cell>
          <cell r="H32">
            <v>5.7988327574445737</v>
          </cell>
          <cell r="J32">
            <v>7</v>
          </cell>
          <cell r="K32">
            <v>1357.4742650000007</v>
          </cell>
          <cell r="L32">
            <v>0</v>
          </cell>
          <cell r="N32">
            <v>2.469944870086473</v>
          </cell>
          <cell r="O32">
            <v>3.2539547294045232</v>
          </cell>
          <cell r="P32">
            <v>1</v>
          </cell>
          <cell r="Q32">
            <v>79213.046447999994</v>
          </cell>
          <cell r="R32">
            <v>4147.5858239600057</v>
          </cell>
          <cell r="S32">
            <v>5.2359882745864596E-2</v>
          </cell>
          <cell r="U32">
            <v>1</v>
          </cell>
          <cell r="X32">
            <v>717.15610200000003</v>
          </cell>
          <cell r="Y32">
            <v>13.6</v>
          </cell>
          <cell r="Z32">
            <v>4.2000632845770715E-3</v>
          </cell>
          <cell r="AB32">
            <v>8806.8561019999997</v>
          </cell>
          <cell r="AC32">
            <v>679.80000000000007</v>
          </cell>
          <cell r="AE32">
            <v>15602.730367</v>
          </cell>
          <cell r="AF32">
            <v>-5438.4000000000005</v>
          </cell>
          <cell r="AG32">
            <v>10164.330366999999</v>
          </cell>
          <cell r="AH32">
            <v>1357.4742649999989</v>
          </cell>
          <cell r="AJ32">
            <v>16730.345065459998</v>
          </cell>
          <cell r="AL32">
            <v>64.760928960000001</v>
          </cell>
          <cell r="AM32">
            <v>4115.2053594800054</v>
          </cell>
        </row>
        <row r="33">
          <cell r="C33" t="str">
            <v>Winco</v>
          </cell>
          <cell r="E33">
            <v>2650.1</v>
          </cell>
          <cell r="F33">
            <v>132.505</v>
          </cell>
          <cell r="G33">
            <v>0.05</v>
          </cell>
          <cell r="H33" t="str">
            <v>-</v>
          </cell>
          <cell r="J33">
            <v>7</v>
          </cell>
          <cell r="K33">
            <v>927.53499999999997</v>
          </cell>
          <cell r="L33">
            <v>0</v>
          </cell>
          <cell r="N33">
            <v>2.2276295447572121</v>
          </cell>
          <cell r="O33">
            <v>3.0710925837134324</v>
          </cell>
          <cell r="P33">
            <v>1</v>
          </cell>
          <cell r="Q33">
            <v>78625.100000000006</v>
          </cell>
          <cell r="R33">
            <v>4074.4070000000061</v>
          </cell>
          <cell r="S33">
            <v>5.1820690848088026E-2</v>
          </cell>
          <cell r="U33">
            <v>0</v>
          </cell>
          <cell r="X33">
            <v>0</v>
          </cell>
          <cell r="Y33">
            <v>26.501000000000001</v>
          </cell>
          <cell r="Z33">
            <v>0.01</v>
          </cell>
          <cell r="AB33">
            <v>8089.7</v>
          </cell>
          <cell r="AC33">
            <v>692.70100000000002</v>
          </cell>
          <cell r="AE33">
            <v>14558.843000000001</v>
          </cell>
          <cell r="AF33">
            <v>-5541.6080000000002</v>
          </cell>
          <cell r="AG33">
            <v>9017.2350000000006</v>
          </cell>
          <cell r="AH33">
            <v>927.53500000000076</v>
          </cell>
          <cell r="AJ33">
            <v>16730.345065459998</v>
          </cell>
          <cell r="AL33">
            <v>53.002000000000002</v>
          </cell>
          <cell r="AM33">
            <v>4047.9060000000059</v>
          </cell>
        </row>
        <row r="34">
          <cell r="C34" t="str">
            <v>Weis</v>
          </cell>
          <cell r="E34">
            <v>2405.9309999999996</v>
          </cell>
          <cell r="F34">
            <v>102.57299999999972</v>
          </cell>
          <cell r="G34">
            <v>4.2633392229452859E-2</v>
          </cell>
          <cell r="H34">
            <v>7.8470951974691427</v>
          </cell>
          <cell r="J34">
            <v>8</v>
          </cell>
          <cell r="K34">
            <v>820.58399999999779</v>
          </cell>
          <cell r="L34">
            <v>0</v>
          </cell>
          <cell r="N34">
            <v>2.2189546272135425</v>
          </cell>
          <cell r="O34">
            <v>3.0751220998710953</v>
          </cell>
          <cell r="P34">
            <v>1</v>
          </cell>
          <cell r="Q34">
            <v>78380.930999999997</v>
          </cell>
          <cell r="R34">
            <v>4039.5916200000061</v>
          </cell>
          <cell r="S34">
            <v>5.1537938736655298E-2</v>
          </cell>
          <cell r="U34">
            <v>2</v>
          </cell>
          <cell r="X34">
            <v>0</v>
          </cell>
          <cell r="Y34">
            <v>31.881905571195112</v>
          </cell>
          <cell r="Z34">
            <v>1.3251379848879755E-2</v>
          </cell>
          <cell r="AB34">
            <v>8089.7</v>
          </cell>
          <cell r="AC34">
            <v>698.08190557119519</v>
          </cell>
          <cell r="AE34">
            <v>14494.939244569559</v>
          </cell>
          <cell r="AF34">
            <v>-5584.6552445695615</v>
          </cell>
          <cell r="AG34">
            <v>8910.2839999999978</v>
          </cell>
          <cell r="AH34">
            <v>820.58399999999801</v>
          </cell>
          <cell r="AJ34">
            <v>16730.345065459998</v>
          </cell>
          <cell r="AL34">
            <v>48.118619999999993</v>
          </cell>
          <cell r="AM34">
            <v>4015.532310000006</v>
          </cell>
        </row>
        <row r="35">
          <cell r="C35" t="str">
            <v>Schnucks</v>
          </cell>
          <cell r="E35">
            <v>1696.9</v>
          </cell>
          <cell r="F35">
            <v>84.845000000000013</v>
          </cell>
          <cell r="G35">
            <v>0.05</v>
          </cell>
          <cell r="H35" t="str">
            <v>-</v>
          </cell>
          <cell r="J35">
            <v>7</v>
          </cell>
          <cell r="K35">
            <v>593.91500000000008</v>
          </cell>
          <cell r="L35">
            <v>0</v>
          </cell>
          <cell r="N35">
            <v>2.1759552300665965</v>
          </cell>
          <cell r="O35">
            <v>3.0272403053307029</v>
          </cell>
          <cell r="P35">
            <v>1</v>
          </cell>
          <cell r="Q35">
            <v>77671.899999999994</v>
          </cell>
          <cell r="R35">
            <v>4007.6830000000059</v>
          </cell>
          <cell r="S35">
            <v>5.159759192191779E-2</v>
          </cell>
          <cell r="U35">
            <v>0</v>
          </cell>
          <cell r="X35">
            <v>0</v>
          </cell>
          <cell r="Y35">
            <v>16.969000000000001</v>
          </cell>
          <cell r="Z35">
            <v>0.01</v>
          </cell>
          <cell r="AB35">
            <v>8089.7</v>
          </cell>
          <cell r="AC35">
            <v>683.1690000000001</v>
          </cell>
          <cell r="AE35">
            <v>14148.967000000001</v>
          </cell>
          <cell r="AF35">
            <v>-5465.3520000000008</v>
          </cell>
          <cell r="AG35">
            <v>8683.6149999999998</v>
          </cell>
          <cell r="AH35">
            <v>593.91499999999996</v>
          </cell>
          <cell r="AJ35">
            <v>16730.345065459998</v>
          </cell>
          <cell r="AL35">
            <v>33.938000000000002</v>
          </cell>
          <cell r="AM35">
            <v>3990.7140000000059</v>
          </cell>
        </row>
        <row r="36">
          <cell r="C36" t="str">
            <v>Marsh</v>
          </cell>
          <cell r="E36">
            <v>1675</v>
          </cell>
          <cell r="F36">
            <v>36</v>
          </cell>
          <cell r="G36">
            <v>2.1492537313432834E-2</v>
          </cell>
          <cell r="H36" t="str">
            <v>-</v>
          </cell>
          <cell r="J36">
            <v>6</v>
          </cell>
          <cell r="K36">
            <v>216</v>
          </cell>
          <cell r="L36">
            <v>0</v>
          </cell>
          <cell r="N36">
            <v>2.1071632438192096</v>
          </cell>
          <cell r="O36">
            <v>2.9774034511092817</v>
          </cell>
          <cell r="P36">
            <v>1</v>
          </cell>
          <cell r="Q36">
            <v>77650</v>
          </cell>
          <cell r="R36">
            <v>3958.400000000006</v>
          </cell>
          <cell r="S36">
            <v>5.0977462974887394E-2</v>
          </cell>
          <cell r="U36">
            <v>1</v>
          </cell>
          <cell r="X36">
            <v>0</v>
          </cell>
          <cell r="Y36">
            <v>16.75</v>
          </cell>
          <cell r="Z36">
            <v>0.01</v>
          </cell>
          <cell r="AB36">
            <v>8089.7</v>
          </cell>
          <cell r="AC36">
            <v>682.95</v>
          </cell>
          <cell r="AE36">
            <v>13769.300000000001</v>
          </cell>
          <cell r="AF36">
            <v>-5463.6</v>
          </cell>
          <cell r="AG36">
            <v>8305.7000000000007</v>
          </cell>
          <cell r="AH36">
            <v>216.00000000000091</v>
          </cell>
          <cell r="AJ36">
            <v>16730.345065459998</v>
          </cell>
          <cell r="AL36">
            <v>33.5</v>
          </cell>
          <cell r="AM36">
            <v>3941.650000000006</v>
          </cell>
        </row>
        <row r="37">
          <cell r="C37" t="str">
            <v>Bashas</v>
          </cell>
          <cell r="E37">
            <v>1193.3</v>
          </cell>
          <cell r="F37">
            <v>59.664999999999999</v>
          </cell>
          <cell r="G37">
            <v>0.05</v>
          </cell>
          <cell r="H37" t="str">
            <v>-</v>
          </cell>
          <cell r="J37">
            <v>6.5</v>
          </cell>
          <cell r="K37">
            <v>387.82249999999999</v>
          </cell>
          <cell r="L37">
            <v>6.8212102632969618E-13</v>
          </cell>
          <cell r="N37">
            <v>2.1405193235800111</v>
          </cell>
          <cell r="O37">
            <v>2.997131373459105</v>
          </cell>
          <cell r="P37">
            <v>1</v>
          </cell>
          <cell r="Q37">
            <v>77168.3</v>
          </cell>
          <cell r="R37">
            <v>3972.431000000006</v>
          </cell>
          <cell r="S37">
            <v>5.14774978844941E-2</v>
          </cell>
          <cell r="U37">
            <v>1</v>
          </cell>
          <cell r="X37">
            <v>0</v>
          </cell>
          <cell r="Y37">
            <v>11.933</v>
          </cell>
          <cell r="Z37">
            <v>0.01</v>
          </cell>
          <cell r="AB37">
            <v>8089.7</v>
          </cell>
          <cell r="AC37">
            <v>678.13300000000004</v>
          </cell>
          <cell r="AE37">
            <v>13902.586499999999</v>
          </cell>
          <cell r="AF37">
            <v>-5425.0640000000003</v>
          </cell>
          <cell r="AG37">
            <v>8477.5224999999991</v>
          </cell>
          <cell r="AH37">
            <v>387.82249999999931</v>
          </cell>
          <cell r="AJ37">
            <v>16730.345065459998</v>
          </cell>
          <cell r="AL37">
            <v>23.866</v>
          </cell>
          <cell r="AM37">
            <v>3960.498000000006</v>
          </cell>
        </row>
        <row r="38">
          <cell r="C38" t="str">
            <v>Haggen</v>
          </cell>
          <cell r="E38">
            <v>800</v>
          </cell>
          <cell r="F38">
            <v>45</v>
          </cell>
          <cell r="G38">
            <v>5.6250000000000001E-2</v>
          </cell>
          <cell r="H38" t="str">
            <v>-</v>
          </cell>
          <cell r="J38">
            <v>6</v>
          </cell>
          <cell r="K38">
            <v>270</v>
          </cell>
          <cell r="L38">
            <v>0</v>
          </cell>
          <cell r="N38">
            <v>2.1207285826631797</v>
          </cell>
          <cell r="O38">
            <v>2.9794198565888919</v>
          </cell>
          <cell r="P38">
            <v>1</v>
          </cell>
          <cell r="Q38">
            <v>76775</v>
          </cell>
          <cell r="R38">
            <v>3949.900000000006</v>
          </cell>
          <cell r="S38">
            <v>5.1447736893520106E-2</v>
          </cell>
          <cell r="U38">
            <v>4</v>
          </cell>
          <cell r="X38">
            <v>0</v>
          </cell>
          <cell r="Y38">
            <v>8</v>
          </cell>
          <cell r="Z38">
            <v>0.01</v>
          </cell>
          <cell r="AB38">
            <v>8089.7</v>
          </cell>
          <cell r="AC38">
            <v>674.2</v>
          </cell>
          <cell r="AE38">
            <v>13753.300000000001</v>
          </cell>
          <cell r="AF38">
            <v>-5393.6</v>
          </cell>
          <cell r="AG38">
            <v>8359.7000000000007</v>
          </cell>
          <cell r="AH38">
            <v>270.00000000000091</v>
          </cell>
          <cell r="AJ38">
            <v>16730.345065459998</v>
          </cell>
          <cell r="AL38">
            <v>16</v>
          </cell>
          <cell r="AM38">
            <v>3941.900000000006</v>
          </cell>
        </row>
        <row r="39">
          <cell r="C39" t="str">
            <v>Ukrop's</v>
          </cell>
          <cell r="E39">
            <v>600</v>
          </cell>
          <cell r="F39">
            <v>30</v>
          </cell>
          <cell r="G39">
            <v>0.05</v>
          </cell>
          <cell r="H39" t="str">
            <v>-</v>
          </cell>
          <cell r="J39">
            <v>7</v>
          </cell>
          <cell r="K39">
            <v>210</v>
          </cell>
          <cell r="L39">
            <v>0</v>
          </cell>
          <cell r="N39">
            <v>2.11462712425794</v>
          </cell>
          <cell r="O39">
            <v>2.9752017576298067</v>
          </cell>
          <cell r="P39">
            <v>1</v>
          </cell>
          <cell r="Q39">
            <v>76575</v>
          </cell>
          <cell r="R39">
            <v>3930.900000000006</v>
          </cell>
          <cell r="S39">
            <v>5.1333986287953062E-2</v>
          </cell>
          <cell r="U39">
            <v>1</v>
          </cell>
          <cell r="X39">
            <v>0</v>
          </cell>
          <cell r="Y39">
            <v>6</v>
          </cell>
          <cell r="Z39">
            <v>0.01</v>
          </cell>
          <cell r="AB39">
            <v>8089.7</v>
          </cell>
          <cell r="AC39">
            <v>672.2</v>
          </cell>
          <cell r="AE39">
            <v>13677.300000000001</v>
          </cell>
          <cell r="AF39">
            <v>-5377.6</v>
          </cell>
          <cell r="AG39">
            <v>8299.7000000000007</v>
          </cell>
          <cell r="AH39">
            <v>210.00000000000091</v>
          </cell>
          <cell r="AJ39">
            <v>16730.345065459998</v>
          </cell>
          <cell r="AL39">
            <v>12</v>
          </cell>
          <cell r="AM39">
            <v>3924.900000000006</v>
          </cell>
        </row>
        <row r="40">
          <cell r="C40" t="str">
            <v>Minyard</v>
          </cell>
          <cell r="E40">
            <v>400</v>
          </cell>
          <cell r="F40">
            <v>12</v>
          </cell>
          <cell r="G40">
            <v>0.03</v>
          </cell>
          <cell r="H40" t="str">
            <v>-</v>
          </cell>
          <cell r="J40">
            <v>5</v>
          </cell>
          <cell r="K40">
            <v>60</v>
          </cell>
          <cell r="L40">
            <v>9.0949470177292824E-13</v>
          </cell>
          <cell r="N40">
            <v>2.087044482573174</v>
          </cell>
          <cell r="O40">
            <v>2.9532250661187693</v>
          </cell>
          <cell r="P40">
            <v>1</v>
          </cell>
          <cell r="Q40">
            <v>76375</v>
          </cell>
          <cell r="R40">
            <v>3908.900000000006</v>
          </cell>
          <cell r="S40">
            <v>5.1180360065466529E-2</v>
          </cell>
          <cell r="U40">
            <v>4</v>
          </cell>
          <cell r="X40">
            <v>0</v>
          </cell>
          <cell r="Y40">
            <v>4</v>
          </cell>
          <cell r="Z40">
            <v>0.01</v>
          </cell>
          <cell r="AB40">
            <v>8089.7</v>
          </cell>
          <cell r="AC40">
            <v>670.2</v>
          </cell>
          <cell r="AE40">
            <v>13511.3</v>
          </cell>
          <cell r="AF40">
            <v>-5361.6</v>
          </cell>
          <cell r="AG40">
            <v>8149.6999999999989</v>
          </cell>
          <cell r="AH40">
            <v>59.999999999999091</v>
          </cell>
          <cell r="AJ40">
            <v>16730.345065459998</v>
          </cell>
          <cell r="AL40">
            <v>8</v>
          </cell>
          <cell r="AM40">
            <v>3904.900000000006</v>
          </cell>
        </row>
        <row r="41">
          <cell r="C41" t="str">
            <v>Ranch Markets</v>
          </cell>
          <cell r="E41">
            <v>400</v>
          </cell>
          <cell r="F41">
            <v>32</v>
          </cell>
          <cell r="G41">
            <v>0.08</v>
          </cell>
          <cell r="H41" t="str">
            <v>-</v>
          </cell>
          <cell r="J41">
            <v>10</v>
          </cell>
          <cell r="K41">
            <v>320</v>
          </cell>
          <cell r="L41">
            <v>0</v>
          </cell>
          <cell r="N41">
            <v>2.1426533160080479</v>
          </cell>
          <cell r="O41">
            <v>2.9969532763160722</v>
          </cell>
          <cell r="P41">
            <v>1</v>
          </cell>
          <cell r="Q41">
            <v>76375</v>
          </cell>
          <cell r="R41">
            <v>3928.900000000006</v>
          </cell>
          <cell r="S41">
            <v>5.1442225859247216E-2</v>
          </cell>
          <cell r="U41">
            <v>1</v>
          </cell>
          <cell r="X41">
            <v>0</v>
          </cell>
          <cell r="Y41">
            <v>4</v>
          </cell>
          <cell r="Z41">
            <v>0.01</v>
          </cell>
          <cell r="AB41">
            <v>8089.7</v>
          </cell>
          <cell r="AC41">
            <v>670.2</v>
          </cell>
          <cell r="AE41">
            <v>13771.300000000001</v>
          </cell>
          <cell r="AF41">
            <v>-5361.6</v>
          </cell>
          <cell r="AG41">
            <v>8409.7000000000007</v>
          </cell>
          <cell r="AH41">
            <v>320.00000000000091</v>
          </cell>
          <cell r="AJ41">
            <v>16730.345065459998</v>
          </cell>
          <cell r="AL41">
            <v>8</v>
          </cell>
          <cell r="AM41">
            <v>3924.900000000006</v>
          </cell>
        </row>
        <row r="42">
          <cell r="C42" t="str">
            <v>Sprouts</v>
          </cell>
          <cell r="E42">
            <v>350</v>
          </cell>
          <cell r="F42">
            <v>30</v>
          </cell>
          <cell r="G42">
            <v>8.5714285714285715E-2</v>
          </cell>
          <cell r="H42" t="str">
            <v>-</v>
          </cell>
          <cell r="J42">
            <v>15</v>
          </cell>
          <cell r="K42">
            <v>450</v>
          </cell>
          <cell r="L42">
            <v>0</v>
          </cell>
          <cell r="N42">
            <v>2.1771619416683632</v>
          </cell>
          <cell r="O42">
            <v>3.0263496004006845</v>
          </cell>
          <cell r="P42">
            <v>1</v>
          </cell>
          <cell r="Q42">
            <v>76325</v>
          </cell>
          <cell r="R42">
            <v>3925.900000000006</v>
          </cell>
          <cell r="S42">
            <v>5.1436619718309935E-2</v>
          </cell>
          <cell r="U42">
            <v>1</v>
          </cell>
          <cell r="X42">
            <v>0</v>
          </cell>
          <cell r="Y42">
            <v>3.5</v>
          </cell>
          <cell r="Z42">
            <v>0.01</v>
          </cell>
          <cell r="AB42">
            <v>8089.7</v>
          </cell>
          <cell r="AC42">
            <v>669.7</v>
          </cell>
          <cell r="AE42">
            <v>13897.300000000001</v>
          </cell>
          <cell r="AF42">
            <v>-5357.6</v>
          </cell>
          <cell r="AG42">
            <v>8539.7000000000007</v>
          </cell>
          <cell r="AH42">
            <v>450.00000000000091</v>
          </cell>
          <cell r="AJ42">
            <v>16730.345065459998</v>
          </cell>
          <cell r="AL42">
            <v>7</v>
          </cell>
          <cell r="AM42">
            <v>3922.400000000006</v>
          </cell>
        </row>
        <row r="44">
          <cell r="D44" t="str">
            <v>Source: SEC Filings and Capital IQ.</v>
          </cell>
        </row>
        <row r="45">
          <cell r="D45" t="str">
            <v>Assumes rental expense of 1.0% of sales and EBITDA margin of 5.0% for private companies</v>
          </cell>
        </row>
        <row r="46">
          <cell r="D46" t="str">
            <v>(1) Ahold operating figures updated as of last fiscal year; financial information on US segments in not included in interim financial statements.</v>
          </cell>
        </row>
        <row r="47">
          <cell r="D47" t="str">
            <v>(2) Operating statistics reflect Delhaize America only</v>
          </cell>
        </row>
        <row r="48">
          <cell r="D48" t="str">
            <v>(3) LTM sales and EBITDA as of June 2005</v>
          </cell>
        </row>
        <row r="49">
          <cell r="D49" t="str">
            <v>(4) Operating statistics reflect Harris Teeter only</v>
          </cell>
        </row>
        <row r="50">
          <cell r="D50" t="str">
            <v>(5) LTM sales data as of April 2006</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M_EBITDA Bridge_Rec"/>
      <sheetName val="CIM_Sales Bridge"/>
      <sheetName val="CIM_New Store Model Contri"/>
      <sheetName val="CIM_Merchandise Mix Charts"/>
      <sheetName val="CIM_Sales Bar Chart"/>
      <sheetName val="CIM_Financial Summary"/>
      <sheetName val="Sales_EBITDA_Peer Comparsion"/>
      <sheetName val="CIM_06-08 BS &amp; CF"/>
      <sheetName val="CIM_Comp Store Sales"/>
      <sheetName val="Financials"/>
      <sheetName val="Industry Growth resized"/>
      <sheetName val="08 Audited P&amp;L"/>
      <sheetName val="Historical and Projected Stores"/>
      <sheetName val="Summary Financials"/>
      <sheetName val="Acquisition Opportunities"/>
      <sheetName val="#REF"/>
      <sheetName val="Stock Swap - US"/>
      <sheetName val="Delhaize SQ Projections"/>
      <sheetName val="US JV Projections"/>
      <sheetName val="Stock Swap - Group"/>
      <sheetName val="PV FSP"/>
      <sheetName val="Valuation Summary"/>
      <sheetName val="Pro Forma Statistics"/>
      <sheetName val="Sum of the Parts"/>
      <sheetName val="PF PV FSP"/>
      <sheetName val="Contribution Analysis"/>
      <sheetName val="Delhaize GS Model"/>
      <sheetName val="BBY Val Summary"/>
      <sheetName val="PV VSP"/>
      <sheetName val="RSH PMO"/>
      <sheetName val="RSH Fin. Sum and PMO"/>
      <sheetName val="Slides 1-3"/>
      <sheetName val="Slide 4, 5, 9, 13 &amp; 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q. Avail."/>
      <sheetName val="Liq. &amp; Cov. Analysis"/>
      <sheetName val="RAD Drivers"/>
      <sheetName val="SQ Financial Summary"/>
      <sheetName val="Covenants"/>
      <sheetName val="SQ Analysis of FSP"/>
      <sheetName val="SQ DCF"/>
      <sheetName val="SQ WACC"/>
      <sheetName val="Sponsor Investment"/>
      <sheetName val="Divestiture + SpEq Chart"/>
      <sheetName val="Sponsor Sensitivities"/>
      <sheetName val="Divestiture Summary"/>
      <sheetName val="Divestiture Chart"/>
      <sheetName val="Divest Analysis of FSP"/>
      <sheetName val="Valuation Summary"/>
      <sheetName val="Teaser Financials"/>
    </sheetNames>
    <sheetDataSet>
      <sheetData sheetId="0" refreshError="1"/>
      <sheetData sheetId="1" refreshError="1"/>
      <sheetData sheetId="2" refreshError="1"/>
      <sheetData sheetId="3" refreshError="1"/>
      <sheetData sheetId="4" refreshError="1"/>
      <sheetData sheetId="5" refreshError="1">
        <row r="2">
          <cell r="B2" t="str">
            <v>Current (12/03/2008)</v>
          </cell>
          <cell r="C2">
            <v>39845</v>
          </cell>
          <cell r="D2">
            <v>40210</v>
          </cell>
          <cell r="E2">
            <v>40575</v>
          </cell>
        </row>
        <row r="3">
          <cell r="A3" t="str">
            <v>8.01x LTM EBITDA</v>
          </cell>
          <cell r="B3">
            <v>0.47</v>
          </cell>
          <cell r="C3">
            <v>1.8775944291529842</v>
          </cell>
          <cell r="D3">
            <v>2.8169482799169665</v>
          </cell>
          <cell r="E3">
            <v>3.6224973352502978</v>
          </cell>
          <cell r="F3">
            <v>8.0088582476756187</v>
          </cell>
          <cell r="N3">
            <v>0.47</v>
          </cell>
          <cell r="O3" t="str">
            <v>Current Stock Price</v>
          </cell>
        </row>
        <row r="4">
          <cell r="A4" t="str">
            <v>7.01x LTM EBITDA</v>
          </cell>
          <cell r="B4">
            <v>0.47</v>
          </cell>
          <cell r="C4">
            <v>0.74623342729380338</v>
          </cell>
          <cell r="D4">
            <v>1.7184802559671668</v>
          </cell>
          <cell r="E4">
            <v>2.5611769736171381</v>
          </cell>
          <cell r="F4">
            <v>7.0088582476756187</v>
          </cell>
        </row>
        <row r="5">
          <cell r="A5" t="str">
            <v>6.01x LTM EBITDA</v>
          </cell>
          <cell r="B5">
            <v>0.47</v>
          </cell>
          <cell r="C5">
            <v>-0.38512757456537844</v>
          </cell>
          <cell r="D5">
            <v>0.62001223201736699</v>
          </cell>
          <cell r="E5">
            <v>1.4998566119839778</v>
          </cell>
          <cell r="F5">
            <v>6.0088582476756187</v>
          </cell>
          <cell r="P5">
            <v>39845</v>
          </cell>
          <cell r="Q5">
            <v>40210</v>
          </cell>
          <cell r="R5">
            <v>40575</v>
          </cell>
        </row>
        <row r="6">
          <cell r="N6" t="str">
            <v>Today</v>
          </cell>
          <cell r="P6">
            <v>39785</v>
          </cell>
          <cell r="Q6">
            <v>39785</v>
          </cell>
          <cell r="R6">
            <v>39785</v>
          </cell>
        </row>
        <row r="7">
          <cell r="N7" t="str">
            <v>FYE</v>
          </cell>
          <cell r="P7">
            <v>39872</v>
          </cell>
          <cell r="Q7">
            <v>40237</v>
          </cell>
          <cell r="R7">
            <v>40602</v>
          </cell>
        </row>
        <row r="8">
          <cell r="A8" t="str">
            <v>$ millions</v>
          </cell>
          <cell r="C8">
            <v>39845</v>
          </cell>
          <cell r="D8">
            <v>40210</v>
          </cell>
          <cell r="E8">
            <v>40575</v>
          </cell>
          <cell r="N8" t="str">
            <v>Discount Period</v>
          </cell>
          <cell r="P8">
            <v>0.23835616438356164</v>
          </cell>
          <cell r="Q8">
            <v>1.2383561643835617</v>
          </cell>
          <cell r="R8">
            <v>2.2383561643835614</v>
          </cell>
        </row>
        <row r="9">
          <cell r="A9" t="str">
            <v>EBITDA</v>
          </cell>
          <cell r="C9">
            <v>984.42300001366391</v>
          </cell>
          <cell r="D9">
            <v>1089.6143598619328</v>
          </cell>
          <cell r="E9">
            <v>1200.1533632375522</v>
          </cell>
          <cell r="N9" t="str">
            <v>Discount Rate</v>
          </cell>
          <cell r="P9">
            <v>0.14000000000000001</v>
          </cell>
          <cell r="Q9">
            <v>0.14000000000000001</v>
          </cell>
          <cell r="R9">
            <v>0.14000000000000001</v>
          </cell>
        </row>
        <row r="10">
          <cell r="A10" t="str">
            <v>Implied Future Firm Value</v>
          </cell>
        </row>
        <row r="11">
          <cell r="A11" t="str">
            <v>@ 8.0x</v>
          </cell>
          <cell r="C11">
            <v>7884.1042628610076</v>
          </cell>
          <cell r="D11">
            <v>8726.5669527660302</v>
          </cell>
          <cell r="E11">
            <v>9611.8581616407027</v>
          </cell>
        </row>
        <row r="12">
          <cell r="A12" t="str">
            <v>@ 7.0x</v>
          </cell>
          <cell r="C12">
            <v>6899.6812628473444</v>
          </cell>
          <cell r="D12">
            <v>7636.9525929040974</v>
          </cell>
          <cell r="E12">
            <v>8411.7047984031506</v>
          </cell>
        </row>
        <row r="13">
          <cell r="A13" t="str">
            <v>@ 6.0x</v>
          </cell>
          <cell r="C13">
            <v>5915.2582628336804</v>
          </cell>
          <cell r="D13">
            <v>6547.3382330421646</v>
          </cell>
          <cell r="E13">
            <v>7211.5514351655984</v>
          </cell>
        </row>
        <row r="14">
          <cell r="A14" t="str">
            <v>Implied Future Equity Value</v>
          </cell>
          <cell r="C14">
            <v>6250.3665454407428</v>
          </cell>
          <cell r="D14">
            <v>5932.3233062835452</v>
          </cell>
          <cell r="E14">
            <v>5515.4961983879666</v>
          </cell>
        </row>
        <row r="15">
          <cell r="A15" t="str">
            <v>@ 8.0x</v>
          </cell>
          <cell r="C15">
            <v>1633.7377174202647</v>
          </cell>
          <cell r="D15">
            <v>2794.243646482485</v>
          </cell>
          <cell r="E15">
            <v>4096.3619632527361</v>
          </cell>
        </row>
        <row r="16">
          <cell r="A16" t="str">
            <v>@ 7.0x</v>
          </cell>
          <cell r="C16">
            <v>649.31471740660163</v>
          </cell>
          <cell r="D16">
            <v>1704.6292866205522</v>
          </cell>
          <cell r="E16">
            <v>2896.2086000151839</v>
          </cell>
        </row>
        <row r="17">
          <cell r="A17" t="str">
            <v>@ 6.0x</v>
          </cell>
          <cell r="C17">
            <v>-335.10828260706239</v>
          </cell>
          <cell r="D17">
            <v>615.01492675861937</v>
          </cell>
          <cell r="E17">
            <v>1696.0552367776318</v>
          </cell>
        </row>
        <row r="18">
          <cell r="A18" t="str">
            <v>Implied Future Stock Price</v>
          </cell>
          <cell r="C18">
            <v>843.36762499999998</v>
          </cell>
          <cell r="D18">
            <v>843.36762499999998</v>
          </cell>
          <cell r="E18">
            <v>843.36762499999998</v>
          </cell>
        </row>
        <row r="19">
          <cell r="A19" t="str">
            <v>@ 8.0x</v>
          </cell>
          <cell r="C19">
            <v>1.9371596312109618</v>
          </cell>
          <cell r="D19">
            <v>3.3131976657065594</v>
          </cell>
          <cell r="E19">
            <v>4.8571486998362499</v>
          </cell>
        </row>
        <row r="20">
          <cell r="A20" t="str">
            <v>@ 7.0x</v>
          </cell>
          <cell r="C20">
            <v>0.7699070940820163</v>
          </cell>
          <cell r="D20">
            <v>2.0212173625001935</v>
          </cell>
          <cell r="E20">
            <v>3.4340998091018542</v>
          </cell>
        </row>
        <row r="21">
          <cell r="A21" t="str">
            <v>@ 6.0x</v>
          </cell>
          <cell r="C21">
            <v>-0.39734544304693031</v>
          </cell>
          <cell r="D21">
            <v>0.72923705929382743</v>
          </cell>
          <cell r="E21">
            <v>2.0110509183674576</v>
          </cell>
        </row>
        <row r="22">
          <cell r="A22" t="str">
            <v>Implied Present Value of Future Stock Price (1)</v>
          </cell>
        </row>
        <row r="23">
          <cell r="A23" t="str">
            <v>@ 8.0x</v>
          </cell>
          <cell r="C23">
            <v>1.8775944291529842</v>
          </cell>
          <cell r="D23">
            <v>2.8169482799169665</v>
          </cell>
          <cell r="E23">
            <v>3.6224973352502978</v>
          </cell>
        </row>
        <row r="24">
          <cell r="A24" t="str">
            <v>@ 7.0x</v>
          </cell>
          <cell r="C24">
            <v>0.74623342729380338</v>
          </cell>
          <cell r="D24">
            <v>1.7184802559671668</v>
          </cell>
          <cell r="E24">
            <v>2.5611769736171381</v>
          </cell>
        </row>
        <row r="25">
          <cell r="A25" t="str">
            <v>@ 6.0x</v>
          </cell>
          <cell r="C25">
            <v>-0.38512757456537844</v>
          </cell>
          <cell r="D25">
            <v>0.62001223201736699</v>
          </cell>
          <cell r="E25">
            <v>1.4998566119839778</v>
          </cell>
        </row>
        <row r="26">
          <cell r="A26" t="str">
            <v>Premium / (Discount) to Current Stock Price ($0.47)</v>
          </cell>
        </row>
        <row r="27">
          <cell r="A27" t="str">
            <v>@ 8.0x</v>
          </cell>
          <cell r="C27">
            <v>2.9948817641552861</v>
          </cell>
          <cell r="D27">
            <v>4.9935069785467379</v>
          </cell>
          <cell r="E27">
            <v>6.7074411388304211</v>
          </cell>
        </row>
        <row r="28">
          <cell r="A28" t="str">
            <v>@ 7.0x</v>
          </cell>
          <cell r="C28">
            <v>0.58773069636979458</v>
          </cell>
          <cell r="D28">
            <v>2.6563409701429084</v>
          </cell>
          <cell r="E28">
            <v>4.4493127098236984</v>
          </cell>
        </row>
        <row r="29">
          <cell r="A29" t="str">
            <v>@ 6.0x</v>
          </cell>
          <cell r="C29">
            <v>-1.8194203714156989</v>
          </cell>
          <cell r="D29">
            <v>0.31917496173907889</v>
          </cell>
          <cell r="E29">
            <v>2.1911842808169744</v>
          </cell>
        </row>
        <row r="43">
          <cell r="S43" t="str">
            <v>($ in millions, except per share data)</v>
          </cell>
          <cell r="V43" t="str">
            <v>Fiscal Year Ending February</v>
          </cell>
        </row>
        <row r="44">
          <cell r="V44">
            <v>2009</v>
          </cell>
          <cell r="X44">
            <v>2010</v>
          </cell>
          <cell r="Z44">
            <v>2011</v>
          </cell>
        </row>
        <row r="45">
          <cell r="S45" t="str">
            <v>EBITDA</v>
          </cell>
          <cell r="V45">
            <v>984.42300001366391</v>
          </cell>
          <cell r="X45">
            <v>1089.6143598619328</v>
          </cell>
          <cell r="Z45">
            <v>1200.1533632375522</v>
          </cell>
        </row>
        <row r="46">
          <cell r="S46" t="str">
            <v>Future Firm Value @ 7.0x</v>
          </cell>
          <cell r="V46">
            <v>6899.6812628473444</v>
          </cell>
          <cell r="X46">
            <v>7636.9525929040974</v>
          </cell>
          <cell r="Z46">
            <v>8411.7047984031506</v>
          </cell>
        </row>
        <row r="47">
          <cell r="S47" t="str">
            <v>Net Debt</v>
          </cell>
          <cell r="V47">
            <v>6250.3665454407428</v>
          </cell>
          <cell r="X47">
            <v>5932.3233062835452</v>
          </cell>
          <cell r="Z47">
            <v>5515.4961983879666</v>
          </cell>
        </row>
        <row r="48">
          <cell r="S48" t="str">
            <v>Future Equity Value @ 7.0x</v>
          </cell>
          <cell r="V48">
            <v>649.31471740660163</v>
          </cell>
          <cell r="X48">
            <v>1704.6292866205522</v>
          </cell>
          <cell r="Z48">
            <v>2896.2086000151839</v>
          </cell>
        </row>
        <row r="49">
          <cell r="S49" t="str">
            <v>FD Shares Outstanding @ 7.0x</v>
          </cell>
          <cell r="V49">
            <v>843.36762499999998</v>
          </cell>
          <cell r="X49">
            <v>843.36762499999998</v>
          </cell>
          <cell r="Z49">
            <v>843.36762499999998</v>
          </cell>
        </row>
        <row r="50">
          <cell r="S50" t="str">
            <v>Future Stock Price @ 7.0x</v>
          </cell>
          <cell r="V50">
            <v>0.7699070940820163</v>
          </cell>
          <cell r="X50">
            <v>2.0212173625001935</v>
          </cell>
          <cell r="Z50">
            <v>3.4340998091018542</v>
          </cell>
        </row>
        <row r="53">
          <cell r="S53" t="str">
            <v>Premium / (Discount) to Current Stock Price ($0.47)</v>
          </cell>
        </row>
        <row r="54">
          <cell r="V54">
            <v>2009</v>
          </cell>
          <cell r="X54">
            <v>2010</v>
          </cell>
          <cell r="Z54">
            <v>2011</v>
          </cell>
        </row>
        <row r="55">
          <cell r="S55" t="str">
            <v>@ 8.0x</v>
          </cell>
          <cell r="V55">
            <v>2.9948817641552861</v>
          </cell>
          <cell r="X55">
            <v>4.9935069785467379</v>
          </cell>
          <cell r="Z55">
            <v>6.7074411388304211</v>
          </cell>
        </row>
        <row r="56">
          <cell r="S56" t="str">
            <v>@ 7.0x</v>
          </cell>
          <cell r="V56">
            <v>0.58773069636979458</v>
          </cell>
          <cell r="X56">
            <v>2.6563409701429084</v>
          </cell>
          <cell r="Z56">
            <v>4.4493127098236984</v>
          </cell>
        </row>
        <row r="57">
          <cell r="S57" t="str">
            <v>@ 6.0x</v>
          </cell>
          <cell r="V57">
            <v>-1.8194203714156989</v>
          </cell>
          <cell r="X57">
            <v>0.31917496173907889</v>
          </cell>
          <cell r="Z57">
            <v>2.1911842808169744</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Comp Table"/>
      <sheetName val="APWIS"/>
      <sheetName val="APWBSCF"/>
      <sheetName val="BHEIS"/>
      <sheetName val="BHEBSCF"/>
      <sheetName val="CLS Model IS"/>
      <sheetName val="CLS Model BSCF"/>
      <sheetName val="DDIC Model IS"/>
      <sheetName val="DDIC Model BSCF"/>
      <sheetName val="EMS IS"/>
      <sheetName val="EMS BSCF"/>
      <sheetName val="FLEX Model IS"/>
      <sheetName val="FLEX Model BSCF"/>
      <sheetName val="JBL Model IS"/>
      <sheetName val="JBL Mode BSCF"/>
      <sheetName val="MSL IS"/>
      <sheetName val="PMTR Model IS"/>
      <sheetName val="PMTR Model BSCF"/>
      <sheetName val="PIII Model IS"/>
      <sheetName val="PIII Model BSCF"/>
      <sheetName val="MSL BSCF"/>
      <sheetName val="PLXS Model IS"/>
      <sheetName val="PLXS Model BSCF"/>
      <sheetName val="PWER Model IS"/>
      <sheetName val="PWER Model BSCF"/>
      <sheetName val="SANM Model IS"/>
      <sheetName val="SANM Model BSCF"/>
      <sheetName val="SCI Model IS"/>
      <sheetName val="SCI Model BSCF"/>
      <sheetName val="SMTX Model IS"/>
      <sheetName val="SMTX Model BSCF"/>
      <sheetName val="Chart"/>
      <sheetName val="Model"/>
      <sheetName val="Management Projections"/>
      <sheetName val="WACC Analysis Output"/>
      <sheetName val="Financial Summary"/>
      <sheetName val="Mgm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onsolidated (FF5)"/>
      <sheetName val="Flats"/>
      <sheetName val="__FDSCACHE__"/>
      <sheetName val="Flats (FF3)"/>
      <sheetName val="Europe"/>
      <sheetName val="Europe (FF3)"/>
      <sheetName val="Tubes"/>
      <sheetName val="Tubes (FF3)"/>
      <sheetName val="Backup&gt;&gt;"/>
      <sheetName val="Research Targe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uation output"/>
      <sheetName val="price analysis"/>
      <sheetName val="growth charts"/>
      <sheetName val="MonteCarlo"/>
      <sheetName val="Royalty Fee Calc"/>
      <sheetName val="Attractions &amp; Risks"/>
      <sheetName val="PE competition"/>
      <sheetName val="scratch"/>
      <sheetName val="NPAC earnings call metrics"/>
      <sheetName val="fee output"/>
      <sheetName val="case bridges"/>
      <sheetName val="npac field trxns"/>
      <sheetName val="npac trxns (3)"/>
      <sheetName val="npac trxns (2)"/>
      <sheetName val="npac trxns"/>
      <sheetName val="hist npac trxns"/>
      <sheetName val="npac field trxns (2)"/>
      <sheetName val="Comps"/>
      <sheetName val="addressable mkt"/>
      <sheetName val="NPAC % telco cogs"/>
      <sheetName val="MS model"/>
      <sheetName val="Multiple"/>
      <sheetName val="large px chart"/>
      <sheetName val="MS vs Consensus"/>
      <sheetName val="rev mix"/>
      <sheetName val="opex trends"/>
      <sheetName val="snapshot"/>
      <sheetName val="small multiple chart"/>
      <sheetName val="comp multiples"/>
      <sheetName val="small px chart (2)"/>
      <sheetName val="small px chart"/>
      <sheetName val="mult vs LT growth"/>
      <sheetName val="ownership"/>
      <sheetName val="Model"/>
      <sheetName val="S&amp;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
          <cell r="A1" t="str">
            <v>julie.santoriello@morganstanley.com     (212) 761-8582</v>
          </cell>
        </row>
        <row r="2">
          <cell r="A2" t="str">
            <v>IT SERVICES</v>
          </cell>
          <cell r="AU2" t="str">
            <v xml:space="preserve"> </v>
          </cell>
        </row>
        <row r="3">
          <cell r="A3" t="str">
            <v>Neustar</v>
          </cell>
        </row>
        <row r="4">
          <cell r="A4" t="str">
            <v>Income Statements, Actual and Estimated</v>
          </cell>
        </row>
        <row r="5">
          <cell r="BH5" t="str">
            <v>CAGRs</v>
          </cell>
        </row>
        <row r="6">
          <cell r="A6" t="str">
            <v>Fiscal Year Ended December 31</v>
          </cell>
          <cell r="B6" t="str">
            <v>2002</v>
          </cell>
          <cell r="G6" t="str">
            <v>2003</v>
          </cell>
          <cell r="L6" t="str">
            <v>2004</v>
          </cell>
          <cell r="Q6" t="str">
            <v>2005</v>
          </cell>
          <cell r="V6" t="str">
            <v>2006A</v>
          </cell>
          <cell r="AB6" t="str">
            <v>2007A</v>
          </cell>
          <cell r="AG6" t="str">
            <v>2008E</v>
          </cell>
        </row>
        <row r="7">
          <cell r="A7" t="str">
            <v>($ in millions, except per share data)</v>
          </cell>
          <cell r="B7" t="str">
            <v>3/02</v>
          </cell>
          <cell r="C7" t="str">
            <v>6/02</v>
          </cell>
          <cell r="D7" t="str">
            <v>9/02</v>
          </cell>
          <cell r="E7" t="str">
            <v>12/02</v>
          </cell>
          <cell r="G7" t="str">
            <v>3/03</v>
          </cell>
          <cell r="H7" t="str">
            <v>6/03</v>
          </cell>
          <cell r="I7" t="str">
            <v>9/03</v>
          </cell>
          <cell r="J7" t="str">
            <v>12/03</v>
          </cell>
          <cell r="L7" t="str">
            <v>3/04</v>
          </cell>
          <cell r="M7" t="str">
            <v>6/04</v>
          </cell>
          <cell r="N7" t="str">
            <v>9/04</v>
          </cell>
          <cell r="O7" t="str">
            <v>12/04</v>
          </cell>
          <cell r="Q7" t="str">
            <v>3/05</v>
          </cell>
          <cell r="R7" t="str">
            <v>6/05</v>
          </cell>
          <cell r="S7" t="str">
            <v>9/05</v>
          </cell>
          <cell r="T7" t="str">
            <v>12/05</v>
          </cell>
          <cell r="V7" t="str">
            <v>3/06A</v>
          </cell>
          <cell r="W7" t="str">
            <v>6/06A</v>
          </cell>
          <cell r="X7" t="str">
            <v>9/06A</v>
          </cell>
          <cell r="Y7" t="str">
            <v>12/06A</v>
          </cell>
          <cell r="AB7" t="str">
            <v>3/07A</v>
          </cell>
          <cell r="AC7" t="str">
            <v>6/07A</v>
          </cell>
          <cell r="AD7" t="str">
            <v>9/07A</v>
          </cell>
          <cell r="AE7" t="str">
            <v>12/07A</v>
          </cell>
          <cell r="AG7" t="str">
            <v>3/08E</v>
          </cell>
          <cell r="AH7" t="str">
            <v>6/08E</v>
          </cell>
          <cell r="AI7" t="str">
            <v>9/08E</v>
          </cell>
          <cell r="AJ7" t="str">
            <v>12/08E</v>
          </cell>
          <cell r="AM7" t="str">
            <v>2000</v>
          </cell>
          <cell r="AN7" t="str">
            <v>2001</v>
          </cell>
          <cell r="AO7" t="str">
            <v>2002</v>
          </cell>
          <cell r="AP7" t="str">
            <v>2003</v>
          </cell>
          <cell r="AQ7" t="str">
            <v>2004</v>
          </cell>
          <cell r="AR7" t="str">
            <v>2005</v>
          </cell>
          <cell r="AS7" t="str">
            <v>2006A</v>
          </cell>
          <cell r="AT7" t="str">
            <v>2007A</v>
          </cell>
          <cell r="AU7" t="str">
            <v>2008E</v>
          </cell>
          <cell r="AV7" t="str">
            <v>2009E</v>
          </cell>
          <cell r="AW7" t="str">
            <v>2010E</v>
          </cell>
          <cell r="AX7" t="str">
            <v>2011E</v>
          </cell>
          <cell r="AY7" t="str">
            <v>2012E</v>
          </cell>
          <cell r="AZ7" t="str">
            <v>2013E</v>
          </cell>
          <cell r="BA7" t="str">
            <v>2014E</v>
          </cell>
          <cell r="BB7" t="str">
            <v>2015E</v>
          </cell>
          <cell r="BC7" t="str">
            <v>2016E</v>
          </cell>
          <cell r="BD7" t="str">
            <v>2017E</v>
          </cell>
          <cell r="BE7" t="str">
            <v>2018E</v>
          </cell>
          <cell r="BH7" t="str">
            <v>2000 - 2003A</v>
          </cell>
          <cell r="BI7" t="str">
            <v>2000 - '04A</v>
          </cell>
          <cell r="BJ7" t="str">
            <v>2007 - '12E</v>
          </cell>
          <cell r="BK7" t="str">
            <v>2013 - '18E</v>
          </cell>
        </row>
        <row r="9">
          <cell r="A9" t="str">
            <v>Revenue by Segments:</v>
          </cell>
        </row>
        <row r="10">
          <cell r="A10" t="str">
            <v xml:space="preserve">  Addressing</v>
          </cell>
          <cell r="G10">
            <v>9.6969999999999992</v>
          </cell>
          <cell r="H10">
            <v>10.438000000000001</v>
          </cell>
          <cell r="I10">
            <v>11.151999999999999</v>
          </cell>
          <cell r="J10">
            <v>11.618</v>
          </cell>
          <cell r="L10">
            <v>11.96</v>
          </cell>
          <cell r="M10">
            <v>11.846</v>
          </cell>
          <cell r="N10">
            <v>14.176</v>
          </cell>
          <cell r="O10">
            <v>12.81</v>
          </cell>
          <cell r="Q10">
            <v>19.721</v>
          </cell>
          <cell r="R10">
            <v>18.853999999999999</v>
          </cell>
          <cell r="S10">
            <v>19.190000000000001</v>
          </cell>
          <cell r="T10">
            <v>17.271000000000001</v>
          </cell>
          <cell r="V10">
            <v>23.414000000000001</v>
          </cell>
          <cell r="W10">
            <v>23.448</v>
          </cell>
          <cell r="X10">
            <v>28.645</v>
          </cell>
          <cell r="Y10">
            <v>28.350999999999999</v>
          </cell>
          <cell r="AB10">
            <v>27.003</v>
          </cell>
          <cell r="AC10">
            <v>26.856999999999999</v>
          </cell>
          <cell r="AD10">
            <v>28.451000000000001</v>
          </cell>
          <cell r="AE10">
            <v>27.488</v>
          </cell>
          <cell r="AG10">
            <v>28.3</v>
          </cell>
          <cell r="AH10">
            <v>29.700000000000003</v>
          </cell>
          <cell r="AI10">
            <v>31.1</v>
          </cell>
          <cell r="AJ10">
            <v>32.700000000000003</v>
          </cell>
          <cell r="AO10">
            <v>32.332999999999998</v>
          </cell>
          <cell r="AP10">
            <v>42.905000000000001</v>
          </cell>
          <cell r="AQ10">
            <v>50.792000000000002</v>
          </cell>
          <cell r="AR10">
            <v>75.036000000000001</v>
          </cell>
          <cell r="AS10">
            <v>103.858</v>
          </cell>
          <cell r="AT10">
            <v>109.79900000000001</v>
          </cell>
          <cell r="AU10">
            <v>121.8</v>
          </cell>
          <cell r="AV10">
            <v>145.76</v>
          </cell>
        </row>
        <row r="11">
          <cell r="A11" t="str">
            <v xml:space="preserve">  Interoperability</v>
          </cell>
          <cell r="G11">
            <v>3.6970000000000001</v>
          </cell>
          <cell r="H11">
            <v>3.9729999999999999</v>
          </cell>
          <cell r="I11">
            <v>4.6100000000000003</v>
          </cell>
          <cell r="J11">
            <v>3.7229999999999999</v>
          </cell>
          <cell r="L11">
            <v>7.6070000000000002</v>
          </cell>
          <cell r="M11">
            <v>8.4819999999999993</v>
          </cell>
          <cell r="N11">
            <v>9.3140000000000001</v>
          </cell>
          <cell r="O11">
            <v>8.8249999999999993</v>
          </cell>
          <cell r="Q11">
            <v>13.087004</v>
          </cell>
          <cell r="R11">
            <v>13.49</v>
          </cell>
          <cell r="S11">
            <v>12.242000000000001</v>
          </cell>
          <cell r="T11">
            <v>13.669</v>
          </cell>
          <cell r="V11">
            <v>14.117000000000001</v>
          </cell>
          <cell r="W11">
            <v>13.244</v>
          </cell>
          <cell r="X11">
            <v>13.55</v>
          </cell>
          <cell r="Y11">
            <v>15.542999999999999</v>
          </cell>
          <cell r="AB11">
            <v>14.932</v>
          </cell>
          <cell r="AC11">
            <v>13.03</v>
          </cell>
          <cell r="AD11">
            <v>15.191000000000001</v>
          </cell>
          <cell r="AE11">
            <v>18.526</v>
          </cell>
          <cell r="AG11">
            <v>17.307919999999989</v>
          </cell>
          <cell r="AH11">
            <v>17.748400000000011</v>
          </cell>
          <cell r="AI11">
            <v>22.65280000000001</v>
          </cell>
          <cell r="AJ11">
            <v>25.92131000000002</v>
          </cell>
          <cell r="AO11">
            <v>20.303000000000001</v>
          </cell>
          <cell r="AP11">
            <v>16.003</v>
          </cell>
          <cell r="AQ11">
            <v>34.227999999999994</v>
          </cell>
          <cell r="AR11">
            <v>52.488004000000004</v>
          </cell>
          <cell r="AS11">
            <v>56.454000000000001</v>
          </cell>
          <cell r="AT11">
            <v>61.679000000000002</v>
          </cell>
          <cell r="AU11">
            <v>83.630430000000032</v>
          </cell>
          <cell r="AV11">
            <v>94.600851999999975</v>
          </cell>
        </row>
        <row r="12">
          <cell r="A12" t="str">
            <v xml:space="preserve">  Infrastructure and other</v>
          </cell>
          <cell r="G12">
            <v>12.477</v>
          </cell>
          <cell r="H12">
            <v>11.898999999999999</v>
          </cell>
          <cell r="I12">
            <v>12.256</v>
          </cell>
          <cell r="J12">
            <v>16.152999999999999</v>
          </cell>
          <cell r="L12">
            <v>19.146999999999998</v>
          </cell>
          <cell r="M12">
            <v>19.282</v>
          </cell>
          <cell r="N12">
            <v>21.739000000000001</v>
          </cell>
          <cell r="O12">
            <v>19.812999999999999</v>
          </cell>
          <cell r="Q12">
            <v>24.983996000000001</v>
          </cell>
          <cell r="R12">
            <v>29.952000000000002</v>
          </cell>
          <cell r="S12">
            <v>27.527999999999999</v>
          </cell>
          <cell r="T12">
            <v>32.481000000000002</v>
          </cell>
          <cell r="V12">
            <v>38.631999999999998</v>
          </cell>
          <cell r="W12">
            <v>45.570999999999998</v>
          </cell>
          <cell r="X12">
            <v>40.314</v>
          </cell>
          <cell r="Y12">
            <v>48.128</v>
          </cell>
          <cell r="AB12">
            <v>55.512999999999998</v>
          </cell>
          <cell r="AC12">
            <v>59.805999999999997</v>
          </cell>
          <cell r="AD12">
            <v>67.114999999999995</v>
          </cell>
          <cell r="AE12">
            <v>75.260000000000005</v>
          </cell>
          <cell r="AG12">
            <v>69.7</v>
          </cell>
          <cell r="AH12">
            <v>74</v>
          </cell>
          <cell r="AI12">
            <v>80.900000000000006</v>
          </cell>
          <cell r="AJ12">
            <v>85</v>
          </cell>
          <cell r="AO12">
            <v>38.335999999999999</v>
          </cell>
          <cell r="AP12">
            <v>52.784999999999997</v>
          </cell>
          <cell r="AQ12">
            <v>79.981000000000009</v>
          </cell>
          <cell r="AR12">
            <v>114.944996</v>
          </cell>
          <cell r="AS12">
            <v>172.64499999999998</v>
          </cell>
          <cell r="AT12">
            <v>257.69399999999996</v>
          </cell>
          <cell r="AU12">
            <v>309.60000000000002</v>
          </cell>
          <cell r="AV12">
            <v>371.99</v>
          </cell>
        </row>
        <row r="13">
          <cell r="A13" t="str">
            <v>Total Revenue</v>
          </cell>
          <cell r="G13">
            <v>25.870999999999999</v>
          </cell>
          <cell r="H13">
            <v>26.310000000000002</v>
          </cell>
          <cell r="I13">
            <v>28.018000000000001</v>
          </cell>
          <cell r="J13">
            <v>31.494</v>
          </cell>
          <cell r="L13">
            <v>38.713999999999999</v>
          </cell>
          <cell r="M13">
            <v>39.61</v>
          </cell>
          <cell r="N13">
            <v>45.228999999999999</v>
          </cell>
          <cell r="O13">
            <v>41.447999999999993</v>
          </cell>
          <cell r="Q13">
            <v>57.792000000000002</v>
          </cell>
          <cell r="R13">
            <v>62.296000000000006</v>
          </cell>
          <cell r="S13">
            <v>58.96</v>
          </cell>
          <cell r="T13">
            <v>63.421000000000006</v>
          </cell>
          <cell r="V13">
            <v>76.163000000000011</v>
          </cell>
          <cell r="W13">
            <v>82.263000000000005</v>
          </cell>
          <cell r="X13">
            <v>82.509</v>
          </cell>
          <cell r="Y13">
            <v>92.021999999999991</v>
          </cell>
          <cell r="AB13">
            <v>97.448000000000008</v>
          </cell>
          <cell r="AC13">
            <v>99.692999999999998</v>
          </cell>
          <cell r="AD13">
            <v>110.75700000000001</v>
          </cell>
          <cell r="AE13">
            <v>121.274</v>
          </cell>
          <cell r="AG13">
            <v>115.30792</v>
          </cell>
          <cell r="AH13">
            <v>121.44840000000002</v>
          </cell>
          <cell r="AI13">
            <v>134.65280000000001</v>
          </cell>
          <cell r="AJ13">
            <v>143.62131000000002</v>
          </cell>
          <cell r="AM13">
            <v>67.713999999999999</v>
          </cell>
          <cell r="AN13">
            <v>74.176000000000002</v>
          </cell>
          <cell r="AO13">
            <v>90.971999999999994</v>
          </cell>
          <cell r="AP13">
            <v>111.693</v>
          </cell>
          <cell r="AQ13">
            <v>165.001</v>
          </cell>
          <cell r="AR13">
            <v>242.46899999999999</v>
          </cell>
          <cell r="AS13">
            <v>332.95699999999999</v>
          </cell>
          <cell r="AT13">
            <v>429.17199999999997</v>
          </cell>
          <cell r="AU13">
            <v>515.03043000000002</v>
          </cell>
          <cell r="AV13">
            <v>612.35085200000003</v>
          </cell>
          <cell r="AW13">
            <v>722.57400536</v>
          </cell>
          <cell r="AX13">
            <v>830.96010616399997</v>
          </cell>
          <cell r="AY13">
            <v>938.98491996531982</v>
          </cell>
          <cell r="AZ13">
            <v>1051.6631103611583</v>
          </cell>
          <cell r="BA13">
            <v>1156.8294213972742</v>
          </cell>
          <cell r="BB13">
            <v>1260.944069323029</v>
          </cell>
          <cell r="BC13">
            <v>1374.4290355621017</v>
          </cell>
          <cell r="BD13">
            <v>1470.6390680514489</v>
          </cell>
          <cell r="BE13">
            <v>1544.1710214540215</v>
          </cell>
          <cell r="BG13" t="str">
            <v>Revenue</v>
          </cell>
          <cell r="BH13">
            <v>0.18154199523208758</v>
          </cell>
          <cell r="BI13">
            <v>0.24940151082454709</v>
          </cell>
          <cell r="BJ13">
            <v>0.16951406056596596</v>
          </cell>
          <cell r="BK13">
            <v>7.985079302555631E-2</v>
          </cell>
        </row>
        <row r="15">
          <cell r="A15" t="str">
            <v xml:space="preserve">     Total Revenue growth - Y/Y</v>
          </cell>
          <cell r="G15" t="e">
            <v>#DIV/0!</v>
          </cell>
          <cell r="H15" t="e">
            <v>#DIV/0!</v>
          </cell>
          <cell r="I15" t="e">
            <v>#DIV/0!</v>
          </cell>
          <cell r="J15" t="e">
            <v>#DIV/0!</v>
          </cell>
          <cell r="L15">
            <v>0.49642456804916701</v>
          </cell>
          <cell r="M15">
            <v>0.50551121246674247</v>
          </cell>
          <cell r="N15">
            <v>0.61428367478049828</v>
          </cell>
          <cell r="O15">
            <v>0.31606020194322704</v>
          </cell>
          <cell r="Q15">
            <v>0.49279330474763672</v>
          </cell>
          <cell r="R15">
            <v>0.57273415804089889</v>
          </cell>
          <cell r="S15">
            <v>0.30358840566892931</v>
          </cell>
          <cell r="T15">
            <v>0.53013414398764747</v>
          </cell>
          <cell r="V15">
            <v>0.31788136766334452</v>
          </cell>
          <cell r="W15">
            <v>0.32051817131115956</v>
          </cell>
          <cell r="X15">
            <v>0.39940637720488459</v>
          </cell>
          <cell r="Y15">
            <v>0.45097049873070416</v>
          </cell>
          <cell r="AB15">
            <v>0.27946640757323093</v>
          </cell>
          <cell r="AC15">
            <v>0.21188140476277306</v>
          </cell>
          <cell r="AD15">
            <v>0.34236265134712585</v>
          </cell>
          <cell r="AE15">
            <v>0.3178805068353221</v>
          </cell>
          <cell r="AG15">
            <v>0.18327641408751316</v>
          </cell>
          <cell r="AH15">
            <v>0.21822394751888319</v>
          </cell>
          <cell r="AI15">
            <v>0.21574979459537547</v>
          </cell>
          <cell r="AJ15">
            <v>0.18427123703349468</v>
          </cell>
          <cell r="AM15" t="str">
            <v>--</v>
          </cell>
          <cell r="AN15">
            <v>9.5430782408364667E-2</v>
          </cell>
          <cell r="AO15">
            <v>0.22643442622950816</v>
          </cell>
          <cell r="AP15">
            <v>0.22777338082047227</v>
          </cell>
          <cell r="AQ15">
            <v>0.47727252379289675</v>
          </cell>
          <cell r="AR15">
            <v>0.46950018484736455</v>
          </cell>
          <cell r="AS15">
            <v>0.37319409903946488</v>
          </cell>
          <cell r="AT15">
            <v>0.28897124853960121</v>
          </cell>
          <cell r="AU15">
            <v>0.20005599153719267</v>
          </cell>
          <cell r="AV15">
            <v>0.18896052802161623</v>
          </cell>
          <cell r="AW15">
            <v>0.18</v>
          </cell>
          <cell r="AX15">
            <v>0.15</v>
          </cell>
          <cell r="AY15">
            <v>0.13</v>
          </cell>
          <cell r="AZ15">
            <v>0.12</v>
          </cell>
          <cell r="BA15">
            <v>0.1</v>
          </cell>
          <cell r="BB15">
            <v>0.09</v>
          </cell>
          <cell r="BC15">
            <v>0.09</v>
          </cell>
          <cell r="BD15">
            <v>7.0000000000000007E-2</v>
          </cell>
          <cell r="BE15">
            <v>0.05</v>
          </cell>
          <cell r="BG15" t="str">
            <v>EPS</v>
          </cell>
          <cell r="BH15" t="str">
            <v>na</v>
          </cell>
          <cell r="BI15" t="str">
            <v>na</v>
          </cell>
          <cell r="BJ15">
            <v>0.15104195547677568</v>
          </cell>
          <cell r="BK15">
            <v>3.5634405524971102E-2</v>
          </cell>
        </row>
        <row r="17">
          <cell r="A17" t="str">
            <v>Cost of Revenues</v>
          </cell>
          <cell r="G17">
            <v>9.0830000000000002</v>
          </cell>
          <cell r="H17">
            <v>9.1419999999999995</v>
          </cell>
          <cell r="I17">
            <v>9.2639999999999993</v>
          </cell>
          <cell r="J17">
            <v>10.356999999999999</v>
          </cell>
          <cell r="L17">
            <v>10.47</v>
          </cell>
          <cell r="M17">
            <v>12.066000000000001</v>
          </cell>
          <cell r="N17">
            <v>12.874000000000001</v>
          </cell>
          <cell r="O17">
            <v>13.851000000000001</v>
          </cell>
          <cell r="Q17">
            <v>13.263</v>
          </cell>
          <cell r="R17">
            <v>15.766999999999999</v>
          </cell>
          <cell r="S17">
            <v>17.123999999999999</v>
          </cell>
          <cell r="T17">
            <v>18.736999999999998</v>
          </cell>
          <cell r="V17">
            <v>20.875</v>
          </cell>
          <cell r="W17">
            <v>19.956</v>
          </cell>
          <cell r="X17">
            <v>21.591000000000001</v>
          </cell>
          <cell r="Y17">
            <v>23.684000000000001</v>
          </cell>
          <cell r="AB17">
            <v>23.077999999999999</v>
          </cell>
          <cell r="AC17">
            <v>23.245999999999999</v>
          </cell>
          <cell r="AD17">
            <v>24.093</v>
          </cell>
          <cell r="AE17">
            <v>24.530999999999999</v>
          </cell>
          <cell r="AG17">
            <v>27.097361199999995</v>
          </cell>
          <cell r="AH17">
            <v>27.933132000000001</v>
          </cell>
          <cell r="AI17">
            <v>29.623615999999998</v>
          </cell>
          <cell r="AJ17">
            <v>30.160475099999999</v>
          </cell>
          <cell r="AM17">
            <v>16.780999999999999</v>
          </cell>
          <cell r="AN17">
            <v>40.770000000000003</v>
          </cell>
          <cell r="AO17">
            <v>36.677</v>
          </cell>
          <cell r="AP17">
            <v>37.846000000000004</v>
          </cell>
          <cell r="AQ17">
            <v>49.261000000000003</v>
          </cell>
          <cell r="AR17">
            <v>64.890999999999991</v>
          </cell>
          <cell r="AS17">
            <v>86.106000000000009</v>
          </cell>
          <cell r="AT17">
            <v>94.948000000000008</v>
          </cell>
          <cell r="AU17">
            <v>114.81458429999999</v>
          </cell>
          <cell r="AV17">
            <v>139.003643404</v>
          </cell>
          <cell r="AW17">
            <v>166.19202123280002</v>
          </cell>
          <cell r="AX17">
            <v>193.61370473621196</v>
          </cell>
          <cell r="AY17">
            <v>221.60044111181548</v>
          </cell>
          <cell r="AZ17">
            <v>251.34748337631686</v>
          </cell>
          <cell r="BA17">
            <v>279.95271997814041</v>
          </cell>
          <cell r="BB17">
            <v>308.93129698414214</v>
          </cell>
          <cell r="BC17">
            <v>343.60725889052537</v>
          </cell>
          <cell r="BD17">
            <v>375.01296235311952</v>
          </cell>
          <cell r="BE17">
            <v>401.4844655780455</v>
          </cell>
        </row>
        <row r="19">
          <cell r="A19" t="str">
            <v>Gross Profit</v>
          </cell>
          <cell r="G19">
            <v>16.787999999999997</v>
          </cell>
          <cell r="H19">
            <v>17.168000000000003</v>
          </cell>
          <cell r="I19">
            <v>18.754000000000001</v>
          </cell>
          <cell r="J19">
            <v>21.137</v>
          </cell>
          <cell r="L19">
            <v>28.244</v>
          </cell>
          <cell r="M19">
            <v>27.543999999999997</v>
          </cell>
          <cell r="N19">
            <v>32.354999999999997</v>
          </cell>
          <cell r="O19">
            <v>27.596999999999994</v>
          </cell>
          <cell r="Q19">
            <v>44.529000000000003</v>
          </cell>
          <cell r="R19">
            <v>46.529000000000011</v>
          </cell>
          <cell r="S19">
            <v>41.835999999999999</v>
          </cell>
          <cell r="T19">
            <v>44.684000000000012</v>
          </cell>
          <cell r="V19">
            <v>55.288000000000011</v>
          </cell>
          <cell r="W19">
            <v>62.307000000000002</v>
          </cell>
          <cell r="X19">
            <v>60.917999999999999</v>
          </cell>
          <cell r="Y19">
            <v>68.337999999999994</v>
          </cell>
          <cell r="AB19">
            <v>74.37</v>
          </cell>
          <cell r="AC19">
            <v>76.447000000000003</v>
          </cell>
          <cell r="AD19">
            <v>86.664000000000001</v>
          </cell>
          <cell r="AE19">
            <v>96.742999999999995</v>
          </cell>
          <cell r="AG19">
            <v>88.210558800000001</v>
          </cell>
          <cell r="AH19">
            <v>93.51526800000002</v>
          </cell>
          <cell r="AI19">
            <v>105.02918400000001</v>
          </cell>
          <cell r="AJ19">
            <v>113.46083490000002</v>
          </cell>
          <cell r="AM19">
            <v>50.933</v>
          </cell>
          <cell r="AN19">
            <v>33.405999999999999</v>
          </cell>
          <cell r="AO19">
            <v>54.294999999999995</v>
          </cell>
          <cell r="AP19">
            <v>73.846999999999994</v>
          </cell>
          <cell r="AQ19">
            <v>115.74000000000001</v>
          </cell>
          <cell r="AR19">
            <v>177.578</v>
          </cell>
          <cell r="AS19">
            <v>246.851</v>
          </cell>
          <cell r="AT19">
            <v>334.22399999999999</v>
          </cell>
          <cell r="AU19">
            <v>400.21584570000005</v>
          </cell>
          <cell r="AV19">
            <v>473.34720859600003</v>
          </cell>
          <cell r="AW19">
            <v>556.38198412719998</v>
          </cell>
          <cell r="AX19">
            <v>637.34640142778801</v>
          </cell>
          <cell r="AY19">
            <v>717.38447885350433</v>
          </cell>
          <cell r="AZ19">
            <v>800.3156269848414</v>
          </cell>
          <cell r="BA19">
            <v>876.87670141913384</v>
          </cell>
          <cell r="BB19">
            <v>952.01277233888686</v>
          </cell>
          <cell r="BC19">
            <v>1030.8217766715763</v>
          </cell>
          <cell r="BD19">
            <v>1095.6261056983294</v>
          </cell>
          <cell r="BE19">
            <v>1142.686555875976</v>
          </cell>
        </row>
        <row r="21">
          <cell r="A21" t="str">
            <v xml:space="preserve">     Gross Profit Margin</v>
          </cell>
          <cell r="G21">
            <v>0.64891190908739504</v>
          </cell>
          <cell r="H21">
            <v>0.65252755606233381</v>
          </cell>
          <cell r="I21">
            <v>0.66935541437647228</v>
          </cell>
          <cell r="J21">
            <v>0.67114370991299932</v>
          </cell>
          <cell r="L21">
            <v>0.72955519966937032</v>
          </cell>
          <cell r="M21">
            <v>0.69537995455693002</v>
          </cell>
          <cell r="N21">
            <v>0.71535961440668594</v>
          </cell>
          <cell r="O21">
            <v>0.66582223508975102</v>
          </cell>
          <cell r="Q21">
            <v>0.77050456810631229</v>
          </cell>
          <cell r="R21">
            <v>0.74690188776165412</v>
          </cell>
          <cell r="S21">
            <v>0.70956580732700136</v>
          </cell>
          <cell r="T21">
            <v>0.70456158054902962</v>
          </cell>
          <cell r="V21">
            <v>0.72591678374013635</v>
          </cell>
          <cell r="W21">
            <v>0.75741220232668394</v>
          </cell>
          <cell r="X21">
            <v>0.73831945605933902</v>
          </cell>
          <cell r="Y21">
            <v>0.74262676316533005</v>
          </cell>
          <cell r="AB21">
            <v>0.76317625810688772</v>
          </cell>
          <cell r="AC21">
            <v>0.76682415014093275</v>
          </cell>
          <cell r="AD21">
            <v>0.78246973103280149</v>
          </cell>
          <cell r="AE21">
            <v>0.79772251265728844</v>
          </cell>
          <cell r="AG21">
            <v>0.76500000000000001</v>
          </cell>
          <cell r="AH21">
            <v>0.77</v>
          </cell>
          <cell r="AI21">
            <v>0.78</v>
          </cell>
          <cell r="AJ21">
            <v>0.79</v>
          </cell>
          <cell r="AM21">
            <v>0.75217827923324576</v>
          </cell>
          <cell r="AN21">
            <v>0.4503613028472821</v>
          </cell>
          <cell r="AO21">
            <v>0.59683199226135508</v>
          </cell>
          <cell r="AP21">
            <v>0.66116050244867619</v>
          </cell>
          <cell r="AQ21">
            <v>0.70145029424064098</v>
          </cell>
          <cell r="AR21">
            <v>0.73237403544370627</v>
          </cell>
          <cell r="AS21">
            <v>0.74139002934312837</v>
          </cell>
          <cell r="AT21">
            <v>0.77876469107956725</v>
          </cell>
          <cell r="AU21">
            <v>0.77707223182909801</v>
          </cell>
          <cell r="AV21">
            <v>0.77300000000000002</v>
          </cell>
          <cell r="AW21">
            <v>0.77</v>
          </cell>
          <cell r="AX21">
            <v>0.76700000000000002</v>
          </cell>
          <cell r="AY21">
            <v>0.76400000000000001</v>
          </cell>
          <cell r="AZ21">
            <v>0.76100000000000001</v>
          </cell>
          <cell r="BA21">
            <v>0.75800000000000001</v>
          </cell>
          <cell r="BB21">
            <v>0.755</v>
          </cell>
          <cell r="BC21">
            <v>0.75</v>
          </cell>
          <cell r="BD21">
            <v>0.745</v>
          </cell>
          <cell r="BE21">
            <v>0.74</v>
          </cell>
        </row>
        <row r="23">
          <cell r="A23" t="str">
            <v>Sales and Marketing</v>
          </cell>
          <cell r="G23">
            <v>2.9660000000000002</v>
          </cell>
          <cell r="H23">
            <v>3.2410000000000001</v>
          </cell>
          <cell r="I23">
            <v>3.9529999999999998</v>
          </cell>
          <cell r="J23">
            <v>4.2210000000000001</v>
          </cell>
          <cell r="L23">
            <v>4.1459999999999999</v>
          </cell>
          <cell r="M23">
            <v>4.8360000000000003</v>
          </cell>
          <cell r="N23">
            <v>6.05</v>
          </cell>
          <cell r="O23">
            <v>7.7110000000000003</v>
          </cell>
          <cell r="Q23">
            <v>7.0179999999999998</v>
          </cell>
          <cell r="R23">
            <v>7.5709999999999997</v>
          </cell>
          <cell r="S23">
            <v>7.1859999999999999</v>
          </cell>
          <cell r="T23">
            <v>7.7679999999999998</v>
          </cell>
          <cell r="V23">
            <v>9.1430000000000007</v>
          </cell>
          <cell r="W23">
            <v>11.426</v>
          </cell>
          <cell r="X23">
            <v>12.185</v>
          </cell>
          <cell r="Y23">
            <v>14.917</v>
          </cell>
          <cell r="AB23">
            <v>18.635999999999999</v>
          </cell>
          <cell r="AC23">
            <v>17.649000000000001</v>
          </cell>
          <cell r="AD23">
            <v>16.317</v>
          </cell>
          <cell r="AE23">
            <v>18.231000000000002</v>
          </cell>
          <cell r="AG23">
            <v>21.908504799999999</v>
          </cell>
          <cell r="AH23">
            <v>22.710850800000003</v>
          </cell>
          <cell r="AI23">
            <v>24.910768000000001</v>
          </cell>
          <cell r="AJ23">
            <v>26.282699730000004</v>
          </cell>
          <cell r="AM23">
            <v>0</v>
          </cell>
          <cell r="AN23">
            <v>27.361999999999998</v>
          </cell>
          <cell r="AO23">
            <v>13.855</v>
          </cell>
          <cell r="AP23">
            <v>14.381</v>
          </cell>
          <cell r="AQ23">
            <v>22.743000000000002</v>
          </cell>
          <cell r="AR23">
            <v>29.542999999999999</v>
          </cell>
          <cell r="AS23">
            <v>47.671000000000006</v>
          </cell>
          <cell r="AT23">
            <v>70.832999999999998</v>
          </cell>
          <cell r="AU23">
            <v>95.812823330000015</v>
          </cell>
          <cell r="AV23">
            <v>114.53001586967865</v>
          </cell>
          <cell r="AW23">
            <v>135.86799273158078</v>
          </cell>
          <cell r="AX23">
            <v>157.07915174748192</v>
          </cell>
          <cell r="AY23">
            <v>178.43842639461985</v>
          </cell>
          <cell r="AZ23">
            <v>197.74771134125191</v>
          </cell>
          <cell r="BA23">
            <v>215.20882363258261</v>
          </cell>
          <cell r="BB23">
            <v>232.05572962086899</v>
          </cell>
          <cell r="BC23">
            <v>252.94074528674722</v>
          </cell>
          <cell r="BD23">
            <v>270.64659745681951</v>
          </cell>
          <cell r="BE23">
            <v>284.1789273296605</v>
          </cell>
        </row>
        <row r="25">
          <cell r="A25" t="str">
            <v>Research and Development</v>
          </cell>
          <cell r="G25">
            <v>1.1180000000000001</v>
          </cell>
          <cell r="H25">
            <v>1.6859999999999999</v>
          </cell>
          <cell r="I25">
            <v>1.708</v>
          </cell>
          <cell r="J25">
            <v>2.1659999999999999</v>
          </cell>
          <cell r="L25">
            <v>1.7310000000000001</v>
          </cell>
          <cell r="M25">
            <v>1.74</v>
          </cell>
          <cell r="N25">
            <v>1.9379999999999999</v>
          </cell>
          <cell r="O25">
            <v>1.968</v>
          </cell>
          <cell r="Q25">
            <v>2.57</v>
          </cell>
          <cell r="R25">
            <v>2.8780000000000001</v>
          </cell>
          <cell r="S25">
            <v>3.0920000000000001</v>
          </cell>
          <cell r="T25">
            <v>3.343</v>
          </cell>
          <cell r="V25">
            <v>4.141</v>
          </cell>
          <cell r="W25">
            <v>4.016</v>
          </cell>
          <cell r="X25">
            <v>4.625</v>
          </cell>
          <cell r="Y25">
            <v>4.8570000000000002</v>
          </cell>
          <cell r="AB25">
            <v>6.569</v>
          </cell>
          <cell r="AC25">
            <v>6.7510000000000003</v>
          </cell>
          <cell r="AD25">
            <v>5.9770000000000003</v>
          </cell>
          <cell r="AE25">
            <v>8.0839999999999996</v>
          </cell>
          <cell r="AG25">
            <v>8.1868623199999995</v>
          </cell>
          <cell r="AH25">
            <v>8.2584912000000017</v>
          </cell>
          <cell r="AI25">
            <v>9.1563904000000012</v>
          </cell>
          <cell r="AJ25">
            <v>9.7662490800000015</v>
          </cell>
          <cell r="AM25">
            <v>4.4770000000000003</v>
          </cell>
          <cell r="AN25">
            <v>8.6210000000000004</v>
          </cell>
          <cell r="AO25">
            <v>6.2560000000000002</v>
          </cell>
          <cell r="AP25">
            <v>6.6780000000000008</v>
          </cell>
          <cell r="AQ25">
            <v>7.3769999999999998</v>
          </cell>
          <cell r="AR25">
            <v>11.883000000000001</v>
          </cell>
          <cell r="AS25">
            <v>17.638999999999999</v>
          </cell>
          <cell r="AT25">
            <v>27.381</v>
          </cell>
          <cell r="AU25">
            <v>35.367993000000006</v>
          </cell>
          <cell r="AV25">
            <v>42.051147632344829</v>
          </cell>
          <cell r="AW25">
            <v>49.620354206166901</v>
          </cell>
          <cell r="AX25">
            <v>57.063407337091931</v>
          </cell>
          <cell r="AY25">
            <v>64.481650290913876</v>
          </cell>
          <cell r="AZ25">
            <v>71.167785215462388</v>
          </cell>
          <cell r="BA25">
            <v>77.127734315611349</v>
          </cell>
          <cell r="BB25">
            <v>82.808286334693349</v>
          </cell>
          <cell r="BC25">
            <v>88.886603069253653</v>
          </cell>
          <cell r="BD25">
            <v>93.638026216049965</v>
          </cell>
          <cell r="BE25">
            <v>96.775756505398448</v>
          </cell>
        </row>
        <row r="27">
          <cell r="A27" t="str">
            <v>G &amp; A Expenses</v>
          </cell>
          <cell r="G27">
            <v>2.6459999999999999</v>
          </cell>
          <cell r="H27">
            <v>2.6680000000000001</v>
          </cell>
          <cell r="I27">
            <v>2.6019999999999999</v>
          </cell>
          <cell r="J27">
            <v>3.4430000000000001</v>
          </cell>
          <cell r="L27">
            <v>3.3929999999999998</v>
          </cell>
          <cell r="M27">
            <v>5.0780000000000003</v>
          </cell>
          <cell r="N27">
            <v>5.31</v>
          </cell>
          <cell r="O27">
            <v>7.3630000000000004</v>
          </cell>
          <cell r="Q27">
            <v>7.59</v>
          </cell>
          <cell r="R27">
            <v>8.8290000000000006</v>
          </cell>
          <cell r="S27">
            <v>5.6260000000000003</v>
          </cell>
          <cell r="T27">
            <v>6.0030000000000001</v>
          </cell>
          <cell r="V27">
            <v>7.2809999999999997</v>
          </cell>
          <cell r="W27">
            <v>8.3040000000000003</v>
          </cell>
          <cell r="X27">
            <v>9.9659999999999993</v>
          </cell>
          <cell r="Y27">
            <v>9.3510000000000009</v>
          </cell>
          <cell r="AB27">
            <v>10.769</v>
          </cell>
          <cell r="AC27">
            <v>11.271000000000001</v>
          </cell>
          <cell r="AD27">
            <v>12.978</v>
          </cell>
          <cell r="AE27">
            <v>13.615</v>
          </cell>
          <cell r="AG27">
            <v>13.606334559999999</v>
          </cell>
          <cell r="AH27">
            <v>14.209462800000003</v>
          </cell>
          <cell r="AI27">
            <v>15.889030400000001</v>
          </cell>
          <cell r="AJ27">
            <v>16.803693270000004</v>
          </cell>
          <cell r="AM27">
            <v>33.182000000000002</v>
          </cell>
          <cell r="AN27">
            <v>16.372</v>
          </cell>
          <cell r="AO27">
            <v>13.366</v>
          </cell>
          <cell r="AP27">
            <v>11.359</v>
          </cell>
          <cell r="AQ27">
            <v>21.143999999999998</v>
          </cell>
          <cell r="AR27">
            <v>28.048000000000002</v>
          </cell>
          <cell r="AS27">
            <v>34.902000000000001</v>
          </cell>
          <cell r="AT27">
            <v>48.633000000000003</v>
          </cell>
          <cell r="AU27">
            <v>60.508521030000004</v>
          </cell>
          <cell r="AV27">
            <v>71.942243113635868</v>
          </cell>
          <cell r="AW27">
            <v>84.891846874090319</v>
          </cell>
          <cell r="AX27">
            <v>97.625623905203867</v>
          </cell>
          <cell r="AY27">
            <v>110.31695501288034</v>
          </cell>
          <cell r="AZ27">
            <v>121.45166339370368</v>
          </cell>
          <cell r="BA27">
            <v>131.28317089027951</v>
          </cell>
          <cell r="BB27">
            <v>140.57676813175863</v>
          </cell>
          <cell r="BC27">
            <v>150.4798191924927</v>
          </cell>
          <cell r="BD27">
            <v>158.07212839986431</v>
          </cell>
          <cell r="BE27">
            <v>162.88739277694947</v>
          </cell>
        </row>
        <row r="29">
          <cell r="A29" t="str">
            <v>Depr &amp; Amort Expense</v>
          </cell>
          <cell r="G29">
            <v>3.5270000000000001</v>
          </cell>
          <cell r="H29">
            <v>3.65</v>
          </cell>
          <cell r="I29">
            <v>3.7050000000000001</v>
          </cell>
          <cell r="J29">
            <v>5.1689999999999996</v>
          </cell>
          <cell r="L29">
            <v>4.92</v>
          </cell>
          <cell r="M29">
            <v>4.3040000000000003</v>
          </cell>
          <cell r="N29">
            <v>4.2629999999999999</v>
          </cell>
          <cell r="O29">
            <v>3.798</v>
          </cell>
          <cell r="Q29">
            <v>3.5819999999999999</v>
          </cell>
          <cell r="R29">
            <v>3.9350000000000001</v>
          </cell>
          <cell r="S29">
            <v>4.2229999999999999</v>
          </cell>
          <cell r="T29">
            <v>4.2850000000000001</v>
          </cell>
          <cell r="V29">
            <v>4.4480000000000004</v>
          </cell>
          <cell r="W29">
            <v>5.8330000000000002</v>
          </cell>
          <cell r="X29">
            <v>6.2119999999999997</v>
          </cell>
          <cell r="Y29">
            <v>7.5229999999999997</v>
          </cell>
          <cell r="AB29">
            <v>9.0640000000000001</v>
          </cell>
          <cell r="AC29">
            <v>9.375</v>
          </cell>
          <cell r="AD29">
            <v>9.4979999999999993</v>
          </cell>
          <cell r="AE29">
            <v>9.7940000000000005</v>
          </cell>
          <cell r="AG29">
            <v>9.8777708076923076</v>
          </cell>
          <cell r="AH29">
            <v>10.224613475076923</v>
          </cell>
          <cell r="AI29">
            <v>10.544889842153847</v>
          </cell>
          <cell r="AJ29">
            <v>10.93511897676526</v>
          </cell>
          <cell r="AM29">
            <v>1.31</v>
          </cell>
          <cell r="AN29">
            <v>10.856999999999999</v>
          </cell>
          <cell r="AO29">
            <v>27.02</v>
          </cell>
          <cell r="AP29">
            <v>16.050999999999998</v>
          </cell>
          <cell r="AQ29">
            <v>17.285</v>
          </cell>
          <cell r="AR29">
            <v>16.024999999999999</v>
          </cell>
          <cell r="AS29">
            <v>24.016000000000002</v>
          </cell>
          <cell r="AT29">
            <v>37.730999999999995</v>
          </cell>
          <cell r="AU29">
            <v>41.582393101688339</v>
          </cell>
          <cell r="AV29">
            <v>45.355639121609173</v>
          </cell>
          <cell r="AW29">
            <v>53.298795370919905</v>
          </cell>
          <cell r="AX29">
            <v>57.544207886516553</v>
          </cell>
          <cell r="AY29">
            <v>67.888983036352244</v>
          </cell>
          <cell r="AZ29">
            <v>80.502257316188889</v>
          </cell>
          <cell r="BA29">
            <v>95.383031508187656</v>
          </cell>
          <cell r="BB29">
            <v>113.02854421865105</v>
          </cell>
          <cell r="BC29">
            <v>132.03515404947413</v>
          </cell>
          <cell r="BD29">
            <v>154.55791733075463</v>
          </cell>
          <cell r="BE29">
            <v>180.86805465067778</v>
          </cell>
        </row>
        <row r="30">
          <cell r="A30" t="str">
            <v>Depreciation Expenses</v>
          </cell>
          <cell r="G30">
            <v>3.3697500000000002</v>
          </cell>
          <cell r="H30">
            <v>3.49275</v>
          </cell>
          <cell r="I30">
            <v>3.5477500000000002</v>
          </cell>
          <cell r="J30">
            <v>5.0117499999999993</v>
          </cell>
          <cell r="L30">
            <v>4.5949999999999998</v>
          </cell>
          <cell r="M30">
            <v>3.9790000000000001</v>
          </cell>
          <cell r="N30">
            <v>3.9379999999999997</v>
          </cell>
          <cell r="O30">
            <v>3.4729999999999999</v>
          </cell>
          <cell r="Q30">
            <v>3.4085000000000001</v>
          </cell>
          <cell r="R30">
            <v>3.5350000000000001</v>
          </cell>
          <cell r="S30">
            <v>3.923</v>
          </cell>
          <cell r="T30">
            <v>4.0350000000000001</v>
          </cell>
          <cell r="V30">
            <v>4.0575000000000001</v>
          </cell>
          <cell r="W30">
            <v>4.335</v>
          </cell>
          <cell r="X30">
            <v>5.4119999999999999</v>
          </cell>
          <cell r="Y30">
            <v>4.0114999999999998</v>
          </cell>
          <cell r="AB30">
            <v>5.1775000000000002</v>
          </cell>
          <cell r="AC30">
            <v>5.5990000000000002</v>
          </cell>
          <cell r="AD30">
            <v>5.8019999999999996</v>
          </cell>
          <cell r="AE30">
            <v>6.1940000000000008</v>
          </cell>
          <cell r="AG30">
            <v>6.527770807692308</v>
          </cell>
          <cell r="AH30">
            <v>6.8746134750769237</v>
          </cell>
          <cell r="AI30">
            <v>7.2448898421538468</v>
          </cell>
          <cell r="AJ30">
            <v>7.6351189767652601</v>
          </cell>
          <cell r="AM30">
            <v>0.68100000000000005</v>
          </cell>
          <cell r="AN30">
            <v>10.228</v>
          </cell>
          <cell r="AO30">
            <v>26.390999999999998</v>
          </cell>
          <cell r="AP30">
            <v>15.421999999999999</v>
          </cell>
          <cell r="AQ30">
            <v>15.984999999999999</v>
          </cell>
          <cell r="AR30">
            <v>14.9015</v>
          </cell>
          <cell r="AS30">
            <v>17.816000000000003</v>
          </cell>
          <cell r="AT30">
            <v>22.772500000000001</v>
          </cell>
          <cell r="AU30">
            <v>28.282393101688339</v>
          </cell>
          <cell r="AV30">
            <v>34.355639121609173</v>
          </cell>
          <cell r="AW30">
            <v>44.298795370919905</v>
          </cell>
          <cell r="AX30">
            <v>55.144207886516554</v>
          </cell>
          <cell r="AY30">
            <v>67.888983036352244</v>
          </cell>
          <cell r="AZ30">
            <v>80.502257316188889</v>
          </cell>
          <cell r="BA30">
            <v>95.383031508187656</v>
          </cell>
          <cell r="BB30">
            <v>113.02854421865105</v>
          </cell>
          <cell r="BC30">
            <v>132.03515404947413</v>
          </cell>
          <cell r="BD30">
            <v>154.55791733075463</v>
          </cell>
          <cell r="BE30">
            <v>180.86805465067778</v>
          </cell>
        </row>
        <row r="31">
          <cell r="A31" t="str">
            <v>Amortization Expenses</v>
          </cell>
          <cell r="G31">
            <v>0.15725</v>
          </cell>
          <cell r="H31">
            <v>0.15725</v>
          </cell>
          <cell r="I31">
            <v>0.15725</v>
          </cell>
          <cell r="J31">
            <v>0.15725</v>
          </cell>
          <cell r="L31">
            <v>0.32500000000000001</v>
          </cell>
          <cell r="M31">
            <v>0.32500000000000001</v>
          </cell>
          <cell r="N31">
            <v>0.32500000000000001</v>
          </cell>
          <cell r="O31">
            <v>0.32500000000000001</v>
          </cell>
          <cell r="Q31">
            <v>0.17349999999999999</v>
          </cell>
          <cell r="R31">
            <v>0.4</v>
          </cell>
          <cell r="S31">
            <v>0.3</v>
          </cell>
          <cell r="T31">
            <v>0.25</v>
          </cell>
          <cell r="V31">
            <v>0.39050000000000001</v>
          </cell>
          <cell r="W31">
            <v>1.498</v>
          </cell>
          <cell r="X31">
            <v>0.8</v>
          </cell>
          <cell r="Y31">
            <v>3.5115000000000003</v>
          </cell>
          <cell r="AB31">
            <v>3.8904999999999998</v>
          </cell>
          <cell r="AC31">
            <v>3.7759999999999998</v>
          </cell>
          <cell r="AD31">
            <v>3.6960000000000002</v>
          </cell>
          <cell r="AE31">
            <v>3.6</v>
          </cell>
          <cell r="AG31">
            <v>3.35</v>
          </cell>
          <cell r="AH31">
            <v>3.35</v>
          </cell>
          <cell r="AI31">
            <v>3.3</v>
          </cell>
          <cell r="AJ31">
            <v>3.3</v>
          </cell>
          <cell r="AM31">
            <v>0.629</v>
          </cell>
          <cell r="AN31">
            <v>0.629</v>
          </cell>
          <cell r="AO31">
            <v>0.629</v>
          </cell>
          <cell r="AP31">
            <v>0.629</v>
          </cell>
          <cell r="AQ31">
            <v>1.3</v>
          </cell>
          <cell r="AR31">
            <v>1.1234999999999999</v>
          </cell>
          <cell r="AS31">
            <v>6.2000000000000011</v>
          </cell>
          <cell r="AT31">
            <v>14.962499999999999</v>
          </cell>
          <cell r="AU31">
            <v>13.3</v>
          </cell>
          <cell r="AV31">
            <v>11</v>
          </cell>
          <cell r="AW31">
            <v>9</v>
          </cell>
          <cell r="AX31">
            <v>2.4</v>
          </cell>
          <cell r="AY31">
            <v>0</v>
          </cell>
          <cell r="AZ31">
            <v>0</v>
          </cell>
          <cell r="BA31">
            <v>0</v>
          </cell>
          <cell r="BB31">
            <v>0</v>
          </cell>
          <cell r="BC31">
            <v>0</v>
          </cell>
          <cell r="BD31">
            <v>0</v>
          </cell>
          <cell r="BE31">
            <v>0</v>
          </cell>
        </row>
        <row r="33">
          <cell r="A33" t="str">
            <v>Restructuring Charges (Recoveries)</v>
          </cell>
          <cell r="G33">
            <v>0</v>
          </cell>
          <cell r="H33">
            <v>0.254</v>
          </cell>
          <cell r="I33">
            <v>-2.4359999999999999</v>
          </cell>
          <cell r="J33">
            <v>0.88600000000000001</v>
          </cell>
          <cell r="L33">
            <v>0</v>
          </cell>
          <cell r="M33">
            <v>0</v>
          </cell>
          <cell r="N33">
            <v>0</v>
          </cell>
          <cell r="O33">
            <v>-0.22</v>
          </cell>
          <cell r="Q33">
            <v>-0.70599999999999996</v>
          </cell>
          <cell r="R33">
            <v>0.3</v>
          </cell>
          <cell r="S33">
            <v>1.7000000000000001E-2</v>
          </cell>
          <cell r="T33">
            <v>0</v>
          </cell>
          <cell r="V33">
            <v>0</v>
          </cell>
          <cell r="W33">
            <v>0</v>
          </cell>
          <cell r="X33">
            <v>0</v>
          </cell>
          <cell r="Y33">
            <v>0</v>
          </cell>
          <cell r="AB33">
            <v>0</v>
          </cell>
          <cell r="AC33">
            <v>0</v>
          </cell>
          <cell r="AD33">
            <v>0</v>
          </cell>
          <cell r="AE33">
            <v>0</v>
          </cell>
          <cell r="AG33">
            <v>0</v>
          </cell>
          <cell r="AH33">
            <v>0</v>
          </cell>
          <cell r="AI33">
            <v>0</v>
          </cell>
          <cell r="AJ33">
            <v>0</v>
          </cell>
          <cell r="AM33">
            <v>0</v>
          </cell>
          <cell r="AN33">
            <v>8.9280000000000008</v>
          </cell>
          <cell r="AO33">
            <v>7.3319999999999999</v>
          </cell>
          <cell r="AP33">
            <v>-1.2959999999999998</v>
          </cell>
          <cell r="AQ33">
            <v>-0.22</v>
          </cell>
          <cell r="AR33">
            <v>-0.38899999999999996</v>
          </cell>
          <cell r="AS33">
            <v>0</v>
          </cell>
          <cell r="AT33">
            <v>0</v>
          </cell>
          <cell r="AU33">
            <v>0</v>
          </cell>
          <cell r="AV33">
            <v>0</v>
          </cell>
          <cell r="AW33">
            <v>0</v>
          </cell>
          <cell r="AX33">
            <v>0</v>
          </cell>
          <cell r="AY33">
            <v>0</v>
          </cell>
          <cell r="AZ33">
            <v>0</v>
          </cell>
          <cell r="BA33">
            <v>0</v>
          </cell>
          <cell r="BB33">
            <v>0</v>
          </cell>
          <cell r="BC33">
            <v>0</v>
          </cell>
          <cell r="BD33">
            <v>0</v>
          </cell>
          <cell r="BE33">
            <v>0</v>
          </cell>
        </row>
        <row r="34">
          <cell r="V34">
            <v>0</v>
          </cell>
          <cell r="W34">
            <v>0</v>
          </cell>
          <cell r="X34">
            <v>0</v>
          </cell>
          <cell r="Y34">
            <v>0</v>
          </cell>
        </row>
        <row r="35">
          <cell r="A35" t="str">
            <v>Asset Impairment Charge</v>
          </cell>
          <cell r="G35">
            <v>0</v>
          </cell>
          <cell r="H35">
            <v>0</v>
          </cell>
          <cell r="I35">
            <v>0</v>
          </cell>
          <cell r="J35">
            <v>0</v>
          </cell>
          <cell r="L35">
            <v>0</v>
          </cell>
          <cell r="M35">
            <v>0</v>
          </cell>
          <cell r="N35">
            <v>0</v>
          </cell>
          <cell r="O35">
            <v>0</v>
          </cell>
          <cell r="Q35">
            <v>0</v>
          </cell>
          <cell r="R35">
            <v>0</v>
          </cell>
          <cell r="S35">
            <v>0</v>
          </cell>
          <cell r="T35">
            <v>0</v>
          </cell>
          <cell r="V35">
            <v>0</v>
          </cell>
          <cell r="W35">
            <v>0</v>
          </cell>
          <cell r="X35">
            <v>0</v>
          </cell>
          <cell r="Y35">
            <v>0</v>
          </cell>
          <cell r="AB35">
            <v>0</v>
          </cell>
          <cell r="AC35">
            <v>0</v>
          </cell>
          <cell r="AD35">
            <v>0</v>
          </cell>
          <cell r="AE35">
            <v>0</v>
          </cell>
          <cell r="AG35">
            <v>0</v>
          </cell>
          <cell r="AH35">
            <v>0</v>
          </cell>
          <cell r="AI35">
            <v>0</v>
          </cell>
          <cell r="AJ35">
            <v>0</v>
          </cell>
          <cell r="AM35">
            <v>0</v>
          </cell>
          <cell r="AN35">
            <v>0</v>
          </cell>
          <cell r="AO35">
            <v>13.19</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row>
        <row r="37">
          <cell r="A37" t="str">
            <v>Amortization of Goodwill</v>
          </cell>
          <cell r="G37">
            <v>0</v>
          </cell>
          <cell r="H37">
            <v>0</v>
          </cell>
          <cell r="I37">
            <v>0</v>
          </cell>
          <cell r="J37">
            <v>0</v>
          </cell>
          <cell r="L37">
            <v>0</v>
          </cell>
          <cell r="M37">
            <v>0</v>
          </cell>
          <cell r="N37">
            <v>0</v>
          </cell>
          <cell r="O37">
            <v>0</v>
          </cell>
          <cell r="Q37">
            <v>0</v>
          </cell>
          <cell r="R37">
            <v>0</v>
          </cell>
          <cell r="S37">
            <v>0</v>
          </cell>
          <cell r="T37">
            <v>0</v>
          </cell>
          <cell r="V37">
            <v>0</v>
          </cell>
          <cell r="W37">
            <v>0</v>
          </cell>
          <cell r="X37">
            <v>0</v>
          </cell>
          <cell r="Y37">
            <v>0</v>
          </cell>
          <cell r="AB37">
            <v>0</v>
          </cell>
          <cell r="AC37">
            <v>0</v>
          </cell>
          <cell r="AD37">
            <v>0</v>
          </cell>
          <cell r="AE37">
            <v>0</v>
          </cell>
          <cell r="AG37">
            <v>0</v>
          </cell>
          <cell r="AH37">
            <v>0</v>
          </cell>
          <cell r="AI37">
            <v>0</v>
          </cell>
          <cell r="AJ37">
            <v>0</v>
          </cell>
          <cell r="AM37">
            <v>5.5659999999999998</v>
          </cell>
          <cell r="AN37">
            <v>3.51</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row>
        <row r="39">
          <cell r="A39" t="str">
            <v xml:space="preserve">   Total Operating Expenses</v>
          </cell>
          <cell r="G39">
            <v>10.257000000000001</v>
          </cell>
          <cell r="H39">
            <v>11.498999999999999</v>
          </cell>
          <cell r="I39">
            <v>9.532</v>
          </cell>
          <cell r="J39">
            <v>15.884999999999998</v>
          </cell>
          <cell r="L39">
            <v>14.19</v>
          </cell>
          <cell r="M39">
            <v>15.958</v>
          </cell>
          <cell r="N39">
            <v>17.561</v>
          </cell>
          <cell r="O39">
            <v>20.620000000000005</v>
          </cell>
          <cell r="Q39">
            <v>20.053999999999998</v>
          </cell>
          <cell r="R39">
            <v>23.512999999999998</v>
          </cell>
          <cell r="S39">
            <v>20.143999999999998</v>
          </cell>
          <cell r="T39">
            <v>21.399000000000001</v>
          </cell>
          <cell r="V39">
            <v>25.013000000000002</v>
          </cell>
          <cell r="W39">
            <v>29.579000000000001</v>
          </cell>
          <cell r="X39">
            <v>32.988</v>
          </cell>
          <cell r="Y39">
            <v>36.647999999999996</v>
          </cell>
          <cell r="AB39">
            <v>45.037999999999997</v>
          </cell>
          <cell r="AC39">
            <v>45.046000000000006</v>
          </cell>
          <cell r="AD39">
            <v>44.769999999999996</v>
          </cell>
          <cell r="AE39">
            <v>49.724000000000004</v>
          </cell>
          <cell r="AG39">
            <v>53.579472487692307</v>
          </cell>
          <cell r="AH39">
            <v>55.40341827507693</v>
          </cell>
          <cell r="AI39">
            <v>60.501078642153857</v>
          </cell>
          <cell r="AJ39">
            <v>63.78776105676527</v>
          </cell>
          <cell r="AM39">
            <v>44.535000000000011</v>
          </cell>
          <cell r="AN39">
            <v>75.650000000000006</v>
          </cell>
          <cell r="AO39">
            <v>81.018999999999991</v>
          </cell>
          <cell r="AP39">
            <v>47.172999999999995</v>
          </cell>
          <cell r="AQ39">
            <v>68.328999999999994</v>
          </cell>
          <cell r="AR39">
            <v>85.11</v>
          </cell>
          <cell r="AS39">
            <v>124.22800000000001</v>
          </cell>
          <cell r="AT39">
            <v>184.57799999999997</v>
          </cell>
          <cell r="AU39">
            <v>233.27173046168838</v>
          </cell>
          <cell r="AV39">
            <v>273.87904573726854</v>
          </cell>
          <cell r="AW39">
            <v>323.6789891827579</v>
          </cell>
          <cell r="AX39">
            <v>369.31239087629433</v>
          </cell>
          <cell r="AY39">
            <v>421.12601473476627</v>
          </cell>
          <cell r="AZ39">
            <v>470.86941726660689</v>
          </cell>
          <cell r="BA39">
            <v>519.00276034666115</v>
          </cell>
          <cell r="BB39">
            <v>568.469328305972</v>
          </cell>
          <cell r="BC39">
            <v>624.34232159796773</v>
          </cell>
          <cell r="BD39">
            <v>676.91466940348846</v>
          </cell>
          <cell r="BE39">
            <v>724.71013126268622</v>
          </cell>
        </row>
        <row r="41">
          <cell r="A41" t="str">
            <v>Operating Income</v>
          </cell>
          <cell r="G41">
            <v>6.5309999999999953</v>
          </cell>
          <cell r="H41">
            <v>5.669000000000004</v>
          </cell>
          <cell r="I41">
            <v>9.2220000000000013</v>
          </cell>
          <cell r="J41">
            <v>5.2520000000000024</v>
          </cell>
          <cell r="L41">
            <v>14.054</v>
          </cell>
          <cell r="M41">
            <v>11.585999999999997</v>
          </cell>
          <cell r="N41">
            <v>14.793999999999997</v>
          </cell>
          <cell r="O41">
            <v>6.9769999999999897</v>
          </cell>
          <cell r="Q41">
            <v>24.475000000000005</v>
          </cell>
          <cell r="R41">
            <v>23.016000000000012</v>
          </cell>
          <cell r="S41">
            <v>21.692</v>
          </cell>
          <cell r="T41">
            <v>23.285000000000011</v>
          </cell>
          <cell r="V41">
            <v>30.275000000000009</v>
          </cell>
          <cell r="W41">
            <v>32.728000000000002</v>
          </cell>
          <cell r="X41">
            <v>27.93</v>
          </cell>
          <cell r="Y41">
            <v>31.689999999999998</v>
          </cell>
          <cell r="AB41">
            <v>29.332000000000008</v>
          </cell>
          <cell r="AC41">
            <v>31.400999999999996</v>
          </cell>
          <cell r="AD41">
            <v>41.894000000000005</v>
          </cell>
          <cell r="AE41">
            <v>47.018999999999991</v>
          </cell>
          <cell r="AG41">
            <v>34.631086312307694</v>
          </cell>
          <cell r="AH41">
            <v>38.11184972492309</v>
          </cell>
          <cell r="AI41">
            <v>44.528105357846158</v>
          </cell>
          <cell r="AJ41">
            <v>49.673073843234754</v>
          </cell>
          <cell r="AM41">
            <v>6.397999999999989</v>
          </cell>
          <cell r="AN41">
            <v>-42.244000000000007</v>
          </cell>
          <cell r="AO41">
            <v>-26.723999999999997</v>
          </cell>
          <cell r="AP41">
            <v>26.673999999999999</v>
          </cell>
          <cell r="AQ41">
            <v>47.411000000000016</v>
          </cell>
          <cell r="AR41">
            <v>92.468000000000004</v>
          </cell>
          <cell r="AS41">
            <v>122.62299999999999</v>
          </cell>
          <cell r="AT41">
            <v>149.64600000000002</v>
          </cell>
          <cell r="AU41">
            <v>166.9441152383117</v>
          </cell>
          <cell r="AV41">
            <v>199.46816285873149</v>
          </cell>
          <cell r="AW41">
            <v>232.70299494444208</v>
          </cell>
          <cell r="AX41">
            <v>268.03401055149368</v>
          </cell>
          <cell r="AY41">
            <v>296.25846411873806</v>
          </cell>
          <cell r="AZ41">
            <v>329.44620971823451</v>
          </cell>
          <cell r="BA41">
            <v>357.87394107247269</v>
          </cell>
          <cell r="BB41">
            <v>383.54344403291486</v>
          </cell>
          <cell r="BC41">
            <v>406.47945507360862</v>
          </cell>
          <cell r="BD41">
            <v>418.71143629484095</v>
          </cell>
          <cell r="BE41">
            <v>417.97642461328974</v>
          </cell>
        </row>
        <row r="43">
          <cell r="A43" t="str">
            <v xml:space="preserve">     Operating Margin</v>
          </cell>
          <cell r="G43">
            <v>0.25244482238800187</v>
          </cell>
          <cell r="H43">
            <v>0.21546940326871925</v>
          </cell>
          <cell r="I43">
            <v>0.32914554928974232</v>
          </cell>
          <cell r="J43">
            <v>0.1667619229059504</v>
          </cell>
          <cell r="L43">
            <v>0.36302112930722735</v>
          </cell>
          <cell r="M43">
            <v>0.29250189346124711</v>
          </cell>
          <cell r="N43">
            <v>0.32709102566937137</v>
          </cell>
          <cell r="O43">
            <v>0.16833140320401443</v>
          </cell>
          <cell r="Q43">
            <v>0.42350152270210417</v>
          </cell>
          <cell r="R43">
            <v>0.36946192371901904</v>
          </cell>
          <cell r="S43">
            <v>0.36791044776119403</v>
          </cell>
          <cell r="T43">
            <v>0.36714968228189415</v>
          </cell>
          <cell r="V43">
            <v>0.39750272441999401</v>
          </cell>
          <cell r="W43">
            <v>0.3978459331655787</v>
          </cell>
          <cell r="X43">
            <v>0.33850852634258083</v>
          </cell>
          <cell r="Y43">
            <v>0.34437417139379717</v>
          </cell>
          <cell r="AB43">
            <v>0.3010015598062557</v>
          </cell>
          <cell r="AC43">
            <v>0.3149769793265324</v>
          </cell>
          <cell r="AD43">
            <v>0.3782514874906327</v>
          </cell>
          <cell r="AE43">
            <v>0.38770882464501866</v>
          </cell>
          <cell r="AG43">
            <v>0.30033571251920682</v>
          </cell>
          <cell r="AH43">
            <v>0.31381104835405887</v>
          </cell>
          <cell r="AI43">
            <v>0.33068829877912792</v>
          </cell>
          <cell r="AJ43">
            <v>0.34586144523563211</v>
          </cell>
          <cell r="AM43">
            <v>9.4485630741057813E-2</v>
          </cell>
          <cell r="AN43">
            <v>-0.56951035375323567</v>
          </cell>
          <cell r="AO43">
            <v>-0.29376071758343225</v>
          </cell>
          <cell r="AP43">
            <v>0.23881532414743986</v>
          </cell>
          <cell r="AQ43">
            <v>0.28733765249907584</v>
          </cell>
          <cell r="AR43">
            <v>0.38136009139312654</v>
          </cell>
          <cell r="AS43">
            <v>0.36828479353189747</v>
          </cell>
          <cell r="AT43">
            <v>0.34868537556038143</v>
          </cell>
          <cell r="AU43">
            <v>0.32414417773006476</v>
          </cell>
          <cell r="AV43">
            <v>0.32574162705456883</v>
          </cell>
          <cell r="AW43">
            <v>0.32204728265654264</v>
          </cell>
          <cell r="AX43">
            <v>0.32255942079919048</v>
          </cell>
          <cell r="AY43">
            <v>0.31550928861528466</v>
          </cell>
          <cell r="AZ43">
            <v>0.3132621145236304</v>
          </cell>
          <cell r="BA43">
            <v>0.30935757204395381</v>
          </cell>
          <cell r="BB43">
            <v>0.30417165468634166</v>
          </cell>
          <cell r="BC43">
            <v>0.29574422873522188</v>
          </cell>
          <cell r="BD43">
            <v>0.28471393518031629</v>
          </cell>
          <cell r="BE43">
            <v>0.27068013763120291</v>
          </cell>
        </row>
        <row r="45">
          <cell r="A45" t="str">
            <v>Interest Expense</v>
          </cell>
          <cell r="G45">
            <v>1.2649999999999999</v>
          </cell>
          <cell r="H45">
            <v>0.67800000000000005</v>
          </cell>
          <cell r="I45">
            <v>0.67500000000000004</v>
          </cell>
          <cell r="J45">
            <v>0.501</v>
          </cell>
          <cell r="L45">
            <v>0.747</v>
          </cell>
          <cell r="M45">
            <v>0.59899999999999998</v>
          </cell>
          <cell r="N45">
            <v>0.52700000000000002</v>
          </cell>
          <cell r="O45">
            <v>0.625</v>
          </cell>
          <cell r="Q45">
            <v>0.626</v>
          </cell>
          <cell r="R45">
            <v>0.58599999999999997</v>
          </cell>
          <cell r="S45">
            <v>0.503</v>
          </cell>
          <cell r="T45">
            <v>0.40600000000000003</v>
          </cell>
          <cell r="V45">
            <v>0.34699999999999998</v>
          </cell>
          <cell r="W45">
            <v>0.34</v>
          </cell>
          <cell r="X45">
            <v>0.24</v>
          </cell>
          <cell r="Y45">
            <v>0.373</v>
          </cell>
          <cell r="AB45">
            <v>0.35</v>
          </cell>
          <cell r="AC45">
            <v>0.36399999999999999</v>
          </cell>
          <cell r="AD45">
            <v>0.504</v>
          </cell>
          <cell r="AE45">
            <v>0.47599999999999998</v>
          </cell>
          <cell r="AG45">
            <v>0.55943108081536341</v>
          </cell>
          <cell r="AH45">
            <v>0.55943108081536341</v>
          </cell>
          <cell r="AI45">
            <v>0.55943108081536341</v>
          </cell>
          <cell r="AJ45">
            <v>0.55943108081536341</v>
          </cell>
          <cell r="AM45">
            <v>4.8659999999999997</v>
          </cell>
          <cell r="AN45">
            <v>3.4159999999999999</v>
          </cell>
          <cell r="AO45">
            <v>6.26</v>
          </cell>
          <cell r="AP45">
            <v>3.1190000000000002</v>
          </cell>
          <cell r="AQ45">
            <v>2.4980000000000002</v>
          </cell>
          <cell r="AR45">
            <v>1.5150000000000001</v>
          </cell>
          <cell r="AS45">
            <v>1.3</v>
          </cell>
          <cell r="AT45">
            <v>1.694</v>
          </cell>
          <cell r="AU45">
            <v>2.2377243232614537</v>
          </cell>
          <cell r="AV45">
            <v>2.1699768370213395</v>
          </cell>
          <cell r="AW45">
            <v>2.1699768370213395</v>
          </cell>
          <cell r="AX45">
            <v>2.1699768370213395</v>
          </cell>
          <cell r="AY45">
            <v>2.1699768370213395</v>
          </cell>
          <cell r="AZ45">
            <v>2.1699768370213395</v>
          </cell>
          <cell r="BA45">
            <v>2.1699768370213395</v>
          </cell>
          <cell r="BB45">
            <v>2.1699768370213395</v>
          </cell>
          <cell r="BC45">
            <v>2.1699768370213395</v>
          </cell>
          <cell r="BD45">
            <v>2.1699768370213395</v>
          </cell>
          <cell r="BE45">
            <v>2.1699768370213395</v>
          </cell>
        </row>
        <row r="46">
          <cell r="A46" t="str">
            <v>Interest Income</v>
          </cell>
          <cell r="G46">
            <v>0.34100000000000003</v>
          </cell>
          <cell r="H46">
            <v>0.28399999999999997</v>
          </cell>
          <cell r="I46">
            <v>0.39</v>
          </cell>
          <cell r="J46">
            <v>0.28399999999999997</v>
          </cell>
          <cell r="L46">
            <v>0.32600000000000001</v>
          </cell>
          <cell r="M46">
            <v>0.39400000000000002</v>
          </cell>
          <cell r="N46">
            <v>0.38</v>
          </cell>
          <cell r="O46">
            <v>0.52900000000000003</v>
          </cell>
          <cell r="Q46">
            <v>0.47499999999999998</v>
          </cell>
          <cell r="R46">
            <v>0.72199999999999998</v>
          </cell>
          <cell r="S46">
            <v>0.55900000000000005</v>
          </cell>
          <cell r="T46">
            <v>0.65</v>
          </cell>
          <cell r="V46">
            <v>0.66900000000000004</v>
          </cell>
          <cell r="W46">
            <v>0.73199999999999998</v>
          </cell>
          <cell r="X46">
            <v>1.3280000000000001</v>
          </cell>
          <cell r="Y46">
            <v>1.2949999999999999</v>
          </cell>
          <cell r="AB46">
            <v>0.64900000000000002</v>
          </cell>
          <cell r="AC46">
            <v>1.4239999999999999</v>
          </cell>
          <cell r="AD46">
            <v>1.123</v>
          </cell>
          <cell r="AE46">
            <v>1.9630000000000001</v>
          </cell>
          <cell r="AG46">
            <v>1.98678</v>
          </cell>
          <cell r="AH46">
            <v>1.99516956782929</v>
          </cell>
          <cell r="AI46">
            <v>2.3189903800431777</v>
          </cell>
          <cell r="AJ46">
            <v>1.9674482884699049</v>
          </cell>
          <cell r="AM46">
            <v>2.137</v>
          </cell>
          <cell r="AN46">
            <v>4.0890000000000004</v>
          </cell>
          <cell r="AO46">
            <v>1.8759999999999999</v>
          </cell>
          <cell r="AP46">
            <v>1.2990000000000002</v>
          </cell>
          <cell r="AQ46">
            <v>1.629</v>
          </cell>
          <cell r="AR46">
            <v>1.8</v>
          </cell>
          <cell r="AS46">
            <v>4.024</v>
          </cell>
          <cell r="AT46">
            <v>5.1589999999999998</v>
          </cell>
          <cell r="AU46">
            <v>8.2683882363423731</v>
          </cell>
          <cell r="AV46">
            <v>6.2989481255064961</v>
          </cell>
          <cell r="AW46">
            <v>7.4702778476735094</v>
          </cell>
          <cell r="AX46">
            <v>7.1840361042604961</v>
          </cell>
          <cell r="AY46">
            <v>6.0071971462825466</v>
          </cell>
          <cell r="AZ46">
            <v>5.0357593444549655</v>
          </cell>
          <cell r="BA46">
            <v>4.8148959439693542</v>
          </cell>
          <cell r="BB46">
            <v>3.9400932852772121</v>
          </cell>
          <cell r="BC46">
            <v>4.024059971169442</v>
          </cell>
          <cell r="BD46">
            <v>4.6123475096848576</v>
          </cell>
          <cell r="BE46">
            <v>5.6397385385247025</v>
          </cell>
        </row>
        <row r="47">
          <cell r="A47" t="str">
            <v>Interest Expense (Income)</v>
          </cell>
          <cell r="G47">
            <v>0.92399999999999993</v>
          </cell>
          <cell r="H47">
            <v>0.39400000000000007</v>
          </cell>
          <cell r="I47">
            <v>0.28500000000000003</v>
          </cell>
          <cell r="J47">
            <v>0.21700000000000003</v>
          </cell>
          <cell r="L47">
            <v>0.42099999999999999</v>
          </cell>
          <cell r="M47">
            <v>0.20499999999999996</v>
          </cell>
          <cell r="N47">
            <v>0.14700000000000002</v>
          </cell>
          <cell r="O47">
            <v>9.5999999999999974E-2</v>
          </cell>
          <cell r="Q47">
            <v>0.15100000000000002</v>
          </cell>
          <cell r="R47">
            <v>-0.13600000000000001</v>
          </cell>
          <cell r="S47">
            <v>-5.600000000000005E-2</v>
          </cell>
          <cell r="T47">
            <v>-0.24399999999999999</v>
          </cell>
          <cell r="V47">
            <v>-0.32200000000000006</v>
          </cell>
          <cell r="W47">
            <v>-0.39199999999999996</v>
          </cell>
          <cell r="X47">
            <v>-1.0880000000000001</v>
          </cell>
          <cell r="Y47">
            <v>-0.92199999999999993</v>
          </cell>
          <cell r="AB47">
            <v>-0.29900000000000004</v>
          </cell>
          <cell r="AC47">
            <v>-1.06</v>
          </cell>
          <cell r="AD47">
            <v>-0.61899999999999999</v>
          </cell>
          <cell r="AE47">
            <v>-1.4870000000000001</v>
          </cell>
          <cell r="AG47">
            <v>-1.4273489191846367</v>
          </cell>
          <cell r="AH47">
            <v>-1.4357384870139267</v>
          </cell>
          <cell r="AI47">
            <v>-1.7595592992278144</v>
          </cell>
          <cell r="AJ47">
            <v>-1.4080172076545416</v>
          </cell>
          <cell r="AM47">
            <v>2.7289999999999996</v>
          </cell>
          <cell r="AN47">
            <v>-0.67300000000000049</v>
          </cell>
          <cell r="AO47">
            <v>4.3840000000000003</v>
          </cell>
          <cell r="AP47">
            <v>1.82</v>
          </cell>
          <cell r="AQ47">
            <v>0.86900000000000022</v>
          </cell>
          <cell r="AR47">
            <v>-0.28500000000000003</v>
          </cell>
          <cell r="AS47">
            <v>-2.7240000000000002</v>
          </cell>
          <cell r="AT47">
            <v>-3.4649999999999999</v>
          </cell>
          <cell r="AU47">
            <v>-6.0306639130809199</v>
          </cell>
          <cell r="AV47">
            <v>-4.1289712884851566</v>
          </cell>
          <cell r="AW47">
            <v>-5.30030101065217</v>
          </cell>
          <cell r="AX47">
            <v>-5.0140592672391566</v>
          </cell>
          <cell r="AY47">
            <v>-3.8372203092612072</v>
          </cell>
          <cell r="AZ47">
            <v>-2.8657825074336261</v>
          </cell>
          <cell r="BA47">
            <v>-2.6449191069480147</v>
          </cell>
          <cell r="BB47">
            <v>-1.7701164482558727</v>
          </cell>
          <cell r="BC47">
            <v>-1.8540831341481026</v>
          </cell>
          <cell r="BD47">
            <v>-2.4423706726635181</v>
          </cell>
          <cell r="BE47">
            <v>-3.469761701503363</v>
          </cell>
        </row>
        <row r="49">
          <cell r="A49" t="str">
            <v>Minority Interest</v>
          </cell>
          <cell r="G49">
            <v>3.9E-2</v>
          </cell>
          <cell r="H49">
            <v>6.3E-2</v>
          </cell>
          <cell r="I49">
            <v>-1.4999999999999999E-2</v>
          </cell>
          <cell r="J49">
            <v>-7.6999999999999999E-2</v>
          </cell>
          <cell r="L49">
            <v>0</v>
          </cell>
          <cell r="M49">
            <v>0</v>
          </cell>
          <cell r="N49">
            <v>0</v>
          </cell>
          <cell r="O49">
            <v>0</v>
          </cell>
          <cell r="Q49">
            <v>0</v>
          </cell>
          <cell r="R49">
            <v>0</v>
          </cell>
          <cell r="S49">
            <v>0</v>
          </cell>
          <cell r="T49">
            <v>-0.104</v>
          </cell>
          <cell r="V49">
            <v>-9.5000000000000001E-2</v>
          </cell>
          <cell r="W49">
            <v>0</v>
          </cell>
          <cell r="X49">
            <v>0</v>
          </cell>
          <cell r="Y49">
            <v>0</v>
          </cell>
          <cell r="AB49">
            <v>0</v>
          </cell>
          <cell r="AC49">
            <v>0</v>
          </cell>
          <cell r="AD49">
            <v>0</v>
          </cell>
          <cell r="AE49">
            <v>0</v>
          </cell>
          <cell r="AG49">
            <v>0</v>
          </cell>
          <cell r="AH49">
            <v>0</v>
          </cell>
          <cell r="AI49">
            <v>0</v>
          </cell>
          <cell r="AJ49">
            <v>0</v>
          </cell>
          <cell r="AM49">
            <v>0</v>
          </cell>
          <cell r="AN49">
            <v>1.3260000000000001</v>
          </cell>
          <cell r="AO49">
            <v>1.9079999999999999</v>
          </cell>
          <cell r="AP49">
            <v>1.0000000000000009E-2</v>
          </cell>
          <cell r="AQ49">
            <v>0</v>
          </cell>
          <cell r="AR49">
            <v>-0.104</v>
          </cell>
          <cell r="AS49">
            <v>-9.5000000000000001E-2</v>
          </cell>
          <cell r="AT49">
            <v>0</v>
          </cell>
          <cell r="AU49">
            <v>0</v>
          </cell>
          <cell r="AV49">
            <v>0</v>
          </cell>
          <cell r="AW49">
            <v>0</v>
          </cell>
          <cell r="AX49">
            <v>0</v>
          </cell>
          <cell r="AY49">
            <v>0</v>
          </cell>
          <cell r="AZ49">
            <v>0</v>
          </cell>
          <cell r="BA49">
            <v>0</v>
          </cell>
          <cell r="BB49">
            <v>0</v>
          </cell>
          <cell r="BC49">
            <v>0</v>
          </cell>
          <cell r="BD49">
            <v>0</v>
          </cell>
          <cell r="BE49">
            <v>0</v>
          </cell>
        </row>
        <row r="51">
          <cell r="A51" t="str">
            <v>Pretax income</v>
          </cell>
          <cell r="G51">
            <v>5.6459999999999955</v>
          </cell>
          <cell r="H51">
            <v>5.3380000000000036</v>
          </cell>
          <cell r="I51">
            <v>8.9220000000000006</v>
          </cell>
          <cell r="J51">
            <v>4.9580000000000028</v>
          </cell>
          <cell r="L51">
            <v>13.633000000000001</v>
          </cell>
          <cell r="M51">
            <v>11.380999999999997</v>
          </cell>
          <cell r="N51">
            <v>14.646999999999997</v>
          </cell>
          <cell r="O51">
            <v>6.8809999999999896</v>
          </cell>
          <cell r="Q51">
            <v>24.324000000000005</v>
          </cell>
          <cell r="R51">
            <v>23.152000000000012</v>
          </cell>
          <cell r="S51">
            <v>21.748000000000001</v>
          </cell>
          <cell r="T51">
            <v>23.425000000000011</v>
          </cell>
          <cell r="V51">
            <v>30.50200000000001</v>
          </cell>
          <cell r="W51">
            <v>33.120000000000005</v>
          </cell>
          <cell r="X51">
            <v>29.018000000000001</v>
          </cell>
          <cell r="Y51">
            <v>32.611999999999995</v>
          </cell>
          <cell r="AB51">
            <v>29.631000000000007</v>
          </cell>
          <cell r="AC51">
            <v>32.460999999999999</v>
          </cell>
          <cell r="AD51">
            <v>42.513000000000005</v>
          </cell>
          <cell r="AE51">
            <v>48.505999999999993</v>
          </cell>
          <cell r="AG51">
            <v>36.058435231492332</v>
          </cell>
          <cell r="AH51">
            <v>39.547588211937018</v>
          </cell>
          <cell r="AI51">
            <v>46.287664657073975</v>
          </cell>
          <cell r="AJ51">
            <v>51.081091050889299</v>
          </cell>
          <cell r="AM51">
            <v>3.6689999999999894</v>
          </cell>
          <cell r="AN51">
            <v>-40.245000000000005</v>
          </cell>
          <cell r="AO51">
            <v>-29.199999999999996</v>
          </cell>
          <cell r="AP51">
            <v>24.864000000000001</v>
          </cell>
          <cell r="AQ51">
            <v>46.542000000000016</v>
          </cell>
          <cell r="AR51">
            <v>92.649000000000001</v>
          </cell>
          <cell r="AS51">
            <v>125.252</v>
          </cell>
          <cell r="AT51">
            <v>153.11100000000002</v>
          </cell>
          <cell r="AU51">
            <v>172.97477915139262</v>
          </cell>
          <cell r="AV51">
            <v>203.59713414721665</v>
          </cell>
          <cell r="AW51">
            <v>238.00329595509425</v>
          </cell>
          <cell r="AX51">
            <v>273.04806981873281</v>
          </cell>
          <cell r="AY51">
            <v>300.09568442799929</v>
          </cell>
          <cell r="AZ51">
            <v>332.31199222566812</v>
          </cell>
          <cell r="BA51">
            <v>360.5188601794207</v>
          </cell>
          <cell r="BB51">
            <v>385.31356048117073</v>
          </cell>
          <cell r="BC51">
            <v>408.3335382077567</v>
          </cell>
          <cell r="BD51">
            <v>421.15380696750447</v>
          </cell>
          <cell r="BE51">
            <v>421.44618631479312</v>
          </cell>
        </row>
        <row r="53">
          <cell r="A53" t="str">
            <v xml:space="preserve">     Pretax Margin</v>
          </cell>
          <cell r="G53">
            <v>0.2182366356151674</v>
          </cell>
          <cell r="H53">
            <v>0.20288863549981007</v>
          </cell>
          <cell r="I53">
            <v>0.31843814690556072</v>
          </cell>
          <cell r="J53">
            <v>0.15742681145615048</v>
          </cell>
          <cell r="L53">
            <v>0.35214651030634914</v>
          </cell>
          <cell r="M53">
            <v>0.28732643271901026</v>
          </cell>
          <cell r="N53">
            <v>0.32384089853854819</v>
          </cell>
          <cell r="O53">
            <v>0.16601524802161721</v>
          </cell>
          <cell r="Q53">
            <v>0.42088870431893693</v>
          </cell>
          <cell r="R53">
            <v>0.37164504944137683</v>
          </cell>
          <cell r="S53">
            <v>0.3688602442333786</v>
          </cell>
          <cell r="T53">
            <v>0.36935715299348809</v>
          </cell>
          <cell r="V53">
            <v>0.40048317424471208</v>
          </cell>
          <cell r="W53">
            <v>0.40261113744940014</v>
          </cell>
          <cell r="X53">
            <v>0.35169496660970317</v>
          </cell>
          <cell r="Y53">
            <v>0.3543935145943361</v>
          </cell>
          <cell r="AB53">
            <v>0.30406986290123966</v>
          </cell>
          <cell r="AC53">
            <v>0.32560962153812201</v>
          </cell>
          <cell r="AD53">
            <v>0.38384029903301825</v>
          </cell>
          <cell r="AE53">
            <v>0.39997031515411374</v>
          </cell>
          <cell r="AG53">
            <v>0.31271429778190718</v>
          </cell>
          <cell r="AH53">
            <v>0.325632846640524</v>
          </cell>
          <cell r="AI53">
            <v>0.34375567873132956</v>
          </cell>
          <cell r="AJ53">
            <v>0.35566512414410711</v>
          </cell>
          <cell r="AM53">
            <v>5.4183772927311774E-2</v>
          </cell>
          <cell r="AN53">
            <v>-0.54256093615185508</v>
          </cell>
          <cell r="AO53">
            <v>-0.32097788330475308</v>
          </cell>
          <cell r="AP53">
            <v>0.22261019043270394</v>
          </cell>
          <cell r="AQ53">
            <v>0.28207101775140764</v>
          </cell>
          <cell r="AR53">
            <v>0.38210657857293101</v>
          </cell>
          <cell r="AS53">
            <v>0.37618070801935383</v>
          </cell>
          <cell r="AT53">
            <v>0.35675906163496229</v>
          </cell>
          <cell r="AU53">
            <v>0.33585351287183673</v>
          </cell>
          <cell r="AV53">
            <v>0.3324844465917664</v>
          </cell>
          <cell r="AW53">
            <v>0.3293825880665559</v>
          </cell>
          <cell r="AX53">
            <v>0.32859347614077095</v>
          </cell>
          <cell r="AY53">
            <v>0.31959585084612746</v>
          </cell>
          <cell r="AZ53">
            <v>0.31598711502921001</v>
          </cell>
          <cell r="BA53">
            <v>0.31164392391055257</v>
          </cell>
          <cell r="BB53">
            <v>0.30557545719536666</v>
          </cell>
          <cell r="BC53">
            <v>0.29709321299426716</v>
          </cell>
          <cell r="BD53">
            <v>0.28637468983162551</v>
          </cell>
          <cell r="BE53">
            <v>0.27292714372916493</v>
          </cell>
        </row>
        <row r="55">
          <cell r="A55" t="str">
            <v>Provision for Income Taxes</v>
          </cell>
          <cell r="G55">
            <v>0.191</v>
          </cell>
          <cell r="H55">
            <v>0.18</v>
          </cell>
          <cell r="I55">
            <v>0.32700000000000001</v>
          </cell>
          <cell r="J55">
            <v>0.13800000000000001</v>
          </cell>
          <cell r="L55">
            <v>0.1</v>
          </cell>
          <cell r="M55">
            <v>-7.2869999999999999</v>
          </cell>
          <cell r="N55">
            <v>5.6829999999999998</v>
          </cell>
          <cell r="O55">
            <v>2.67</v>
          </cell>
          <cell r="Q55">
            <v>9.6929999999999996</v>
          </cell>
          <cell r="R55">
            <v>9.2690000000000001</v>
          </cell>
          <cell r="S55">
            <v>8.6910000000000007</v>
          </cell>
          <cell r="T55">
            <v>9.5980000000000008</v>
          </cell>
          <cell r="V55">
            <v>12.217000000000001</v>
          </cell>
          <cell r="W55">
            <v>13.167999999999999</v>
          </cell>
          <cell r="X55">
            <v>11.914</v>
          </cell>
          <cell r="Y55">
            <v>14.054</v>
          </cell>
          <cell r="AB55">
            <v>11.663</v>
          </cell>
          <cell r="AC55">
            <v>13.311999999999999</v>
          </cell>
          <cell r="AD55">
            <v>16.811</v>
          </cell>
          <cell r="AE55">
            <v>18.989999999999998</v>
          </cell>
          <cell r="AG55">
            <v>14.423374092596934</v>
          </cell>
          <cell r="AH55">
            <v>15.819035284774808</v>
          </cell>
          <cell r="AI55">
            <v>18.515065862829591</v>
          </cell>
          <cell r="AJ55">
            <v>20.432436420355721</v>
          </cell>
          <cell r="AM55">
            <v>1.88</v>
          </cell>
          <cell r="AN55">
            <v>1.25</v>
          </cell>
          <cell r="AO55">
            <v>0</v>
          </cell>
          <cell r="AP55">
            <v>0.83599999999999997</v>
          </cell>
          <cell r="AQ55">
            <v>1.1659999999999995</v>
          </cell>
          <cell r="AR55">
            <v>37.250999999999998</v>
          </cell>
          <cell r="AS55">
            <v>51.353000000000002</v>
          </cell>
          <cell r="AT55">
            <v>60.775999999999996</v>
          </cell>
          <cell r="AU55">
            <v>69.189911660557044</v>
          </cell>
          <cell r="AV55">
            <v>81.438853658886657</v>
          </cell>
          <cell r="AW55">
            <v>95.201318382037684</v>
          </cell>
          <cell r="AX55">
            <v>109.21922792749312</v>
          </cell>
          <cell r="AY55">
            <v>120.0382737711997</v>
          </cell>
          <cell r="AZ55">
            <v>132.92479689026723</v>
          </cell>
          <cell r="BA55">
            <v>144.20754407176827</v>
          </cell>
          <cell r="BB55">
            <v>154.12542419246827</v>
          </cell>
          <cell r="BC55">
            <v>163.33341528310268</v>
          </cell>
          <cell r="BD55">
            <v>168.46152278700177</v>
          </cell>
          <cell r="BE55">
            <v>168.57847452591724</v>
          </cell>
        </row>
        <row r="56">
          <cell r="AP56">
            <v>0</v>
          </cell>
        </row>
        <row r="57">
          <cell r="A57" t="str">
            <v xml:space="preserve">     Effective Tax Rate</v>
          </cell>
          <cell r="G57">
            <v>3.3829259652851607E-2</v>
          </cell>
          <cell r="H57">
            <v>3.372049456725363E-2</v>
          </cell>
          <cell r="I57">
            <v>3.665097511768662E-2</v>
          </cell>
          <cell r="J57">
            <v>2.7833803953206924E-2</v>
          </cell>
          <cell r="L57">
            <v>7.3351426685249023E-3</v>
          </cell>
          <cell r="M57">
            <v>-0.64027765574202633</v>
          </cell>
          <cell r="N57">
            <v>0.38799754215880394</v>
          </cell>
          <cell r="O57">
            <v>0.38802499636680771</v>
          </cell>
          <cell r="Q57">
            <v>0.39849531327084353</v>
          </cell>
          <cell r="R57">
            <v>0.40035418106427073</v>
          </cell>
          <cell r="S57">
            <v>0.39962295383483543</v>
          </cell>
          <cell r="T57">
            <v>0.4097331910352186</v>
          </cell>
          <cell r="V57">
            <v>0.40053111271392028</v>
          </cell>
          <cell r="W57">
            <v>0.39758454106280183</v>
          </cell>
          <cell r="X57">
            <v>0.41057274794954851</v>
          </cell>
          <cell r="Y57">
            <v>0.43094566417269725</v>
          </cell>
          <cell r="AB57">
            <v>0.39360804562788965</v>
          </cell>
          <cell r="AC57">
            <v>0.41009211053263916</v>
          </cell>
          <cell r="AD57">
            <v>0.39543198551031444</v>
          </cell>
          <cell r="AE57">
            <v>0.39149795901537954</v>
          </cell>
          <cell r="AG57">
            <v>0.4</v>
          </cell>
          <cell r="AH57">
            <v>0.4</v>
          </cell>
          <cell r="AI57">
            <v>0.4</v>
          </cell>
          <cell r="AJ57">
            <v>0.4</v>
          </cell>
          <cell r="AM57">
            <v>0.51240119923685068</v>
          </cell>
          <cell r="AN57">
            <v>-3.1059758976270342E-2</v>
          </cell>
          <cell r="AO57">
            <v>0</v>
          </cell>
          <cell r="AP57">
            <v>3.362290862290862E-2</v>
          </cell>
          <cell r="AQ57">
            <v>2.5052640625671418E-2</v>
          </cell>
          <cell r="AR57">
            <v>0.40206586147718809</v>
          </cell>
          <cell r="AS57">
            <v>0.40999744515057646</v>
          </cell>
          <cell r="AT57">
            <v>0.39694078152451484</v>
          </cell>
          <cell r="AU57">
            <v>0.39999999999999997</v>
          </cell>
          <cell r="AV57">
            <v>0.39999999999999997</v>
          </cell>
          <cell r="AW57">
            <v>0.39999999999999997</v>
          </cell>
          <cell r="AX57">
            <v>0.39999999999999997</v>
          </cell>
          <cell r="AY57">
            <v>0.39999999999999997</v>
          </cell>
          <cell r="AZ57">
            <v>0.39999999999999997</v>
          </cell>
          <cell r="BA57">
            <v>0.39999999999999997</v>
          </cell>
          <cell r="BB57">
            <v>0.39999999999999997</v>
          </cell>
          <cell r="BC57">
            <v>0.39999999999999997</v>
          </cell>
          <cell r="BD57">
            <v>0.39999999999999997</v>
          </cell>
          <cell r="BE57">
            <v>0.39999999999999997</v>
          </cell>
        </row>
        <row r="58">
          <cell r="A58" t="str">
            <v xml:space="preserve">     Statutory Tax Rate</v>
          </cell>
          <cell r="Q58">
            <v>0.38</v>
          </cell>
          <cell r="R58">
            <v>0.38</v>
          </cell>
          <cell r="S58">
            <v>0.38</v>
          </cell>
          <cell r="T58">
            <v>0.38</v>
          </cell>
          <cell r="V58">
            <v>0.38</v>
          </cell>
          <cell r="W58">
            <v>0.38</v>
          </cell>
          <cell r="X58">
            <v>0.38</v>
          </cell>
          <cell r="Y58">
            <v>0.38</v>
          </cell>
          <cell r="AB58">
            <v>0.38</v>
          </cell>
          <cell r="AC58">
            <v>0.38</v>
          </cell>
          <cell r="AD58">
            <v>0.38</v>
          </cell>
          <cell r="AE58">
            <v>0.38</v>
          </cell>
          <cell r="AG58">
            <v>0.38</v>
          </cell>
          <cell r="AH58">
            <v>0.38</v>
          </cell>
          <cell r="AI58">
            <v>0.38</v>
          </cell>
          <cell r="AJ58">
            <v>0.38</v>
          </cell>
          <cell r="AO58">
            <v>0.38300000000000001</v>
          </cell>
          <cell r="AP58">
            <v>0.40200000000000002</v>
          </cell>
          <cell r="AQ58">
            <v>0.40100000000000002</v>
          </cell>
          <cell r="AR58">
            <v>0.38</v>
          </cell>
          <cell r="AS58">
            <v>0.38</v>
          </cell>
          <cell r="AT58">
            <v>0.38</v>
          </cell>
          <cell r="AU58">
            <v>0.38</v>
          </cell>
          <cell r="AV58">
            <v>0.38</v>
          </cell>
          <cell r="AW58">
            <v>0.38</v>
          </cell>
          <cell r="AX58">
            <v>0.38</v>
          </cell>
          <cell r="AY58">
            <v>0.38</v>
          </cell>
          <cell r="AZ58">
            <v>0.38</v>
          </cell>
          <cell r="BA58">
            <v>0.38</v>
          </cell>
          <cell r="BB58">
            <v>0.38</v>
          </cell>
          <cell r="BC58">
            <v>0.38</v>
          </cell>
          <cell r="BD58">
            <v>0.38</v>
          </cell>
          <cell r="BE58">
            <v>0.38</v>
          </cell>
        </row>
        <row r="60">
          <cell r="A60" t="str">
            <v>Net Income</v>
          </cell>
          <cell r="G60">
            <v>5.4549999999999956</v>
          </cell>
          <cell r="H60">
            <v>5.1580000000000039</v>
          </cell>
          <cell r="I60">
            <v>8.5950000000000006</v>
          </cell>
          <cell r="J60">
            <v>4.8200000000000029</v>
          </cell>
          <cell r="L60">
            <v>13.533000000000001</v>
          </cell>
          <cell r="M60">
            <v>18.667999999999996</v>
          </cell>
          <cell r="N60">
            <v>8.9639999999999969</v>
          </cell>
          <cell r="O60">
            <v>4.2109999999999896</v>
          </cell>
          <cell r="Q60">
            <v>14.631000000000006</v>
          </cell>
          <cell r="R60">
            <v>13.883000000000012</v>
          </cell>
          <cell r="S60">
            <v>13.057</v>
          </cell>
          <cell r="T60">
            <v>13.827000000000011</v>
          </cell>
          <cell r="V60">
            <v>18.285000000000011</v>
          </cell>
          <cell r="W60">
            <v>19.952000000000005</v>
          </cell>
          <cell r="X60">
            <v>17.103999999999999</v>
          </cell>
          <cell r="Y60">
            <v>18.557999999999993</v>
          </cell>
          <cell r="AB60">
            <v>17.968000000000007</v>
          </cell>
          <cell r="AC60">
            <v>19.149000000000001</v>
          </cell>
          <cell r="AD60">
            <v>25.702000000000005</v>
          </cell>
          <cell r="AE60">
            <v>29.515999999999995</v>
          </cell>
          <cell r="AG60">
            <v>21.635061138895399</v>
          </cell>
          <cell r="AH60">
            <v>23.728552927162212</v>
          </cell>
          <cell r="AI60">
            <v>27.772598794244384</v>
          </cell>
          <cell r="AJ60">
            <v>30.648654630533578</v>
          </cell>
          <cell r="AM60">
            <v>1.7889999999999895</v>
          </cell>
          <cell r="AN60">
            <v>-41.495000000000005</v>
          </cell>
          <cell r="AO60">
            <v>-29.199999999999996</v>
          </cell>
          <cell r="AP60">
            <v>24.028000000000002</v>
          </cell>
          <cell r="AQ60">
            <v>45.376000000000019</v>
          </cell>
          <cell r="AR60">
            <v>55.398000000000003</v>
          </cell>
          <cell r="AS60">
            <v>73.899000000000001</v>
          </cell>
          <cell r="AT60">
            <v>92.335000000000008</v>
          </cell>
          <cell r="AU60">
            <v>103.78486749083558</v>
          </cell>
          <cell r="AV60">
            <v>122.15828048832999</v>
          </cell>
          <cell r="AW60">
            <v>142.80197757305655</v>
          </cell>
          <cell r="AX60">
            <v>163.82884189123968</v>
          </cell>
          <cell r="AY60">
            <v>180.05741065679959</v>
          </cell>
          <cell r="AZ60">
            <v>199.38719533540089</v>
          </cell>
          <cell r="BA60">
            <v>216.31131610765243</v>
          </cell>
          <cell r="BB60">
            <v>231.18813628870245</v>
          </cell>
          <cell r="BC60">
            <v>245.00012292465402</v>
          </cell>
          <cell r="BD60">
            <v>252.6922841805027</v>
          </cell>
          <cell r="BE60">
            <v>252.86771178887588</v>
          </cell>
        </row>
        <row r="62">
          <cell r="A62" t="str">
            <v xml:space="preserve">     Net Income Margin</v>
          </cell>
          <cell r="G62">
            <v>0.21085385180317714</v>
          </cell>
          <cell r="H62">
            <v>0.19604713036868124</v>
          </cell>
          <cell r="I62">
            <v>0.30676707830680278</v>
          </cell>
          <cell r="J62">
            <v>0.15304502444910151</v>
          </cell>
          <cell r="L62">
            <v>0.34956346541302891</v>
          </cell>
          <cell r="M62">
            <v>0.47129512749305719</v>
          </cell>
          <cell r="N62">
            <v>0.19819142585509292</v>
          </cell>
          <cell r="O62">
            <v>0.10159718201119451</v>
          </cell>
          <cell r="Q62">
            <v>0.25316652823920277</v>
          </cell>
          <cell r="R62">
            <v>0.22285540002568399</v>
          </cell>
          <cell r="S62">
            <v>0.22145522388059702</v>
          </cell>
          <cell r="T62">
            <v>0.21801926806578278</v>
          </cell>
          <cell r="V62">
            <v>0.24007720284127473</v>
          </cell>
          <cell r="W62">
            <v>0.24253917313980775</v>
          </cell>
          <cell r="X62">
            <v>0.2072985977287326</v>
          </cell>
          <cell r="Y62">
            <v>0.20166916606898344</v>
          </cell>
          <cell r="AB62">
            <v>0.1843855184303424</v>
          </cell>
          <cell r="AC62">
            <v>0.19207968463181971</v>
          </cell>
          <cell r="AD62">
            <v>0.23205756746751902</v>
          </cell>
          <cell r="AE62">
            <v>0.24338275310454008</v>
          </cell>
          <cell r="AG62">
            <v>0.18762857866914431</v>
          </cell>
          <cell r="AH62">
            <v>0.19537970798431439</v>
          </cell>
          <cell r="AI62">
            <v>0.20625340723879773</v>
          </cell>
          <cell r="AJ62">
            <v>0.21339907448646425</v>
          </cell>
          <cell r="AM62">
            <v>2.6419942700180016E-2</v>
          </cell>
          <cell r="AN62">
            <v>-0.55941274805867136</v>
          </cell>
          <cell r="AO62">
            <v>-0.32097788330475308</v>
          </cell>
          <cell r="AP62">
            <v>0.21512538834125686</v>
          </cell>
          <cell r="AQ62">
            <v>0.27500439391276427</v>
          </cell>
          <cell r="AR62">
            <v>0.22847456788290463</v>
          </cell>
          <cell r="AS62">
            <v>0.2219475788164838</v>
          </cell>
          <cell r="AT62">
            <v>0.21514684089362776</v>
          </cell>
          <cell r="AU62">
            <v>0.20151210772310207</v>
          </cell>
          <cell r="AV62">
            <v>0.19949066795505982</v>
          </cell>
          <cell r="AW62">
            <v>0.19762955283993355</v>
          </cell>
          <cell r="AX62">
            <v>0.19715608568446255</v>
          </cell>
          <cell r="AY62">
            <v>0.1917575105076765</v>
          </cell>
          <cell r="AZ62">
            <v>0.18959226901752604</v>
          </cell>
          <cell r="BA62">
            <v>0.18698635434633157</v>
          </cell>
          <cell r="BB62">
            <v>0.18334527431722003</v>
          </cell>
          <cell r="BC62">
            <v>0.1782559277965603</v>
          </cell>
          <cell r="BD62">
            <v>0.1718248138989753</v>
          </cell>
          <cell r="BE62">
            <v>0.16375628623749897</v>
          </cell>
        </row>
        <row r="64">
          <cell r="A64" t="str">
            <v>Earnings per share - Basic</v>
          </cell>
          <cell r="Y64">
            <v>0.2511435299212384</v>
          </cell>
          <cell r="AB64">
            <v>0.24057412167952022</v>
          </cell>
          <cell r="AC64">
            <v>0.25254203758654797</v>
          </cell>
          <cell r="AD64">
            <v>0.33896472139795586</v>
          </cell>
          <cell r="AE64">
            <v>0.3842478682548981</v>
          </cell>
          <cell r="AG64">
            <v>0.2816515151844744</v>
          </cell>
          <cell r="AH64">
            <v>0.30890519985891052</v>
          </cell>
          <cell r="AI64">
            <v>0.36155176455437593</v>
          </cell>
          <cell r="AJ64">
            <v>0.39899309549610856</v>
          </cell>
          <cell r="AO64">
            <v>-1.1683738796414851</v>
          </cell>
          <cell r="AP64" t="e">
            <v>#DIV/0!</v>
          </cell>
          <cell r="AQ64">
            <v>8.0816908097839022</v>
          </cell>
          <cell r="AR64">
            <v>1.6086767139994775</v>
          </cell>
          <cell r="AS64">
            <v>1.0212122049637942</v>
          </cell>
          <cell r="AT64">
            <v>1.2020438716396538</v>
          </cell>
          <cell r="AU64">
            <v>1.3511015750938695</v>
          </cell>
        </row>
        <row r="66">
          <cell r="A66" t="str">
            <v>Shares Out. - Basic</v>
          </cell>
          <cell r="Y66">
            <v>73.894000000000005</v>
          </cell>
          <cell r="AB66">
            <v>74.688000000000002</v>
          </cell>
          <cell r="AC66">
            <v>75.825000000000003</v>
          </cell>
          <cell r="AD66">
            <v>75.825000000000003</v>
          </cell>
          <cell r="AE66">
            <v>76.814999999999998</v>
          </cell>
          <cell r="AG66">
            <v>76.814999999999998</v>
          </cell>
          <cell r="AH66">
            <v>76.814999999999998</v>
          </cell>
          <cell r="AI66">
            <v>76.814999999999998</v>
          </cell>
          <cell r="AJ66">
            <v>76.814999999999998</v>
          </cell>
          <cell r="AO66">
            <v>24.992000000000001</v>
          </cell>
          <cell r="AP66" t="e">
            <v>#DIV/0!</v>
          </cell>
          <cell r="AQ66">
            <v>5.6146666666666674</v>
          </cell>
          <cell r="AR66">
            <v>34.436999999999998</v>
          </cell>
          <cell r="AS66">
            <v>72.364000000000004</v>
          </cell>
          <cell r="AT66">
            <v>76.814999999999998</v>
          </cell>
          <cell r="AU66">
            <v>76.814999999999998</v>
          </cell>
        </row>
        <row r="68">
          <cell r="A68" t="str">
            <v>Dividends on &amp; Provision of Preferred Stock</v>
          </cell>
          <cell r="G68">
            <v>0</v>
          </cell>
          <cell r="H68">
            <v>0</v>
          </cell>
          <cell r="I68">
            <v>0</v>
          </cell>
          <cell r="J68">
            <v>0</v>
          </cell>
          <cell r="L68">
            <v>0</v>
          </cell>
          <cell r="M68">
            <v>0</v>
          </cell>
          <cell r="N68">
            <v>0</v>
          </cell>
          <cell r="O68">
            <v>0</v>
          </cell>
          <cell r="Q68">
            <v>0</v>
          </cell>
          <cell r="R68">
            <v>0</v>
          </cell>
          <cell r="S68">
            <v>0</v>
          </cell>
          <cell r="T68">
            <v>0</v>
          </cell>
          <cell r="V68">
            <v>0</v>
          </cell>
          <cell r="W68">
            <v>0</v>
          </cell>
          <cell r="X68">
            <v>0</v>
          </cell>
          <cell r="Y68">
            <v>0</v>
          </cell>
          <cell r="AB68">
            <v>0</v>
          </cell>
          <cell r="AC68">
            <v>0</v>
          </cell>
          <cell r="AD68">
            <v>0</v>
          </cell>
          <cell r="AE68">
            <v>0</v>
          </cell>
          <cell r="AG68">
            <v>0</v>
          </cell>
          <cell r="AH68">
            <v>0</v>
          </cell>
          <cell r="AI68">
            <v>0</v>
          </cell>
          <cell r="AJ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row>
        <row r="70">
          <cell r="A70" t="str">
            <v>Net Income to common shareholders</v>
          </cell>
          <cell r="G70">
            <v>5.4549999999999956</v>
          </cell>
          <cell r="H70">
            <v>5.1580000000000039</v>
          </cell>
          <cell r="I70">
            <v>8.5950000000000006</v>
          </cell>
          <cell r="J70">
            <v>4.8200000000000029</v>
          </cell>
          <cell r="L70">
            <v>13.533000000000001</v>
          </cell>
          <cell r="M70">
            <v>18.667999999999996</v>
          </cell>
          <cell r="N70">
            <v>8.9639999999999969</v>
          </cell>
          <cell r="O70">
            <v>4.2109999999999896</v>
          </cell>
          <cell r="Q70">
            <v>14.631000000000006</v>
          </cell>
          <cell r="R70">
            <v>13.883000000000012</v>
          </cell>
          <cell r="S70">
            <v>13.057</v>
          </cell>
          <cell r="T70">
            <v>13.827000000000011</v>
          </cell>
          <cell r="V70">
            <v>18.285000000000011</v>
          </cell>
          <cell r="W70">
            <v>19.952000000000005</v>
          </cell>
          <cell r="X70">
            <v>17.103999999999999</v>
          </cell>
          <cell r="Y70">
            <v>18.557999999999993</v>
          </cell>
          <cell r="AB70">
            <v>17.968000000000007</v>
          </cell>
          <cell r="AC70">
            <v>19.149000000000001</v>
          </cell>
          <cell r="AD70">
            <v>25.702000000000005</v>
          </cell>
          <cell r="AE70">
            <v>29.515999999999995</v>
          </cell>
          <cell r="AG70">
            <v>21.635061138895399</v>
          </cell>
          <cell r="AH70">
            <v>23.728552927162212</v>
          </cell>
          <cell r="AI70">
            <v>27.772598794244384</v>
          </cell>
          <cell r="AJ70">
            <v>30.648654630533578</v>
          </cell>
          <cell r="AM70">
            <v>1.7889999999999895</v>
          </cell>
          <cell r="AN70">
            <v>-41.495000000000005</v>
          </cell>
          <cell r="AO70">
            <v>-29.199999999999996</v>
          </cell>
          <cell r="AP70">
            <v>24.028000000000002</v>
          </cell>
          <cell r="AQ70">
            <v>45.376000000000019</v>
          </cell>
          <cell r="AR70">
            <v>55.398000000000003</v>
          </cell>
          <cell r="AS70">
            <v>73.899000000000001</v>
          </cell>
          <cell r="AT70">
            <v>92.335000000000008</v>
          </cell>
          <cell r="AU70">
            <v>103.78486749083558</v>
          </cell>
          <cell r="AV70">
            <v>122.15828048832999</v>
          </cell>
          <cell r="AW70">
            <v>142.80197757305655</v>
          </cell>
          <cell r="AX70">
            <v>163.82884189123968</v>
          </cell>
          <cell r="AY70">
            <v>180.05741065679959</v>
          </cell>
          <cell r="AZ70">
            <v>199.38719533540089</v>
          </cell>
          <cell r="BA70">
            <v>216.31131610765243</v>
          </cell>
          <cell r="BB70">
            <v>231.18813628870245</v>
          </cell>
          <cell r="BC70">
            <v>245.00012292465402</v>
          </cell>
          <cell r="BD70">
            <v>252.6922841805027</v>
          </cell>
          <cell r="BE70">
            <v>252.86771178887588</v>
          </cell>
        </row>
        <row r="72">
          <cell r="A72" t="str">
            <v>EPS (GAAP) - Fully Diluted</v>
          </cell>
          <cell r="L72">
            <v>0.16778248902774678</v>
          </cell>
          <cell r="M72">
            <v>0.23231041091117244</v>
          </cell>
          <cell r="N72">
            <v>0.11196882260361234</v>
          </cell>
          <cell r="O72">
            <v>5.2797211564983938E-2</v>
          </cell>
          <cell r="Q72">
            <v>0.19324545646661037</v>
          </cell>
          <cell r="R72">
            <v>0.17789823037199365</v>
          </cell>
          <cell r="S72">
            <v>0.16856006816245384</v>
          </cell>
          <cell r="T72">
            <v>0.17789414095669417</v>
          </cell>
          <cell r="V72">
            <v>0.23545849054174139</v>
          </cell>
          <cell r="W72">
            <v>0.2551406649616369</v>
          </cell>
          <cell r="X72">
            <v>0.21816604803632697</v>
          </cell>
          <cell r="Y72">
            <v>0.23561226433060359</v>
          </cell>
          <cell r="AB72">
            <v>0.22735382318330788</v>
          </cell>
          <cell r="AC72">
            <v>0.24226973684210526</v>
          </cell>
          <cell r="AD72">
            <v>0.32422545160964783</v>
          </cell>
          <cell r="AE72">
            <v>0.37094382304888773</v>
          </cell>
          <cell r="AG72">
            <v>0.2718997252594621</v>
          </cell>
          <cell r="AH72">
            <v>0.29746211517064325</v>
          </cell>
          <cell r="AI72">
            <v>0.35937627839343145</v>
          </cell>
          <cell r="AJ72">
            <v>0.40979615764853022</v>
          </cell>
          <cell r="AM72">
            <v>0.51645496535796465</v>
          </cell>
          <cell r="AN72">
            <v>-10.848366013071896</v>
          </cell>
          <cell r="AO72">
            <v>-6.8932955618508016</v>
          </cell>
          <cell r="AP72">
            <v>0.31400940930475696</v>
          </cell>
          <cell r="AQ72">
            <v>0.56552463327392621</v>
          </cell>
          <cell r="AR72">
            <v>0.71726781015022378</v>
          </cell>
          <cell r="AS72">
            <v>0.94433280834193234</v>
          </cell>
          <cell r="AT72">
            <v>1.1654302600398216</v>
          </cell>
          <cell r="AU72">
            <v>1.3330961432302828</v>
          </cell>
          <cell r="AV72">
            <v>1.6627843384680825</v>
          </cell>
          <cell r="AW72">
            <v>1.9176776757888025</v>
          </cell>
          <cell r="AX72">
            <v>2.1708931810606309</v>
          </cell>
          <cell r="AY72">
            <v>2.3547351134267287</v>
          </cell>
          <cell r="AZ72">
            <v>2.5738638621977987</v>
          </cell>
          <cell r="BA72">
            <v>2.7567486609842011</v>
          </cell>
          <cell r="BB72">
            <v>2.9092674271003922</v>
          </cell>
          <cell r="BC72">
            <v>3.0447619920022722</v>
          </cell>
          <cell r="BD72">
            <v>3.1018090246188623</v>
          </cell>
          <cell r="BE72">
            <v>3.0663231532578341</v>
          </cell>
          <cell r="BJ72">
            <v>0.15104195547677568</v>
          </cell>
          <cell r="BK72">
            <v>3.5634405524971102E-2</v>
          </cell>
        </row>
        <row r="74">
          <cell r="A74" t="str">
            <v>Pre-tax Stock Options Expense</v>
          </cell>
          <cell r="L74">
            <v>0</v>
          </cell>
          <cell r="M74">
            <v>0</v>
          </cell>
          <cell r="N74">
            <v>0</v>
          </cell>
          <cell r="O74">
            <v>0</v>
          </cell>
          <cell r="Q74">
            <v>0</v>
          </cell>
          <cell r="R74">
            <v>0</v>
          </cell>
          <cell r="S74">
            <v>0</v>
          </cell>
          <cell r="T74">
            <v>0</v>
          </cell>
          <cell r="V74">
            <v>2.4</v>
          </cell>
          <cell r="W74">
            <v>3</v>
          </cell>
          <cell r="X74">
            <v>3.3</v>
          </cell>
          <cell r="Y74">
            <v>3.2</v>
          </cell>
          <cell r="AB74">
            <v>3.5630000000000002</v>
          </cell>
          <cell r="AC74">
            <v>3.9750000000000001</v>
          </cell>
          <cell r="AD74">
            <v>4.0510000000000002</v>
          </cell>
          <cell r="AE74">
            <v>3.7</v>
          </cell>
          <cell r="AG74">
            <v>5.4</v>
          </cell>
          <cell r="AH74">
            <v>5.4</v>
          </cell>
          <cell r="AI74">
            <v>5.4</v>
          </cell>
          <cell r="AJ74">
            <v>5.4</v>
          </cell>
          <cell r="AQ74">
            <v>0</v>
          </cell>
          <cell r="AR74">
            <v>0</v>
          </cell>
          <cell r="AS74">
            <v>11.899999999999999</v>
          </cell>
          <cell r="AT74">
            <v>15.289000000000001</v>
          </cell>
          <cell r="AU74">
            <v>21.6</v>
          </cell>
          <cell r="AV74">
            <v>15</v>
          </cell>
          <cell r="AW74">
            <v>14</v>
          </cell>
          <cell r="AX74">
            <v>13</v>
          </cell>
          <cell r="AY74">
            <v>12</v>
          </cell>
          <cell r="AZ74">
            <v>11</v>
          </cell>
          <cell r="BA74">
            <v>5</v>
          </cell>
          <cell r="BB74">
            <v>4</v>
          </cell>
          <cell r="BC74">
            <v>3</v>
          </cell>
          <cell r="BD74">
            <v>2</v>
          </cell>
          <cell r="BE74">
            <v>2</v>
          </cell>
        </row>
        <row r="75">
          <cell r="A75" t="str">
            <v>Amortization of Intangibles</v>
          </cell>
          <cell r="V75">
            <v>0.39050000000000001</v>
          </cell>
          <cell r="W75">
            <v>1.498</v>
          </cell>
          <cell r="X75">
            <v>0.8</v>
          </cell>
          <cell r="Y75">
            <v>3.5115000000000003</v>
          </cell>
          <cell r="AB75">
            <v>3.8439999999999999</v>
          </cell>
          <cell r="AC75">
            <v>3.7759999999999998</v>
          </cell>
          <cell r="AD75">
            <v>3.6960000000000002</v>
          </cell>
          <cell r="AE75">
            <v>3.6</v>
          </cell>
          <cell r="AG75">
            <v>3.35</v>
          </cell>
          <cell r="AH75">
            <v>3.35</v>
          </cell>
          <cell r="AI75">
            <v>3.3</v>
          </cell>
          <cell r="AJ75">
            <v>3.3</v>
          </cell>
          <cell r="AS75">
            <v>6.2000000000000011</v>
          </cell>
          <cell r="AT75">
            <v>14.915999999999999</v>
          </cell>
          <cell r="AU75">
            <v>13.3</v>
          </cell>
          <cell r="AV75">
            <v>11</v>
          </cell>
          <cell r="AW75">
            <v>9</v>
          </cell>
          <cell r="AX75">
            <v>2.4</v>
          </cell>
          <cell r="AY75">
            <v>0</v>
          </cell>
          <cell r="AZ75">
            <v>0</v>
          </cell>
          <cell r="BA75">
            <v>0</v>
          </cell>
          <cell r="BB75">
            <v>0</v>
          </cell>
          <cell r="BC75">
            <v>0</v>
          </cell>
          <cell r="BD75">
            <v>0</v>
          </cell>
          <cell r="BE75">
            <v>0</v>
          </cell>
        </row>
        <row r="77">
          <cell r="A77" t="str">
            <v>Pro Forma (Cash) Net Income</v>
          </cell>
          <cell r="L77">
            <v>13.533000000000001</v>
          </cell>
          <cell r="M77">
            <v>18.667999999999996</v>
          </cell>
          <cell r="N77">
            <v>8.9639999999999969</v>
          </cell>
          <cell r="O77">
            <v>4.2109999999999896</v>
          </cell>
          <cell r="Q77">
            <v>14.631000000000006</v>
          </cell>
          <cell r="R77">
            <v>13.883000000000012</v>
          </cell>
          <cell r="S77">
            <v>13.057</v>
          </cell>
          <cell r="T77">
            <v>13.827000000000011</v>
          </cell>
          <cell r="V77">
            <v>19.957817929971817</v>
          </cell>
          <cell r="W77">
            <v>22.661664734299524</v>
          </cell>
          <cell r="X77">
            <v>19.520651733406851</v>
          </cell>
          <cell r="Y77">
            <v>22.377208174904936</v>
          </cell>
          <cell r="AB77">
            <v>22.459545206034228</v>
          </cell>
          <cell r="AC77">
            <v>23.721376051261515</v>
          </cell>
          <cell r="AD77">
            <v>30.3855884082516</v>
          </cell>
          <cell r="AE77">
            <v>33.958064899187725</v>
          </cell>
          <cell r="AG77">
            <v>26.885061138895399</v>
          </cell>
          <cell r="AH77">
            <v>28.978552927162212</v>
          </cell>
          <cell r="AI77">
            <v>32.992598794244387</v>
          </cell>
          <cell r="AJ77">
            <v>35.868654630533577</v>
          </cell>
          <cell r="AQ77">
            <v>45.376000000000019</v>
          </cell>
          <cell r="AR77">
            <v>55.398000000000003</v>
          </cell>
          <cell r="AS77">
            <v>84.578046242774562</v>
          </cell>
          <cell r="AT77">
            <v>110.55040369405204</v>
          </cell>
          <cell r="AU77">
            <v>124.72486749083558</v>
          </cell>
          <cell r="AV77">
            <v>137.75828048833</v>
          </cell>
          <cell r="AW77">
            <v>156.60197757305656</v>
          </cell>
          <cell r="AX77">
            <v>173.06884189123969</v>
          </cell>
          <cell r="AY77">
            <v>187.25741065679958</v>
          </cell>
          <cell r="AZ77">
            <v>205.98719533540088</v>
          </cell>
          <cell r="BA77">
            <v>219.31131610765243</v>
          </cell>
          <cell r="BB77">
            <v>233.58813628870246</v>
          </cell>
          <cell r="BC77">
            <v>246.80012292465403</v>
          </cell>
          <cell r="BD77">
            <v>253.89228418050268</v>
          </cell>
          <cell r="BE77">
            <v>254.06771178887587</v>
          </cell>
        </row>
        <row r="79">
          <cell r="A79" t="str">
            <v>Pro Forma (Cash) EPS</v>
          </cell>
          <cell r="L79">
            <v>0.16778248902774678</v>
          </cell>
          <cell r="M79">
            <v>0.23231041091117244</v>
          </cell>
          <cell r="N79">
            <v>0.11196882260361234</v>
          </cell>
          <cell r="O79">
            <v>5.2797211564983938E-2</v>
          </cell>
          <cell r="Q79">
            <v>0.19324545646661037</v>
          </cell>
          <cell r="R79">
            <v>0.17789823037199365</v>
          </cell>
          <cell r="S79">
            <v>0.16856006816245384</v>
          </cell>
          <cell r="T79">
            <v>0.17789414095669417</v>
          </cell>
          <cell r="V79">
            <v>0.25699959990692167</v>
          </cell>
          <cell r="W79">
            <v>0.28979110913426498</v>
          </cell>
          <cell r="X79">
            <v>0.24899108066948367</v>
          </cell>
          <cell r="Y79">
            <v>0.28410090998419268</v>
          </cell>
          <cell r="AB79">
            <v>0.28418652435163705</v>
          </cell>
          <cell r="AC79">
            <v>0.30011862413033291</v>
          </cell>
          <cell r="AD79">
            <v>0.38330795751654556</v>
          </cell>
          <cell r="AE79">
            <v>0.4267696983685777</v>
          </cell>
          <cell r="AG79">
            <v>0.33787936582751543</v>
          </cell>
          <cell r="AH79">
            <v>0.36327633104127133</v>
          </cell>
          <cell r="AI79">
            <v>0.42692286224436315</v>
          </cell>
          <cell r="AJ79">
            <v>0.4795915848446794</v>
          </cell>
          <cell r="AQ79">
            <v>0.56552463327392621</v>
          </cell>
          <cell r="AR79">
            <v>0.71726781015022378</v>
          </cell>
          <cell r="AS79">
            <v>1.0807970870040611</v>
          </cell>
          <cell r="AT79">
            <v>1.3953407237197848</v>
          </cell>
          <cell r="AU79">
            <v>1.6020663111760778</v>
          </cell>
          <cell r="AV79">
            <v>1.8751271741433124</v>
          </cell>
          <cell r="AW79">
            <v>2.1029969015841647</v>
          </cell>
          <cell r="AX79">
            <v>2.2933322629795323</v>
          </cell>
          <cell r="AY79">
            <v>2.4488944860114428</v>
          </cell>
          <cell r="AZ79">
            <v>2.6590624200185746</v>
          </cell>
          <cell r="BA79">
            <v>2.7949817323360335</v>
          </cell>
          <cell r="BB79">
            <v>2.9394689847457278</v>
          </cell>
          <cell r="BC79">
            <v>3.0671316607199062</v>
          </cell>
          <cell r="BD79">
            <v>3.1165390779784805</v>
          </cell>
          <cell r="BE79">
            <v>3.0808745871197485</v>
          </cell>
          <cell r="BJ79">
            <v>0.11907182286459705</v>
          </cell>
          <cell r="BK79">
            <v>4.9398648871693096E-2</v>
          </cell>
        </row>
        <row r="81">
          <cell r="A81" t="str">
            <v>Shares Out. - Fully Diluted</v>
          </cell>
          <cell r="L81">
            <v>80.658000000000001</v>
          </cell>
          <cell r="M81">
            <v>80.358000000000004</v>
          </cell>
          <cell r="N81">
            <v>80.058000000000007</v>
          </cell>
          <cell r="O81">
            <v>79.75800000000001</v>
          </cell>
          <cell r="Q81">
            <v>75.712000000000003</v>
          </cell>
          <cell r="R81">
            <v>78.039000000000001</v>
          </cell>
          <cell r="S81">
            <v>77.462000000000003</v>
          </cell>
          <cell r="T81">
            <v>77.725999999999999</v>
          </cell>
          <cell r="V81">
            <v>77.656999999999996</v>
          </cell>
          <cell r="W81">
            <v>78.2</v>
          </cell>
          <cell r="X81">
            <v>78.399000000000001</v>
          </cell>
          <cell r="Y81">
            <v>78.765000000000001</v>
          </cell>
          <cell r="AB81">
            <v>79.031000000000006</v>
          </cell>
          <cell r="AC81">
            <v>79.040000000000006</v>
          </cell>
          <cell r="AD81">
            <v>79.272000000000006</v>
          </cell>
          <cell r="AE81">
            <v>79.569999999999993</v>
          </cell>
          <cell r="AG81">
            <v>79.569999999999993</v>
          </cell>
          <cell r="AH81">
            <v>79.77</v>
          </cell>
          <cell r="AI81">
            <v>77.28</v>
          </cell>
          <cell r="AJ81">
            <v>74.790000000000006</v>
          </cell>
          <cell r="AM81">
            <v>3.464</v>
          </cell>
          <cell r="AN81">
            <v>3.8250000000000002</v>
          </cell>
          <cell r="AO81">
            <v>4.2359999999999998</v>
          </cell>
          <cell r="AP81">
            <v>76.52</v>
          </cell>
          <cell r="AQ81">
            <v>80.236999999999995</v>
          </cell>
          <cell r="AR81">
            <v>77.234750000000005</v>
          </cell>
          <cell r="AS81">
            <v>78.255250000000004</v>
          </cell>
          <cell r="AT81">
            <v>79.228250000000003</v>
          </cell>
          <cell r="AU81">
            <v>77.852499999999992</v>
          </cell>
          <cell r="AV81">
            <v>73.466099999999997</v>
          </cell>
          <cell r="AW81">
            <v>74.466099999999997</v>
          </cell>
          <cell r="AX81">
            <v>75.466099999999997</v>
          </cell>
          <cell r="AY81">
            <v>76.466099999999997</v>
          </cell>
          <cell r="AZ81">
            <v>77.466099999999997</v>
          </cell>
          <cell r="BA81">
            <v>78.466099999999997</v>
          </cell>
          <cell r="BB81">
            <v>79.466099999999997</v>
          </cell>
          <cell r="BC81">
            <v>80.466099999999997</v>
          </cell>
          <cell r="BD81">
            <v>81.466099999999997</v>
          </cell>
          <cell r="BE81">
            <v>82.466099999999997</v>
          </cell>
        </row>
        <row r="82">
          <cell r="A82" t="str">
            <v>Period End Shares Basic (MM)</v>
          </cell>
          <cell r="AM82">
            <v>3.5</v>
          </cell>
          <cell r="AN82">
            <v>3.5</v>
          </cell>
          <cell r="AO82">
            <v>3.5</v>
          </cell>
          <cell r="AP82">
            <v>3.5</v>
          </cell>
          <cell r="AQ82">
            <v>3.5</v>
          </cell>
          <cell r="AR82">
            <v>34.436999999999998</v>
          </cell>
          <cell r="AS82">
            <v>72.364000000000004</v>
          </cell>
          <cell r="AT82">
            <v>81.265999999999991</v>
          </cell>
          <cell r="AU82">
            <v>72.364000000000004</v>
          </cell>
          <cell r="AV82">
            <v>65.752267999999987</v>
          </cell>
          <cell r="AW82">
            <v>74.244</v>
          </cell>
          <cell r="AX82">
            <v>67.632267999999982</v>
          </cell>
          <cell r="AY82">
            <v>76.123999999999995</v>
          </cell>
          <cell r="AZ82">
            <v>69.512267999999978</v>
          </cell>
          <cell r="BA82">
            <v>78.004000000000019</v>
          </cell>
          <cell r="BB82">
            <v>71.392267999999973</v>
          </cell>
          <cell r="BC82">
            <v>79.884000000000015</v>
          </cell>
          <cell r="BD82">
            <v>73.272267999999968</v>
          </cell>
          <cell r="BE82">
            <v>81.76400000000001</v>
          </cell>
        </row>
        <row r="83">
          <cell r="A83" t="str">
            <v>Avg. Shares Basic (MM)</v>
          </cell>
          <cell r="L83">
            <v>5.3550000000000004</v>
          </cell>
          <cell r="M83">
            <v>5.4870000000000001</v>
          </cell>
          <cell r="Q83">
            <v>6.0019999999999998</v>
          </cell>
          <cell r="R83">
            <v>8.0969999999999995</v>
          </cell>
          <cell r="Y83">
            <v>73.894000000000005</v>
          </cell>
          <cell r="AB83">
            <v>74.688000000000002</v>
          </cell>
          <cell r="AC83">
            <v>75.825000000000003</v>
          </cell>
          <cell r="AD83">
            <v>75.825000000000003</v>
          </cell>
          <cell r="AE83">
            <v>76.814999999999998</v>
          </cell>
          <cell r="AG83">
            <v>74.795799999999986</v>
          </cell>
          <cell r="AH83">
            <v>74.983799999999988</v>
          </cell>
          <cell r="AI83">
            <v>72.643199999999993</v>
          </cell>
          <cell r="AJ83">
            <v>70.302599999999998</v>
          </cell>
          <cell r="AM83">
            <v>3.464</v>
          </cell>
          <cell r="AN83">
            <v>3.8250000000000002</v>
          </cell>
          <cell r="AO83">
            <v>4.2359999999999998</v>
          </cell>
          <cell r="AP83">
            <v>4.68</v>
          </cell>
          <cell r="AQ83">
            <v>5.6319999999999997</v>
          </cell>
          <cell r="AR83">
            <v>18.968499999999999</v>
          </cell>
          <cell r="AS83">
            <v>72.364000000000004</v>
          </cell>
          <cell r="AT83">
            <v>76.814999999999998</v>
          </cell>
          <cell r="AU83">
            <v>76.814999999999998</v>
          </cell>
          <cell r="AV83">
            <v>69.058133999999995</v>
          </cell>
          <cell r="AW83">
            <v>69.998133999999993</v>
          </cell>
          <cell r="AX83">
            <v>70.938133999999991</v>
          </cell>
          <cell r="AY83">
            <v>71.878133999999989</v>
          </cell>
          <cell r="AZ83">
            <v>72.818133999999986</v>
          </cell>
          <cell r="BA83">
            <v>73.758133999999998</v>
          </cell>
          <cell r="BB83">
            <v>74.698133999999996</v>
          </cell>
          <cell r="BC83">
            <v>75.638133999999994</v>
          </cell>
          <cell r="BD83">
            <v>76.578133999999991</v>
          </cell>
          <cell r="BE83">
            <v>77.518133999999989</v>
          </cell>
        </row>
        <row r="84">
          <cell r="A84" t="str">
            <v xml:space="preserve">     Shares Repurchased</v>
          </cell>
          <cell r="AB84">
            <v>0</v>
          </cell>
          <cell r="AC84">
            <v>0</v>
          </cell>
          <cell r="AD84">
            <v>0</v>
          </cell>
          <cell r="AE84">
            <v>0</v>
          </cell>
          <cell r="AG84">
            <v>0</v>
          </cell>
          <cell r="AH84">
            <v>0</v>
          </cell>
          <cell r="AI84">
            <v>2.69</v>
          </cell>
          <cell r="AJ84">
            <v>2.69</v>
          </cell>
          <cell r="AO84">
            <v>0</v>
          </cell>
          <cell r="AP84">
            <v>0</v>
          </cell>
          <cell r="AQ84">
            <v>0</v>
          </cell>
          <cell r="AR84">
            <v>0</v>
          </cell>
          <cell r="AS84">
            <v>0</v>
          </cell>
          <cell r="AT84">
            <v>0</v>
          </cell>
          <cell r="AU84">
            <v>0</v>
          </cell>
          <cell r="AV84">
            <v>5.3864000000000001</v>
          </cell>
          <cell r="AW84">
            <v>0</v>
          </cell>
          <cell r="AX84">
            <v>0</v>
          </cell>
          <cell r="AY84">
            <v>0</v>
          </cell>
          <cell r="AZ84">
            <v>0</v>
          </cell>
          <cell r="BA84">
            <v>0</v>
          </cell>
          <cell r="BB84">
            <v>0</v>
          </cell>
          <cell r="BC84">
            <v>0</v>
          </cell>
          <cell r="BD84">
            <v>0</v>
          </cell>
          <cell r="BE84">
            <v>0</v>
          </cell>
        </row>
        <row r="85">
          <cell r="A85" t="str">
            <v xml:space="preserve">     Shares Issued</v>
          </cell>
          <cell r="AB85">
            <v>0.7</v>
          </cell>
          <cell r="AC85">
            <v>0.7</v>
          </cell>
          <cell r="AD85">
            <v>0.6</v>
          </cell>
          <cell r="AE85">
            <v>0.5</v>
          </cell>
          <cell r="AG85">
            <v>0</v>
          </cell>
          <cell r="AH85">
            <v>0.2</v>
          </cell>
          <cell r="AI85">
            <v>0.2</v>
          </cell>
          <cell r="AJ85">
            <v>0.2</v>
          </cell>
          <cell r="AO85">
            <v>0</v>
          </cell>
          <cell r="AP85">
            <v>0</v>
          </cell>
          <cell r="AQ85">
            <v>0</v>
          </cell>
          <cell r="AR85">
            <v>0</v>
          </cell>
          <cell r="AS85">
            <v>0</v>
          </cell>
          <cell r="AT85">
            <v>2.25</v>
          </cell>
          <cell r="AU85">
            <v>1</v>
          </cell>
          <cell r="AV85">
            <v>1</v>
          </cell>
          <cell r="AW85">
            <v>1</v>
          </cell>
          <cell r="AX85">
            <v>1</v>
          </cell>
          <cell r="AY85">
            <v>1</v>
          </cell>
          <cell r="AZ85">
            <v>1</v>
          </cell>
          <cell r="BA85">
            <v>1</v>
          </cell>
          <cell r="BB85">
            <v>1</v>
          </cell>
          <cell r="BC85">
            <v>1</v>
          </cell>
          <cell r="BD85">
            <v>1</v>
          </cell>
          <cell r="BE85">
            <v>1</v>
          </cell>
        </row>
        <row r="86">
          <cell r="A86" t="str">
            <v>Avg Basic / Avg Diluted Shares</v>
          </cell>
          <cell r="Y86">
            <v>0.93815781121056308</v>
          </cell>
          <cell r="AB86">
            <v>0.94504688033809514</v>
          </cell>
          <cell r="AC86">
            <v>0.95932439271255054</v>
          </cell>
          <cell r="AD86">
            <v>0.95651680290644869</v>
          </cell>
          <cell r="AE86">
            <v>0.96537639814000253</v>
          </cell>
          <cell r="AG86">
            <v>0.94</v>
          </cell>
          <cell r="AH86">
            <v>0.94</v>
          </cell>
          <cell r="AI86">
            <v>0.94</v>
          </cell>
          <cell r="AJ86">
            <v>0.94</v>
          </cell>
          <cell r="AM86">
            <v>1</v>
          </cell>
          <cell r="AN86">
            <v>1</v>
          </cell>
          <cell r="AO86">
            <v>1</v>
          </cell>
          <cell r="AP86">
            <v>6.116048092002091E-2</v>
          </cell>
          <cell r="AQ86">
            <v>7.0192056033999278E-2</v>
          </cell>
          <cell r="AR86">
            <v>0.2455954088023849</v>
          </cell>
          <cell r="AS86">
            <v>0.92471751096571797</v>
          </cell>
          <cell r="AT86">
            <v>0.96954053636171433</v>
          </cell>
          <cell r="AU86">
            <v>0.94</v>
          </cell>
          <cell r="AV86">
            <v>0.94</v>
          </cell>
          <cell r="AW86">
            <v>0.94</v>
          </cell>
          <cell r="AX86">
            <v>0.94</v>
          </cell>
          <cell r="AY86">
            <v>0.94</v>
          </cell>
          <cell r="AZ86">
            <v>0.94</v>
          </cell>
          <cell r="BA86">
            <v>0.94</v>
          </cell>
          <cell r="BB86">
            <v>0.94</v>
          </cell>
          <cell r="BC86">
            <v>0.94</v>
          </cell>
          <cell r="BD86">
            <v>0.94</v>
          </cell>
          <cell r="BE86">
            <v>0.94</v>
          </cell>
        </row>
        <row r="88">
          <cell r="A88" t="str">
            <v>Amort of Goodwill - after tax</v>
          </cell>
          <cell r="AB88" t="str">
            <v>--</v>
          </cell>
          <cell r="AC88" t="str">
            <v>--</v>
          </cell>
          <cell r="AD88" t="str">
            <v>--</v>
          </cell>
          <cell r="AE88" t="str">
            <v>--</v>
          </cell>
          <cell r="AG88" t="str">
            <v>--</v>
          </cell>
          <cell r="AH88" t="str">
            <v>--</v>
          </cell>
          <cell r="AI88" t="str">
            <v>--</v>
          </cell>
          <cell r="AJ88" t="str">
            <v>--</v>
          </cell>
          <cell r="AO88" t="str">
            <v>--</v>
          </cell>
          <cell r="AP88" t="str">
            <v>--</v>
          </cell>
          <cell r="AQ88" t="str">
            <v>--</v>
          </cell>
          <cell r="AR88" t="str">
            <v>--</v>
          </cell>
          <cell r="AS88" t="str">
            <v>--</v>
          </cell>
          <cell r="AT88" t="str">
            <v>--</v>
          </cell>
          <cell r="AU88" t="str">
            <v>--</v>
          </cell>
          <cell r="AV88" t="str">
            <v>--</v>
          </cell>
          <cell r="AW88" t="str">
            <v>--</v>
          </cell>
          <cell r="AX88" t="str">
            <v>--</v>
          </cell>
          <cell r="AY88" t="str">
            <v>--</v>
          </cell>
          <cell r="AZ88" t="str">
            <v>--</v>
          </cell>
          <cell r="BA88" t="str">
            <v>--</v>
          </cell>
          <cell r="BB88" t="str">
            <v>--</v>
          </cell>
          <cell r="BC88" t="str">
            <v>--</v>
          </cell>
          <cell r="BD88" t="str">
            <v>--</v>
          </cell>
          <cell r="BE88" t="str">
            <v>--</v>
          </cell>
        </row>
        <row r="89">
          <cell r="A89" t="str">
            <v xml:space="preserve">  Amort of Goodwill - per share</v>
          </cell>
          <cell r="AB89" t="str">
            <v>--</v>
          </cell>
          <cell r="AC89" t="str">
            <v>--</v>
          </cell>
          <cell r="AD89" t="str">
            <v>--</v>
          </cell>
          <cell r="AE89" t="str">
            <v>--</v>
          </cell>
          <cell r="AG89" t="str">
            <v>--</v>
          </cell>
          <cell r="AH89" t="str">
            <v>--</v>
          </cell>
          <cell r="AI89" t="str">
            <v>--</v>
          </cell>
          <cell r="AJ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row>
        <row r="90">
          <cell r="A90" t="str">
            <v xml:space="preserve">  Diluted EPS - Excl. GW Amort</v>
          </cell>
          <cell r="AB90" t="str">
            <v>--</v>
          </cell>
          <cell r="AC90" t="str">
            <v>--</v>
          </cell>
          <cell r="AD90" t="str">
            <v>--</v>
          </cell>
          <cell r="AE90" t="str">
            <v>--</v>
          </cell>
          <cell r="AG90" t="str">
            <v>--</v>
          </cell>
          <cell r="AH90" t="str">
            <v>--</v>
          </cell>
          <cell r="AI90" t="str">
            <v>--</v>
          </cell>
          <cell r="AJ90" t="str">
            <v>--</v>
          </cell>
          <cell r="AO90" t="str">
            <v>--</v>
          </cell>
          <cell r="AP90" t="str">
            <v>--</v>
          </cell>
          <cell r="AQ90" t="str">
            <v>--</v>
          </cell>
          <cell r="AR90" t="str">
            <v>--</v>
          </cell>
          <cell r="AS90" t="str">
            <v>--</v>
          </cell>
          <cell r="AT90" t="str">
            <v>--</v>
          </cell>
          <cell r="AU90" t="str">
            <v>--</v>
          </cell>
          <cell r="AV90" t="str">
            <v>--</v>
          </cell>
          <cell r="AW90" t="str">
            <v>--</v>
          </cell>
          <cell r="AX90" t="str">
            <v>--</v>
          </cell>
          <cell r="AY90" t="str">
            <v>--</v>
          </cell>
          <cell r="AZ90" t="str">
            <v>--</v>
          </cell>
          <cell r="BA90" t="str">
            <v>--</v>
          </cell>
          <cell r="BB90" t="str">
            <v>--</v>
          </cell>
          <cell r="BC90" t="str">
            <v>--</v>
          </cell>
          <cell r="BD90" t="str">
            <v>--</v>
          </cell>
          <cell r="BE90" t="str">
            <v>--</v>
          </cell>
        </row>
        <row r="92">
          <cell r="A92" t="str">
            <v>Year-over-Year Growth Rates</v>
          </cell>
        </row>
        <row r="93">
          <cell r="A93" t="str">
            <v xml:space="preserve">  Addressing</v>
          </cell>
          <cell r="B93" t="str">
            <v>--</v>
          </cell>
          <cell r="C93" t="str">
            <v>--</v>
          </cell>
          <cell r="D93" t="str">
            <v>--</v>
          </cell>
          <cell r="E93" t="str">
            <v>--</v>
          </cell>
          <cell r="G93" t="str">
            <v>--</v>
          </cell>
          <cell r="H93" t="str">
            <v>--</v>
          </cell>
          <cell r="I93" t="str">
            <v>--</v>
          </cell>
          <cell r="J93" t="str">
            <v>--</v>
          </cell>
          <cell r="L93">
            <v>0.23337114571516993</v>
          </cell>
          <cell r="M93">
            <v>0.1348917417129718</v>
          </cell>
          <cell r="N93">
            <v>0.27116212338593981</v>
          </cell>
          <cell r="O93">
            <v>0.10259941470132561</v>
          </cell>
          <cell r="Q93">
            <v>0.64891304347826084</v>
          </cell>
          <cell r="R93">
            <v>0.59159209859868311</v>
          </cell>
          <cell r="S93">
            <v>0.35369638826185112</v>
          </cell>
          <cell r="T93">
            <v>0.34824355971896948</v>
          </cell>
          <cell r="V93">
            <v>0.18726230921352882</v>
          </cell>
          <cell r="W93">
            <v>0.2436618224249496</v>
          </cell>
          <cell r="X93">
            <v>0.49270453361125566</v>
          </cell>
          <cell r="Y93">
            <v>0.64153783799432551</v>
          </cell>
          <cell r="AB93">
            <v>0.1532843597847442</v>
          </cell>
          <cell r="AC93">
            <v>-5.4068066511128166E-3</v>
          </cell>
          <cell r="AD93">
            <v>5.9351379528614467E-2</v>
          </cell>
          <cell r="AE93">
            <v>-3.3847667920284041E-2</v>
          </cell>
          <cell r="AG93">
            <v>4.8031700181461412E-2</v>
          </cell>
          <cell r="AH93">
            <v>0.10585694604758555</v>
          </cell>
          <cell r="AI93">
            <v>9.31074478928684E-2</v>
          </cell>
          <cell r="AJ93">
            <v>0.18961001164144364</v>
          </cell>
          <cell r="AO93" t="str">
            <v>--</v>
          </cell>
          <cell r="AP93">
            <v>0.3269724430148766</v>
          </cell>
          <cell r="AQ93">
            <v>0.18382472905255809</v>
          </cell>
          <cell r="AR93">
            <v>0.47731926287604343</v>
          </cell>
          <cell r="AS93">
            <v>0.38410896103203807</v>
          </cell>
          <cell r="AT93">
            <v>5.7203104238479519E-2</v>
          </cell>
          <cell r="AU93">
            <v>0.10929972039818203</v>
          </cell>
          <cell r="AV93">
            <v>0.19671592775041047</v>
          </cell>
        </row>
        <row r="94">
          <cell r="A94" t="str">
            <v xml:space="preserve">  Interoperability</v>
          </cell>
          <cell r="B94" t="str">
            <v>--</v>
          </cell>
          <cell r="C94" t="str">
            <v>--</v>
          </cell>
          <cell r="D94" t="str">
            <v>--</v>
          </cell>
          <cell r="E94" t="str">
            <v>--</v>
          </cell>
          <cell r="G94" t="str">
            <v>--</v>
          </cell>
          <cell r="H94" t="str">
            <v>--</v>
          </cell>
          <cell r="I94" t="str">
            <v>--</v>
          </cell>
          <cell r="J94" t="str">
            <v>--</v>
          </cell>
          <cell r="L94">
            <v>1.0576142818501486</v>
          </cell>
          <cell r="M94">
            <v>1.1349106468663477</v>
          </cell>
          <cell r="N94">
            <v>1.0203904555314534</v>
          </cell>
          <cell r="O94">
            <v>1.3704002148804726</v>
          </cell>
          <cell r="Q94">
            <v>0.72038964112002102</v>
          </cell>
          <cell r="R94">
            <v>0.5904267861353456</v>
          </cell>
          <cell r="S94">
            <v>0.31436547133347648</v>
          </cell>
          <cell r="T94">
            <v>0.54889518413597749</v>
          </cell>
          <cell r="V94">
            <v>7.870372775923351E-2</v>
          </cell>
          <cell r="W94">
            <v>-1.8235730170496733E-2</v>
          </cell>
          <cell r="X94">
            <v>0.10684528671785665</v>
          </cell>
          <cell r="Y94">
            <v>0.13709854415099842</v>
          </cell>
          <cell r="AB94">
            <v>5.7731812708082364E-2</v>
          </cell>
          <cell r="AC94">
            <v>-0.12737744441467991</v>
          </cell>
          <cell r="AD94">
            <v>0.1658480429777438</v>
          </cell>
          <cell r="AE94">
            <v>0.2195378842735829</v>
          </cell>
          <cell r="AG94">
            <v>0.15911599249932951</v>
          </cell>
          <cell r="AH94">
            <v>0.36211818879508906</v>
          </cell>
          <cell r="AI94">
            <v>0.49119873609374021</v>
          </cell>
          <cell r="AJ94">
            <v>0.39918546907049657</v>
          </cell>
          <cell r="AO94" t="str">
            <v>--</v>
          </cell>
          <cell r="AP94">
            <v>-0.21179136088262818</v>
          </cell>
          <cell r="AQ94">
            <v>1.1388489658189087</v>
          </cell>
          <cell r="AR94">
            <v>0.53348147715320815</v>
          </cell>
          <cell r="AS94">
            <v>7.556004606309652E-2</v>
          </cell>
          <cell r="AT94">
            <v>9.2553229177737562E-2</v>
          </cell>
          <cell r="AU94">
            <v>0.3558979555440267</v>
          </cell>
          <cell r="AV94">
            <v>0.13117739559631514</v>
          </cell>
        </row>
        <row r="95">
          <cell r="A95" t="str">
            <v xml:space="preserve">  Infrastructure and other</v>
          </cell>
          <cell r="B95" t="str">
            <v>--</v>
          </cell>
          <cell r="C95" t="str">
            <v>--</v>
          </cell>
          <cell r="D95" t="str">
            <v>--</v>
          </cell>
          <cell r="E95" t="str">
            <v>--</v>
          </cell>
          <cell r="G95" t="str">
            <v>--</v>
          </cell>
          <cell r="H95" t="str">
            <v>--</v>
          </cell>
          <cell r="I95" t="str">
            <v>--</v>
          </cell>
          <cell r="J95" t="str">
            <v>--</v>
          </cell>
          <cell r="L95">
            <v>0.53458363388635077</v>
          </cell>
          <cell r="M95">
            <v>0.62047230859736113</v>
          </cell>
          <cell r="N95">
            <v>0.77374347258485643</v>
          </cell>
          <cell r="O95">
            <v>0.22658329722033055</v>
          </cell>
          <cell r="Q95">
            <v>0.30485172611897449</v>
          </cell>
          <cell r="R95">
            <v>0.55336583341976975</v>
          </cell>
          <cell r="S95">
            <v>0.26629559777358658</v>
          </cell>
          <cell r="T95">
            <v>0.63937818603946917</v>
          </cell>
          <cell r="V95">
            <v>0.5462698601136502</v>
          </cell>
          <cell r="W95">
            <v>0.52146768162393142</v>
          </cell>
          <cell r="X95">
            <v>0.46447253705318237</v>
          </cell>
          <cell r="Y95">
            <v>0.48172777931713928</v>
          </cell>
          <cell r="AB95">
            <v>0.4369693518326776</v>
          </cell>
          <cell r="AC95">
            <v>7.7333237259741061E-2</v>
          </cell>
          <cell r="AD95">
            <v>0.12221181821221938</v>
          </cell>
          <cell r="AE95">
            <v>0.1213588616553678</v>
          </cell>
          <cell r="AG95">
            <v>0.25556176030839639</v>
          </cell>
          <cell r="AH95">
            <v>0.23733404675116221</v>
          </cell>
          <cell r="AI95">
            <v>0.20539372718468307</v>
          </cell>
          <cell r="AJ95">
            <v>0.12941801753919746</v>
          </cell>
          <cell r="AO95" t="str">
            <v>--</v>
          </cell>
          <cell r="AP95">
            <v>0.37690421535893148</v>
          </cell>
          <cell r="AQ95">
            <v>0.51522212749834262</v>
          </cell>
          <cell r="AR95">
            <v>0.43715377402133004</v>
          </cell>
          <cell r="AS95">
            <v>0.50197925971479407</v>
          </cell>
          <cell r="AT95">
            <v>0.49262359176344517</v>
          </cell>
          <cell r="AU95">
            <v>0.20142494586602733</v>
          </cell>
          <cell r="AV95">
            <v>0.20151808785529712</v>
          </cell>
        </row>
        <row r="96">
          <cell r="A96" t="str">
            <v>Total Revenue</v>
          </cell>
          <cell r="B96" t="str">
            <v>--</v>
          </cell>
          <cell r="C96" t="str">
            <v>--</v>
          </cell>
          <cell r="D96" t="str">
            <v>--</v>
          </cell>
          <cell r="E96" t="str">
            <v>--</v>
          </cell>
          <cell r="G96" t="str">
            <v>--</v>
          </cell>
          <cell r="H96" t="str">
            <v>--</v>
          </cell>
          <cell r="I96" t="str">
            <v>--</v>
          </cell>
          <cell r="J96" t="str">
            <v>--</v>
          </cell>
          <cell r="L96">
            <v>0.49642456804916701</v>
          </cell>
          <cell r="M96">
            <v>0.50551121246674247</v>
          </cell>
          <cell r="N96">
            <v>0.61428367478049828</v>
          </cell>
          <cell r="O96">
            <v>0.31606020194322704</v>
          </cell>
          <cell r="Q96">
            <v>0.49279330474763672</v>
          </cell>
          <cell r="R96">
            <v>0.57273415804089889</v>
          </cell>
          <cell r="S96">
            <v>0.30358840566892931</v>
          </cell>
          <cell r="T96">
            <v>0.53013414398764747</v>
          </cell>
          <cell r="V96">
            <v>0.31788136766334452</v>
          </cell>
          <cell r="W96">
            <v>0.32051817131115956</v>
          </cell>
          <cell r="X96">
            <v>0.39940637720488459</v>
          </cell>
          <cell r="Y96">
            <v>0.45097049873070416</v>
          </cell>
          <cell r="AB96">
            <v>0.27946640757323093</v>
          </cell>
          <cell r="AC96">
            <v>2.3037927920531942E-2</v>
          </cell>
          <cell r="AD96">
            <v>0.11098071078210103</v>
          </cell>
          <cell r="AE96">
            <v>9.495562357232501E-2</v>
          </cell>
          <cell r="AG96">
            <v>0.18327641408751316</v>
          </cell>
          <cell r="AH96">
            <v>0.21822394751888319</v>
          </cell>
          <cell r="AI96">
            <v>0.21574979459537547</v>
          </cell>
          <cell r="AJ96">
            <v>0.18427123703349468</v>
          </cell>
          <cell r="AO96" t="str">
            <v>--</v>
          </cell>
          <cell r="AP96">
            <v>0.22777338082047227</v>
          </cell>
          <cell r="AQ96">
            <v>0.47727252379289675</v>
          </cell>
          <cell r="AR96">
            <v>0.46950018484736455</v>
          </cell>
          <cell r="AS96">
            <v>0.37319409903946488</v>
          </cell>
          <cell r="AT96">
            <v>0.28897124853960121</v>
          </cell>
          <cell r="AU96">
            <v>0.20005599153719267</v>
          </cell>
          <cell r="AV96">
            <v>0.18896052802161623</v>
          </cell>
          <cell r="AW96">
            <v>0.17999999999999994</v>
          </cell>
          <cell r="AX96">
            <v>0.14999999999999991</v>
          </cell>
          <cell r="AY96">
            <v>0.12999999999999989</v>
          </cell>
          <cell r="AZ96">
            <v>0.12000000000000011</v>
          </cell>
          <cell r="BA96">
            <v>0.10000000000000009</v>
          </cell>
          <cell r="BB96">
            <v>9.000000000000008E-2</v>
          </cell>
          <cell r="BC96">
            <v>9.000000000000008E-2</v>
          </cell>
          <cell r="BD96">
            <v>7.0000000000000062E-2</v>
          </cell>
          <cell r="BE96">
            <v>5.0000000000000044E-2</v>
          </cell>
        </row>
        <row r="97">
          <cell r="A97" t="str">
            <v>Gross Profit</v>
          </cell>
          <cell r="B97" t="str">
            <v>--</v>
          </cell>
          <cell r="C97" t="str">
            <v>--</v>
          </cell>
          <cell r="D97" t="str">
            <v>--</v>
          </cell>
          <cell r="E97" t="str">
            <v>--</v>
          </cell>
          <cell r="G97" t="str">
            <v>--</v>
          </cell>
          <cell r="H97" t="str">
            <v>--</v>
          </cell>
          <cell r="I97" t="str">
            <v>--</v>
          </cell>
          <cell r="J97" t="str">
            <v>--</v>
          </cell>
          <cell r="L97">
            <v>0.68239218489397224</v>
          </cell>
          <cell r="M97">
            <v>0.60438024231127629</v>
          </cell>
          <cell r="N97">
            <v>0.72523195051722267</v>
          </cell>
          <cell r="O97">
            <v>0.30562520698301521</v>
          </cell>
          <cell r="Q97">
            <v>0.57658263702025225</v>
          </cell>
          <cell r="R97">
            <v>0.68926081905315195</v>
          </cell>
          <cell r="S97">
            <v>0.29303044351723084</v>
          </cell>
          <cell r="T97">
            <v>0.61916150306192774</v>
          </cell>
          <cell r="V97">
            <v>0.24161782209346727</v>
          </cell>
          <cell r="W97">
            <v>0.33910034602076089</v>
          </cell>
          <cell r="X97">
            <v>0.45611435127641275</v>
          </cell>
          <cell r="Y97">
            <v>0.52936174022021243</v>
          </cell>
          <cell r="AB97">
            <v>0.34513818550137443</v>
          </cell>
          <cell r="AC97">
            <v>2.7927927927927865E-2</v>
          </cell>
          <cell r="AD97">
            <v>0.13364814839038819</v>
          </cell>
          <cell r="AE97">
            <v>0.11629973229945523</v>
          </cell>
          <cell r="AG97">
            <v>0.18610405808793873</v>
          </cell>
          <cell r="AH97">
            <v>0.22326929768336257</v>
          </cell>
          <cell r="AI97">
            <v>0.21191248961506526</v>
          </cell>
          <cell r="AJ97">
            <v>0.17280666198071204</v>
          </cell>
          <cell r="AO97" t="str">
            <v>--</v>
          </cell>
          <cell r="AP97">
            <v>0.36010682383276538</v>
          </cell>
          <cell r="AQ97">
            <v>0.5672945414167132</v>
          </cell>
          <cell r="AR97">
            <v>0.5342837394159321</v>
          </cell>
          <cell r="AS97">
            <v>0.39009899874984511</v>
          </cell>
          <cell r="AT97">
            <v>0.35395035871841718</v>
          </cell>
          <cell r="AU97">
            <v>0.19744795616113753</v>
          </cell>
          <cell r="AV97">
            <v>0.18272980363405922</v>
          </cell>
          <cell r="AW97">
            <v>0.17542043984476052</v>
          </cell>
          <cell r="AX97">
            <v>0.1455194805194806</v>
          </cell>
          <cell r="AY97">
            <v>0.12558018252933478</v>
          </cell>
          <cell r="AZ97">
            <v>0.11560209424083778</v>
          </cell>
          <cell r="BA97">
            <v>9.5663600525624393E-2</v>
          </cell>
          <cell r="BB97">
            <v>8.5686015831134554E-2</v>
          </cell>
          <cell r="BC97">
            <v>8.2781456953642474E-2</v>
          </cell>
          <cell r="BD97">
            <v>6.2866666666666626E-2</v>
          </cell>
          <cell r="BE97">
            <v>4.2953020134228304E-2</v>
          </cell>
        </row>
        <row r="98">
          <cell r="A98" t="str">
            <v>Sales &amp; Marketing Expenses</v>
          </cell>
          <cell r="B98" t="str">
            <v>--</v>
          </cell>
          <cell r="C98" t="str">
            <v>--</v>
          </cell>
          <cell r="D98" t="str">
            <v>--</v>
          </cell>
          <cell r="E98" t="str">
            <v>--</v>
          </cell>
          <cell r="G98" t="str">
            <v>--</v>
          </cell>
          <cell r="H98" t="str">
            <v>--</v>
          </cell>
          <cell r="I98" t="str">
            <v>--</v>
          </cell>
          <cell r="J98" t="str">
            <v>--</v>
          </cell>
          <cell r="L98">
            <v>0.39784221173297363</v>
          </cell>
          <cell r="M98">
            <v>0.49213205800678805</v>
          </cell>
          <cell r="N98">
            <v>0.53048317733367067</v>
          </cell>
          <cell r="O98">
            <v>0.82681828950485681</v>
          </cell>
          <cell r="Q98">
            <v>0.69271587071876506</v>
          </cell>
          <cell r="R98">
            <v>0.56555004135649289</v>
          </cell>
          <cell r="S98">
            <v>0.18776859504132237</v>
          </cell>
          <cell r="T98">
            <v>7.3920373492413205E-3</v>
          </cell>
          <cell r="V98">
            <v>0.30279281846679984</v>
          </cell>
          <cell r="W98">
            <v>0.50917976489235239</v>
          </cell>
          <cell r="X98">
            <v>0.69565822432507662</v>
          </cell>
          <cell r="Y98">
            <v>0.92031410916580847</v>
          </cell>
          <cell r="AB98">
            <v>1.0382806518648144</v>
          </cell>
          <cell r="AC98">
            <v>-5.2962009014809963E-2</v>
          </cell>
          <cell r="AD98">
            <v>-7.547169811320753E-2</v>
          </cell>
          <cell r="AE98">
            <v>0.11730097444383158</v>
          </cell>
          <cell r="AG98">
            <v>0.17560124490233964</v>
          </cell>
          <cell r="AH98">
            <v>0.28680666326704074</v>
          </cell>
          <cell r="AI98">
            <v>0.5266757369614512</v>
          </cell>
          <cell r="AJ98">
            <v>0.44164882507816361</v>
          </cell>
          <cell r="AO98" t="str">
            <v>--</v>
          </cell>
          <cell r="AP98">
            <v>3.7964633706243145E-2</v>
          </cell>
          <cell r="AQ98">
            <v>0.58146165078923584</v>
          </cell>
          <cell r="AR98">
            <v>0.29899309677703023</v>
          </cell>
          <cell r="AS98">
            <v>0.61361405409064784</v>
          </cell>
          <cell r="AT98">
            <v>0.48587191374210703</v>
          </cell>
          <cell r="AU98">
            <v>0.35265798893171296</v>
          </cell>
          <cell r="AV98">
            <v>0.1953516438526457</v>
          </cell>
          <cell r="AW98">
            <v>0.18630903610615213</v>
          </cell>
          <cell r="AX98">
            <v>0.15611593716413874</v>
          </cell>
          <cell r="AY98">
            <v>0.13597778196227339</v>
          </cell>
          <cell r="AZ98">
            <v>0.10821259376009751</v>
          </cell>
          <cell r="BA98">
            <v>8.82999462946914E-2</v>
          </cell>
          <cell r="BB98">
            <v>7.8281669421921274E-2</v>
          </cell>
          <cell r="BC98">
            <v>9.000000000000008E-2</v>
          </cell>
          <cell r="BD98">
            <v>6.999999999999984E-2</v>
          </cell>
          <cell r="BE98">
            <v>5.0000000000000044E-2</v>
          </cell>
        </row>
        <row r="99">
          <cell r="A99" t="str">
            <v>G &amp; A Expenses</v>
          </cell>
          <cell r="B99" t="str">
            <v>--</v>
          </cell>
          <cell r="C99" t="str">
            <v>--</v>
          </cell>
          <cell r="D99" t="str">
            <v>--</v>
          </cell>
          <cell r="E99" t="str">
            <v>--</v>
          </cell>
          <cell r="G99" t="str">
            <v>--</v>
          </cell>
          <cell r="H99" t="str">
            <v>--</v>
          </cell>
          <cell r="I99" t="str">
            <v>--</v>
          </cell>
          <cell r="J99" t="str">
            <v>--</v>
          </cell>
          <cell r="L99">
            <v>0.28231292517006801</v>
          </cell>
          <cell r="M99">
            <v>0.90329835082458776</v>
          </cell>
          <cell r="N99">
            <v>1.0407378939277478</v>
          </cell>
          <cell r="O99">
            <v>1.1385419692128957</v>
          </cell>
          <cell r="Q99">
            <v>1.2369584438549959</v>
          </cell>
          <cell r="R99">
            <v>0.73867664434816849</v>
          </cell>
          <cell r="S99">
            <v>5.9510357815442783E-2</v>
          </cell>
          <cell r="T99">
            <v>-0.18470732038571236</v>
          </cell>
          <cell r="V99">
            <v>-4.0711462450592872E-2</v>
          </cell>
          <cell r="W99">
            <v>-5.9463132857628276E-2</v>
          </cell>
          <cell r="X99">
            <v>0.77141841450408788</v>
          </cell>
          <cell r="Y99">
            <v>0.55772113943028501</v>
          </cell>
          <cell r="AB99">
            <v>0.47905507485235543</v>
          </cell>
          <cell r="AC99">
            <v>4.6615284613241714E-2</v>
          </cell>
          <cell r="AD99">
            <v>0.1514506254990684</v>
          </cell>
          <cell r="AE99">
            <v>4.9083063646170544E-2</v>
          </cell>
          <cell r="AG99">
            <v>0.26347242640913726</v>
          </cell>
          <cell r="AH99">
            <v>0.26071003460207631</v>
          </cell>
          <cell r="AI99">
            <v>0.22430500847588242</v>
          </cell>
          <cell r="AJ99">
            <v>0.2342044267352188</v>
          </cell>
          <cell r="AO99" t="str">
            <v>--</v>
          </cell>
          <cell r="AP99">
            <v>-0.15015711506808316</v>
          </cell>
          <cell r="AQ99">
            <v>0.86143146403732707</v>
          </cell>
          <cell r="AR99">
            <v>0.32652289065455942</v>
          </cell>
          <cell r="AS99">
            <v>0.24436679977181974</v>
          </cell>
          <cell r="AT99">
            <v>0.3934158500945506</v>
          </cell>
          <cell r="AU99">
            <v>0.24418647893405709</v>
          </cell>
          <cell r="AV99">
            <v>0.18896052802161623</v>
          </cell>
          <cell r="AW99">
            <v>0.17999999999999994</v>
          </cell>
          <cell r="AX99">
            <v>0.14999999999999991</v>
          </cell>
          <cell r="AY99">
            <v>0.12999999999999967</v>
          </cell>
          <cell r="AZ99">
            <v>0.1009337900916798</v>
          </cell>
          <cell r="BA99">
            <v>8.0949961670804926E-2</v>
          </cell>
          <cell r="BB99">
            <v>7.079046901789332E-2</v>
          </cell>
          <cell r="BC99">
            <v>7.0445858105460335E-2</v>
          </cell>
          <cell r="BD99">
            <v>5.0454002723511859E-2</v>
          </cell>
          <cell r="BE99">
            <v>3.0462450438475175E-2</v>
          </cell>
        </row>
        <row r="100">
          <cell r="A100" t="str">
            <v>Depr &amp; Amort Expense</v>
          </cell>
          <cell r="B100" t="str">
            <v>--</v>
          </cell>
          <cell r="C100" t="str">
            <v>--</v>
          </cell>
          <cell r="D100" t="str">
            <v>--</v>
          </cell>
          <cell r="E100" t="str">
            <v>--</v>
          </cell>
          <cell r="G100" t="str">
            <v>--</v>
          </cell>
          <cell r="H100" t="str">
            <v>--</v>
          </cell>
          <cell r="I100" t="str">
            <v>--</v>
          </cell>
          <cell r="J100" t="str">
            <v>--</v>
          </cell>
          <cell r="L100">
            <v>0.39495321803232208</v>
          </cell>
          <cell r="M100">
            <v>0.179178082191781</v>
          </cell>
          <cell r="N100">
            <v>0.15060728744939267</v>
          </cell>
          <cell r="O100">
            <v>-0.2652350551363899</v>
          </cell>
          <cell r="Q100">
            <v>-0.27195121951219514</v>
          </cell>
          <cell r="R100">
            <v>-8.5734200743494471E-2</v>
          </cell>
          <cell r="S100">
            <v>-9.3830635702556453E-3</v>
          </cell>
          <cell r="T100">
            <v>0.12822538177988418</v>
          </cell>
          <cell r="V100">
            <v>0.24176437744276957</v>
          </cell>
          <cell r="W100">
            <v>0.48233799237611175</v>
          </cell>
          <cell r="X100">
            <v>0.47099218565001189</v>
          </cell>
          <cell r="Y100">
            <v>0.75565927654609077</v>
          </cell>
          <cell r="AB100">
            <v>1.0377697841726619</v>
          </cell>
          <cell r="AC100">
            <v>3.4311562224183634E-2</v>
          </cell>
          <cell r="AD100">
            <v>1.3120000000000021E-2</v>
          </cell>
          <cell r="AE100">
            <v>3.1164455674879132E-2</v>
          </cell>
          <cell r="AG100">
            <v>8.9780539242310997E-2</v>
          </cell>
          <cell r="AH100">
            <v>9.0625437341538495E-2</v>
          </cell>
          <cell r="AI100">
            <v>0.11022213541312365</v>
          </cell>
          <cell r="AJ100">
            <v>0.11651204582042674</v>
          </cell>
          <cell r="AO100" t="str">
            <v>--</v>
          </cell>
          <cell r="AP100">
            <v>-0.40595854922279795</v>
          </cell>
          <cell r="AQ100">
            <v>7.6879945174755493E-2</v>
          </cell>
          <cell r="AR100">
            <v>-7.2895574197280988E-2</v>
          </cell>
          <cell r="AS100">
            <v>0.49865834633385364</v>
          </cell>
          <cell r="AT100">
            <v>0.57107761492338405</v>
          </cell>
          <cell r="AU100">
            <v>0.10207503383658922</v>
          </cell>
          <cell r="AV100">
            <v>9.0741434979306979E-2</v>
          </cell>
          <cell r="AW100">
            <v>0.17513051085033227</v>
          </cell>
          <cell r="AX100">
            <v>7.9653066941789863E-2</v>
          </cell>
          <cell r="AY100">
            <v>0.17977091925979272</v>
          </cell>
          <cell r="AZ100">
            <v>0.18579265317735971</v>
          </cell>
          <cell r="BA100">
            <v>0.18484915439764027</v>
          </cell>
          <cell r="BB100">
            <v>0.18499635030942274</v>
          </cell>
          <cell r="BC100">
            <v>0.16815760976320493</v>
          </cell>
          <cell r="BD100">
            <v>0.17058156551884007</v>
          </cell>
          <cell r="BE100">
            <v>0.17022833753394417</v>
          </cell>
        </row>
        <row r="101">
          <cell r="A101" t="str">
            <v>Operating Income</v>
          </cell>
          <cell r="B101" t="str">
            <v>--</v>
          </cell>
          <cell r="C101" t="str">
            <v>--</v>
          </cell>
          <cell r="D101" t="str">
            <v>--</v>
          </cell>
          <cell r="E101" t="str">
            <v>--</v>
          </cell>
          <cell r="G101" t="str">
            <v>--</v>
          </cell>
          <cell r="H101" t="str">
            <v>--</v>
          </cell>
          <cell r="I101" t="str">
            <v>--</v>
          </cell>
          <cell r="J101" t="str">
            <v>--</v>
          </cell>
          <cell r="L101">
            <v>1.1518909814729765</v>
          </cell>
          <cell r="M101">
            <v>1.0437466925383645</v>
          </cell>
          <cell r="N101">
            <v>0.60420733029711493</v>
          </cell>
          <cell r="O101">
            <v>0.32844630616907589</v>
          </cell>
          <cell r="Q101">
            <v>0.7414970826810876</v>
          </cell>
          <cell r="R101">
            <v>0.98653547384774898</v>
          </cell>
          <cell r="S101">
            <v>0.46627010950385328</v>
          </cell>
          <cell r="T101">
            <v>2.3373942955425031</v>
          </cell>
          <cell r="V101">
            <v>0.23697650663942804</v>
          </cell>
          <cell r="W101">
            <v>0.42196732707681539</v>
          </cell>
          <cell r="X101">
            <v>0.28757145491425407</v>
          </cell>
          <cell r="Y101">
            <v>0.36096199269916185</v>
          </cell>
          <cell r="AB101">
            <v>-3.1147811725846464E-2</v>
          </cell>
          <cell r="AC101">
            <v>7.0537297149870115E-2</v>
          </cell>
          <cell r="AD101">
            <v>0.33416133244164237</v>
          </cell>
          <cell r="AE101">
            <v>0.12233255358762563</v>
          </cell>
          <cell r="AG101">
            <v>0.18065888150510312</v>
          </cell>
          <cell r="AH101">
            <v>0.21371452262421875</v>
          </cell>
          <cell r="AI101">
            <v>6.2875479969593639E-2</v>
          </cell>
          <cell r="AJ101">
            <v>5.6446837304807929E-2</v>
          </cell>
          <cell r="AO101" t="str">
            <v>--</v>
          </cell>
          <cell r="AP101">
            <v>-1.998129022601407</v>
          </cell>
          <cell r="AQ101">
            <v>0.77742370848016851</v>
          </cell>
          <cell r="AR101">
            <v>0.95034907510915123</v>
          </cell>
          <cell r="AS101">
            <v>0.32611281740710285</v>
          </cell>
          <cell r="AT101">
            <v>0.22037464423476849</v>
          </cell>
          <cell r="AU101">
            <v>0.11559356907843621</v>
          </cell>
          <cell r="AV101">
            <v>0.19481997058711475</v>
          </cell>
          <cell r="AW101">
            <v>0.16661722657589406</v>
          </cell>
          <cell r="AX101">
            <v>0.15182879625372636</v>
          </cell>
          <cell r="AY101">
            <v>0.10530176192629859</v>
          </cell>
          <cell r="AZ101">
            <v>0.11202294489110387</v>
          </cell>
          <cell r="BA101">
            <v>8.6289447307806633E-2</v>
          </cell>
          <cell r="BB101">
            <v>7.1727779014912674E-2</v>
          </cell>
          <cell r="BC101">
            <v>5.9800294849324587E-2</v>
          </cell>
          <cell r="BD101">
            <v>3.0092495619532089E-2</v>
          </cell>
          <cell r="BE101">
            <v>-1.7554134371281505E-3</v>
          </cell>
        </row>
        <row r="102">
          <cell r="A102" t="str">
            <v>Net Income</v>
          </cell>
          <cell r="B102" t="str">
            <v>--</v>
          </cell>
          <cell r="C102" t="str">
            <v>--</v>
          </cell>
          <cell r="D102" t="str">
            <v>--</v>
          </cell>
          <cell r="E102" t="str">
            <v>--</v>
          </cell>
          <cell r="G102" t="str">
            <v>--</v>
          </cell>
          <cell r="H102" t="str">
            <v>--</v>
          </cell>
          <cell r="I102" t="str">
            <v>--</v>
          </cell>
          <cell r="J102" t="str">
            <v>--</v>
          </cell>
          <cell r="L102">
            <v>1.4808432630614137</v>
          </cell>
          <cell r="M102">
            <v>2.6192322605661071</v>
          </cell>
          <cell r="N102">
            <v>4.2931937172774326E-2</v>
          </cell>
          <cell r="O102">
            <v>-0.12634854771784498</v>
          </cell>
          <cell r="Q102">
            <v>8.1135003325205401E-2</v>
          </cell>
          <cell r="R102">
            <v>-0.25632097707306545</v>
          </cell>
          <cell r="S102">
            <v>0.45660419455600243</v>
          </cell>
          <cell r="T102">
            <v>2.2835431014011029</v>
          </cell>
          <cell r="V102">
            <v>0.24974369489440251</v>
          </cell>
          <cell r="W102">
            <v>0.43715335302168046</v>
          </cell>
          <cell r="X102">
            <v>0.30994868652829899</v>
          </cell>
          <cell r="Y102">
            <v>0.34215665003254347</v>
          </cell>
          <cell r="AB102">
            <v>-1.7336614711512377E-2</v>
          </cell>
          <cell r="AC102">
            <v>6.5727960819233822E-2</v>
          </cell>
          <cell r="AD102">
            <v>0.34221108151861745</v>
          </cell>
          <cell r="AE102">
            <v>0.14839312115788617</v>
          </cell>
          <cell r="AG102">
            <v>0.20408844272570059</v>
          </cell>
          <cell r="AH102">
            <v>0.23915363346191509</v>
          </cell>
          <cell r="AI102">
            <v>8.0561777069659168E-2</v>
          </cell>
          <cell r="AJ102">
            <v>3.8374259064019034E-2</v>
          </cell>
          <cell r="AO102" t="str">
            <v>--</v>
          </cell>
          <cell r="AP102">
            <v>-1.8228767123287675</v>
          </cell>
          <cell r="AQ102">
            <v>0.88846345929748693</v>
          </cell>
          <cell r="AR102">
            <v>0.22086565585331419</v>
          </cell>
          <cell r="AS102">
            <v>0.33396512509476861</v>
          </cell>
          <cell r="AT102">
            <v>0.24947563566489417</v>
          </cell>
          <cell r="AU102">
            <v>0.12400354676813308</v>
          </cell>
          <cell r="AV102">
            <v>0.17703364123981591</v>
          </cell>
          <cell r="AW102">
            <v>0.16899138562038529</v>
          </cell>
          <cell r="AX102">
            <v>0.14724490987826777</v>
          </cell>
          <cell r="AY102">
            <v>9.9058069252137448E-2</v>
          </cell>
          <cell r="AZ102">
            <v>0.10735345247991512</v>
          </cell>
          <cell r="BA102">
            <v>8.4880680245200679E-2</v>
          </cell>
          <cell r="BB102">
            <v>6.877504352868069E-2</v>
          </cell>
          <cell r="BC102">
            <v>5.9743492281556732E-2</v>
          </cell>
          <cell r="BD102">
            <v>3.139656080178499E-2</v>
          </cell>
          <cell r="BE102">
            <v>6.9423413121660893E-4</v>
          </cell>
        </row>
        <row r="103">
          <cell r="A103" t="str">
            <v>Earnings Per Share - GAAP</v>
          </cell>
          <cell r="B103" t="str">
            <v>--</v>
          </cell>
          <cell r="C103" t="str">
            <v>--</v>
          </cell>
          <cell r="D103" t="str">
            <v>--</v>
          </cell>
          <cell r="E103" t="str">
            <v>--</v>
          </cell>
          <cell r="G103" t="str">
            <v>--</v>
          </cell>
          <cell r="H103" t="str">
            <v>--</v>
          </cell>
          <cell r="I103" t="str">
            <v>--</v>
          </cell>
          <cell r="J103" t="str">
            <v>--</v>
          </cell>
          <cell r="Q103">
            <v>0.15176176957687582</v>
          </cell>
          <cell r="R103">
            <v>-0.23422187721059196</v>
          </cell>
          <cell r="S103">
            <v>0.50541967168113944</v>
          </cell>
          <cell r="T103">
            <v>2.369385156595595</v>
          </cell>
          <cell r="V103">
            <v>0.21844256960538022</v>
          </cell>
          <cell r="W103">
            <v>0.43419450788310621</v>
          </cell>
          <cell r="X103">
            <v>0.29429259500574112</v>
          </cell>
          <cell r="Y103">
            <v>0.32445207618141891</v>
          </cell>
          <cell r="AB103">
            <v>-3.4420790432259873E-2</v>
          </cell>
          <cell r="AC103">
            <v>6.5606610216407901E-2</v>
          </cell>
          <cell r="AD103">
            <v>0.33828292314097674</v>
          </cell>
          <cell r="AE103">
            <v>0.14409223954289252</v>
          </cell>
          <cell r="AG103">
            <v>0.1959320562656135</v>
          </cell>
          <cell r="AH103">
            <v>0.22781375440428442</v>
          </cell>
          <cell r="AI103">
            <v>0.10841476697549202</v>
          </cell>
          <cell r="AJ103">
            <v>0.10473913349009201</v>
          </cell>
          <cell r="AO103" t="str">
            <v>--</v>
          </cell>
          <cell r="AP103">
            <v>-1.0455528718429778</v>
          </cell>
          <cell r="AQ103">
            <v>0.80097989587651197</v>
          </cell>
          <cell r="AR103">
            <v>0.26832284209766133</v>
          </cell>
          <cell r="AS103">
            <v>0.31656934129548109</v>
          </cell>
          <cell r="AT103">
            <v>0.23413085910474085</v>
          </cell>
          <cell r="AU103">
            <v>0.14386608014170843</v>
          </cell>
          <cell r="AV103">
            <v>0.24731014106673355</v>
          </cell>
          <cell r="AW103">
            <v>0.15329308282729692</v>
          </cell>
          <cell r="AX103">
            <v>0.13204278720493146</v>
          </cell>
          <cell r="AY103">
            <v>8.4684927830616763E-2</v>
          </cell>
          <cell r="AZ103">
            <v>9.3058768063378094E-2</v>
          </cell>
          <cell r="BA103">
            <v>7.1054573426520884E-2</v>
          </cell>
          <cell r="BB103">
            <v>5.5325597242419366E-2</v>
          </cell>
          <cell r="BC103">
            <v>4.657343069933062E-2</v>
          </cell>
          <cell r="BD103">
            <v>1.873612215550402E-2</v>
          </cell>
          <cell r="BE103">
            <v>-1.1440379172082848E-2</v>
          </cell>
        </row>
        <row r="104">
          <cell r="A104" t="str">
            <v>Earnings Per Share - Cash</v>
          </cell>
          <cell r="V104">
            <v>0.32991276796889113</v>
          </cell>
          <cell r="W104">
            <v>0.62897128615781051</v>
          </cell>
          <cell r="X104">
            <v>0.47716528228686106</v>
          </cell>
          <cell r="Y104">
            <v>0.59702229908377391</v>
          </cell>
          <cell r="AB104">
            <v>0.10578586291403469</v>
          </cell>
          <cell r="AC104">
            <v>3.5637791052047119E-2</v>
          </cell>
          <cell r="AD104">
            <v>0.53944453145033378</v>
          </cell>
          <cell r="AE104">
            <v>0.50217645692272894</v>
          </cell>
          <cell r="AG104">
            <v>0.1889352128795585</v>
          </cell>
          <cell r="AH104">
            <v>0.21044247785006109</v>
          </cell>
          <cell r="AI104">
            <v>0.11378554468422419</v>
          </cell>
          <cell r="AJ104">
            <v>0.1237714080405079</v>
          </cell>
          <cell r="AR104">
            <v>0.26832284209766133</v>
          </cell>
          <cell r="AS104">
            <v>0.50682502645378724</v>
          </cell>
          <cell r="AT104">
            <v>0.29102931576881819</v>
          </cell>
          <cell r="AU104">
            <v>0.14815419914441486</v>
          </cell>
          <cell r="AV104">
            <v>0.17044292178316911</v>
          </cell>
          <cell r="AW104">
            <v>0.12152227890620759</v>
          </cell>
          <cell r="AX104">
            <v>9.0506724594786592E-2</v>
          </cell>
          <cell r="AY104">
            <v>6.7832396353157076E-2</v>
          </cell>
          <cell r="AZ104">
            <v>8.5821555484587586E-2</v>
          </cell>
          <cell r="BA104">
            <v>5.1115502702832272E-2</v>
          </cell>
          <cell r="BB104">
            <v>5.1695240343818893E-2</v>
          </cell>
          <cell r="BC104">
            <v>4.3430523212416805E-2</v>
          </cell>
          <cell r="BD104">
            <v>1.6108671789778262E-2</v>
          </cell>
          <cell r="BE104">
            <v>-1.1443620620943951E-2</v>
          </cell>
        </row>
        <row r="105">
          <cell r="AO105" t="str">
            <v>--</v>
          </cell>
        </row>
        <row r="106">
          <cell r="A106" t="str">
            <v>Sequential Growth Rates</v>
          </cell>
        </row>
        <row r="107">
          <cell r="A107" t="str">
            <v xml:space="preserve">  Addressing</v>
          </cell>
          <cell r="B107" t="str">
            <v>--</v>
          </cell>
          <cell r="C107" t="str">
            <v>--</v>
          </cell>
          <cell r="D107" t="str">
            <v>--</v>
          </cell>
          <cell r="E107" t="str">
            <v>--</v>
          </cell>
          <cell r="G107" t="str">
            <v>--</v>
          </cell>
          <cell r="H107">
            <v>7.6415386201918345E-2</v>
          </cell>
          <cell r="I107">
            <v>6.8403908794788082E-2</v>
          </cell>
          <cell r="J107">
            <v>4.1786226685796457E-2</v>
          </cell>
          <cell r="L107">
            <v>2.9437080392494375E-2</v>
          </cell>
          <cell r="M107">
            <v>-9.5317725752509519E-3</v>
          </cell>
          <cell r="N107">
            <v>0.1966908661151443</v>
          </cell>
          <cell r="O107">
            <v>-9.6360045146726803E-2</v>
          </cell>
          <cell r="Q107">
            <v>0.53950039032006236</v>
          </cell>
          <cell r="R107">
            <v>-4.3963287865726897E-2</v>
          </cell>
          <cell r="S107">
            <v>1.7821152010183638E-2</v>
          </cell>
          <cell r="T107">
            <v>-9.9999999999999978E-2</v>
          </cell>
          <cell r="V107">
            <v>0.35568293671472406</v>
          </cell>
          <cell r="W107">
            <v>1.4521226616552863E-3</v>
          </cell>
          <cell r="X107">
            <v>0.22163937222790842</v>
          </cell>
          <cell r="Y107">
            <v>-1.0263571303892549E-2</v>
          </cell>
          <cell r="AB107">
            <v>-4.7546823745194144E-2</v>
          </cell>
          <cell r="AC107">
            <v>-5.4068066511128166E-3</v>
          </cell>
          <cell r="AD107">
            <v>5.9351379528614467E-2</v>
          </cell>
          <cell r="AE107">
            <v>-3.3847667920284041E-2</v>
          </cell>
          <cell r="AG107">
            <v>2.9540162980209672E-2</v>
          </cell>
          <cell r="AH107">
            <v>4.9469964664311084E-2</v>
          </cell>
          <cell r="AI107">
            <v>4.7138047138047146E-2</v>
          </cell>
          <cell r="AJ107">
            <v>5.1446945337620731E-2</v>
          </cell>
          <cell r="AO107" t="str">
            <v>--</v>
          </cell>
          <cell r="AP107" t="str">
            <v>--</v>
          </cell>
          <cell r="AQ107">
            <v>0.18382472905255809</v>
          </cell>
          <cell r="AR107">
            <v>0.47731926287604343</v>
          </cell>
          <cell r="AS107">
            <v>0.38410896103203807</v>
          </cell>
          <cell r="AT107">
            <v>5.7203104238479519E-2</v>
          </cell>
          <cell r="AU107">
            <v>0.10929972039818203</v>
          </cell>
          <cell r="AV107">
            <v>0.19671592775041047</v>
          </cell>
        </row>
        <row r="108">
          <cell r="A108" t="str">
            <v xml:space="preserve">  Interoperability</v>
          </cell>
          <cell r="B108" t="str">
            <v>--</v>
          </cell>
          <cell r="C108" t="str">
            <v>--</v>
          </cell>
          <cell r="D108" t="str">
            <v>--</v>
          </cell>
          <cell r="E108" t="str">
            <v>--</v>
          </cell>
          <cell r="G108" t="str">
            <v>--</v>
          </cell>
          <cell r="H108">
            <v>7.4655125777657538E-2</v>
          </cell>
          <cell r="I108">
            <v>0.16033224263780532</v>
          </cell>
          <cell r="J108">
            <v>-0.19240780911062916</v>
          </cell>
          <cell r="L108">
            <v>1.0432446951383296</v>
          </cell>
          <cell r="M108">
            <v>0.11502563428421175</v>
          </cell>
          <cell r="N108">
            <v>9.8090073095967956E-2</v>
          </cell>
          <cell r="O108">
            <v>-5.2501610478849159E-2</v>
          </cell>
          <cell r="Q108">
            <v>0.48294662889518425</v>
          </cell>
          <cell r="R108">
            <v>3.0793602569388678E-2</v>
          </cell>
          <cell r="S108">
            <v>-9.2512972572275753E-2</v>
          </cell>
          <cell r="T108">
            <v>0.11656592060120885</v>
          </cell>
          <cell r="V108">
            <v>3.2774892091594232E-2</v>
          </cell>
          <cell r="W108">
            <v>-6.1840334348657766E-2</v>
          </cell>
          <cell r="X108">
            <v>2.3104802174569672E-2</v>
          </cell>
          <cell r="Y108">
            <v>0.14708487084870847</v>
          </cell>
          <cell r="AB108">
            <v>-3.9310300456797176E-2</v>
          </cell>
          <cell r="AC108">
            <v>-0.12737744441467991</v>
          </cell>
          <cell r="AD108">
            <v>0.1658480429777438</v>
          </cell>
          <cell r="AE108">
            <v>0.2195378842735829</v>
          </cell>
          <cell r="AG108">
            <v>-6.574975709813291E-2</v>
          </cell>
          <cell r="AH108">
            <v>2.5449620751657243E-2</v>
          </cell>
          <cell r="AI108">
            <v>0.27632913389375924</v>
          </cell>
          <cell r="AJ108">
            <v>0.46048714250298639</v>
          </cell>
          <cell r="AO108" t="str">
            <v>--</v>
          </cell>
          <cell r="AP108" t="str">
            <v>--</v>
          </cell>
          <cell r="AQ108">
            <v>1.1388489658189087</v>
          </cell>
          <cell r="AR108">
            <v>0.53348147715320815</v>
          </cell>
          <cell r="AS108">
            <v>7.556004606309652E-2</v>
          </cell>
          <cell r="AT108">
            <v>9.2553229177737562E-2</v>
          </cell>
          <cell r="AU108">
            <v>0.3558979555440267</v>
          </cell>
          <cell r="AV108">
            <v>0.13117739559631514</v>
          </cell>
        </row>
        <row r="109">
          <cell r="A109" t="str">
            <v xml:space="preserve">  Infrastructure and other</v>
          </cell>
          <cell r="B109" t="str">
            <v>--</v>
          </cell>
          <cell r="C109" t="str">
            <v>--</v>
          </cell>
          <cell r="D109" t="str">
            <v>--</v>
          </cell>
          <cell r="E109" t="str">
            <v>--</v>
          </cell>
          <cell r="G109" t="str">
            <v>--</v>
          </cell>
          <cell r="H109">
            <v>-4.6325238438727379E-2</v>
          </cell>
          <cell r="I109">
            <v>3.0002521220270806E-2</v>
          </cell>
          <cell r="J109">
            <v>0.31796671018276745</v>
          </cell>
          <cell r="L109">
            <v>0.18535256608679496</v>
          </cell>
          <cell r="M109">
            <v>7.0507129054160345E-3</v>
          </cell>
          <cell r="N109">
            <v>0.1274245410227155</v>
          </cell>
          <cell r="O109">
            <v>-8.8596531579189564E-2</v>
          </cell>
          <cell r="Q109">
            <v>0.26099005703326106</v>
          </cell>
          <cell r="R109">
            <v>0.19884745418627192</v>
          </cell>
          <cell r="S109">
            <v>-8.0929487179487225E-2</v>
          </cell>
          <cell r="T109">
            <v>0.17992589363557121</v>
          </cell>
          <cell r="V109">
            <v>0.18937224839136713</v>
          </cell>
          <cell r="W109">
            <v>0.1796179333195278</v>
          </cell>
          <cell r="X109">
            <v>-0.11535845164688063</v>
          </cell>
          <cell r="Y109">
            <v>0.19382844669345634</v>
          </cell>
          <cell r="AB109">
            <v>0.1534449800531914</v>
          </cell>
          <cell r="AC109">
            <v>7.7333237259741061E-2</v>
          </cell>
          <cell r="AD109">
            <v>0.12221181821221938</v>
          </cell>
          <cell r="AE109">
            <v>0.1213588616553678</v>
          </cell>
          <cell r="AG109">
            <v>-7.3877225617858144E-2</v>
          </cell>
          <cell r="AH109">
            <v>6.1692969870875025E-2</v>
          </cell>
          <cell r="AI109">
            <v>9.324324324324329E-2</v>
          </cell>
          <cell r="AJ109">
            <v>5.0679851668726794E-2</v>
          </cell>
          <cell r="AO109" t="str">
            <v>--</v>
          </cell>
          <cell r="AP109" t="str">
            <v>--</v>
          </cell>
          <cell r="AQ109">
            <v>0.51522212749834262</v>
          </cell>
          <cell r="AR109">
            <v>0.43715377402133004</v>
          </cell>
          <cell r="AS109">
            <v>0.50197925971479407</v>
          </cell>
          <cell r="AT109">
            <v>0.49262359176344517</v>
          </cell>
          <cell r="AU109">
            <v>0.20142494586602733</v>
          </cell>
          <cell r="AV109">
            <v>0.20151808785529712</v>
          </cell>
        </row>
        <row r="110">
          <cell r="A110" t="str">
            <v>Total Revenue</v>
          </cell>
          <cell r="B110" t="str">
            <v>--</v>
          </cell>
          <cell r="C110" t="str">
            <v>--</v>
          </cell>
          <cell r="D110" t="str">
            <v>--</v>
          </cell>
          <cell r="E110" t="str">
            <v>--</v>
          </cell>
          <cell r="G110" t="str">
            <v>--</v>
          </cell>
          <cell r="H110">
            <v>1.6968806772061473E-2</v>
          </cell>
          <cell r="I110">
            <v>6.491828202204486E-2</v>
          </cell>
          <cell r="J110">
            <v>0.12406310229138406</v>
          </cell>
          <cell r="L110">
            <v>0.22925001587603977</v>
          </cell>
          <cell r="M110">
            <v>2.3144082244149322E-2</v>
          </cell>
          <cell r="N110">
            <v>0.14185811663721282</v>
          </cell>
          <cell r="O110">
            <v>-8.3596807358111036E-2</v>
          </cell>
          <cell r="Q110">
            <v>0.39432541980312696</v>
          </cell>
          <cell r="R110">
            <v>7.7934662236987862E-2</v>
          </cell>
          <cell r="S110">
            <v>-5.3550789777834895E-2</v>
          </cell>
          <cell r="T110">
            <v>7.566146540027141E-2</v>
          </cell>
          <cell r="V110">
            <v>0.20091137005092952</v>
          </cell>
          <cell r="W110">
            <v>8.0091382954978085E-2</v>
          </cell>
          <cell r="X110">
            <v>2.9904088107655102E-3</v>
          </cell>
          <cell r="Y110">
            <v>0.11529651310766087</v>
          </cell>
          <cell r="AB110">
            <v>5.8964160744169991E-2</v>
          </cell>
          <cell r="AC110">
            <v>2.3037927920531942E-2</v>
          </cell>
          <cell r="AD110">
            <v>0.11098071078210103</v>
          </cell>
          <cell r="AE110">
            <v>9.495562357232501E-2</v>
          </cell>
          <cell r="AG110">
            <v>-4.9195045929053216E-2</v>
          </cell>
          <cell r="AH110">
            <v>5.3252890174413148E-2</v>
          </cell>
          <cell r="AI110">
            <v>0.10872436359803817</v>
          </cell>
          <cell r="AJ110">
            <v>0.18257062258539425</v>
          </cell>
          <cell r="AO110" t="str">
            <v>--</v>
          </cell>
          <cell r="AP110" t="str">
            <v>--</v>
          </cell>
          <cell r="AQ110">
            <v>0.47727252379289675</v>
          </cell>
          <cell r="AR110">
            <v>0.46950018484736455</v>
          </cell>
          <cell r="AS110">
            <v>0.37319409903946488</v>
          </cell>
          <cell r="AT110">
            <v>0.28897124853960121</v>
          </cell>
          <cell r="AU110">
            <v>0.20005599153719267</v>
          </cell>
          <cell r="AV110">
            <v>0.18896052802161623</v>
          </cell>
          <cell r="AW110">
            <v>0.17999999999999994</v>
          </cell>
          <cell r="AX110">
            <v>0.14999999999999991</v>
          </cell>
          <cell r="AY110">
            <v>0.12999999999999989</v>
          </cell>
          <cell r="AZ110">
            <v>0.12000000000000011</v>
          </cell>
          <cell r="BA110">
            <v>0.10000000000000009</v>
          </cell>
          <cell r="BB110">
            <v>9.000000000000008E-2</v>
          </cell>
          <cell r="BC110">
            <v>9.000000000000008E-2</v>
          </cell>
          <cell r="BD110">
            <v>7.0000000000000062E-2</v>
          </cell>
          <cell r="BE110">
            <v>5.0000000000000044E-2</v>
          </cell>
        </row>
        <row r="111">
          <cell r="A111" t="str">
            <v>Gross Profit</v>
          </cell>
          <cell r="B111" t="str">
            <v>--</v>
          </cell>
          <cell r="C111" t="str">
            <v>--</v>
          </cell>
          <cell r="D111" t="str">
            <v>--</v>
          </cell>
          <cell r="E111" t="str">
            <v>--</v>
          </cell>
          <cell r="G111" t="str">
            <v>--</v>
          </cell>
          <cell r="H111">
            <v>2.2635215630212535E-2</v>
          </cell>
          <cell r="I111">
            <v>9.2381174277725853E-2</v>
          </cell>
          <cell r="J111">
            <v>0.12706622587181404</v>
          </cell>
          <cell r="L111">
            <v>0.33623503808487487</v>
          </cell>
          <cell r="M111">
            <v>-2.4784024925648018E-2</v>
          </cell>
          <cell r="N111">
            <v>0.17466598896311347</v>
          </cell>
          <cell r="O111">
            <v>-0.14705609643022721</v>
          </cell>
          <cell r="Q111">
            <v>0.61354495053810254</v>
          </cell>
          <cell r="R111">
            <v>4.4914550068494874E-2</v>
          </cell>
          <cell r="S111">
            <v>-0.10086182810720223</v>
          </cell>
          <cell r="T111">
            <v>6.8075341810880818E-2</v>
          </cell>
          <cell r="V111">
            <v>0.23731089427983165</v>
          </cell>
          <cell r="W111">
            <v>0.12695340761105456</v>
          </cell>
          <cell r="X111">
            <v>-2.2292840290818128E-2</v>
          </cell>
          <cell r="Y111">
            <v>0.12180307954955838</v>
          </cell>
          <cell r="AB111">
            <v>8.8267142731716097E-2</v>
          </cell>
          <cell r="AC111">
            <v>2.7927927927927865E-2</v>
          </cell>
          <cell r="AD111">
            <v>0.13364814839038819</v>
          </cell>
          <cell r="AE111">
            <v>0.11629973229945523</v>
          </cell>
          <cell r="AG111">
            <v>-8.8196987895765022E-2</v>
          </cell>
          <cell r="AH111">
            <v>6.0136895992546568E-2</v>
          </cell>
          <cell r="AI111">
            <v>0.19066453527556626</v>
          </cell>
          <cell r="AJ111">
            <v>8.027912413372662E-2</v>
          </cell>
          <cell r="AO111" t="str">
            <v>--</v>
          </cell>
          <cell r="AP111" t="str">
            <v>--</v>
          </cell>
          <cell r="AQ111">
            <v>0.5672945414167132</v>
          </cell>
          <cell r="AR111">
            <v>0.5342837394159321</v>
          </cell>
          <cell r="AS111">
            <v>0.39009899874984511</v>
          </cell>
          <cell r="AT111">
            <v>0.35395035871841718</v>
          </cell>
          <cell r="AU111">
            <v>0.19744795616113753</v>
          </cell>
          <cell r="AV111">
            <v>0.18272980363405922</v>
          </cell>
          <cell r="AW111">
            <v>0.17542043984476052</v>
          </cell>
          <cell r="AX111">
            <v>0.1455194805194806</v>
          </cell>
          <cell r="AY111">
            <v>0.12558018252933478</v>
          </cell>
          <cell r="AZ111">
            <v>0.11560209424083778</v>
          </cell>
          <cell r="BA111">
            <v>9.5663600525624393E-2</v>
          </cell>
          <cell r="BB111">
            <v>8.5686015831134554E-2</v>
          </cell>
          <cell r="BC111">
            <v>8.2781456953642474E-2</v>
          </cell>
          <cell r="BD111">
            <v>6.2866666666666626E-2</v>
          </cell>
          <cell r="BE111">
            <v>4.2953020134228304E-2</v>
          </cell>
        </row>
        <row r="112">
          <cell r="A112" t="str">
            <v>Sales &amp; Marketing Expenses</v>
          </cell>
          <cell r="B112" t="str">
            <v>--</v>
          </cell>
          <cell r="C112" t="str">
            <v>--</v>
          </cell>
          <cell r="D112" t="str">
            <v>--</v>
          </cell>
          <cell r="E112" t="str">
            <v>--</v>
          </cell>
          <cell r="G112" t="str">
            <v>--</v>
          </cell>
          <cell r="H112">
            <v>9.271746459878627E-2</v>
          </cell>
          <cell r="I112">
            <v>0.21968528232027151</v>
          </cell>
          <cell r="J112">
            <v>6.7796610169491567E-2</v>
          </cell>
          <cell r="L112">
            <v>-1.776830135039098E-2</v>
          </cell>
          <cell r="M112">
            <v>0.16642547033285093</v>
          </cell>
          <cell r="N112">
            <v>0.25103391232423489</v>
          </cell>
          <cell r="O112">
            <v>0.27454545454545465</v>
          </cell>
          <cell r="Q112">
            <v>-8.9871611982881627E-2</v>
          </cell>
          <cell r="R112">
            <v>7.8797378170418986E-2</v>
          </cell>
          <cell r="S112">
            <v>-5.0851935015189476E-2</v>
          </cell>
          <cell r="T112">
            <v>8.0990815474533795E-2</v>
          </cell>
          <cell r="V112">
            <v>0.17700823892893935</v>
          </cell>
          <cell r="W112">
            <v>0.24969922344963358</v>
          </cell>
          <cell r="X112">
            <v>6.6427446175389537E-2</v>
          </cell>
          <cell r="Y112">
            <v>0.22421009437833406</v>
          </cell>
          <cell r="AB112">
            <v>0.24931286451699397</v>
          </cell>
          <cell r="AC112">
            <v>-5.2962009014809963E-2</v>
          </cell>
          <cell r="AD112">
            <v>-7.547169811320753E-2</v>
          </cell>
          <cell r="AE112">
            <v>0.11730097444383158</v>
          </cell>
          <cell r="AG112">
            <v>0.20171711919258395</v>
          </cell>
          <cell r="AH112">
            <v>3.6622581382185659E-2</v>
          </cell>
          <cell r="AI112">
            <v>9.686634901410196E-2</v>
          </cell>
          <cell r="AJ112">
            <v>5.5073843166939085E-2</v>
          </cell>
          <cell r="AO112" t="str">
            <v>--</v>
          </cell>
          <cell r="AP112" t="str">
            <v>--</v>
          </cell>
          <cell r="AQ112">
            <v>0.58146165078923584</v>
          </cell>
          <cell r="AR112">
            <v>0.29899309677703023</v>
          </cell>
          <cell r="AS112">
            <v>0.61361405409064784</v>
          </cell>
          <cell r="AT112">
            <v>0.48587191374210703</v>
          </cell>
          <cell r="AU112">
            <v>0.35265798893171296</v>
          </cell>
          <cell r="AV112">
            <v>0.1953516438526457</v>
          </cell>
          <cell r="AW112">
            <v>0.18630903610615213</v>
          </cell>
          <cell r="AX112">
            <v>0.15611593716413874</v>
          </cell>
          <cell r="AY112">
            <v>0.13597778196227339</v>
          </cell>
          <cell r="AZ112">
            <v>0.10821259376009751</v>
          </cell>
          <cell r="BA112">
            <v>8.82999462946914E-2</v>
          </cell>
          <cell r="BB112">
            <v>7.8281669421921274E-2</v>
          </cell>
          <cell r="BC112">
            <v>9.000000000000008E-2</v>
          </cell>
          <cell r="BD112">
            <v>6.999999999999984E-2</v>
          </cell>
          <cell r="BE112">
            <v>5.0000000000000044E-2</v>
          </cell>
        </row>
        <row r="113">
          <cell r="A113" t="str">
            <v>G &amp; A Expenses</v>
          </cell>
          <cell r="B113" t="str">
            <v>--</v>
          </cell>
          <cell r="C113" t="str">
            <v>--</v>
          </cell>
          <cell r="D113" t="str">
            <v>--</v>
          </cell>
          <cell r="E113" t="str">
            <v>--</v>
          </cell>
          <cell r="G113" t="str">
            <v>--</v>
          </cell>
          <cell r="H113">
            <v>8.3144368858656392E-3</v>
          </cell>
          <cell r="I113">
            <v>-2.473763118440786E-2</v>
          </cell>
          <cell r="J113">
            <v>0.32321291314373557</v>
          </cell>
          <cell r="L113">
            <v>-1.4522218995062564E-2</v>
          </cell>
          <cell r="M113">
            <v>0.49661066902446227</v>
          </cell>
          <cell r="N113">
            <v>4.568727845608489E-2</v>
          </cell>
          <cell r="O113">
            <v>0.38662900188323945</v>
          </cell>
          <cell r="Q113">
            <v>3.0829824799673888E-2</v>
          </cell>
          <cell r="R113">
            <v>0.16324110671936776</v>
          </cell>
          <cell r="S113">
            <v>-0.36278174198663493</v>
          </cell>
          <cell r="T113">
            <v>6.7010309278350499E-2</v>
          </cell>
          <cell r="V113">
            <v>0.21289355322338821</v>
          </cell>
          <cell r="W113">
            <v>0.14050267820354345</v>
          </cell>
          <cell r="X113">
            <v>0.20014450867052003</v>
          </cell>
          <cell r="Y113">
            <v>-6.1709813365442345E-2</v>
          </cell>
          <cell r="AB113">
            <v>0.15164153566463479</v>
          </cell>
          <cell r="AC113">
            <v>4.6615284613241714E-2</v>
          </cell>
          <cell r="AD113">
            <v>0.1514506254990684</v>
          </cell>
          <cell r="AE113">
            <v>4.9083063646170544E-2</v>
          </cell>
          <cell r="AG113">
            <v>-6.364627249358934E-4</v>
          </cell>
          <cell r="AH113">
            <v>4.432701822378271E-2</v>
          </cell>
          <cell r="AI113">
            <v>0.11820064020998733</v>
          </cell>
          <cell r="AJ113">
            <v>5.7565681918514189E-2</v>
          </cell>
          <cell r="AO113" t="str">
            <v>--</v>
          </cell>
          <cell r="AP113" t="str">
            <v>--</v>
          </cell>
          <cell r="AQ113">
            <v>0.86143146403732707</v>
          </cell>
          <cell r="AR113">
            <v>0.32652289065455942</v>
          </cell>
          <cell r="AS113">
            <v>0.24436679977181974</v>
          </cell>
          <cell r="AT113">
            <v>0.3934158500945506</v>
          </cell>
          <cell r="AU113">
            <v>0.24418647893405709</v>
          </cell>
          <cell r="AV113">
            <v>0.18896052802161623</v>
          </cell>
          <cell r="AW113">
            <v>0.17999999999999994</v>
          </cell>
          <cell r="AX113">
            <v>0.14999999999999991</v>
          </cell>
          <cell r="AY113">
            <v>0.12999999999999967</v>
          </cell>
          <cell r="AZ113">
            <v>0.1009337900916798</v>
          </cell>
          <cell r="BA113">
            <v>8.0949961670804926E-2</v>
          </cell>
          <cell r="BB113">
            <v>7.079046901789332E-2</v>
          </cell>
          <cell r="BC113">
            <v>7.0445858105460335E-2</v>
          </cell>
          <cell r="BD113">
            <v>5.0454002723511859E-2</v>
          </cell>
          <cell r="BE113">
            <v>3.0462450438475175E-2</v>
          </cell>
        </row>
        <row r="114">
          <cell r="A114" t="str">
            <v>Depr &amp; Amort Expense</v>
          </cell>
          <cell r="B114" t="str">
            <v>--</v>
          </cell>
          <cell r="C114" t="str">
            <v>--</v>
          </cell>
          <cell r="D114" t="str">
            <v>--</v>
          </cell>
          <cell r="E114" t="str">
            <v>--</v>
          </cell>
          <cell r="G114" t="str">
            <v>--</v>
          </cell>
          <cell r="H114">
            <v>3.4873830450808052E-2</v>
          </cell>
          <cell r="I114">
            <v>1.5068493150685036E-2</v>
          </cell>
          <cell r="J114">
            <v>0.39514170040485808</v>
          </cell>
          <cell r="L114">
            <v>-4.8171793383633088E-2</v>
          </cell>
          <cell r="M114">
            <v>-0.12520325203252025</v>
          </cell>
          <cell r="N114">
            <v>-9.526022304832793E-3</v>
          </cell>
          <cell r="O114">
            <v>-0.10907811400422229</v>
          </cell>
          <cell r="Q114">
            <v>-5.6872037914691975E-2</v>
          </cell>
          <cell r="R114">
            <v>9.8548297040759403E-2</v>
          </cell>
          <cell r="S114">
            <v>7.3189326556543755E-2</v>
          </cell>
          <cell r="T114">
            <v>1.468150603836138E-2</v>
          </cell>
          <cell r="V114">
            <v>3.8039673278879915E-2</v>
          </cell>
          <cell r="W114">
            <v>0.31137589928057552</v>
          </cell>
          <cell r="X114">
            <v>6.4975141436653505E-2</v>
          </cell>
          <cell r="Y114">
            <v>0.2110431423052157</v>
          </cell>
          <cell r="AB114">
            <v>0.20483849528113796</v>
          </cell>
          <cell r="AC114">
            <v>3.4311562224183634E-2</v>
          </cell>
          <cell r="AD114">
            <v>1.3120000000000021E-2</v>
          </cell>
          <cell r="AE114">
            <v>3.1164455674879132E-2</v>
          </cell>
          <cell r="AG114">
            <v>8.5532783022572723E-3</v>
          </cell>
          <cell r="AH114">
            <v>3.511345567104196E-2</v>
          </cell>
          <cell r="AI114">
            <v>3.1324056196120775E-2</v>
          </cell>
          <cell r="AJ114">
            <v>3.700646857887957E-2</v>
          </cell>
          <cell r="AO114" t="str">
            <v>--</v>
          </cell>
          <cell r="AP114" t="str">
            <v>--</v>
          </cell>
          <cell r="AQ114">
            <v>7.6879945174755493E-2</v>
          </cell>
          <cell r="AR114">
            <v>-7.2895574197280988E-2</v>
          </cell>
          <cell r="AS114">
            <v>0.49865834633385364</v>
          </cell>
          <cell r="AT114">
            <v>0.57107761492338405</v>
          </cell>
          <cell r="AU114">
            <v>0.10207503383658922</v>
          </cell>
          <cell r="AV114">
            <v>9.0741434979306979E-2</v>
          </cell>
          <cell r="AW114">
            <v>0.17513051085033227</v>
          </cell>
          <cell r="AX114">
            <v>7.9653066941789863E-2</v>
          </cell>
          <cell r="AY114">
            <v>0.17977091925979272</v>
          </cell>
          <cell r="AZ114">
            <v>0.18579265317735971</v>
          </cell>
          <cell r="BA114">
            <v>0.18484915439764027</v>
          </cell>
          <cell r="BB114">
            <v>0.18499635030942274</v>
          </cell>
          <cell r="BC114">
            <v>0.16815760976320493</v>
          </cell>
          <cell r="BD114">
            <v>0.17058156551884007</v>
          </cell>
          <cell r="BE114">
            <v>0.17022833753394417</v>
          </cell>
        </row>
        <row r="115">
          <cell r="A115" t="str">
            <v>Operating Income</v>
          </cell>
          <cell r="B115" t="str">
            <v>--</v>
          </cell>
          <cell r="C115" t="str">
            <v>--</v>
          </cell>
          <cell r="D115" t="str">
            <v>--</v>
          </cell>
          <cell r="E115" t="str">
            <v>--</v>
          </cell>
          <cell r="G115" t="str">
            <v>--</v>
          </cell>
          <cell r="H115">
            <v>-0.13198591333639442</v>
          </cell>
          <cell r="I115">
            <v>0.62674192979361343</v>
          </cell>
          <cell r="J115">
            <v>-0.43049230101930147</v>
          </cell>
          <cell r="L115">
            <v>1.6759329779131749</v>
          </cell>
          <cell r="M115">
            <v>-0.17560836772449151</v>
          </cell>
          <cell r="N115">
            <v>0.27688589677196629</v>
          </cell>
          <cell r="O115">
            <v>-0.52838988779234886</v>
          </cell>
          <cell r="Q115">
            <v>2.5079547083273672</v>
          </cell>
          <cell r="R115">
            <v>-5.9611848825331659E-2</v>
          </cell>
          <cell r="S115">
            <v>-5.7525199860966825E-2</v>
          </cell>
          <cell r="T115">
            <v>7.3437211875346131E-2</v>
          </cell>
          <cell r="V115">
            <v>0.30019325746188508</v>
          </cell>
          <cell r="W115">
            <v>8.1023947151114495E-2</v>
          </cell>
          <cell r="X115">
            <v>-0.14660229772671718</v>
          </cell>
          <cell r="Y115">
            <v>0.13462226996061566</v>
          </cell>
          <cell r="AB115">
            <v>-7.4408330703691683E-2</v>
          </cell>
          <cell r="AC115">
            <v>7.0537297149870115E-2</v>
          </cell>
          <cell r="AD115">
            <v>0.33416133244164237</v>
          </cell>
          <cell r="AE115">
            <v>0.12233255358762563</v>
          </cell>
          <cell r="AG115">
            <v>-0.26346612407095638</v>
          </cell>
          <cell r="AH115">
            <v>0.10050979577208219</v>
          </cell>
          <cell r="AI115">
            <v>0.1683532990194172</v>
          </cell>
          <cell r="AJ115">
            <v>0.11554429374529884</v>
          </cell>
          <cell r="AO115" t="str">
            <v>--</v>
          </cell>
          <cell r="AP115" t="str">
            <v>--</v>
          </cell>
          <cell r="AQ115">
            <v>0.77742370848016851</v>
          </cell>
          <cell r="AR115">
            <v>0.95034907510915123</v>
          </cell>
          <cell r="AS115">
            <v>0.32611281740710285</v>
          </cell>
          <cell r="AT115">
            <v>0.22037464423476849</v>
          </cell>
          <cell r="AU115">
            <v>0.11559356907843621</v>
          </cell>
          <cell r="AV115">
            <v>0.19481997058711475</v>
          </cell>
          <cell r="AW115">
            <v>0.16661722657589406</v>
          </cell>
          <cell r="AX115">
            <v>0.15182879625372636</v>
          </cell>
          <cell r="AY115">
            <v>0.10530176192629859</v>
          </cell>
          <cell r="AZ115">
            <v>0.11202294489110387</v>
          </cell>
          <cell r="BA115">
            <v>8.6289447307806633E-2</v>
          </cell>
          <cell r="BB115">
            <v>7.1727779014912674E-2</v>
          </cell>
          <cell r="BC115">
            <v>5.9800294849324587E-2</v>
          </cell>
          <cell r="BD115">
            <v>3.0092495619532089E-2</v>
          </cell>
          <cell r="BE115">
            <v>-1.7554134371281505E-3</v>
          </cell>
        </row>
        <row r="116">
          <cell r="A116" t="str">
            <v>Net Income</v>
          </cell>
          <cell r="B116" t="str">
            <v>--</v>
          </cell>
          <cell r="C116" t="str">
            <v>--</v>
          </cell>
          <cell r="D116" t="str">
            <v>--</v>
          </cell>
          <cell r="E116" t="str">
            <v>--</v>
          </cell>
          <cell r="G116" t="str">
            <v>--</v>
          </cell>
          <cell r="H116">
            <v>-5.4445462878092044E-2</v>
          </cell>
          <cell r="I116">
            <v>0.66634354400930484</v>
          </cell>
          <cell r="J116">
            <v>-0.4392088423502033</v>
          </cell>
          <cell r="L116">
            <v>1.8076763485477163</v>
          </cell>
          <cell r="M116">
            <v>0.37944284341978829</v>
          </cell>
          <cell r="N116">
            <v>-0.51982001285622459</v>
          </cell>
          <cell r="O116">
            <v>-0.53023203926818485</v>
          </cell>
          <cell r="Q116">
            <v>2.4744716219425413</v>
          </cell>
          <cell r="R116">
            <v>-5.112432506322151E-2</v>
          </cell>
          <cell r="S116">
            <v>-5.9497226824174243E-2</v>
          </cell>
          <cell r="T116">
            <v>5.8972198820556709E-2</v>
          </cell>
          <cell r="V116">
            <v>0.32241267086135794</v>
          </cell>
          <cell r="W116">
            <v>9.116762373530185E-2</v>
          </cell>
          <cell r="X116">
            <v>-0.14274258219727376</v>
          </cell>
          <cell r="Y116">
            <v>8.5009354536950132E-2</v>
          </cell>
          <cell r="AB116">
            <v>-3.179221898911444E-2</v>
          </cell>
          <cell r="AC116">
            <v>6.5727960819233822E-2</v>
          </cell>
          <cell r="AD116">
            <v>0.34221108151861745</v>
          </cell>
          <cell r="AE116">
            <v>0.14839312115788617</v>
          </cell>
          <cell r="AG116">
            <v>-0.26700565324246506</v>
          </cell>
          <cell r="AH116">
            <v>9.6763848959185328E-2</v>
          </cell>
          <cell r="AI116">
            <v>0.17042951921661142</v>
          </cell>
          <cell r="AJ116">
            <v>0.10355731768556087</v>
          </cell>
          <cell r="AO116" t="str">
            <v>--</v>
          </cell>
          <cell r="AP116" t="str">
            <v>--</v>
          </cell>
          <cell r="AQ116">
            <v>0.88846345929748693</v>
          </cell>
          <cell r="AR116">
            <v>0.22086565585331419</v>
          </cell>
          <cell r="AS116">
            <v>0.33396512509476861</v>
          </cell>
          <cell r="AT116">
            <v>0.24947563566489417</v>
          </cell>
          <cell r="AU116">
            <v>0.12400354676813308</v>
          </cell>
          <cell r="AV116">
            <v>0.17703364123981591</v>
          </cell>
          <cell r="AW116">
            <v>0.16899138562038529</v>
          </cell>
          <cell r="AX116">
            <v>0.14724490987826777</v>
          </cell>
          <cell r="AY116">
            <v>9.9058069252137448E-2</v>
          </cell>
          <cell r="AZ116">
            <v>0.10735345247991512</v>
          </cell>
          <cell r="BA116">
            <v>8.4880680245200679E-2</v>
          </cell>
          <cell r="BB116">
            <v>6.877504352868069E-2</v>
          </cell>
          <cell r="BC116">
            <v>5.9743492281556732E-2</v>
          </cell>
          <cell r="BD116">
            <v>3.139656080178499E-2</v>
          </cell>
          <cell r="BE116">
            <v>6.9423413121660893E-4</v>
          </cell>
        </row>
        <row r="117">
          <cell r="A117" t="str">
            <v>Earnings Per Share</v>
          </cell>
          <cell r="B117" t="str">
            <v>--</v>
          </cell>
          <cell r="C117" t="str">
            <v>--</v>
          </cell>
          <cell r="D117" t="str">
            <v>--</v>
          </cell>
          <cell r="E117" t="str">
            <v>--</v>
          </cell>
          <cell r="G117" t="str">
            <v>--</v>
          </cell>
          <cell r="H117" t="e">
            <v>#DIV/0!</v>
          </cell>
          <cell r="I117" t="e">
            <v>#DIV/0!</v>
          </cell>
          <cell r="J117" t="e">
            <v>#DIV/0!</v>
          </cell>
          <cell r="Q117">
            <v>2.6601451239287464</v>
          </cell>
          <cell r="R117">
            <v>-7.9418302376845107E-2</v>
          </cell>
          <cell r="S117">
            <v>-5.24915969653732E-2</v>
          </cell>
          <cell r="T117">
            <v>5.5375350140724811E-2</v>
          </cell>
          <cell r="V117">
            <v>0.32358766441363818</v>
          </cell>
          <cell r="W117">
            <v>8.3590845989927498E-2</v>
          </cell>
          <cell r="X117">
            <v>-0.14491855671407561</v>
          </cell>
          <cell r="Y117">
            <v>7.9967604727256392E-2</v>
          </cell>
          <cell r="AB117">
            <v>-3.5050981623383271E-2</v>
          </cell>
          <cell r="AC117">
            <v>6.5606610216407901E-2</v>
          </cell>
          <cell r="AD117">
            <v>0.33828292314097674</v>
          </cell>
          <cell r="AE117">
            <v>0.14409223954289252</v>
          </cell>
          <cell r="AG117">
            <v>-0.26700565324246506</v>
          </cell>
          <cell r="AH117">
            <v>9.4014033617680459E-2</v>
          </cell>
          <cell r="AI117">
            <v>0.20814133990565575</v>
          </cell>
          <cell r="AJ117">
            <v>0.14029829537023875</v>
          </cell>
          <cell r="AO117" t="str">
            <v>--</v>
          </cell>
          <cell r="AP117" t="str">
            <v>--</v>
          </cell>
          <cell r="AQ117">
            <v>0.80097989587651197</v>
          </cell>
          <cell r="AR117">
            <v>0.26832284209766133</v>
          </cell>
          <cell r="AS117">
            <v>0.31656934129548109</v>
          </cell>
          <cell r="AT117">
            <v>0.23413085910474085</v>
          </cell>
          <cell r="AU117">
            <v>0.14386608014170843</v>
          </cell>
          <cell r="AV117">
            <v>0.24731014106673355</v>
          </cell>
          <cell r="AW117">
            <v>0.15329308282729692</v>
          </cell>
          <cell r="AX117">
            <v>0.13204278720493146</v>
          </cell>
          <cell r="AY117">
            <v>8.4684927830616763E-2</v>
          </cell>
          <cell r="AZ117">
            <v>9.3058768063378094E-2</v>
          </cell>
          <cell r="BA117">
            <v>7.1054573426520884E-2</v>
          </cell>
          <cell r="BB117">
            <v>5.5325597242419366E-2</v>
          </cell>
          <cell r="BC117">
            <v>4.657343069933062E-2</v>
          </cell>
          <cell r="BD117">
            <v>1.873612215550402E-2</v>
          </cell>
          <cell r="BE117">
            <v>-1.1440379172082848E-2</v>
          </cell>
        </row>
        <row r="119">
          <cell r="A119" t="str">
            <v>% of Total Revenues</v>
          </cell>
        </row>
        <row r="120">
          <cell r="A120" t="str">
            <v xml:space="preserve">  Addressing</v>
          </cell>
          <cell r="B120" t="str">
            <v>--</v>
          </cell>
          <cell r="C120" t="str">
            <v>--</v>
          </cell>
          <cell r="D120" t="str">
            <v>--</v>
          </cell>
          <cell r="E120" t="str">
            <v>--</v>
          </cell>
          <cell r="G120">
            <v>0.37482122840245835</v>
          </cell>
          <cell r="H120">
            <v>0.39673128088179399</v>
          </cell>
          <cell r="I120">
            <v>0.39802983796131053</v>
          </cell>
          <cell r="J120">
            <v>0.36889566266590462</v>
          </cell>
          <cell r="L120">
            <v>0.30893216924110145</v>
          </cell>
          <cell r="M120">
            <v>0.29906589245140119</v>
          </cell>
          <cell r="N120">
            <v>0.31342722589489047</v>
          </cell>
          <cell r="O120">
            <v>0.30906195715112916</v>
          </cell>
          <cell r="Q120">
            <v>0.34124100221483944</v>
          </cell>
          <cell r="R120">
            <v>0.30265185565686398</v>
          </cell>
          <cell r="S120">
            <v>0.32547489823609227</v>
          </cell>
          <cell r="T120">
            <v>0.27232304757099379</v>
          </cell>
          <cell r="V120">
            <v>0.30741961319800953</v>
          </cell>
          <cell r="W120">
            <v>0.28503701542613324</v>
          </cell>
          <cell r="X120">
            <v>0.34717424765783128</v>
          </cell>
          <cell r="Y120">
            <v>0.30808936993327685</v>
          </cell>
          <cell r="AB120">
            <v>0.27710163369181512</v>
          </cell>
          <cell r="AC120">
            <v>0.26939704894024658</v>
          </cell>
          <cell r="AD120">
            <v>0.25687766913152216</v>
          </cell>
          <cell r="AE120">
            <v>0.22666028992199483</v>
          </cell>
          <cell r="AG120">
            <v>0.24542980222000363</v>
          </cell>
          <cell r="AH120">
            <v>0.24454830199492128</v>
          </cell>
          <cell r="AI120">
            <v>0.23096437652986049</v>
          </cell>
          <cell r="AJ120">
            <v>0.22768208979572738</v>
          </cell>
          <cell r="AO120">
            <v>0.35541705140043089</v>
          </cell>
          <cell r="AP120">
            <v>0.38413329393963813</v>
          </cell>
          <cell r="AQ120">
            <v>0.30782843740340965</v>
          </cell>
          <cell r="AR120">
            <v>0.30946636477240391</v>
          </cell>
          <cell r="AS120">
            <v>0.31192616463987843</v>
          </cell>
          <cell r="AT120">
            <v>0.25583915073676755</v>
          </cell>
          <cell r="AU120">
            <v>0.23649088074271649</v>
          </cell>
          <cell r="AV120">
            <v>0.2380334730064195</v>
          </cell>
          <cell r="AW120">
            <v>0</v>
          </cell>
          <cell r="AX120">
            <v>0</v>
          </cell>
          <cell r="AY120">
            <v>0</v>
          </cell>
          <cell r="AZ120">
            <v>0</v>
          </cell>
          <cell r="BA120">
            <v>0</v>
          </cell>
          <cell r="BB120">
            <v>0</v>
          </cell>
          <cell r="BC120">
            <v>0</v>
          </cell>
          <cell r="BD120">
            <v>0</v>
          </cell>
          <cell r="BE120">
            <v>0</v>
          </cell>
        </row>
        <row r="121">
          <cell r="A121" t="str">
            <v xml:space="preserve">  Interoperability</v>
          </cell>
          <cell r="B121" t="str">
            <v>--</v>
          </cell>
          <cell r="C121" t="str">
            <v>--</v>
          </cell>
          <cell r="D121" t="str">
            <v>--</v>
          </cell>
          <cell r="E121" t="str">
            <v>--</v>
          </cell>
          <cell r="G121">
            <v>0.14290131807815701</v>
          </cell>
          <cell r="H121">
            <v>0.15100722158874952</v>
          </cell>
          <cell r="I121">
            <v>0.16453708330359057</v>
          </cell>
          <cell r="J121">
            <v>0.11821299295103829</v>
          </cell>
          <cell r="L121">
            <v>0.19649222503487113</v>
          </cell>
          <cell r="M121">
            <v>0.21413784397879321</v>
          </cell>
          <cell r="N121">
            <v>0.20592982378562427</v>
          </cell>
          <cell r="O121">
            <v>0.21291739046516117</v>
          </cell>
          <cell r="Q121">
            <v>0.2264500968992248</v>
          </cell>
          <cell r="R121">
            <v>0.21654680878387053</v>
          </cell>
          <cell r="S121">
            <v>0.20763229308005429</v>
          </cell>
          <cell r="T121">
            <v>0.21552797969126944</v>
          </cell>
          <cell r="V121">
            <v>0.18535246773367645</v>
          </cell>
          <cell r="W121">
            <v>0.16099583044625165</v>
          </cell>
          <cell r="X121">
            <v>0.16422450884145973</v>
          </cell>
          <cell r="Y121">
            <v>0.16890526178522527</v>
          </cell>
          <cell r="AB121">
            <v>0.15323044085050488</v>
          </cell>
          <cell r="AC121">
            <v>0.13070125284623796</v>
          </cell>
          <cell r="AD121">
            <v>0.13715611654342388</v>
          </cell>
          <cell r="AE121">
            <v>0.15276151524646667</v>
          </cell>
          <cell r="AG121">
            <v>0.15010174496253154</v>
          </cell>
          <cell r="AH121">
            <v>0.14613943040830515</v>
          </cell>
          <cell r="AI121">
            <v>0.16823118420114552</v>
          </cell>
          <cell r="AJ121">
            <v>0.180483731836174</v>
          </cell>
          <cell r="AO121">
            <v>0.22317856043617817</v>
          </cell>
          <cell r="AP121">
            <v>0.14327666013089452</v>
          </cell>
          <cell r="AQ121">
            <v>0.20744116702323012</v>
          </cell>
          <cell r="AR121">
            <v>0.21647305016311366</v>
          </cell>
          <cell r="AS121">
            <v>0.16955342581774824</v>
          </cell>
          <cell r="AT121">
            <v>0.14371627226380101</v>
          </cell>
          <cell r="AU121">
            <v>0.16237958988170859</v>
          </cell>
          <cell r="AV121">
            <v>0.15448798950964793</v>
          </cell>
          <cell r="AW121">
            <v>0</v>
          </cell>
          <cell r="AX121">
            <v>0</v>
          </cell>
          <cell r="AY121">
            <v>0</v>
          </cell>
          <cell r="AZ121">
            <v>0</v>
          </cell>
          <cell r="BA121">
            <v>0</v>
          </cell>
          <cell r="BB121">
            <v>0</v>
          </cell>
          <cell r="BC121">
            <v>0</v>
          </cell>
          <cell r="BD121">
            <v>0</v>
          </cell>
          <cell r="BE121">
            <v>0</v>
          </cell>
        </row>
        <row r="122">
          <cell r="A122" t="str">
            <v xml:space="preserve">  Infrastructure and other</v>
          </cell>
          <cell r="B122" t="str">
            <v>--</v>
          </cell>
          <cell r="C122" t="str">
            <v>--</v>
          </cell>
          <cell r="D122" t="str">
            <v>--</v>
          </cell>
          <cell r="E122" t="str">
            <v>--</v>
          </cell>
          <cell r="G122">
            <v>0.48227745351938467</v>
          </cell>
          <cell r="H122">
            <v>0.45226149752945644</v>
          </cell>
          <cell r="I122">
            <v>0.43743307873509885</v>
          </cell>
          <cell r="J122">
            <v>0.51289134438305706</v>
          </cell>
          <cell r="L122">
            <v>0.49457560572402748</v>
          </cell>
          <cell r="M122">
            <v>0.4867962635698056</v>
          </cell>
          <cell r="N122">
            <v>0.48064295031948528</v>
          </cell>
          <cell r="O122">
            <v>0.47802065238370978</v>
          </cell>
          <cell r="Q122">
            <v>0.43230890088593577</v>
          </cell>
          <cell r="R122">
            <v>0.48080133555926541</v>
          </cell>
          <cell r="S122">
            <v>0.46689280868385341</v>
          </cell>
          <cell r="T122">
            <v>0.51214897273773674</v>
          </cell>
          <cell r="V122">
            <v>0.50722791906831388</v>
          </cell>
          <cell r="W122">
            <v>0.55396715412761499</v>
          </cell>
          <cell r="X122">
            <v>0.48860124350070899</v>
          </cell>
          <cell r="Y122">
            <v>0.52300536828149791</v>
          </cell>
          <cell r="AB122">
            <v>0.56966792545767997</v>
          </cell>
          <cell r="AC122">
            <v>0.59990169821351547</v>
          </cell>
          <cell r="AD122">
            <v>0.60596621432505382</v>
          </cell>
          <cell r="AE122">
            <v>0.62057819483153853</v>
          </cell>
          <cell r="AG122">
            <v>0.60446845281746475</v>
          </cell>
          <cell r="AH122">
            <v>0.60931226759677348</v>
          </cell>
          <cell r="AI122">
            <v>0.60080443926899407</v>
          </cell>
          <cell r="AJ122">
            <v>0.5918341783680986</v>
          </cell>
          <cell r="AO122">
            <v>0.42140438816339093</v>
          </cell>
          <cell r="AP122">
            <v>0.47259004592946735</v>
          </cell>
          <cell r="AQ122">
            <v>0.48473039557336017</v>
          </cell>
          <cell r="AR122">
            <v>0.47406058506448251</v>
          </cell>
          <cell r="AS122">
            <v>0.51852040954237333</v>
          </cell>
          <cell r="AT122">
            <v>0.60044457699943143</v>
          </cell>
          <cell r="AU122">
            <v>0.60112952937557496</v>
          </cell>
          <cell r="AV122">
            <v>0.60747853748393243</v>
          </cell>
          <cell r="AW122">
            <v>0</v>
          </cell>
          <cell r="AX122">
            <v>0</v>
          </cell>
          <cell r="AY122">
            <v>0</v>
          </cell>
          <cell r="AZ122">
            <v>0</v>
          </cell>
          <cell r="BA122">
            <v>0</v>
          </cell>
          <cell r="BB122">
            <v>0</v>
          </cell>
          <cell r="BC122">
            <v>0</v>
          </cell>
          <cell r="BD122">
            <v>0</v>
          </cell>
          <cell r="BE122">
            <v>0</v>
          </cell>
        </row>
        <row r="124">
          <cell r="A124" t="str">
            <v>Sales &amp; Marketing Expenses</v>
          </cell>
          <cell r="B124" t="str">
            <v>--</v>
          </cell>
          <cell r="C124" t="str">
            <v>--</v>
          </cell>
          <cell r="D124" t="str">
            <v>--</v>
          </cell>
          <cell r="E124" t="str">
            <v>--</v>
          </cell>
          <cell r="G124">
            <v>0.11464574233697965</v>
          </cell>
          <cell r="H124">
            <v>0.12318510072215887</v>
          </cell>
          <cell r="I124">
            <v>0.14108787208223283</v>
          </cell>
          <cell r="J124">
            <v>0.13402552867212802</v>
          </cell>
          <cell r="L124">
            <v>0.10709304127705739</v>
          </cell>
          <cell r="M124">
            <v>0.12209038121686444</v>
          </cell>
          <cell r="N124">
            <v>0.13376373565632668</v>
          </cell>
          <cell r="O124">
            <v>0.18604033970276013</v>
          </cell>
          <cell r="Q124">
            <v>0.12143549280177186</v>
          </cell>
          <cell r="R124">
            <v>0.12153268267625528</v>
          </cell>
          <cell r="S124">
            <v>0.12187924016282226</v>
          </cell>
          <cell r="T124">
            <v>0.12248308919758438</v>
          </cell>
          <cell r="V124">
            <v>0.12004516628809264</v>
          </cell>
          <cell r="W124">
            <v>0.1388959799666922</v>
          </cell>
          <cell r="X124">
            <v>0.14768085905779976</v>
          </cell>
          <cell r="Y124">
            <v>0.16210254069678992</v>
          </cell>
          <cell r="AB124">
            <v>0.19124045644856741</v>
          </cell>
          <cell r="AC124">
            <v>0.17703349282296652</v>
          </cell>
          <cell r="AD124">
            <v>0.14732251686123676</v>
          </cell>
          <cell r="AE124">
            <v>0.15032900704190513</v>
          </cell>
          <cell r="AG124">
            <v>0.19</v>
          </cell>
          <cell r="AH124">
            <v>0.187</v>
          </cell>
          <cell r="AI124">
            <v>0.185</v>
          </cell>
          <cell r="AJ124">
            <v>0.183</v>
          </cell>
          <cell r="AO124">
            <v>0.15229960867079981</v>
          </cell>
          <cell r="AP124">
            <v>0.12875471157547921</v>
          </cell>
          <cell r="AQ124">
            <v>0.13783552826952564</v>
          </cell>
          <cell r="AR124">
            <v>0.12184237985062008</v>
          </cell>
          <cell r="AS124">
            <v>0.14317464417327164</v>
          </cell>
          <cell r="AT124">
            <v>0.16504571593673401</v>
          </cell>
          <cell r="AU124">
            <v>0.1860333249241215</v>
          </cell>
          <cell r="AV124">
            <v>0.1870333249241215</v>
          </cell>
          <cell r="AW124">
            <v>0.1880333249241215</v>
          </cell>
          <cell r="AX124">
            <v>0.1890333249241215</v>
          </cell>
          <cell r="AY124">
            <v>0.19003332492412151</v>
          </cell>
          <cell r="AZ124">
            <v>0.1880333249241215</v>
          </cell>
          <cell r="BA124">
            <v>0.1860333249241215</v>
          </cell>
          <cell r="BB124">
            <v>0.1840333249241215</v>
          </cell>
          <cell r="BC124">
            <v>0.1840333249241215</v>
          </cell>
          <cell r="BD124">
            <v>0.1840333249241215</v>
          </cell>
          <cell r="BE124">
            <v>0.1840333249241215</v>
          </cell>
        </row>
        <row r="125">
          <cell r="A125" t="str">
            <v>Research &amp; Development Expenses</v>
          </cell>
          <cell r="B125" t="str">
            <v>--</v>
          </cell>
          <cell r="C125" t="str">
            <v>--</v>
          </cell>
          <cell r="D125" t="str">
            <v>--</v>
          </cell>
          <cell r="E125" t="str">
            <v>--</v>
          </cell>
          <cell r="G125">
            <v>4.3214409957094822E-2</v>
          </cell>
          <cell r="H125">
            <v>6.4082098061573542E-2</v>
          </cell>
          <cell r="I125">
            <v>6.0960810907273892E-2</v>
          </cell>
          <cell r="J125">
            <v>6.8775004762811967E-2</v>
          </cell>
          <cell r="L125">
            <v>4.4712507103373461E-2</v>
          </cell>
          <cell r="M125">
            <v>4.3928300934107552E-2</v>
          </cell>
          <cell r="N125">
            <v>4.2848614826770437E-2</v>
          </cell>
          <cell r="O125">
            <v>4.7481181239143029E-2</v>
          </cell>
          <cell r="Q125">
            <v>4.4469822812846067E-2</v>
          </cell>
          <cell r="R125">
            <v>4.6198792859894693E-2</v>
          </cell>
          <cell r="S125">
            <v>5.244233378561737E-2</v>
          </cell>
          <cell r="T125">
            <v>5.2711247063275568E-2</v>
          </cell>
          <cell r="V125">
            <v>5.437023226501056E-2</v>
          </cell>
          <cell r="W125">
            <v>4.8819031642415175E-2</v>
          </cell>
          <cell r="X125">
            <v>5.605449102522149E-2</v>
          </cell>
          <cell r="Y125">
            <v>5.278085675164635E-2</v>
          </cell>
          <cell r="AB125">
            <v>6.7410311140300466E-2</v>
          </cell>
          <cell r="AC125">
            <v>6.7717893934378548E-2</v>
          </cell>
          <cell r="AD125">
            <v>5.3964986411694067E-2</v>
          </cell>
          <cell r="AE125">
            <v>6.6658970595510986E-2</v>
          </cell>
          <cell r="AG125">
            <v>7.0999999999999994E-2</v>
          </cell>
          <cell r="AH125">
            <v>6.8000000000000005E-2</v>
          </cell>
          <cell r="AI125">
            <v>6.8000000000000005E-2</v>
          </cell>
          <cell r="AJ125">
            <v>6.8000000000000005E-2</v>
          </cell>
          <cell r="AO125">
            <v>6.8768412258716979E-2</v>
          </cell>
          <cell r="AP125">
            <v>5.9788885606080963E-2</v>
          </cell>
          <cell r="AQ125">
            <v>4.4708819946545776E-2</v>
          </cell>
          <cell r="AR125">
            <v>4.9008326837657601E-2</v>
          </cell>
          <cell r="AS125">
            <v>5.2976810819415118E-2</v>
          </cell>
          <cell r="AT125">
            <v>6.3799595500172432E-2</v>
          </cell>
          <cell r="AU125">
            <v>6.8671656934911604E-2</v>
          </cell>
          <cell r="AV125">
            <v>6.8671656934911604E-2</v>
          </cell>
          <cell r="AW125">
            <v>6.8671656934911604E-2</v>
          </cell>
          <cell r="AX125">
            <v>6.8671656934911604E-2</v>
          </cell>
          <cell r="AY125">
            <v>6.8671656934911604E-2</v>
          </cell>
          <cell r="AZ125">
            <v>6.7671656934911603E-2</v>
          </cell>
          <cell r="BA125">
            <v>6.6671656934911602E-2</v>
          </cell>
          <cell r="BB125">
            <v>6.5671656934911601E-2</v>
          </cell>
          <cell r="BC125">
            <v>6.4671656934911601E-2</v>
          </cell>
          <cell r="BD125">
            <v>6.36716569349116E-2</v>
          </cell>
          <cell r="BE125">
            <v>6.2671656934911599E-2</v>
          </cell>
        </row>
        <row r="126">
          <cell r="A126" t="str">
            <v>G &amp; A Expenses</v>
          </cell>
          <cell r="B126" t="str">
            <v>--</v>
          </cell>
          <cell r="C126" t="str">
            <v>--</v>
          </cell>
          <cell r="D126" t="str">
            <v>--</v>
          </cell>
          <cell r="E126" t="str">
            <v>--</v>
          </cell>
          <cell r="G126">
            <v>0.1022766804530169</v>
          </cell>
          <cell r="H126">
            <v>0.10140630938806537</v>
          </cell>
          <cell r="I126">
            <v>9.2868870012135049E-2</v>
          </cell>
          <cell r="J126">
            <v>0.10932241061789548</v>
          </cell>
          <cell r="L126">
            <v>8.764271323035594E-2</v>
          </cell>
          <cell r="M126">
            <v>0.12819994950770008</v>
          </cell>
          <cell r="N126">
            <v>0.11740255146034623</v>
          </cell>
          <cell r="O126">
            <v>0.17764427716657019</v>
          </cell>
          <cell r="Q126">
            <v>0.13133305647840532</v>
          </cell>
          <cell r="R126">
            <v>0.14172659560806472</v>
          </cell>
          <cell r="S126">
            <v>9.5420624151967434E-2</v>
          </cell>
          <cell r="T126">
            <v>9.4653190583560642E-2</v>
          </cell>
          <cell r="V126">
            <v>9.5597599884458317E-2</v>
          </cell>
          <cell r="W126">
            <v>0.10094453156340032</v>
          </cell>
          <cell r="X126">
            <v>0.12078682325564483</v>
          </cell>
          <cell r="Y126">
            <v>0.1016170046293278</v>
          </cell>
          <cell r="AB126">
            <v>0.11051022083572777</v>
          </cell>
          <cell r="AC126">
            <v>0.1130570852517228</v>
          </cell>
          <cell r="AD126">
            <v>0.11717543812129255</v>
          </cell>
          <cell r="AE126">
            <v>0.11226643798340948</v>
          </cell>
          <cell r="AG126">
            <v>0.11799999999999999</v>
          </cell>
          <cell r="AH126">
            <v>0.11700000000000001</v>
          </cell>
          <cell r="AI126">
            <v>0.11799999999999999</v>
          </cell>
          <cell r="AJ126">
            <v>0.11700000000000001</v>
          </cell>
          <cell r="AO126">
            <v>0.14692432836477159</v>
          </cell>
          <cell r="AP126">
            <v>0.10169840545065492</v>
          </cell>
          <cell r="AQ126">
            <v>0.12814467791104295</v>
          </cell>
          <cell r="AR126">
            <v>0.11567664319974925</v>
          </cell>
          <cell r="AS126">
            <v>0.10482434668741009</v>
          </cell>
          <cell r="AT126">
            <v>0.11331820342426814</v>
          </cell>
          <cell r="AU126">
            <v>0.11748533194436686</v>
          </cell>
          <cell r="AV126">
            <v>0.11748533194436686</v>
          </cell>
          <cell r="AW126">
            <v>0.11748533194436686</v>
          </cell>
          <cell r="AX126">
            <v>0.11748533194436686</v>
          </cell>
          <cell r="AY126">
            <v>0.11748533194436686</v>
          </cell>
          <cell r="AZ126">
            <v>0.11548533194436686</v>
          </cell>
          <cell r="BA126">
            <v>0.11348533194436686</v>
          </cell>
          <cell r="BB126">
            <v>0.11148533194436686</v>
          </cell>
          <cell r="BC126">
            <v>0.10948533194436685</v>
          </cell>
          <cell r="BD126">
            <v>0.10748533194436685</v>
          </cell>
          <cell r="BE126">
            <v>0.10548533194436685</v>
          </cell>
        </row>
        <row r="127">
          <cell r="A127" t="str">
            <v>Depr &amp; Amort Expense</v>
          </cell>
          <cell r="B127" t="str">
            <v>--</v>
          </cell>
          <cell r="C127" t="str">
            <v>--</v>
          </cell>
          <cell r="D127" t="str">
            <v>--</v>
          </cell>
          <cell r="E127" t="str">
            <v>--</v>
          </cell>
          <cell r="G127">
            <v>0.13633025395230181</v>
          </cell>
          <cell r="H127">
            <v>0.13873052071455719</v>
          </cell>
          <cell r="I127">
            <v>0.13223641944464273</v>
          </cell>
          <cell r="J127">
            <v>0.16412650028576869</v>
          </cell>
          <cell r="L127">
            <v>0.12708580875135611</v>
          </cell>
          <cell r="M127">
            <v>0.10865942943701086</v>
          </cell>
          <cell r="N127">
            <v>9.4253686793871194E-2</v>
          </cell>
          <cell r="O127">
            <v>9.1632889403590059E-2</v>
          </cell>
          <cell r="Q127">
            <v>6.1980897009966771E-2</v>
          </cell>
          <cell r="R127">
            <v>6.3166174393219462E-2</v>
          </cell>
          <cell r="S127">
            <v>7.1624830393487104E-2</v>
          </cell>
          <cell r="T127">
            <v>6.7564371422714875E-2</v>
          </cell>
          <cell r="V127">
            <v>5.8401060882580777E-2</v>
          </cell>
          <cell r="W127">
            <v>7.0906725988597541E-2</v>
          </cell>
          <cell r="X127">
            <v>7.5288756378092084E-2</v>
          </cell>
          <cell r="Y127">
            <v>8.1752189693768892E-2</v>
          </cell>
          <cell r="AB127">
            <v>9.3013709876036438E-2</v>
          </cell>
          <cell r="AC127">
            <v>9.4038698805332374E-2</v>
          </cell>
          <cell r="AD127">
            <v>8.5755302147945495E-2</v>
          </cell>
          <cell r="AE127">
            <v>8.0759272391444176E-2</v>
          </cell>
          <cell r="AG127">
            <v>8.566428748079323E-2</v>
          </cell>
          <cell r="AH127">
            <v>8.4188951645941174E-2</v>
          </cell>
          <cell r="AI127">
            <v>7.8311701220872096E-2</v>
          </cell>
          <cell r="AJ127">
            <v>7.6138554764367899E-2</v>
          </cell>
          <cell r="AO127">
            <v>0.29701446598953524</v>
          </cell>
          <cell r="AP127">
            <v>0.14370640953327424</v>
          </cell>
          <cell r="AQ127">
            <v>0.10475694086702504</v>
          </cell>
          <cell r="AR127">
            <v>6.6090922963347884E-2</v>
          </cell>
          <cell r="AS127">
            <v>7.2129434131134054E-2</v>
          </cell>
          <cell r="AT127">
            <v>8.7915800658011231E-2</v>
          </cell>
          <cell r="AU127">
            <v>8.0737740295633284E-2</v>
          </cell>
          <cell r="AV127">
            <v>7.4068059142031156E-2</v>
          </cell>
          <cell r="AW127">
            <v>7.3762403540057378E-2</v>
          </cell>
          <cell r="AX127">
            <v>6.9250265397409472E-2</v>
          </cell>
          <cell r="AY127">
            <v>7.2300397581315401E-2</v>
          </cell>
          <cell r="AZ127">
            <v>7.6547571672969592E-2</v>
          </cell>
          <cell r="BA127">
            <v>8.2452114152646153E-2</v>
          </cell>
          <cell r="BB127">
            <v>8.9638031510258342E-2</v>
          </cell>
          <cell r="BC127">
            <v>9.6065457461378193E-2</v>
          </cell>
          <cell r="BD127">
            <v>0.10509575101628374</v>
          </cell>
          <cell r="BE127">
            <v>0.11712954856539717</v>
          </cell>
        </row>
        <row r="128">
          <cell r="A128" t="str">
            <v>Total Operating Expenses (ex stock options exp)</v>
          </cell>
          <cell r="L128">
            <v>0.6369788706927727</v>
          </cell>
          <cell r="M128">
            <v>0.70749810653875289</v>
          </cell>
          <cell r="N128">
            <v>0.67290897433062868</v>
          </cell>
          <cell r="O128">
            <v>0.83697645242231244</v>
          </cell>
          <cell r="Q128">
            <v>0.58871470099667766</v>
          </cell>
          <cell r="R128">
            <v>0.62572235777578</v>
          </cell>
          <cell r="S128">
            <v>0.63180122116689275</v>
          </cell>
          <cell r="T128">
            <v>0.63285031771810585</v>
          </cell>
          <cell r="V128">
            <v>0.57098591179444091</v>
          </cell>
          <cell r="W128">
            <v>0.56568566670313503</v>
          </cell>
          <cell r="X128">
            <v>0.62149583681780174</v>
          </cell>
          <cell r="Y128">
            <v>0.62085153550237981</v>
          </cell>
          <cell r="AB128">
            <v>0.66243535013545674</v>
          </cell>
          <cell r="AC128">
            <v>0.6451506123800067</v>
          </cell>
          <cell r="AD128">
            <v>0.58517294617947391</v>
          </cell>
          <cell r="AE128">
            <v>0.58178175041641234</v>
          </cell>
          <cell r="AG128">
            <v>0.6528331591419938</v>
          </cell>
          <cell r="AH128">
            <v>0.64172562401050082</v>
          </cell>
          <cell r="AI128">
            <v>0.62920856188771301</v>
          </cell>
          <cell r="AJ128">
            <v>0.6165396775503944</v>
          </cell>
          <cell r="AP128">
            <v>0.77278790971681299</v>
          </cell>
          <cell r="AQ128">
            <v>0.71399567275349851</v>
          </cell>
          <cell r="AR128">
            <v>0.62024423740766854</v>
          </cell>
          <cell r="AS128">
            <v>0.59597485561198593</v>
          </cell>
          <cell r="AT128">
            <v>0.61569021278182179</v>
          </cell>
          <cell r="AU128">
            <v>0.63391655277861603</v>
          </cell>
          <cell r="AV128">
            <v>0.64976261213933695</v>
          </cell>
          <cell r="AW128">
            <v>0.65857753930473872</v>
          </cell>
          <cell r="AX128">
            <v>0.66179602550494976</v>
          </cell>
          <cell r="AY128">
            <v>0.67171095343030307</v>
          </cell>
          <cell r="AZ128">
            <v>0.67627826215058573</v>
          </cell>
          <cell r="BA128">
            <v>0.6863202695569619</v>
          </cell>
          <cell r="BB128">
            <v>0.69265611896570656</v>
          </cell>
          <cell r="BC128">
            <v>0.70207304671343518</v>
          </cell>
          <cell r="BD128">
            <v>0.71392611182819277</v>
          </cell>
          <cell r="BE128">
            <v>0.72802466904356766</v>
          </cell>
        </row>
        <row r="129">
          <cell r="A129" t="str">
            <v xml:space="preserve"> EBITDA Margin</v>
          </cell>
          <cell r="B129" t="str">
            <v>--</v>
          </cell>
          <cell r="C129" t="str">
            <v>--</v>
          </cell>
          <cell r="D129" t="str">
            <v>--</v>
          </cell>
          <cell r="E129" t="str">
            <v>--</v>
          </cell>
          <cell r="G129">
            <v>0.38877507634030367</v>
          </cell>
          <cell r="H129">
            <v>0.35419992398327643</v>
          </cell>
          <cell r="I129">
            <v>0.46138196873438508</v>
          </cell>
          <cell r="J129">
            <v>0.33088842319171913</v>
          </cell>
          <cell r="L129">
            <v>0.49010693805858346</v>
          </cell>
          <cell r="M129">
            <v>0.40116132289825795</v>
          </cell>
          <cell r="N129">
            <v>0.42134471246324251</v>
          </cell>
          <cell r="O129">
            <v>0.25996429260760451</v>
          </cell>
          <cell r="Q129">
            <v>0.48548241971207096</v>
          </cell>
          <cell r="R129">
            <v>0.43262809811223846</v>
          </cell>
          <cell r="S129">
            <v>0.43953527815468113</v>
          </cell>
          <cell r="T129">
            <v>0.43471405370460903</v>
          </cell>
          <cell r="V129">
            <v>0.45590378530257486</v>
          </cell>
          <cell r="W129">
            <v>0.46875265915417619</v>
          </cell>
          <cell r="X129">
            <v>0.41379728272067284</v>
          </cell>
          <cell r="Y129">
            <v>0.42612636108756596</v>
          </cell>
          <cell r="AB129">
            <v>0.39401526968229217</v>
          </cell>
          <cell r="AC129">
            <v>0.40901567813186479</v>
          </cell>
          <cell r="AD129">
            <v>0.46400678963857817</v>
          </cell>
          <cell r="AE129">
            <v>0.4684680970364628</v>
          </cell>
          <cell r="AG129">
            <v>0.38600000000000001</v>
          </cell>
          <cell r="AH129">
            <v>0.39800000000000002</v>
          </cell>
          <cell r="AI129">
            <v>0.40900000000000003</v>
          </cell>
          <cell r="AJ129">
            <v>0.42200000000000004</v>
          </cell>
          <cell r="AO129">
            <v>3.2537484061030092E-3</v>
          </cell>
          <cell r="AP129">
            <v>0.38252173368071407</v>
          </cell>
          <cell r="AQ129">
            <v>0.39209459336610086</v>
          </cell>
          <cell r="AR129">
            <v>0.44745101435647444</v>
          </cell>
          <cell r="AS129">
            <v>0.44041422766303151</v>
          </cell>
          <cell r="AT129">
            <v>0.43660117621839267</v>
          </cell>
          <cell r="AU129">
            <v>0.40488191802569806</v>
          </cell>
          <cell r="AV129">
            <v>0.39980968619659996</v>
          </cell>
          <cell r="AW129">
            <v>0.39580968619660001</v>
          </cell>
          <cell r="AX129">
            <v>0.3918096861966</v>
          </cell>
          <cell r="AY129">
            <v>0.38780968619660006</v>
          </cell>
          <cell r="AZ129">
            <v>0.3898096861966</v>
          </cell>
          <cell r="BA129">
            <v>0.39180968619659995</v>
          </cell>
          <cell r="BB129">
            <v>0.39380968619660001</v>
          </cell>
          <cell r="BC129">
            <v>0.39180968619660012</v>
          </cell>
          <cell r="BD129">
            <v>0.3898096861966</v>
          </cell>
          <cell r="BE129">
            <v>0.38780968619660011</v>
          </cell>
        </row>
        <row r="130">
          <cell r="A130" t="str">
            <v xml:space="preserve"> Operating Income Margin (ex stock options exp)</v>
          </cell>
          <cell r="B130" t="str">
            <v>--</v>
          </cell>
          <cell r="C130" t="str">
            <v>--</v>
          </cell>
          <cell r="D130" t="str">
            <v>--</v>
          </cell>
          <cell r="E130" t="str">
            <v>--</v>
          </cell>
          <cell r="G130">
            <v>0.25244482238800187</v>
          </cell>
          <cell r="H130">
            <v>0.21546940326871925</v>
          </cell>
          <cell r="I130">
            <v>0.32914554928974232</v>
          </cell>
          <cell r="J130">
            <v>0.1667619229059504</v>
          </cell>
          <cell r="L130">
            <v>0.36302112930722735</v>
          </cell>
          <cell r="M130">
            <v>0.29250189346124711</v>
          </cell>
          <cell r="N130">
            <v>0.32709102566937137</v>
          </cell>
          <cell r="O130">
            <v>0.16833140320401443</v>
          </cell>
          <cell r="Q130">
            <v>0.42350152270210417</v>
          </cell>
          <cell r="R130">
            <v>0.36946192371901904</v>
          </cell>
          <cell r="S130">
            <v>0.36791044776119403</v>
          </cell>
          <cell r="T130">
            <v>0.36714968228189415</v>
          </cell>
          <cell r="V130">
            <v>0.4290140882055592</v>
          </cell>
          <cell r="W130">
            <v>0.43431433329686492</v>
          </cell>
          <cell r="X130">
            <v>0.37850416318219832</v>
          </cell>
          <cell r="Y130">
            <v>0.37914846449762019</v>
          </cell>
          <cell r="AB130">
            <v>0.33756464986454321</v>
          </cell>
          <cell r="AC130">
            <v>0.35484938761999335</v>
          </cell>
          <cell r="AD130">
            <v>0.41482705382052604</v>
          </cell>
          <cell r="AE130">
            <v>0.41821824958358755</v>
          </cell>
          <cell r="AG130">
            <v>0.34716684085800609</v>
          </cell>
          <cell r="AH130">
            <v>0.35827437598949907</v>
          </cell>
          <cell r="AI130">
            <v>0.37079143811228693</v>
          </cell>
          <cell r="AJ130">
            <v>0.38346032244960543</v>
          </cell>
          <cell r="AO130">
            <v>-0.29376071758343225</v>
          </cell>
          <cell r="AP130">
            <v>0.23881532414743986</v>
          </cell>
          <cell r="AQ130">
            <v>0.28733765249907584</v>
          </cell>
          <cell r="AR130">
            <v>0.38136009139312654</v>
          </cell>
          <cell r="AS130">
            <v>0.40402514438801407</v>
          </cell>
          <cell r="AT130">
            <v>0.38430978721817827</v>
          </cell>
          <cell r="AU130">
            <v>0.36608344722138397</v>
          </cell>
          <cell r="AV130">
            <v>0.35023738786066305</v>
          </cell>
          <cell r="AW130">
            <v>0.34142246069526122</v>
          </cell>
          <cell r="AX130">
            <v>0.33820397449505024</v>
          </cell>
          <cell r="AY130">
            <v>0.32828904656969699</v>
          </cell>
          <cell r="AZ130">
            <v>0.32372173784941427</v>
          </cell>
          <cell r="BA130">
            <v>0.3136797304430381</v>
          </cell>
          <cell r="BB130">
            <v>0.30734388103429344</v>
          </cell>
          <cell r="BC130">
            <v>0.29792695328656482</v>
          </cell>
          <cell r="BD130">
            <v>0.28607388817180718</v>
          </cell>
          <cell r="BE130">
            <v>0.27197533095643239</v>
          </cell>
        </row>
        <row r="131">
          <cell r="A131" t="str">
            <v>Net Margin</v>
          </cell>
          <cell r="G131">
            <v>0.21085385180317714</v>
          </cell>
          <cell r="H131">
            <v>0.19604713036868124</v>
          </cell>
          <cell r="I131">
            <v>0.30676707830680278</v>
          </cell>
          <cell r="J131">
            <v>0.15304502444910151</v>
          </cell>
          <cell r="L131">
            <v>0.34956346541302891</v>
          </cell>
          <cell r="M131">
            <v>0.47129512749305719</v>
          </cell>
          <cell r="N131">
            <v>0.19819142585509292</v>
          </cell>
          <cell r="O131">
            <v>0.10159718201119451</v>
          </cell>
          <cell r="Q131">
            <v>0.25316652823920277</v>
          </cell>
          <cell r="R131">
            <v>0.22285540002568399</v>
          </cell>
          <cell r="S131">
            <v>0.22145522388059702</v>
          </cell>
          <cell r="T131">
            <v>0.21801926806578278</v>
          </cell>
          <cell r="V131">
            <v>0.24007720284127473</v>
          </cell>
          <cell r="W131">
            <v>0.24253917313980775</v>
          </cell>
          <cell r="X131">
            <v>0.2072985977287326</v>
          </cell>
          <cell r="Y131">
            <v>0.20166916606898344</v>
          </cell>
          <cell r="AB131">
            <v>0.1843855184303424</v>
          </cell>
          <cell r="AC131">
            <v>0.19207968463181971</v>
          </cell>
          <cell r="AD131">
            <v>0.23205756746751902</v>
          </cell>
          <cell r="AE131">
            <v>0.24338275310454008</v>
          </cell>
          <cell r="AG131">
            <v>0.18762857866914431</v>
          </cell>
          <cell r="AH131">
            <v>0.19537970798431439</v>
          </cell>
          <cell r="AI131">
            <v>0.20625340723879773</v>
          </cell>
          <cell r="AJ131">
            <v>0.21339907448646425</v>
          </cell>
          <cell r="AO131">
            <v>-0.32097788330475308</v>
          </cell>
          <cell r="AP131">
            <v>0.21512538834125686</v>
          </cell>
          <cell r="AQ131">
            <v>0.27500439391276427</v>
          </cell>
          <cell r="AR131">
            <v>0.22847456788290463</v>
          </cell>
          <cell r="AS131">
            <v>0.2219475788164838</v>
          </cell>
          <cell r="AT131">
            <v>0.21514684089362776</v>
          </cell>
          <cell r="AU131">
            <v>0.20151210772310207</v>
          </cell>
          <cell r="AV131">
            <v>0.19949066795505982</v>
          </cell>
          <cell r="AW131">
            <v>0.19762955283993355</v>
          </cell>
          <cell r="AX131">
            <v>0.19715608568446255</v>
          </cell>
          <cell r="AY131">
            <v>0.1917575105076765</v>
          </cell>
          <cell r="AZ131">
            <v>0.18959226901752604</v>
          </cell>
          <cell r="BA131">
            <v>0.18698635434633157</v>
          </cell>
          <cell r="BB131">
            <v>0.18334527431722003</v>
          </cell>
          <cell r="BC131">
            <v>0.1782559277965603</v>
          </cell>
          <cell r="BD131">
            <v>0.1718248138989753</v>
          </cell>
          <cell r="BE131">
            <v>0.16375628623749897</v>
          </cell>
        </row>
        <row r="133">
          <cell r="A133" t="str">
            <v>Acquisition Waterfall</v>
          </cell>
        </row>
        <row r="134">
          <cell r="A134" t="str">
            <v>Total Revenue</v>
          </cell>
          <cell r="G134">
            <v>25.870999999999999</v>
          </cell>
          <cell r="H134">
            <v>26.310000000000002</v>
          </cell>
          <cell r="I134">
            <v>28.018000000000001</v>
          </cell>
          <cell r="J134">
            <v>31.494</v>
          </cell>
          <cell r="L134">
            <v>38.713999999999999</v>
          </cell>
          <cell r="M134">
            <v>39.61</v>
          </cell>
          <cell r="N134">
            <v>45.228999999999999</v>
          </cell>
          <cell r="O134">
            <v>41.447999999999993</v>
          </cell>
          <cell r="Q134">
            <v>57.792000000000002</v>
          </cell>
          <cell r="R134">
            <v>62.296000000000006</v>
          </cell>
          <cell r="S134">
            <v>58.96</v>
          </cell>
          <cell r="T134">
            <v>63.421000000000006</v>
          </cell>
          <cell r="V134">
            <v>76.163000000000011</v>
          </cell>
          <cell r="W134">
            <v>82.263000000000005</v>
          </cell>
          <cell r="X134">
            <v>82.509</v>
          </cell>
          <cell r="Y134">
            <v>92.021999999999991</v>
          </cell>
          <cell r="AB134">
            <v>97.448000000000008</v>
          </cell>
          <cell r="AC134">
            <v>99.692999999999998</v>
          </cell>
          <cell r="AD134">
            <v>110.75700000000001</v>
          </cell>
          <cell r="AE134">
            <v>121.274</v>
          </cell>
          <cell r="AG134">
            <v>115.30792</v>
          </cell>
          <cell r="AH134">
            <v>121.44840000000002</v>
          </cell>
          <cell r="AI134">
            <v>134.65280000000001</v>
          </cell>
          <cell r="AJ134">
            <v>143.62131000000002</v>
          </cell>
          <cell r="AO134">
            <v>90.971999999999994</v>
          </cell>
          <cell r="AP134">
            <v>111.693</v>
          </cell>
          <cell r="AQ134">
            <v>165.001</v>
          </cell>
          <cell r="AR134">
            <v>242.46899999999999</v>
          </cell>
          <cell r="AS134">
            <v>332.95699999999999</v>
          </cell>
          <cell r="AT134">
            <v>429.17199999999997</v>
          </cell>
          <cell r="AU134">
            <v>515.03043000000002</v>
          </cell>
          <cell r="AV134">
            <v>612.35085200000003</v>
          </cell>
          <cell r="AW134">
            <v>722.57400536</v>
          </cell>
          <cell r="AX134">
            <v>830.96010616399997</v>
          </cell>
          <cell r="AY134">
            <v>938.98491996531982</v>
          </cell>
          <cell r="AZ134">
            <v>1051.6631103611583</v>
          </cell>
          <cell r="BA134">
            <v>1156.8294213972742</v>
          </cell>
          <cell r="BB134">
            <v>1260.944069323029</v>
          </cell>
          <cell r="BC134">
            <v>1374.4290355621017</v>
          </cell>
          <cell r="BD134">
            <v>1470.6390680514489</v>
          </cell>
          <cell r="BE134">
            <v>1544.1710214540215</v>
          </cell>
        </row>
        <row r="135">
          <cell r="A135" t="str">
            <v xml:space="preserve">        Y/Y Revenue Growth</v>
          </cell>
          <cell r="G135" t="e">
            <v>#DIV/0!</v>
          </cell>
          <cell r="H135" t="e">
            <v>#DIV/0!</v>
          </cell>
          <cell r="I135" t="e">
            <v>#DIV/0!</v>
          </cell>
          <cell r="J135" t="e">
            <v>#DIV/0!</v>
          </cell>
          <cell r="L135">
            <v>0.49642456804916701</v>
          </cell>
          <cell r="M135">
            <v>0.50551121246674247</v>
          </cell>
          <cell r="N135">
            <v>0.61428367478049828</v>
          </cell>
          <cell r="O135">
            <v>0.31606020194322704</v>
          </cell>
          <cell r="AB135">
            <v>0.27946640757323093</v>
          </cell>
          <cell r="AC135">
            <v>0.21188140476277306</v>
          </cell>
          <cell r="AD135">
            <v>0.34236265134712585</v>
          </cell>
          <cell r="AE135">
            <v>0.3178805068353221</v>
          </cell>
          <cell r="AG135">
            <v>0.18327641408751316</v>
          </cell>
          <cell r="AH135">
            <v>0.21822394751888319</v>
          </cell>
          <cell r="AI135">
            <v>0.21574979459537547</v>
          </cell>
          <cell r="AJ135">
            <v>0.18427123703349468</v>
          </cell>
          <cell r="AP135">
            <v>0.22777338082047227</v>
          </cell>
          <cell r="AQ135">
            <v>0.47727252379289675</v>
          </cell>
          <cell r="AR135">
            <v>0.46950018484736455</v>
          </cell>
          <cell r="AS135">
            <v>0.37319409903946488</v>
          </cell>
          <cell r="AT135">
            <v>0.28897124853960121</v>
          </cell>
          <cell r="AU135">
            <v>0.20005599153719267</v>
          </cell>
          <cell r="AV135">
            <v>0.18896052802161623</v>
          </cell>
          <cell r="AW135">
            <v>0.18</v>
          </cell>
          <cell r="AX135">
            <v>0.15</v>
          </cell>
          <cell r="AY135">
            <v>0.13</v>
          </cell>
          <cell r="AZ135">
            <v>0.12</v>
          </cell>
          <cell r="BA135">
            <v>0.1</v>
          </cell>
          <cell r="BB135">
            <v>0.09</v>
          </cell>
          <cell r="BC135">
            <v>0.09</v>
          </cell>
          <cell r="BD135">
            <v>7.0000000000000007E-2</v>
          </cell>
          <cell r="BE135">
            <v>0.05</v>
          </cell>
        </row>
        <row r="137">
          <cell r="A137" t="str">
            <v>Incremental Acquisition Revenue (y/y)</v>
          </cell>
          <cell r="G137">
            <v>0</v>
          </cell>
          <cell r="H137">
            <v>0</v>
          </cell>
          <cell r="I137">
            <v>0</v>
          </cell>
          <cell r="J137">
            <v>0</v>
          </cell>
          <cell r="L137">
            <v>0</v>
          </cell>
          <cell r="M137">
            <v>0</v>
          </cell>
          <cell r="N137">
            <v>0</v>
          </cell>
          <cell r="O137">
            <v>0</v>
          </cell>
          <cell r="Q137">
            <v>0</v>
          </cell>
          <cell r="R137">
            <v>0</v>
          </cell>
          <cell r="S137">
            <v>0</v>
          </cell>
          <cell r="T137">
            <v>0</v>
          </cell>
          <cell r="V137">
            <v>0</v>
          </cell>
          <cell r="W137">
            <v>3.9</v>
          </cell>
          <cell r="X137">
            <v>5.4</v>
          </cell>
          <cell r="Y137">
            <v>5.9</v>
          </cell>
          <cell r="AB137">
            <v>5.9</v>
          </cell>
          <cell r="AC137">
            <v>4.4000000000000004</v>
          </cell>
          <cell r="AD137">
            <v>7</v>
          </cell>
          <cell r="AE137">
            <v>14.5</v>
          </cell>
          <cell r="AG137">
            <v>0</v>
          </cell>
          <cell r="AH137">
            <v>0</v>
          </cell>
          <cell r="AI137">
            <v>0</v>
          </cell>
          <cell r="AJ137">
            <v>0</v>
          </cell>
          <cell r="AP137">
            <v>0</v>
          </cell>
          <cell r="AQ137">
            <v>0</v>
          </cell>
          <cell r="AR137">
            <v>0</v>
          </cell>
          <cell r="AS137">
            <v>15.200000000000001</v>
          </cell>
          <cell r="AT137">
            <v>31.8</v>
          </cell>
          <cell r="AU137">
            <v>0</v>
          </cell>
          <cell r="AV137">
            <v>0</v>
          </cell>
          <cell r="AW137">
            <v>0</v>
          </cell>
          <cell r="AX137">
            <v>0</v>
          </cell>
          <cell r="AY137">
            <v>0</v>
          </cell>
          <cell r="AZ137">
            <v>0</v>
          </cell>
          <cell r="BA137">
            <v>0</v>
          </cell>
          <cell r="BB137">
            <v>0</v>
          </cell>
          <cell r="BC137">
            <v>0</v>
          </cell>
          <cell r="BD137">
            <v>0</v>
          </cell>
          <cell r="BE137">
            <v>0</v>
          </cell>
        </row>
        <row r="138">
          <cell r="A138" t="str">
            <v>Nightfire (paid $7.8M in Aug 03)</v>
          </cell>
          <cell r="AP138">
            <v>0</v>
          </cell>
          <cell r="AQ138">
            <v>0</v>
          </cell>
        </row>
        <row r="139">
          <cell r="A139" t="str">
            <v>BizTelOne (paid $2.5M in Jan 03)</v>
          </cell>
          <cell r="AP139">
            <v>0</v>
          </cell>
          <cell r="AQ139">
            <v>0</v>
          </cell>
        </row>
        <row r="140">
          <cell r="A140" t="str">
            <v xml:space="preserve"> Fiducianet (paid $2.6M in Feb 05)</v>
          </cell>
          <cell r="AP140">
            <v>0</v>
          </cell>
          <cell r="AQ140">
            <v>0</v>
          </cell>
        </row>
        <row r="141">
          <cell r="A141" t="str">
            <v xml:space="preserve"> UltraDNS ($12.6M rev in 05, closed on 4/21/06)</v>
          </cell>
          <cell r="W141">
            <v>3.9</v>
          </cell>
          <cell r="X141">
            <v>5.4</v>
          </cell>
          <cell r="Y141">
            <v>5.4</v>
          </cell>
          <cell r="AB141">
            <v>5.4</v>
          </cell>
          <cell r="AC141">
            <v>1.4</v>
          </cell>
          <cell r="AP141">
            <v>0</v>
          </cell>
          <cell r="AS141">
            <v>14.700000000000001</v>
          </cell>
          <cell r="AT141">
            <v>6.8000000000000007</v>
          </cell>
          <cell r="AU141">
            <v>0</v>
          </cell>
        </row>
        <row r="142">
          <cell r="A142" t="str">
            <v xml:space="preserve"> Followap</v>
          </cell>
          <cell r="Y142">
            <v>0.5</v>
          </cell>
          <cell r="AB142">
            <v>0.5</v>
          </cell>
          <cell r="AC142">
            <v>3</v>
          </cell>
          <cell r="AD142">
            <v>7</v>
          </cell>
          <cell r="AE142">
            <v>14.5</v>
          </cell>
          <cell r="AG142">
            <v>0</v>
          </cell>
          <cell r="AH142">
            <v>0</v>
          </cell>
          <cell r="AI142">
            <v>0</v>
          </cell>
          <cell r="AJ142">
            <v>0</v>
          </cell>
          <cell r="AS142">
            <v>0.5</v>
          </cell>
          <cell r="AT142">
            <v>25</v>
          </cell>
          <cell r="AU142">
            <v>0</v>
          </cell>
        </row>
        <row r="143">
          <cell r="A143" t="str">
            <v xml:space="preserve">        Y/Y Organic Revenue Growth</v>
          </cell>
          <cell r="L143">
            <v>0.49642456804916701</v>
          </cell>
          <cell r="M143">
            <v>0.50551121246674247</v>
          </cell>
          <cell r="N143">
            <v>0.61428367478049828</v>
          </cell>
          <cell r="O143">
            <v>0.31606020194322704</v>
          </cell>
          <cell r="Q143">
            <v>0.49279330474763672</v>
          </cell>
          <cell r="R143">
            <v>0.57273415804089889</v>
          </cell>
          <cell r="S143">
            <v>0.30358840566892931</v>
          </cell>
          <cell r="T143">
            <v>0.53013414398764747</v>
          </cell>
          <cell r="V143">
            <v>0.31788136766334452</v>
          </cell>
          <cell r="W143">
            <v>0.2579138307435469</v>
          </cell>
          <cell r="X143">
            <v>0.30781886024423333</v>
          </cell>
          <cell r="Y143">
            <v>0.35794137588495878</v>
          </cell>
          <cell r="AB143">
            <v>0.20200097160038322</v>
          </cell>
          <cell r="AC143">
            <v>0.15839441790355302</v>
          </cell>
          <cell r="AD143">
            <v>0.25752342168733122</v>
          </cell>
          <cell r="AE143">
            <v>0.16030949120862403</v>
          </cell>
          <cell r="AG143">
            <v>0.18327641408751316</v>
          </cell>
          <cell r="AH143">
            <v>0.21822394751888319</v>
          </cell>
          <cell r="AI143">
            <v>0.21574979459537547</v>
          </cell>
          <cell r="AJ143">
            <v>0.18427123703349468</v>
          </cell>
          <cell r="AQ143">
            <v>0.47727252379289675</v>
          </cell>
          <cell r="AR143">
            <v>0.46950018484736455</v>
          </cell>
          <cell r="AS143">
            <v>0.31050567289014275</v>
          </cell>
          <cell r="AT143">
            <v>0.19346342020140739</v>
          </cell>
          <cell r="AU143">
            <v>0.20005599153719267</v>
          </cell>
          <cell r="AV143">
            <v>0.18896052802161623</v>
          </cell>
          <cell r="AW143">
            <v>0.17999999999999994</v>
          </cell>
          <cell r="AX143">
            <v>0.14999999999999991</v>
          </cell>
          <cell r="AY143">
            <v>0.12999999999999989</v>
          </cell>
          <cell r="AZ143">
            <v>0.12000000000000011</v>
          </cell>
          <cell r="BA143">
            <v>0.10000000000000009</v>
          </cell>
          <cell r="BB143">
            <v>9.000000000000008E-2</v>
          </cell>
          <cell r="BC143">
            <v>9.000000000000008E-2</v>
          </cell>
          <cell r="BD143">
            <v>7.0000000000000062E-2</v>
          </cell>
          <cell r="BE143">
            <v>5.0000000000000044E-2</v>
          </cell>
        </row>
        <row r="144">
          <cell r="A144" t="str">
            <v xml:space="preserve">    Organic Revenue</v>
          </cell>
          <cell r="G144">
            <v>25.870999999999999</v>
          </cell>
          <cell r="H144">
            <v>26.310000000000002</v>
          </cell>
          <cell r="I144">
            <v>28.018000000000001</v>
          </cell>
          <cell r="J144">
            <v>31.494</v>
          </cell>
          <cell r="L144">
            <v>38.713999999999999</v>
          </cell>
          <cell r="M144">
            <v>39.61</v>
          </cell>
          <cell r="N144">
            <v>45.228999999999999</v>
          </cell>
          <cell r="O144">
            <v>41.447999999999993</v>
          </cell>
          <cell r="Q144">
            <v>57.792000000000002</v>
          </cell>
          <cell r="R144">
            <v>62.296000000000006</v>
          </cell>
          <cell r="S144">
            <v>58.96</v>
          </cell>
          <cell r="T144">
            <v>63.421000000000006</v>
          </cell>
          <cell r="V144">
            <v>76.163000000000011</v>
          </cell>
          <cell r="W144">
            <v>78.363</v>
          </cell>
          <cell r="X144">
            <v>77.108999999999995</v>
          </cell>
          <cell r="Y144">
            <v>86.121999999999986</v>
          </cell>
          <cell r="AB144">
            <v>91.548000000000002</v>
          </cell>
          <cell r="AC144">
            <v>95.292999999999992</v>
          </cell>
          <cell r="AD144">
            <v>103.75700000000001</v>
          </cell>
          <cell r="AE144">
            <v>106.774</v>
          </cell>
          <cell r="AG144">
            <v>115.30792</v>
          </cell>
          <cell r="AH144">
            <v>121.44840000000002</v>
          </cell>
          <cell r="AI144">
            <v>134.65280000000001</v>
          </cell>
          <cell r="AJ144">
            <v>143.62131000000002</v>
          </cell>
          <cell r="AP144">
            <v>111.693</v>
          </cell>
          <cell r="AQ144">
            <v>165.001</v>
          </cell>
          <cell r="AR144">
            <v>242.46899999999999</v>
          </cell>
          <cell r="AS144">
            <v>317.75700000000001</v>
          </cell>
          <cell r="AT144">
            <v>397.37199999999996</v>
          </cell>
          <cell r="AU144">
            <v>515.03043000000002</v>
          </cell>
          <cell r="AV144">
            <v>612.35085200000003</v>
          </cell>
          <cell r="AW144">
            <v>722.57400536</v>
          </cell>
          <cell r="AX144">
            <v>830.96010616399997</v>
          </cell>
          <cell r="AY144">
            <v>938.98491996531982</v>
          </cell>
          <cell r="AZ144">
            <v>1051.6631103611583</v>
          </cell>
          <cell r="BA144">
            <v>1156.8294213972742</v>
          </cell>
          <cell r="BB144">
            <v>1260.944069323029</v>
          </cell>
          <cell r="BC144">
            <v>1374.4290355621017</v>
          </cell>
          <cell r="BD144">
            <v>1470.6390680514489</v>
          </cell>
          <cell r="BE144">
            <v>1544.1710214540215</v>
          </cell>
        </row>
        <row r="147">
          <cell r="A147" t="str">
            <v>Fiscal Year Ended December 31</v>
          </cell>
          <cell r="B147" t="str">
            <v>2002</v>
          </cell>
          <cell r="G147" t="str">
            <v>2003</v>
          </cell>
          <cell r="L147" t="str">
            <v>2004</v>
          </cell>
          <cell r="Q147" t="str">
            <v>2005</v>
          </cell>
          <cell r="V147" t="str">
            <v>2006A</v>
          </cell>
          <cell r="AB147" t="str">
            <v>2007A</v>
          </cell>
          <cell r="AG147" t="str">
            <v>2008E</v>
          </cell>
        </row>
        <row r="148">
          <cell r="A148" t="str">
            <v>($ in millions, except per share data)</v>
          </cell>
          <cell r="B148" t="str">
            <v>3/02</v>
          </cell>
          <cell r="C148" t="str">
            <v>6/02</v>
          </cell>
          <cell r="D148" t="str">
            <v>9/02</v>
          </cell>
          <cell r="E148" t="str">
            <v>12/02</v>
          </cell>
          <cell r="G148" t="str">
            <v>3/03</v>
          </cell>
          <cell r="H148" t="str">
            <v>6/03</v>
          </cell>
          <cell r="I148" t="str">
            <v>9/03</v>
          </cell>
          <cell r="J148" t="str">
            <v>12/03</v>
          </cell>
          <cell r="L148" t="str">
            <v>3/04P</v>
          </cell>
          <cell r="M148" t="str">
            <v>6/04P</v>
          </cell>
          <cell r="N148" t="str">
            <v>9/04P</v>
          </cell>
          <cell r="O148" t="str">
            <v>12/04P</v>
          </cell>
          <cell r="Q148" t="str">
            <v>3/05</v>
          </cell>
          <cell r="R148" t="str">
            <v>6/05</v>
          </cell>
          <cell r="S148" t="str">
            <v>9/05</v>
          </cell>
          <cell r="T148" t="str">
            <v>12/05</v>
          </cell>
          <cell r="V148" t="str">
            <v>3/06A</v>
          </cell>
          <cell r="W148" t="str">
            <v>6/06A</v>
          </cell>
          <cell r="X148" t="str">
            <v>9/06A</v>
          </cell>
          <cell r="Y148" t="str">
            <v>12/06A</v>
          </cell>
          <cell r="AB148" t="str">
            <v>3/07A</v>
          </cell>
          <cell r="AC148" t="str">
            <v>6/07A</v>
          </cell>
          <cell r="AD148" t="str">
            <v>9/07A</v>
          </cell>
          <cell r="AE148" t="str">
            <v>12/07A</v>
          </cell>
          <cell r="AG148" t="str">
            <v>3/08E</v>
          </cell>
          <cell r="AH148" t="str">
            <v>6/08E</v>
          </cell>
          <cell r="AI148" t="str">
            <v>9/08E</v>
          </cell>
          <cell r="AJ148" t="str">
            <v>12/08E</v>
          </cell>
          <cell r="AM148" t="str">
            <v>2000</v>
          </cell>
          <cell r="AN148" t="str">
            <v>2001</v>
          </cell>
          <cell r="AO148" t="str">
            <v>2002</v>
          </cell>
          <cell r="AP148" t="str">
            <v>2003</v>
          </cell>
          <cell r="AQ148" t="str">
            <v>2004</v>
          </cell>
          <cell r="AR148" t="str">
            <v>2005A</v>
          </cell>
          <cell r="AS148" t="str">
            <v>2006A</v>
          </cell>
          <cell r="AT148" t="str">
            <v>2007A</v>
          </cell>
          <cell r="AU148" t="str">
            <v>2008E</v>
          </cell>
          <cell r="AV148" t="str">
            <v>2009E</v>
          </cell>
          <cell r="AW148" t="str">
            <v>2010E</v>
          </cell>
          <cell r="AX148" t="str">
            <v>2011E</v>
          </cell>
          <cell r="AY148" t="str">
            <v>2012E</v>
          </cell>
          <cell r="AZ148" t="str">
            <v>2013E</v>
          </cell>
          <cell r="BA148" t="str">
            <v>2014E</v>
          </cell>
          <cell r="BB148" t="str">
            <v>2015E</v>
          </cell>
          <cell r="BC148" t="str">
            <v>2016E</v>
          </cell>
          <cell r="BD148" t="str">
            <v>2017E</v>
          </cell>
          <cell r="BE148" t="str">
            <v>2018E</v>
          </cell>
          <cell r="BH148" t="str">
            <v>2000 - 2003A</v>
          </cell>
          <cell r="BI148" t="str">
            <v>2000 - '04A</v>
          </cell>
          <cell r="BJ148" t="str">
            <v>2005 - '09E</v>
          </cell>
          <cell r="BK148" t="str">
            <v>2010 - '14E</v>
          </cell>
        </row>
        <row r="149">
          <cell r="A149" t="str">
            <v>Revenue by Sub-segments (OLD)</v>
          </cell>
        </row>
        <row r="150">
          <cell r="A150" t="str">
            <v>Addressing</v>
          </cell>
          <cell r="L150">
            <v>11.96</v>
          </cell>
          <cell r="M150">
            <v>11.846</v>
          </cell>
          <cell r="N150">
            <v>14.176</v>
          </cell>
          <cell r="O150">
            <v>12.81</v>
          </cell>
          <cell r="Q150">
            <v>19.721</v>
          </cell>
          <cell r="R150">
            <v>18.853999999999999</v>
          </cell>
          <cell r="S150">
            <v>19.190000000000001</v>
          </cell>
          <cell r="T150">
            <v>17.271000000000001</v>
          </cell>
          <cell r="V150">
            <v>23.414000000000001</v>
          </cell>
          <cell r="W150">
            <v>23.448</v>
          </cell>
          <cell r="X150">
            <v>28.645</v>
          </cell>
          <cell r="Y150">
            <v>28.350999999999999</v>
          </cell>
          <cell r="AB150">
            <v>27.003</v>
          </cell>
          <cell r="AC150">
            <v>26.856999999999999</v>
          </cell>
          <cell r="AD150">
            <v>30.4</v>
          </cell>
          <cell r="AE150">
            <v>32.200000000000003</v>
          </cell>
          <cell r="AG150">
            <v>23.5</v>
          </cell>
          <cell r="AH150">
            <v>24.5</v>
          </cell>
          <cell r="AI150">
            <v>25.5</v>
          </cell>
          <cell r="AJ150">
            <v>26.5</v>
          </cell>
          <cell r="AP150">
            <v>42.905000000000001</v>
          </cell>
          <cell r="AQ150">
            <v>50.836000000000013</v>
          </cell>
          <cell r="AR150">
            <v>75.036000000000001</v>
          </cell>
          <cell r="AS150">
            <v>103.86199999999999</v>
          </cell>
          <cell r="AT150">
            <v>116.46</v>
          </cell>
          <cell r="AU150">
            <v>100</v>
          </cell>
          <cell r="AV150">
            <v>100.54221748400852</v>
          </cell>
          <cell r="AW150">
            <v>110.01902014448015</v>
          </cell>
          <cell r="AX150">
            <v>122.52383102998517</v>
          </cell>
          <cell r="AY150">
            <v>134.30284518888126</v>
          </cell>
          <cell r="AZ150">
            <v>145.92000548837325</v>
          </cell>
          <cell r="BA150">
            <v>158.59364156895128</v>
          </cell>
          <cell r="BB150">
            <v>171.59388054187514</v>
          </cell>
          <cell r="BC150">
            <v>183.24721455971064</v>
          </cell>
          <cell r="BD150">
            <v>194.79785126182261</v>
          </cell>
          <cell r="BE150">
            <v>207.13308187290943</v>
          </cell>
        </row>
        <row r="151">
          <cell r="A151" t="str">
            <v>Pooling</v>
          </cell>
          <cell r="L151">
            <v>7.121000000000004</v>
          </cell>
          <cell r="M151">
            <v>8.0423200000000001</v>
          </cell>
          <cell r="N151">
            <v>9.7630299999999988</v>
          </cell>
          <cell r="O151">
            <v>8.9314999999999962</v>
          </cell>
          <cell r="Q151">
            <v>14.121</v>
          </cell>
          <cell r="R151">
            <v>13.342319999999999</v>
          </cell>
          <cell r="S151">
            <v>12.663029999999999</v>
          </cell>
          <cell r="T151">
            <v>11.131499999999997</v>
          </cell>
          <cell r="V151">
            <v>15.121</v>
          </cell>
          <cell r="W151">
            <v>10.763029999999999</v>
          </cell>
          <cell r="X151">
            <v>12</v>
          </cell>
          <cell r="Y151">
            <v>12</v>
          </cell>
          <cell r="AB151">
            <v>10</v>
          </cell>
          <cell r="AC151">
            <v>10</v>
          </cell>
          <cell r="AD151">
            <v>12</v>
          </cell>
          <cell r="AE151">
            <v>12</v>
          </cell>
          <cell r="AG151">
            <v>12</v>
          </cell>
          <cell r="AH151">
            <v>12</v>
          </cell>
          <cell r="AI151">
            <v>12</v>
          </cell>
          <cell r="AJ151">
            <v>12</v>
          </cell>
          <cell r="AP151">
            <v>26.15785</v>
          </cell>
          <cell r="AQ151">
            <v>33.857849999999999</v>
          </cell>
          <cell r="AR151">
            <v>51.257849999999998</v>
          </cell>
          <cell r="AS151">
            <v>49.884029999999996</v>
          </cell>
          <cell r="AT151">
            <v>44</v>
          </cell>
          <cell r="AU151">
            <v>48</v>
          </cell>
          <cell r="AV151">
            <v>52.800000000000004</v>
          </cell>
          <cell r="AW151">
            <v>58.080000000000013</v>
          </cell>
          <cell r="AX151">
            <v>63.888000000000019</v>
          </cell>
          <cell r="AY151">
            <v>70.276800000000023</v>
          </cell>
          <cell r="AZ151">
            <v>75.898944000000029</v>
          </cell>
          <cell r="BA151">
            <v>81.970859520000033</v>
          </cell>
          <cell r="BB151">
            <v>87.708819686400034</v>
          </cell>
          <cell r="BC151">
            <v>92.971348867584041</v>
          </cell>
          <cell r="BD151">
            <v>97.619916310963248</v>
          </cell>
          <cell r="BE151">
            <v>102.50091212651141</v>
          </cell>
        </row>
        <row r="152">
          <cell r="A152" t="str">
            <v>Admin Fees</v>
          </cell>
          <cell r="L152">
            <v>1.8280000000000005</v>
          </cell>
          <cell r="M152">
            <v>1.0999999999999999</v>
          </cell>
          <cell r="N152">
            <v>1.3859999999999997</v>
          </cell>
          <cell r="O152">
            <v>1.3859999999999997</v>
          </cell>
          <cell r="Q152">
            <v>1.4</v>
          </cell>
          <cell r="R152">
            <v>1.4</v>
          </cell>
          <cell r="S152">
            <v>1.4</v>
          </cell>
          <cell r="T152">
            <v>1</v>
          </cell>
          <cell r="V152">
            <v>1.793000000000001</v>
          </cell>
          <cell r="W152">
            <v>0.9</v>
          </cell>
          <cell r="X152">
            <v>1</v>
          </cell>
          <cell r="Y152">
            <v>1</v>
          </cell>
          <cell r="AB152">
            <v>1</v>
          </cell>
          <cell r="AC152">
            <v>1</v>
          </cell>
          <cell r="AD152">
            <v>1</v>
          </cell>
          <cell r="AE152">
            <v>1</v>
          </cell>
          <cell r="AG152">
            <v>1</v>
          </cell>
          <cell r="AH152">
            <v>1</v>
          </cell>
          <cell r="AI152">
            <v>1</v>
          </cell>
          <cell r="AJ152">
            <v>1</v>
          </cell>
          <cell r="AP152">
            <v>8.1999999999999993</v>
          </cell>
          <cell r="AQ152">
            <v>5.6999999999999993</v>
          </cell>
          <cell r="AR152">
            <v>5.1999999999999993</v>
          </cell>
          <cell r="AS152">
            <v>4.6930000000000014</v>
          </cell>
          <cell r="AT152">
            <v>4</v>
          </cell>
          <cell r="AU152">
            <v>4</v>
          </cell>
          <cell r="AV152">
            <v>4</v>
          </cell>
          <cell r="AW152">
            <v>4</v>
          </cell>
          <cell r="AX152">
            <v>4</v>
          </cell>
          <cell r="AY152">
            <v>4</v>
          </cell>
          <cell r="AZ152">
            <v>4</v>
          </cell>
          <cell r="BA152">
            <v>4</v>
          </cell>
          <cell r="BB152">
            <v>4</v>
          </cell>
          <cell r="BC152">
            <v>4</v>
          </cell>
          <cell r="BD152">
            <v>4</v>
          </cell>
          <cell r="BE152">
            <v>4</v>
          </cell>
        </row>
        <row r="153">
          <cell r="A153" t="str">
            <v>Domain Name Services</v>
          </cell>
          <cell r="L153">
            <v>2.2400000000000002</v>
          </cell>
          <cell r="M153">
            <v>2.2599999999999998</v>
          </cell>
          <cell r="N153">
            <v>2.1</v>
          </cell>
          <cell r="O153">
            <v>2.1</v>
          </cell>
          <cell r="Q153">
            <v>2.7</v>
          </cell>
          <cell r="R153">
            <v>2.5</v>
          </cell>
          <cell r="S153">
            <v>2.6</v>
          </cell>
          <cell r="T153">
            <v>2.7</v>
          </cell>
          <cell r="V153">
            <v>3.4000000000000004</v>
          </cell>
          <cell r="W153">
            <v>7.3579999999999997</v>
          </cell>
          <cell r="X153">
            <v>9.1999999999999993</v>
          </cell>
          <cell r="Y153">
            <v>8.6</v>
          </cell>
          <cell r="AB153">
            <v>8.6</v>
          </cell>
          <cell r="AC153">
            <v>8.1999999999999993</v>
          </cell>
          <cell r="AD153">
            <v>8.6999999999999993</v>
          </cell>
          <cell r="AE153">
            <v>9.5</v>
          </cell>
          <cell r="AG153">
            <v>9.5</v>
          </cell>
          <cell r="AH153">
            <v>9.5</v>
          </cell>
          <cell r="AI153">
            <v>9.5</v>
          </cell>
          <cell r="AJ153">
            <v>9.5</v>
          </cell>
          <cell r="AP153">
            <v>8.368999999999998</v>
          </cell>
          <cell r="AQ153">
            <v>8.6999999999999993</v>
          </cell>
          <cell r="AR153">
            <v>10.5</v>
          </cell>
          <cell r="AS153">
            <v>28.558</v>
          </cell>
          <cell r="AT153">
            <v>35</v>
          </cell>
          <cell r="AU153">
            <v>38</v>
          </cell>
          <cell r="AV153">
            <v>41.257142857142853</v>
          </cell>
          <cell r="AW153">
            <v>47.445714285714274</v>
          </cell>
          <cell r="AX153">
            <v>54.56257142857141</v>
          </cell>
          <cell r="AY153">
            <v>60.018828571428557</v>
          </cell>
          <cell r="AZ153">
            <v>66.020711428571417</v>
          </cell>
          <cell r="BA153">
            <v>72.622782571428559</v>
          </cell>
          <cell r="BB153">
            <v>79.885060828571426</v>
          </cell>
          <cell r="BC153">
            <v>86.275865694857146</v>
          </cell>
          <cell r="BD153">
            <v>93.177934950445717</v>
          </cell>
          <cell r="BE153">
            <v>100.63216974648138</v>
          </cell>
        </row>
        <row r="154">
          <cell r="A154" t="str">
            <v>Common Short Codes</v>
          </cell>
          <cell r="L154">
            <v>0.53999999999999959</v>
          </cell>
          <cell r="M154">
            <v>0.37167999999999979</v>
          </cell>
          <cell r="N154">
            <v>0.92697000000000163</v>
          </cell>
          <cell r="O154">
            <v>0.73950000000000338</v>
          </cell>
          <cell r="Q154">
            <v>1.5</v>
          </cell>
          <cell r="R154">
            <v>1.6116799999999998</v>
          </cell>
          <cell r="S154">
            <v>2.5269700000000017</v>
          </cell>
          <cell r="T154">
            <v>2.4395000000000033</v>
          </cell>
          <cell r="V154">
            <v>3.1</v>
          </cell>
          <cell r="W154">
            <v>4.4269700000000016</v>
          </cell>
          <cell r="X154">
            <v>6.4</v>
          </cell>
          <cell r="Y154">
            <v>6.8</v>
          </cell>
          <cell r="AB154">
            <v>7.4</v>
          </cell>
          <cell r="AC154">
            <v>7.7</v>
          </cell>
          <cell r="AD154">
            <v>8.6999999999999993</v>
          </cell>
          <cell r="AE154">
            <v>9.6999999999999993</v>
          </cell>
          <cell r="AG154">
            <v>1</v>
          </cell>
          <cell r="AH154">
            <v>2</v>
          </cell>
          <cell r="AI154">
            <v>3</v>
          </cell>
          <cell r="AJ154">
            <v>4</v>
          </cell>
          <cell r="AP154">
            <v>0.17815000000000447</v>
          </cell>
          <cell r="AQ154">
            <v>2.5781500000000044</v>
          </cell>
          <cell r="AR154">
            <v>8.0781500000000044</v>
          </cell>
          <cell r="AS154">
            <v>20.726970000000001</v>
          </cell>
          <cell r="AT154">
            <v>33.5</v>
          </cell>
          <cell r="AU154">
            <v>10</v>
          </cell>
          <cell r="AV154">
            <v>2.4850746268656709</v>
          </cell>
          <cell r="AW154">
            <v>0.49330585876587169</v>
          </cell>
          <cell r="AX154">
            <v>7.325960141373758E-2</v>
          </cell>
          <cell r="AY154">
            <v>7.2166174526965225E-3</v>
          </cell>
          <cell r="AZ154">
            <v>3.5005980180990412E-4</v>
          </cell>
          <cell r="BA154">
            <v>-5.2247731613428782E-7</v>
          </cell>
          <cell r="BB154">
            <v>2.6903682696467234E-8</v>
          </cell>
          <cell r="BC154">
            <v>-2.7305230199399682E-9</v>
          </cell>
          <cell r="BD154">
            <v>4.136538604834441E-10</v>
          </cell>
          <cell r="BE154">
            <v>-8.3348165918306095E-11</v>
          </cell>
        </row>
        <row r="155">
          <cell r="A155" t="str">
            <v>Interoperability</v>
          </cell>
          <cell r="L155">
            <v>7.6070000000000002</v>
          </cell>
          <cell r="M155">
            <v>8.4819999999999993</v>
          </cell>
          <cell r="N155">
            <v>9.3140000000000001</v>
          </cell>
          <cell r="O155">
            <v>8.8249999999999993</v>
          </cell>
          <cell r="Q155">
            <v>13.087004</v>
          </cell>
          <cell r="R155">
            <v>13.49</v>
          </cell>
          <cell r="S155">
            <v>12.242000000000001</v>
          </cell>
          <cell r="T155">
            <v>13.669</v>
          </cell>
          <cell r="V155">
            <v>14.117000000000001</v>
          </cell>
          <cell r="W155">
            <v>13.244</v>
          </cell>
          <cell r="X155">
            <v>13.55</v>
          </cell>
          <cell r="Y155">
            <v>15.542999999999999</v>
          </cell>
          <cell r="AB155">
            <v>14.932</v>
          </cell>
          <cell r="AC155">
            <v>13.03</v>
          </cell>
          <cell r="AD155">
            <v>16.842559999999999</v>
          </cell>
          <cell r="AE155">
            <v>20.611510000000003</v>
          </cell>
          <cell r="AG155">
            <v>19.803029599999999</v>
          </cell>
          <cell r="AH155">
            <v>19.899292000000003</v>
          </cell>
          <cell r="AI155">
            <v>20.588864000000001</v>
          </cell>
          <cell r="AJ155">
            <v>21.104770300000006</v>
          </cell>
          <cell r="AP155">
            <v>16.003</v>
          </cell>
          <cell r="AQ155">
            <v>34.188004000000006</v>
          </cell>
          <cell r="AR155">
            <v>52.488004000000004</v>
          </cell>
          <cell r="AS155">
            <v>57.250500000000002</v>
          </cell>
          <cell r="AT155">
            <v>65.416069999999991</v>
          </cell>
          <cell r="AU155">
            <v>81.395955900000018</v>
          </cell>
          <cell r="AV155">
            <v>91.480125028026421</v>
          </cell>
          <cell r="AW155">
            <v>100.19933002914748</v>
          </cell>
          <cell r="AX155">
            <v>107.38130323031339</v>
          </cell>
          <cell r="AY155">
            <v>114.92199884337435</v>
          </cell>
          <cell r="AZ155">
            <v>123.10485380289246</v>
          </cell>
          <cell r="BA155">
            <v>130.31849441697926</v>
          </cell>
          <cell r="BB155">
            <v>138.03018384948862</v>
          </cell>
          <cell r="BC155">
            <v>144.89709289447842</v>
          </cell>
          <cell r="BD155">
            <v>152.18878149612797</v>
          </cell>
          <cell r="BE155">
            <v>159.93386614187375</v>
          </cell>
        </row>
        <row r="156">
          <cell r="A156" t="str">
            <v>Number Portability</v>
          </cell>
          <cell r="L156">
            <v>4.2057039999999999</v>
          </cell>
          <cell r="M156">
            <v>4.851399999999999</v>
          </cell>
          <cell r="N156">
            <v>5.6257169999999999</v>
          </cell>
          <cell r="O156">
            <v>5.4146799999999988</v>
          </cell>
          <cell r="Q156">
            <v>7.8557040000000002</v>
          </cell>
          <cell r="R156">
            <v>8.0513999999999992</v>
          </cell>
          <cell r="S156">
            <v>7.1757169999999997</v>
          </cell>
          <cell r="T156">
            <v>8.0146799999999985</v>
          </cell>
          <cell r="V156">
            <v>8.3557039999999994</v>
          </cell>
          <cell r="W156">
            <v>7.9989000000000008</v>
          </cell>
          <cell r="X156">
            <v>8.7465000000000011</v>
          </cell>
          <cell r="Y156">
            <v>8.463000000000001</v>
          </cell>
          <cell r="AB156">
            <v>8.4229599999999998</v>
          </cell>
          <cell r="AC156">
            <v>8.8015200000000018</v>
          </cell>
          <cell r="AD156">
            <v>9.8425600000000006</v>
          </cell>
          <cell r="AE156">
            <v>10.611510000000001</v>
          </cell>
          <cell r="AG156">
            <v>9.8030295999999986</v>
          </cell>
          <cell r="AH156">
            <v>9.8992920000000009</v>
          </cell>
          <cell r="AI156">
            <v>10.588864000000001</v>
          </cell>
          <cell r="AJ156">
            <v>11.104770300000004</v>
          </cell>
          <cell r="AP156">
            <v>10.497500999999998</v>
          </cell>
          <cell r="AQ156">
            <v>20.097500999999998</v>
          </cell>
          <cell r="AR156">
            <v>31.097500999999998</v>
          </cell>
          <cell r="AS156">
            <v>33.564104</v>
          </cell>
          <cell r="AT156">
            <v>37.678550000000001</v>
          </cell>
          <cell r="AU156">
            <v>41.395955900000004</v>
          </cell>
          <cell r="AV156">
            <v>45.480125028026421</v>
          </cell>
          <cell r="AW156">
            <v>47.299330029147477</v>
          </cell>
          <cell r="AX156">
            <v>49.19130323031338</v>
          </cell>
          <cell r="AY156">
            <v>50.912998843374346</v>
          </cell>
          <cell r="AZ156">
            <v>52.694953802892442</v>
          </cell>
          <cell r="BA156">
            <v>54.275802416979218</v>
          </cell>
          <cell r="BB156">
            <v>55.904076489488595</v>
          </cell>
          <cell r="BC156">
            <v>57.022158019278365</v>
          </cell>
          <cell r="BD156">
            <v>58.16260117966393</v>
          </cell>
          <cell r="BE156">
            <v>59.325853203257211</v>
          </cell>
        </row>
        <row r="157">
          <cell r="A157" t="str">
            <v>Order Management</v>
          </cell>
          <cell r="L157">
            <v>2.8713000000000015</v>
          </cell>
          <cell r="M157">
            <v>3.6386000000000012</v>
          </cell>
          <cell r="N157">
            <v>3.826283000000001</v>
          </cell>
          <cell r="O157">
            <v>3.7543200000000021</v>
          </cell>
          <cell r="Q157">
            <v>5.2313000000000001</v>
          </cell>
          <cell r="R157">
            <v>5.438600000000001</v>
          </cell>
          <cell r="S157">
            <v>5.0662830000000012</v>
          </cell>
          <cell r="T157">
            <v>5.654320000000002</v>
          </cell>
          <cell r="V157">
            <v>5.7612960000000015</v>
          </cell>
          <cell r="W157">
            <v>5.245099999999999</v>
          </cell>
          <cell r="X157">
            <v>5.6</v>
          </cell>
          <cell r="Y157">
            <v>7.0799999999999983</v>
          </cell>
          <cell r="AB157">
            <v>6.5</v>
          </cell>
          <cell r="AC157">
            <v>4.3</v>
          </cell>
          <cell r="AD157">
            <v>7</v>
          </cell>
          <cell r="AE157">
            <v>10</v>
          </cell>
          <cell r="AG157">
            <v>10</v>
          </cell>
          <cell r="AH157">
            <v>10</v>
          </cell>
          <cell r="AI157">
            <v>10</v>
          </cell>
          <cell r="AJ157">
            <v>10</v>
          </cell>
          <cell r="AP157">
            <v>5.690503000000005</v>
          </cell>
          <cell r="AQ157">
            <v>14.090503000000005</v>
          </cell>
          <cell r="AR157">
            <v>21.390503000000006</v>
          </cell>
          <cell r="AS157">
            <v>23.686395999999998</v>
          </cell>
          <cell r="AT157">
            <v>27.8</v>
          </cell>
          <cell r="AU157">
            <v>40</v>
          </cell>
          <cell r="AV157">
            <v>46</v>
          </cell>
          <cell r="AW157">
            <v>52.9</v>
          </cell>
          <cell r="AX157">
            <v>58.190000000000005</v>
          </cell>
          <cell r="AY157">
            <v>64.009000000000015</v>
          </cell>
          <cell r="AZ157">
            <v>70.409900000000022</v>
          </cell>
          <cell r="BA157">
            <v>76.042692000000031</v>
          </cell>
          <cell r="BB157">
            <v>82.126107360000034</v>
          </cell>
          <cell r="BC157">
            <v>87.87493487520004</v>
          </cell>
          <cell r="BD157">
            <v>94.02618031646405</v>
          </cell>
          <cell r="BE157">
            <v>100.60801293861654</v>
          </cell>
        </row>
        <row r="158">
          <cell r="A158" t="str">
            <v>Infrastructure and other</v>
          </cell>
          <cell r="L158">
            <v>19.146999999999998</v>
          </cell>
          <cell r="M158">
            <v>19.282</v>
          </cell>
          <cell r="N158">
            <v>21.739000000000001</v>
          </cell>
          <cell r="O158">
            <v>19.812999999999999</v>
          </cell>
          <cell r="Q158">
            <v>24.983996000000001</v>
          </cell>
          <cell r="R158">
            <v>29.952000000000002</v>
          </cell>
          <cell r="S158">
            <v>27.527999999999999</v>
          </cell>
          <cell r="T158">
            <v>32.481000000000002</v>
          </cell>
          <cell r="V158">
            <v>38.631999999999998</v>
          </cell>
          <cell r="W158">
            <v>45.570999999999998</v>
          </cell>
          <cell r="X158">
            <v>40.314</v>
          </cell>
          <cell r="Y158">
            <v>48.128</v>
          </cell>
          <cell r="AB158">
            <v>55.512999999999998</v>
          </cell>
          <cell r="AC158">
            <v>59.805999999999997</v>
          </cell>
          <cell r="AD158">
            <v>64.899999999999991</v>
          </cell>
          <cell r="AE158">
            <v>69.999999999999986</v>
          </cell>
          <cell r="AG158">
            <v>13.299999999999999</v>
          </cell>
          <cell r="AH158">
            <v>17.399999999999999</v>
          </cell>
          <cell r="AI158">
            <v>21.5</v>
          </cell>
          <cell r="AJ158">
            <v>25.6</v>
          </cell>
          <cell r="AP158">
            <v>52.784999999999997</v>
          </cell>
          <cell r="AQ158">
            <v>79.981000000000009</v>
          </cell>
          <cell r="AR158">
            <v>114.94499600000002</v>
          </cell>
          <cell r="AS158">
            <v>172.60299999999998</v>
          </cell>
          <cell r="AT158">
            <v>250.21899999999999</v>
          </cell>
          <cell r="AU158">
            <v>77.8</v>
          </cell>
          <cell r="AV158">
            <v>103.78</v>
          </cell>
          <cell r="AW158">
            <v>134.26399999999998</v>
          </cell>
          <cell r="AX158">
            <v>167.68518</v>
          </cell>
          <cell r="AY158">
            <v>204.54612533999997</v>
          </cell>
          <cell r="AZ158">
            <v>235.84065591797997</v>
          </cell>
          <cell r="BA158">
            <v>268.80782597558243</v>
          </cell>
          <cell r="BB158">
            <v>303.94626100750224</v>
          </cell>
          <cell r="BC158">
            <v>341.46888773355391</v>
          </cell>
          <cell r="BD158">
            <v>381.6208340255306</v>
          </cell>
          <cell r="BE158">
            <v>427.07390935173066</v>
          </cell>
        </row>
        <row r="159">
          <cell r="A159" t="str">
            <v>Network Management</v>
          </cell>
          <cell r="L159">
            <v>12.274563000000009</v>
          </cell>
          <cell r="M159">
            <v>15.714279999999997</v>
          </cell>
          <cell r="N159">
            <v>18.571352999999998</v>
          </cell>
          <cell r="O159">
            <v>18.571352999999998</v>
          </cell>
          <cell r="Q159">
            <v>21.666096000000003</v>
          </cell>
          <cell r="R159">
            <v>24.614279999999997</v>
          </cell>
          <cell r="S159">
            <v>22.371352999999999</v>
          </cell>
          <cell r="T159">
            <v>25.379819999999995</v>
          </cell>
          <cell r="V159">
            <v>33.328296000000009</v>
          </cell>
          <cell r="W159">
            <v>42.768069999999994</v>
          </cell>
          <cell r="X159">
            <v>35</v>
          </cell>
          <cell r="Y159">
            <v>41</v>
          </cell>
          <cell r="AB159">
            <v>46.8</v>
          </cell>
          <cell r="AC159">
            <v>50.8</v>
          </cell>
          <cell r="AD159">
            <v>54.8</v>
          </cell>
          <cell r="AE159">
            <v>58.8</v>
          </cell>
          <cell r="AG159">
            <v>4</v>
          </cell>
          <cell r="AH159">
            <v>8</v>
          </cell>
          <cell r="AI159">
            <v>12</v>
          </cell>
          <cell r="AJ159">
            <v>16</v>
          </cell>
          <cell r="AP159">
            <v>34.131549000000007</v>
          </cell>
          <cell r="AQ159">
            <v>65.131549000000007</v>
          </cell>
          <cell r="AR159">
            <v>94.031548999999998</v>
          </cell>
          <cell r="AS159">
            <v>152.09636599999999</v>
          </cell>
          <cell r="AT159">
            <v>211.2</v>
          </cell>
          <cell r="AU159">
            <v>40</v>
          </cell>
          <cell r="AV159">
            <v>47.599999999999994</v>
          </cell>
          <cell r="AW159">
            <v>56.643999999999991</v>
          </cell>
          <cell r="AX159">
            <v>64.857379999999992</v>
          </cell>
          <cell r="AY159">
            <v>74.131985339999986</v>
          </cell>
          <cell r="AZ159">
            <v>81.32278791797998</v>
          </cell>
          <cell r="BA159">
            <v>87.665965375582431</v>
          </cell>
          <cell r="BB159">
            <v>94.41624470950228</v>
          </cell>
          <cell r="BC159">
            <v>101.68629555213396</v>
          </cell>
          <cell r="BD159">
            <v>109.31276771854399</v>
          </cell>
          <cell r="BE159">
            <v>117.51122529743479</v>
          </cell>
        </row>
        <row r="160">
          <cell r="A160" t="str">
            <v>Connection/Maintenance Fees</v>
          </cell>
          <cell r="L160">
            <v>3.3178999999999998</v>
          </cell>
          <cell r="M160">
            <v>1.5999999999999999</v>
          </cell>
          <cell r="N160">
            <v>2.4</v>
          </cell>
          <cell r="O160">
            <v>1.4</v>
          </cell>
          <cell r="Q160">
            <v>2.6179000000000001</v>
          </cell>
          <cell r="R160">
            <v>3.3</v>
          </cell>
          <cell r="S160">
            <v>4</v>
          </cell>
          <cell r="T160">
            <v>4</v>
          </cell>
          <cell r="V160">
            <v>4.5179</v>
          </cell>
          <cell r="W160">
            <v>-0.69706999999999653</v>
          </cell>
          <cell r="X160">
            <v>1.3</v>
          </cell>
          <cell r="Y160">
            <v>1.6</v>
          </cell>
          <cell r="AB160">
            <v>1.7</v>
          </cell>
          <cell r="AC160">
            <v>1.8</v>
          </cell>
          <cell r="AD160">
            <v>1.9000000000000001</v>
          </cell>
          <cell r="AE160">
            <v>2</v>
          </cell>
          <cell r="AG160">
            <v>0.1</v>
          </cell>
          <cell r="AH160">
            <v>0.2</v>
          </cell>
          <cell r="AI160">
            <v>0.30000000000000004</v>
          </cell>
          <cell r="AJ160">
            <v>0.4</v>
          </cell>
          <cell r="AP160">
            <v>12.517900000000001</v>
          </cell>
          <cell r="AQ160">
            <v>8.7179000000000002</v>
          </cell>
          <cell r="AR160">
            <v>13.917899999999999</v>
          </cell>
          <cell r="AS160">
            <v>6.720830000000003</v>
          </cell>
          <cell r="AT160">
            <v>7.4</v>
          </cell>
          <cell r="AU160">
            <v>1</v>
          </cell>
          <cell r="AV160">
            <v>1</v>
          </cell>
          <cell r="AW160">
            <v>1</v>
          </cell>
          <cell r="AX160">
            <v>1</v>
          </cell>
          <cell r="AY160">
            <v>0.99</v>
          </cell>
          <cell r="AZ160">
            <v>0.98009999999999997</v>
          </cell>
          <cell r="BA160">
            <v>0.97029899999999991</v>
          </cell>
          <cell r="BB160">
            <v>0.96059600999999994</v>
          </cell>
          <cell r="BC160">
            <v>0.95099004989999991</v>
          </cell>
          <cell r="BD160">
            <v>0.94148014940099989</v>
          </cell>
          <cell r="BE160">
            <v>0.93206534790698992</v>
          </cell>
        </row>
        <row r="161">
          <cell r="A161" t="str">
            <v>SOA</v>
          </cell>
          <cell r="L161">
            <v>1.4</v>
          </cell>
          <cell r="M161">
            <v>1</v>
          </cell>
          <cell r="N161">
            <v>0.8</v>
          </cell>
          <cell r="O161">
            <v>0.20000000000000007</v>
          </cell>
          <cell r="Q161">
            <v>0.4</v>
          </cell>
          <cell r="R161">
            <v>1</v>
          </cell>
          <cell r="S161">
            <v>1</v>
          </cell>
          <cell r="T161">
            <v>2</v>
          </cell>
          <cell r="V161">
            <v>0.7</v>
          </cell>
          <cell r="W161">
            <v>2</v>
          </cell>
          <cell r="X161">
            <v>2</v>
          </cell>
          <cell r="Y161">
            <v>2.5</v>
          </cell>
          <cell r="AB161">
            <v>3</v>
          </cell>
          <cell r="AC161">
            <v>3.1</v>
          </cell>
          <cell r="AD161">
            <v>3.6</v>
          </cell>
          <cell r="AE161">
            <v>4.0999999999999996</v>
          </cell>
          <cell r="AG161">
            <v>4.0999999999999996</v>
          </cell>
          <cell r="AH161">
            <v>4.0999999999999996</v>
          </cell>
          <cell r="AI161">
            <v>4.0999999999999996</v>
          </cell>
          <cell r="AJ161">
            <v>4.0999999999999996</v>
          </cell>
          <cell r="AP161">
            <v>3</v>
          </cell>
          <cell r="AQ161">
            <v>3.4000000000000004</v>
          </cell>
          <cell r="AR161">
            <v>4.4000000000000004</v>
          </cell>
          <cell r="AS161">
            <v>7.2</v>
          </cell>
          <cell r="AT161">
            <v>13.799999999999999</v>
          </cell>
          <cell r="AU161">
            <v>16.399999999999999</v>
          </cell>
          <cell r="AV161">
            <v>20.5</v>
          </cell>
          <cell r="AW161">
            <v>24.599999999999998</v>
          </cell>
          <cell r="AX161">
            <v>29.519999999999996</v>
          </cell>
          <cell r="AY161">
            <v>35.423999999999992</v>
          </cell>
          <cell r="AZ161">
            <v>40.737599999999986</v>
          </cell>
          <cell r="BA161">
            <v>44.811359999999986</v>
          </cell>
          <cell r="BB161">
            <v>48.844382399999986</v>
          </cell>
          <cell r="BC161">
            <v>52.751932991999986</v>
          </cell>
          <cell r="BD161">
            <v>56.444568301439986</v>
          </cell>
          <cell r="BE161">
            <v>60.395688082540786</v>
          </cell>
        </row>
        <row r="162">
          <cell r="A162" t="str">
            <v>IP</v>
          </cell>
          <cell r="L162">
            <v>2.1545369999999906</v>
          </cell>
          <cell r="M162">
            <v>0.96772000000000347</v>
          </cell>
          <cell r="N162">
            <v>-3.2352999999997634E-2</v>
          </cell>
          <cell r="O162">
            <v>-0.35835299999999959</v>
          </cell>
          <cell r="Q162">
            <v>0.3</v>
          </cell>
          <cell r="R162">
            <v>1.0377200000000046</v>
          </cell>
          <cell r="S162">
            <v>0.15664699999999954</v>
          </cell>
          <cell r="T162">
            <v>1.1011800000000065</v>
          </cell>
          <cell r="V162">
            <v>8.5803999999988889E-2</v>
          </cell>
          <cell r="W162">
            <v>1.5</v>
          </cell>
          <cell r="X162">
            <v>2</v>
          </cell>
          <cell r="Y162">
            <v>3</v>
          </cell>
          <cell r="AB162">
            <v>4</v>
          </cell>
          <cell r="AC162">
            <v>4.0999999999999996</v>
          </cell>
          <cell r="AD162">
            <v>4.5999999999999996</v>
          </cell>
          <cell r="AE162">
            <v>5.0999999999999996</v>
          </cell>
          <cell r="AG162">
            <v>5.0999999999999996</v>
          </cell>
          <cell r="AH162">
            <v>5.0999999999999996</v>
          </cell>
          <cell r="AI162">
            <v>5.0999999999999996</v>
          </cell>
          <cell r="AJ162">
            <v>5.0999999999999996</v>
          </cell>
          <cell r="AP162">
            <v>3.1355509999999924</v>
          </cell>
          <cell r="AQ162">
            <v>2.7315509999999961</v>
          </cell>
          <cell r="AR162">
            <v>2.5955470000000105</v>
          </cell>
          <cell r="AS162">
            <v>6.5858039999999889</v>
          </cell>
          <cell r="AT162">
            <v>17.799999999999997</v>
          </cell>
          <cell r="AU162">
            <v>20.399999999999999</v>
          </cell>
          <cell r="AV162">
            <v>34.68</v>
          </cell>
          <cell r="AW162">
            <v>52.019999999999996</v>
          </cell>
          <cell r="AX162">
            <v>72.3078</v>
          </cell>
          <cell r="AY162">
            <v>94.000140000000002</v>
          </cell>
          <cell r="AZ162">
            <v>112.800168</v>
          </cell>
          <cell r="BA162">
            <v>135.36020159999998</v>
          </cell>
          <cell r="BB162">
            <v>159.72503788799997</v>
          </cell>
          <cell r="BC162">
            <v>186.07966913951998</v>
          </cell>
          <cell r="BD162">
            <v>214.92201785614557</v>
          </cell>
          <cell r="BE162">
            <v>248.23493062384813</v>
          </cell>
        </row>
        <row r="164">
          <cell r="A164" t="str">
            <v>Revenue Growth by Sub-segments (OLD)</v>
          </cell>
          <cell r="AP164">
            <v>26.853450999999993</v>
          </cell>
          <cell r="AQ164">
            <v>20.549450999999998</v>
          </cell>
        </row>
        <row r="165">
          <cell r="A165" t="str">
            <v>Addressing</v>
          </cell>
          <cell r="V165">
            <v>0.18726230921352882</v>
          </cell>
          <cell r="W165">
            <v>0.2436618224249496</v>
          </cell>
          <cell r="X165">
            <v>0.49270453361125566</v>
          </cell>
          <cell r="Y165">
            <v>0.64153783799432551</v>
          </cell>
          <cell r="AB165">
            <v>0.1532843597847442</v>
          </cell>
          <cell r="AC165">
            <v>0.14538553394745812</v>
          </cell>
          <cell r="AD165">
            <v>6.1267236865072405E-2</v>
          </cell>
          <cell r="AE165">
            <v>0.13576240696977182</v>
          </cell>
          <cell r="AG165">
            <v>-0.12972632670444029</v>
          </cell>
          <cell r="AH165">
            <v>-8.7761105112261206E-2</v>
          </cell>
          <cell r="AI165">
            <v>-0.16118421052631571</v>
          </cell>
          <cell r="AJ165">
            <v>-0.17701863354037273</v>
          </cell>
          <cell r="AS165">
            <v>0.38416226877765336</v>
          </cell>
          <cell r="AT165">
            <v>0.12129556526929974</v>
          </cell>
          <cell r="AU165">
            <v>-0.14133608105787387</v>
          </cell>
          <cell r="AV165">
            <v>5.4221748400851144E-3</v>
          </cell>
          <cell r="AW165">
            <v>9.425694894762926E-2</v>
          </cell>
          <cell r="AX165">
            <v>0.11366044588547819</v>
          </cell>
          <cell r="AY165">
            <v>9.613651532013745E-2</v>
          </cell>
          <cell r="AZ165">
            <v>8.6499733368669895E-2</v>
          </cell>
          <cell r="BA165">
            <v>8.6853314171426943E-2</v>
          </cell>
          <cell r="BB165">
            <v>8.1972006218621107E-2</v>
          </cell>
          <cell r="BC165">
            <v>6.7912293731195561E-2</v>
          </cell>
          <cell r="BD165">
            <v>6.3033082002718288E-2</v>
          </cell>
          <cell r="BE165">
            <v>6.332323755721192E-2</v>
          </cell>
        </row>
        <row r="166">
          <cell r="A166" t="str">
            <v>Pooling</v>
          </cell>
          <cell r="V166">
            <v>7.0816514411160769E-2</v>
          </cell>
          <cell r="W166">
            <v>-0.19331645470952585</v>
          </cell>
          <cell r="X166">
            <v>-5.2359506374066833E-2</v>
          </cell>
          <cell r="Y166">
            <v>7.8021829942056531E-2</v>
          </cell>
          <cell r="AB166">
            <v>-0.33866807750810135</v>
          </cell>
          <cell r="AC166">
            <v>-7.0893605239416679E-2</v>
          </cell>
          <cell r="AD166">
            <v>0</v>
          </cell>
          <cell r="AE166">
            <v>0</v>
          </cell>
          <cell r="AG166">
            <v>0.19999999999999996</v>
          </cell>
          <cell r="AH166">
            <v>0.19999999999999996</v>
          </cell>
          <cell r="AI166">
            <v>0</v>
          </cell>
          <cell r="AJ166">
            <v>0</v>
          </cell>
          <cell r="AS166">
            <v>-2.6802138599258507E-2</v>
          </cell>
          <cell r="AT166">
            <v>-0.11795418293189219</v>
          </cell>
          <cell r="AU166">
            <v>9.0909090909090828E-2</v>
          </cell>
          <cell r="AV166">
            <v>0.1</v>
          </cell>
          <cell r="AW166">
            <v>0.1</v>
          </cell>
          <cell r="AX166">
            <v>0.1</v>
          </cell>
          <cell r="AY166">
            <v>0.1</v>
          </cell>
          <cell r="AZ166">
            <v>0.08</v>
          </cell>
          <cell r="BA166">
            <v>0.08</v>
          </cell>
          <cell r="BB166">
            <v>7.0000000000000007E-2</v>
          </cell>
          <cell r="BC166">
            <v>0.06</v>
          </cell>
          <cell r="BD166">
            <v>0.05</v>
          </cell>
          <cell r="BE166">
            <v>0.05</v>
          </cell>
        </row>
        <row r="167">
          <cell r="A167" t="str">
            <v>Admin Fees</v>
          </cell>
          <cell r="V167">
            <v>0.28071428571428658</v>
          </cell>
          <cell r="W167">
            <v>-0.3571428571428571</v>
          </cell>
          <cell r="X167">
            <v>-0.2857142857142857</v>
          </cell>
          <cell r="Y167">
            <v>0</v>
          </cell>
          <cell r="AB167">
            <v>-0.44227551589514813</v>
          </cell>
          <cell r="AC167">
            <v>0.11111111111111116</v>
          </cell>
          <cell r="AD167">
            <v>0</v>
          </cell>
          <cell r="AE167">
            <v>0</v>
          </cell>
          <cell r="AG167">
            <v>0</v>
          </cell>
          <cell r="AH167">
            <v>0</v>
          </cell>
          <cell r="AI167">
            <v>0</v>
          </cell>
          <cell r="AJ167">
            <v>0</v>
          </cell>
          <cell r="AS167">
            <v>-9.7499999999999587E-2</v>
          </cell>
          <cell r="AT167">
            <v>-0.14766673769443883</v>
          </cell>
          <cell r="AU167">
            <v>0</v>
          </cell>
          <cell r="AV167">
            <v>0</v>
          </cell>
          <cell r="AW167">
            <v>0</v>
          </cell>
          <cell r="AX167">
            <v>0</v>
          </cell>
          <cell r="AY167">
            <v>0</v>
          </cell>
          <cell r="AZ167">
            <v>0</v>
          </cell>
          <cell r="BA167">
            <v>0</v>
          </cell>
          <cell r="BB167">
            <v>0</v>
          </cell>
          <cell r="BC167">
            <v>0</v>
          </cell>
          <cell r="BD167">
            <v>0</v>
          </cell>
          <cell r="BE167">
            <v>0</v>
          </cell>
        </row>
        <row r="168">
          <cell r="A168" t="str">
            <v>Domain Name Services</v>
          </cell>
          <cell r="V168">
            <v>0.2592592592592593</v>
          </cell>
          <cell r="W168">
            <v>1.9432</v>
          </cell>
          <cell r="X168">
            <v>2.5384615384615379</v>
          </cell>
          <cell r="Y168">
            <v>2.1851851851851847</v>
          </cell>
          <cell r="AB168">
            <v>1.5294117647058818</v>
          </cell>
          <cell r="AC168">
            <v>0.11443326991030167</v>
          </cell>
          <cell r="AD168">
            <v>-5.4347826086956541E-2</v>
          </cell>
          <cell r="AE168">
            <v>0.10465116279069764</v>
          </cell>
          <cell r="AG168">
            <v>0.10465116279069764</v>
          </cell>
          <cell r="AH168">
            <v>0.1585365853658538</v>
          </cell>
          <cell r="AI168">
            <v>9.1954022988505857E-2</v>
          </cell>
          <cell r="AJ168">
            <v>0</v>
          </cell>
          <cell r="AS168">
            <v>1.7198095238095239</v>
          </cell>
          <cell r="AT168">
            <v>0.22557602072974303</v>
          </cell>
          <cell r="AU168">
            <v>8.5714285714285632E-2</v>
          </cell>
          <cell r="AV168">
            <v>8.5714285714285632E-2</v>
          </cell>
          <cell r="AW168">
            <v>0.15</v>
          </cell>
          <cell r="AX168">
            <v>0.15</v>
          </cell>
          <cell r="AY168">
            <v>0.1</v>
          </cell>
          <cell r="AZ168">
            <v>0.1</v>
          </cell>
          <cell r="BA168">
            <v>0.1</v>
          </cell>
          <cell r="BB168">
            <v>0.1</v>
          </cell>
          <cell r="BC168">
            <v>0.08</v>
          </cell>
          <cell r="BD168">
            <v>0.08</v>
          </cell>
          <cell r="BE168">
            <v>0.08</v>
          </cell>
        </row>
        <row r="169">
          <cell r="A169" t="str">
            <v>Common Short Codes</v>
          </cell>
          <cell r="V169">
            <v>1.0666666666666669</v>
          </cell>
          <cell r="W169">
            <v>1.7468045765908879</v>
          </cell>
          <cell r="X169">
            <v>1.5326774753954324</v>
          </cell>
          <cell r="Y169">
            <v>1.7874564459930276</v>
          </cell>
          <cell r="AB169">
            <v>1.3870967741935485</v>
          </cell>
          <cell r="AC169">
            <v>0.73933864471636301</v>
          </cell>
          <cell r="AD169">
            <v>0.35937499999999978</v>
          </cell>
          <cell r="AE169">
            <v>0.42647058823529416</v>
          </cell>
          <cell r="AG169">
            <v>-0.86486486486486491</v>
          </cell>
          <cell r="AH169">
            <v>-0.74025974025974028</v>
          </cell>
          <cell r="AI169">
            <v>-0.65517241379310343</v>
          </cell>
          <cell r="AJ169">
            <v>-0.58762886597938135</v>
          </cell>
          <cell r="AS169">
            <v>1.5658065274846331</v>
          </cell>
          <cell r="AT169">
            <v>0.61625167595649533</v>
          </cell>
          <cell r="AU169">
            <v>-0.70149253731343286</v>
          </cell>
          <cell r="AV169">
            <v>-0.75149253731343291</v>
          </cell>
          <cell r="AW169">
            <v>-0.80149253731343295</v>
          </cell>
          <cell r="AX169">
            <v>-0.851492537313433</v>
          </cell>
          <cell r="AY169">
            <v>-0.90149253731343304</v>
          </cell>
          <cell r="AZ169">
            <v>-0.95149253731343308</v>
          </cell>
          <cell r="BA169">
            <v>-1.0014925373134331</v>
          </cell>
          <cell r="BB169">
            <v>-1.0514925373134332</v>
          </cell>
          <cell r="BC169">
            <v>-1.1014925373134332</v>
          </cell>
          <cell r="BD169">
            <v>-1.1514925373134333</v>
          </cell>
          <cell r="BE169">
            <v>-1.2014925373134333</v>
          </cell>
        </row>
        <row r="170">
          <cell r="A170" t="str">
            <v>Interoperability</v>
          </cell>
          <cell r="V170">
            <v>7.870372775923351E-2</v>
          </cell>
          <cell r="W170">
            <v>-1.8235730170496733E-2</v>
          </cell>
          <cell r="X170">
            <v>0.10684528671785665</v>
          </cell>
          <cell r="Y170">
            <v>0.13709854415099842</v>
          </cell>
          <cell r="AB170">
            <v>5.7731812708082364E-2</v>
          </cell>
          <cell r="AC170">
            <v>-1.6158260344306896E-2</v>
          </cell>
          <cell r="AD170">
            <v>0.24299335793357923</v>
          </cell>
          <cell r="AE170">
            <v>0.32609599176478188</v>
          </cell>
          <cell r="AG170">
            <v>0.3262141441200106</v>
          </cell>
          <cell r="AH170">
            <v>0.52719048349961661</v>
          </cell>
          <cell r="AI170">
            <v>0.22243079436855218</v>
          </cell>
          <cell r="AJ170">
            <v>2.3931303431917517E-2</v>
          </cell>
          <cell r="AS170">
            <v>9.0734942025991305E-2</v>
          </cell>
          <cell r="AT170">
            <v>0.14262879800176398</v>
          </cell>
          <cell r="AU170">
            <v>0.24428073866253408</v>
          </cell>
          <cell r="AV170">
            <v>0.12389029671714202</v>
          </cell>
          <cell r="AW170">
            <v>9.531256104481467E-2</v>
          </cell>
          <cell r="AX170">
            <v>7.1676858508701757E-2</v>
          </cell>
          <cell r="AY170">
            <v>7.022354344952908E-2</v>
          </cell>
          <cell r="AZ170">
            <v>7.1203555819372877E-2</v>
          </cell>
          <cell r="BA170">
            <v>5.8597532032626631E-2</v>
          </cell>
          <cell r="BB170">
            <v>5.9175709994272241E-2</v>
          </cell>
          <cell r="BC170">
            <v>4.9749329121213437E-2</v>
          </cell>
          <cell r="BD170">
            <v>5.0323222198527695E-2</v>
          </cell>
          <cell r="BE170">
            <v>5.0891298094418502E-2</v>
          </cell>
        </row>
        <row r="171">
          <cell r="A171" t="str">
            <v>Number Portability</v>
          </cell>
          <cell r="V171">
            <v>6.3648019324556993E-2</v>
          </cell>
          <cell r="W171">
            <v>-6.520605112154243E-3</v>
          </cell>
          <cell r="X171">
            <v>0.21890258492635661</v>
          </cell>
          <cell r="Y171">
            <v>5.5937354953660368E-2</v>
          </cell>
          <cell r="AB171">
            <v>8.0491123189621039E-3</v>
          </cell>
          <cell r="AC171">
            <v>0.10034129692832772</v>
          </cell>
          <cell r="AD171">
            <v>0.12531412565026012</v>
          </cell>
          <cell r="AE171">
            <v>0.25387096774193552</v>
          </cell>
          <cell r="AG171">
            <v>0.16384615384615375</v>
          </cell>
          <cell r="AH171">
            <v>0.1247252747252745</v>
          </cell>
          <cell r="AI171">
            <v>7.5824175824175777E-2</v>
          </cell>
          <cell r="AJ171">
            <v>4.6483516483516674E-2</v>
          </cell>
          <cell r="AS171">
            <v>7.9318367093227371E-2</v>
          </cell>
          <cell r="AT171">
            <v>0.12258471133327431</v>
          </cell>
          <cell r="AU171">
            <v>9.8661065778805179E-2</v>
          </cell>
          <cell r="AV171">
            <v>9.8661065778805179E-2</v>
          </cell>
          <cell r="AW171">
            <v>0.04</v>
          </cell>
          <cell r="AX171">
            <v>0.04</v>
          </cell>
          <cell r="AY171">
            <v>3.5000000000000003E-2</v>
          </cell>
          <cell r="AZ171">
            <v>3.5000000000000003E-2</v>
          </cell>
          <cell r="BA171">
            <v>0.03</v>
          </cell>
          <cell r="BB171">
            <v>0.03</v>
          </cell>
          <cell r="BC171">
            <v>0.02</v>
          </cell>
          <cell r="BD171">
            <v>0.02</v>
          </cell>
          <cell r="BE171">
            <v>0.02</v>
          </cell>
        </row>
        <row r="172">
          <cell r="A172" t="str">
            <v>Order Management</v>
          </cell>
          <cell r="V172">
            <v>0.10131248446848806</v>
          </cell>
          <cell r="W172">
            <v>-3.5579009303865372E-2</v>
          </cell>
          <cell r="X172">
            <v>0.10534685883121764</v>
          </cell>
          <cell r="Y172">
            <v>0.25213995670566858</v>
          </cell>
          <cell r="AB172">
            <v>0.1282183730882771</v>
          </cell>
          <cell r="AC172">
            <v>-0.1801872223599168</v>
          </cell>
          <cell r="AD172">
            <v>0.25</v>
          </cell>
          <cell r="AE172">
            <v>0.41242937853107375</v>
          </cell>
          <cell r="AG172">
            <v>0.53846153846153855</v>
          </cell>
          <cell r="AH172">
            <v>1.3255813953488373</v>
          </cell>
          <cell r="AI172">
            <v>0.4285714285714286</v>
          </cell>
          <cell r="AJ172">
            <v>0</v>
          </cell>
          <cell r="AS172">
            <v>0.10733235211906855</v>
          </cell>
          <cell r="AT172">
            <v>0.17366947677476996</v>
          </cell>
          <cell r="AU172">
            <v>0.43884892086330929</v>
          </cell>
          <cell r="AV172">
            <v>0.15</v>
          </cell>
          <cell r="AW172">
            <v>0.15</v>
          </cell>
          <cell r="AX172">
            <v>0.1</v>
          </cell>
          <cell r="AY172">
            <v>0.1</v>
          </cell>
          <cell r="AZ172">
            <v>0.1</v>
          </cell>
          <cell r="BA172">
            <v>0.08</v>
          </cell>
          <cell r="BB172">
            <v>0.08</v>
          </cell>
          <cell r="BC172">
            <v>7.0000000000000007E-2</v>
          </cell>
          <cell r="BD172">
            <v>7.0000000000000007E-2</v>
          </cell>
          <cell r="BE172">
            <v>7.0000000000000007E-2</v>
          </cell>
        </row>
        <row r="173">
          <cell r="A173" t="str">
            <v>Infrastructure and other</v>
          </cell>
          <cell r="V173">
            <v>0.5462698601136502</v>
          </cell>
          <cell r="W173">
            <v>0.52146768162393142</v>
          </cell>
          <cell r="X173">
            <v>0.46447253705318237</v>
          </cell>
          <cell r="Y173">
            <v>0.48172777931713928</v>
          </cell>
          <cell r="AB173">
            <v>0.4369693518326776</v>
          </cell>
          <cell r="AC173">
            <v>0.31236970880603887</v>
          </cell>
          <cell r="AD173">
            <v>0.60986257875675931</v>
          </cell>
          <cell r="AE173">
            <v>0.45445478723404231</v>
          </cell>
          <cell r="AG173">
            <v>-0.76041647902293152</v>
          </cell>
          <cell r="AH173">
            <v>-0.70905929170986193</v>
          </cell>
          <cell r="AI173">
            <v>-0.66872110939907548</v>
          </cell>
          <cell r="AJ173">
            <v>-0.63428571428571412</v>
          </cell>
          <cell r="AS173">
            <v>0.50161386755800974</v>
          </cell>
          <cell r="AT173">
            <v>0.44967932191213378</v>
          </cell>
          <cell r="AU173">
            <v>-0.68907237260160104</v>
          </cell>
          <cell r="AV173">
            <v>0.33393316195372758</v>
          </cell>
          <cell r="AW173">
            <v>0.29373675081904005</v>
          </cell>
          <cell r="AX173">
            <v>0.24892137877614262</v>
          </cell>
          <cell r="AY173">
            <v>0.21982232025513504</v>
          </cell>
          <cell r="AZ173">
            <v>0.15299498108781928</v>
          </cell>
          <cell r="BA173">
            <v>0.13978578006104136</v>
          </cell>
          <cell r="BB173">
            <v>0.13071953877976616</v>
          </cell>
          <cell r="BC173">
            <v>0.12345151607285443</v>
          </cell>
          <cell r="BD173">
            <v>0.11758595800185168</v>
          </cell>
          <cell r="BE173">
            <v>0.11910532988133249</v>
          </cell>
        </row>
        <row r="174">
          <cell r="A174" t="str">
            <v>Network Management</v>
          </cell>
          <cell r="V174">
            <v>0.53826956180753571</v>
          </cell>
          <cell r="W174">
            <v>0.73753081544534305</v>
          </cell>
          <cell r="X174">
            <v>0.56450081494847448</v>
          </cell>
          <cell r="Y174">
            <v>0.61545668960615196</v>
          </cell>
          <cell r="AB174">
            <v>0.14146341463414625</v>
          </cell>
          <cell r="AC174">
            <v>0.18780202146133784</v>
          </cell>
          <cell r="AD174">
            <v>0.56571428571428561</v>
          </cell>
          <cell r="AE174">
            <v>0.43414634146341458</v>
          </cell>
          <cell r="AG174">
            <v>-0.9145299145299145</v>
          </cell>
          <cell r="AH174">
            <v>-0.84251968503937014</v>
          </cell>
          <cell r="AI174">
            <v>-0.78102189781021902</v>
          </cell>
          <cell r="AJ174">
            <v>-0.72789115646258495</v>
          </cell>
          <cell r="AS174">
            <v>0.61750356787167249</v>
          </cell>
          <cell r="AT174">
            <v>0.38859333430754028</v>
          </cell>
          <cell r="AU174">
            <v>-0.81060606060606055</v>
          </cell>
          <cell r="AV174">
            <v>0.19</v>
          </cell>
          <cell r="AW174">
            <v>0.19</v>
          </cell>
          <cell r="AX174">
            <v>0.14499999999999999</v>
          </cell>
          <cell r="AY174">
            <v>0.14299999999999999</v>
          </cell>
          <cell r="AZ174">
            <v>9.7000000000000003E-2</v>
          </cell>
          <cell r="BA174">
            <v>7.8E-2</v>
          </cell>
          <cell r="BB174">
            <v>7.6999999999999999E-2</v>
          </cell>
          <cell r="BC174">
            <v>7.6999999999999999E-2</v>
          </cell>
          <cell r="BD174">
            <v>7.4999999999999997E-2</v>
          </cell>
          <cell r="BE174">
            <v>7.4999999999999997E-2</v>
          </cell>
        </row>
        <row r="175">
          <cell r="A175" t="str">
            <v>Connection/Maintenance Fees</v>
          </cell>
          <cell r="V175">
            <v>0.72577256579701288</v>
          </cell>
          <cell r="W175">
            <v>-1.2112333333333323</v>
          </cell>
          <cell r="X175">
            <v>-0.67500000000000004</v>
          </cell>
          <cell r="Y175">
            <v>-0.6</v>
          </cell>
          <cell r="AB175">
            <v>6.25E-2</v>
          </cell>
          <cell r="AC175">
            <v>-3.5822370780553014</v>
          </cell>
          <cell r="AD175">
            <v>0.46153846153846168</v>
          </cell>
          <cell r="AE175">
            <v>0.25</v>
          </cell>
          <cell r="AG175">
            <v>-0.94117647058823528</v>
          </cell>
          <cell r="AH175">
            <v>-0.88888888888888884</v>
          </cell>
          <cell r="AI175">
            <v>-0.84210526315789469</v>
          </cell>
          <cell r="AJ175">
            <v>-0.8</v>
          </cell>
          <cell r="AS175">
            <v>-0.51710890292357303</v>
          </cell>
          <cell r="AT175">
            <v>0.10105448285405183</v>
          </cell>
          <cell r="AU175">
            <v>-0.86486486486486491</v>
          </cell>
          <cell r="AV175">
            <v>0</v>
          </cell>
          <cell r="AW175">
            <v>0</v>
          </cell>
          <cell r="AX175">
            <v>0</v>
          </cell>
          <cell r="AY175">
            <v>-0.01</v>
          </cell>
          <cell r="AZ175">
            <v>-0.01</v>
          </cell>
          <cell r="BA175">
            <v>-0.01</v>
          </cell>
          <cell r="BB175">
            <v>-0.01</v>
          </cell>
          <cell r="BC175">
            <v>-0.01</v>
          </cell>
          <cell r="BD175">
            <v>-0.01</v>
          </cell>
          <cell r="BE175">
            <v>-0.01</v>
          </cell>
        </row>
        <row r="176">
          <cell r="A176" t="str">
            <v>SOA</v>
          </cell>
          <cell r="V176">
            <v>0.74999999999999978</v>
          </cell>
          <cell r="W176">
            <v>1</v>
          </cell>
          <cell r="X176">
            <v>1</v>
          </cell>
          <cell r="Y176">
            <v>0.25</v>
          </cell>
          <cell r="AB176">
            <v>0.19999999999999996</v>
          </cell>
          <cell r="AC176">
            <v>0.55000000000000004</v>
          </cell>
          <cell r="AD176">
            <v>0.8</v>
          </cell>
          <cell r="AE176">
            <v>0.6399999999999999</v>
          </cell>
          <cell r="AG176">
            <v>0.36666666666666647</v>
          </cell>
          <cell r="AH176">
            <v>0.32258064516129026</v>
          </cell>
          <cell r="AI176">
            <v>0.13888888888888884</v>
          </cell>
          <cell r="AJ176">
            <v>0</v>
          </cell>
          <cell r="AS176">
            <v>0.63636363636363624</v>
          </cell>
          <cell r="AT176">
            <v>0.91666666666666652</v>
          </cell>
          <cell r="AU176">
            <v>0.18840579710144922</v>
          </cell>
          <cell r="AV176">
            <v>0.25</v>
          </cell>
          <cell r="AW176">
            <v>0.2</v>
          </cell>
          <cell r="AX176">
            <v>0.2</v>
          </cell>
          <cell r="AY176">
            <v>0.2</v>
          </cell>
          <cell r="AZ176">
            <v>0.15</v>
          </cell>
          <cell r="BA176">
            <v>0.1</v>
          </cell>
          <cell r="BB176">
            <v>0.09</v>
          </cell>
          <cell r="BC176">
            <v>0.08</v>
          </cell>
          <cell r="BD176">
            <v>7.0000000000000007E-2</v>
          </cell>
          <cell r="BE176">
            <v>7.0000000000000007E-2</v>
          </cell>
        </row>
        <row r="177">
          <cell r="A177" t="str">
            <v>IP</v>
          </cell>
          <cell r="V177">
            <v>-0.71398666666670363</v>
          </cell>
          <cell r="W177">
            <v>0.44547662182476322</v>
          </cell>
          <cell r="X177">
            <v>11.76756018308685</v>
          </cell>
          <cell r="Y177">
            <v>1.7243502424671555</v>
          </cell>
          <cell r="AB177">
            <v>0.33333333333333326</v>
          </cell>
          <cell r="AC177">
            <v>1.7333333333333329</v>
          </cell>
          <cell r="AD177">
            <v>1.2999999999999998</v>
          </cell>
          <cell r="AE177">
            <v>0.7</v>
          </cell>
          <cell r="AG177">
            <v>0.27499999999999991</v>
          </cell>
          <cell r="AH177">
            <v>0.24390243902439024</v>
          </cell>
          <cell r="AI177">
            <v>0.10869565217391308</v>
          </cell>
          <cell r="AJ177">
            <v>0</v>
          </cell>
          <cell r="AS177">
            <v>1.5373472335503702</v>
          </cell>
          <cell r="AT177">
            <v>1.7027831377915326</v>
          </cell>
          <cell r="AU177">
            <v>0.14606741573033721</v>
          </cell>
          <cell r="AV177">
            <v>0.7</v>
          </cell>
          <cell r="AW177">
            <v>0.5</v>
          </cell>
          <cell r="AX177">
            <v>0.39</v>
          </cell>
          <cell r="AY177">
            <v>0.3</v>
          </cell>
          <cell r="AZ177">
            <v>0.2</v>
          </cell>
          <cell r="BA177">
            <v>0.2</v>
          </cell>
          <cell r="BB177">
            <v>0.18</v>
          </cell>
          <cell r="BC177">
            <v>0.16500000000000001</v>
          </cell>
          <cell r="BD177">
            <v>0.155</v>
          </cell>
          <cell r="BE177">
            <v>0.155</v>
          </cell>
        </row>
        <row r="179">
          <cell r="A179" t="str">
            <v>Phone numbers processed (Millions)</v>
          </cell>
          <cell r="O179">
            <v>135</v>
          </cell>
          <cell r="R179">
            <v>173</v>
          </cell>
          <cell r="S179">
            <v>192</v>
          </cell>
          <cell r="T179">
            <v>206</v>
          </cell>
        </row>
        <row r="180">
          <cell r="A180" t="str">
            <v>Revenue by Sub-segments (NEW)</v>
          </cell>
        </row>
        <row r="181">
          <cell r="A181" t="str">
            <v>Addressing</v>
          </cell>
          <cell r="V181">
            <v>23.414000000000001</v>
          </cell>
          <cell r="W181">
            <v>23.448</v>
          </cell>
          <cell r="X181">
            <v>28.645</v>
          </cell>
          <cell r="Y181">
            <v>28.350999999999999</v>
          </cell>
          <cell r="AA181">
            <v>5.9410000000000025</v>
          </cell>
          <cell r="AB181">
            <v>27.003</v>
          </cell>
          <cell r="AC181">
            <v>26.856999999999999</v>
          </cell>
          <cell r="AD181">
            <v>28.451000000000001</v>
          </cell>
          <cell r="AE181">
            <v>27.488</v>
          </cell>
          <cell r="AG181">
            <v>28.3</v>
          </cell>
          <cell r="AH181">
            <v>29.700000000000003</v>
          </cell>
          <cell r="AI181">
            <v>31.1</v>
          </cell>
          <cell r="AJ181">
            <v>32.700000000000003</v>
          </cell>
          <cell r="AS181">
            <v>103.858</v>
          </cell>
          <cell r="AT181">
            <v>109.79900000000001</v>
          </cell>
          <cell r="AU181">
            <v>121.8</v>
          </cell>
          <cell r="AV181">
            <v>145.76</v>
          </cell>
        </row>
        <row r="182">
          <cell r="A182" t="str">
            <v>Ultra DNS and other domain services</v>
          </cell>
          <cell r="V182">
            <v>0</v>
          </cell>
          <cell r="W182">
            <v>3.9</v>
          </cell>
          <cell r="X182">
            <v>5.4</v>
          </cell>
          <cell r="Y182">
            <v>6</v>
          </cell>
          <cell r="AA182">
            <v>15.100000000000001</v>
          </cell>
          <cell r="AB182">
            <v>6.9</v>
          </cell>
          <cell r="AC182">
            <v>7.5</v>
          </cell>
          <cell r="AD182">
            <v>7.7</v>
          </cell>
          <cell r="AE182">
            <v>8.3000000000000007</v>
          </cell>
          <cell r="AG182">
            <v>8.5</v>
          </cell>
          <cell r="AH182">
            <v>9.3000000000000007</v>
          </cell>
          <cell r="AI182">
            <v>10.199999999999999</v>
          </cell>
          <cell r="AJ182">
            <v>11</v>
          </cell>
          <cell r="AS182">
            <v>15.3</v>
          </cell>
          <cell r="AT182">
            <v>30.400000000000002</v>
          </cell>
          <cell r="AU182">
            <v>39</v>
          </cell>
          <cell r="AV182">
            <v>54.599999999999994</v>
          </cell>
        </row>
        <row r="183">
          <cell r="A183" t="str">
            <v>Other domain (registry) services</v>
          </cell>
          <cell r="V183">
            <v>3.4</v>
          </cell>
          <cell r="W183">
            <v>3.4000000000000004</v>
          </cell>
          <cell r="X183">
            <v>3.8000000000000003</v>
          </cell>
          <cell r="Y183">
            <v>3.9</v>
          </cell>
          <cell r="AA183">
            <v>3.3999999999999968</v>
          </cell>
          <cell r="AB183">
            <v>3.9</v>
          </cell>
          <cell r="AC183">
            <v>4.4000000000000004</v>
          </cell>
          <cell r="AD183">
            <v>4.7</v>
          </cell>
          <cell r="AE183">
            <v>4.9000000000000004</v>
          </cell>
          <cell r="AG183">
            <v>5</v>
          </cell>
          <cell r="AH183">
            <v>5.3</v>
          </cell>
          <cell r="AI183">
            <v>5.5</v>
          </cell>
          <cell r="AJ183">
            <v>6</v>
          </cell>
          <cell r="AS183">
            <v>14.500000000000002</v>
          </cell>
          <cell r="AT183">
            <v>17.899999999999999</v>
          </cell>
          <cell r="AU183">
            <v>21.8</v>
          </cell>
          <cell r="AV183">
            <v>26.16</v>
          </cell>
        </row>
        <row r="184">
          <cell r="A184" t="str">
            <v>U.S. Common Short Codes</v>
          </cell>
          <cell r="V184">
            <v>2.9000000000000004</v>
          </cell>
          <cell r="W184">
            <v>3.5</v>
          </cell>
          <cell r="X184">
            <v>4.3000000000000007</v>
          </cell>
          <cell r="Y184">
            <v>5.3</v>
          </cell>
          <cell r="AA184">
            <v>7.8000000000000007</v>
          </cell>
          <cell r="AB184">
            <v>5.4</v>
          </cell>
          <cell r="AC184">
            <v>5.7</v>
          </cell>
          <cell r="AD184">
            <v>6.2</v>
          </cell>
          <cell r="AE184">
            <v>6.5</v>
          </cell>
          <cell r="AG184">
            <v>6.8</v>
          </cell>
          <cell r="AH184">
            <v>7.1</v>
          </cell>
          <cell r="AI184">
            <v>7.4</v>
          </cell>
          <cell r="AJ184">
            <v>7.7</v>
          </cell>
          <cell r="AS184">
            <v>16</v>
          </cell>
          <cell r="AT184">
            <v>23.8</v>
          </cell>
          <cell r="AU184">
            <v>28.999999999999996</v>
          </cell>
          <cell r="AV184">
            <v>35</v>
          </cell>
        </row>
        <row r="185">
          <cell r="A185" t="str">
            <v>Pooling and Admin fees</v>
          </cell>
          <cell r="V185">
            <v>17.114000000000004</v>
          </cell>
          <cell r="W185">
            <v>12.648000000000003</v>
          </cell>
          <cell r="X185">
            <v>15.144999999999996</v>
          </cell>
          <cell r="Y185">
            <v>13.151</v>
          </cell>
          <cell r="AA185">
            <v>-20.359000000000002</v>
          </cell>
          <cell r="AB185">
            <v>10.803000000000003</v>
          </cell>
          <cell r="AC185">
            <v>9.2569999999999979</v>
          </cell>
          <cell r="AD185">
            <v>9.8510000000000026</v>
          </cell>
          <cell r="AE185">
            <v>7.7879999999999985</v>
          </cell>
          <cell r="AG185">
            <v>8</v>
          </cell>
          <cell r="AH185">
            <v>8</v>
          </cell>
          <cell r="AI185">
            <v>8</v>
          </cell>
          <cell r="AJ185">
            <v>8</v>
          </cell>
          <cell r="AS185">
            <v>58.058000000000007</v>
          </cell>
          <cell r="AT185">
            <v>37.699000000000005</v>
          </cell>
          <cell r="AU185">
            <v>32</v>
          </cell>
          <cell r="AV185">
            <v>30</v>
          </cell>
        </row>
        <row r="186">
          <cell r="A186" t="str">
            <v xml:space="preserve">    Check</v>
          </cell>
          <cell r="V186">
            <v>0</v>
          </cell>
          <cell r="W186">
            <v>0</v>
          </cell>
          <cell r="X186">
            <v>0</v>
          </cell>
          <cell r="Y186">
            <v>0</v>
          </cell>
          <cell r="AB186">
            <v>0</v>
          </cell>
          <cell r="AC186">
            <v>0</v>
          </cell>
          <cell r="AD186">
            <v>0</v>
          </cell>
          <cell r="AE186">
            <v>0</v>
          </cell>
          <cell r="AG186">
            <v>0</v>
          </cell>
          <cell r="AH186">
            <v>0</v>
          </cell>
          <cell r="AI186">
            <v>0</v>
          </cell>
          <cell r="AJ186">
            <v>0</v>
          </cell>
          <cell r="AS186">
            <v>0</v>
          </cell>
          <cell r="AT186">
            <v>0</v>
          </cell>
          <cell r="AU186">
            <v>0</v>
          </cell>
          <cell r="AV186">
            <v>0</v>
          </cell>
        </row>
        <row r="188">
          <cell r="A188" t="str">
            <v>Interoperability</v>
          </cell>
          <cell r="V188">
            <v>14.117000000000001</v>
          </cell>
          <cell r="W188">
            <v>13.244</v>
          </cell>
          <cell r="X188">
            <v>13.55</v>
          </cell>
          <cell r="Y188">
            <v>15.542999999999999</v>
          </cell>
          <cell r="AB188">
            <v>14.932</v>
          </cell>
          <cell r="AC188">
            <v>13.03</v>
          </cell>
          <cell r="AD188">
            <v>15.191000000000001</v>
          </cell>
          <cell r="AE188">
            <v>18.526</v>
          </cell>
          <cell r="AG188">
            <v>17.307919999999989</v>
          </cell>
          <cell r="AH188">
            <v>17.748400000000011</v>
          </cell>
          <cell r="AI188">
            <v>22.65280000000001</v>
          </cell>
          <cell r="AJ188">
            <v>25.92131000000002</v>
          </cell>
          <cell r="AS188">
            <v>56.453999999999994</v>
          </cell>
          <cell r="AT188">
            <v>61.679000000000002</v>
          </cell>
          <cell r="AU188">
            <v>83.630430000000032</v>
          </cell>
          <cell r="AV188">
            <v>94.600851999999975</v>
          </cell>
        </row>
        <row r="189">
          <cell r="A189" t="str">
            <v>Order Management Services</v>
          </cell>
          <cell r="V189">
            <v>5</v>
          </cell>
          <cell r="W189">
            <v>5</v>
          </cell>
          <cell r="X189">
            <v>5.0999999999999996</v>
          </cell>
          <cell r="Y189">
            <v>4.4000000000000004</v>
          </cell>
          <cell r="AA189">
            <v>-0.70000000000000284</v>
          </cell>
          <cell r="AB189">
            <v>4.0999999999999996</v>
          </cell>
          <cell r="AC189">
            <v>4.5999999999999996</v>
          </cell>
          <cell r="AD189">
            <v>5</v>
          </cell>
          <cell r="AE189">
            <v>5.0999999999999996</v>
          </cell>
          <cell r="AG189">
            <v>5.2</v>
          </cell>
          <cell r="AH189">
            <v>5.4</v>
          </cell>
          <cell r="AI189">
            <v>6</v>
          </cell>
          <cell r="AJ189">
            <v>6.3</v>
          </cell>
          <cell r="AS189">
            <v>19.5</v>
          </cell>
          <cell r="AT189">
            <v>18.799999999999997</v>
          </cell>
          <cell r="AU189">
            <v>22.900000000000002</v>
          </cell>
          <cell r="AV189">
            <v>26.335000000000001</v>
          </cell>
        </row>
        <row r="190">
          <cell r="A190" t="str">
            <v xml:space="preserve">    Number Portability (US )</v>
          </cell>
          <cell r="V190">
            <v>3.1170000000000009</v>
          </cell>
          <cell r="W190">
            <v>7.944</v>
          </cell>
          <cell r="X190">
            <v>8.0500000000000007</v>
          </cell>
          <cell r="Y190">
            <v>10.792999999999999</v>
          </cell>
          <cell r="AA190">
            <v>1.7749999999999986</v>
          </cell>
          <cell r="AB190">
            <v>6.6820000000000004</v>
          </cell>
          <cell r="AC190">
            <v>6.7299999999999995</v>
          </cell>
          <cell r="AD190">
            <v>8.4910000000000014</v>
          </cell>
          <cell r="AE190">
            <v>9.7759999999999998</v>
          </cell>
          <cell r="AG190">
            <v>8.4079199999999901</v>
          </cell>
          <cell r="AH190">
            <v>6.1484000000000094</v>
          </cell>
          <cell r="AI190">
            <v>6.4528000000000105</v>
          </cell>
          <cell r="AJ190">
            <v>7.4213100000000196</v>
          </cell>
          <cell r="AS190">
            <v>29.904</v>
          </cell>
          <cell r="AT190">
            <v>31.678999999999998</v>
          </cell>
          <cell r="AU190">
            <v>28.43043000000003</v>
          </cell>
          <cell r="AV190">
            <v>21.915851999999973</v>
          </cell>
        </row>
        <row r="191">
          <cell r="A191" t="str">
            <v xml:space="preserve">    Number Portability (Canada)</v>
          </cell>
          <cell r="V191">
            <v>6</v>
          </cell>
          <cell r="W191">
            <v>0.30000000000000004</v>
          </cell>
          <cell r="X191">
            <v>0.40000000000000013</v>
          </cell>
          <cell r="Y191">
            <v>0.35</v>
          </cell>
          <cell r="AA191">
            <v>0.70000000000000018</v>
          </cell>
          <cell r="AB191">
            <v>4</v>
          </cell>
          <cell r="AC191">
            <v>1.3</v>
          </cell>
          <cell r="AD191">
            <v>1.1000000000000001</v>
          </cell>
          <cell r="AE191">
            <v>1.35</v>
          </cell>
          <cell r="AG191">
            <v>1.2</v>
          </cell>
          <cell r="AH191">
            <v>1.2</v>
          </cell>
          <cell r="AI191">
            <v>1.2</v>
          </cell>
          <cell r="AJ191">
            <v>1.2</v>
          </cell>
          <cell r="AK191" t="str">
            <v xml:space="preserve"> </v>
          </cell>
          <cell r="AS191">
            <v>7.05</v>
          </cell>
          <cell r="AT191">
            <v>7.75</v>
          </cell>
          <cell r="AU191">
            <v>4.8</v>
          </cell>
          <cell r="AV191">
            <v>5.0999999999999996</v>
          </cell>
        </row>
        <row r="192">
          <cell r="A192" t="str">
            <v xml:space="preserve">    NGM</v>
          </cell>
          <cell r="V192">
            <v>0</v>
          </cell>
          <cell r="W192">
            <v>0</v>
          </cell>
          <cell r="X192">
            <v>0</v>
          </cell>
          <cell r="Y192">
            <v>0</v>
          </cell>
          <cell r="AA192">
            <v>3.4499999999999997</v>
          </cell>
          <cell r="AB192">
            <v>0.15</v>
          </cell>
          <cell r="AC192">
            <v>0.4</v>
          </cell>
          <cell r="AD192">
            <v>0.6</v>
          </cell>
          <cell r="AE192">
            <v>2.2999999999999998</v>
          </cell>
          <cell r="AG192">
            <v>2.5</v>
          </cell>
          <cell r="AH192">
            <v>5</v>
          </cell>
          <cell r="AI192">
            <v>9</v>
          </cell>
          <cell r="AJ192">
            <v>11</v>
          </cell>
          <cell r="AS192">
            <v>0</v>
          </cell>
          <cell r="AT192">
            <v>3.4499999999999997</v>
          </cell>
          <cell r="AU192">
            <v>27.5</v>
          </cell>
          <cell r="AV192">
            <v>41.25</v>
          </cell>
        </row>
        <row r="193">
          <cell r="A193" t="str">
            <v xml:space="preserve">    Check</v>
          </cell>
          <cell r="V193">
            <v>0</v>
          </cell>
          <cell r="W193">
            <v>0</v>
          </cell>
          <cell r="X193">
            <v>0</v>
          </cell>
          <cell r="Y193">
            <v>0</v>
          </cell>
          <cell r="AB193">
            <v>0</v>
          </cell>
          <cell r="AC193">
            <v>0</v>
          </cell>
          <cell r="AD193">
            <v>0</v>
          </cell>
          <cell r="AE193">
            <v>0</v>
          </cell>
          <cell r="AG193">
            <v>0</v>
          </cell>
          <cell r="AH193">
            <v>0</v>
          </cell>
          <cell r="AI193">
            <v>0</v>
          </cell>
          <cell r="AJ193">
            <v>0</v>
          </cell>
          <cell r="AS193">
            <v>0</v>
          </cell>
          <cell r="AT193">
            <v>0</v>
          </cell>
          <cell r="AU193">
            <v>0</v>
          </cell>
          <cell r="AV193">
            <v>0</v>
          </cell>
        </row>
        <row r="195">
          <cell r="A195" t="str">
            <v>Infrastructure and Other</v>
          </cell>
          <cell r="V195">
            <v>38.631999999999998</v>
          </cell>
          <cell r="W195">
            <v>45.570999999999998</v>
          </cell>
          <cell r="X195">
            <v>40.314</v>
          </cell>
          <cell r="Y195">
            <v>48.128</v>
          </cell>
          <cell r="AB195">
            <v>55.512999999999998</v>
          </cell>
          <cell r="AC195">
            <v>59.805999999999997</v>
          </cell>
          <cell r="AD195">
            <v>67.114999999999995</v>
          </cell>
          <cell r="AE195">
            <v>75.260000000000005</v>
          </cell>
          <cell r="AG195">
            <v>69.7</v>
          </cell>
          <cell r="AH195">
            <v>74</v>
          </cell>
          <cell r="AI195">
            <v>80.900000000000006</v>
          </cell>
          <cell r="AJ195">
            <v>85</v>
          </cell>
          <cell r="AS195">
            <v>172.64500000000001</v>
          </cell>
          <cell r="AT195">
            <v>257.69399999999996</v>
          </cell>
          <cell r="AU195">
            <v>309.60000000000002</v>
          </cell>
          <cell r="AV195">
            <v>371.99</v>
          </cell>
        </row>
        <row r="196">
          <cell r="A196" t="str">
            <v>Network Management</v>
          </cell>
          <cell r="V196">
            <v>36.573999999999998</v>
          </cell>
          <cell r="W196">
            <v>40.937999999999995</v>
          </cell>
          <cell r="X196">
            <v>39.28</v>
          </cell>
          <cell r="Y196">
            <v>41.156000000000013</v>
          </cell>
          <cell r="AA196">
            <v>62.445999999999998</v>
          </cell>
          <cell r="AB196">
            <v>47.306999999999995</v>
          </cell>
          <cell r="AC196">
            <v>51.717000000000013</v>
          </cell>
          <cell r="AD196">
            <v>57.370000000000005</v>
          </cell>
          <cell r="AE196">
            <v>64</v>
          </cell>
          <cell r="AG196">
            <v>59</v>
          </cell>
          <cell r="AH196">
            <v>62</v>
          </cell>
          <cell r="AI196">
            <v>67</v>
          </cell>
          <cell r="AJ196">
            <v>70</v>
          </cell>
          <cell r="AS196">
            <v>157.94800000000001</v>
          </cell>
          <cell r="AT196">
            <v>220.39400000000001</v>
          </cell>
          <cell r="AU196">
            <v>258</v>
          </cell>
          <cell r="AV196">
            <v>304.44</v>
          </cell>
        </row>
        <row r="197">
          <cell r="A197" t="str">
            <v>NGM</v>
          </cell>
          <cell r="V197">
            <v>0</v>
          </cell>
          <cell r="W197">
            <v>0</v>
          </cell>
          <cell r="X197">
            <v>0</v>
          </cell>
          <cell r="Y197">
            <v>0.15</v>
          </cell>
          <cell r="AA197">
            <v>4.5499999999999989</v>
          </cell>
          <cell r="AB197">
            <v>0.4</v>
          </cell>
          <cell r="AC197">
            <v>1.2</v>
          </cell>
          <cell r="AD197">
            <v>1.2</v>
          </cell>
          <cell r="AE197">
            <v>1.9</v>
          </cell>
          <cell r="AG197">
            <v>2.2000000000000002</v>
          </cell>
          <cell r="AH197">
            <v>2.5</v>
          </cell>
          <cell r="AI197">
            <v>3.5</v>
          </cell>
          <cell r="AJ197">
            <v>4</v>
          </cell>
          <cell r="AS197">
            <v>0.15</v>
          </cell>
          <cell r="AT197">
            <v>4.6999999999999993</v>
          </cell>
          <cell r="AU197">
            <v>12.2</v>
          </cell>
          <cell r="AV197">
            <v>18.299999999999997</v>
          </cell>
        </row>
        <row r="198">
          <cell r="A198" t="str">
            <v xml:space="preserve">Other </v>
          </cell>
          <cell r="V198">
            <v>2.0579999999999998</v>
          </cell>
          <cell r="W198">
            <v>4.6330000000000027</v>
          </cell>
          <cell r="X198">
            <v>1.0339999999999989</v>
          </cell>
          <cell r="Y198">
            <v>6.8219999999999867</v>
          </cell>
          <cell r="AA198">
            <v>18.05299999999999</v>
          </cell>
          <cell r="AB198">
            <v>7.8060000000000027</v>
          </cell>
          <cell r="AC198">
            <v>6.8889999999999842</v>
          </cell>
          <cell r="AD198">
            <v>8.544999999999991</v>
          </cell>
          <cell r="AE198">
            <v>9.3600000000000048</v>
          </cell>
          <cell r="AG198">
            <v>8.5</v>
          </cell>
          <cell r="AH198">
            <v>9.5</v>
          </cell>
          <cell r="AI198">
            <v>10.4</v>
          </cell>
          <cell r="AJ198">
            <v>11</v>
          </cell>
          <cell r="AS198">
            <v>14.546999999999988</v>
          </cell>
          <cell r="AT198">
            <v>32.59999999999998</v>
          </cell>
          <cell r="AU198">
            <v>39.4</v>
          </cell>
          <cell r="AV198">
            <v>49.25</v>
          </cell>
        </row>
        <row r="199">
          <cell r="A199" t="str">
            <v xml:space="preserve">    Check</v>
          </cell>
          <cell r="V199">
            <v>0</v>
          </cell>
          <cell r="W199">
            <v>0</v>
          </cell>
          <cell r="X199">
            <v>0</v>
          </cell>
          <cell r="Y199">
            <v>0</v>
          </cell>
          <cell r="AB199">
            <v>0</v>
          </cell>
          <cell r="AC199">
            <v>0</v>
          </cell>
          <cell r="AD199">
            <v>0</v>
          </cell>
          <cell r="AE199">
            <v>0</v>
          </cell>
          <cell r="AG199">
            <v>0</v>
          </cell>
          <cell r="AH199">
            <v>0</v>
          </cell>
          <cell r="AI199">
            <v>0</v>
          </cell>
          <cell r="AJ199">
            <v>0</v>
          </cell>
          <cell r="AS199">
            <v>0</v>
          </cell>
          <cell r="AT199">
            <v>0</v>
          </cell>
          <cell r="AU199">
            <v>0</v>
          </cell>
          <cell r="AV199">
            <v>0</v>
          </cell>
        </row>
        <row r="201">
          <cell r="A201" t="str">
            <v>TOTAL Revenue</v>
          </cell>
          <cell r="V201">
            <v>76.162999999999997</v>
          </cell>
          <cell r="W201">
            <v>82.263000000000005</v>
          </cell>
          <cell r="X201">
            <v>82.509</v>
          </cell>
          <cell r="Y201">
            <v>92.021999999999991</v>
          </cell>
          <cell r="AB201">
            <v>97.447999999999993</v>
          </cell>
          <cell r="AC201">
            <v>99.692999999999998</v>
          </cell>
          <cell r="AD201">
            <v>110.75700000000001</v>
          </cell>
          <cell r="AE201">
            <v>121.274</v>
          </cell>
          <cell r="AG201">
            <v>115.30791999999998</v>
          </cell>
          <cell r="AH201">
            <v>121.44840000000001</v>
          </cell>
          <cell r="AI201">
            <v>134.65280000000001</v>
          </cell>
          <cell r="AJ201">
            <v>143.62131000000002</v>
          </cell>
          <cell r="AS201">
            <v>332.95699999999999</v>
          </cell>
          <cell r="AT201">
            <v>429.17199999999991</v>
          </cell>
          <cell r="AU201">
            <v>515.03043000000002</v>
          </cell>
          <cell r="AV201">
            <v>612.35085200000003</v>
          </cell>
        </row>
        <row r="203">
          <cell r="A203" t="str">
            <v xml:space="preserve">Revenue $ Growth by Sub-segments (NEW)  </v>
          </cell>
        </row>
        <row r="204">
          <cell r="A204" t="str">
            <v>Addressing</v>
          </cell>
        </row>
        <row r="205">
          <cell r="A205" t="str">
            <v>Ultra DNS and other domain services</v>
          </cell>
          <cell r="AB205">
            <v>6.9</v>
          </cell>
          <cell r="AC205">
            <v>3.6</v>
          </cell>
          <cell r="AD205">
            <v>2.2999999999999998</v>
          </cell>
        </row>
        <row r="206">
          <cell r="A206" t="str">
            <v>Other domain (registry) services</v>
          </cell>
          <cell r="AB206">
            <v>0.5</v>
          </cell>
          <cell r="AC206">
            <v>1</v>
          </cell>
          <cell r="AD206">
            <v>0.9</v>
          </cell>
        </row>
        <row r="207">
          <cell r="A207" t="str">
            <v>U.S. Common Short Codes</v>
          </cell>
          <cell r="AB207">
            <v>2.5</v>
          </cell>
          <cell r="AC207">
            <v>2.2000000000000002</v>
          </cell>
          <cell r="AD207">
            <v>1.9</v>
          </cell>
        </row>
        <row r="208">
          <cell r="A208" t="str">
            <v>Pooling and Admin Fees</v>
          </cell>
          <cell r="AB208">
            <v>-6.3</v>
          </cell>
          <cell r="AC208">
            <v>-3.4</v>
          </cell>
          <cell r="AD208">
            <v>-5.7</v>
          </cell>
        </row>
        <row r="209">
          <cell r="A209" t="str">
            <v xml:space="preserve">    Check</v>
          </cell>
          <cell r="AB209">
            <v>3.6000000000000005</v>
          </cell>
          <cell r="AC209">
            <v>3.4</v>
          </cell>
          <cell r="AD209">
            <v>-0.60000000000000053</v>
          </cell>
        </row>
        <row r="210">
          <cell r="A210" t="str">
            <v xml:space="preserve"> </v>
          </cell>
        </row>
        <row r="211">
          <cell r="A211" t="str">
            <v>Interoperability</v>
          </cell>
          <cell r="AB211" t="str">
            <v xml:space="preserve"> </v>
          </cell>
          <cell r="AC211" t="str">
            <v xml:space="preserve"> </v>
          </cell>
          <cell r="AD211" t="str">
            <v xml:space="preserve"> </v>
          </cell>
        </row>
        <row r="212">
          <cell r="A212" t="str">
            <v>Order Management Services</v>
          </cell>
          <cell r="AB212">
            <v>-1</v>
          </cell>
          <cell r="AC212">
            <v>-0.9</v>
          </cell>
          <cell r="AD212">
            <v>0.6</v>
          </cell>
        </row>
        <row r="213">
          <cell r="A213" t="str">
            <v xml:space="preserve">    Number Portability (US)</v>
          </cell>
          <cell r="AB213">
            <v>3.7</v>
          </cell>
          <cell r="AC213">
            <v>-0.7</v>
          </cell>
          <cell r="AD213">
            <v>-0.3</v>
          </cell>
        </row>
        <row r="214">
          <cell r="A214" t="str">
            <v xml:space="preserve">    Number Portability (Canada)</v>
          </cell>
          <cell r="AB214">
            <v>-2</v>
          </cell>
          <cell r="AC214">
            <v>1</v>
          </cell>
          <cell r="AD214">
            <v>0.7</v>
          </cell>
        </row>
        <row r="215">
          <cell r="A215" t="str">
            <v xml:space="preserve">    NGM</v>
          </cell>
          <cell r="AB215">
            <v>0.1</v>
          </cell>
          <cell r="AC215">
            <v>0.4</v>
          </cell>
          <cell r="AD215">
            <v>0.6</v>
          </cell>
        </row>
        <row r="216">
          <cell r="A216" t="str">
            <v xml:space="preserve">    Check</v>
          </cell>
          <cell r="AB216">
            <v>0.80000000000000016</v>
          </cell>
          <cell r="AC216">
            <v>-0.20000000000000007</v>
          </cell>
          <cell r="AD216">
            <v>1.6</v>
          </cell>
        </row>
        <row r="217">
          <cell r="A217" t="str">
            <v>Infrastructure and Other</v>
          </cell>
        </row>
        <row r="218">
          <cell r="A218" t="str">
            <v>Network Management</v>
          </cell>
          <cell r="AB218">
            <v>16.899999999999999</v>
          </cell>
          <cell r="AC218">
            <v>13</v>
          </cell>
          <cell r="AD218">
            <v>24.8</v>
          </cell>
        </row>
        <row r="219">
          <cell r="A219" t="str">
            <v>NGM</v>
          </cell>
          <cell r="AB219">
            <v>0</v>
          </cell>
          <cell r="AC219">
            <v>1.2</v>
          </cell>
          <cell r="AD219">
            <v>2</v>
          </cell>
        </row>
        <row r="220">
          <cell r="A220" t="str">
            <v xml:space="preserve">    Check</v>
          </cell>
          <cell r="AB220">
            <v>16.899999999999999</v>
          </cell>
          <cell r="AC220">
            <v>14.2</v>
          </cell>
          <cell r="AD220">
            <v>26.8</v>
          </cell>
        </row>
        <row r="222">
          <cell r="A222" t="str">
            <v xml:space="preserve">Revenue % Growth by Sub-segments (NEW)  </v>
          </cell>
        </row>
        <row r="223">
          <cell r="A223" t="str">
            <v>Addressing</v>
          </cell>
        </row>
        <row r="224">
          <cell r="A224" t="str">
            <v>Ultra DNS and other domain services</v>
          </cell>
          <cell r="AB224" t="str">
            <v>N/A</v>
          </cell>
          <cell r="AC224">
            <v>0.92307692307692313</v>
          </cell>
          <cell r="AD224">
            <v>0.42592592592592582</v>
          </cell>
          <cell r="AE224">
            <v>0.38333333333333353</v>
          </cell>
          <cell r="AG224">
            <v>0.23188405797101441</v>
          </cell>
          <cell r="AH224">
            <v>0.24</v>
          </cell>
          <cell r="AI224">
            <v>0.32467532467532445</v>
          </cell>
          <cell r="AJ224">
            <v>0.32530120481927693</v>
          </cell>
          <cell r="AR224" t="str">
            <v>--</v>
          </cell>
          <cell r="AS224" t="str">
            <v>--</v>
          </cell>
          <cell r="AT224">
            <v>0.98692810457516345</v>
          </cell>
          <cell r="AU224">
            <v>0.28289473684210509</v>
          </cell>
          <cell r="AV224">
            <v>0.39999999999999991</v>
          </cell>
        </row>
        <row r="225">
          <cell r="A225" t="str">
            <v>Other domain (registry) services</v>
          </cell>
          <cell r="AB225">
            <v>0.14705882352941169</v>
          </cell>
          <cell r="AC225">
            <v>0.29411764705882359</v>
          </cell>
          <cell r="AD225">
            <v>0.23684210526315796</v>
          </cell>
          <cell r="AE225">
            <v>0.25641025641025661</v>
          </cell>
          <cell r="AG225">
            <v>0.28205128205128216</v>
          </cell>
          <cell r="AH225">
            <v>0.20454545454545436</v>
          </cell>
          <cell r="AI225">
            <v>0.17021276595744683</v>
          </cell>
          <cell r="AJ225">
            <v>0.22448979591836715</v>
          </cell>
          <cell r="AR225" t="str">
            <v>--</v>
          </cell>
          <cell r="AS225" t="str">
            <v>--</v>
          </cell>
          <cell r="AT225">
            <v>0.23448275862068946</v>
          </cell>
          <cell r="AU225">
            <v>0.2178770949720672</v>
          </cell>
          <cell r="AV225">
            <v>0.19999999999999996</v>
          </cell>
        </row>
        <row r="226">
          <cell r="A226" t="str">
            <v>U.S. Common Short Codes</v>
          </cell>
          <cell r="AB226">
            <v>0.86206896551724133</v>
          </cell>
          <cell r="AC226">
            <v>0.62857142857142856</v>
          </cell>
          <cell r="AD226">
            <v>0.44186046511627897</v>
          </cell>
          <cell r="AE226">
            <v>0.22641509433962259</v>
          </cell>
          <cell r="AG226">
            <v>0.25925925925925908</v>
          </cell>
          <cell r="AH226">
            <v>0.24561403508771917</v>
          </cell>
          <cell r="AI226">
            <v>0.19354838709677424</v>
          </cell>
          <cell r="AJ226">
            <v>0.18461538461538463</v>
          </cell>
          <cell r="AR226" t="str">
            <v>--</v>
          </cell>
          <cell r="AS226" t="str">
            <v>--</v>
          </cell>
          <cell r="AT226">
            <v>0.48750000000000004</v>
          </cell>
          <cell r="AU226">
            <v>0.21848739495798308</v>
          </cell>
          <cell r="AV226">
            <v>0.20689655172413812</v>
          </cell>
        </row>
        <row r="227">
          <cell r="A227" t="str">
            <v>Pooling and Admin Fees</v>
          </cell>
          <cell r="AB227">
            <v>-0.36876241673483701</v>
          </cell>
          <cell r="AC227">
            <v>-0.26810562934851401</v>
          </cell>
          <cell r="AD227">
            <v>-0.34955430835259127</v>
          </cell>
          <cell r="AE227">
            <v>-0.40780168808455641</v>
          </cell>
          <cell r="AG227">
            <v>-0.25946496343608272</v>
          </cell>
          <cell r="AH227">
            <v>-0.13578913254834157</v>
          </cell>
          <cell r="AI227">
            <v>-0.18789970561364355</v>
          </cell>
          <cell r="AJ227">
            <v>2.7221366204417174E-2</v>
          </cell>
          <cell r="AR227" t="str">
            <v>--</v>
          </cell>
          <cell r="AS227" t="str">
            <v>--</v>
          </cell>
          <cell r="AT227">
            <v>-0.3506665748045058</v>
          </cell>
          <cell r="AU227">
            <v>-0.15117111859731036</v>
          </cell>
          <cell r="AV227">
            <v>-6.25E-2</v>
          </cell>
        </row>
        <row r="228">
          <cell r="A228" t="str">
            <v xml:space="preserve"> </v>
          </cell>
        </row>
        <row r="229">
          <cell r="A229" t="str">
            <v>Interoperability</v>
          </cell>
          <cell r="AB229" t="str">
            <v xml:space="preserve"> </v>
          </cell>
          <cell r="AC229" t="str">
            <v xml:space="preserve"> </v>
          </cell>
          <cell r="AD229" t="str">
            <v xml:space="preserve"> </v>
          </cell>
        </row>
        <row r="230">
          <cell r="A230" t="str">
            <v>Order Management Services</v>
          </cell>
          <cell r="AB230">
            <v>-0.18000000000000005</v>
          </cell>
          <cell r="AC230">
            <v>-8.0000000000000071E-2</v>
          </cell>
          <cell r="AD230">
            <v>-1.9607843137254832E-2</v>
          </cell>
          <cell r="AE230">
            <v>0.15909090909090895</v>
          </cell>
          <cell r="AG230">
            <v>0.26829268292682951</v>
          </cell>
          <cell r="AH230">
            <v>0.17391304347826098</v>
          </cell>
          <cell r="AI230">
            <v>0.19999999999999996</v>
          </cell>
          <cell r="AJ230">
            <v>0.23529411764705888</v>
          </cell>
          <cell r="AR230" t="str">
            <v>--</v>
          </cell>
          <cell r="AS230" t="str">
            <v>--</v>
          </cell>
          <cell r="AT230">
            <v>-3.5897435897435992E-2</v>
          </cell>
          <cell r="AU230">
            <v>0.21808510638297895</v>
          </cell>
          <cell r="AV230">
            <v>0.14999999999999991</v>
          </cell>
        </row>
        <row r="231">
          <cell r="A231" t="str">
            <v xml:space="preserve">    Number Portability (US)</v>
          </cell>
          <cell r="AB231">
            <v>1.1437279435354504</v>
          </cell>
          <cell r="AC231">
            <v>-0.1528197381671702</v>
          </cell>
          <cell r="AD231">
            <v>5.4782608695652213E-2</v>
          </cell>
          <cell r="AE231">
            <v>-9.4227740201982768E-2</v>
          </cell>
          <cell r="AG231">
            <v>0.25829392397485629</v>
          </cell>
          <cell r="AH231">
            <v>-8.6419019316491874E-2</v>
          </cell>
          <cell r="AI231">
            <v>-0.24004239783299852</v>
          </cell>
          <cell r="AJ231">
            <v>-0.24086436170212566</v>
          </cell>
          <cell r="AR231" t="str">
            <v>--</v>
          </cell>
          <cell r="AS231" t="str">
            <v>--</v>
          </cell>
          <cell r="AT231">
            <v>5.9356607811663853E-2</v>
          </cell>
          <cell r="AU231">
            <v>-0.10254648189652349</v>
          </cell>
          <cell r="AV231">
            <v>-0.22914102952364945</v>
          </cell>
        </row>
        <row r="232">
          <cell r="A232" t="str">
            <v xml:space="preserve">    Number Portability (Canada)</v>
          </cell>
          <cell r="AB232">
            <v>-0.33333333333333337</v>
          </cell>
          <cell r="AC232">
            <v>3.333333333333333</v>
          </cell>
          <cell r="AD232">
            <v>1.7499999999999991</v>
          </cell>
          <cell r="AE232">
            <v>2.8571428571428577</v>
          </cell>
          <cell r="AG232">
            <v>-0.7</v>
          </cell>
          <cell r="AH232">
            <v>-7.6923076923076983E-2</v>
          </cell>
          <cell r="AI232">
            <v>9.0909090909090828E-2</v>
          </cell>
          <cell r="AJ232">
            <v>-0.11111111111111116</v>
          </cell>
          <cell r="AR232" t="str">
            <v>--</v>
          </cell>
          <cell r="AS232" t="str">
            <v>--</v>
          </cell>
          <cell r="AT232">
            <v>9.9290780141843893E-2</v>
          </cell>
          <cell r="AU232">
            <v>-0.38064516129032255</v>
          </cell>
          <cell r="AV232">
            <v>6.25E-2</v>
          </cell>
        </row>
        <row r="233">
          <cell r="A233" t="str">
            <v xml:space="preserve">    NGM</v>
          </cell>
          <cell r="AB233" t="str">
            <v>N/A</v>
          </cell>
          <cell r="AC233" t="str">
            <v>N/A</v>
          </cell>
          <cell r="AD233" t="str">
            <v>N/A</v>
          </cell>
          <cell r="AE233" t="str">
            <v>N/A</v>
          </cell>
          <cell r="AG233" t="str">
            <v>N/A</v>
          </cell>
          <cell r="AH233" t="str">
            <v>N/A</v>
          </cell>
          <cell r="AI233" t="str">
            <v>N/A</v>
          </cell>
          <cell r="AJ233" t="str">
            <v>N/A</v>
          </cell>
          <cell r="AR233" t="str">
            <v>--</v>
          </cell>
          <cell r="AS233" t="str">
            <v>--</v>
          </cell>
          <cell r="AT233" t="str">
            <v>--</v>
          </cell>
          <cell r="AU233">
            <v>6.9710144927536239</v>
          </cell>
          <cell r="AV233">
            <v>0.5</v>
          </cell>
        </row>
        <row r="234">
          <cell r="A234" t="str">
            <v xml:space="preserve"> </v>
          </cell>
          <cell r="AB234" t="str">
            <v xml:space="preserve"> </v>
          </cell>
          <cell r="AC234" t="str">
            <v xml:space="preserve"> </v>
          </cell>
          <cell r="AD234" t="str">
            <v xml:space="preserve"> </v>
          </cell>
        </row>
        <row r="235">
          <cell r="A235" t="str">
            <v>Infrastructure and Other</v>
          </cell>
        </row>
        <row r="236">
          <cell r="A236" t="str">
            <v>Network Management</v>
          </cell>
          <cell r="AB236">
            <v>0.29345983485536165</v>
          </cell>
          <cell r="AC236">
            <v>0.26330060090869156</v>
          </cell>
          <cell r="AD236">
            <v>0.46053971486761713</v>
          </cell>
          <cell r="AE236">
            <v>0.55505880066089941</v>
          </cell>
          <cell r="AG236">
            <v>0.24717272285285485</v>
          </cell>
          <cell r="AH236">
            <v>0.19883210549722508</v>
          </cell>
          <cell r="AI236">
            <v>0.16785776538260411</v>
          </cell>
          <cell r="AJ236">
            <v>9.375E-2</v>
          </cell>
          <cell r="AR236" t="str">
            <v>--</v>
          </cell>
          <cell r="AS236" t="str">
            <v>--</v>
          </cell>
          <cell r="AT236">
            <v>0.39535796591283212</v>
          </cell>
          <cell r="AU236">
            <v>0.1706307794223072</v>
          </cell>
          <cell r="AV236">
            <v>0.17999999999999994</v>
          </cell>
        </row>
        <row r="237">
          <cell r="A237" t="str">
            <v>NGM</v>
          </cell>
          <cell r="X237" t="str">
            <v xml:space="preserve"> </v>
          </cell>
          <cell r="AB237" t="str">
            <v>N/A</v>
          </cell>
          <cell r="AC237" t="str">
            <v>N/A</v>
          </cell>
          <cell r="AD237" t="str">
            <v>N/A</v>
          </cell>
          <cell r="AE237" t="str">
            <v>nm</v>
          </cell>
          <cell r="AG237" t="str">
            <v>nm</v>
          </cell>
          <cell r="AH237" t="str">
            <v>nm</v>
          </cell>
          <cell r="AI237" t="str">
            <v>nm</v>
          </cell>
          <cell r="AJ237" t="str">
            <v>nm</v>
          </cell>
          <cell r="AR237" t="str">
            <v>--</v>
          </cell>
          <cell r="AS237" t="str">
            <v>--</v>
          </cell>
          <cell r="AT237" t="str">
            <v>nm</v>
          </cell>
          <cell r="AU237">
            <v>1.5957446808510642</v>
          </cell>
          <cell r="AV237">
            <v>0.49999999999999978</v>
          </cell>
        </row>
        <row r="238">
          <cell r="A238" t="str">
            <v xml:space="preserve">Other </v>
          </cell>
          <cell r="V238" t="str">
            <v xml:space="preserve"> </v>
          </cell>
          <cell r="W238" t="str">
            <v xml:space="preserve"> </v>
          </cell>
          <cell r="X238" t="str">
            <v xml:space="preserve"> </v>
          </cell>
          <cell r="Y238" t="str">
            <v xml:space="preserve"> </v>
          </cell>
          <cell r="AB238">
            <v>2.7930029154518965</v>
          </cell>
          <cell r="AC238">
            <v>0.48694150658320323</v>
          </cell>
          <cell r="AD238">
            <v>7.2640232108317218</v>
          </cell>
          <cell r="AE238">
            <v>0.37203166226913265</v>
          </cell>
          <cell r="AG238">
            <v>8.8905969766845727E-2</v>
          </cell>
          <cell r="AH238">
            <v>0.37901001596748762</v>
          </cell>
          <cell r="AI238">
            <v>0.21708601521357651</v>
          </cell>
          <cell r="AJ238">
            <v>0.17521367521367459</v>
          </cell>
          <cell r="AR238" t="str">
            <v>--</v>
          </cell>
          <cell r="AS238" t="str">
            <v>--</v>
          </cell>
          <cell r="AT238">
            <v>1.2410118924864237</v>
          </cell>
          <cell r="AU238">
            <v>0.20858895705521552</v>
          </cell>
          <cell r="AV238">
            <v>0.25</v>
          </cell>
        </row>
        <row r="240">
          <cell r="A240" t="str">
            <v>Other Key Metrics</v>
          </cell>
        </row>
        <row r="242">
          <cell r="A242" t="str">
            <v>Transaction Volume</v>
          </cell>
          <cell r="G242">
            <v>11.759</v>
          </cell>
          <cell r="H242">
            <v>13.929</v>
          </cell>
          <cell r="I242">
            <v>17.576000000000001</v>
          </cell>
          <cell r="J242">
            <v>23.32</v>
          </cell>
          <cell r="L242">
            <v>26.641999999999999</v>
          </cell>
          <cell r="M242">
            <v>26.853000000000002</v>
          </cell>
          <cell r="N242">
            <v>31.236000000000001</v>
          </cell>
          <cell r="O242">
            <v>38.020000000000003</v>
          </cell>
          <cell r="Q242">
            <v>40.409999999999997</v>
          </cell>
          <cell r="R242">
            <v>42.6</v>
          </cell>
          <cell r="S242">
            <v>43.8</v>
          </cell>
          <cell r="T242">
            <v>44.9</v>
          </cell>
          <cell r="V242">
            <v>54.1</v>
          </cell>
          <cell r="W242">
            <v>58.6</v>
          </cell>
          <cell r="X242">
            <v>59.5</v>
          </cell>
          <cell r="Y242">
            <v>62</v>
          </cell>
          <cell r="AB242">
            <v>71.2</v>
          </cell>
          <cell r="AC242">
            <v>74.400000000000006</v>
          </cell>
          <cell r="AD242">
            <v>83.2</v>
          </cell>
          <cell r="AE242">
            <v>89.7</v>
          </cell>
          <cell r="AG242">
            <v>84.727999999999994</v>
          </cell>
          <cell r="AH242">
            <v>85.56</v>
          </cell>
          <cell r="AI242">
            <v>91.52000000000001</v>
          </cell>
          <cell r="AJ242">
            <v>95.979000000000013</v>
          </cell>
          <cell r="AP242">
            <v>66.584000000000003</v>
          </cell>
          <cell r="AQ242">
            <v>122.751</v>
          </cell>
          <cell r="AR242">
            <v>171.70999999999998</v>
          </cell>
          <cell r="AS242">
            <v>234.2</v>
          </cell>
          <cell r="AT242">
            <v>318.5</v>
          </cell>
          <cell r="AU242">
            <v>357.78700000000003</v>
          </cell>
          <cell r="AV242">
            <v>429.34440000000001</v>
          </cell>
          <cell r="AW242">
            <v>502.33294799999999</v>
          </cell>
          <cell r="AX242">
            <v>577.68289019999997</v>
          </cell>
          <cell r="AY242">
            <v>647.00483702400004</v>
          </cell>
          <cell r="AZ242">
            <v>711.70532072640015</v>
          </cell>
          <cell r="BA242">
            <v>782.87585279904022</v>
          </cell>
          <cell r="BB242">
            <v>853.33467955095387</v>
          </cell>
          <cell r="BC242">
            <v>921.60145391503022</v>
          </cell>
          <cell r="BD242">
            <v>995.32957022823268</v>
          </cell>
          <cell r="BE242">
            <v>1074.9559358464915</v>
          </cell>
        </row>
        <row r="243">
          <cell r="A243" t="str">
            <v>Price/transaction</v>
          </cell>
          <cell r="L243">
            <v>1.08</v>
          </cell>
          <cell r="M243">
            <v>1.08</v>
          </cell>
          <cell r="N243">
            <v>1.08</v>
          </cell>
          <cell r="O243">
            <v>1.08</v>
          </cell>
          <cell r="Q243">
            <v>1.08</v>
          </cell>
          <cell r="R243">
            <v>1.08</v>
          </cell>
          <cell r="S243">
            <v>1.08</v>
          </cell>
          <cell r="T243">
            <v>1.05</v>
          </cell>
          <cell r="V243">
            <v>1.05</v>
          </cell>
          <cell r="W243">
            <v>1.05</v>
          </cell>
          <cell r="X243">
            <v>1.05</v>
          </cell>
          <cell r="Y243">
            <v>1.05</v>
          </cell>
          <cell r="AB243">
            <v>0.91</v>
          </cell>
          <cell r="AC243">
            <v>0.91</v>
          </cell>
          <cell r="AD243">
            <v>0.91</v>
          </cell>
          <cell r="AE243">
            <v>0.91</v>
          </cell>
          <cell r="AG243">
            <v>0.89</v>
          </cell>
          <cell r="AH243">
            <v>0.89</v>
          </cell>
          <cell r="AI243">
            <v>0.89</v>
          </cell>
          <cell r="AJ243">
            <v>0.89</v>
          </cell>
          <cell r="AQ243">
            <v>1.08</v>
          </cell>
          <cell r="AR243">
            <v>1.0725</v>
          </cell>
          <cell r="AS243">
            <v>1.05</v>
          </cell>
          <cell r="AT243">
            <v>0.91</v>
          </cell>
          <cell r="AU243">
            <v>0.89</v>
          </cell>
          <cell r="AV243">
            <v>0.83</v>
          </cell>
          <cell r="AW243">
            <v>0.81</v>
          </cell>
          <cell r="AX243">
            <v>0.8</v>
          </cell>
          <cell r="AY243">
            <v>0.79</v>
          </cell>
          <cell r="AZ243">
            <v>0.78</v>
          </cell>
          <cell r="BA243">
            <v>0.77</v>
          </cell>
          <cell r="BB243">
            <v>0.75</v>
          </cell>
          <cell r="BC243">
            <v>0.75</v>
          </cell>
          <cell r="BD243">
            <v>0.73</v>
          </cell>
          <cell r="BE243">
            <v>0.72</v>
          </cell>
        </row>
        <row r="244">
          <cell r="A244" t="str">
            <v xml:space="preserve">   Realized Price/transaction</v>
          </cell>
          <cell r="Q244">
            <v>1.08</v>
          </cell>
          <cell r="R244">
            <v>1.08</v>
          </cell>
          <cell r="S244">
            <v>0.96370091324200913</v>
          </cell>
          <cell r="T244">
            <v>0.99167037861915341</v>
          </cell>
          <cell r="V244">
            <v>1.05</v>
          </cell>
          <cell r="W244">
            <v>1.05</v>
          </cell>
          <cell r="X244">
            <v>1.05</v>
          </cell>
          <cell r="Y244">
            <v>1.05</v>
          </cell>
          <cell r="AR244">
            <v>1.0288428229652906</v>
          </cell>
          <cell r="AS244">
            <v>1.05</v>
          </cell>
          <cell r="AT244">
            <v>0.91</v>
          </cell>
        </row>
        <row r="246">
          <cell r="A246" t="str">
            <v>Cumulative Transactions Volume - Annual</v>
          </cell>
          <cell r="L246">
            <v>26.641999999999999</v>
          </cell>
          <cell r="M246">
            <v>53.495000000000005</v>
          </cell>
          <cell r="N246">
            <v>84.731000000000009</v>
          </cell>
          <cell r="O246">
            <v>122.751</v>
          </cell>
          <cell r="Q246">
            <v>40.409999999999997</v>
          </cell>
          <cell r="R246">
            <v>83.009999999999991</v>
          </cell>
          <cell r="S246">
            <v>126.80999999999999</v>
          </cell>
          <cell r="T246">
            <v>171.70999999999998</v>
          </cell>
          <cell r="V246">
            <v>54.1</v>
          </cell>
          <cell r="W246">
            <v>112.7</v>
          </cell>
          <cell r="X246">
            <v>172.2</v>
          </cell>
          <cell r="Y246">
            <v>234.2</v>
          </cell>
          <cell r="AB246">
            <v>71.2</v>
          </cell>
          <cell r="AC246">
            <v>74.400000000000006</v>
          </cell>
          <cell r="AD246">
            <v>83.2</v>
          </cell>
          <cell r="AE246">
            <v>89.7</v>
          </cell>
          <cell r="AG246">
            <v>84.727999999999994</v>
          </cell>
          <cell r="AH246">
            <v>85.56</v>
          </cell>
          <cell r="AI246">
            <v>91.52000000000001</v>
          </cell>
          <cell r="AJ246">
            <v>95.979000000000013</v>
          </cell>
          <cell r="AQ246">
            <v>122.751</v>
          </cell>
          <cell r="AR246">
            <v>171.70999999999998</v>
          </cell>
          <cell r="AS246">
            <v>234.2</v>
          </cell>
          <cell r="AT246">
            <v>318.5</v>
          </cell>
          <cell r="AU246">
            <v>357.78700000000003</v>
          </cell>
          <cell r="AV246">
            <v>429.34440000000001</v>
          </cell>
          <cell r="AW246">
            <v>502.33294799999999</v>
          </cell>
          <cell r="AX246">
            <v>577.68289019999997</v>
          </cell>
          <cell r="AY246">
            <v>647.00483702400004</v>
          </cell>
          <cell r="AZ246">
            <v>711.70532072640015</v>
          </cell>
          <cell r="BA246">
            <v>782.87585279904022</v>
          </cell>
          <cell r="BB246">
            <v>853.33467955095387</v>
          </cell>
          <cell r="BC246">
            <v>921.60145391503022</v>
          </cell>
          <cell r="BD246">
            <v>995.32957022823268</v>
          </cell>
          <cell r="BE246">
            <v>1074.9559358464915</v>
          </cell>
        </row>
        <row r="247">
          <cell r="A247" t="str">
            <v>Cumulative Transactions Volume - since inception</v>
          </cell>
          <cell r="L247">
            <v>26.641999999999999</v>
          </cell>
          <cell r="M247">
            <v>53.495000000000005</v>
          </cell>
          <cell r="N247">
            <v>84.731000000000009</v>
          </cell>
          <cell r="O247">
            <v>122.751</v>
          </cell>
          <cell r="Q247">
            <v>163.161</v>
          </cell>
          <cell r="R247">
            <v>205.761</v>
          </cell>
          <cell r="S247">
            <v>249.56099999999998</v>
          </cell>
          <cell r="T247">
            <v>294.46099999999996</v>
          </cell>
          <cell r="V247">
            <v>348.56099999999998</v>
          </cell>
          <cell r="W247">
            <v>461.26099999999997</v>
          </cell>
          <cell r="X247">
            <v>633.46100000000001</v>
          </cell>
          <cell r="Y247">
            <v>867.66100000000006</v>
          </cell>
          <cell r="AB247" t="str">
            <v>nm</v>
          </cell>
          <cell r="AC247" t="str">
            <v>nm</v>
          </cell>
          <cell r="AD247" t="str">
            <v>nm</v>
          </cell>
          <cell r="AE247" t="str">
            <v>nm</v>
          </cell>
          <cell r="AG247" t="str">
            <v>nm</v>
          </cell>
          <cell r="AH247" t="str">
            <v>nm</v>
          </cell>
          <cell r="AI247" t="str">
            <v>nm</v>
          </cell>
          <cell r="AJ247" t="str">
            <v>nm</v>
          </cell>
          <cell r="AQ247">
            <v>122.751</v>
          </cell>
          <cell r="AR247">
            <v>294.46099999999996</v>
          </cell>
          <cell r="AS247">
            <v>528.66099999999994</v>
          </cell>
          <cell r="AT247" t="str">
            <v>nm</v>
          </cell>
          <cell r="AU247" t="str">
            <v>nm</v>
          </cell>
          <cell r="AV247" t="str">
            <v>nm</v>
          </cell>
          <cell r="AW247" t="str">
            <v>nm</v>
          </cell>
          <cell r="AX247" t="str">
            <v>nm</v>
          </cell>
          <cell r="AY247" t="str">
            <v>nm</v>
          </cell>
          <cell r="AZ247" t="str">
            <v>nm</v>
          </cell>
          <cell r="BA247" t="str">
            <v>nm</v>
          </cell>
          <cell r="BB247" t="str">
            <v>nm</v>
          </cell>
          <cell r="BC247" t="str">
            <v>nm</v>
          </cell>
          <cell r="BD247" t="str">
            <v>nm</v>
          </cell>
          <cell r="BE247" t="str">
            <v>nm</v>
          </cell>
        </row>
        <row r="248">
          <cell r="A248" t="str">
            <v>Transactions Volume Growth - Y/Y</v>
          </cell>
          <cell r="O248" t="str">
            <v>NA</v>
          </cell>
          <cell r="Q248">
            <v>0.51677801966819303</v>
          </cell>
          <cell r="R248">
            <v>0.5864149257066249</v>
          </cell>
          <cell r="S248">
            <v>0.4022281982328082</v>
          </cell>
          <cell r="T248">
            <v>0.18095739084692264</v>
          </cell>
          <cell r="V248">
            <v>0.33877753031427882</v>
          </cell>
          <cell r="W248">
            <v>0.37558685446009399</v>
          </cell>
          <cell r="X248">
            <v>0.35844748858447506</v>
          </cell>
          <cell r="Y248">
            <v>0.38084632516703798</v>
          </cell>
          <cell r="AB248">
            <v>0.21501706484641647</v>
          </cell>
          <cell r="AC248">
            <v>0.25042016806722689</v>
          </cell>
          <cell r="AD248">
            <v>0.39831932773109258</v>
          </cell>
          <cell r="AE248">
            <v>0.4467741935483871</v>
          </cell>
          <cell r="AG248">
            <v>0.19</v>
          </cell>
          <cell r="AH248">
            <v>0.15</v>
          </cell>
          <cell r="AI248">
            <v>0.1</v>
          </cell>
          <cell r="AJ248">
            <v>7.0000000000000007E-2</v>
          </cell>
          <cell r="AR248">
            <v>0.3988480745574372</v>
          </cell>
          <cell r="AS248">
            <v>0.3639275522683596</v>
          </cell>
          <cell r="AT248">
            <v>0.35994876174210089</v>
          </cell>
          <cell r="AU248">
            <v>0.12335007849293578</v>
          </cell>
          <cell r="AV248">
            <v>0.2</v>
          </cell>
          <cell r="AW248">
            <v>0.17</v>
          </cell>
          <cell r="AX248">
            <v>0.15</v>
          </cell>
          <cell r="AY248">
            <v>0.12</v>
          </cell>
          <cell r="AZ248">
            <v>0.1</v>
          </cell>
          <cell r="BA248">
            <v>0.1</v>
          </cell>
          <cell r="BB248">
            <v>0.09</v>
          </cell>
          <cell r="BC248">
            <v>0.08</v>
          </cell>
          <cell r="BD248">
            <v>0.08</v>
          </cell>
          <cell r="BE248">
            <v>0.08</v>
          </cell>
        </row>
        <row r="249">
          <cell r="A249" t="str">
            <v>Transactions  Volume Growth - Q/Q</v>
          </cell>
          <cell r="M249">
            <v>7.9198258389010512E-3</v>
          </cell>
          <cell r="N249">
            <v>0.16322198637023799</v>
          </cell>
          <cell r="O249">
            <v>0.21718529901395822</v>
          </cell>
          <cell r="Q249">
            <v>6.2861651762230242E-2</v>
          </cell>
          <cell r="R249">
            <v>5.4194506310319301E-2</v>
          </cell>
          <cell r="S249">
            <v>2.8169014084507005E-2</v>
          </cell>
          <cell r="T249">
            <v>2.5114155251141579E-2</v>
          </cell>
          <cell r="V249">
            <v>0.20489977728285091</v>
          </cell>
          <cell r="W249">
            <v>8.3179297597042456E-2</v>
          </cell>
          <cell r="X249">
            <v>1.5358361774743923E-2</v>
          </cell>
          <cell r="Y249">
            <v>4.2016806722689148E-2</v>
          </cell>
          <cell r="AB249">
            <v>0.14838709677419359</v>
          </cell>
          <cell r="AC249">
            <v>4.4943820224719211E-2</v>
          </cell>
          <cell r="AD249">
            <v>0.11827956989247301</v>
          </cell>
          <cell r="AE249">
            <v>7.8125E-2</v>
          </cell>
          <cell r="AG249">
            <v>-5.5429208472686842E-2</v>
          </cell>
          <cell r="AH249">
            <v>9.819658200358905E-3</v>
          </cell>
          <cell r="AI249">
            <v>6.9658719027583027E-2</v>
          </cell>
          <cell r="AJ249">
            <v>4.8721590909091006E-2</v>
          </cell>
          <cell r="AR249" t="str">
            <v>--</v>
          </cell>
          <cell r="AS249" t="str">
            <v>--</v>
          </cell>
          <cell r="AT249" t="str">
            <v>--</v>
          </cell>
          <cell r="AU249" t="str">
            <v>--</v>
          </cell>
          <cell r="AV249" t="str">
            <v>--</v>
          </cell>
          <cell r="AW249" t="str">
            <v>--</v>
          </cell>
          <cell r="AX249" t="str">
            <v>--</v>
          </cell>
          <cell r="AY249" t="str">
            <v>--</v>
          </cell>
          <cell r="AZ249" t="str">
            <v>--</v>
          </cell>
          <cell r="BA249" t="str">
            <v>--</v>
          </cell>
          <cell r="BB249" t="str">
            <v>--</v>
          </cell>
          <cell r="BC249" t="str">
            <v>--</v>
          </cell>
          <cell r="BD249" t="str">
            <v>--</v>
          </cell>
          <cell r="BE249" t="str">
            <v>--</v>
          </cell>
        </row>
        <row r="251">
          <cell r="AO251">
            <v>0</v>
          </cell>
          <cell r="AR251">
            <v>176.3869</v>
          </cell>
        </row>
        <row r="252">
          <cell r="A252" t="str">
            <v>Transaction (NPAC) Revenue</v>
          </cell>
          <cell r="M252">
            <v>29.001240000000003</v>
          </cell>
          <cell r="N252">
            <v>33.734880000000004</v>
          </cell>
          <cell r="O252">
            <v>29.003569999999996</v>
          </cell>
          <cell r="Q252">
            <v>43.642800000000001</v>
          </cell>
          <cell r="R252">
            <v>46.008000000000003</v>
          </cell>
          <cell r="S252">
            <v>42.210099999999997</v>
          </cell>
          <cell r="T252">
            <v>44.525999999999989</v>
          </cell>
          <cell r="V252">
            <v>56.805000000000007</v>
          </cell>
          <cell r="W252">
            <v>61.53</v>
          </cell>
          <cell r="X252">
            <v>62.475000000000001</v>
          </cell>
          <cell r="Y252">
            <v>65.100000000000009</v>
          </cell>
          <cell r="AB252">
            <v>64.792000000000002</v>
          </cell>
          <cell r="AC252">
            <v>67.704000000000008</v>
          </cell>
          <cell r="AD252">
            <v>75.712000000000003</v>
          </cell>
          <cell r="AE252">
            <v>81.62700000000001</v>
          </cell>
          <cell r="AG252">
            <v>75.40791999999999</v>
          </cell>
          <cell r="AH252">
            <v>76.148400000000009</v>
          </cell>
          <cell r="AI252">
            <v>81.452800000000011</v>
          </cell>
          <cell r="AJ252">
            <v>85.42131000000002</v>
          </cell>
          <cell r="AP252">
            <v>70.786900000000003</v>
          </cell>
          <cell r="AQ252">
            <v>119.0869</v>
          </cell>
          <cell r="AR252">
            <v>176.3869</v>
          </cell>
          <cell r="AS252">
            <v>245.91000000000003</v>
          </cell>
          <cell r="AT252">
            <v>289.83500000000004</v>
          </cell>
          <cell r="AU252">
            <v>318.43043000000006</v>
          </cell>
          <cell r="AV252">
            <v>356.35585199999997</v>
          </cell>
          <cell r="AW252">
            <v>406.88968788</v>
          </cell>
          <cell r="AX252">
            <v>462.14631215999998</v>
          </cell>
          <cell r="AY252">
            <v>511.13382124896003</v>
          </cell>
          <cell r="AZ252">
            <v>555.1301501665921</v>
          </cell>
          <cell r="BA252">
            <v>602.814406655261</v>
          </cell>
          <cell r="BB252">
            <v>640.00100966321543</v>
          </cell>
          <cell r="BC252">
            <v>691.20109043627269</v>
          </cell>
          <cell r="BD252">
            <v>726.59058626660988</v>
          </cell>
          <cell r="BE252">
            <v>773.96827380947377</v>
          </cell>
        </row>
        <row r="253">
          <cell r="A253" t="str">
            <v>Ultra Services Revenue</v>
          </cell>
          <cell r="V253">
            <v>0</v>
          </cell>
          <cell r="W253">
            <v>3.9</v>
          </cell>
          <cell r="X253">
            <v>5.4</v>
          </cell>
          <cell r="Y253">
            <v>6</v>
          </cell>
          <cell r="AB253">
            <v>6.9</v>
          </cell>
          <cell r="AC253">
            <v>7.5</v>
          </cell>
          <cell r="AD253">
            <v>7.7</v>
          </cell>
          <cell r="AE253">
            <v>8.3000000000000007</v>
          </cell>
          <cell r="AG253">
            <v>8.5</v>
          </cell>
          <cell r="AH253">
            <v>9.3000000000000007</v>
          </cell>
          <cell r="AI253">
            <v>10.199999999999999</v>
          </cell>
          <cell r="AJ253">
            <v>11</v>
          </cell>
          <cell r="AS253">
            <v>15.3</v>
          </cell>
          <cell r="AT253">
            <v>30.400000000000002</v>
          </cell>
          <cell r="AU253">
            <v>39</v>
          </cell>
          <cell r="AV253">
            <v>54.599999999999994</v>
          </cell>
          <cell r="AW253" t="str">
            <v>--</v>
          </cell>
          <cell r="AX253" t="str">
            <v>--</v>
          </cell>
          <cell r="AY253" t="str">
            <v>--</v>
          </cell>
          <cell r="AZ253" t="str">
            <v>--</v>
          </cell>
          <cell r="BA253" t="str">
            <v>--</v>
          </cell>
          <cell r="BB253" t="str">
            <v>--</v>
          </cell>
          <cell r="BC253" t="str">
            <v>--</v>
          </cell>
          <cell r="BD253" t="str">
            <v>--</v>
          </cell>
          <cell r="BE253" t="str">
            <v>--</v>
          </cell>
        </row>
        <row r="254">
          <cell r="A254" t="str">
            <v>NGM Revenue</v>
          </cell>
          <cell r="V254">
            <v>0</v>
          </cell>
          <cell r="W254">
            <v>0</v>
          </cell>
          <cell r="X254">
            <v>0</v>
          </cell>
          <cell r="Y254">
            <v>0.15</v>
          </cell>
          <cell r="AB254">
            <v>0.55000000000000004</v>
          </cell>
          <cell r="AC254">
            <v>1.6</v>
          </cell>
          <cell r="AD254">
            <v>1.7999999999999998</v>
          </cell>
          <cell r="AE254">
            <v>4.1999999999999993</v>
          </cell>
          <cell r="AG254">
            <v>4.7</v>
          </cell>
          <cell r="AH254">
            <v>7.5</v>
          </cell>
          <cell r="AI254">
            <v>12.5</v>
          </cell>
          <cell r="AJ254">
            <v>15</v>
          </cell>
          <cell r="AS254">
            <v>0.15</v>
          </cell>
          <cell r="AT254">
            <v>8.1499999999999986</v>
          </cell>
          <cell r="AU254">
            <v>39.700000000000003</v>
          </cell>
          <cell r="AV254">
            <v>59.55</v>
          </cell>
          <cell r="AW254" t="str">
            <v>--</v>
          </cell>
          <cell r="AX254" t="str">
            <v>--</v>
          </cell>
          <cell r="AY254" t="str">
            <v>--</v>
          </cell>
          <cell r="AZ254" t="str">
            <v>--</v>
          </cell>
          <cell r="BA254" t="str">
            <v>--</v>
          </cell>
          <cell r="BB254" t="str">
            <v>--</v>
          </cell>
          <cell r="BC254" t="str">
            <v>--</v>
          </cell>
          <cell r="BD254" t="str">
            <v>--</v>
          </cell>
          <cell r="BE254" t="str">
            <v>--</v>
          </cell>
        </row>
        <row r="255">
          <cell r="A255" t="str">
            <v>Other Revenue</v>
          </cell>
          <cell r="M255">
            <v>10.938000000000002</v>
          </cell>
          <cell r="N255">
            <v>11.406900000000004</v>
          </cell>
          <cell r="O255">
            <v>12.444429999999997</v>
          </cell>
          <cell r="Q255">
            <v>14.149199999999999</v>
          </cell>
          <cell r="R255">
            <v>16.288000000000004</v>
          </cell>
          <cell r="S255">
            <v>16.749900000000004</v>
          </cell>
          <cell r="T255">
            <v>18.89500000000001</v>
          </cell>
          <cell r="V255">
            <v>19.358000000000001</v>
          </cell>
          <cell r="W255">
            <v>16.833000000000006</v>
          </cell>
          <cell r="X255">
            <v>14.634</v>
          </cell>
          <cell r="Y255">
            <v>20.771999999999984</v>
          </cell>
          <cell r="AB255">
            <v>25.206000000000003</v>
          </cell>
          <cell r="AC255">
            <v>22.888999999999985</v>
          </cell>
          <cell r="AD255">
            <v>25.544999999999991</v>
          </cell>
          <cell r="AE255">
            <v>27.210000000000008</v>
          </cell>
          <cell r="AG255">
            <v>26.7</v>
          </cell>
          <cell r="AH255">
            <v>28.499999999999996</v>
          </cell>
          <cell r="AI255">
            <v>30.5</v>
          </cell>
          <cell r="AJ255">
            <v>32.200000000000003</v>
          </cell>
          <cell r="AR255">
            <v>66.082100000000025</v>
          </cell>
          <cell r="AS255">
            <v>71.59699999999998</v>
          </cell>
          <cell r="AT255">
            <v>100.84999999999998</v>
          </cell>
          <cell r="AU255">
            <v>117.9</v>
          </cell>
          <cell r="AV255">
            <v>141.845</v>
          </cell>
          <cell r="AW255" t="str">
            <v>--</v>
          </cell>
          <cell r="AX255" t="str">
            <v>--</v>
          </cell>
          <cell r="AY255" t="str">
            <v>--</v>
          </cell>
          <cell r="AZ255" t="str">
            <v>--</v>
          </cell>
          <cell r="BA255" t="str">
            <v>--</v>
          </cell>
          <cell r="BB255" t="str">
            <v>--</v>
          </cell>
          <cell r="BC255" t="str">
            <v>--</v>
          </cell>
          <cell r="BD255" t="str">
            <v>--</v>
          </cell>
          <cell r="BE255" t="str">
            <v>--</v>
          </cell>
        </row>
        <row r="256">
          <cell r="A256" t="str">
            <v>TOTAL Revenue</v>
          </cell>
          <cell r="M256">
            <v>39.939240000000005</v>
          </cell>
          <cell r="N256">
            <v>45.141780000000011</v>
          </cell>
          <cell r="O256">
            <v>41.447999999999993</v>
          </cell>
          <cell r="Q256">
            <v>57.792000000000002</v>
          </cell>
          <cell r="R256">
            <v>62.296000000000006</v>
          </cell>
          <cell r="S256">
            <v>58.96</v>
          </cell>
          <cell r="T256">
            <v>63.420999999999999</v>
          </cell>
          <cell r="V256">
            <v>76.163000000000011</v>
          </cell>
          <cell r="W256">
            <v>82.263000000000005</v>
          </cell>
          <cell r="X256">
            <v>82.509</v>
          </cell>
          <cell r="Y256">
            <v>92.021999999999991</v>
          </cell>
          <cell r="AB256">
            <v>97.448000000000008</v>
          </cell>
          <cell r="AC256">
            <v>99.692999999999984</v>
          </cell>
          <cell r="AD256">
            <v>110.75699999999999</v>
          </cell>
          <cell r="AE256">
            <v>121.33700000000002</v>
          </cell>
          <cell r="AG256">
            <v>115.30792</v>
          </cell>
          <cell r="AH256">
            <v>121.44840000000001</v>
          </cell>
          <cell r="AI256">
            <v>134.65280000000001</v>
          </cell>
          <cell r="AJ256">
            <v>143.62131000000002</v>
          </cell>
          <cell r="AR256">
            <v>242.46899999999999</v>
          </cell>
          <cell r="AS256">
            <v>332.95699999999999</v>
          </cell>
          <cell r="AT256">
            <v>429.23499999999996</v>
          </cell>
          <cell r="AU256">
            <v>515.03043000000002</v>
          </cell>
          <cell r="AV256">
            <v>612.35085199999992</v>
          </cell>
          <cell r="AW256">
            <v>722.57400536</v>
          </cell>
          <cell r="AX256">
            <v>830.96010616399997</v>
          </cell>
          <cell r="AY256">
            <v>938.98491996531982</v>
          </cell>
          <cell r="AZ256">
            <v>1051.6631103611583</v>
          </cell>
          <cell r="BA256">
            <v>1156.8294213972742</v>
          </cell>
          <cell r="BB256">
            <v>1260.944069323029</v>
          </cell>
          <cell r="BC256">
            <v>1374.4290355621017</v>
          </cell>
          <cell r="BD256">
            <v>1470.6390680514489</v>
          </cell>
          <cell r="BE256">
            <v>1544.1710214540215</v>
          </cell>
        </row>
        <row r="257">
          <cell r="A257" t="str">
            <v xml:space="preserve">    Check</v>
          </cell>
          <cell r="V257">
            <v>0</v>
          </cell>
          <cell r="W257">
            <v>0</v>
          </cell>
          <cell r="X257">
            <v>0</v>
          </cell>
          <cell r="Y257">
            <v>0</v>
          </cell>
          <cell r="AB257">
            <v>0</v>
          </cell>
          <cell r="AC257">
            <v>0</v>
          </cell>
          <cell r="AD257">
            <v>0</v>
          </cell>
          <cell r="AE257">
            <v>6.3000000000016598E-2</v>
          </cell>
          <cell r="AG257">
            <v>0</v>
          </cell>
          <cell r="AH257">
            <v>0</v>
          </cell>
          <cell r="AI257">
            <v>0</v>
          </cell>
          <cell r="AJ257">
            <v>0</v>
          </cell>
          <cell r="AR257">
            <v>0</v>
          </cell>
          <cell r="AS257">
            <v>0</v>
          </cell>
          <cell r="AT257">
            <v>6.2999999999988177E-2</v>
          </cell>
          <cell r="AU257">
            <v>0</v>
          </cell>
          <cell r="AV257">
            <v>0</v>
          </cell>
          <cell r="AW257">
            <v>0</v>
          </cell>
          <cell r="AX257">
            <v>0</v>
          </cell>
          <cell r="AY257">
            <v>0</v>
          </cell>
          <cell r="AZ257">
            <v>0</v>
          </cell>
          <cell r="BA257">
            <v>0</v>
          </cell>
          <cell r="BB257">
            <v>0</v>
          </cell>
          <cell r="BC257">
            <v>0</v>
          </cell>
          <cell r="BD257">
            <v>0</v>
          </cell>
          <cell r="BE257">
            <v>0</v>
          </cell>
        </row>
        <row r="259">
          <cell r="A259" t="str">
            <v>Transaction (NPAC) Revenue Growth</v>
          </cell>
          <cell r="V259">
            <v>0.30158926558332655</v>
          </cell>
          <cell r="W259">
            <v>0.33737610850286903</v>
          </cell>
          <cell r="X259">
            <v>0.48009599598200436</v>
          </cell>
          <cell r="Y259">
            <v>0.46206710685891439</v>
          </cell>
          <cell r="AB259">
            <v>0.14060382008625982</v>
          </cell>
          <cell r="AC259">
            <v>0.10034129692832772</v>
          </cell>
          <cell r="AD259">
            <v>0.21187675070028011</v>
          </cell>
          <cell r="AE259">
            <v>0.25387096774193552</v>
          </cell>
          <cell r="AG259">
            <v>0.16384615384615375</v>
          </cell>
          <cell r="AH259">
            <v>0.12472527472527473</v>
          </cell>
          <cell r="AI259">
            <v>7.5824175824175999E-2</v>
          </cell>
          <cell r="AJ259">
            <v>4.6483516483516674E-2</v>
          </cell>
          <cell r="AS259">
            <v>0.39415115294843339</v>
          </cell>
          <cell r="AT259">
            <v>0.1786222601764873</v>
          </cell>
          <cell r="AU259">
            <v>9.8661065778805179E-2</v>
          </cell>
          <cell r="AV259">
            <v>0.11910112359550529</v>
          </cell>
          <cell r="AW259">
            <v>0.14180722891566266</v>
          </cell>
          <cell r="AX259">
            <v>0.13580246913580241</v>
          </cell>
          <cell r="AY259">
            <v>0.10600000000000009</v>
          </cell>
          <cell r="AZ259">
            <v>8.6075949367088844E-2</v>
          </cell>
          <cell r="BA259">
            <v>8.5897435897436036E-2</v>
          </cell>
          <cell r="BB259">
            <v>6.1688311688311792E-2</v>
          </cell>
          <cell r="BC259">
            <v>8.0000000000000071E-2</v>
          </cell>
          <cell r="BD259">
            <v>5.1200000000000134E-2</v>
          </cell>
          <cell r="BE259">
            <v>6.5205479452054904E-2</v>
          </cell>
        </row>
        <row r="260">
          <cell r="A260" t="str">
            <v>Ultra Services Revenue</v>
          </cell>
          <cell r="V260" t="str">
            <v>--</v>
          </cell>
          <cell r="W260" t="str">
            <v>--</v>
          </cell>
          <cell r="X260" t="str">
            <v>--</v>
          </cell>
          <cell r="Y260" t="str">
            <v>--</v>
          </cell>
          <cell r="AB260" t="str">
            <v>--</v>
          </cell>
          <cell r="AC260">
            <v>0.92307692307692313</v>
          </cell>
          <cell r="AD260">
            <v>0.42592592592592582</v>
          </cell>
          <cell r="AE260">
            <v>0.38333333333333353</v>
          </cell>
          <cell r="AG260">
            <v>0.23188405797101441</v>
          </cell>
          <cell r="AH260">
            <v>0.24</v>
          </cell>
          <cell r="AI260">
            <v>0.32467532467532445</v>
          </cell>
          <cell r="AJ260">
            <v>0.32530120481927693</v>
          </cell>
          <cell r="AS260" t="str">
            <v>--</v>
          </cell>
          <cell r="AT260">
            <v>0.98692810457516345</v>
          </cell>
          <cell r="AU260">
            <v>0.28289473684210509</v>
          </cell>
          <cell r="AV260">
            <v>0.39999999999999991</v>
          </cell>
          <cell r="AW260" t="str">
            <v>--</v>
          </cell>
          <cell r="AX260" t="str">
            <v>--</v>
          </cell>
          <cell r="AY260" t="str">
            <v>--</v>
          </cell>
          <cell r="AZ260" t="str">
            <v>--</v>
          </cell>
          <cell r="BA260" t="str">
            <v>--</v>
          </cell>
          <cell r="BB260" t="str">
            <v>--</v>
          </cell>
          <cell r="BC260" t="str">
            <v>--</v>
          </cell>
          <cell r="BD260" t="str">
            <v>--</v>
          </cell>
          <cell r="BE260" t="str">
            <v>--</v>
          </cell>
        </row>
        <row r="261">
          <cell r="A261" t="str">
            <v>NGM Revenue</v>
          </cell>
          <cell r="V261" t="str">
            <v>--</v>
          </cell>
          <cell r="W261" t="str">
            <v>--</v>
          </cell>
          <cell r="X261" t="str">
            <v>--</v>
          </cell>
          <cell r="Y261" t="str">
            <v>--</v>
          </cell>
          <cell r="AB261" t="str">
            <v>--</v>
          </cell>
          <cell r="AC261" t="str">
            <v>--</v>
          </cell>
          <cell r="AD261" t="str">
            <v>--</v>
          </cell>
          <cell r="AE261">
            <v>26.999999999999996</v>
          </cell>
          <cell r="AG261">
            <v>7.545454545454545</v>
          </cell>
          <cell r="AH261">
            <v>3.6875</v>
          </cell>
          <cell r="AI261">
            <v>5.9444444444444455</v>
          </cell>
          <cell r="AJ261">
            <v>2.5714285714285721</v>
          </cell>
          <cell r="AS261" t="str">
            <v>--</v>
          </cell>
          <cell r="AT261" t="str">
            <v>--</v>
          </cell>
          <cell r="AU261">
            <v>3.8711656441717803</v>
          </cell>
          <cell r="AV261">
            <v>0.49999999999999978</v>
          </cell>
          <cell r="AW261" t="str">
            <v>--</v>
          </cell>
          <cell r="AX261" t="str">
            <v>--</v>
          </cell>
          <cell r="AY261" t="str">
            <v>--</v>
          </cell>
          <cell r="AZ261" t="str">
            <v>--</v>
          </cell>
          <cell r="BA261" t="str">
            <v>--</v>
          </cell>
          <cell r="BB261" t="str">
            <v>--</v>
          </cell>
          <cell r="BC261" t="str">
            <v>--</v>
          </cell>
          <cell r="BD261" t="str">
            <v>--</v>
          </cell>
          <cell r="BE261" t="str">
            <v>--</v>
          </cell>
        </row>
        <row r="262">
          <cell r="A262" t="str">
            <v>Other Revenue</v>
          </cell>
          <cell r="V262">
            <v>0.36813388742826469</v>
          </cell>
          <cell r="W262">
            <v>3.3460216110019703E-2</v>
          </cell>
          <cell r="X262">
            <v>-0.12632314222771501</v>
          </cell>
          <cell r="Y262">
            <v>9.933844932521696E-2</v>
          </cell>
          <cell r="AB262">
            <v>0.30209732410372991</v>
          </cell>
          <cell r="AC262">
            <v>0.35976950038614497</v>
          </cell>
          <cell r="AD262">
            <v>0.74559245592455858</v>
          </cell>
          <cell r="AE262">
            <v>0.30993645291739025</v>
          </cell>
          <cell r="AG262">
            <v>5.927160199952386E-2</v>
          </cell>
          <cell r="AH262">
            <v>0.24513958670103619</v>
          </cell>
          <cell r="AI262">
            <v>0.19397142297905701</v>
          </cell>
          <cell r="AJ262">
            <v>0.1833884601249538</v>
          </cell>
          <cell r="AS262">
            <v>8.345527760164928E-2</v>
          </cell>
          <cell r="AT262">
            <v>0.40857857172786582</v>
          </cell>
          <cell r="AU262">
            <v>0.16906296479920702</v>
          </cell>
          <cell r="AV262">
            <v>0.20309584393553859</v>
          </cell>
          <cell r="AW262" t="str">
            <v>--</v>
          </cell>
          <cell r="AX262" t="str">
            <v>--</v>
          </cell>
          <cell r="AY262" t="str">
            <v>--</v>
          </cell>
          <cell r="AZ262" t="str">
            <v>--</v>
          </cell>
          <cell r="BA262" t="str">
            <v>--</v>
          </cell>
          <cell r="BB262" t="str">
            <v>--</v>
          </cell>
          <cell r="BC262" t="str">
            <v>--</v>
          </cell>
          <cell r="BD262" t="str">
            <v>--</v>
          </cell>
          <cell r="BE262" t="str">
            <v>--</v>
          </cell>
        </row>
        <row r="263">
          <cell r="A263" t="str">
            <v>TOTAL Revenue Growth</v>
          </cell>
          <cell r="V263">
            <v>0.31788136766334452</v>
          </cell>
          <cell r="W263">
            <v>0.32051817131115956</v>
          </cell>
          <cell r="X263">
            <v>0.39940637720488459</v>
          </cell>
          <cell r="Y263">
            <v>0.45097049873070416</v>
          </cell>
          <cell r="AB263">
            <v>0.27946640757323093</v>
          </cell>
          <cell r="AC263">
            <v>0.21188140476277284</v>
          </cell>
          <cell r="AD263">
            <v>0.34236265134712562</v>
          </cell>
          <cell r="AE263">
            <v>0.31856512573080376</v>
          </cell>
          <cell r="AG263">
            <v>0.18327641408751316</v>
          </cell>
          <cell r="AH263">
            <v>0.21822394751888319</v>
          </cell>
          <cell r="AI263">
            <v>0.21574979459537569</v>
          </cell>
          <cell r="AJ263">
            <v>0.1836563455499971</v>
          </cell>
          <cell r="AS263">
            <v>0.37319409903946488</v>
          </cell>
          <cell r="AT263">
            <v>0.28916046216178048</v>
          </cell>
          <cell r="AU263">
            <v>0.19987985602292468</v>
          </cell>
          <cell r="AV263">
            <v>0.188960528021616</v>
          </cell>
          <cell r="AW263">
            <v>0.18000000000000016</v>
          </cell>
          <cell r="AX263">
            <v>0.14999999999999991</v>
          </cell>
          <cell r="AY263">
            <v>0.12999999999999989</v>
          </cell>
          <cell r="AZ263">
            <v>0.12000000000000011</v>
          </cell>
          <cell r="BA263">
            <v>0.10000000000000009</v>
          </cell>
          <cell r="BB263">
            <v>9.000000000000008E-2</v>
          </cell>
          <cell r="BC263">
            <v>9.000000000000008E-2</v>
          </cell>
          <cell r="BD263">
            <v>7.0000000000000062E-2</v>
          </cell>
          <cell r="BE263">
            <v>5.0000000000000044E-2</v>
          </cell>
        </row>
        <row r="265">
          <cell r="A265" t="str">
            <v>Revenue Mix</v>
          </cell>
        </row>
        <row r="266">
          <cell r="A266" t="str">
            <v>Transaction (NPAC) Revenue</v>
          </cell>
          <cell r="M266">
            <v>0.72613399754226671</v>
          </cell>
          <cell r="N266">
            <v>0.74730947694131677</v>
          </cell>
          <cell r="O266">
            <v>0.69975801003667248</v>
          </cell>
          <cell r="Q266">
            <v>0.75517026578073088</v>
          </cell>
          <cell r="R266">
            <v>0.73853858995762167</v>
          </cell>
          <cell r="S266">
            <v>0.71591078697421973</v>
          </cell>
          <cell r="T266">
            <v>0.70207029217451611</v>
          </cell>
          <cell r="V266">
            <v>0.74583459159959564</v>
          </cell>
          <cell r="W266">
            <v>0.74796688669268074</v>
          </cell>
          <cell r="X266">
            <v>0.75719012471366764</v>
          </cell>
          <cell r="Y266">
            <v>0.70743952533089927</v>
          </cell>
          <cell r="AB266">
            <v>0.66488794023479181</v>
          </cell>
          <cell r="AC266">
            <v>0.6791249134843973</v>
          </cell>
          <cell r="AD266">
            <v>0.68358659046380821</v>
          </cell>
          <cell r="AE266">
            <v>0.67272967025721753</v>
          </cell>
          <cell r="AG266">
            <v>0.65396999616331641</v>
          </cell>
          <cell r="AH266">
            <v>0.62700208483602915</v>
          </cell>
          <cell r="AI266">
            <v>0.6049098124955441</v>
          </cell>
          <cell r="AJ266">
            <v>0.59476765669384302</v>
          </cell>
          <cell r="AR266">
            <v>0.72746165489196557</v>
          </cell>
          <cell r="AS266">
            <v>0.73856383857374985</v>
          </cell>
          <cell r="AT266">
            <v>0.67523617598751284</v>
          </cell>
          <cell r="AU266">
            <v>0.61827498231512268</v>
          </cell>
          <cell r="AV266">
            <v>0.58194718082959407</v>
          </cell>
          <cell r="AW266">
            <v>0.5631114389138312</v>
          </cell>
          <cell r="AX266">
            <v>0.556159445840821</v>
          </cell>
          <cell r="AY266">
            <v>0.54434720982296292</v>
          </cell>
          <cell r="AZ266">
            <v>0.52785929704803602</v>
          </cell>
          <cell r="BA266">
            <v>0.52109187016280478</v>
          </cell>
          <cell r="BB266">
            <v>0.5075570163923423</v>
          </cell>
          <cell r="BC266">
            <v>0.50290053000342172</v>
          </cell>
          <cell r="BD266">
            <v>0.49406452069121204</v>
          </cell>
          <cell r="BE266">
            <v>0.50121927108869724</v>
          </cell>
        </row>
        <row r="267">
          <cell r="A267" t="str">
            <v>Ultra Services Revenue</v>
          </cell>
          <cell r="V267">
            <v>0</v>
          </cell>
          <cell r="W267">
            <v>4.7408920170672109E-2</v>
          </cell>
          <cell r="X267">
            <v>6.5447405737555905E-2</v>
          </cell>
          <cell r="Y267">
            <v>6.5201799569668123E-2</v>
          </cell>
          <cell r="AB267">
            <v>7.0806994499630571E-2</v>
          </cell>
          <cell r="AC267">
            <v>7.523095904426591E-2</v>
          </cell>
          <cell r="AD267">
            <v>6.9521565228382862E-2</v>
          </cell>
          <cell r="AE267">
            <v>6.8404526236844482E-2</v>
          </cell>
          <cell r="AG267">
            <v>7.3715664977739612E-2</v>
          </cell>
          <cell r="AH267">
            <v>7.6575730927702632E-2</v>
          </cell>
          <cell r="AI267">
            <v>7.5750374295967093E-2</v>
          </cell>
          <cell r="AJ267">
            <v>7.6590305435871586E-2</v>
          </cell>
          <cell r="AR267">
            <v>0</v>
          </cell>
          <cell r="AS267">
            <v>4.5951879672149858E-2</v>
          </cell>
          <cell r="AT267">
            <v>7.0823674677041731E-2</v>
          </cell>
          <cell r="AU267">
            <v>7.5723681025992959E-2</v>
          </cell>
          <cell r="AV267">
            <v>8.9164569334182944E-2</v>
          </cell>
          <cell r="AW267" t="str">
            <v>--</v>
          </cell>
          <cell r="AX267" t="str">
            <v>--</v>
          </cell>
          <cell r="AY267" t="str">
            <v>--</v>
          </cell>
          <cell r="AZ267" t="str">
            <v>--</v>
          </cell>
          <cell r="BA267" t="str">
            <v>--</v>
          </cell>
          <cell r="BB267" t="str">
            <v>--</v>
          </cell>
          <cell r="BC267" t="str">
            <v>--</v>
          </cell>
          <cell r="BD267" t="str">
            <v>--</v>
          </cell>
          <cell r="BE267" t="str">
            <v>--</v>
          </cell>
        </row>
        <row r="268">
          <cell r="A268" t="str">
            <v>NGM Revenue</v>
          </cell>
          <cell r="V268">
            <v>0</v>
          </cell>
          <cell r="W268">
            <v>0</v>
          </cell>
          <cell r="X268">
            <v>0</v>
          </cell>
          <cell r="Y268">
            <v>1.6300449892417031E-3</v>
          </cell>
          <cell r="AB268">
            <v>5.644035793448814E-3</v>
          </cell>
          <cell r="AC268">
            <v>1.6049271262776728E-2</v>
          </cell>
          <cell r="AD268">
            <v>1.6251794468972614E-2</v>
          </cell>
          <cell r="AE268">
            <v>3.4614338577680336E-2</v>
          </cell>
          <cell r="AG268">
            <v>4.0760426517103078E-2</v>
          </cell>
          <cell r="AH268">
            <v>6.1754621715889212E-2</v>
          </cell>
          <cell r="AI268">
            <v>9.2831341048979291E-2</v>
          </cell>
          <cell r="AJ268">
            <v>0.10444132559437035</v>
          </cell>
          <cell r="AR268">
            <v>0</v>
          </cell>
          <cell r="AS268">
            <v>4.5050862423676332E-4</v>
          </cell>
          <cell r="AT268">
            <v>1.8987268046641116E-2</v>
          </cell>
          <cell r="AU268">
            <v>7.7082824018767204E-2</v>
          </cell>
          <cell r="AV268">
            <v>9.7248170400194039E-2</v>
          </cell>
          <cell r="AW268" t="str">
            <v>--</v>
          </cell>
          <cell r="AX268" t="str">
            <v>--</v>
          </cell>
          <cell r="AY268" t="str">
            <v>--</v>
          </cell>
          <cell r="AZ268" t="str">
            <v>--</v>
          </cell>
          <cell r="BA268" t="str">
            <v>--</v>
          </cell>
          <cell r="BB268" t="str">
            <v>--</v>
          </cell>
          <cell r="BC268" t="str">
            <v>--</v>
          </cell>
          <cell r="BD268" t="str">
            <v>--</v>
          </cell>
          <cell r="BE268" t="str">
            <v>--</v>
          </cell>
        </row>
        <row r="269">
          <cell r="A269" t="str">
            <v>Other Revenue</v>
          </cell>
          <cell r="V269">
            <v>0.25416540840040436</v>
          </cell>
          <cell r="W269">
            <v>0.20462419313664715</v>
          </cell>
          <cell r="X269">
            <v>0.17736246954877649</v>
          </cell>
          <cell r="Y269">
            <v>0.2257286301101909</v>
          </cell>
          <cell r="AB269">
            <v>0.25866102947212871</v>
          </cell>
          <cell r="AC269">
            <v>0.22959485620856016</v>
          </cell>
          <cell r="AD269">
            <v>0.23064004983883632</v>
          </cell>
          <cell r="AE269">
            <v>0.2242514649282577</v>
          </cell>
          <cell r="AG269">
            <v>0.23155391234184086</v>
          </cell>
          <cell r="AH269">
            <v>0.23466756252037899</v>
          </cell>
          <cell r="AI269">
            <v>0.22650847215950948</v>
          </cell>
          <cell r="AJ269">
            <v>0.22420071227591504</v>
          </cell>
          <cell r="AR269">
            <v>0.27253834510803454</v>
          </cell>
          <cell r="AS269">
            <v>0.21503377312986355</v>
          </cell>
          <cell r="AT269">
            <v>0.23495288128880448</v>
          </cell>
          <cell r="AU269">
            <v>0.2289185126401172</v>
          </cell>
          <cell r="AV269">
            <v>0.23164007943602896</v>
          </cell>
          <cell r="AW269" t="str">
            <v>--</v>
          </cell>
          <cell r="AX269" t="str">
            <v>--</v>
          </cell>
          <cell r="AY269" t="str">
            <v>--</v>
          </cell>
          <cell r="AZ269" t="str">
            <v>--</v>
          </cell>
          <cell r="BA269" t="str">
            <v>--</v>
          </cell>
          <cell r="BB269" t="str">
            <v>--</v>
          </cell>
          <cell r="BC269" t="str">
            <v>--</v>
          </cell>
          <cell r="BD269" t="str">
            <v>--</v>
          </cell>
          <cell r="BE269" t="str">
            <v>--</v>
          </cell>
        </row>
        <row r="271">
          <cell r="A271" t="str">
            <v>Transactions Mix</v>
          </cell>
        </row>
        <row r="272">
          <cell r="A272" t="str">
            <v xml:space="preserve">  Addressing</v>
          </cell>
          <cell r="Q272">
            <v>0.32355852511754518</v>
          </cell>
          <cell r="R272">
            <v>0.28999999999999998</v>
          </cell>
          <cell r="S272">
            <v>0.3</v>
          </cell>
          <cell r="T272">
            <v>0.25</v>
          </cell>
          <cell r="V272">
            <v>0.26619135639468355</v>
          </cell>
          <cell r="W272">
            <v>0.17492328945229968</v>
          </cell>
          <cell r="X272">
            <v>0.19207683073229292</v>
          </cell>
          <cell r="Y272">
            <v>0.23</v>
          </cell>
          <cell r="AB272">
            <v>0.23</v>
          </cell>
          <cell r="AC272">
            <v>0.23</v>
          </cell>
          <cell r="AD272">
            <v>0.23</v>
          </cell>
          <cell r="AE272">
            <v>0.23</v>
          </cell>
          <cell r="AG272">
            <v>0.23</v>
          </cell>
          <cell r="AH272">
            <v>0.23</v>
          </cell>
          <cell r="AI272">
            <v>0.23</v>
          </cell>
          <cell r="AJ272">
            <v>0.23</v>
          </cell>
          <cell r="AR272">
            <v>0.29088963127938627</v>
          </cell>
          <cell r="AS272">
            <v>0.21579786914481902</v>
          </cell>
          <cell r="AT272">
            <v>0.23</v>
          </cell>
          <cell r="AU272">
            <v>0.23</v>
          </cell>
          <cell r="AV272">
            <v>0.23</v>
          </cell>
        </row>
        <row r="273">
          <cell r="A273" t="str">
            <v xml:space="preserve">  Interoperability</v>
          </cell>
          <cell r="Q273">
            <v>0.18</v>
          </cell>
          <cell r="R273">
            <v>0.17499999999999999</v>
          </cell>
          <cell r="S273">
            <v>0.17</v>
          </cell>
          <cell r="T273">
            <v>0.18</v>
          </cell>
          <cell r="V273">
            <v>0.14709451632778803</v>
          </cell>
          <cell r="W273">
            <v>0.13</v>
          </cell>
          <cell r="X273">
            <v>0.14000000000000001</v>
          </cell>
          <cell r="Y273">
            <v>0.13</v>
          </cell>
          <cell r="AB273">
            <v>0.13</v>
          </cell>
          <cell r="AC273">
            <v>0.13</v>
          </cell>
          <cell r="AD273">
            <v>0.13</v>
          </cell>
          <cell r="AE273">
            <v>0.13</v>
          </cell>
          <cell r="AG273">
            <v>0.13</v>
          </cell>
          <cell r="AH273">
            <v>0.13</v>
          </cell>
          <cell r="AI273">
            <v>0.13</v>
          </cell>
          <cell r="AJ273">
            <v>0.13</v>
          </cell>
          <cell r="AR273">
            <v>0.17625000000000002</v>
          </cell>
          <cell r="AS273">
            <v>0.13677362908194701</v>
          </cell>
          <cell r="AT273">
            <v>0.13</v>
          </cell>
          <cell r="AU273">
            <v>0.13</v>
          </cell>
          <cell r="AV273">
            <v>0.13</v>
          </cell>
        </row>
        <row r="274">
          <cell r="A274" t="str">
            <v xml:space="preserve">  Infrastructure and other</v>
          </cell>
          <cell r="Q274">
            <v>0.49644147488245488</v>
          </cell>
          <cell r="R274">
            <v>0.53499999999999992</v>
          </cell>
          <cell r="S274">
            <v>0.53</v>
          </cell>
          <cell r="T274">
            <v>0.57000000000000006</v>
          </cell>
          <cell r="V274">
            <v>0.58671412727752847</v>
          </cell>
          <cell r="W274">
            <v>0.69507671054770026</v>
          </cell>
          <cell r="X274">
            <v>0.66792316926770701</v>
          </cell>
          <cell r="Y274">
            <v>0.64</v>
          </cell>
          <cell r="AB274">
            <v>0.64</v>
          </cell>
          <cell r="AC274">
            <v>0.64</v>
          </cell>
          <cell r="AD274">
            <v>0.64</v>
          </cell>
          <cell r="AE274">
            <v>0.64</v>
          </cell>
          <cell r="AG274">
            <v>0.64</v>
          </cell>
          <cell r="AH274">
            <v>0.64</v>
          </cell>
          <cell r="AI274">
            <v>0.64</v>
          </cell>
          <cell r="AJ274">
            <v>0.64</v>
          </cell>
          <cell r="AR274">
            <v>0.53286036872061371</v>
          </cell>
          <cell r="AS274">
            <v>0.64742850177323397</v>
          </cell>
          <cell r="AT274">
            <v>0.64</v>
          </cell>
          <cell r="AU274">
            <v>0.64</v>
          </cell>
          <cell r="AV274">
            <v>0.64</v>
          </cell>
        </row>
        <row r="276">
          <cell r="A276" t="str">
            <v>Other Metrics:</v>
          </cell>
        </row>
        <row r="277">
          <cell r="A277" t="str">
            <v>NPAC Revenue</v>
          </cell>
          <cell r="AP277">
            <v>84.5</v>
          </cell>
          <cell r="AQ277">
            <v>130</v>
          </cell>
          <cell r="AR277">
            <v>188.8</v>
          </cell>
        </row>
        <row r="278">
          <cell r="A278" t="str">
            <v>NPAC Revenue % of Total</v>
          </cell>
          <cell r="O278">
            <v>0.78787401288477033</v>
          </cell>
          <cell r="T278">
            <v>0.77865624059158089</v>
          </cell>
          <cell r="AP278">
            <v>0.75653801043932922</v>
          </cell>
          <cell r="AQ278">
            <v>0.78787401288477033</v>
          </cell>
          <cell r="AR278">
            <v>0.77865624059158089</v>
          </cell>
        </row>
        <row r="279">
          <cell r="A279" t="str">
            <v>US Revenue</v>
          </cell>
          <cell r="AP279">
            <v>106.1</v>
          </cell>
          <cell r="AQ279">
            <v>159.80000000000001</v>
          </cell>
          <cell r="AR279">
            <v>235.5</v>
          </cell>
        </row>
        <row r="280">
          <cell r="A280" t="str">
            <v>US Revenue % of Total</v>
          </cell>
          <cell r="O280">
            <v>0.96847897891527934</v>
          </cell>
          <cell r="T280">
            <v>0.97125818145824827</v>
          </cell>
          <cell r="AP280">
            <v>0.94992524151021096</v>
          </cell>
          <cell r="AQ280">
            <v>0.96847897891527934</v>
          </cell>
          <cell r="AR280">
            <v>0.97125818145824827</v>
          </cell>
        </row>
        <row r="281">
          <cell r="A281" t="str">
            <v>Non-US Revenue</v>
          </cell>
          <cell r="AP281">
            <v>5.6</v>
          </cell>
          <cell r="AQ281">
            <v>5.2</v>
          </cell>
          <cell r="AR281">
            <v>7</v>
          </cell>
        </row>
        <row r="282">
          <cell r="A282" t="str">
            <v>Non-US Revenue % of Total</v>
          </cell>
          <cell r="O282">
            <v>3.1514960515390815E-2</v>
          </cell>
          <cell r="T282">
            <v>2.8869669937187849E-2</v>
          </cell>
          <cell r="AP282">
            <v>5.0137430277636015E-2</v>
          </cell>
          <cell r="AQ282">
            <v>3.1514960515390815E-2</v>
          </cell>
          <cell r="AR282">
            <v>2.8869669937187849E-2</v>
          </cell>
        </row>
        <row r="284">
          <cell r="A284" t="str">
            <v>Common Short Codes Under Mgmt</v>
          </cell>
          <cell r="N284">
            <v>333.33333333333331</v>
          </cell>
          <cell r="O284">
            <v>400</v>
          </cell>
          <cell r="R284">
            <v>769.23076923076917</v>
          </cell>
          <cell r="S284">
            <v>1000</v>
          </cell>
          <cell r="T284">
            <v>1200</v>
          </cell>
          <cell r="V284">
            <v>1500</v>
          </cell>
          <cell r="W284">
            <v>1700</v>
          </cell>
          <cell r="X284">
            <v>2000</v>
          </cell>
          <cell r="Y284">
            <v>2100</v>
          </cell>
          <cell r="AB284">
            <v>2300</v>
          </cell>
          <cell r="AC284">
            <v>2500</v>
          </cell>
          <cell r="AD284">
            <v>2700</v>
          </cell>
        </row>
        <row r="285">
          <cell r="A285" t="str">
            <v>Domain Names Under Mgmt (Millions)</v>
          </cell>
          <cell r="S285">
            <v>2.2000000000000002</v>
          </cell>
          <cell r="T285">
            <v>2.4</v>
          </cell>
          <cell r="V285">
            <v>2.5</v>
          </cell>
          <cell r="W285">
            <v>2.6</v>
          </cell>
          <cell r="X285">
            <v>2.8</v>
          </cell>
          <cell r="Y285">
            <v>2.9</v>
          </cell>
        </row>
        <row r="287">
          <cell r="A287" t="str">
            <v>Wireless Transactions % of Total</v>
          </cell>
          <cell r="S287">
            <v>0.5</v>
          </cell>
          <cell r="T287">
            <v>0.55000000000000004</v>
          </cell>
          <cell r="V287">
            <v>0.52</v>
          </cell>
          <cell r="W287">
            <v>0.56000000000000005</v>
          </cell>
          <cell r="X287">
            <v>0.56999999999999995</v>
          </cell>
          <cell r="Y287">
            <v>0.56999999999999995</v>
          </cell>
          <cell r="AR287">
            <v>0.55000000000000004</v>
          </cell>
        </row>
        <row r="288">
          <cell r="A288" t="str">
            <v>Carrier M&amp;A Transactions % of Total</v>
          </cell>
          <cell r="V288">
            <v>0.05</v>
          </cell>
          <cell r="W288">
            <v>0.05</v>
          </cell>
          <cell r="X288">
            <v>0.15</v>
          </cell>
          <cell r="Y288">
            <v>0.09</v>
          </cell>
          <cell r="AR288" t="str">
            <v>na</v>
          </cell>
          <cell r="AS288">
            <v>0.09</v>
          </cell>
          <cell r="AT288">
            <v>0.1</v>
          </cell>
        </row>
        <row r="289">
          <cell r="A289" t="str">
            <v>VoIP Transactions % of Total</v>
          </cell>
          <cell r="T289">
            <v>0.1</v>
          </cell>
          <cell r="V289">
            <v>0.17</v>
          </cell>
          <cell r="W289">
            <v>0.13</v>
          </cell>
          <cell r="X289">
            <v>0.21</v>
          </cell>
          <cell r="Y289">
            <v>0.16</v>
          </cell>
          <cell r="AR289">
            <v>0.1</v>
          </cell>
        </row>
        <row r="291">
          <cell r="A291" t="str">
            <v>Next Generation Messaging</v>
          </cell>
        </row>
        <row r="292">
          <cell r="A292" t="str">
            <v>Revenue</v>
          </cell>
        </row>
        <row r="293">
          <cell r="A293" t="str">
            <v>Operating Income</v>
          </cell>
        </row>
        <row r="294">
          <cell r="A294" t="str">
            <v xml:space="preserve">  # of operators</v>
          </cell>
          <cell r="Y294">
            <v>17</v>
          </cell>
          <cell r="AB294">
            <v>26</v>
          </cell>
        </row>
        <row r="295">
          <cell r="A295" t="str">
            <v xml:space="preserve">  # of subscribers</v>
          </cell>
          <cell r="AB295">
            <v>300</v>
          </cell>
        </row>
        <row r="297">
          <cell r="A297" t="str">
            <v>Total HC</v>
          </cell>
          <cell r="R297">
            <v>483</v>
          </cell>
          <cell r="S297">
            <v>491</v>
          </cell>
          <cell r="T297">
            <v>502</v>
          </cell>
          <cell r="V297">
            <v>498</v>
          </cell>
          <cell r="W297">
            <v>614</v>
          </cell>
          <cell r="AR297">
            <v>502</v>
          </cell>
        </row>
        <row r="298">
          <cell r="A298" t="str">
            <v>Sales &amp; Marketing HC</v>
          </cell>
          <cell r="T298">
            <v>94</v>
          </cell>
          <cell r="AR298">
            <v>94</v>
          </cell>
        </row>
        <row r="301">
          <cell r="A301" t="str">
            <v>julie.santoriello@morganstanley.com     (212) 761-8582</v>
          </cell>
        </row>
        <row r="302">
          <cell r="A302" t="str">
            <v>IT SERVICES</v>
          </cell>
        </row>
        <row r="303">
          <cell r="A303" t="str">
            <v>Neustar</v>
          </cell>
        </row>
        <row r="304">
          <cell r="A304" t="str">
            <v>Financial Position, Actual and Estimated</v>
          </cell>
        </row>
        <row r="306">
          <cell r="A306" t="str">
            <v>Fiscal Year Ended December 31</v>
          </cell>
          <cell r="B306" t="str">
            <v>2002</v>
          </cell>
          <cell r="G306" t="str">
            <v>2003</v>
          </cell>
          <cell r="L306" t="str">
            <v>2004</v>
          </cell>
          <cell r="Q306" t="str">
            <v>2005</v>
          </cell>
          <cell r="V306" t="str">
            <v>2006A</v>
          </cell>
          <cell r="AB306" t="str">
            <v>2007A</v>
          </cell>
          <cell r="AG306" t="str">
            <v>2008E</v>
          </cell>
        </row>
        <row r="307">
          <cell r="A307" t="str">
            <v>($ in millions, except per share data)</v>
          </cell>
          <cell r="B307" t="str">
            <v>3/02</v>
          </cell>
          <cell r="C307" t="str">
            <v>6/02</v>
          </cell>
          <cell r="D307" t="str">
            <v>9/02</v>
          </cell>
          <cell r="E307" t="str">
            <v>12/02</v>
          </cell>
          <cell r="G307" t="str">
            <v>3/03</v>
          </cell>
          <cell r="H307" t="str">
            <v>6/03</v>
          </cell>
          <cell r="I307" t="str">
            <v>9/03</v>
          </cell>
          <cell r="J307" t="str">
            <v>12/03</v>
          </cell>
          <cell r="L307" t="str">
            <v>3/04</v>
          </cell>
          <cell r="M307" t="str">
            <v>6/04</v>
          </cell>
          <cell r="N307" t="str">
            <v>9/04</v>
          </cell>
          <cell r="O307" t="str">
            <v>12/04</v>
          </cell>
          <cell r="Q307" t="str">
            <v>3/05</v>
          </cell>
          <cell r="R307" t="str">
            <v>6/05</v>
          </cell>
          <cell r="S307" t="str">
            <v>9/05</v>
          </cell>
          <cell r="T307" t="str">
            <v>12/05</v>
          </cell>
          <cell r="V307" t="str">
            <v>3/06A</v>
          </cell>
          <cell r="W307" t="str">
            <v>6/06A</v>
          </cell>
          <cell r="X307" t="str">
            <v>9/06A</v>
          </cell>
          <cell r="Y307" t="str">
            <v>12/06A</v>
          </cell>
          <cell r="AB307" t="str">
            <v>3/07A</v>
          </cell>
          <cell r="AC307" t="str">
            <v>6/07A</v>
          </cell>
          <cell r="AD307" t="str">
            <v>9/07A</v>
          </cell>
          <cell r="AE307" t="str">
            <v>12/07A</v>
          </cell>
          <cell r="AG307" t="str">
            <v>3/08E</v>
          </cell>
          <cell r="AH307" t="str">
            <v>6/08E</v>
          </cell>
          <cell r="AI307" t="str">
            <v>9/08E</v>
          </cell>
          <cell r="AJ307" t="str">
            <v>12/08E</v>
          </cell>
          <cell r="AM307" t="str">
            <v>2000</v>
          </cell>
          <cell r="AN307" t="str">
            <v>2001</v>
          </cell>
          <cell r="AO307" t="str">
            <v>2002</v>
          </cell>
          <cell r="AP307" t="str">
            <v>2003</v>
          </cell>
          <cell r="AQ307" t="str">
            <v>2004</v>
          </cell>
          <cell r="AR307" t="str">
            <v>2005A</v>
          </cell>
          <cell r="AS307" t="str">
            <v>2006A</v>
          </cell>
          <cell r="AT307" t="str">
            <v>2007A</v>
          </cell>
          <cell r="AU307" t="str">
            <v>2008E</v>
          </cell>
          <cell r="AV307" t="str">
            <v>2009E</v>
          </cell>
          <cell r="AW307" t="str">
            <v>2010E</v>
          </cell>
          <cell r="AX307" t="str">
            <v>2011E</v>
          </cell>
          <cell r="AY307" t="str">
            <v>2012E</v>
          </cell>
          <cell r="AZ307" t="str">
            <v>2013E</v>
          </cell>
          <cell r="BA307" t="str">
            <v>2014E</v>
          </cell>
          <cell r="BB307" t="str">
            <v>2015E</v>
          </cell>
          <cell r="BC307" t="str">
            <v>2016E</v>
          </cell>
          <cell r="BD307" t="str">
            <v>2017E</v>
          </cell>
          <cell r="BE307" t="str">
            <v>2018E</v>
          </cell>
        </row>
        <row r="308">
          <cell r="A308" t="str">
            <v>Assets</v>
          </cell>
        </row>
        <row r="309">
          <cell r="A309" t="str">
            <v xml:space="preserve">  Cash and Equivalents</v>
          </cell>
          <cell r="J309">
            <v>60.231999999999999</v>
          </cell>
          <cell r="O309">
            <v>19.018999999999998</v>
          </cell>
          <cell r="Q309">
            <v>23.381</v>
          </cell>
          <cell r="R309">
            <v>15.002000000000001</v>
          </cell>
          <cell r="S309">
            <v>16.029</v>
          </cell>
          <cell r="T309">
            <v>27.529</v>
          </cell>
          <cell r="V309">
            <v>16.001999999999999</v>
          </cell>
          <cell r="W309">
            <v>25.463999999999999</v>
          </cell>
          <cell r="X309">
            <v>27.055</v>
          </cell>
          <cell r="Y309">
            <v>39.241999999999997</v>
          </cell>
          <cell r="AB309">
            <v>54.883000000000003</v>
          </cell>
          <cell r="AC309">
            <v>92.962000000000003</v>
          </cell>
          <cell r="AD309">
            <v>118.381</v>
          </cell>
          <cell r="AE309">
            <v>171.078</v>
          </cell>
          <cell r="AG309">
            <v>171.91695678292899</v>
          </cell>
          <cell r="AH309">
            <v>204.29903800431777</v>
          </cell>
          <cell r="AI309">
            <v>169.14482884699049</v>
          </cell>
          <cell r="AJ309">
            <v>138.16179277648675</v>
          </cell>
          <cell r="AM309">
            <v>32.622999999999998</v>
          </cell>
          <cell r="AN309">
            <v>32.622999999999998</v>
          </cell>
          <cell r="AO309">
            <v>15.746999999999996</v>
          </cell>
          <cell r="AP309">
            <v>60.231999999999999</v>
          </cell>
          <cell r="AQ309">
            <v>19.018999999999998</v>
          </cell>
          <cell r="AR309">
            <v>27.529</v>
          </cell>
          <cell r="AS309">
            <v>39.241999999999997</v>
          </cell>
          <cell r="AT309">
            <v>171.078</v>
          </cell>
          <cell r="AU309">
            <v>138.16179277648675</v>
          </cell>
          <cell r="AV309">
            <v>168.9862591493029</v>
          </cell>
          <cell r="AW309">
            <v>161.45358169106569</v>
          </cell>
          <cell r="AX309">
            <v>130.48413542848809</v>
          </cell>
          <cell r="AY309">
            <v>104.9199827488149</v>
          </cell>
          <cell r="AZ309">
            <v>99.107787999193533</v>
          </cell>
          <cell r="BA309">
            <v>76.086665402031912</v>
          </cell>
          <cell r="BB309">
            <v>78.296315030774792</v>
          </cell>
          <cell r="BC309">
            <v>93.777566044338357</v>
          </cell>
          <cell r="BD309">
            <v>120.81417206643954</v>
          </cell>
          <cell r="BE309">
            <v>153.46444304345579</v>
          </cell>
        </row>
        <row r="310">
          <cell r="A310" t="str">
            <v xml:space="preserve">  Restricted Cash</v>
          </cell>
          <cell r="J310">
            <v>0</v>
          </cell>
          <cell r="O310">
            <v>4.835</v>
          </cell>
          <cell r="Q310">
            <v>3.5270000000000001</v>
          </cell>
          <cell r="R310">
            <v>2.35</v>
          </cell>
          <cell r="S310">
            <v>1.365</v>
          </cell>
          <cell r="T310">
            <v>0.374</v>
          </cell>
          <cell r="V310">
            <v>0.378</v>
          </cell>
          <cell r="W310">
            <v>0.38300000000000001</v>
          </cell>
          <cell r="X310">
            <v>0.38800000000000001</v>
          </cell>
          <cell r="Y310">
            <v>0</v>
          </cell>
          <cell r="AB310">
            <v>0.1</v>
          </cell>
          <cell r="AC310">
            <v>0.13700000000000001</v>
          </cell>
          <cell r="AD310">
            <v>0.13900000000000001</v>
          </cell>
          <cell r="AE310">
            <v>0.48799999999999999</v>
          </cell>
          <cell r="AG310">
            <v>0.48799999999999999</v>
          </cell>
          <cell r="AH310">
            <v>0.48799999999999999</v>
          </cell>
          <cell r="AI310">
            <v>0.48799999999999999</v>
          </cell>
          <cell r="AJ310">
            <v>0.48799999999999999</v>
          </cell>
          <cell r="AP310">
            <v>0</v>
          </cell>
          <cell r="AQ310">
            <v>4.835</v>
          </cell>
          <cell r="AR310">
            <v>0.374</v>
          </cell>
          <cell r="AS310">
            <v>0</v>
          </cell>
          <cell r="AT310">
            <v>0.48799999999999999</v>
          </cell>
          <cell r="AU310">
            <v>0.48799999999999999</v>
          </cell>
          <cell r="AV310">
            <v>0.48799999999999999</v>
          </cell>
          <cell r="AW310">
            <v>0.48799999999999999</v>
          </cell>
          <cell r="AX310">
            <v>0.48799999999999999</v>
          </cell>
          <cell r="AY310">
            <v>0.48799999999999999</v>
          </cell>
          <cell r="AZ310">
            <v>0.48799999999999999</v>
          </cell>
          <cell r="BA310">
            <v>0.48799999999999999</v>
          </cell>
          <cell r="BB310">
            <v>0.48799999999999999</v>
          </cell>
          <cell r="BC310">
            <v>0.48799999999999999</v>
          </cell>
          <cell r="BD310">
            <v>0.48799999999999999</v>
          </cell>
          <cell r="BE310">
            <v>0.48799999999999999</v>
          </cell>
        </row>
        <row r="311">
          <cell r="A311" t="str">
            <v xml:space="preserve">  Short term Investment </v>
          </cell>
          <cell r="J311">
            <v>3.7549999999999999</v>
          </cell>
          <cell r="O311">
            <v>44.91</v>
          </cell>
          <cell r="Q311">
            <v>52.21</v>
          </cell>
          <cell r="R311">
            <v>66.197999999999993</v>
          </cell>
          <cell r="S311">
            <v>68.25</v>
          </cell>
          <cell r="T311">
            <v>75.945999999999998</v>
          </cell>
          <cell r="V311">
            <v>97.471999999999994</v>
          </cell>
          <cell r="W311">
            <v>74.266000000000005</v>
          </cell>
          <cell r="X311">
            <v>111.45099999999999</v>
          </cell>
          <cell r="Y311">
            <v>19.010000000000002</v>
          </cell>
          <cell r="AB311">
            <v>17.209</v>
          </cell>
          <cell r="AC311">
            <v>17.489000000000001</v>
          </cell>
          <cell r="AD311">
            <v>27.625</v>
          </cell>
          <cell r="AE311">
            <v>27.6</v>
          </cell>
          <cell r="AG311">
            <v>27.6</v>
          </cell>
          <cell r="AH311">
            <v>27.6</v>
          </cell>
          <cell r="AI311">
            <v>27.6</v>
          </cell>
          <cell r="AJ311">
            <v>27.6</v>
          </cell>
          <cell r="AO311">
            <v>0</v>
          </cell>
          <cell r="AP311">
            <v>3.7549999999999999</v>
          </cell>
          <cell r="AQ311">
            <v>44.91</v>
          </cell>
          <cell r="AR311">
            <v>75.945999999999998</v>
          </cell>
          <cell r="AS311">
            <v>19.010000000000002</v>
          </cell>
          <cell r="AT311">
            <v>27.6</v>
          </cell>
          <cell r="AU311">
            <v>27.6</v>
          </cell>
          <cell r="AV311">
            <v>27.6</v>
          </cell>
          <cell r="AW311">
            <v>27.6</v>
          </cell>
          <cell r="AX311">
            <v>27.6</v>
          </cell>
          <cell r="AY311">
            <v>27.6</v>
          </cell>
          <cell r="AZ311">
            <v>27.6</v>
          </cell>
          <cell r="BA311">
            <v>27.6</v>
          </cell>
          <cell r="BB311">
            <v>27.6</v>
          </cell>
          <cell r="BC311">
            <v>27.6</v>
          </cell>
          <cell r="BD311">
            <v>27.6</v>
          </cell>
          <cell r="BE311">
            <v>27.6</v>
          </cell>
        </row>
        <row r="312">
          <cell r="A312" t="str">
            <v xml:space="preserve">        A/R - Billed</v>
          </cell>
          <cell r="J312">
            <v>23.863</v>
          </cell>
          <cell r="O312">
            <v>29.170999999999999</v>
          </cell>
          <cell r="Q312">
            <v>34.597999999999999</v>
          </cell>
          <cell r="R312">
            <v>29.077000000000002</v>
          </cell>
          <cell r="S312">
            <v>26.408000000000001</v>
          </cell>
          <cell r="T312">
            <v>30.981999999999999</v>
          </cell>
          <cell r="V312">
            <v>44.444000000000003</v>
          </cell>
          <cell r="W312">
            <v>43.871000000000002</v>
          </cell>
          <cell r="X312">
            <v>46.378999999999998</v>
          </cell>
          <cell r="Y312">
            <v>52.9</v>
          </cell>
          <cell r="AB312">
            <v>62.211999999999996</v>
          </cell>
          <cell r="AC312">
            <v>59.432999999999993</v>
          </cell>
          <cell r="AD312">
            <v>71.85299999999998</v>
          </cell>
          <cell r="AE312">
            <v>74.651999999999987</v>
          </cell>
          <cell r="AG312">
            <v>71.747150222222217</v>
          </cell>
          <cell r="AH312">
            <v>75.567893333333345</v>
          </cell>
          <cell r="AI312">
            <v>83.78396444444445</v>
          </cell>
          <cell r="AJ312">
            <v>89.364370666666687</v>
          </cell>
          <cell r="AO312">
            <v>0</v>
          </cell>
          <cell r="AP312">
            <v>23.863</v>
          </cell>
          <cell r="AQ312">
            <v>29.170999999999999</v>
          </cell>
          <cell r="AR312">
            <v>30.981999999999999</v>
          </cell>
          <cell r="AS312">
            <v>52.9</v>
          </cell>
          <cell r="AT312">
            <v>74.651999999999987</v>
          </cell>
          <cell r="AU312">
            <v>89.364370666666687</v>
          </cell>
          <cell r="AV312">
            <v>93.553602388888891</v>
          </cell>
          <cell r="AW312">
            <v>110.3932508188889</v>
          </cell>
          <cell r="AX312">
            <v>126.9522384417222</v>
          </cell>
          <cell r="AY312">
            <v>143.45602943914608</v>
          </cell>
          <cell r="AZ312">
            <v>160.67075297184363</v>
          </cell>
          <cell r="BA312">
            <v>176.737828269028</v>
          </cell>
          <cell r="BB312">
            <v>192.64423281324054</v>
          </cell>
          <cell r="BC312">
            <v>209.98221376643221</v>
          </cell>
          <cell r="BD312">
            <v>224.6809687300825</v>
          </cell>
          <cell r="BE312">
            <v>235.91501716658661</v>
          </cell>
        </row>
        <row r="313">
          <cell r="A313" t="str">
            <v xml:space="preserve">        A/R - Unbilled</v>
          </cell>
          <cell r="J313">
            <v>1.119</v>
          </cell>
          <cell r="O313">
            <v>0.98</v>
          </cell>
          <cell r="Q313">
            <v>1.9379999999999999</v>
          </cell>
          <cell r="R313">
            <v>3.2519999999999998</v>
          </cell>
          <cell r="S313">
            <v>5.2119999999999997</v>
          </cell>
          <cell r="T313">
            <v>6.3940000000000001</v>
          </cell>
          <cell r="V313">
            <v>7.702</v>
          </cell>
          <cell r="W313">
            <v>1.0640000000000001</v>
          </cell>
          <cell r="X313">
            <v>0.501</v>
          </cell>
          <cell r="Y313">
            <v>1</v>
          </cell>
          <cell r="AB313">
            <v>1</v>
          </cell>
          <cell r="AC313">
            <v>1</v>
          </cell>
          <cell r="AD313">
            <v>1</v>
          </cell>
          <cell r="AE313">
            <v>1</v>
          </cell>
          <cell r="AG313">
            <v>1</v>
          </cell>
          <cell r="AH313">
            <v>1</v>
          </cell>
          <cell r="AI313">
            <v>1</v>
          </cell>
          <cell r="AJ313">
            <v>1</v>
          </cell>
          <cell r="AO313">
            <v>0</v>
          </cell>
          <cell r="AP313">
            <v>1.119</v>
          </cell>
          <cell r="AQ313">
            <v>0.98</v>
          </cell>
          <cell r="AR313">
            <v>6.3940000000000001</v>
          </cell>
          <cell r="AS313">
            <v>1</v>
          </cell>
          <cell r="AT313">
            <v>1</v>
          </cell>
          <cell r="AU313">
            <v>1</v>
          </cell>
          <cell r="AV313">
            <v>1</v>
          </cell>
          <cell r="AW313">
            <v>1</v>
          </cell>
          <cell r="AX313">
            <v>1</v>
          </cell>
          <cell r="AY313">
            <v>1</v>
          </cell>
          <cell r="AZ313">
            <v>1</v>
          </cell>
          <cell r="BA313">
            <v>1</v>
          </cell>
          <cell r="BB313">
            <v>1</v>
          </cell>
          <cell r="BC313">
            <v>1</v>
          </cell>
          <cell r="BD313">
            <v>1</v>
          </cell>
          <cell r="BE313">
            <v>1</v>
          </cell>
        </row>
        <row r="314">
          <cell r="A314" t="str">
            <v xml:space="preserve">  Total Accounts Receivable</v>
          </cell>
          <cell r="B314">
            <v>0</v>
          </cell>
          <cell r="C314">
            <v>0</v>
          </cell>
          <cell r="D314">
            <v>0</v>
          </cell>
          <cell r="E314">
            <v>0</v>
          </cell>
          <cell r="G314">
            <v>0</v>
          </cell>
          <cell r="H314">
            <v>0</v>
          </cell>
          <cell r="I314">
            <v>0</v>
          </cell>
          <cell r="J314">
            <v>24.981999999999999</v>
          </cell>
          <cell r="O314">
            <v>30.151</v>
          </cell>
          <cell r="Q314">
            <v>36.536000000000001</v>
          </cell>
          <cell r="R314">
            <v>32.329000000000001</v>
          </cell>
          <cell r="S314">
            <v>31.62</v>
          </cell>
          <cell r="T314">
            <v>37.375999999999998</v>
          </cell>
          <cell r="V314">
            <v>52.146000000000001</v>
          </cell>
          <cell r="W314">
            <v>44.935000000000002</v>
          </cell>
          <cell r="X314">
            <v>46.879999999999995</v>
          </cell>
          <cell r="Y314">
            <v>53.107999999999997</v>
          </cell>
          <cell r="AB314">
            <v>62.212000000000003</v>
          </cell>
          <cell r="AC314">
            <v>59.433</v>
          </cell>
          <cell r="AD314">
            <v>71.852999999999994</v>
          </cell>
          <cell r="AE314">
            <v>74.652000000000001</v>
          </cell>
          <cell r="AG314">
            <v>72.747150222222217</v>
          </cell>
          <cell r="AH314">
            <v>76.567893333333345</v>
          </cell>
          <cell r="AI314">
            <v>84.78396444444445</v>
          </cell>
          <cell r="AJ314">
            <v>90.364370666666687</v>
          </cell>
          <cell r="AO314">
            <v>0</v>
          </cell>
          <cell r="AP314">
            <v>24.981999999999999</v>
          </cell>
          <cell r="AQ314">
            <v>30.151</v>
          </cell>
          <cell r="AR314">
            <v>37.375999999999998</v>
          </cell>
          <cell r="AS314">
            <v>53.107999999999997</v>
          </cell>
          <cell r="AT314">
            <v>74.652000000000001</v>
          </cell>
          <cell r="AU314">
            <v>90.364370666666687</v>
          </cell>
          <cell r="AV314">
            <v>94.553602388888891</v>
          </cell>
          <cell r="AW314">
            <v>111.3932508188889</v>
          </cell>
          <cell r="AX314">
            <v>127.9522384417222</v>
          </cell>
          <cell r="AY314">
            <v>144.45602943914608</v>
          </cell>
          <cell r="AZ314">
            <v>161.67075297184363</v>
          </cell>
          <cell r="BA314">
            <v>177.737828269028</v>
          </cell>
          <cell r="BB314">
            <v>193.64423281324054</v>
          </cell>
          <cell r="BC314">
            <v>210.98221376643221</v>
          </cell>
          <cell r="BD314">
            <v>225.6809687300825</v>
          </cell>
          <cell r="BE314">
            <v>236.91501716658661</v>
          </cell>
        </row>
        <row r="315">
          <cell r="A315" t="str">
            <v xml:space="preserve">   Securitized Notes Receivable</v>
          </cell>
          <cell r="J315">
            <v>4.0540000000000003</v>
          </cell>
          <cell r="O315">
            <v>3.3250000000000002</v>
          </cell>
          <cell r="Q315">
            <v>2.7160000000000002</v>
          </cell>
          <cell r="R315">
            <v>2.3220000000000001</v>
          </cell>
          <cell r="S315">
            <v>1.704</v>
          </cell>
          <cell r="T315">
            <v>1.0740000000000001</v>
          </cell>
          <cell r="V315">
            <v>0.434</v>
          </cell>
          <cell r="W315">
            <v>1.9159999999999999</v>
          </cell>
          <cell r="X315">
            <v>0</v>
          </cell>
          <cell r="Y315">
            <v>0.81</v>
          </cell>
          <cell r="AB315">
            <v>0.72099999999999997</v>
          </cell>
          <cell r="AC315">
            <v>0.27300000000000002</v>
          </cell>
          <cell r="AD315">
            <v>0.247</v>
          </cell>
          <cell r="AE315">
            <v>0.247</v>
          </cell>
          <cell r="AG315">
            <v>0.247</v>
          </cell>
          <cell r="AH315">
            <v>0.247</v>
          </cell>
          <cell r="AI315">
            <v>0.247</v>
          </cell>
          <cell r="AJ315">
            <v>0.247</v>
          </cell>
          <cell r="AO315">
            <v>0</v>
          </cell>
          <cell r="AP315">
            <v>4.0540000000000003</v>
          </cell>
          <cell r="AQ315">
            <v>3.3250000000000002</v>
          </cell>
          <cell r="AR315">
            <v>1.0740000000000001</v>
          </cell>
          <cell r="AS315">
            <v>0.81</v>
          </cell>
          <cell r="AT315">
            <v>0.247</v>
          </cell>
          <cell r="AU315">
            <v>0.247</v>
          </cell>
          <cell r="AV315">
            <v>0.247</v>
          </cell>
          <cell r="AW315">
            <v>0.247</v>
          </cell>
          <cell r="AX315">
            <v>0.247</v>
          </cell>
          <cell r="AY315">
            <v>0.247</v>
          </cell>
          <cell r="AZ315">
            <v>0.247</v>
          </cell>
          <cell r="BA315">
            <v>0.247</v>
          </cell>
          <cell r="BB315">
            <v>0.247</v>
          </cell>
          <cell r="BC315">
            <v>0.247</v>
          </cell>
          <cell r="BD315">
            <v>0.247</v>
          </cell>
          <cell r="BE315">
            <v>0.247</v>
          </cell>
        </row>
        <row r="316">
          <cell r="A316" t="str">
            <v xml:space="preserve">  Notes Receivable</v>
          </cell>
          <cell r="J316">
            <v>0.92200000000000004</v>
          </cell>
          <cell r="O316">
            <v>0.96499999999999997</v>
          </cell>
          <cell r="Q316">
            <v>0.92</v>
          </cell>
          <cell r="R316">
            <v>0.47499999999999998</v>
          </cell>
          <cell r="S316">
            <v>0.437</v>
          </cell>
          <cell r="T316">
            <v>0</v>
          </cell>
          <cell r="V316">
            <v>0</v>
          </cell>
          <cell r="W316">
            <v>0</v>
          </cell>
          <cell r="X316">
            <v>1.954</v>
          </cell>
          <cell r="Y316">
            <v>1.994</v>
          </cell>
          <cell r="AB316">
            <v>2.0339999999999998</v>
          </cell>
          <cell r="AC316">
            <v>2.0750000000000002</v>
          </cell>
          <cell r="AD316">
            <v>2.1160000000000001</v>
          </cell>
          <cell r="AE316">
            <v>2.1160000000000001</v>
          </cell>
          <cell r="AG316">
            <v>2.1160000000000001</v>
          </cell>
          <cell r="AH316">
            <v>2.1160000000000001</v>
          </cell>
          <cell r="AI316">
            <v>2.1160000000000001</v>
          </cell>
          <cell r="AJ316">
            <v>2.1160000000000001</v>
          </cell>
          <cell r="AO316">
            <v>0</v>
          </cell>
          <cell r="AP316">
            <v>0.92200000000000004</v>
          </cell>
          <cell r="AQ316">
            <v>0.96499999999999997</v>
          </cell>
          <cell r="AR316">
            <v>0</v>
          </cell>
          <cell r="AS316">
            <v>1.994</v>
          </cell>
          <cell r="AT316">
            <v>2.1160000000000001</v>
          </cell>
          <cell r="AU316">
            <v>2.1160000000000001</v>
          </cell>
          <cell r="AV316">
            <v>2.1160000000000001</v>
          </cell>
          <cell r="AW316">
            <v>2.1160000000000001</v>
          </cell>
          <cell r="AX316">
            <v>2.1160000000000001</v>
          </cell>
          <cell r="AY316">
            <v>2.1160000000000001</v>
          </cell>
          <cell r="AZ316">
            <v>2.1160000000000001</v>
          </cell>
          <cell r="BA316">
            <v>2.1160000000000001</v>
          </cell>
          <cell r="BB316">
            <v>2.1160000000000001</v>
          </cell>
          <cell r="BC316">
            <v>2.1160000000000001</v>
          </cell>
          <cell r="BD316">
            <v>2.1160000000000001</v>
          </cell>
          <cell r="BE316">
            <v>2.1160000000000001</v>
          </cell>
        </row>
        <row r="317">
          <cell r="A317" t="str">
            <v xml:space="preserve">  Prepaid Expenses &amp; Other</v>
          </cell>
          <cell r="J317">
            <v>2.2229999999999999</v>
          </cell>
          <cell r="O317">
            <v>3.7469999999999999</v>
          </cell>
          <cell r="Q317">
            <v>4.1680000000000001</v>
          </cell>
          <cell r="R317">
            <v>3.4990000000000001</v>
          </cell>
          <cell r="S317">
            <v>5.66</v>
          </cell>
          <cell r="T317">
            <v>8.0540000000000003</v>
          </cell>
          <cell r="V317">
            <v>5.8659999999999997</v>
          </cell>
          <cell r="W317">
            <v>7.2830000000000004</v>
          </cell>
          <cell r="X317">
            <v>7.6210000000000004</v>
          </cell>
          <cell r="Y317">
            <v>6.9450000000000003</v>
          </cell>
          <cell r="AB317">
            <v>7.6559999999999997</v>
          </cell>
          <cell r="AC317">
            <v>10.004</v>
          </cell>
          <cell r="AD317">
            <v>10.068</v>
          </cell>
          <cell r="AE317">
            <v>11.447999999999999</v>
          </cell>
          <cell r="AG317">
            <v>10.884815114204196</v>
          </cell>
          <cell r="AH317">
            <v>11.464462978049706</v>
          </cell>
          <cell r="AI317">
            <v>12.71092941933143</v>
          </cell>
          <cell r="AJ317">
            <v>13.557537121559443</v>
          </cell>
          <cell r="AO317">
            <v>0</v>
          </cell>
          <cell r="AP317">
            <v>2.2229999999999999</v>
          </cell>
          <cell r="AQ317">
            <v>3.7469999999999999</v>
          </cell>
          <cell r="AR317">
            <v>8.0540000000000003</v>
          </cell>
          <cell r="AS317">
            <v>6.9450000000000003</v>
          </cell>
          <cell r="AT317">
            <v>11.447999999999999</v>
          </cell>
          <cell r="AU317">
            <v>13.557537121559443</v>
          </cell>
          <cell r="AV317">
            <v>16.119376494721976</v>
          </cell>
          <cell r="AW317">
            <v>19.020864263771934</v>
          </cell>
          <cell r="AX317">
            <v>21.873993903337723</v>
          </cell>
          <cell r="AY317">
            <v>24.717613110771623</v>
          </cell>
          <cell r="AZ317">
            <v>27.683726684064219</v>
          </cell>
          <cell r="BA317">
            <v>30.452099352470643</v>
          </cell>
          <cell r="BB317">
            <v>33.192788294193001</v>
          </cell>
          <cell r="BC317">
            <v>36.180139240670378</v>
          </cell>
          <cell r="BD317">
            <v>38.712748987517308</v>
          </cell>
          <cell r="BE317">
            <v>40.648386436893176</v>
          </cell>
        </row>
        <row r="318">
          <cell r="A318" t="str">
            <v xml:space="preserve">  Deferred Costs</v>
          </cell>
          <cell r="J318">
            <v>0.55400000000000005</v>
          </cell>
          <cell r="O318">
            <v>1.57</v>
          </cell>
          <cell r="Q318">
            <v>4.7560000000000002</v>
          </cell>
          <cell r="R318">
            <v>2.177</v>
          </cell>
          <cell r="S318">
            <v>2.6480000000000001</v>
          </cell>
          <cell r="T318">
            <v>4.819</v>
          </cell>
          <cell r="V318">
            <v>5.2770000000000001</v>
          </cell>
          <cell r="W318">
            <v>6.1769999999999996</v>
          </cell>
          <cell r="X318">
            <v>5.8710000000000004</v>
          </cell>
          <cell r="Y318">
            <v>6.032</v>
          </cell>
          <cell r="AB318">
            <v>5.9509999999999996</v>
          </cell>
          <cell r="AC318">
            <v>7.4020000000000001</v>
          </cell>
          <cell r="AD318">
            <v>7.8129999999999997</v>
          </cell>
          <cell r="AE318">
            <v>8.6</v>
          </cell>
          <cell r="AG318">
            <v>8.1769226050101409</v>
          </cell>
          <cell r="AH318">
            <v>8.6123673664594236</v>
          </cell>
          <cell r="AI318">
            <v>9.5487415274502379</v>
          </cell>
          <cell r="AJ318">
            <v>10.184732638488054</v>
          </cell>
          <cell r="AO318">
            <v>0</v>
          </cell>
          <cell r="AP318">
            <v>0.55400000000000005</v>
          </cell>
          <cell r="AQ318">
            <v>1.57</v>
          </cell>
          <cell r="AR318">
            <v>4.819</v>
          </cell>
          <cell r="AS318">
            <v>6.032</v>
          </cell>
          <cell r="AT318">
            <v>8.6</v>
          </cell>
          <cell r="AU318">
            <v>10.184732638488054</v>
          </cell>
          <cell r="AV318">
            <v>0</v>
          </cell>
          <cell r="AW318">
            <v>0</v>
          </cell>
          <cell r="AX318">
            <v>0</v>
          </cell>
          <cell r="AY318">
            <v>0</v>
          </cell>
          <cell r="AZ318">
            <v>0</v>
          </cell>
          <cell r="BA318">
            <v>0</v>
          </cell>
          <cell r="BB318">
            <v>0</v>
          </cell>
          <cell r="BC318">
            <v>0</v>
          </cell>
          <cell r="BD318">
            <v>0</v>
          </cell>
          <cell r="BE318">
            <v>0</v>
          </cell>
        </row>
        <row r="319">
          <cell r="A319" t="str">
            <v xml:space="preserve">   Income Tax Receivable</v>
          </cell>
          <cell r="V319">
            <v>0</v>
          </cell>
          <cell r="W319">
            <v>0</v>
          </cell>
          <cell r="X319">
            <v>0</v>
          </cell>
          <cell r="Y319">
            <v>0.89300000000000002</v>
          </cell>
          <cell r="AB319">
            <v>9.093</v>
          </cell>
          <cell r="AC319">
            <v>3.09</v>
          </cell>
          <cell r="AD319">
            <v>3.081</v>
          </cell>
          <cell r="AE319">
            <v>0</v>
          </cell>
          <cell r="AG319">
            <v>0</v>
          </cell>
          <cell r="AH319">
            <v>0</v>
          </cell>
          <cell r="AI319">
            <v>0</v>
          </cell>
          <cell r="AJ319">
            <v>0</v>
          </cell>
          <cell r="AS319">
            <v>0.89300000000000002</v>
          </cell>
          <cell r="AT319">
            <v>0</v>
          </cell>
          <cell r="AU319">
            <v>0</v>
          </cell>
        </row>
        <row r="320">
          <cell r="A320" t="str">
            <v xml:space="preserve">  Deferred tax asset</v>
          </cell>
          <cell r="J320">
            <v>0</v>
          </cell>
          <cell r="O320">
            <v>10.923</v>
          </cell>
          <cell r="Q320">
            <v>8.1170000000000009</v>
          </cell>
          <cell r="R320">
            <v>9.4369999999999994</v>
          </cell>
          <cell r="S320">
            <v>10.398</v>
          </cell>
          <cell r="T320">
            <v>26.811</v>
          </cell>
          <cell r="V320">
            <v>40.550999999999995</v>
          </cell>
          <cell r="W320">
            <v>37.585999999999999</v>
          </cell>
          <cell r="X320">
            <v>27.620999999999999</v>
          </cell>
          <cell r="Y320">
            <v>7.641</v>
          </cell>
          <cell r="AB320">
            <v>8.93</v>
          </cell>
          <cell r="AC320">
            <v>9.157</v>
          </cell>
          <cell r="AD320">
            <v>15.519</v>
          </cell>
          <cell r="AE320">
            <v>13.907</v>
          </cell>
          <cell r="AG320">
            <v>13.907</v>
          </cell>
          <cell r="AH320">
            <v>13.907</v>
          </cell>
          <cell r="AI320">
            <v>13.907</v>
          </cell>
          <cell r="AJ320">
            <v>13.907</v>
          </cell>
          <cell r="AP320">
            <v>0</v>
          </cell>
          <cell r="AQ320">
            <v>10.923</v>
          </cell>
          <cell r="AR320">
            <v>26.811</v>
          </cell>
          <cell r="AS320">
            <v>7.641</v>
          </cell>
          <cell r="AT320">
            <v>13.907</v>
          </cell>
          <cell r="AU320">
            <v>13.907</v>
          </cell>
          <cell r="AV320">
            <v>13.907</v>
          </cell>
          <cell r="AW320">
            <v>13.907</v>
          </cell>
          <cell r="AX320">
            <v>13.907</v>
          </cell>
          <cell r="AY320">
            <v>13.907</v>
          </cell>
          <cell r="AZ320">
            <v>13.907</v>
          </cell>
          <cell r="BA320">
            <v>13.907</v>
          </cell>
          <cell r="BB320">
            <v>13.907</v>
          </cell>
          <cell r="BC320">
            <v>13.907</v>
          </cell>
          <cell r="BD320">
            <v>13.907</v>
          </cell>
          <cell r="BE320">
            <v>13.907</v>
          </cell>
        </row>
        <row r="322">
          <cell r="A322" t="str">
            <v xml:space="preserve">       Total Current Assets</v>
          </cell>
          <cell r="B322">
            <v>0</v>
          </cell>
          <cell r="C322">
            <v>0</v>
          </cell>
          <cell r="D322">
            <v>0</v>
          </cell>
          <cell r="E322">
            <v>0</v>
          </cell>
          <cell r="G322">
            <v>0</v>
          </cell>
          <cell r="H322">
            <v>0</v>
          </cell>
          <cell r="I322">
            <v>0</v>
          </cell>
          <cell r="J322">
            <v>96.722000000000008</v>
          </cell>
          <cell r="O322">
            <v>119.44499999999999</v>
          </cell>
          <cell r="Q322">
            <v>136.33099999999999</v>
          </cell>
          <cell r="R322">
            <v>133.78899999999999</v>
          </cell>
          <cell r="S322">
            <v>138.11099999999999</v>
          </cell>
          <cell r="T322">
            <v>181.98299999999998</v>
          </cell>
          <cell r="V322">
            <v>218.12599999999998</v>
          </cell>
          <cell r="W322">
            <v>198.01000000000002</v>
          </cell>
          <cell r="X322">
            <v>228.84100000000001</v>
          </cell>
          <cell r="Y322">
            <v>135.67500000000001</v>
          </cell>
          <cell r="AB322">
            <v>168.78900000000002</v>
          </cell>
          <cell r="AC322">
            <v>202.02200000000002</v>
          </cell>
          <cell r="AD322">
            <v>256.84199999999998</v>
          </cell>
          <cell r="AE322">
            <v>310.13599999999997</v>
          </cell>
          <cell r="AG322">
            <v>308.08384472436558</v>
          </cell>
          <cell r="AH322">
            <v>345.30176168216025</v>
          </cell>
          <cell r="AI322">
            <v>320.54646423821657</v>
          </cell>
          <cell r="AJ322">
            <v>296.62643320320092</v>
          </cell>
          <cell r="AO322">
            <v>15.746999999999996</v>
          </cell>
          <cell r="AP322">
            <v>96.722000000000008</v>
          </cell>
          <cell r="AQ322">
            <v>119.44499999999999</v>
          </cell>
          <cell r="AR322">
            <v>181.98299999999998</v>
          </cell>
          <cell r="AS322">
            <v>135.67500000000001</v>
          </cell>
          <cell r="AT322">
            <v>310.13599999999997</v>
          </cell>
          <cell r="AU322">
            <v>296.62643320320092</v>
          </cell>
          <cell r="AV322">
            <v>324.01723803291372</v>
          </cell>
          <cell r="AW322">
            <v>336.22569677372655</v>
          </cell>
          <cell r="AX322">
            <v>324.66836777354803</v>
          </cell>
          <cell r="AY322">
            <v>318.45162529873267</v>
          </cell>
          <cell r="AZ322">
            <v>332.82026765510142</v>
          </cell>
          <cell r="BA322">
            <v>328.63459302353056</v>
          </cell>
          <cell r="BB322">
            <v>349.4913361382084</v>
          </cell>
          <cell r="BC322">
            <v>385.297919051441</v>
          </cell>
          <cell r="BD322">
            <v>429.56588978403937</v>
          </cell>
          <cell r="BE322">
            <v>475.38584664693559</v>
          </cell>
        </row>
        <row r="324">
          <cell r="A324" t="str">
            <v xml:space="preserve">  L-T Restricted Cash</v>
          </cell>
          <cell r="J324">
            <v>0.55800000000000005</v>
          </cell>
          <cell r="O324">
            <v>0.83499999999999996</v>
          </cell>
          <cell r="Q324">
            <v>0.5</v>
          </cell>
          <cell r="R324">
            <v>0.4</v>
          </cell>
          <cell r="S324">
            <v>0</v>
          </cell>
          <cell r="T324">
            <v>0</v>
          </cell>
          <cell r="V324">
            <v>0</v>
          </cell>
          <cell r="W324">
            <v>0</v>
          </cell>
          <cell r="X324">
            <v>0</v>
          </cell>
          <cell r="Y324">
            <v>0</v>
          </cell>
          <cell r="AB324">
            <v>0</v>
          </cell>
          <cell r="AC324">
            <v>0</v>
          </cell>
          <cell r="AD324">
            <v>0</v>
          </cell>
          <cell r="AE324">
            <v>0</v>
          </cell>
          <cell r="AG324">
            <v>0</v>
          </cell>
          <cell r="AH324">
            <v>0</v>
          </cell>
          <cell r="AI324">
            <v>0</v>
          </cell>
          <cell r="AJ324">
            <v>0</v>
          </cell>
          <cell r="AP324">
            <v>0.55800000000000005</v>
          </cell>
          <cell r="AQ324">
            <v>0.83499999999999996</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row>
        <row r="325">
          <cell r="A325" t="str">
            <v xml:space="preserve">  Property &amp; Equip. - Net</v>
          </cell>
          <cell r="J325">
            <v>29.798999999999999</v>
          </cell>
          <cell r="O325">
            <v>36.503999999999998</v>
          </cell>
          <cell r="Q325">
            <v>38.341000000000001</v>
          </cell>
          <cell r="R325">
            <v>40.991</v>
          </cell>
          <cell r="S325">
            <v>41.253</v>
          </cell>
          <cell r="T325">
            <v>39.627000000000002</v>
          </cell>
          <cell r="V325">
            <v>38.357999999999997</v>
          </cell>
          <cell r="W325">
            <v>38.630000000000003</v>
          </cell>
          <cell r="X325">
            <v>38.316000000000003</v>
          </cell>
          <cell r="Y325">
            <v>42.677999999999997</v>
          </cell>
          <cell r="AB325">
            <v>42.256</v>
          </cell>
          <cell r="AC325">
            <v>49.606000000000002</v>
          </cell>
          <cell r="AD325">
            <v>51.726999999999997</v>
          </cell>
          <cell r="AE325">
            <v>56.191000000000003</v>
          </cell>
          <cell r="AG325">
            <v>56.625629192307699</v>
          </cell>
          <cell r="AH325">
            <v>57.183815717230779</v>
          </cell>
          <cell r="AI325">
            <v>57.772250844307699</v>
          </cell>
          <cell r="AJ325">
            <v>58.386668037634742</v>
          </cell>
          <cell r="AO325">
            <v>0</v>
          </cell>
          <cell r="AP325">
            <v>29.798999999999999</v>
          </cell>
          <cell r="AQ325">
            <v>36.503999999999998</v>
          </cell>
          <cell r="AR325">
            <v>39.627000000000002</v>
          </cell>
          <cell r="AS325">
            <v>42.677999999999997</v>
          </cell>
          <cell r="AT325">
            <v>56.191000000000003</v>
          </cell>
          <cell r="AU325">
            <v>58.386668037634742</v>
          </cell>
          <cell r="AV325">
            <v>73.929900638051578</v>
          </cell>
          <cell r="AW325">
            <v>84.05787221306268</v>
          </cell>
          <cell r="AX325">
            <v>92.872218771649997</v>
          </cell>
          <cell r="AY325">
            <v>88.281864410465971</v>
          </cell>
          <cell r="AZ325">
            <v>82.457488434264576</v>
          </cell>
          <cell r="BA325">
            <v>75.626939973884703</v>
          </cell>
          <cell r="BB325">
            <v>57.98142726342131</v>
          </cell>
          <cell r="BC325">
            <v>38.974817432598229</v>
          </cell>
          <cell r="BD325">
            <v>16.452054151317725</v>
          </cell>
          <cell r="BE325">
            <v>-9.8580831686054182</v>
          </cell>
        </row>
        <row r="326">
          <cell r="A326" t="str">
            <v xml:space="preserve">  Goodwill </v>
          </cell>
          <cell r="J326">
            <v>52.176000000000002</v>
          </cell>
          <cell r="O326">
            <v>49.453000000000003</v>
          </cell>
          <cell r="Q326">
            <v>50.566000000000003</v>
          </cell>
          <cell r="R326">
            <v>50.566000000000003</v>
          </cell>
          <cell r="S326">
            <v>50.566000000000003</v>
          </cell>
          <cell r="T326">
            <v>51.494999999999997</v>
          </cell>
          <cell r="V326">
            <v>53.134999999999998</v>
          </cell>
          <cell r="W326">
            <v>86.188999999999993</v>
          </cell>
          <cell r="X326">
            <v>86.188999999999993</v>
          </cell>
          <cell r="Y326">
            <v>205.85499999999999</v>
          </cell>
          <cell r="AB326">
            <v>207.16800000000001</v>
          </cell>
          <cell r="AC326">
            <v>207.58199999999999</v>
          </cell>
          <cell r="AD326">
            <v>203.62899999999999</v>
          </cell>
          <cell r="AE326">
            <v>204.131</v>
          </cell>
          <cell r="AG326">
            <v>204.131</v>
          </cell>
          <cell r="AH326">
            <v>204.131</v>
          </cell>
          <cell r="AI326">
            <v>204.131</v>
          </cell>
          <cell r="AJ326">
            <v>204.131</v>
          </cell>
          <cell r="AO326">
            <v>0</v>
          </cell>
          <cell r="AP326">
            <v>52.176000000000002</v>
          </cell>
          <cell r="AQ326">
            <v>49.453000000000003</v>
          </cell>
          <cell r="AR326">
            <v>51.494999999999997</v>
          </cell>
          <cell r="AS326">
            <v>205.85499999999999</v>
          </cell>
          <cell r="AT326">
            <v>204.131</v>
          </cell>
          <cell r="AU326">
            <v>204.131</v>
          </cell>
          <cell r="AV326">
            <v>204.131</v>
          </cell>
          <cell r="AW326">
            <v>204.131</v>
          </cell>
          <cell r="AX326">
            <v>204.131</v>
          </cell>
          <cell r="AY326">
            <v>204.131</v>
          </cell>
          <cell r="AZ326">
            <v>204.131</v>
          </cell>
          <cell r="BA326">
            <v>204.131</v>
          </cell>
          <cell r="BB326">
            <v>204.131</v>
          </cell>
          <cell r="BC326">
            <v>204.131</v>
          </cell>
          <cell r="BD326">
            <v>204.131</v>
          </cell>
          <cell r="BE326">
            <v>204.131</v>
          </cell>
        </row>
        <row r="327">
          <cell r="A327" t="str">
            <v xml:space="preserve">  Intangible Assets</v>
          </cell>
          <cell r="J327">
            <v>2.5750000000000002</v>
          </cell>
          <cell r="O327">
            <v>1.25</v>
          </cell>
          <cell r="Q327">
            <v>3.5110000000000001</v>
          </cell>
          <cell r="R327">
            <v>3.1469999999999998</v>
          </cell>
          <cell r="S327">
            <v>2.8730000000000002</v>
          </cell>
          <cell r="T327">
            <v>2.6549999999999998</v>
          </cell>
          <cell r="V327">
            <v>6.4489999999999998</v>
          </cell>
          <cell r="W327">
            <v>24.951000000000001</v>
          </cell>
          <cell r="X327">
            <v>23.172999999999998</v>
          </cell>
          <cell r="Y327">
            <v>51.195999999999998</v>
          </cell>
          <cell r="AB327">
            <v>47.884999999999998</v>
          </cell>
          <cell r="AC327">
            <v>44.11</v>
          </cell>
          <cell r="AD327">
            <v>40.414000000000001</v>
          </cell>
          <cell r="AE327">
            <v>36.812999999999995</v>
          </cell>
          <cell r="AG327">
            <v>33.462999999999994</v>
          </cell>
          <cell r="AH327">
            <v>30.112999999999992</v>
          </cell>
          <cell r="AI327">
            <v>26.812999999999992</v>
          </cell>
          <cell r="AJ327">
            <v>23.512999999999991</v>
          </cell>
          <cell r="AO327">
            <v>0</v>
          </cell>
          <cell r="AP327">
            <v>2.5750000000000002</v>
          </cell>
          <cell r="AQ327">
            <v>1.25</v>
          </cell>
          <cell r="AR327">
            <v>2.6549999999999998</v>
          </cell>
          <cell r="AS327">
            <v>51.195999999999998</v>
          </cell>
          <cell r="AT327">
            <v>36.812999999999995</v>
          </cell>
          <cell r="AU327">
            <v>23.512999999999991</v>
          </cell>
          <cell r="AV327">
            <v>12.512999999999991</v>
          </cell>
          <cell r="AW327">
            <v>3.512999999999991</v>
          </cell>
          <cell r="AX327">
            <v>1.1129999999999911</v>
          </cell>
          <cell r="AY327">
            <v>1.1129999999999911</v>
          </cell>
          <cell r="AZ327">
            <v>1.1129999999999911</v>
          </cell>
          <cell r="BA327">
            <v>1.1129999999999911</v>
          </cell>
          <cell r="BB327">
            <v>1.1129999999999911</v>
          </cell>
          <cell r="BC327">
            <v>1.1129999999999911</v>
          </cell>
          <cell r="BD327">
            <v>1.1129999999999911</v>
          </cell>
          <cell r="BE327">
            <v>1.1129999999999911</v>
          </cell>
        </row>
        <row r="328">
          <cell r="A328" t="str">
            <v xml:space="preserve">  L-T Securitized Notes Receivable</v>
          </cell>
          <cell r="J328">
            <v>5.09</v>
          </cell>
          <cell r="O328">
            <v>1.0740000000000001</v>
          </cell>
          <cell r="Q328">
            <v>0.434</v>
          </cell>
          <cell r="R328">
            <v>0</v>
          </cell>
          <cell r="S328">
            <v>0</v>
          </cell>
          <cell r="T328">
            <v>0</v>
          </cell>
          <cell r="V328">
            <v>0</v>
          </cell>
          <cell r="W328">
            <v>0</v>
          </cell>
          <cell r="X328">
            <v>0</v>
          </cell>
          <cell r="Y328">
            <v>0</v>
          </cell>
          <cell r="AB328">
            <v>0</v>
          </cell>
          <cell r="AD328">
            <v>0</v>
          </cell>
          <cell r="AE328">
            <v>0</v>
          </cell>
          <cell r="AG328">
            <v>0</v>
          </cell>
          <cell r="AH328">
            <v>0</v>
          </cell>
          <cell r="AI328">
            <v>0</v>
          </cell>
          <cell r="AJ328">
            <v>0</v>
          </cell>
          <cell r="AP328">
            <v>5.09</v>
          </cell>
          <cell r="AQ328">
            <v>1.0740000000000001</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row>
        <row r="329">
          <cell r="A329" t="str">
            <v xml:space="preserve">  L-T Notes Receivable</v>
          </cell>
          <cell r="J329">
            <v>0.23599999999999999</v>
          </cell>
          <cell r="O329">
            <v>0</v>
          </cell>
          <cell r="Q329">
            <v>0</v>
          </cell>
          <cell r="R329">
            <v>0</v>
          </cell>
          <cell r="S329">
            <v>0</v>
          </cell>
          <cell r="T329">
            <v>0</v>
          </cell>
          <cell r="AC329">
            <v>1.86</v>
          </cell>
          <cell r="AD329">
            <v>1.3149999999999999</v>
          </cell>
          <cell r="AE329">
            <v>1.3149999999999999</v>
          </cell>
          <cell r="AG329">
            <v>1.3149999999999999</v>
          </cell>
          <cell r="AH329">
            <v>1.3149999999999999</v>
          </cell>
          <cell r="AI329">
            <v>1.3149999999999999</v>
          </cell>
          <cell r="AJ329">
            <v>1.3149999999999999</v>
          </cell>
          <cell r="AP329">
            <v>0.23599999999999999</v>
          </cell>
          <cell r="AQ329">
            <v>0</v>
          </cell>
          <cell r="AR329">
            <v>0</v>
          </cell>
          <cell r="AS329">
            <v>0</v>
          </cell>
          <cell r="AT329">
            <v>1.3149999999999999</v>
          </cell>
          <cell r="AU329">
            <v>1.3149999999999999</v>
          </cell>
          <cell r="AV329">
            <v>1.3149999999999999</v>
          </cell>
          <cell r="AW329">
            <v>1.3149999999999999</v>
          </cell>
          <cell r="AX329">
            <v>1.3149999999999999</v>
          </cell>
          <cell r="AY329">
            <v>1.3149999999999999</v>
          </cell>
          <cell r="AZ329">
            <v>1.3149999999999999</v>
          </cell>
          <cell r="BA329">
            <v>1.3149999999999999</v>
          </cell>
          <cell r="BB329">
            <v>1.3149999999999999</v>
          </cell>
          <cell r="BC329">
            <v>1.3149999999999999</v>
          </cell>
          <cell r="BD329">
            <v>1.3149999999999999</v>
          </cell>
          <cell r="BE329">
            <v>1.3149999999999999</v>
          </cell>
        </row>
        <row r="330">
          <cell r="A330" t="str">
            <v xml:space="preserve">  L-T Deferred Cost</v>
          </cell>
          <cell r="J330">
            <v>2.0790000000000002</v>
          </cell>
          <cell r="O330">
            <v>1.9319999999999999</v>
          </cell>
          <cell r="Q330">
            <v>1.7330000000000001</v>
          </cell>
          <cell r="R330">
            <v>4.2</v>
          </cell>
          <cell r="S330">
            <v>4.5990000000000002</v>
          </cell>
          <cell r="T330">
            <v>5.4539999999999997</v>
          </cell>
          <cell r="V330">
            <v>5.1150000000000002</v>
          </cell>
          <cell r="W330">
            <v>4.8529999999999998</v>
          </cell>
          <cell r="X330">
            <v>4.7809999999999997</v>
          </cell>
          <cell r="Y330">
            <v>4.5</v>
          </cell>
          <cell r="AB330">
            <v>0</v>
          </cell>
          <cell r="AC330">
            <v>4.0149999999999997</v>
          </cell>
          <cell r="AD330">
            <v>4.1050000000000004</v>
          </cell>
          <cell r="AE330">
            <v>4.1050000000000004</v>
          </cell>
          <cell r="AG330">
            <v>4.1050000000000004</v>
          </cell>
          <cell r="AH330">
            <v>4.1050000000000004</v>
          </cell>
          <cell r="AI330">
            <v>4.1050000000000004</v>
          </cell>
          <cell r="AJ330">
            <v>4.1050000000000004</v>
          </cell>
          <cell r="AP330">
            <v>2.0790000000000002</v>
          </cell>
          <cell r="AQ330">
            <v>1.9319999999999999</v>
          </cell>
          <cell r="AR330">
            <v>5.4539999999999997</v>
          </cell>
          <cell r="AS330">
            <v>4.5</v>
          </cell>
          <cell r="AT330">
            <v>4.1050000000000004</v>
          </cell>
          <cell r="AU330">
            <v>4.1050000000000004</v>
          </cell>
          <cell r="AV330">
            <v>4.1050000000000004</v>
          </cell>
          <cell r="AW330">
            <v>4.1050000000000004</v>
          </cell>
          <cell r="AX330">
            <v>4.1050000000000004</v>
          </cell>
          <cell r="AY330">
            <v>4.1050000000000004</v>
          </cell>
          <cell r="AZ330">
            <v>4.1050000000000004</v>
          </cell>
          <cell r="BA330">
            <v>4.1050000000000004</v>
          </cell>
          <cell r="BB330">
            <v>4.1050000000000004</v>
          </cell>
          <cell r="BC330">
            <v>4.1050000000000004</v>
          </cell>
          <cell r="BD330">
            <v>4.1050000000000004</v>
          </cell>
          <cell r="BE330">
            <v>4.1050000000000004</v>
          </cell>
        </row>
        <row r="331">
          <cell r="A331" t="str">
            <v xml:space="preserve">  Other</v>
          </cell>
          <cell r="J331">
            <v>1.01</v>
          </cell>
          <cell r="O331">
            <v>0.96099999999999997</v>
          </cell>
          <cell r="Q331">
            <v>0.77</v>
          </cell>
          <cell r="R331">
            <v>0.96499999999999997</v>
          </cell>
          <cell r="S331">
            <v>0.74</v>
          </cell>
          <cell r="T331">
            <v>0.55700000000000005</v>
          </cell>
          <cell r="V331">
            <v>0.41599999999999998</v>
          </cell>
          <cell r="W331">
            <v>13.177</v>
          </cell>
          <cell r="X331">
            <v>14.277000000000001</v>
          </cell>
          <cell r="Y331">
            <v>8.3550000000000004</v>
          </cell>
          <cell r="AB331">
            <v>9.097999999999999</v>
          </cell>
          <cell r="AC331">
            <v>5.84</v>
          </cell>
          <cell r="AD331">
            <v>5.367</v>
          </cell>
          <cell r="AE331">
            <v>3.97</v>
          </cell>
          <cell r="AG331">
            <v>3.97</v>
          </cell>
          <cell r="AH331">
            <v>3.97</v>
          </cell>
          <cell r="AI331">
            <v>3.97</v>
          </cell>
          <cell r="AJ331">
            <v>3.97</v>
          </cell>
          <cell r="AO331">
            <v>0</v>
          </cell>
          <cell r="AP331">
            <v>1.01</v>
          </cell>
          <cell r="AQ331">
            <v>0.96099999999999997</v>
          </cell>
          <cell r="AR331">
            <v>0.55700000000000005</v>
          </cell>
          <cell r="AS331">
            <v>8.3550000000000004</v>
          </cell>
          <cell r="AT331">
            <v>3.97</v>
          </cell>
          <cell r="AU331">
            <v>3.97</v>
          </cell>
          <cell r="AV331">
            <v>3.97</v>
          </cell>
          <cell r="AW331">
            <v>3.97</v>
          </cell>
          <cell r="AX331">
            <v>3.97</v>
          </cell>
          <cell r="AY331">
            <v>3.97</v>
          </cell>
          <cell r="AZ331">
            <v>3.97</v>
          </cell>
          <cell r="BA331">
            <v>3.97</v>
          </cell>
          <cell r="BB331">
            <v>3.97</v>
          </cell>
          <cell r="BC331">
            <v>3.97</v>
          </cell>
          <cell r="BD331">
            <v>3.97</v>
          </cell>
          <cell r="BE331">
            <v>3.97</v>
          </cell>
        </row>
        <row r="333">
          <cell r="A333" t="str">
            <v>Total Assets</v>
          </cell>
          <cell r="B333">
            <v>0</v>
          </cell>
          <cell r="C333">
            <v>0</v>
          </cell>
          <cell r="D333">
            <v>0</v>
          </cell>
          <cell r="E333">
            <v>0</v>
          </cell>
          <cell r="G333">
            <v>0</v>
          </cell>
          <cell r="H333">
            <v>0</v>
          </cell>
          <cell r="I333">
            <v>0</v>
          </cell>
          <cell r="J333">
            <v>190.24499999999998</v>
          </cell>
          <cell r="O333">
            <v>211.45400000000001</v>
          </cell>
          <cell r="Q333">
            <v>232.18600000000001</v>
          </cell>
          <cell r="R333">
            <v>234.05799999999999</v>
          </cell>
          <cell r="S333">
            <v>238.14199999999997</v>
          </cell>
          <cell r="T333">
            <v>281.77099999999996</v>
          </cell>
          <cell r="V333">
            <v>321.59899999999999</v>
          </cell>
          <cell r="W333">
            <v>365.81000000000006</v>
          </cell>
          <cell r="X333">
            <v>395.577</v>
          </cell>
          <cell r="Y333">
            <v>448.25900000000001</v>
          </cell>
          <cell r="AB333">
            <v>475.19600000000003</v>
          </cell>
          <cell r="AC333">
            <v>515.03500000000008</v>
          </cell>
          <cell r="AD333">
            <v>563.399</v>
          </cell>
          <cell r="AE333">
            <v>616.66100000000006</v>
          </cell>
          <cell r="AG333">
            <v>611.69347391667338</v>
          </cell>
          <cell r="AH333">
            <v>646.11957739939112</v>
          </cell>
          <cell r="AI333">
            <v>618.65271508252431</v>
          </cell>
          <cell r="AJ333">
            <v>592.04710124083579</v>
          </cell>
          <cell r="AO333">
            <v>15.746999999999996</v>
          </cell>
          <cell r="AP333">
            <v>190.24499999999998</v>
          </cell>
          <cell r="AQ333">
            <v>211.45400000000001</v>
          </cell>
          <cell r="AR333">
            <v>281.77099999999996</v>
          </cell>
          <cell r="AS333">
            <v>448.25900000000001</v>
          </cell>
          <cell r="AT333">
            <v>616.66100000000006</v>
          </cell>
          <cell r="AU333">
            <v>592.04710124083579</v>
          </cell>
          <cell r="AV333">
            <v>623.98113867096538</v>
          </cell>
          <cell r="AW333">
            <v>637.31756898678941</v>
          </cell>
          <cell r="AX333">
            <v>632.17458654519805</v>
          </cell>
          <cell r="AY333">
            <v>621.36748970919871</v>
          </cell>
          <cell r="AZ333">
            <v>629.91175608936601</v>
          </cell>
          <cell r="BA333">
            <v>618.89553299741533</v>
          </cell>
          <cell r="BB333">
            <v>622.10676340162979</v>
          </cell>
          <cell r="BC333">
            <v>638.90673648403924</v>
          </cell>
          <cell r="BD333">
            <v>660.65194393535717</v>
          </cell>
          <cell r="BE333">
            <v>680.16176347833016</v>
          </cell>
        </row>
        <row r="335">
          <cell r="A335" t="str">
            <v>Liabilities &amp; SH Equity</v>
          </cell>
        </row>
        <row r="336">
          <cell r="A336" t="str">
            <v xml:space="preserve">  Accounts Payable </v>
          </cell>
          <cell r="J336">
            <v>8.2210000000000001</v>
          </cell>
          <cell r="O336">
            <v>2.8279999999999998</v>
          </cell>
          <cell r="Q336">
            <v>7.6189999999999998</v>
          </cell>
          <cell r="R336">
            <v>4.3609999999999998</v>
          </cell>
          <cell r="S336">
            <v>2.1429999999999998</v>
          </cell>
          <cell r="T336">
            <v>4.1189999999999998</v>
          </cell>
          <cell r="V336">
            <v>2.149</v>
          </cell>
          <cell r="W336">
            <v>3.4820000000000002</v>
          </cell>
          <cell r="X336">
            <v>3.6509999999999998</v>
          </cell>
          <cell r="Y336">
            <v>3.6190000000000002</v>
          </cell>
          <cell r="AB336">
            <v>4.9459999999999997</v>
          </cell>
          <cell r="AC336">
            <v>7.2249999999999996</v>
          </cell>
          <cell r="AD336">
            <v>6.6269999999999998</v>
          </cell>
          <cell r="AE336">
            <v>6.8</v>
          </cell>
          <cell r="AG336">
            <v>7.5270447777777765</v>
          </cell>
          <cell r="AH336">
            <v>7.7592033333333337</v>
          </cell>
          <cell r="AI336">
            <v>8.2287822222222218</v>
          </cell>
          <cell r="AJ336">
            <v>8.3779097499999988</v>
          </cell>
          <cell r="AO336">
            <v>0</v>
          </cell>
          <cell r="AP336">
            <v>8.2210000000000001</v>
          </cell>
          <cell r="AQ336">
            <v>2.8279999999999998</v>
          </cell>
          <cell r="AR336">
            <v>4.1189999999999998</v>
          </cell>
          <cell r="AS336">
            <v>3.6190000000000002</v>
          </cell>
          <cell r="AT336">
            <v>6.8</v>
          </cell>
          <cell r="AU336">
            <v>8.3779097499999988</v>
          </cell>
          <cell r="AV336">
            <v>8.1085458652333333</v>
          </cell>
          <cell r="AW336">
            <v>9.6945345719133336</v>
          </cell>
          <cell r="AX336">
            <v>11.29413277627903</v>
          </cell>
          <cell r="AY336">
            <v>12.926692398189235</v>
          </cell>
          <cell r="AZ336">
            <v>14.66193653028515</v>
          </cell>
          <cell r="BA336">
            <v>16.330575332058189</v>
          </cell>
          <cell r="BB336">
            <v>18.020992324074957</v>
          </cell>
          <cell r="BC336">
            <v>20.043756768613981</v>
          </cell>
          <cell r="BD336">
            <v>21.875756137265306</v>
          </cell>
          <cell r="BE336">
            <v>23.419927158719322</v>
          </cell>
        </row>
        <row r="337">
          <cell r="A337" t="str">
            <v xml:space="preserve">  Accrued Expenses</v>
          </cell>
          <cell r="J337">
            <v>15.523999999999999</v>
          </cell>
          <cell r="O337">
            <v>32.630000000000003</v>
          </cell>
          <cell r="Q337">
            <v>24.314</v>
          </cell>
          <cell r="R337">
            <v>27.018999999999998</v>
          </cell>
          <cell r="S337">
            <v>29.445</v>
          </cell>
          <cell r="T337">
            <v>36.880000000000003</v>
          </cell>
          <cell r="V337">
            <v>23.754000000000001</v>
          </cell>
          <cell r="W337">
            <v>28.719000000000001</v>
          </cell>
          <cell r="X337">
            <v>35.600999999999999</v>
          </cell>
          <cell r="Y337">
            <v>49.46</v>
          </cell>
          <cell r="AB337">
            <v>37.183</v>
          </cell>
          <cell r="AC337">
            <v>34.932000000000002</v>
          </cell>
          <cell r="AD337">
            <v>41.494</v>
          </cell>
          <cell r="AE337">
            <v>50.443000000000005</v>
          </cell>
          <cell r="AG337">
            <v>46.123168</v>
          </cell>
          <cell r="AH337">
            <v>48.579360000000008</v>
          </cell>
          <cell r="AI337">
            <v>53.861120000000007</v>
          </cell>
          <cell r="AJ337">
            <v>57.448524000000013</v>
          </cell>
          <cell r="AO337">
            <v>0</v>
          </cell>
          <cell r="AP337">
            <v>15.523999999999999</v>
          </cell>
          <cell r="AQ337">
            <v>32.630000000000003</v>
          </cell>
          <cell r="AR337">
            <v>36.880000000000003</v>
          </cell>
          <cell r="AS337">
            <v>49.46</v>
          </cell>
          <cell r="AT337">
            <v>50.443000000000005</v>
          </cell>
          <cell r="AU337">
            <v>57.448524000000013</v>
          </cell>
          <cell r="AV337">
            <v>67.358593720000002</v>
          </cell>
          <cell r="AW337">
            <v>79.483140589599998</v>
          </cell>
          <cell r="AX337">
            <v>91.405611678040003</v>
          </cell>
          <cell r="AY337">
            <v>103.28834119618519</v>
          </cell>
          <cell r="AZ337">
            <v>115.68294213972742</v>
          </cell>
          <cell r="BA337">
            <v>127.25123635370016</v>
          </cell>
          <cell r="BB337">
            <v>138.7038476255332</v>
          </cell>
          <cell r="BC337">
            <v>151.1871939118312</v>
          </cell>
          <cell r="BD337">
            <v>161.77029748565937</v>
          </cell>
          <cell r="BE337">
            <v>169.85881235994236</v>
          </cell>
        </row>
        <row r="338">
          <cell r="A338" t="str">
            <v xml:space="preserve">  Income Taxes Payable</v>
          </cell>
          <cell r="J338">
            <v>0.375</v>
          </cell>
          <cell r="O338">
            <v>0.41899999999999998</v>
          </cell>
          <cell r="Q338">
            <v>6.5220000000000002</v>
          </cell>
          <cell r="R338">
            <v>4.3419999999999996</v>
          </cell>
          <cell r="S338">
            <v>0.313</v>
          </cell>
          <cell r="T338">
            <v>0</v>
          </cell>
          <cell r="V338">
            <v>0</v>
          </cell>
          <cell r="W338">
            <v>0</v>
          </cell>
          <cell r="X338">
            <v>0</v>
          </cell>
          <cell r="Y338">
            <v>0</v>
          </cell>
          <cell r="AB338">
            <v>0</v>
          </cell>
          <cell r="AC338">
            <v>0</v>
          </cell>
          <cell r="AD338">
            <v>0</v>
          </cell>
          <cell r="AE338">
            <v>3.254</v>
          </cell>
          <cell r="AG338">
            <v>0</v>
          </cell>
          <cell r="AH338">
            <v>0</v>
          </cell>
          <cell r="AI338">
            <v>0</v>
          </cell>
          <cell r="AJ338">
            <v>0</v>
          </cell>
          <cell r="AO338">
            <v>0</v>
          </cell>
          <cell r="AP338">
            <v>0.375</v>
          </cell>
          <cell r="AQ338">
            <v>0.41899999999999998</v>
          </cell>
          <cell r="AR338">
            <v>0</v>
          </cell>
          <cell r="AS338">
            <v>0</v>
          </cell>
          <cell r="AT338">
            <v>3.254</v>
          </cell>
          <cell r="AU338">
            <v>0</v>
          </cell>
          <cell r="AV338">
            <v>0</v>
          </cell>
          <cell r="AW338">
            <v>0</v>
          </cell>
          <cell r="AX338">
            <v>0</v>
          </cell>
          <cell r="AY338">
            <v>0</v>
          </cell>
          <cell r="AZ338">
            <v>0</v>
          </cell>
          <cell r="BA338">
            <v>0</v>
          </cell>
          <cell r="BB338">
            <v>0</v>
          </cell>
          <cell r="BC338">
            <v>0</v>
          </cell>
          <cell r="BD338">
            <v>0</v>
          </cell>
          <cell r="BE338">
            <v>0</v>
          </cell>
        </row>
        <row r="339">
          <cell r="A339" t="str">
            <v xml:space="preserve">  Customer Credits</v>
          </cell>
          <cell r="J339">
            <v>17</v>
          </cell>
          <cell r="O339">
            <v>15.541</v>
          </cell>
          <cell r="Q339">
            <v>11.573</v>
          </cell>
          <cell r="R339">
            <v>7.6040000000000001</v>
          </cell>
          <cell r="S339">
            <v>3.6349999999999998</v>
          </cell>
          <cell r="T339">
            <v>0</v>
          </cell>
          <cell r="V339">
            <v>0</v>
          </cell>
          <cell r="W339">
            <v>0</v>
          </cell>
          <cell r="X339">
            <v>0</v>
          </cell>
          <cell r="Y339">
            <v>0</v>
          </cell>
          <cell r="AB339">
            <v>0</v>
          </cell>
          <cell r="AC339">
            <v>0</v>
          </cell>
          <cell r="AD339">
            <v>0</v>
          </cell>
          <cell r="AE339">
            <v>0</v>
          </cell>
          <cell r="AG339">
            <v>0</v>
          </cell>
          <cell r="AH339">
            <v>0</v>
          </cell>
          <cell r="AI339">
            <v>0</v>
          </cell>
          <cell r="AJ339">
            <v>0</v>
          </cell>
          <cell r="AO339">
            <v>0</v>
          </cell>
          <cell r="AP339">
            <v>17</v>
          </cell>
          <cell r="AQ339">
            <v>15.541</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row>
        <row r="340">
          <cell r="A340" t="str">
            <v xml:space="preserve">  Deferred Revenue</v>
          </cell>
          <cell r="J340">
            <v>11.664999999999999</v>
          </cell>
          <cell r="O340">
            <v>13.972</v>
          </cell>
          <cell r="Q340">
            <v>19.579000000000001</v>
          </cell>
          <cell r="R340">
            <v>17.975999999999999</v>
          </cell>
          <cell r="S340">
            <v>18.510999999999999</v>
          </cell>
          <cell r="T340">
            <v>20.006</v>
          </cell>
          <cell r="V340">
            <v>21.413</v>
          </cell>
          <cell r="W340">
            <v>23.710999999999999</v>
          </cell>
          <cell r="X340">
            <v>22.472000000000001</v>
          </cell>
          <cell r="Y340">
            <v>22.922999999999998</v>
          </cell>
          <cell r="AB340">
            <v>28.082000000000001</v>
          </cell>
          <cell r="AC340">
            <v>31.076000000000001</v>
          </cell>
          <cell r="AD340">
            <v>32.384</v>
          </cell>
          <cell r="AE340">
            <v>32.235999999999997</v>
          </cell>
          <cell r="AG340">
            <v>16.111999999999998</v>
          </cell>
          <cell r="AH340">
            <v>17.783999999999999</v>
          </cell>
          <cell r="AI340">
            <v>19.456000000000003</v>
          </cell>
          <cell r="AJ340">
            <v>21.128</v>
          </cell>
          <cell r="AO340">
            <v>0</v>
          </cell>
          <cell r="AP340">
            <v>11.664999999999999</v>
          </cell>
          <cell r="AQ340">
            <v>13.972</v>
          </cell>
          <cell r="AR340">
            <v>20.006</v>
          </cell>
          <cell r="AS340">
            <v>22.922999999999998</v>
          </cell>
          <cell r="AT340">
            <v>32.235999999999997</v>
          </cell>
          <cell r="AU340">
            <v>21.128</v>
          </cell>
          <cell r="AV340">
            <v>19.29211369392106</v>
          </cell>
          <cell r="AW340">
            <v>21.101706481889316</v>
          </cell>
          <cell r="AX340">
            <v>23.989262000031147</v>
          </cell>
          <cell r="AY340">
            <v>26.309122505115983</v>
          </cell>
          <cell r="AZ340">
            <v>28.889806937272432</v>
          </cell>
          <cell r="BA340">
            <v>31.732135028617176</v>
          </cell>
          <cell r="BB340">
            <v>34.859327311301186</v>
          </cell>
          <cell r="BC340">
            <v>37.610796084031399</v>
          </cell>
          <cell r="BD340">
            <v>40.582755147720427</v>
          </cell>
          <cell r="BE340">
            <v>43.792839981070948</v>
          </cell>
        </row>
        <row r="341">
          <cell r="A341" t="str">
            <v xml:space="preserve">  Notes Payable</v>
          </cell>
          <cell r="J341">
            <v>12.678000000000001</v>
          </cell>
          <cell r="O341">
            <v>4.6360000000000001</v>
          </cell>
          <cell r="Q341">
            <v>3.371</v>
          </cell>
          <cell r="R341">
            <v>2.6789999999999998</v>
          </cell>
          <cell r="S341">
            <v>2.0150000000000001</v>
          </cell>
          <cell r="T341">
            <v>1.232</v>
          </cell>
          <cell r="V341">
            <v>1.04</v>
          </cell>
          <cell r="W341">
            <v>1.1599999999999999</v>
          </cell>
          <cell r="X341">
            <v>0.92900000000000005</v>
          </cell>
          <cell r="Y341">
            <v>0.76800000000000002</v>
          </cell>
          <cell r="AB341">
            <v>0.60799999999999998</v>
          </cell>
          <cell r="AC341">
            <v>3.29</v>
          </cell>
          <cell r="AD341">
            <v>2.4710000000000001</v>
          </cell>
          <cell r="AE341">
            <v>3.4349999999999996</v>
          </cell>
          <cell r="AG341">
            <v>3.4349999999999996</v>
          </cell>
          <cell r="AH341">
            <v>3.4349999999999996</v>
          </cell>
          <cell r="AI341">
            <v>3.4349999999999996</v>
          </cell>
          <cell r="AJ341">
            <v>3.4349999999999996</v>
          </cell>
          <cell r="AO341">
            <v>0</v>
          </cell>
          <cell r="AP341">
            <v>12.678000000000001</v>
          </cell>
          <cell r="AQ341">
            <v>4.6360000000000001</v>
          </cell>
          <cell r="AR341">
            <v>1.232</v>
          </cell>
          <cell r="AS341">
            <v>0.76800000000000002</v>
          </cell>
          <cell r="AT341">
            <v>3.4349999999999996</v>
          </cell>
          <cell r="AU341">
            <v>3.4349999999999996</v>
          </cell>
          <cell r="AV341">
            <v>3.4349999999999996</v>
          </cell>
          <cell r="AW341">
            <v>3.4349999999999996</v>
          </cell>
          <cell r="AX341">
            <v>3.4349999999999996</v>
          </cell>
          <cell r="AY341">
            <v>3.4349999999999996</v>
          </cell>
          <cell r="AZ341">
            <v>3.4349999999999996</v>
          </cell>
          <cell r="BA341">
            <v>3.4349999999999996</v>
          </cell>
          <cell r="BB341">
            <v>3.4349999999999996</v>
          </cell>
          <cell r="BC341">
            <v>3.4349999999999996</v>
          </cell>
          <cell r="BD341">
            <v>3.4349999999999996</v>
          </cell>
          <cell r="BE341">
            <v>3.4349999999999996</v>
          </cell>
        </row>
        <row r="342">
          <cell r="A342" t="str">
            <v xml:space="preserve">  Capital Lease</v>
          </cell>
          <cell r="J342">
            <v>5.8330000000000002</v>
          </cell>
          <cell r="O342">
            <v>4.8129999999999997</v>
          </cell>
          <cell r="Q342">
            <v>5.1159999999999997</v>
          </cell>
          <cell r="R342">
            <v>5.24</v>
          </cell>
          <cell r="S342">
            <v>5.4169999999999998</v>
          </cell>
          <cell r="T342">
            <v>5.54</v>
          </cell>
          <cell r="V342">
            <v>5.375</v>
          </cell>
          <cell r="W342">
            <v>4.6970000000000001</v>
          </cell>
          <cell r="X342">
            <v>3.91</v>
          </cell>
          <cell r="Y342">
            <v>4.367</v>
          </cell>
          <cell r="AB342">
            <v>3.597</v>
          </cell>
          <cell r="AC342">
            <v>2.8109999999999999</v>
          </cell>
          <cell r="AD342">
            <v>2.577</v>
          </cell>
          <cell r="AE342">
            <v>2.577</v>
          </cell>
          <cell r="AG342">
            <v>2.577</v>
          </cell>
          <cell r="AH342">
            <v>2.577</v>
          </cell>
          <cell r="AI342">
            <v>2.577</v>
          </cell>
          <cell r="AJ342">
            <v>2.577</v>
          </cell>
          <cell r="AO342">
            <v>0</v>
          </cell>
          <cell r="AP342">
            <v>5.8330000000000002</v>
          </cell>
          <cell r="AQ342">
            <v>4.8129999999999997</v>
          </cell>
          <cell r="AR342">
            <v>5.54</v>
          </cell>
          <cell r="AS342">
            <v>4.367</v>
          </cell>
          <cell r="AT342">
            <v>2.577</v>
          </cell>
          <cell r="AU342">
            <v>2.577</v>
          </cell>
          <cell r="AV342">
            <v>2.577</v>
          </cell>
          <cell r="AW342">
            <v>2.577</v>
          </cell>
          <cell r="AX342">
            <v>2.577</v>
          </cell>
          <cell r="AY342">
            <v>2.577</v>
          </cell>
          <cell r="AZ342">
            <v>2.577</v>
          </cell>
          <cell r="BA342">
            <v>2.577</v>
          </cell>
          <cell r="BB342">
            <v>2.577</v>
          </cell>
          <cell r="BC342">
            <v>2.577</v>
          </cell>
          <cell r="BD342">
            <v>2.577</v>
          </cell>
          <cell r="BE342">
            <v>2.577</v>
          </cell>
        </row>
        <row r="343">
          <cell r="A343" t="str">
            <v xml:space="preserve">  Accrued Restructuring Reserve</v>
          </cell>
          <cell r="J343">
            <v>1.796</v>
          </cell>
          <cell r="O343">
            <v>1.33</v>
          </cell>
          <cell r="Q343">
            <v>0.96399999999999997</v>
          </cell>
          <cell r="R343">
            <v>1.2809999999999999</v>
          </cell>
          <cell r="S343">
            <v>0.69899999999999995</v>
          </cell>
          <cell r="T343">
            <v>0.53600000000000003</v>
          </cell>
          <cell r="V343">
            <v>0.441</v>
          </cell>
          <cell r="W343">
            <v>0.34399999999999997</v>
          </cell>
          <cell r="X343">
            <v>0.39200000000000002</v>
          </cell>
          <cell r="Y343">
            <v>0.56800000000000006</v>
          </cell>
          <cell r="AB343">
            <v>0.47699999999999998</v>
          </cell>
          <cell r="AC343">
            <v>0.48899999999999999</v>
          </cell>
          <cell r="AD343">
            <v>0.501</v>
          </cell>
          <cell r="AE343">
            <v>0.52100000000000002</v>
          </cell>
          <cell r="AG343">
            <v>0.52100000000000002</v>
          </cell>
          <cell r="AH343">
            <v>0.52100000000000002</v>
          </cell>
          <cell r="AI343">
            <v>0.52100000000000002</v>
          </cell>
          <cell r="AJ343">
            <v>0.52100000000000002</v>
          </cell>
          <cell r="AO343">
            <v>0</v>
          </cell>
          <cell r="AP343">
            <v>1.796</v>
          </cell>
          <cell r="AQ343">
            <v>1.33</v>
          </cell>
          <cell r="AR343">
            <v>0.53600000000000003</v>
          </cell>
          <cell r="AS343">
            <v>0.56800000000000006</v>
          </cell>
          <cell r="AT343">
            <v>0.52100000000000002</v>
          </cell>
          <cell r="AU343">
            <v>0.52100000000000002</v>
          </cell>
          <cell r="AV343">
            <v>0.52100000000000002</v>
          </cell>
          <cell r="AW343">
            <v>0.52100000000000002</v>
          </cell>
          <cell r="AX343">
            <v>0.52100000000000002</v>
          </cell>
          <cell r="AY343">
            <v>0.52100000000000002</v>
          </cell>
          <cell r="AZ343">
            <v>0.52100000000000002</v>
          </cell>
          <cell r="BA343">
            <v>0.52100000000000002</v>
          </cell>
          <cell r="BB343">
            <v>0.52100000000000002</v>
          </cell>
          <cell r="BC343">
            <v>0.52100000000000002</v>
          </cell>
          <cell r="BD343">
            <v>0.52100000000000002</v>
          </cell>
          <cell r="BE343">
            <v>0.52100000000000002</v>
          </cell>
        </row>
        <row r="344">
          <cell r="A344" t="str">
            <v xml:space="preserve">       Total Curr. Liabilities</v>
          </cell>
          <cell r="B344">
            <v>0</v>
          </cell>
          <cell r="C344">
            <v>0</v>
          </cell>
          <cell r="D344">
            <v>0</v>
          </cell>
          <cell r="E344">
            <v>0</v>
          </cell>
          <cell r="G344">
            <v>0</v>
          </cell>
          <cell r="H344">
            <v>0</v>
          </cell>
          <cell r="I344">
            <v>99.355000000000004</v>
          </cell>
          <cell r="J344">
            <v>73.091999999999999</v>
          </cell>
          <cell r="O344">
            <v>76.168999999999997</v>
          </cell>
          <cell r="Q344">
            <v>79.057999999999993</v>
          </cell>
          <cell r="R344">
            <v>70.50200000000001</v>
          </cell>
          <cell r="S344">
            <v>62.177999999999997</v>
          </cell>
          <cell r="T344">
            <v>68.313000000000002</v>
          </cell>
          <cell r="V344">
            <v>54.172000000000004</v>
          </cell>
          <cell r="W344">
            <v>62.113</v>
          </cell>
          <cell r="X344">
            <v>66.954999999999998</v>
          </cell>
          <cell r="Y344">
            <v>81.704999999999998</v>
          </cell>
          <cell r="AB344">
            <v>74.893000000000001</v>
          </cell>
          <cell r="AC344">
            <v>79.823000000000008</v>
          </cell>
          <cell r="AD344">
            <v>86.054000000000002</v>
          </cell>
          <cell r="AE344">
            <v>99.266000000000005</v>
          </cell>
          <cell r="AG344">
            <v>76.295212777777778</v>
          </cell>
          <cell r="AH344">
            <v>80.655563333333347</v>
          </cell>
          <cell r="AI344">
            <v>88.078902222222226</v>
          </cell>
          <cell r="AJ344">
            <v>93.487433750000008</v>
          </cell>
          <cell r="AO344">
            <v>0</v>
          </cell>
          <cell r="AP344">
            <v>73.091999999999999</v>
          </cell>
          <cell r="AQ344">
            <v>76.168999999999997</v>
          </cell>
          <cell r="AR344">
            <v>68.313000000000002</v>
          </cell>
          <cell r="AS344">
            <v>81.704999999999998</v>
          </cell>
          <cell r="AT344">
            <v>99.266000000000005</v>
          </cell>
          <cell r="AU344">
            <v>93.487433750000008</v>
          </cell>
          <cell r="AV344">
            <v>101.29225327915439</v>
          </cell>
          <cell r="AW344">
            <v>116.81238164340265</v>
          </cell>
          <cell r="AX344">
            <v>133.22200645435015</v>
          </cell>
          <cell r="AY344">
            <v>149.05715609949038</v>
          </cell>
          <cell r="AZ344">
            <v>165.76768560728499</v>
          </cell>
          <cell r="BA344">
            <v>181.84694671437549</v>
          </cell>
          <cell r="BB344">
            <v>198.11716726090933</v>
          </cell>
          <cell r="BC344">
            <v>215.37474676447655</v>
          </cell>
          <cell r="BD344">
            <v>230.7618087706451</v>
          </cell>
          <cell r="BE344">
            <v>243.60457949973264</v>
          </cell>
        </row>
        <row r="346">
          <cell r="A346" t="str">
            <v xml:space="preserve">  L-T Customer Credits</v>
          </cell>
          <cell r="J346">
            <v>4</v>
          </cell>
          <cell r="O346">
            <v>0</v>
          </cell>
          <cell r="Q346">
            <v>0</v>
          </cell>
          <cell r="R346">
            <v>0</v>
          </cell>
          <cell r="S346">
            <v>0</v>
          </cell>
          <cell r="T346">
            <v>0</v>
          </cell>
          <cell r="Y346">
            <v>1.3560000000000001</v>
          </cell>
          <cell r="AB346">
            <v>1.6950000000000001</v>
          </cell>
          <cell r="AC346">
            <v>1.69</v>
          </cell>
          <cell r="AD346">
            <v>3.3010000000000002</v>
          </cell>
          <cell r="AE346">
            <v>3.3000000000000003</v>
          </cell>
          <cell r="AG346">
            <v>3.3000000000000003</v>
          </cell>
          <cell r="AH346">
            <v>3.3000000000000003</v>
          </cell>
          <cell r="AI346">
            <v>3.3000000000000003</v>
          </cell>
          <cell r="AJ346">
            <v>3.3000000000000003</v>
          </cell>
          <cell r="AO346">
            <v>0</v>
          </cell>
          <cell r="AP346">
            <v>4</v>
          </cell>
          <cell r="AQ346">
            <v>0</v>
          </cell>
          <cell r="AR346">
            <v>0</v>
          </cell>
          <cell r="AS346">
            <v>1.3560000000000001</v>
          </cell>
          <cell r="AT346">
            <v>3.3000000000000003</v>
          </cell>
          <cell r="AU346">
            <v>3.3000000000000003</v>
          </cell>
          <cell r="AV346">
            <v>3.3000000000000003</v>
          </cell>
          <cell r="AW346">
            <v>3.3000000000000003</v>
          </cell>
          <cell r="AX346">
            <v>3.3000000000000003</v>
          </cell>
          <cell r="AY346">
            <v>3.3000000000000003</v>
          </cell>
          <cell r="AZ346">
            <v>3.3000000000000003</v>
          </cell>
          <cell r="BA346">
            <v>3.3000000000000003</v>
          </cell>
          <cell r="BB346">
            <v>3.3000000000000003</v>
          </cell>
          <cell r="BC346">
            <v>3.3000000000000003</v>
          </cell>
          <cell r="BD346">
            <v>3.3000000000000003</v>
          </cell>
          <cell r="BE346">
            <v>3.3000000000000003</v>
          </cell>
        </row>
        <row r="347">
          <cell r="A347" t="str">
            <v xml:space="preserve">  L-T Deferred Revenue</v>
          </cell>
          <cell r="J347">
            <v>10.84</v>
          </cell>
          <cell r="O347">
            <v>13.811999999999999</v>
          </cell>
          <cell r="Q347">
            <v>14.055</v>
          </cell>
          <cell r="R347">
            <v>17.373999999999999</v>
          </cell>
          <cell r="S347">
            <v>16.623999999999999</v>
          </cell>
          <cell r="T347">
            <v>18.463000000000001</v>
          </cell>
          <cell r="V347">
            <v>19.033000000000001</v>
          </cell>
          <cell r="W347">
            <v>18.829000000000001</v>
          </cell>
          <cell r="X347">
            <v>17.954000000000001</v>
          </cell>
          <cell r="Y347">
            <v>17.920999999999999</v>
          </cell>
          <cell r="AB347">
            <v>17.734000000000002</v>
          </cell>
          <cell r="AC347">
            <v>18.196000000000002</v>
          </cell>
          <cell r="AD347">
            <v>18.023</v>
          </cell>
          <cell r="AE347">
            <v>18.062999999999999</v>
          </cell>
          <cell r="AG347">
            <v>9.0312000000000001</v>
          </cell>
          <cell r="AH347">
            <v>9.968399999999999</v>
          </cell>
          <cell r="AI347">
            <v>10.9056</v>
          </cell>
          <cell r="AJ347">
            <v>11.8428</v>
          </cell>
          <cell r="AO347">
            <v>0</v>
          </cell>
          <cell r="AP347">
            <v>10.84</v>
          </cell>
          <cell r="AQ347">
            <v>13.811999999999999</v>
          </cell>
          <cell r="AR347">
            <v>18.463000000000001</v>
          </cell>
          <cell r="AS347">
            <v>17.920999999999999</v>
          </cell>
          <cell r="AT347">
            <v>18.062999999999999</v>
          </cell>
          <cell r="AU347">
            <v>11.8428</v>
          </cell>
          <cell r="AV347">
            <v>10.813737412645228</v>
          </cell>
          <cell r="AW347">
            <v>11.828061791164275</v>
          </cell>
          <cell r="AX347">
            <v>13.446612647385882</v>
          </cell>
          <cell r="AY347">
            <v>14.746955509446591</v>
          </cell>
          <cell r="AZ347">
            <v>16.193497046418496</v>
          </cell>
          <cell r="BA347">
            <v>17.786696739724892</v>
          </cell>
          <cell r="BB347">
            <v>19.539570308703034</v>
          </cell>
          <cell r="BC347">
            <v>21.081840962891288</v>
          </cell>
          <cell r="BD347">
            <v>22.747702227538031</v>
          </cell>
          <cell r="BE347">
            <v>24.547039252547666</v>
          </cell>
        </row>
        <row r="348">
          <cell r="A348" t="str">
            <v xml:space="preserve">  L-T Notes Payable</v>
          </cell>
          <cell r="J348">
            <v>0.96799999999999997</v>
          </cell>
          <cell r="O348">
            <v>1.3580000000000001</v>
          </cell>
          <cell r="Q348">
            <v>0.99399999999999999</v>
          </cell>
          <cell r="R348">
            <v>1.758</v>
          </cell>
          <cell r="S348">
            <v>1.32</v>
          </cell>
          <cell r="T348">
            <v>1.0189999999999999</v>
          </cell>
          <cell r="V348">
            <v>0.71799999999999997</v>
          </cell>
          <cell r="W348">
            <v>0.41599999999999998</v>
          </cell>
          <cell r="X348">
            <v>0.33</v>
          </cell>
          <cell r="Y348">
            <v>0.17399999999999999</v>
          </cell>
          <cell r="AB348">
            <v>1.7999999999999999E-2</v>
          </cell>
          <cell r="AC348">
            <v>6.476</v>
          </cell>
          <cell r="AD348">
            <v>6.0369999999999999</v>
          </cell>
          <cell r="AE348">
            <v>7.6230000000000002</v>
          </cell>
          <cell r="AG348">
            <v>7.6230000000000002</v>
          </cell>
          <cell r="AH348">
            <v>7.6230000000000002</v>
          </cell>
          <cell r="AI348">
            <v>7.6230000000000002</v>
          </cell>
          <cell r="AJ348">
            <v>7.6230000000000002</v>
          </cell>
          <cell r="AO348">
            <v>0</v>
          </cell>
          <cell r="AP348">
            <v>0.96799999999999997</v>
          </cell>
          <cell r="AQ348">
            <v>1.3580000000000001</v>
          </cell>
          <cell r="AR348">
            <v>1.0189999999999999</v>
          </cell>
          <cell r="AS348">
            <v>0.17399999999999999</v>
          </cell>
          <cell r="AT348">
            <v>7.6230000000000002</v>
          </cell>
          <cell r="AU348">
            <v>7.6230000000000002</v>
          </cell>
          <cell r="AV348">
            <v>7.6230000000000002</v>
          </cell>
          <cell r="AW348">
            <v>7.6230000000000002</v>
          </cell>
          <cell r="AX348">
            <v>7.6230000000000002</v>
          </cell>
          <cell r="AY348">
            <v>7.6230000000000002</v>
          </cell>
          <cell r="AZ348">
            <v>7.6230000000000002</v>
          </cell>
          <cell r="BA348">
            <v>7.6230000000000002</v>
          </cell>
          <cell r="BB348">
            <v>7.6230000000000002</v>
          </cell>
          <cell r="BC348">
            <v>7.6230000000000002</v>
          </cell>
          <cell r="BD348">
            <v>7.6230000000000002</v>
          </cell>
          <cell r="BE348">
            <v>7.6230000000000002</v>
          </cell>
        </row>
        <row r="349">
          <cell r="A349" t="str">
            <v xml:space="preserve">  L-T Capital Lease</v>
          </cell>
          <cell r="J349">
            <v>5.0279999999999996</v>
          </cell>
          <cell r="O349">
            <v>6.6059999999999999</v>
          </cell>
          <cell r="Q349">
            <v>6.5419999999999998</v>
          </cell>
          <cell r="R349">
            <v>5.7039999999999997</v>
          </cell>
          <cell r="S349">
            <v>4.5519999999999996</v>
          </cell>
          <cell r="T349">
            <v>3.44</v>
          </cell>
          <cell r="V349">
            <v>2.093</v>
          </cell>
          <cell r="W349">
            <v>1.2370000000000001</v>
          </cell>
          <cell r="X349">
            <v>0.93100000000000005</v>
          </cell>
          <cell r="Y349">
            <v>3.7509999999999999</v>
          </cell>
          <cell r="AB349">
            <v>3.1560000000000001</v>
          </cell>
          <cell r="AC349">
            <v>2.68</v>
          </cell>
          <cell r="AD349">
            <v>3.2610000000000001</v>
          </cell>
          <cell r="AE349">
            <v>3.3</v>
          </cell>
          <cell r="AG349">
            <v>3.3</v>
          </cell>
          <cell r="AH349">
            <v>3.3</v>
          </cell>
          <cell r="AI349">
            <v>3.3</v>
          </cell>
          <cell r="AJ349">
            <v>3.3</v>
          </cell>
          <cell r="AO349">
            <v>0</v>
          </cell>
          <cell r="AP349">
            <v>5.0279999999999996</v>
          </cell>
          <cell r="AQ349">
            <v>6.6059999999999999</v>
          </cell>
          <cell r="AR349">
            <v>3.44</v>
          </cell>
          <cell r="AS349">
            <v>3.7509999999999999</v>
          </cell>
          <cell r="AT349">
            <v>3.3</v>
          </cell>
          <cell r="AU349">
            <v>3.3</v>
          </cell>
          <cell r="AV349">
            <v>3.3</v>
          </cell>
          <cell r="AW349">
            <v>3.3</v>
          </cell>
          <cell r="AX349">
            <v>3.3</v>
          </cell>
          <cell r="AY349">
            <v>3.3</v>
          </cell>
          <cell r="AZ349">
            <v>3.3</v>
          </cell>
          <cell r="BA349">
            <v>3.3</v>
          </cell>
          <cell r="BB349">
            <v>3.3</v>
          </cell>
          <cell r="BC349">
            <v>3.3</v>
          </cell>
          <cell r="BD349">
            <v>3.3</v>
          </cell>
          <cell r="BE349">
            <v>3.3</v>
          </cell>
        </row>
        <row r="350">
          <cell r="A350" t="str">
            <v xml:space="preserve">  L-T Accrued Restructuring Reserve</v>
          </cell>
          <cell r="J350">
            <v>3.8570000000000002</v>
          </cell>
          <cell r="O350">
            <v>3.7189999999999999</v>
          </cell>
          <cell r="Q350">
            <v>2.9140000000000001</v>
          </cell>
          <cell r="R350">
            <v>2.7349999999999999</v>
          </cell>
          <cell r="S350">
            <v>2.6539999999999999</v>
          </cell>
          <cell r="T350">
            <v>2.5720000000000001</v>
          </cell>
          <cell r="V350">
            <v>2.4820000000000002</v>
          </cell>
          <cell r="W350">
            <v>2.391</v>
          </cell>
          <cell r="X350">
            <v>2.2999999999999998</v>
          </cell>
          <cell r="Y350">
            <v>2.206</v>
          </cell>
          <cell r="AB350">
            <v>2.105</v>
          </cell>
          <cell r="AC350">
            <v>2.0019999999999998</v>
          </cell>
          <cell r="AD350">
            <v>1.899</v>
          </cell>
          <cell r="AE350">
            <v>1.7929999999999999</v>
          </cell>
          <cell r="AG350">
            <v>1.7929999999999999</v>
          </cell>
          <cell r="AH350">
            <v>1.7929999999999999</v>
          </cell>
          <cell r="AI350">
            <v>1.7929999999999999</v>
          </cell>
          <cell r="AJ350">
            <v>1.7929999999999999</v>
          </cell>
          <cell r="AO350">
            <v>0</v>
          </cell>
          <cell r="AP350">
            <v>3.8570000000000002</v>
          </cell>
          <cell r="AQ350">
            <v>3.7189999999999999</v>
          </cell>
          <cell r="AR350">
            <v>2.5720000000000001</v>
          </cell>
          <cell r="AS350">
            <v>2.206</v>
          </cell>
          <cell r="AT350">
            <v>1.7929999999999999</v>
          </cell>
          <cell r="AU350">
            <v>1.7929999999999999</v>
          </cell>
          <cell r="AV350">
            <v>1.7929999999999999</v>
          </cell>
          <cell r="AW350">
            <v>1.7929999999999999</v>
          </cell>
          <cell r="AX350">
            <v>1.7929999999999999</v>
          </cell>
          <cell r="AY350">
            <v>1.7929999999999999</v>
          </cell>
          <cell r="AZ350">
            <v>1.7929999999999999</v>
          </cell>
          <cell r="BA350">
            <v>1.7929999999999999</v>
          </cell>
          <cell r="BB350">
            <v>1.7929999999999999</v>
          </cell>
          <cell r="BC350">
            <v>1.7929999999999999</v>
          </cell>
          <cell r="BD350">
            <v>1.7929999999999999</v>
          </cell>
          <cell r="BE350">
            <v>1.7929999999999999</v>
          </cell>
        </row>
        <row r="351">
          <cell r="A351" t="str">
            <v xml:space="preserve">  Deferred tax liability</v>
          </cell>
          <cell r="J351">
            <v>0</v>
          </cell>
          <cell r="O351">
            <v>1.194</v>
          </cell>
          <cell r="Q351">
            <v>2.5960000000000001</v>
          </cell>
          <cell r="R351">
            <v>2.0699999999999998</v>
          </cell>
          <cell r="S351">
            <v>1.405</v>
          </cell>
          <cell r="T351">
            <v>1.6970000000000001</v>
          </cell>
          <cell r="V351">
            <v>1.6160000000000001</v>
          </cell>
          <cell r="W351">
            <v>0.5</v>
          </cell>
          <cell r="X351">
            <v>0.5</v>
          </cell>
          <cell r="AB351">
            <v>0.63800000000000001</v>
          </cell>
          <cell r="AD351">
            <v>1.9119999999999999</v>
          </cell>
          <cell r="AE351">
            <v>2.7809999999999993</v>
          </cell>
          <cell r="AG351">
            <v>2.7809999999999993</v>
          </cell>
          <cell r="AH351">
            <v>2.7809999999999993</v>
          </cell>
          <cell r="AI351">
            <v>2.7809999999999993</v>
          </cell>
          <cell r="AJ351">
            <v>2.7809999999999993</v>
          </cell>
          <cell r="AO351">
            <v>0</v>
          </cell>
          <cell r="AP351">
            <v>0</v>
          </cell>
          <cell r="AQ351">
            <v>1.194</v>
          </cell>
          <cell r="AR351">
            <v>1.6970000000000001</v>
          </cell>
          <cell r="AS351">
            <v>0</v>
          </cell>
          <cell r="AT351">
            <v>2.7809999999999993</v>
          </cell>
          <cell r="AU351">
            <v>2.7809999999999993</v>
          </cell>
          <cell r="AV351">
            <v>2.7809999999999993</v>
          </cell>
          <cell r="AW351">
            <v>2.7809999999999993</v>
          </cell>
          <cell r="AX351">
            <v>2.7809999999999993</v>
          </cell>
          <cell r="AY351">
            <v>2.7809999999999993</v>
          </cell>
          <cell r="AZ351">
            <v>2.7809999999999993</v>
          </cell>
          <cell r="BA351">
            <v>2.7809999999999993</v>
          </cell>
          <cell r="BB351">
            <v>2.7809999999999993</v>
          </cell>
          <cell r="BC351">
            <v>2.7809999999999993</v>
          </cell>
          <cell r="BD351">
            <v>2.7809999999999993</v>
          </cell>
          <cell r="BE351">
            <v>2.7809999999999993</v>
          </cell>
        </row>
        <row r="352">
          <cell r="A352" t="str">
            <v>Total Liabilities</v>
          </cell>
          <cell r="B352">
            <v>0</v>
          </cell>
          <cell r="C352">
            <v>0</v>
          </cell>
          <cell r="D352">
            <v>0</v>
          </cell>
          <cell r="E352">
            <v>0</v>
          </cell>
          <cell r="G352">
            <v>0</v>
          </cell>
          <cell r="H352">
            <v>0</v>
          </cell>
          <cell r="I352">
            <v>99.355000000000004</v>
          </cell>
          <cell r="J352">
            <v>97.784999999999997</v>
          </cell>
          <cell r="O352">
            <v>102.858</v>
          </cell>
          <cell r="Q352">
            <v>106.15899999999999</v>
          </cell>
          <cell r="R352">
            <v>100.14299999999999</v>
          </cell>
          <cell r="S352">
            <v>88.732999999999976</v>
          </cell>
          <cell r="T352">
            <v>95.504000000000019</v>
          </cell>
          <cell r="V352">
            <v>80.114000000000019</v>
          </cell>
          <cell r="W352">
            <v>85.486000000000004</v>
          </cell>
          <cell r="X352">
            <v>88.969999999999985</v>
          </cell>
          <cell r="Y352">
            <v>107.11300000000001</v>
          </cell>
          <cell r="AB352">
            <v>100.23900000000002</v>
          </cell>
          <cell r="AC352">
            <v>110.867</v>
          </cell>
          <cell r="AD352">
            <v>120.48700000000001</v>
          </cell>
          <cell r="AE352">
            <v>136.12600000000003</v>
          </cell>
          <cell r="AG352">
            <v>104.12341277777779</v>
          </cell>
          <cell r="AH352">
            <v>109.42096333333336</v>
          </cell>
          <cell r="AI352">
            <v>117.78150222222223</v>
          </cell>
          <cell r="AJ352">
            <v>124.12723375000002</v>
          </cell>
          <cell r="AO352">
            <v>0</v>
          </cell>
          <cell r="AP352">
            <v>97.785000000000011</v>
          </cell>
          <cell r="AQ352">
            <v>102.85799999999999</v>
          </cell>
          <cell r="AR352">
            <v>95.504000000000019</v>
          </cell>
          <cell r="AS352">
            <v>107.11300000000001</v>
          </cell>
          <cell r="AT352">
            <v>136.12600000000003</v>
          </cell>
          <cell r="AU352">
            <v>124.12723375000002</v>
          </cell>
          <cell r="AV352">
            <v>130.90299069179963</v>
          </cell>
          <cell r="AW352">
            <v>147.43744343456694</v>
          </cell>
          <cell r="AX352">
            <v>165.46561910173605</v>
          </cell>
          <cell r="AY352">
            <v>182.601111608937</v>
          </cell>
          <cell r="AZ352">
            <v>200.7581826537035</v>
          </cell>
          <cell r="BA352">
            <v>218.43064345410042</v>
          </cell>
          <cell r="BB352">
            <v>236.45373756961237</v>
          </cell>
          <cell r="BC352">
            <v>255.25358772736786</v>
          </cell>
          <cell r="BD352">
            <v>272.30651099818317</v>
          </cell>
          <cell r="BE352">
            <v>286.94861875228031</v>
          </cell>
        </row>
        <row r="354">
          <cell r="A354" t="str">
            <v>Minority Interest</v>
          </cell>
          <cell r="O354">
            <v>0</v>
          </cell>
          <cell r="Q354">
            <v>0</v>
          </cell>
          <cell r="R354">
            <v>0</v>
          </cell>
          <cell r="S354">
            <v>0</v>
          </cell>
          <cell r="T354">
            <v>0.104</v>
          </cell>
          <cell r="V354">
            <v>0</v>
          </cell>
          <cell r="W354">
            <v>0</v>
          </cell>
          <cell r="X354">
            <v>0</v>
          </cell>
          <cell r="AB354">
            <v>0</v>
          </cell>
          <cell r="AC354">
            <v>0</v>
          </cell>
          <cell r="AD354">
            <v>0</v>
          </cell>
          <cell r="AE354">
            <v>0</v>
          </cell>
          <cell r="AG354">
            <v>0</v>
          </cell>
          <cell r="AH354">
            <v>0</v>
          </cell>
          <cell r="AI354">
            <v>0</v>
          </cell>
          <cell r="AJ354">
            <v>0</v>
          </cell>
          <cell r="AR354">
            <v>0.104</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row>
        <row r="355">
          <cell r="A355" t="str">
            <v>Convertible Preferred Stock</v>
          </cell>
          <cell r="J355">
            <v>161.041</v>
          </cell>
          <cell r="O355">
            <v>140.45400000000001</v>
          </cell>
          <cell r="Q355">
            <v>142.59699999999998</v>
          </cell>
          <cell r="R355">
            <v>0</v>
          </cell>
          <cell r="S355">
            <v>0</v>
          </cell>
          <cell r="T355">
            <v>0</v>
          </cell>
          <cell r="V355">
            <v>0</v>
          </cell>
          <cell r="W355">
            <v>0</v>
          </cell>
          <cell r="X355">
            <v>0</v>
          </cell>
          <cell r="AB355">
            <v>0</v>
          </cell>
          <cell r="AC355">
            <v>0</v>
          </cell>
          <cell r="AD355">
            <v>0</v>
          </cell>
          <cell r="AE355">
            <v>0</v>
          </cell>
          <cell r="AG355">
            <v>0</v>
          </cell>
          <cell r="AH355">
            <v>0</v>
          </cell>
          <cell r="AI355">
            <v>0</v>
          </cell>
          <cell r="AJ355">
            <v>0</v>
          </cell>
          <cell r="AO355">
            <v>0</v>
          </cell>
          <cell r="AP355">
            <v>161.041</v>
          </cell>
          <cell r="AQ355">
            <v>140.45400000000001</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row>
        <row r="356">
          <cell r="A356" t="str">
            <v>Common Stock</v>
          </cell>
          <cell r="J356">
            <v>1.0999999999999999E-2</v>
          </cell>
          <cell r="O356">
            <v>1.2E-2</v>
          </cell>
          <cell r="Q356">
            <v>1.2999999999999999E-2</v>
          </cell>
          <cell r="R356">
            <v>0.06</v>
          </cell>
          <cell r="S356">
            <v>6.0999999999999999E-2</v>
          </cell>
          <cell r="T356">
            <v>6.8000000000000005E-2</v>
          </cell>
          <cell r="V356">
            <v>7.0999999999999994E-2</v>
          </cell>
          <cell r="W356">
            <v>7.2999999999999995E-2</v>
          </cell>
          <cell r="X356">
            <v>7.2999999999999995E-2</v>
          </cell>
          <cell r="Y356">
            <v>7.3999999999999996E-2</v>
          </cell>
          <cell r="AB356">
            <v>7.5999999999999998E-2</v>
          </cell>
          <cell r="AC356">
            <v>7.5999999999999998E-2</v>
          </cell>
          <cell r="AD356">
            <v>7.6999999999999999E-2</v>
          </cell>
          <cell r="AE356">
            <v>7.6999999999999999E-2</v>
          </cell>
          <cell r="AG356">
            <v>7.6999999999999999E-2</v>
          </cell>
          <cell r="AH356">
            <v>7.6999999999999999E-2</v>
          </cell>
          <cell r="AI356">
            <v>7.6999999999999999E-2</v>
          </cell>
          <cell r="AJ356">
            <v>7.6999999999999999E-2</v>
          </cell>
          <cell r="AO356">
            <v>0</v>
          </cell>
          <cell r="AP356">
            <v>1.0999999999999999E-2</v>
          </cell>
          <cell r="AQ356">
            <v>1.2E-2</v>
          </cell>
          <cell r="AR356">
            <v>6.8000000000000005E-2</v>
          </cell>
          <cell r="AS356">
            <v>7.3999999999999996E-2</v>
          </cell>
          <cell r="AT356">
            <v>7.6999999999999999E-2</v>
          </cell>
          <cell r="AU356">
            <v>7.6999999999999999E-2</v>
          </cell>
          <cell r="AV356">
            <v>7.6999999999999999E-2</v>
          </cell>
          <cell r="AW356">
            <v>7.6999999999999999E-2</v>
          </cell>
          <cell r="AX356">
            <v>7.6999999999999999E-2</v>
          </cell>
          <cell r="AY356">
            <v>7.6999999999999999E-2</v>
          </cell>
          <cell r="AZ356">
            <v>7.6999999999999999E-2</v>
          </cell>
          <cell r="BA356">
            <v>7.6999999999999999E-2</v>
          </cell>
          <cell r="BB356">
            <v>7.6999999999999999E-2</v>
          </cell>
          <cell r="BC356">
            <v>7.6999999999999999E-2</v>
          </cell>
          <cell r="BD356">
            <v>7.6999999999999999E-2</v>
          </cell>
          <cell r="BE356">
            <v>7.6999999999999999E-2</v>
          </cell>
        </row>
        <row r="357">
          <cell r="A357" t="str">
            <v>Paid in Capital</v>
          </cell>
          <cell r="J357">
            <v>0</v>
          </cell>
          <cell r="O357">
            <v>0</v>
          </cell>
          <cell r="Q357">
            <v>0.54400000000000004</v>
          </cell>
          <cell r="R357">
            <v>138.45500000000001</v>
          </cell>
          <cell r="S357">
            <v>140.78100000000001</v>
          </cell>
          <cell r="T357">
            <v>163.74100000000001</v>
          </cell>
          <cell r="V357">
            <v>199.32900000000001</v>
          </cell>
          <cell r="W357">
            <v>218.214</v>
          </cell>
          <cell r="X357">
            <v>227.393</v>
          </cell>
          <cell r="Y357">
            <v>243.39500000000001</v>
          </cell>
          <cell r="AB357">
            <v>262.36399999999998</v>
          </cell>
          <cell r="AC357">
            <v>272.52300000000002</v>
          </cell>
          <cell r="AD357">
            <v>285.51100000000002</v>
          </cell>
          <cell r="AE357">
            <v>289.61100000000005</v>
          </cell>
          <cell r="AG357">
            <v>289.61100000000005</v>
          </cell>
          <cell r="AH357">
            <v>289.61100000000005</v>
          </cell>
          <cell r="AI357">
            <v>289.61100000000005</v>
          </cell>
          <cell r="AJ357">
            <v>289.61100000000005</v>
          </cell>
          <cell r="AO357">
            <v>0</v>
          </cell>
          <cell r="AP357">
            <v>0</v>
          </cell>
          <cell r="AQ357">
            <v>0</v>
          </cell>
          <cell r="AR357">
            <v>163.74100000000001</v>
          </cell>
          <cell r="AS357">
            <v>243.39500000000001</v>
          </cell>
          <cell r="AT357">
            <v>289.61100000000005</v>
          </cell>
          <cell r="AU357">
            <v>289.61100000000005</v>
          </cell>
          <cell r="AV357">
            <v>289.61100000000005</v>
          </cell>
          <cell r="AW357">
            <v>289.61100000000005</v>
          </cell>
          <cell r="AX357">
            <v>289.61100000000005</v>
          </cell>
          <cell r="AY357">
            <v>289.61100000000005</v>
          </cell>
          <cell r="AZ357">
            <v>289.61100000000005</v>
          </cell>
          <cell r="BA357">
            <v>289.61100000000005</v>
          </cell>
          <cell r="BB357">
            <v>289.61100000000005</v>
          </cell>
          <cell r="BC357">
            <v>289.61100000000005</v>
          </cell>
          <cell r="BD357">
            <v>289.61100000000005</v>
          </cell>
          <cell r="BE357">
            <v>289.61100000000005</v>
          </cell>
        </row>
        <row r="358">
          <cell r="A358" t="str">
            <v>Deferred Stock Compensation</v>
          </cell>
          <cell r="J358">
            <v>-2.8000000000000001E-2</v>
          </cell>
          <cell r="O358">
            <v>-1.7330000000000001</v>
          </cell>
          <cell r="Q358">
            <v>-1.625</v>
          </cell>
          <cell r="R358">
            <v>-1.516</v>
          </cell>
          <cell r="S358">
            <v>-1.4059999999999999</v>
          </cell>
          <cell r="T358">
            <v>-1.446</v>
          </cell>
          <cell r="V358">
            <v>0</v>
          </cell>
          <cell r="W358">
            <v>0</v>
          </cell>
          <cell r="X358">
            <v>0</v>
          </cell>
          <cell r="AD358">
            <v>0</v>
          </cell>
          <cell r="AE358">
            <v>3.7</v>
          </cell>
          <cell r="AG358">
            <v>9.1000000000000014</v>
          </cell>
          <cell r="AH358">
            <v>14.500000000000002</v>
          </cell>
          <cell r="AI358">
            <v>19.900000000000002</v>
          </cell>
          <cell r="AJ358">
            <v>25.300000000000004</v>
          </cell>
          <cell r="AO358">
            <v>0</v>
          </cell>
          <cell r="AP358">
            <v>-2.8000000000000001E-2</v>
          </cell>
          <cell r="AQ358">
            <v>-1.7330000000000001</v>
          </cell>
          <cell r="AR358">
            <v>-1.446</v>
          </cell>
          <cell r="AS358">
            <v>0</v>
          </cell>
          <cell r="AT358">
            <v>3.7</v>
          </cell>
          <cell r="AU358">
            <v>25.300000000000004</v>
          </cell>
          <cell r="AV358">
            <v>40.300000000000004</v>
          </cell>
          <cell r="AW358">
            <v>54.300000000000004</v>
          </cell>
          <cell r="AX358">
            <v>67.300000000000011</v>
          </cell>
          <cell r="AY358">
            <v>79.300000000000011</v>
          </cell>
          <cell r="AZ358">
            <v>90.300000000000011</v>
          </cell>
          <cell r="BA358">
            <v>95.300000000000011</v>
          </cell>
          <cell r="BB358">
            <v>99.300000000000011</v>
          </cell>
          <cell r="BC358">
            <v>102.30000000000001</v>
          </cell>
          <cell r="BD358">
            <v>104.30000000000001</v>
          </cell>
          <cell r="BE358">
            <v>106.30000000000001</v>
          </cell>
        </row>
        <row r="359">
          <cell r="A359" t="str">
            <v>Accumulated Other Comprehensive Income</v>
          </cell>
          <cell r="Q359">
            <v>0</v>
          </cell>
          <cell r="R359">
            <v>0</v>
          </cell>
          <cell r="S359">
            <v>0</v>
          </cell>
          <cell r="T359">
            <v>0</v>
          </cell>
          <cell r="AC359">
            <v>0</v>
          </cell>
          <cell r="AD359" t="str">
            <v xml:space="preserve"> </v>
          </cell>
          <cell r="AE359">
            <v>0</v>
          </cell>
          <cell r="AG359">
            <v>0</v>
          </cell>
          <cell r="AH359">
            <v>0</v>
          </cell>
          <cell r="AI359">
            <v>0</v>
          </cell>
          <cell r="AJ359">
            <v>0</v>
          </cell>
          <cell r="AM359">
            <v>0</v>
          </cell>
          <cell r="AN359">
            <v>0</v>
          </cell>
          <cell r="AO359">
            <v>4.5159999999999982</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CK359" t="str">
            <v>mstag:changeInAccumulatedOtherComprehensiveIncomeLossOrOtherReserves</v>
          </cell>
          <cell r="CL359">
            <v>6</v>
          </cell>
          <cell r="CM359" t="str">
            <v>ISO4217:USD</v>
          </cell>
          <cell r="CN359" t="b">
            <v>0</v>
          </cell>
          <cell r="CO359" t="b">
            <v>0</v>
          </cell>
        </row>
        <row r="360">
          <cell r="A360" t="str">
            <v>Treasury Stock</v>
          </cell>
          <cell r="J360">
            <v>0</v>
          </cell>
          <cell r="O360">
            <v>-1.125</v>
          </cell>
          <cell r="Q360">
            <v>-1.125</v>
          </cell>
          <cell r="R360">
            <v>0</v>
          </cell>
          <cell r="S360">
            <v>0</v>
          </cell>
          <cell r="T360">
            <v>0</v>
          </cell>
          <cell r="V360">
            <v>0</v>
          </cell>
          <cell r="W360">
            <v>0</v>
          </cell>
          <cell r="X360">
            <v>0</v>
          </cell>
          <cell r="Y360">
            <v>-2.1999999999999999E-2</v>
          </cell>
          <cell r="AB360">
            <v>-3.15</v>
          </cell>
          <cell r="AC360">
            <v>-3.2469999999999999</v>
          </cell>
          <cell r="AD360">
            <v>-3.194</v>
          </cell>
          <cell r="AE360">
            <v>-3.194</v>
          </cell>
          <cell r="AG360">
            <v>-3.194</v>
          </cell>
          <cell r="AH360">
            <v>-3.194</v>
          </cell>
          <cell r="AI360">
            <v>-72.194000000000003</v>
          </cell>
          <cell r="AJ360">
            <v>-141.19400000000002</v>
          </cell>
          <cell r="AP360">
            <v>0</v>
          </cell>
          <cell r="AQ360">
            <v>-1.125</v>
          </cell>
          <cell r="AR360">
            <v>0</v>
          </cell>
          <cell r="AS360">
            <v>-2.1999999999999999E-2</v>
          </cell>
          <cell r="AT360">
            <v>-3.194</v>
          </cell>
          <cell r="AU360">
            <v>-141.19400000000002</v>
          </cell>
          <cell r="AV360">
            <v>-253.19400000000002</v>
          </cell>
          <cell r="AW360">
            <v>-413.19400000000002</v>
          </cell>
          <cell r="AX360">
            <v>-613.19399999999996</v>
          </cell>
          <cell r="AY360">
            <v>-833.19399999999996</v>
          </cell>
          <cell r="AZ360">
            <v>-1053.194</v>
          </cell>
          <cell r="BA360">
            <v>-1303.194</v>
          </cell>
          <cell r="BB360">
            <v>-1553.194</v>
          </cell>
          <cell r="BC360">
            <v>-1803.194</v>
          </cell>
          <cell r="BD360">
            <v>-2053.194</v>
          </cell>
          <cell r="BE360">
            <v>-2303.194</v>
          </cell>
        </row>
        <row r="361">
          <cell r="A361" t="str">
            <v>Accumulated Equity</v>
          </cell>
          <cell r="J361">
            <v>-68.563999999999993</v>
          </cell>
          <cell r="O361">
            <v>-29.012</v>
          </cell>
          <cell r="Q361">
            <v>-14.377000000000001</v>
          </cell>
          <cell r="R361">
            <v>-3.0840000000000001</v>
          </cell>
          <cell r="S361">
            <v>9.9730000000000008</v>
          </cell>
          <cell r="T361">
            <v>23.8</v>
          </cell>
          <cell r="V361">
            <v>42.085000000000008</v>
          </cell>
          <cell r="W361">
            <v>62.036999999999999</v>
          </cell>
          <cell r="X361">
            <v>79.141000000000005</v>
          </cell>
          <cell r="Y361">
            <v>97.698999999999998</v>
          </cell>
          <cell r="AB361">
            <v>115.667</v>
          </cell>
          <cell r="AC361">
            <v>134.816</v>
          </cell>
          <cell r="AD361">
            <v>160.518</v>
          </cell>
          <cell r="AE361">
            <v>190.34100000000001</v>
          </cell>
          <cell r="AG361">
            <v>211.9760611388954</v>
          </cell>
          <cell r="AH361">
            <v>235.70461406605762</v>
          </cell>
          <cell r="AI361">
            <v>263.47721286030202</v>
          </cell>
          <cell r="AJ361">
            <v>294.12586749083562</v>
          </cell>
          <cell r="AO361">
            <v>0</v>
          </cell>
          <cell r="AP361">
            <v>-68.563999999999993</v>
          </cell>
          <cell r="AQ361">
            <v>-29.012</v>
          </cell>
          <cell r="AR361">
            <v>23.8</v>
          </cell>
          <cell r="AS361">
            <v>97.698999999999998</v>
          </cell>
          <cell r="AT361">
            <v>190.34100000000001</v>
          </cell>
          <cell r="AU361">
            <v>294.12586749083562</v>
          </cell>
          <cell r="AV361">
            <v>416.2841479791656</v>
          </cell>
          <cell r="AW361">
            <v>559.08612555222214</v>
          </cell>
          <cell r="AX361">
            <v>722.91496744346182</v>
          </cell>
          <cell r="AY361">
            <v>902.97237810026138</v>
          </cell>
          <cell r="AZ361">
            <v>1102.3595734356622</v>
          </cell>
          <cell r="BA361">
            <v>1318.6708895433146</v>
          </cell>
          <cell r="BB361">
            <v>1549.8590258320171</v>
          </cell>
          <cell r="BC361">
            <v>1794.8591487566712</v>
          </cell>
          <cell r="BD361">
            <v>2047.5514329371738</v>
          </cell>
          <cell r="BE361">
            <v>2300.4191447260496</v>
          </cell>
        </row>
        <row r="362">
          <cell r="A362" t="str">
            <v>Stockholders' Equity</v>
          </cell>
          <cell r="B362">
            <v>0</v>
          </cell>
          <cell r="C362">
            <v>0</v>
          </cell>
          <cell r="D362">
            <v>0</v>
          </cell>
          <cell r="E362">
            <v>0</v>
          </cell>
          <cell r="G362">
            <v>0</v>
          </cell>
          <cell r="H362">
            <v>0</v>
          </cell>
          <cell r="I362">
            <v>0</v>
          </cell>
          <cell r="J362">
            <v>-68.580999999999989</v>
          </cell>
          <cell r="O362">
            <v>-31.858000000000001</v>
          </cell>
          <cell r="Q362">
            <v>-16.57</v>
          </cell>
          <cell r="R362">
            <v>133.91500000000002</v>
          </cell>
          <cell r="S362">
            <v>149.40900000000002</v>
          </cell>
          <cell r="T362">
            <v>186.16300000000004</v>
          </cell>
          <cell r="V362">
            <v>241.48500000000001</v>
          </cell>
          <cell r="W362">
            <v>280.32400000000001</v>
          </cell>
          <cell r="X362">
            <v>306.60700000000003</v>
          </cell>
          <cell r="Y362">
            <v>341.14600000000002</v>
          </cell>
          <cell r="AB362">
            <v>374.95699999999999</v>
          </cell>
          <cell r="AC362">
            <v>404.16800000000001</v>
          </cell>
          <cell r="AD362">
            <v>442.91200000000003</v>
          </cell>
          <cell r="AE362">
            <v>480.53500000000003</v>
          </cell>
          <cell r="AG362">
            <v>507.57006113889543</v>
          </cell>
          <cell r="AH362">
            <v>536.69861406605764</v>
          </cell>
          <cell r="AI362">
            <v>500.87121286030202</v>
          </cell>
          <cell r="AJ362">
            <v>467.91986749083566</v>
          </cell>
          <cell r="AO362">
            <v>4.5159999999999982</v>
          </cell>
          <cell r="AP362">
            <v>-68.580999999999989</v>
          </cell>
          <cell r="AQ362">
            <v>-31.858000000000001</v>
          </cell>
          <cell r="AR362">
            <v>186.16300000000004</v>
          </cell>
          <cell r="AS362">
            <v>341.14600000000002</v>
          </cell>
          <cell r="AT362">
            <v>480.53500000000003</v>
          </cell>
          <cell r="AU362">
            <v>467.91986749083566</v>
          </cell>
          <cell r="AV362">
            <v>493.07814797916564</v>
          </cell>
          <cell r="AW362">
            <v>489.88012555222218</v>
          </cell>
          <cell r="AX362">
            <v>466.70896744346192</v>
          </cell>
          <cell r="AY362">
            <v>438.76637810026148</v>
          </cell>
          <cell r="AZ362">
            <v>429.15357343566234</v>
          </cell>
          <cell r="BA362">
            <v>400.46488954331471</v>
          </cell>
          <cell r="BB362">
            <v>385.65302583201719</v>
          </cell>
          <cell r="BC362">
            <v>383.65314875667127</v>
          </cell>
          <cell r="BD362">
            <v>388.34543293717388</v>
          </cell>
          <cell r="BE362">
            <v>393.21314472604968</v>
          </cell>
        </row>
        <row r="364">
          <cell r="A364" t="str">
            <v>Total Liabilities &amp; Stockholders' Equity</v>
          </cell>
          <cell r="B364">
            <v>0</v>
          </cell>
          <cell r="C364">
            <v>0</v>
          </cell>
          <cell r="D364">
            <v>0</v>
          </cell>
          <cell r="E364">
            <v>0</v>
          </cell>
          <cell r="G364">
            <v>0</v>
          </cell>
          <cell r="H364">
            <v>0</v>
          </cell>
          <cell r="I364">
            <v>99.355000000000004</v>
          </cell>
          <cell r="J364">
            <v>190.245</v>
          </cell>
          <cell r="O364">
            <v>211.45400000000001</v>
          </cell>
          <cell r="Q364">
            <v>232.18599999999998</v>
          </cell>
          <cell r="R364">
            <v>234.05799999999999</v>
          </cell>
          <cell r="S364">
            <v>238.142</v>
          </cell>
          <cell r="T364">
            <v>281.77100000000002</v>
          </cell>
          <cell r="V364">
            <v>321.59900000000005</v>
          </cell>
          <cell r="W364">
            <v>365.81</v>
          </cell>
          <cell r="X364">
            <v>395.577</v>
          </cell>
          <cell r="Y364">
            <v>448.25900000000001</v>
          </cell>
          <cell r="AB364">
            <v>475.19600000000003</v>
          </cell>
          <cell r="AC364">
            <v>515.03499999999997</v>
          </cell>
          <cell r="AD364">
            <v>563.399</v>
          </cell>
          <cell r="AE364">
            <v>616.66100000000006</v>
          </cell>
          <cell r="AG364">
            <v>611.69347391667316</v>
          </cell>
          <cell r="AH364">
            <v>646.11957739939101</v>
          </cell>
          <cell r="AI364">
            <v>618.65271508252431</v>
          </cell>
          <cell r="AJ364">
            <v>592.04710124083567</v>
          </cell>
          <cell r="AO364">
            <v>4.5159999999999982</v>
          </cell>
          <cell r="AP364">
            <v>190.245</v>
          </cell>
          <cell r="AQ364">
            <v>211.45400000000001</v>
          </cell>
          <cell r="AR364">
            <v>281.77100000000002</v>
          </cell>
          <cell r="AS364">
            <v>448.25900000000001</v>
          </cell>
          <cell r="AT364">
            <v>616.66100000000006</v>
          </cell>
          <cell r="AU364">
            <v>592.04710124083567</v>
          </cell>
          <cell r="AV364">
            <v>623.98113867096527</v>
          </cell>
          <cell r="AW364">
            <v>637.31756898678918</v>
          </cell>
          <cell r="AX364">
            <v>632.17458654519794</v>
          </cell>
          <cell r="AY364">
            <v>621.36748970919848</v>
          </cell>
          <cell r="AZ364">
            <v>629.91175608936578</v>
          </cell>
          <cell r="BA364">
            <v>618.8955329974151</v>
          </cell>
          <cell r="BB364">
            <v>622.10676340162956</v>
          </cell>
          <cell r="BC364">
            <v>638.90673648403913</v>
          </cell>
          <cell r="BD364">
            <v>660.65194393535705</v>
          </cell>
          <cell r="BE364">
            <v>680.16176347832993</v>
          </cell>
        </row>
        <row r="366">
          <cell r="A366" t="str">
            <v>Shares Out. - Fully Diluted</v>
          </cell>
          <cell r="B366">
            <v>0</v>
          </cell>
          <cell r="C366">
            <v>0</v>
          </cell>
          <cell r="D366">
            <v>0</v>
          </cell>
          <cell r="E366">
            <v>0</v>
          </cell>
          <cell r="G366">
            <v>0</v>
          </cell>
          <cell r="H366">
            <v>0</v>
          </cell>
          <cell r="I366">
            <v>0</v>
          </cell>
          <cell r="J366">
            <v>0</v>
          </cell>
          <cell r="L366">
            <v>80.658000000000001</v>
          </cell>
          <cell r="M366">
            <v>80.358000000000004</v>
          </cell>
          <cell r="N366">
            <v>80.058000000000007</v>
          </cell>
          <cell r="O366">
            <v>79.75800000000001</v>
          </cell>
          <cell r="Q366">
            <v>75.712000000000003</v>
          </cell>
          <cell r="R366">
            <v>78.039000000000001</v>
          </cell>
          <cell r="S366">
            <v>77.462000000000003</v>
          </cell>
          <cell r="T366">
            <v>77.725999999999999</v>
          </cell>
          <cell r="V366">
            <v>77.656999999999996</v>
          </cell>
          <cell r="W366">
            <v>78.2</v>
          </cell>
          <cell r="X366">
            <v>78.399000000000001</v>
          </cell>
          <cell r="Y366">
            <v>78.765000000000001</v>
          </cell>
          <cell r="AB366">
            <v>79.031000000000006</v>
          </cell>
          <cell r="AC366">
            <v>79.040000000000006</v>
          </cell>
          <cell r="AD366">
            <v>79.272000000000006</v>
          </cell>
          <cell r="AE366">
            <v>79.569999999999993</v>
          </cell>
          <cell r="AG366">
            <v>79.569999999999993</v>
          </cell>
          <cell r="AH366">
            <v>79.77</v>
          </cell>
          <cell r="AI366">
            <v>77.28</v>
          </cell>
          <cell r="AJ366">
            <v>74.790000000000006</v>
          </cell>
          <cell r="AM366">
            <v>3.464</v>
          </cell>
          <cell r="AN366">
            <v>3.8250000000000002</v>
          </cell>
          <cell r="AO366">
            <v>4.2359999999999998</v>
          </cell>
          <cell r="AP366">
            <v>76.52</v>
          </cell>
          <cell r="AQ366">
            <v>80.236999999999995</v>
          </cell>
          <cell r="AR366">
            <v>77.234750000000005</v>
          </cell>
          <cell r="AS366">
            <v>78.255250000000004</v>
          </cell>
          <cell r="AT366">
            <v>79.228250000000003</v>
          </cell>
          <cell r="AU366">
            <v>77.852499999999992</v>
          </cell>
          <cell r="AV366">
            <v>73.466099999999997</v>
          </cell>
          <cell r="AW366">
            <v>74.466099999999997</v>
          </cell>
          <cell r="AX366">
            <v>75.466099999999997</v>
          </cell>
          <cell r="AY366">
            <v>76.466099999999997</v>
          </cell>
          <cell r="AZ366">
            <v>77.466099999999997</v>
          </cell>
          <cell r="BA366">
            <v>78.466099999999997</v>
          </cell>
          <cell r="BB366">
            <v>79.466099999999997</v>
          </cell>
          <cell r="BC366">
            <v>80.466099999999997</v>
          </cell>
          <cell r="BD366">
            <v>81.466099999999997</v>
          </cell>
          <cell r="BE366">
            <v>82.466099999999997</v>
          </cell>
        </row>
        <row r="367">
          <cell r="A367" t="str">
            <v>Check</v>
          </cell>
          <cell r="B367">
            <v>0</v>
          </cell>
          <cell r="C367">
            <v>0</v>
          </cell>
          <cell r="D367">
            <v>0</v>
          </cell>
          <cell r="E367">
            <v>0</v>
          </cell>
          <cell r="G367">
            <v>0</v>
          </cell>
          <cell r="H367">
            <v>0</v>
          </cell>
          <cell r="I367">
            <v>-99.355000000000004</v>
          </cell>
          <cell r="J367">
            <v>0</v>
          </cell>
          <cell r="L367">
            <v>0</v>
          </cell>
          <cell r="M367">
            <v>0</v>
          </cell>
          <cell r="N367">
            <v>0</v>
          </cell>
          <cell r="O367">
            <v>0</v>
          </cell>
          <cell r="Q367">
            <v>0</v>
          </cell>
          <cell r="R367">
            <v>0</v>
          </cell>
          <cell r="S367">
            <v>0</v>
          </cell>
          <cell r="T367">
            <v>0</v>
          </cell>
          <cell r="V367">
            <v>0</v>
          </cell>
          <cell r="W367">
            <v>0</v>
          </cell>
          <cell r="X367">
            <v>0</v>
          </cell>
          <cell r="Y367">
            <v>0</v>
          </cell>
          <cell r="AB367">
            <v>0</v>
          </cell>
          <cell r="AC367">
            <v>0</v>
          </cell>
          <cell r="AD367">
            <v>0</v>
          </cell>
          <cell r="AE367">
            <v>0</v>
          </cell>
          <cell r="AG367">
            <v>0</v>
          </cell>
          <cell r="AH367">
            <v>0</v>
          </cell>
          <cell r="AI367">
            <v>0</v>
          </cell>
          <cell r="AJ367">
            <v>0</v>
          </cell>
          <cell r="AO367">
            <v>-11.230999999999998</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row>
        <row r="369">
          <cell r="A369" t="str">
            <v>Key Metrics</v>
          </cell>
        </row>
        <row r="370">
          <cell r="A370" t="str">
            <v>Working Capital</v>
          </cell>
          <cell r="B370">
            <v>0</v>
          </cell>
          <cell r="C370">
            <v>0</v>
          </cell>
          <cell r="D370">
            <v>0</v>
          </cell>
          <cell r="E370">
            <v>0</v>
          </cell>
          <cell r="G370">
            <v>0</v>
          </cell>
          <cell r="H370">
            <v>0</v>
          </cell>
          <cell r="I370">
            <v>-99.355000000000004</v>
          </cell>
          <cell r="J370">
            <v>-36.60199999999999</v>
          </cell>
          <cell r="O370">
            <v>24.256999999999998</v>
          </cell>
          <cell r="Q370">
            <v>33.891999999999996</v>
          </cell>
          <cell r="R370">
            <v>-29.463000000000015</v>
          </cell>
          <cell r="S370">
            <v>-17.842000000000017</v>
          </cell>
          <cell r="T370">
            <v>2.5129999999999844</v>
          </cell>
          <cell r="V370">
            <v>43.245999999999981</v>
          </cell>
          <cell r="W370">
            <v>29.583000000000023</v>
          </cell>
          <cell r="X370">
            <v>17.761000000000006</v>
          </cell>
          <cell r="Y370">
            <v>-9.9849999999999817</v>
          </cell>
          <cell r="AB370">
            <v>17.022000000000006</v>
          </cell>
          <cell r="AC370">
            <v>5.0210000000000052</v>
          </cell>
          <cell r="AD370">
            <v>19.093999999999998</v>
          </cell>
          <cell r="AE370">
            <v>5.1709999999999665</v>
          </cell>
          <cell r="AG370">
            <v>25.250675163658812</v>
          </cell>
          <cell r="AH370">
            <v>25.72616034450914</v>
          </cell>
          <cell r="AI370">
            <v>28.701733169003859</v>
          </cell>
          <cell r="AJ370">
            <v>30.356206676714166</v>
          </cell>
          <cell r="AP370">
            <v>-60.663999999999994</v>
          </cell>
          <cell r="AQ370">
            <v>-36.266999999999996</v>
          </cell>
          <cell r="AR370">
            <v>2.5129999999999844</v>
          </cell>
          <cell r="AS370">
            <v>-9.9849999999999817</v>
          </cell>
          <cell r="AT370">
            <v>5.1709999999999665</v>
          </cell>
          <cell r="AU370">
            <v>30.356206676714166</v>
          </cell>
          <cell r="AV370">
            <v>19.117725604456439</v>
          </cell>
          <cell r="AW370">
            <v>23.33873343925822</v>
          </cell>
          <cell r="AX370">
            <v>26.341225890709794</v>
          </cell>
          <cell r="AY370">
            <v>29.853486450427383</v>
          </cell>
          <cell r="AZ370">
            <v>33.323794048622901</v>
          </cell>
          <cell r="BA370">
            <v>36.079980907123158</v>
          </cell>
          <cell r="BB370">
            <v>38.456853846524282</v>
          </cell>
          <cell r="BC370">
            <v>41.524606242626064</v>
          </cell>
          <cell r="BD370">
            <v>43.368908946954761</v>
          </cell>
          <cell r="BE370">
            <v>43.695824103747199</v>
          </cell>
        </row>
        <row r="371">
          <cell r="A371" t="str">
            <v>Change in Working Capital</v>
          </cell>
          <cell r="B371" t="e">
            <v>#REF!</v>
          </cell>
          <cell r="C371">
            <v>0</v>
          </cell>
          <cell r="D371">
            <v>0</v>
          </cell>
          <cell r="E371">
            <v>0</v>
          </cell>
          <cell r="G371">
            <v>0</v>
          </cell>
          <cell r="H371">
            <v>0</v>
          </cell>
          <cell r="I371">
            <v>-99.355000000000004</v>
          </cell>
          <cell r="J371">
            <v>62.753000000000014</v>
          </cell>
          <cell r="O371">
            <v>24.256999999999998</v>
          </cell>
          <cell r="Q371">
            <v>9.634999999999998</v>
          </cell>
          <cell r="R371">
            <v>-63.355000000000011</v>
          </cell>
          <cell r="S371">
            <v>11.620999999999999</v>
          </cell>
          <cell r="T371">
            <v>20.355</v>
          </cell>
          <cell r="V371">
            <v>40.732999999999997</v>
          </cell>
          <cell r="W371">
            <v>-13.662999999999958</v>
          </cell>
          <cell r="X371">
            <v>-11.822000000000017</v>
          </cell>
          <cell r="Y371">
            <v>-27.745999999999988</v>
          </cell>
          <cell r="AB371">
            <v>27.006999999999987</v>
          </cell>
          <cell r="AC371">
            <v>-12.001000000000001</v>
          </cell>
          <cell r="AD371">
            <v>14.072999999999993</v>
          </cell>
          <cell r="AE371">
            <v>-13.92300000000003</v>
          </cell>
          <cell r="AG371">
            <v>20.079675163658845</v>
          </cell>
          <cell r="AH371">
            <v>0.47548518085032754</v>
          </cell>
          <cell r="AI371">
            <v>2.9755728244947193</v>
          </cell>
          <cell r="AJ371">
            <v>1.654473507710307</v>
          </cell>
          <cell r="AQ371">
            <v>24.396999999999998</v>
          </cell>
          <cell r="AR371">
            <v>38.77999999999998</v>
          </cell>
          <cell r="AS371">
            <v>-12.497999999999966</v>
          </cell>
          <cell r="AT371">
            <v>15.155999999999949</v>
          </cell>
          <cell r="AU371">
            <v>25.185206676714198</v>
          </cell>
          <cell r="AV371">
            <v>-11.238481072257727</v>
          </cell>
          <cell r="AW371">
            <v>4.2210078348017817</v>
          </cell>
          <cell r="AX371">
            <v>3.0024924514515732</v>
          </cell>
          <cell r="AY371">
            <v>3.5122605597175891</v>
          </cell>
          <cell r="AZ371">
            <v>3.470307598195518</v>
          </cell>
          <cell r="BA371">
            <v>2.7561868585002571</v>
          </cell>
          <cell r="BB371">
            <v>2.3768729394011245</v>
          </cell>
          <cell r="BC371">
            <v>3.0677523961017812</v>
          </cell>
          <cell r="BD371">
            <v>1.8443027043286975</v>
          </cell>
          <cell r="BE371">
            <v>0.32691515679243821</v>
          </cell>
        </row>
        <row r="372">
          <cell r="A372" t="str">
            <v>Current Ratio</v>
          </cell>
          <cell r="B372" t="e">
            <v>#DIV/0!</v>
          </cell>
          <cell r="C372" t="e">
            <v>#DIV/0!</v>
          </cell>
          <cell r="D372" t="e">
            <v>#DIV/0!</v>
          </cell>
          <cell r="E372" t="e">
            <v>#DIV/0!</v>
          </cell>
          <cell r="G372" t="e">
            <v>#DIV/0!</v>
          </cell>
          <cell r="H372" t="e">
            <v>#DIV/0!</v>
          </cell>
          <cell r="I372">
            <v>0</v>
          </cell>
          <cell r="J372">
            <v>1.3232911946587864</v>
          </cell>
          <cell r="O372">
            <v>1.5681576494374352</v>
          </cell>
          <cell r="Q372">
            <v>1.7244428141364567</v>
          </cell>
          <cell r="R372">
            <v>1.8976624776602078</v>
          </cell>
          <cell r="S372">
            <v>2.2212197240181415</v>
          </cell>
          <cell r="T372">
            <v>2.6639585437618019</v>
          </cell>
          <cell r="V372">
            <v>4.02654507863841</v>
          </cell>
          <cell r="W372">
            <v>3.1878994735401611</v>
          </cell>
          <cell r="X372">
            <v>3.417832872825032</v>
          </cell>
          <cell r="Y372">
            <v>1.6605470901413624</v>
          </cell>
          <cell r="AB372">
            <v>2.2537353290694728</v>
          </cell>
          <cell r="AC372">
            <v>2.53087455996392</v>
          </cell>
          <cell r="AD372">
            <v>2.9846607943849208</v>
          </cell>
          <cell r="AE372">
            <v>3.1242923055225349</v>
          </cell>
          <cell r="AG372">
            <v>4.0380494857745521</v>
          </cell>
          <cell r="AH372">
            <v>4.2811896341867577</v>
          </cell>
          <cell r="AI372">
            <v>3.6393103927371953</v>
          </cell>
          <cell r="AJ372">
            <v>3.1729016543167319</v>
          </cell>
          <cell r="AP372">
            <v>1.3232911946587864</v>
          </cell>
          <cell r="AQ372">
            <v>1.5681576494374352</v>
          </cell>
          <cell r="AR372">
            <v>2.6639585437618019</v>
          </cell>
          <cell r="AS372">
            <v>1.6605470901413624</v>
          </cell>
          <cell r="AT372">
            <v>3.1242923055225349</v>
          </cell>
          <cell r="AU372">
            <v>3.1729016543167319</v>
          </cell>
          <cell r="AV372">
            <v>3.1988353259349931</v>
          </cell>
          <cell r="AW372">
            <v>2.8783395393832034</v>
          </cell>
          <cell r="AX372">
            <v>2.4370475750550935</v>
          </cell>
          <cell r="AY372">
            <v>2.1364396962342247</v>
          </cell>
          <cell r="AZ372">
            <v>2.0077511876685992</v>
          </cell>
          <cell r="BA372">
            <v>1.8072043493791095</v>
          </cell>
          <cell r="BB372">
            <v>1.7640638667014035</v>
          </cell>
          <cell r="BC372">
            <v>1.7889651634635895</v>
          </cell>
          <cell r="BD372">
            <v>1.8615120590036034</v>
          </cell>
          <cell r="BE372">
            <v>1.9514651474253477</v>
          </cell>
        </row>
        <row r="373">
          <cell r="A373" t="str">
            <v>Total Debt</v>
          </cell>
          <cell r="B373">
            <v>0</v>
          </cell>
          <cell r="C373">
            <v>0</v>
          </cell>
          <cell r="D373">
            <v>0</v>
          </cell>
          <cell r="E373">
            <v>0</v>
          </cell>
          <cell r="G373">
            <v>0</v>
          </cell>
          <cell r="H373">
            <v>0</v>
          </cell>
          <cell r="I373">
            <v>0</v>
          </cell>
          <cell r="J373">
            <v>24.506999999999998</v>
          </cell>
          <cell r="O373">
            <v>17.412999999999997</v>
          </cell>
          <cell r="Q373">
            <v>16.023</v>
          </cell>
          <cell r="R373">
            <v>15.381</v>
          </cell>
          <cell r="S373">
            <v>13.303999999999998</v>
          </cell>
          <cell r="T373">
            <v>11.231</v>
          </cell>
          <cell r="V373">
            <v>9.2259999999999991</v>
          </cell>
          <cell r="W373">
            <v>7.51</v>
          </cell>
          <cell r="X373">
            <v>6.1000000000000005</v>
          </cell>
          <cell r="Y373">
            <v>9.06</v>
          </cell>
          <cell r="AB373">
            <v>7.3789999999999996</v>
          </cell>
          <cell r="AC373">
            <v>15.257</v>
          </cell>
          <cell r="AD373">
            <v>14.346</v>
          </cell>
          <cell r="AE373">
            <v>16.934999999999999</v>
          </cell>
          <cell r="AG373">
            <v>16.934999999999999</v>
          </cell>
          <cell r="AH373">
            <v>16.934999999999999</v>
          </cell>
          <cell r="AI373">
            <v>16.934999999999999</v>
          </cell>
          <cell r="AJ373">
            <v>16.934999999999999</v>
          </cell>
          <cell r="AP373">
            <v>24.506999999999998</v>
          </cell>
          <cell r="AQ373">
            <v>17.412999999999997</v>
          </cell>
          <cell r="AR373">
            <v>11.231</v>
          </cell>
          <cell r="AS373">
            <v>9.06</v>
          </cell>
          <cell r="AT373">
            <v>16.934999999999999</v>
          </cell>
          <cell r="AU373">
            <v>16.934999999999999</v>
          </cell>
          <cell r="AV373">
            <v>16.934999999999999</v>
          </cell>
          <cell r="AW373">
            <v>16.934999999999999</v>
          </cell>
          <cell r="AX373">
            <v>16.934999999999999</v>
          </cell>
          <cell r="AY373">
            <v>16.934999999999999</v>
          </cell>
          <cell r="AZ373">
            <v>16.934999999999999</v>
          </cell>
          <cell r="BA373">
            <v>16.934999999999999</v>
          </cell>
          <cell r="BB373">
            <v>16.934999999999999</v>
          </cell>
          <cell r="BC373">
            <v>16.934999999999999</v>
          </cell>
          <cell r="BD373">
            <v>16.934999999999999</v>
          </cell>
          <cell r="BE373">
            <v>16.934999999999999</v>
          </cell>
        </row>
        <row r="374">
          <cell r="A374" t="str">
            <v>Total Capital</v>
          </cell>
          <cell r="B374">
            <v>0</v>
          </cell>
          <cell r="C374">
            <v>0</v>
          </cell>
          <cell r="D374">
            <v>0</v>
          </cell>
          <cell r="E374">
            <v>0</v>
          </cell>
          <cell r="G374">
            <v>0</v>
          </cell>
          <cell r="H374">
            <v>0</v>
          </cell>
          <cell r="I374">
            <v>0</v>
          </cell>
          <cell r="J374">
            <v>-44.073999999999991</v>
          </cell>
          <cell r="O374">
            <v>-14.445000000000004</v>
          </cell>
          <cell r="Q374">
            <v>-0.5470000000000006</v>
          </cell>
          <cell r="R374">
            <v>149.29600000000002</v>
          </cell>
          <cell r="S374">
            <v>162.71300000000002</v>
          </cell>
          <cell r="T374">
            <v>197.39400000000003</v>
          </cell>
          <cell r="V374">
            <v>250.71100000000001</v>
          </cell>
          <cell r="W374">
            <v>287.834</v>
          </cell>
          <cell r="X374">
            <v>312.70700000000005</v>
          </cell>
          <cell r="Y374">
            <v>350.20600000000002</v>
          </cell>
          <cell r="AB374">
            <v>382.33600000000001</v>
          </cell>
          <cell r="AC374">
            <v>419.42500000000001</v>
          </cell>
          <cell r="AD374">
            <v>457.25800000000004</v>
          </cell>
          <cell r="AE374">
            <v>497.47</v>
          </cell>
          <cell r="AG374">
            <v>524.50506113889537</v>
          </cell>
          <cell r="AH374">
            <v>553.63361406605759</v>
          </cell>
          <cell r="AI374">
            <v>517.80621286030203</v>
          </cell>
          <cell r="AJ374">
            <v>484.85486749083566</v>
          </cell>
          <cell r="AP374">
            <v>-44.073999999999991</v>
          </cell>
          <cell r="AQ374">
            <v>-14.445000000000004</v>
          </cell>
          <cell r="AR374">
            <v>197.39400000000003</v>
          </cell>
          <cell r="AS374">
            <v>350.20600000000002</v>
          </cell>
          <cell r="AT374">
            <v>497.47</v>
          </cell>
          <cell r="AU374">
            <v>484.85486749083566</v>
          </cell>
          <cell r="AV374">
            <v>510.01314797916564</v>
          </cell>
          <cell r="AW374">
            <v>506.81512555222218</v>
          </cell>
          <cell r="AX374">
            <v>483.64396744346192</v>
          </cell>
          <cell r="AY374">
            <v>455.70137810026148</v>
          </cell>
          <cell r="AZ374">
            <v>446.08857343566234</v>
          </cell>
          <cell r="BA374">
            <v>417.39988954331471</v>
          </cell>
          <cell r="BB374">
            <v>402.58802583201719</v>
          </cell>
          <cell r="BC374">
            <v>400.58814875667127</v>
          </cell>
          <cell r="BD374">
            <v>405.28043293717388</v>
          </cell>
          <cell r="BE374">
            <v>410.14814472604968</v>
          </cell>
        </row>
        <row r="375">
          <cell r="A375" t="str">
            <v>Long-term Debt-to-Equity</v>
          </cell>
          <cell r="B375" t="e">
            <v>#DIV/0!</v>
          </cell>
          <cell r="C375" t="e">
            <v>#DIV/0!</v>
          </cell>
          <cell r="D375" t="e">
            <v>#DIV/0!</v>
          </cell>
          <cell r="E375" t="e">
            <v>#DIV/0!</v>
          </cell>
          <cell r="G375" t="e">
            <v>#DIV/0!</v>
          </cell>
          <cell r="H375" t="e">
            <v>#DIV/0!</v>
          </cell>
          <cell r="I375" t="e">
            <v>#DIV/0!</v>
          </cell>
          <cell r="J375">
            <v>-8.7429462970793667E-2</v>
          </cell>
          <cell r="Q375">
            <v>-0.45479782739891367</v>
          </cell>
          <cell r="R375">
            <v>5.5721913153866251E-2</v>
          </cell>
          <cell r="S375">
            <v>3.9301514634325907E-2</v>
          </cell>
          <cell r="T375">
            <v>2.3952127973872351E-2</v>
          </cell>
          <cell r="V375">
            <v>1.1640474563637492E-2</v>
          </cell>
          <cell r="W375">
            <v>5.8967480486865195E-3</v>
          </cell>
          <cell r="X375">
            <v>4.1127567211446574E-3</v>
          </cell>
          <cell r="Y375">
            <v>1.1505337890521945E-2</v>
          </cell>
          <cell r="AB375">
            <v>8.464970649967863E-3</v>
          </cell>
          <cell r="AC375">
            <v>2.2653945883889869E-2</v>
          </cell>
          <cell r="AD375">
            <v>2.0992883462177588E-2</v>
          </cell>
          <cell r="AE375">
            <v>2.2730914501545151E-2</v>
          </cell>
          <cell r="AG375">
            <v>2.1520181815867474E-2</v>
          </cell>
          <cell r="AH375">
            <v>2.0352204596257036E-2</v>
          </cell>
          <cell r="AI375">
            <v>2.180800117783278E-2</v>
          </cell>
          <cell r="AJ375">
            <v>2.3343740582278075E-2</v>
          </cell>
          <cell r="AP375">
            <v>-8.7429462970793667E-2</v>
          </cell>
          <cell r="AQ375">
            <v>-0.24998430535501287</v>
          </cell>
          <cell r="AR375">
            <v>2.3952127973872351E-2</v>
          </cell>
          <cell r="AS375">
            <v>1.1505337890521945E-2</v>
          </cell>
          <cell r="AT375">
            <v>2.2730914501545151E-2</v>
          </cell>
          <cell r="AU375">
            <v>2.3343740582278075E-2</v>
          </cell>
          <cell r="AV375">
            <v>2.2152675077504218E-2</v>
          </cell>
          <cell r="AW375">
            <v>2.2297291582684522E-2</v>
          </cell>
          <cell r="AX375">
            <v>2.3404307099205747E-2</v>
          </cell>
          <cell r="AY375">
            <v>2.4894797197756138E-2</v>
          </cell>
          <cell r="AZ375">
            <v>2.5452427000791478E-2</v>
          </cell>
          <cell r="BA375">
            <v>2.7275799415165849E-2</v>
          </cell>
          <cell r="BB375">
            <v>2.8323387263549805E-2</v>
          </cell>
          <cell r="BC375">
            <v>2.8471029197593839E-2</v>
          </cell>
          <cell r="BD375">
            <v>2.8127020620240206E-2</v>
          </cell>
          <cell r="BE375">
            <v>2.7778827199711288E-2</v>
          </cell>
        </row>
        <row r="376">
          <cell r="A376" t="str">
            <v>Long-term Debt-to-Capital</v>
          </cell>
          <cell r="B376" t="e">
            <v>#DIV/0!</v>
          </cell>
          <cell r="C376" t="e">
            <v>#DIV/0!</v>
          </cell>
          <cell r="D376" t="e">
            <v>#DIV/0!</v>
          </cell>
          <cell r="E376" t="e">
            <v>#DIV/0!</v>
          </cell>
          <cell r="G376" t="e">
            <v>#DIV/0!</v>
          </cell>
          <cell r="H376" t="e">
            <v>#DIV/0!</v>
          </cell>
          <cell r="I376" t="e">
            <v>#DIV/0!</v>
          </cell>
          <cell r="J376">
            <v>-0.1360439261242456</v>
          </cell>
          <cell r="Q376" t="str">
            <v>N/A</v>
          </cell>
          <cell r="R376">
            <v>4.9981245311327825E-2</v>
          </cell>
          <cell r="S376">
            <v>3.6088081468598078E-2</v>
          </cell>
          <cell r="T376">
            <v>2.2589339088320816E-2</v>
          </cell>
          <cell r="V376">
            <v>1.1212112751335202E-2</v>
          </cell>
          <cell r="W376">
            <v>5.7428934733214287E-3</v>
          </cell>
          <cell r="X376">
            <v>4.0325288528878468E-3</v>
          </cell>
          <cell r="Y376">
            <v>1.1207689188648966E-2</v>
          </cell>
          <cell r="AB376">
            <v>8.3015985939069292E-3</v>
          </cell>
          <cell r="AC376">
            <v>2.1829886153662752E-2</v>
          </cell>
          <cell r="AD376">
            <v>2.0334253309947554E-2</v>
          </cell>
          <cell r="AE376">
            <v>2.1957102940880855E-2</v>
          </cell>
          <cell r="AG376">
            <v>2.0825347187846212E-2</v>
          </cell>
          <cell r="AH376">
            <v>1.9729654635270585E-2</v>
          </cell>
          <cell r="AI376">
            <v>2.1094764274191696E-2</v>
          </cell>
          <cell r="AJ376">
            <v>2.2528390931759509E-2</v>
          </cell>
          <cell r="AP376">
            <v>-0.1360439261242456</v>
          </cell>
          <cell r="AQ376">
            <v>-0.55133264105226709</v>
          </cell>
          <cell r="AR376">
            <v>2.2589339088320816E-2</v>
          </cell>
          <cell r="AS376">
            <v>1.1207689188648966E-2</v>
          </cell>
          <cell r="AT376">
            <v>2.1957102940880855E-2</v>
          </cell>
          <cell r="AU376">
            <v>2.2528390931759509E-2</v>
          </cell>
          <cell r="AV376">
            <v>2.1417094918592592E-2</v>
          </cell>
          <cell r="AW376">
            <v>2.1552237589788536E-2</v>
          </cell>
          <cell r="AX376">
            <v>2.258479529423036E-2</v>
          </cell>
          <cell r="AY376">
            <v>2.3969644431482865E-2</v>
          </cell>
          <cell r="AZ376">
            <v>2.4486168555885198E-2</v>
          </cell>
          <cell r="BA376">
            <v>2.616914923468491E-2</v>
          </cell>
          <cell r="BB376">
            <v>2.7131954502188055E-2</v>
          </cell>
          <cell r="BC376">
            <v>2.7267406771524196E-2</v>
          </cell>
          <cell r="BD376">
            <v>2.6951708279716706E-2</v>
          </cell>
          <cell r="BE376">
            <v>2.6631840568962714E-2</v>
          </cell>
        </row>
        <row r="378">
          <cell r="A378" t="str">
            <v>DSO (excl. unbilled)</v>
          </cell>
          <cell r="B378" t="e">
            <v>#DIV/0!</v>
          </cell>
          <cell r="C378" t="e">
            <v>#DIV/0!</v>
          </cell>
          <cell r="D378" t="e">
            <v>#DIV/0!</v>
          </cell>
          <cell r="E378" t="e">
            <v>#DIV/0!</v>
          </cell>
          <cell r="G378">
            <v>0</v>
          </cell>
          <cell r="H378">
            <v>0</v>
          </cell>
          <cell r="I378">
            <v>0</v>
          </cell>
          <cell r="J378">
            <v>69.140113989966338</v>
          </cell>
          <cell r="O378">
            <v>64.221524560895588</v>
          </cell>
          <cell r="Q378">
            <v>54.628105966223693</v>
          </cell>
          <cell r="R378">
            <v>42.591438455117498</v>
          </cell>
          <cell r="S378">
            <v>40.87059023066486</v>
          </cell>
          <cell r="T378">
            <v>44.576835748411398</v>
          </cell>
          <cell r="V378">
            <v>53.247836876173466</v>
          </cell>
          <cell r="W378">
            <v>48.66378262402295</v>
          </cell>
          <cell r="X378">
            <v>51.292389315105012</v>
          </cell>
          <cell r="Y378">
            <v>52.456206124622369</v>
          </cell>
          <cell r="AB378">
            <v>215.58102783022736</v>
          </cell>
          <cell r="AC378">
            <v>222.6857703148666</v>
          </cell>
          <cell r="AD378">
            <v>216.32668815515038</v>
          </cell>
          <cell r="AE378">
            <v>220.46904117947784</v>
          </cell>
          <cell r="AG378">
            <v>231.70867114379959</v>
          </cell>
          <cell r="AH378">
            <v>221.3696965039382</v>
          </cell>
          <cell r="AI378">
            <v>215.97556117989711</v>
          </cell>
          <cell r="AJ378">
            <v>220.02007332879623</v>
          </cell>
          <cell r="AP378">
            <v>38.990782770630211</v>
          </cell>
          <cell r="AQ378">
            <v>58.658462675983778</v>
          </cell>
          <cell r="AR378">
            <v>45.275571310146866</v>
          </cell>
          <cell r="AS378">
            <v>45.977303375510957</v>
          </cell>
          <cell r="AT378">
            <v>54.239885174242495</v>
          </cell>
          <cell r="AU378">
            <v>58.118872018235244</v>
          </cell>
          <cell r="AV378">
            <v>54.515364800437794</v>
          </cell>
          <cell r="AW378">
            <v>51.510710922787197</v>
          </cell>
          <cell r="AX378">
            <v>52.127113526570049</v>
          </cell>
          <cell r="AY378">
            <v>52.556231563421825</v>
          </cell>
          <cell r="AZ378">
            <v>52.776537698412689</v>
          </cell>
          <cell r="BA378">
            <v>53.229166666666657</v>
          </cell>
          <cell r="BB378">
            <v>53.461709989806316</v>
          </cell>
          <cell r="BC378">
            <v>53.461709989806316</v>
          </cell>
          <cell r="BD378">
            <v>53.939836448598129</v>
          </cell>
          <cell r="BE378">
            <v>54.436177248677247</v>
          </cell>
        </row>
        <row r="379">
          <cell r="A379" t="str">
            <v>DSO (total)</v>
          </cell>
          <cell r="B379" t="e">
            <v>#DIV/0!</v>
          </cell>
          <cell r="C379" t="e">
            <v>#DIV/0!</v>
          </cell>
          <cell r="D379" t="e">
            <v>#DIV/0!</v>
          </cell>
          <cell r="E379" t="e">
            <v>#DIV/0!</v>
          </cell>
          <cell r="G379">
            <v>0</v>
          </cell>
          <cell r="H379">
            <v>0</v>
          </cell>
          <cell r="I379">
            <v>0</v>
          </cell>
          <cell r="J379">
            <v>71.390741093541635</v>
          </cell>
          <cell r="O379">
            <v>65.469745222929944</v>
          </cell>
          <cell r="Q379">
            <v>56.897840531561464</v>
          </cell>
          <cell r="R379">
            <v>46.706209066392702</v>
          </cell>
          <cell r="S379">
            <v>48.266621438263222</v>
          </cell>
          <cell r="T379">
            <v>53.039844846344259</v>
          </cell>
          <cell r="V379">
            <v>61.619684098578034</v>
          </cell>
          <cell r="W379">
            <v>49.161226796980408</v>
          </cell>
          <cell r="X379">
            <v>51.136239682943668</v>
          </cell>
          <cell r="Y379">
            <v>51.941057573189021</v>
          </cell>
          <cell r="AB379">
            <v>57.457105327969785</v>
          </cell>
          <cell r="AC379">
            <v>53.654419066534253</v>
          </cell>
          <cell r="AD379">
            <v>58.387009398954454</v>
          </cell>
          <cell r="AE379">
            <v>55.400827877368599</v>
          </cell>
          <cell r="AG379">
            <v>56</v>
          </cell>
          <cell r="AH379">
            <v>56</v>
          </cell>
          <cell r="AI379">
            <v>56</v>
          </cell>
          <cell r="AJ379">
            <v>56</v>
          </cell>
          <cell r="AP379">
            <v>40.259998388439733</v>
          </cell>
          <cell r="AQ379">
            <v>60.144726395597587</v>
          </cell>
          <cell r="AR379">
            <v>50.129542333246725</v>
          </cell>
          <cell r="AS379">
            <v>48.916586826527144</v>
          </cell>
          <cell r="AT379">
            <v>53.584110799399774</v>
          </cell>
          <cell r="AU379">
            <v>57.672216998906258</v>
          </cell>
          <cell r="AV379">
            <v>55</v>
          </cell>
          <cell r="AW379">
            <v>55</v>
          </cell>
          <cell r="AX379">
            <v>55</v>
          </cell>
          <cell r="AY379">
            <v>55</v>
          </cell>
          <cell r="AZ379">
            <v>55</v>
          </cell>
          <cell r="BA379">
            <v>55</v>
          </cell>
          <cell r="BB379">
            <v>55</v>
          </cell>
          <cell r="BC379">
            <v>55</v>
          </cell>
          <cell r="BD379">
            <v>55</v>
          </cell>
          <cell r="BE379">
            <v>55</v>
          </cell>
        </row>
        <row r="380">
          <cell r="A380" t="str">
            <v>Days Payable</v>
          </cell>
          <cell r="B380" t="e">
            <v>#DIV/0!</v>
          </cell>
          <cell r="C380" t="e">
            <v>#DIV/0!</v>
          </cell>
          <cell r="D380" t="e">
            <v>#DIV/0!</v>
          </cell>
          <cell r="E380" t="e">
            <v>#DIV/0!</v>
          </cell>
          <cell r="G380">
            <v>0</v>
          </cell>
          <cell r="H380">
            <v>0</v>
          </cell>
          <cell r="I380">
            <v>0</v>
          </cell>
          <cell r="J380">
            <v>71.438640532972869</v>
          </cell>
          <cell r="O380">
            <v>18.375568551007145</v>
          </cell>
          <cell r="Q380">
            <v>51.700972630626552</v>
          </cell>
          <cell r="R380">
            <v>24.893131223441362</v>
          </cell>
          <cell r="S380">
            <v>11.263139453398738</v>
          </cell>
          <cell r="T380">
            <v>19.784917542829696</v>
          </cell>
          <cell r="V380">
            <v>9.2651497005988013</v>
          </cell>
          <cell r="W380">
            <v>15.703547805171377</v>
          </cell>
          <cell r="X380">
            <v>15.218841183826592</v>
          </cell>
          <cell r="Y380">
            <v>13.752322242864381</v>
          </cell>
          <cell r="AB380">
            <v>19.288499870006067</v>
          </cell>
          <cell r="AC380">
            <v>27.972554417964378</v>
          </cell>
          <cell r="AD380">
            <v>24.755323122898766</v>
          </cell>
          <cell r="AE380">
            <v>24.948024948024948</v>
          </cell>
          <cell r="AG380">
            <v>25</v>
          </cell>
          <cell r="AH380">
            <v>25</v>
          </cell>
          <cell r="AI380">
            <v>25</v>
          </cell>
          <cell r="AJ380">
            <v>25</v>
          </cell>
          <cell r="AP380">
            <v>39.100036992020286</v>
          </cell>
          <cell r="AQ380">
            <v>40.373114634294872</v>
          </cell>
          <cell r="AR380">
            <v>19.270160731072107</v>
          </cell>
          <cell r="AS380">
            <v>16.175876245557799</v>
          </cell>
          <cell r="AT380">
            <v>19.75207481990142</v>
          </cell>
          <cell r="AU380">
            <v>23.795093381703772</v>
          </cell>
          <cell r="AV380">
            <v>21</v>
          </cell>
          <cell r="AW380">
            <v>21</v>
          </cell>
          <cell r="AX380">
            <v>21</v>
          </cell>
          <cell r="AY380">
            <v>21</v>
          </cell>
          <cell r="AZ380">
            <v>21</v>
          </cell>
          <cell r="BA380">
            <v>21</v>
          </cell>
          <cell r="BB380">
            <v>21</v>
          </cell>
          <cell r="BC380">
            <v>21</v>
          </cell>
          <cell r="BD380">
            <v>21</v>
          </cell>
          <cell r="BE380">
            <v>21</v>
          </cell>
        </row>
        <row r="382">
          <cell r="A382" t="str">
            <v>Tangible Book Value/Share</v>
          </cell>
          <cell r="B382" t="e">
            <v>#DIV/0!</v>
          </cell>
          <cell r="C382" t="e">
            <v>#DIV/0!</v>
          </cell>
          <cell r="D382" t="e">
            <v>#DIV/0!</v>
          </cell>
          <cell r="E382" t="e">
            <v>#DIV/0!</v>
          </cell>
          <cell r="G382" t="e">
            <v>#DIV/0!</v>
          </cell>
          <cell r="H382" t="e">
            <v>#DIV/0!</v>
          </cell>
          <cell r="I382" t="e">
            <v>#DIV/0!</v>
          </cell>
          <cell r="J382" t="e">
            <v>#DIV/0!</v>
          </cell>
          <cell r="O382">
            <v>-1.0194714009879886</v>
          </cell>
          <cell r="Q382">
            <v>-0.88672865595942507</v>
          </cell>
          <cell r="R382">
            <v>1.0277169107753816</v>
          </cell>
          <cell r="S382">
            <v>1.2389300560274716</v>
          </cell>
          <cell r="T382">
            <v>1.6984406762215993</v>
          </cell>
          <cell r="V382">
            <v>2.342364500302613</v>
          </cell>
          <cell r="W382">
            <v>2.1634782608695655</v>
          </cell>
          <cell r="X382">
            <v>2.5159121927575612</v>
          </cell>
          <cell r="Y382">
            <v>1.0676696502253542</v>
          </cell>
          <cell r="AB382">
            <v>1.5171768040389213</v>
          </cell>
          <cell r="AC382">
            <v>1.9290991902834007</v>
          </cell>
          <cell r="AD382">
            <v>2.508691593500858</v>
          </cell>
          <cell r="AE382">
            <v>3.0110720120648491</v>
          </cell>
          <cell r="AG382">
            <v>3.3929378049377341</v>
          </cell>
          <cell r="AH382">
            <v>3.7915834783259079</v>
          </cell>
          <cell r="AI382">
            <v>3.4928469573020444</v>
          </cell>
          <cell r="AJ382">
            <v>3.2126737196260948</v>
          </cell>
          <cell r="AP382">
            <v>-1.6117616309461578</v>
          </cell>
          <cell r="AQ382">
            <v>-1.0289641935765297</v>
          </cell>
          <cell r="AR382">
            <v>1.709243572355708</v>
          </cell>
          <cell r="AS382">
            <v>1.0746243862232889</v>
          </cell>
          <cell r="AT382">
            <v>3.0240602310413269</v>
          </cell>
          <cell r="AU382">
            <v>3.0862961046958759</v>
          </cell>
          <cell r="AV382">
            <v>3.7627442858565465</v>
          </cell>
          <cell r="AW382">
            <v>3.7901290057116217</v>
          </cell>
          <cell r="AX382">
            <v>3.4646678103607043</v>
          </cell>
          <cell r="AY382">
            <v>3.0539334175570807</v>
          </cell>
          <cell r="AZ382">
            <v>2.8904201119672006</v>
          </cell>
          <cell r="BA382">
            <v>2.4879647330925674</v>
          </cell>
          <cell r="BB382">
            <v>2.2702639972518748</v>
          </cell>
          <cell r="BC382">
            <v>2.2171964188232223</v>
          </cell>
          <cell r="BD382">
            <v>2.247578231155952</v>
          </cell>
          <cell r="BE382">
            <v>2.2793504813014036</v>
          </cell>
        </row>
        <row r="383">
          <cell r="A383" t="str">
            <v>Book Value Per Share</v>
          </cell>
          <cell r="B383" t="e">
            <v>#DIV/0!</v>
          </cell>
          <cell r="C383" t="e">
            <v>#DIV/0!</v>
          </cell>
          <cell r="D383" t="e">
            <v>#DIV/0!</v>
          </cell>
          <cell r="E383" t="e">
            <v>#DIV/0!</v>
          </cell>
          <cell r="G383" t="e">
            <v>#DIV/0!</v>
          </cell>
          <cell r="H383" t="e">
            <v>#DIV/0!</v>
          </cell>
          <cell r="I383" t="e">
            <v>#DIV/0!</v>
          </cell>
          <cell r="J383" t="e">
            <v>#DIV/0!</v>
          </cell>
          <cell r="O383">
            <v>-0.39943328568920983</v>
          </cell>
          <cell r="Q383">
            <v>-0.21885566356720201</v>
          </cell>
          <cell r="R383">
            <v>1.7160009738720385</v>
          </cell>
          <cell r="S383">
            <v>1.9288038005731845</v>
          </cell>
          <cell r="T383">
            <v>2.3951187504824647</v>
          </cell>
          <cell r="V383">
            <v>3.1096359632743993</v>
          </cell>
          <cell r="W383">
            <v>3.5847058823529414</v>
          </cell>
          <cell r="X383">
            <v>3.9108534547634539</v>
          </cell>
          <cell r="Y383">
            <v>4.3311877102774075</v>
          </cell>
          <cell r="AB383">
            <v>4.7444294011210788</v>
          </cell>
          <cell r="AC383">
            <v>5.1134615384615385</v>
          </cell>
          <cell r="AD383">
            <v>5.587243919668988</v>
          </cell>
          <cell r="AE383">
            <v>6.0391479200703788</v>
          </cell>
          <cell r="AG383">
            <v>6.3789124184855535</v>
          </cell>
          <cell r="AH383">
            <v>6.728075894021031</v>
          </cell>
          <cell r="AI383">
            <v>6.4812527544034939</v>
          </cell>
          <cell r="AJ383">
            <v>6.256449625495863</v>
          </cell>
          <cell r="AP383">
            <v>-0.89624934657605848</v>
          </cell>
          <cell r="AQ383">
            <v>-0.39704874309857052</v>
          </cell>
          <cell r="AR383">
            <v>2.4103528528285523</v>
          </cell>
          <cell r="AS383">
            <v>4.3594008069746115</v>
          </cell>
          <cell r="AT383">
            <v>6.0651977041017568</v>
          </cell>
          <cell r="AU383">
            <v>6.0103383640966666</v>
          </cell>
          <cell r="AV383">
            <v>6.7116418045760646</v>
          </cell>
          <cell r="AW383">
            <v>6.5785656231791672</v>
          </cell>
          <cell r="AX383">
            <v>6.1843525429757458</v>
          </cell>
          <cell r="AY383">
            <v>5.7380509546094478</v>
          </cell>
          <cell r="AZ383">
            <v>5.5398887182349741</v>
          </cell>
          <cell r="BA383">
            <v>5.1036675652710501</v>
          </cell>
          <cell r="BB383">
            <v>4.853050871151563</v>
          </cell>
          <cell r="BC383">
            <v>4.7678854667576944</v>
          </cell>
          <cell r="BD383">
            <v>4.7669574576071998</v>
          </cell>
          <cell r="BE383">
            <v>4.7681792242636636</v>
          </cell>
        </row>
        <row r="385">
          <cell r="A385" t="str">
            <v>Unrecorded Goodwill / Accumulated Amortization</v>
          </cell>
          <cell r="R385">
            <v>0</v>
          </cell>
          <cell r="S385">
            <v>0</v>
          </cell>
          <cell r="T385">
            <v>0</v>
          </cell>
          <cell r="V385">
            <v>0</v>
          </cell>
          <cell r="W385">
            <v>0</v>
          </cell>
          <cell r="X385">
            <v>0</v>
          </cell>
          <cell r="Y385">
            <v>0</v>
          </cell>
          <cell r="AB385">
            <v>0</v>
          </cell>
          <cell r="AC385">
            <v>0</v>
          </cell>
          <cell r="AD385">
            <v>0</v>
          </cell>
          <cell r="AE385">
            <v>0</v>
          </cell>
          <cell r="AG385">
            <v>0</v>
          </cell>
          <cell r="AH385">
            <v>0</v>
          </cell>
          <cell r="AI385">
            <v>0</v>
          </cell>
          <cell r="AJ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CK385" t="str">
            <v>mstag:unrecordedGoodwillFromPoolingAndAmortizedOrWrittenOffGoodwill</v>
          </cell>
          <cell r="CL385">
            <v>6</v>
          </cell>
          <cell r="CM385" t="str">
            <v>ISO4217:USD</v>
          </cell>
          <cell r="CN385" t="b">
            <v>0</v>
          </cell>
          <cell r="CO385" t="b">
            <v>0</v>
          </cell>
        </row>
        <row r="387">
          <cell r="A387" t="str">
            <v>Net Issuances / (Repurchases) of Common Stock</v>
          </cell>
          <cell r="R387">
            <v>139.083</v>
          </cell>
          <cell r="S387">
            <v>2.3269999999999982</v>
          </cell>
          <cell r="T387">
            <v>22.967000000000013</v>
          </cell>
          <cell r="V387">
            <v>35.59099999999998</v>
          </cell>
          <cell r="W387">
            <v>18.887</v>
          </cell>
          <cell r="X387">
            <v>9.179000000000002</v>
          </cell>
          <cell r="Y387">
            <v>15.981000000000014</v>
          </cell>
          <cell r="AB387">
            <v>15.842999999999975</v>
          </cell>
          <cell r="AC387">
            <v>10.062000000000049</v>
          </cell>
          <cell r="AD387">
            <v>13.041999999999977</v>
          </cell>
          <cell r="AE387">
            <v>4.1000000000000227</v>
          </cell>
          <cell r="AG387">
            <v>0</v>
          </cell>
          <cell r="AH387">
            <v>0</v>
          </cell>
          <cell r="AI387">
            <v>-69</v>
          </cell>
          <cell r="AJ387">
            <v>-69.000000000000014</v>
          </cell>
          <cell r="AM387">
            <v>0</v>
          </cell>
          <cell r="AN387">
            <v>0</v>
          </cell>
          <cell r="AO387">
            <v>2.8000000000000001E-2</v>
          </cell>
          <cell r="AP387">
            <v>-1.7000000000000001E-2</v>
          </cell>
          <cell r="AQ387">
            <v>-6.9480000000000004</v>
          </cell>
          <cell r="AR387">
            <v>162.33600000000001</v>
          </cell>
          <cell r="AS387">
            <v>79.637999999999991</v>
          </cell>
          <cell r="AT387">
            <v>43.047000000000018</v>
          </cell>
          <cell r="AU387">
            <v>-138.00000000000003</v>
          </cell>
          <cell r="AV387">
            <v>-112</v>
          </cell>
          <cell r="AW387">
            <v>-160</v>
          </cell>
          <cell r="AX387">
            <v>-199.99999999999994</v>
          </cell>
          <cell r="AY387">
            <v>-220</v>
          </cell>
          <cell r="AZ387">
            <v>-220</v>
          </cell>
          <cell r="BA387">
            <v>-250</v>
          </cell>
          <cell r="BB387">
            <v>-250</v>
          </cell>
          <cell r="BC387">
            <v>-250</v>
          </cell>
          <cell r="BD387">
            <v>-250</v>
          </cell>
          <cell r="BE387">
            <v>-250</v>
          </cell>
          <cell r="CK387" t="str">
            <v>mstag:netIssuanceRepurchaseOfCommonStock</v>
          </cell>
          <cell r="CL387">
            <v>6</v>
          </cell>
          <cell r="CM387" t="str">
            <v>ISO4217:USD</v>
          </cell>
          <cell r="CN387" t="b">
            <v>0</v>
          </cell>
          <cell r="CO387" t="b">
            <v>0</v>
          </cell>
        </row>
        <row r="388">
          <cell r="A388" t="str">
            <v>Dividends</v>
          </cell>
          <cell r="R388">
            <v>0</v>
          </cell>
          <cell r="S388">
            <v>0</v>
          </cell>
          <cell r="T388">
            <v>0</v>
          </cell>
          <cell r="V388">
            <v>0</v>
          </cell>
          <cell r="W388">
            <v>0</v>
          </cell>
          <cell r="X388">
            <v>0</v>
          </cell>
          <cell r="Y388">
            <v>0</v>
          </cell>
          <cell r="AB388">
            <v>0</v>
          </cell>
          <cell r="AC388">
            <v>0</v>
          </cell>
          <cell r="AD388">
            <v>0</v>
          </cell>
          <cell r="AE388">
            <v>0</v>
          </cell>
          <cell r="AG388">
            <v>0</v>
          </cell>
          <cell r="AH388">
            <v>0</v>
          </cell>
          <cell r="AI388">
            <v>0</v>
          </cell>
          <cell r="AJ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CK388" t="str">
            <v>mstag:commonDividends</v>
          </cell>
          <cell r="CL388">
            <v>6</v>
          </cell>
          <cell r="CM388" t="str">
            <v>ISO4217:USD</v>
          </cell>
          <cell r="CN388" t="b">
            <v>0</v>
          </cell>
          <cell r="CO388" t="b">
            <v>0</v>
          </cell>
        </row>
        <row r="390">
          <cell r="A390" t="str">
            <v>Inventories</v>
          </cell>
          <cell r="R390">
            <v>0</v>
          </cell>
          <cell r="S390">
            <v>0</v>
          </cell>
          <cell r="T390">
            <v>0</v>
          </cell>
          <cell r="V390">
            <v>0</v>
          </cell>
          <cell r="W390">
            <v>0</v>
          </cell>
          <cell r="X390">
            <v>0</v>
          </cell>
          <cell r="Y390">
            <v>0</v>
          </cell>
          <cell r="AB390">
            <v>0</v>
          </cell>
          <cell r="AC390">
            <v>0</v>
          </cell>
          <cell r="AD390">
            <v>0</v>
          </cell>
          <cell r="AE390">
            <v>0</v>
          </cell>
          <cell r="AG390">
            <v>0</v>
          </cell>
          <cell r="AH390">
            <v>0</v>
          </cell>
          <cell r="AI390">
            <v>0</v>
          </cell>
          <cell r="AJ390">
            <v>0</v>
          </cell>
          <cell r="AM390">
            <v>0</v>
          </cell>
          <cell r="AN390">
            <v>0</v>
          </cell>
          <cell r="AO390">
            <v>0</v>
          </cell>
          <cell r="AP390">
            <v>0</v>
          </cell>
          <cell r="AQ390">
            <v>0</v>
          </cell>
          <cell r="AR390">
            <v>0</v>
          </cell>
          <cell r="AS390">
            <v>0</v>
          </cell>
          <cell r="AT390">
            <v>0</v>
          </cell>
          <cell r="AU390">
            <v>0</v>
          </cell>
          <cell r="AV390">
            <v>0</v>
          </cell>
          <cell r="AW390">
            <v>0</v>
          </cell>
          <cell r="AX390">
            <v>0</v>
          </cell>
          <cell r="AY390">
            <v>0</v>
          </cell>
          <cell r="AZ390">
            <v>0</v>
          </cell>
          <cell r="BA390">
            <v>0</v>
          </cell>
          <cell r="BB390">
            <v>0</v>
          </cell>
          <cell r="BC390">
            <v>0</v>
          </cell>
          <cell r="BD390">
            <v>0</v>
          </cell>
          <cell r="BE390">
            <v>0</v>
          </cell>
          <cell r="CK390" t="str">
            <v>mstag:inventories</v>
          </cell>
          <cell r="CL390">
            <v>6</v>
          </cell>
          <cell r="CM390" t="str">
            <v>ISO4217:USD</v>
          </cell>
          <cell r="CN390" t="b">
            <v>0</v>
          </cell>
          <cell r="CO390" t="b">
            <v>0</v>
          </cell>
        </row>
        <row r="392">
          <cell r="A392" t="str">
            <v>ROA</v>
          </cell>
          <cell r="B392" t="e">
            <v>#DIV/0!</v>
          </cell>
          <cell r="C392" t="e">
            <v>#DIV/0!</v>
          </cell>
          <cell r="D392" t="e">
            <v>#DIV/0!</v>
          </cell>
          <cell r="E392" t="e">
            <v>#DIV/0!</v>
          </cell>
          <cell r="G392" t="e">
            <v>#DIV/0!</v>
          </cell>
          <cell r="H392" t="e">
            <v>#DIV/0!</v>
          </cell>
          <cell r="I392" t="e">
            <v>#DIV/0!</v>
          </cell>
          <cell r="J392">
            <v>5.0671502536203353E-2</v>
          </cell>
          <cell r="L392">
            <v>7.1134589608136886E-2</v>
          </cell>
          <cell r="M392" t="e">
            <v>#DIV/0!</v>
          </cell>
          <cell r="N392" t="e">
            <v>#DIV/0!</v>
          </cell>
          <cell r="O392">
            <v>1.9914496769983019E-2</v>
          </cell>
          <cell r="Q392">
            <v>6.595888558290508E-2</v>
          </cell>
          <cell r="R392">
            <v>5.955250898671087E-2</v>
          </cell>
          <cell r="S392">
            <v>5.5302837780601452E-2</v>
          </cell>
          <cell r="T392">
            <v>5.3189668271422387E-2</v>
          </cell>
          <cell r="V392">
            <v>6.0609576213600323E-2</v>
          </cell>
          <cell r="W392">
            <v>5.8049865509471076E-2</v>
          </cell>
          <cell r="X392">
            <v>4.4928531745354196E-2</v>
          </cell>
          <cell r="Y392">
            <v>4.3984850136756411E-2</v>
          </cell>
          <cell r="AB392">
            <v>3.8914727842721097E-2</v>
          </cell>
          <cell r="AC392">
            <v>3.8675824125885779E-2</v>
          </cell>
          <cell r="AD392">
            <v>4.7665411142452853E-2</v>
          </cell>
          <cell r="AE392">
            <v>5.0024575021609063E-2</v>
          </cell>
          <cell r="AG392">
            <v>3.5226087580258261E-2</v>
          </cell>
          <cell r="AH392">
            <v>3.7729856439849704E-2</v>
          </cell>
          <cell r="AI392">
            <v>4.3917152453972652E-2</v>
          </cell>
          <cell r="AJ392">
            <v>5.0629651078344211E-2</v>
          </cell>
          <cell r="AP392">
            <v>0.23329061322769823</v>
          </cell>
          <cell r="AQ392">
            <v>0.22592040308788433</v>
          </cell>
          <cell r="AR392">
            <v>0.22463581529727814</v>
          </cell>
          <cell r="AS392">
            <v>0.20245469364272703</v>
          </cell>
          <cell r="AT392">
            <v>0.17341208729294219</v>
          </cell>
          <cell r="AU392">
            <v>0.17172858754614467</v>
          </cell>
          <cell r="AV392">
            <v>0.20091355854892015</v>
          </cell>
          <cell r="AW392">
            <v>0.22643641304959611</v>
          </cell>
          <cell r="AX392">
            <v>0.25810138515205922</v>
          </cell>
          <cell r="AY392">
            <v>0.28727780912598311</v>
          </cell>
          <cell r="AZ392">
            <v>0.31869336282030675</v>
          </cell>
          <cell r="BA392">
            <v>0.34642865716428511</v>
          </cell>
          <cell r="BB392">
            <v>0.37258293068357673</v>
          </cell>
          <cell r="BC392">
            <v>0.38857652665394493</v>
          </cell>
          <cell r="BD392">
            <v>0.38888937912207755</v>
          </cell>
          <cell r="BE392">
            <v>0.37718545147727589</v>
          </cell>
        </row>
        <row r="394">
          <cell r="A394" t="str">
            <v>ROE Breakdown:</v>
          </cell>
        </row>
        <row r="395">
          <cell r="A395" t="str">
            <v xml:space="preserve">  Asset Turnover - Sales/Assets</v>
          </cell>
          <cell r="B395" t="e">
            <v>#REF!</v>
          </cell>
          <cell r="C395" t="e">
            <v>#DIV/0!</v>
          </cell>
          <cell r="D395" t="e">
            <v>#DIV/0!</v>
          </cell>
          <cell r="E395" t="e">
            <v>#DIV/0!</v>
          </cell>
          <cell r="G395" t="e">
            <v>#DIV/0!</v>
          </cell>
          <cell r="H395" t="e">
            <v>#DIV/0!</v>
          </cell>
          <cell r="I395" t="e">
            <v>#DIV/0!</v>
          </cell>
          <cell r="J395">
            <v>1.324355436410944</v>
          </cell>
          <cell r="L395">
            <v>0.8139819706168363</v>
          </cell>
          <cell r="M395" t="e">
            <v>#DIV/0!</v>
          </cell>
          <cell r="N395" t="e">
            <v>#DIV/0!</v>
          </cell>
          <cell r="O395">
            <v>0.78405705259772795</v>
          </cell>
          <cell r="Q395">
            <v>1.0421422775223155</v>
          </cell>
          <cell r="R395">
            <v>0.26722488654009491</v>
          </cell>
          <cell r="S395">
            <v>0.249724692926726</v>
          </cell>
          <cell r="T395">
            <v>0.24396774075662667</v>
          </cell>
          <cell r="V395">
            <v>0.25245869035583479</v>
          </cell>
          <cell r="W395">
            <v>0.23934222566186941</v>
          </cell>
          <cell r="X395">
            <v>0.21673340889718368</v>
          </cell>
          <cell r="Y395">
            <v>0.2181039917709128</v>
          </cell>
          <cell r="AB395">
            <v>0.21105089040613784</v>
          </cell>
          <cell r="AC395">
            <v>0.20135301762921981</v>
          </cell>
          <cell r="AD395">
            <v>0.20540339047173956</v>
          </cell>
          <cell r="AE395">
            <v>0.20553870142196159</v>
          </cell>
          <cell r="AG395">
            <v>0.18774372129298242</v>
          </cell>
          <cell r="AH395">
            <v>0.19311041473600093</v>
          </cell>
          <cell r="AI395">
            <v>0.2129281307005314</v>
          </cell>
          <cell r="AJ395">
            <v>0.23725337703634519</v>
          </cell>
          <cell r="AP395">
            <v>1.084440172433881</v>
          </cell>
          <cell r="AQ395">
            <v>0.82151561243617743</v>
          </cell>
          <cell r="AR395">
            <v>0.98319833747275587</v>
          </cell>
          <cell r="AS395">
            <v>0.91217347232305523</v>
          </cell>
          <cell r="AT395">
            <v>0.80601735341621894</v>
          </cell>
          <cell r="AU395">
            <v>0.85219984787274949</v>
          </cell>
          <cell r="AV395">
            <v>1.007132617322134</v>
          </cell>
          <cell r="AW395">
            <v>1.1457619055232804</v>
          </cell>
          <cell r="AX395">
            <v>1.309122080893492</v>
          </cell>
          <cell r="AY395">
            <v>1.4981306774656042</v>
          </cell>
          <cell r="AZ395">
            <v>1.6809407075076808</v>
          </cell>
          <cell r="BA395">
            <v>1.8526948577361877</v>
          </cell>
          <cell r="BB395">
            <v>2.032138172478565</v>
          </cell>
          <cell r="BC395">
            <v>2.179879970653313</v>
          </cell>
          <cell r="BD395">
            <v>2.2632899771433812</v>
          </cell>
          <cell r="BE395">
            <v>2.3033341812004484</v>
          </cell>
        </row>
        <row r="396">
          <cell r="A396" t="str">
            <v xml:space="preserve">  Profit Margin - Net Income/Sales</v>
          </cell>
          <cell r="B396" t="e">
            <v>#DIV/0!</v>
          </cell>
          <cell r="C396" t="e">
            <v>#DIV/0!</v>
          </cell>
          <cell r="D396" t="e">
            <v>#DIV/0!</v>
          </cell>
          <cell r="E396" t="e">
            <v>#DIV/0!</v>
          </cell>
          <cell r="G396">
            <v>0.21085385180317714</v>
          </cell>
          <cell r="H396">
            <v>0.19604713036868124</v>
          </cell>
          <cell r="I396">
            <v>0.30676707830680278</v>
          </cell>
          <cell r="J396">
            <v>0.15304502444910151</v>
          </cell>
          <cell r="L396">
            <v>0.34956346541302891</v>
          </cell>
          <cell r="M396">
            <v>0.47129512749305719</v>
          </cell>
          <cell r="N396">
            <v>0.19819142585509292</v>
          </cell>
          <cell r="O396">
            <v>0.10159718201119451</v>
          </cell>
          <cell r="Q396">
            <v>0.25316652823920277</v>
          </cell>
          <cell r="R396">
            <v>0.22285540002568399</v>
          </cell>
          <cell r="S396">
            <v>0.22145522388059702</v>
          </cell>
          <cell r="T396">
            <v>0.21801926806578278</v>
          </cell>
          <cell r="V396">
            <v>0.24007720284127473</v>
          </cell>
          <cell r="W396">
            <v>0.24253917313980775</v>
          </cell>
          <cell r="X396">
            <v>0.2072985977287326</v>
          </cell>
          <cell r="Y396">
            <v>0.20166916606898344</v>
          </cell>
          <cell r="AB396">
            <v>0.1843855184303424</v>
          </cell>
          <cell r="AC396">
            <v>0.19207968463181971</v>
          </cell>
          <cell r="AD396">
            <v>0.23205756746751902</v>
          </cell>
          <cell r="AE396">
            <v>0.24338275310454008</v>
          </cell>
          <cell r="AG396">
            <v>0.18762857866914431</v>
          </cell>
          <cell r="AH396">
            <v>0.19537970798431439</v>
          </cell>
          <cell r="AI396">
            <v>0.20625340723879773</v>
          </cell>
          <cell r="AJ396">
            <v>0.21339907448646425</v>
          </cell>
          <cell r="AP396">
            <v>0.21512538834125686</v>
          </cell>
          <cell r="AQ396">
            <v>0.27500439391276427</v>
          </cell>
          <cell r="AR396">
            <v>0.22847456788290463</v>
          </cell>
          <cell r="AS396">
            <v>0.2219475788164838</v>
          </cell>
          <cell r="AT396">
            <v>0.21514684089362776</v>
          </cell>
          <cell r="AU396">
            <v>0.20151210772310207</v>
          </cell>
          <cell r="AV396">
            <v>0.19949066795505982</v>
          </cell>
          <cell r="AW396">
            <v>0.19762955283993355</v>
          </cell>
          <cell r="AX396">
            <v>0.19715608568446255</v>
          </cell>
          <cell r="AY396">
            <v>0.1917575105076765</v>
          </cell>
          <cell r="AZ396">
            <v>0.18959226901752604</v>
          </cell>
          <cell r="BA396">
            <v>0.18698635434633157</v>
          </cell>
          <cell r="BB396">
            <v>0.18334527431722003</v>
          </cell>
          <cell r="BC396">
            <v>0.1782559277965603</v>
          </cell>
          <cell r="BD396">
            <v>0.1718248138989753</v>
          </cell>
          <cell r="BE396">
            <v>0.16375628623749897</v>
          </cell>
        </row>
        <row r="397">
          <cell r="A397" t="str">
            <v xml:space="preserve">  Leverage - Assets/Equity</v>
          </cell>
          <cell r="B397" t="e">
            <v>#DIV/0!</v>
          </cell>
          <cell r="C397" t="e">
            <v>#DIV/0!</v>
          </cell>
          <cell r="D397" t="e">
            <v>#DIV/0!</v>
          </cell>
          <cell r="E397" t="e">
            <v>#DIV/0!</v>
          </cell>
          <cell r="G397" t="e">
            <v>#DIV/0!</v>
          </cell>
          <cell r="H397" t="e">
            <v>#DIV/0!</v>
          </cell>
          <cell r="I397" t="e">
            <v>#DIV/0!</v>
          </cell>
          <cell r="J397">
            <v>-2.7740190431752234</v>
          </cell>
          <cell r="L397">
            <v>-2.7740190431752234</v>
          </cell>
          <cell r="M397" t="e">
            <v>#DIV/0!</v>
          </cell>
          <cell r="N397" t="e">
            <v>#DIV/0!</v>
          </cell>
          <cell r="O397">
            <v>-6.6373909222173397</v>
          </cell>
          <cell r="Q397">
            <v>-9.1608160568266293</v>
          </cell>
          <cell r="R397">
            <v>1.7408206698278756</v>
          </cell>
          <cell r="S397">
            <v>1.5802260907977426</v>
          </cell>
          <cell r="T397">
            <v>1.3963918716393693</v>
          </cell>
          <cell r="V397">
            <v>1.2492908462223324</v>
          </cell>
          <cell r="W397">
            <v>1.2260973016937544</v>
          </cell>
          <cell r="X397">
            <v>1.2416334265036348</v>
          </cell>
          <cell r="Y397">
            <v>1.2367666629536913</v>
          </cell>
          <cell r="AB397">
            <v>1.2326684566644417</v>
          </cell>
          <cell r="AC397">
            <v>1.2709526712658432</v>
          </cell>
          <cell r="AD397">
            <v>1.2731194220144497</v>
          </cell>
          <cell r="AE397">
            <v>1.2778860075348122</v>
          </cell>
          <cell r="AG397">
            <v>1.2431415668500525</v>
          </cell>
          <cell r="AH397">
            <v>1.2044917952453187</v>
          </cell>
          <cell r="AI397">
            <v>1.2189755905186719</v>
          </cell>
          <cell r="AJ397">
            <v>1.249701654854773</v>
          </cell>
          <cell r="AP397">
            <v>-3.2153594006087562</v>
          </cell>
          <cell r="AQ397">
            <v>-3.9994324913629167</v>
          </cell>
          <cell r="AR397">
            <v>1.3247127517283237</v>
          </cell>
          <cell r="AS397">
            <v>1.3844444149445578</v>
          </cell>
          <cell r="AT397">
            <v>1.2960260733788418</v>
          </cell>
          <cell r="AU397">
            <v>1.2743970669247631</v>
          </cell>
          <cell r="AV397">
            <v>1.265380594274246</v>
          </cell>
          <cell r="AW397">
            <v>1.2831660728856757</v>
          </cell>
          <cell r="AX397">
            <v>1.3271028959324704</v>
          </cell>
          <cell r="AY397">
            <v>1.3844022174912614</v>
          </cell>
          <cell r="AZ397">
            <v>1.4416989073522564</v>
          </cell>
          <cell r="BA397">
            <v>1.5052790467109298</v>
          </cell>
          <cell r="BB397">
            <v>1.5786465008961519</v>
          </cell>
          <cell r="BC397">
            <v>1.6391568682779301</v>
          </cell>
          <cell r="BD397">
            <v>1.6833692590056699</v>
          </cell>
          <cell r="BE397">
            <v>1.7155639330612642</v>
          </cell>
        </row>
        <row r="398">
          <cell r="A398" t="str">
            <v xml:space="preserve">  ROE - Net Income/Equity</v>
          </cell>
          <cell r="B398" t="e">
            <v>#REF!</v>
          </cell>
          <cell r="C398" t="e">
            <v>#DIV/0!</v>
          </cell>
          <cell r="D398" t="e">
            <v>#DIV/0!</v>
          </cell>
          <cell r="E398" t="e">
            <v>#DIV/0!</v>
          </cell>
          <cell r="G398" t="e">
            <v>#DIV/0!</v>
          </cell>
          <cell r="H398" t="e">
            <v>#DIV/0!</v>
          </cell>
          <cell r="I398" t="e">
            <v>#DIV/0!</v>
          </cell>
          <cell r="J398">
            <v>-0.56225485192691893</v>
          </cell>
          <cell r="L398">
            <v>-0.78931482480570425</v>
          </cell>
          <cell r="M398" t="e">
            <v>#DIV/0!</v>
          </cell>
          <cell r="N398" t="e">
            <v>#DIV/0!</v>
          </cell>
          <cell r="O398">
            <v>-0.52872120032644732</v>
          </cell>
          <cell r="Q398">
            <v>-2.4169488725530699</v>
          </cell>
          <cell r="R398">
            <v>0.10367023858417659</v>
          </cell>
          <cell r="S398">
            <v>8.7390987156061542E-2</v>
          </cell>
          <cell r="T398">
            <v>7.4273620429408688E-2</v>
          </cell>
          <cell r="V398">
            <v>7.5718988757065689E-2</v>
          </cell>
          <cell r="W398">
            <v>7.1174783464847832E-2</v>
          </cell>
          <cell r="X398">
            <v>5.5784766818761461E-2</v>
          </cell>
          <cell r="Y398">
            <v>5.4398996324154437E-2</v>
          </cell>
          <cell r="AB398">
            <v>4.7968957511403801E-2</v>
          </cell>
          <cell r="AC398">
            <v>4.9155141986202473E-2</v>
          </cell>
          <cell r="AD398">
            <v>6.068376068376069E-2</v>
          </cell>
          <cell r="AE398">
            <v>6.3925704452989687E-2</v>
          </cell>
          <cell r="AG398">
            <v>4.379101370851942E-2</v>
          </cell>
          <cell r="AH398">
            <v>4.544530251758272E-2</v>
          </cell>
          <cell r="AI398">
            <v>5.3533936846479856E-2</v>
          </cell>
          <cell r="AJ398">
            <v>6.3271958737326509E-2</v>
          </cell>
          <cell r="AP398">
            <v>-0.75011316631546088</v>
          </cell>
          <cell r="AQ398">
            <v>-0.90355340057149158</v>
          </cell>
          <cell r="AR398">
            <v>0.29757792901919278</v>
          </cell>
          <cell r="AS398">
            <v>0.28028726989298486</v>
          </cell>
          <cell r="AT398">
            <v>0.22474658657070082</v>
          </cell>
          <cell r="AU398">
            <v>0.21885040827593921</v>
          </cell>
          <cell r="AV398">
            <v>0.25423211811438612</v>
          </cell>
          <cell r="AW398">
            <v>0.29055552289116904</v>
          </cell>
          <cell r="AX398">
            <v>0.3425270956794797</v>
          </cell>
          <cell r="AY398">
            <v>0.39770803599004234</v>
          </cell>
          <cell r="AZ398">
            <v>0.45945987295845242</v>
          </cell>
          <cell r="BA398">
            <v>0.5214717988096027</v>
          </cell>
          <cell r="BB398">
            <v>0.58817673981726182</v>
          </cell>
          <cell r="BC398">
            <v>0.63693788251639594</v>
          </cell>
          <cell r="BD398">
            <v>0.65464442596790673</v>
          </cell>
          <cell r="BE398">
            <v>0.64708575662984413</v>
          </cell>
        </row>
        <row r="401">
          <cell r="A401" t="str">
            <v>Other Balance Sheet Metrics</v>
          </cell>
        </row>
        <row r="402">
          <cell r="A402" t="str">
            <v xml:space="preserve">  As % of Revenue:</v>
          </cell>
        </row>
        <row r="403">
          <cell r="A403" t="str">
            <v>Assets</v>
          </cell>
        </row>
        <row r="404">
          <cell r="A404" t="str">
            <v xml:space="preserve">   Cash</v>
          </cell>
          <cell r="R404">
            <v>0.3258636188519326</v>
          </cell>
          <cell r="S404">
            <v>0.35735668249660785</v>
          </cell>
          <cell r="T404">
            <v>0.4078893426467573</v>
          </cell>
          <cell r="V404">
            <v>0.37247088481283552</v>
          </cell>
          <cell r="W404">
            <v>0.30308279542443139</v>
          </cell>
          <cell r="X404">
            <v>0.41966936940212585</v>
          </cell>
          <cell r="Y404">
            <v>0.15825563452217947</v>
          </cell>
          <cell r="AB404">
            <v>0.18494992200968721</v>
          </cell>
          <cell r="AC404">
            <v>0.2769778219132738</v>
          </cell>
          <cell r="AD404">
            <v>0.32956381989400219</v>
          </cell>
          <cell r="AE404">
            <v>0.40956429242871512</v>
          </cell>
          <cell r="AG404">
            <v>0.43257426892907486</v>
          </cell>
          <cell r="AH404">
            <v>0.47736124560784193</v>
          </cell>
          <cell r="AI404">
            <v>0.36528172612636067</v>
          </cell>
          <cell r="AJ404">
            <v>0.28853968950792663</v>
          </cell>
          <cell r="AO404">
            <v>0.17309721672602557</v>
          </cell>
          <cell r="AP404">
            <v>0.57288281270983865</v>
          </cell>
          <cell r="AQ404">
            <v>0.3874461366900806</v>
          </cell>
          <cell r="AR404">
            <v>0.42675558525007318</v>
          </cell>
          <cell r="AS404">
            <v>0.17495352252693289</v>
          </cell>
          <cell r="AT404">
            <v>0.46293327616899521</v>
          </cell>
          <cell r="AU404">
            <v>0.32184854160265197</v>
          </cell>
          <cell r="AV404">
            <v>0.32103533212574492</v>
          </cell>
          <cell r="AW404">
            <v>0.26163905743727334</v>
          </cell>
          <cell r="AX404">
            <v>0.19024274962881105</v>
          </cell>
          <cell r="AY404">
            <v>0.14113110863772907</v>
          </cell>
          <cell r="AZ404">
            <v>0.12048324862862216</v>
          </cell>
          <cell r="BA404">
            <v>8.9630038348086069E-2</v>
          </cell>
          <cell r="BB404">
            <v>8.3981770172905451E-2</v>
          </cell>
          <cell r="BC404">
            <v>8.8311264462408889E-2</v>
          </cell>
          <cell r="BD404">
            <v>0.10091814864070196</v>
          </cell>
          <cell r="BE404">
            <v>0.11725672903313648</v>
          </cell>
        </row>
        <row r="405">
          <cell r="A405" t="str">
            <v xml:space="preserve">  Prepaid Expenses &amp; Other</v>
          </cell>
          <cell r="B405" t="e">
            <v>#DIV/0!</v>
          </cell>
          <cell r="C405" t="e">
            <v>#DIV/0!</v>
          </cell>
          <cell r="D405" t="e">
            <v>#DIV/0!</v>
          </cell>
          <cell r="E405" t="e">
            <v>#DIV/0!</v>
          </cell>
          <cell r="G405">
            <v>0</v>
          </cell>
          <cell r="H405">
            <v>0</v>
          </cell>
          <cell r="I405">
            <v>0</v>
          </cell>
          <cell r="J405">
            <v>1.7646218327300438E-2</v>
          </cell>
          <cell r="L405">
            <v>0</v>
          </cell>
          <cell r="M405">
            <v>0</v>
          </cell>
          <cell r="N405">
            <v>0</v>
          </cell>
          <cell r="O405">
            <v>2.2600607990735381E-2</v>
          </cell>
          <cell r="Q405">
            <v>1.8030177187153933E-2</v>
          </cell>
          <cell r="R405">
            <v>1.4041832541415179E-2</v>
          </cell>
          <cell r="S405">
            <v>2.3999321573948441E-2</v>
          </cell>
          <cell r="T405">
            <v>3.1748159127103007E-2</v>
          </cell>
          <cell r="V405">
            <v>1.9254756246471379E-2</v>
          </cell>
          <cell r="W405">
            <v>2.2133279846346474E-2</v>
          </cell>
          <cell r="X405">
            <v>2.3091420329903405E-2</v>
          </cell>
          <cell r="Y405">
            <v>1.8867770750472714E-2</v>
          </cell>
          <cell r="AB405">
            <v>1.9641244561201868E-2</v>
          </cell>
          <cell r="AC405">
            <v>2.5087017142627867E-2</v>
          </cell>
          <cell r="AD405">
            <v>2.2725425932446707E-2</v>
          </cell>
          <cell r="AE405">
            <v>2.3599452479509207E-2</v>
          </cell>
          <cell r="AG405">
            <v>2.3599452479509207E-2</v>
          </cell>
          <cell r="AH405">
            <v>2.3599452479509207E-2</v>
          </cell>
          <cell r="AI405">
            <v>2.3599452479509207E-2</v>
          </cell>
          <cell r="AJ405">
            <v>2.3599452479509207E-2</v>
          </cell>
          <cell r="AO405">
            <v>0</v>
          </cell>
          <cell r="AP405">
            <v>1.9902769197711584E-2</v>
          </cell>
          <cell r="AQ405">
            <v>2.2708953279071034E-2</v>
          </cell>
          <cell r="AR405">
            <v>3.3216617382015846E-2</v>
          </cell>
          <cell r="AS405">
            <v>2.0858549302162143E-2</v>
          </cell>
          <cell r="AT405">
            <v>2.66746199658878E-2</v>
          </cell>
          <cell r="AU405">
            <v>2.6323759397205798E-2</v>
          </cell>
          <cell r="AV405">
            <v>2.6323759397205798E-2</v>
          </cell>
          <cell r="AW405">
            <v>2.6323759397205798E-2</v>
          </cell>
          <cell r="AX405">
            <v>2.6323759397205798E-2</v>
          </cell>
          <cell r="AY405">
            <v>2.6323759397205798E-2</v>
          </cell>
          <cell r="AZ405">
            <v>2.6323759397205798E-2</v>
          </cell>
          <cell r="BA405">
            <v>2.6323759397205798E-2</v>
          </cell>
          <cell r="BB405">
            <v>2.6323759397205798E-2</v>
          </cell>
          <cell r="BC405">
            <v>2.6323759397205798E-2</v>
          </cell>
          <cell r="BD405">
            <v>2.6323759397205798E-2</v>
          </cell>
          <cell r="BE405">
            <v>2.6323759397205798E-2</v>
          </cell>
        </row>
        <row r="406">
          <cell r="A406" t="str">
            <v xml:space="preserve">  Deferred Costs</v>
          </cell>
          <cell r="B406" t="e">
            <v>#DIV/0!</v>
          </cell>
          <cell r="C406" t="e">
            <v>#DIV/0!</v>
          </cell>
          <cell r="D406" t="e">
            <v>#DIV/0!</v>
          </cell>
          <cell r="E406" t="e">
            <v>#DIV/0!</v>
          </cell>
          <cell r="G406">
            <v>0</v>
          </cell>
          <cell r="H406">
            <v>0</v>
          </cell>
          <cell r="I406">
            <v>0</v>
          </cell>
          <cell r="J406">
            <v>4.3976630469295744E-3</v>
          </cell>
          <cell r="L406">
            <v>0</v>
          </cell>
          <cell r="M406">
            <v>0</v>
          </cell>
          <cell r="N406">
            <v>0</v>
          </cell>
          <cell r="O406">
            <v>9.4696969696969717E-3</v>
          </cell>
          <cell r="Q406">
            <v>2.0573781838316721E-2</v>
          </cell>
          <cell r="R406">
            <v>8.7365159881854365E-3</v>
          </cell>
          <cell r="S406">
            <v>1.1227951153324287E-2</v>
          </cell>
          <cell r="T406">
            <v>1.8996073855662949E-2</v>
          </cell>
          <cell r="V406">
            <v>1.7321402780877852E-2</v>
          </cell>
          <cell r="W406">
            <v>1.8772108967579589E-2</v>
          </cell>
          <cell r="X406">
            <v>1.7788968476166237E-2</v>
          </cell>
          <cell r="Y406">
            <v>1.6387385625176588E-2</v>
          </cell>
          <cell r="AB406">
            <v>1.5267116821279039E-2</v>
          </cell>
          <cell r="AC406">
            <v>1.8561985294855206E-2</v>
          </cell>
          <cell r="AD406">
            <v>1.7635454192511533E-2</v>
          </cell>
          <cell r="AE406">
            <v>1.7728449626465689E-2</v>
          </cell>
          <cell r="AG406">
            <v>1.7728449626465689E-2</v>
          </cell>
          <cell r="AH406">
            <v>1.7728449626465689E-2</v>
          </cell>
          <cell r="AI406">
            <v>1.7728449626465689E-2</v>
          </cell>
          <cell r="AJ406">
            <v>1.7728449626465689E-2</v>
          </cell>
          <cell r="AO406">
            <v>0</v>
          </cell>
          <cell r="AP406">
            <v>4.9600243524661356E-3</v>
          </cell>
          <cell r="AQ406">
            <v>9.5150938479160729E-3</v>
          </cell>
          <cell r="AR406">
            <v>1.9874705632472605E-2</v>
          </cell>
          <cell r="AS406">
            <v>1.8116453475974376E-2</v>
          </cell>
          <cell r="AT406">
            <v>2.0038585928252542E-2</v>
          </cell>
          <cell r="AU406">
            <v>1.9775011426971516E-2</v>
          </cell>
          <cell r="AV406">
            <v>1.9775011426971516E-2</v>
          </cell>
          <cell r="AW406">
            <v>1.9775011426971516E-2</v>
          </cell>
          <cell r="AX406">
            <v>1.9775011426971516E-2</v>
          </cell>
          <cell r="AY406">
            <v>1.9775011426971516E-2</v>
          </cell>
          <cell r="AZ406">
            <v>1.9775011426971516E-2</v>
          </cell>
          <cell r="BA406">
            <v>1.9775011426971516E-2</v>
          </cell>
          <cell r="BB406">
            <v>1.9775011426971516E-2</v>
          </cell>
          <cell r="BC406">
            <v>1.9775011426971516E-2</v>
          </cell>
          <cell r="BD406">
            <v>1.9775011426971516E-2</v>
          </cell>
          <cell r="BE406">
            <v>1.9775011426971516E-2</v>
          </cell>
        </row>
        <row r="408">
          <cell r="A408" t="str">
            <v>Liabilities</v>
          </cell>
        </row>
        <row r="409">
          <cell r="A409" t="str">
            <v xml:space="preserve">  Accrued Expenses</v>
          </cell>
          <cell r="B409" t="e">
            <v>#DIV/0!</v>
          </cell>
          <cell r="C409" t="e">
            <v>#DIV/0!</v>
          </cell>
          <cell r="D409" t="e">
            <v>#DIV/0!</v>
          </cell>
          <cell r="E409" t="e">
            <v>#DIV/0!</v>
          </cell>
          <cell r="G409">
            <v>0</v>
          </cell>
          <cell r="H409">
            <v>0</v>
          </cell>
          <cell r="I409">
            <v>0</v>
          </cell>
          <cell r="J409">
            <v>0.12322982155331173</v>
          </cell>
          <cell r="L409">
            <v>0</v>
          </cell>
          <cell r="M409">
            <v>0</v>
          </cell>
          <cell r="N409">
            <v>0</v>
          </cell>
          <cell r="O409">
            <v>0.19681287396255553</v>
          </cell>
          <cell r="Q409">
            <v>0.10517891749723145</v>
          </cell>
          <cell r="R409">
            <v>0.1084299152433543</v>
          </cell>
          <cell r="S409">
            <v>0.12485159430122117</v>
          </cell>
          <cell r="T409">
            <v>0.14537771400640165</v>
          </cell>
          <cell r="V409">
            <v>7.7970930766907809E-2</v>
          </cell>
          <cell r="W409">
            <v>8.7277998614200797E-2</v>
          </cell>
          <cell r="X409">
            <v>0.1078700505399411</v>
          </cell>
          <cell r="Y409">
            <v>0.13437004194649108</v>
          </cell>
          <cell r="AB409">
            <v>9.539190132173056E-2</v>
          </cell>
          <cell r="AC409">
            <v>8.759892871114322E-2</v>
          </cell>
          <cell r="AD409">
            <v>9.3659994402159677E-2</v>
          </cell>
          <cell r="AE409">
            <v>0.10398560284974522</v>
          </cell>
          <cell r="AG409">
            <v>0.1</v>
          </cell>
          <cell r="AH409">
            <v>0.1</v>
          </cell>
          <cell r="AI409">
            <v>0.1</v>
          </cell>
          <cell r="AJ409">
            <v>0.1</v>
          </cell>
          <cell r="AO409">
            <v>0</v>
          </cell>
          <cell r="AP409">
            <v>0.13898811921964671</v>
          </cell>
          <cell r="AQ409">
            <v>0.19775637723407738</v>
          </cell>
          <cell r="AR409">
            <v>0.15210191818335542</v>
          </cell>
          <cell r="AS409">
            <v>0.14854771036500208</v>
          </cell>
          <cell r="AT409">
            <v>0.11753562674172595</v>
          </cell>
          <cell r="AU409">
            <v>0.11154394119974621</v>
          </cell>
          <cell r="AV409">
            <v>0.11</v>
          </cell>
          <cell r="AW409">
            <v>0.11</v>
          </cell>
          <cell r="AX409">
            <v>0.11</v>
          </cell>
          <cell r="AY409">
            <v>0.11</v>
          </cell>
          <cell r="AZ409">
            <v>0.11</v>
          </cell>
          <cell r="BA409">
            <v>0.11</v>
          </cell>
          <cell r="BB409">
            <v>0.11</v>
          </cell>
          <cell r="BC409">
            <v>0.11</v>
          </cell>
          <cell r="BD409">
            <v>0.11</v>
          </cell>
          <cell r="BE409">
            <v>0.11</v>
          </cell>
        </row>
        <row r="410">
          <cell r="A410" t="str">
            <v xml:space="preserve">  Income Taxes Payable</v>
          </cell>
          <cell r="B410" t="e">
            <v>#DIV/0!</v>
          </cell>
          <cell r="C410" t="e">
            <v>#DIV/0!</v>
          </cell>
          <cell r="D410" t="e">
            <v>#DIV/0!</v>
          </cell>
          <cell r="E410" t="e">
            <v>#DIV/0!</v>
          </cell>
          <cell r="G410">
            <v>0</v>
          </cell>
          <cell r="H410">
            <v>0</v>
          </cell>
          <cell r="I410">
            <v>0</v>
          </cell>
          <cell r="J410">
            <v>2.9767574776147837E-3</v>
          </cell>
          <cell r="L410">
            <v>0</v>
          </cell>
          <cell r="M410">
            <v>0</v>
          </cell>
          <cell r="N410">
            <v>0</v>
          </cell>
          <cell r="O410">
            <v>2.5272630766261343E-3</v>
          </cell>
          <cell r="Q410">
            <v>2.8213247508305648E-2</v>
          </cell>
          <cell r="R410">
            <v>1.7424874791318861E-2</v>
          </cell>
          <cell r="S410">
            <v>1.3271709633649932E-3</v>
          </cell>
          <cell r="T410">
            <v>0</v>
          </cell>
          <cell r="V410">
            <v>0</v>
          </cell>
          <cell r="W410">
            <v>0</v>
          </cell>
          <cell r="X410">
            <v>0</v>
          </cell>
          <cell r="Y410">
            <v>0</v>
          </cell>
          <cell r="AB410">
            <v>0</v>
          </cell>
          <cell r="AC410">
            <v>0</v>
          </cell>
          <cell r="AD410">
            <v>0</v>
          </cell>
          <cell r="AE410">
            <v>6.7079505912231805E-3</v>
          </cell>
          <cell r="AG410">
            <v>6.7079505912231805E-3</v>
          </cell>
          <cell r="AH410">
            <v>6.7079505912231805E-3</v>
          </cell>
          <cell r="AI410">
            <v>6.7079505912231805E-3</v>
          </cell>
          <cell r="AJ410">
            <v>6.7079505912231805E-3</v>
          </cell>
          <cell r="AO410">
            <v>0</v>
          </cell>
          <cell r="AP410">
            <v>3.3574172060916977E-3</v>
          </cell>
          <cell r="AQ410">
            <v>2.5393785492209137E-3</v>
          </cell>
          <cell r="AR410">
            <v>0</v>
          </cell>
          <cell r="AS410">
            <v>0</v>
          </cell>
          <cell r="AT410">
            <v>7.5820416988992764E-3</v>
          </cell>
          <cell r="AU410">
            <v>0</v>
          </cell>
          <cell r="AV410">
            <v>0</v>
          </cell>
          <cell r="AW410">
            <v>0</v>
          </cell>
          <cell r="AX410">
            <v>0</v>
          </cell>
          <cell r="AY410">
            <v>0</v>
          </cell>
          <cell r="AZ410">
            <v>0</v>
          </cell>
          <cell r="BA410">
            <v>0</v>
          </cell>
          <cell r="BB410">
            <v>0</v>
          </cell>
          <cell r="BC410">
            <v>0</v>
          </cell>
          <cell r="BD410">
            <v>0</v>
          </cell>
          <cell r="BE410">
            <v>0</v>
          </cell>
        </row>
        <row r="411">
          <cell r="A411" t="str">
            <v xml:space="preserve">  Deferred Revenue</v>
          </cell>
          <cell r="O411">
            <v>0.27267759562841526</v>
          </cell>
          <cell r="Q411">
            <v>0.71792634095542618</v>
          </cell>
          <cell r="R411">
            <v>0.60634026293633836</v>
          </cell>
          <cell r="S411">
            <v>0.50704121959423543</v>
          </cell>
          <cell r="T411">
            <v>0.54724000218830327</v>
          </cell>
          <cell r="V411">
            <v>0.48586845043066279</v>
          </cell>
          <cell r="W411">
            <v>0.53461430929211096</v>
          </cell>
          <cell r="X411">
            <v>0.33242603550295863</v>
          </cell>
          <cell r="Y411">
            <v>0.33710294117647055</v>
          </cell>
          <cell r="AB411">
            <v>0.39663841807909606</v>
          </cell>
          <cell r="AC411">
            <v>0.43892655367231642</v>
          </cell>
          <cell r="AD411">
            <v>0.41948186528497416</v>
          </cell>
          <cell r="AE411">
            <v>0.38014150943396224</v>
          </cell>
          <cell r="AG411">
            <v>0.38</v>
          </cell>
          <cell r="AH411">
            <v>0.38</v>
          </cell>
          <cell r="AI411">
            <v>0.38</v>
          </cell>
          <cell r="AJ411">
            <v>0.38</v>
          </cell>
          <cell r="AP411">
            <v>0.27187973429670198</v>
          </cell>
          <cell r="AQ411">
            <v>8.4678274677123161E-2</v>
          </cell>
          <cell r="AR411">
            <v>0.6156440552005551</v>
          </cell>
          <cell r="AS411">
            <v>0.4092968942502383</v>
          </cell>
          <cell r="AT411">
            <v>0.42471673254281944</v>
          </cell>
          <cell r="AU411">
            <v>0.43118367346938774</v>
          </cell>
          <cell r="AV411">
            <v>0.43118367346938774</v>
          </cell>
          <cell r="AW411">
            <v>0.43118367346938774</v>
          </cell>
          <cell r="AX411">
            <v>0.43118367346938774</v>
          </cell>
          <cell r="AY411">
            <v>0.43118367346938774</v>
          </cell>
          <cell r="AZ411">
            <v>0.43118367346938774</v>
          </cell>
          <cell r="BA411">
            <v>0.43118367346938774</v>
          </cell>
          <cell r="BB411">
            <v>0.43118367346938774</v>
          </cell>
          <cell r="BC411">
            <v>0.43118367346938774</v>
          </cell>
          <cell r="BD411">
            <v>0.43118367346938774</v>
          </cell>
          <cell r="BE411">
            <v>0.43118367346938774</v>
          </cell>
        </row>
        <row r="412">
          <cell r="A412" t="str">
            <v xml:space="preserve">  L-T Deferred Revenue</v>
          </cell>
          <cell r="O412">
            <v>0.26955503512880558</v>
          </cell>
          <cell r="Q412">
            <v>0.51537130201381653</v>
          </cell>
          <cell r="R412">
            <v>0.58603447531463848</v>
          </cell>
          <cell r="S412">
            <v>0.45535374828667113</v>
          </cell>
          <cell r="T412">
            <v>0.50503309809070507</v>
          </cell>
          <cell r="V412">
            <v>0.43186541899999092</v>
          </cell>
          <cell r="W412">
            <v>0.42453936272874016</v>
          </cell>
          <cell r="X412">
            <v>0.26559171597633141</v>
          </cell>
          <cell r="Y412">
            <v>0.26354411764705882</v>
          </cell>
          <cell r="AB412">
            <v>0.25048022598870062</v>
          </cell>
          <cell r="AC412">
            <v>0.25700564971751416</v>
          </cell>
          <cell r="AD412">
            <v>0.23345854922279796</v>
          </cell>
          <cell r="AE412">
            <v>0.21300707547169812</v>
          </cell>
          <cell r="AG412">
            <v>0.21299999999999999</v>
          </cell>
          <cell r="AH412">
            <v>0.21299999999999999</v>
          </cell>
          <cell r="AI412">
            <v>0.21299999999999999</v>
          </cell>
          <cell r="AJ412">
            <v>0.21299999999999999</v>
          </cell>
          <cell r="AP412">
            <v>0.25265120615312897</v>
          </cell>
          <cell r="AQ412">
            <v>8.3708583584341911E-2</v>
          </cell>
          <cell r="AR412">
            <v>0.56816136115004745</v>
          </cell>
          <cell r="AS412">
            <v>0.31998471586871352</v>
          </cell>
          <cell r="AT412">
            <v>0.23798418972332014</v>
          </cell>
          <cell r="AU412">
            <v>0.24168979591836737</v>
          </cell>
          <cell r="AV412">
            <v>0.24168979591836737</v>
          </cell>
          <cell r="AW412">
            <v>0.24168979591836737</v>
          </cell>
          <cell r="AX412">
            <v>0.24168979591836737</v>
          </cell>
          <cell r="AY412">
            <v>0.24168979591836737</v>
          </cell>
          <cell r="AZ412">
            <v>0.24168979591836737</v>
          </cell>
          <cell r="BA412">
            <v>0.24168979591836737</v>
          </cell>
          <cell r="BB412">
            <v>0.24168979591836737</v>
          </cell>
          <cell r="BC412">
            <v>0.24168979591836737</v>
          </cell>
          <cell r="BD412">
            <v>0.24168979591836737</v>
          </cell>
          <cell r="BE412">
            <v>0.24168979591836737</v>
          </cell>
        </row>
        <row r="415">
          <cell r="A415" t="str">
            <v>julie.santoriello@morganstanley.com     (212) 761-8582</v>
          </cell>
        </row>
        <row r="416">
          <cell r="A416" t="str">
            <v>IT SERVICES</v>
          </cell>
        </row>
        <row r="417">
          <cell r="A417" t="str">
            <v>Neustar</v>
          </cell>
        </row>
        <row r="418">
          <cell r="A418" t="str">
            <v>Cash Flow Analysis</v>
          </cell>
        </row>
        <row r="420">
          <cell r="A420" t="str">
            <v>Fiscal Year Ended December 31</v>
          </cell>
          <cell r="B420" t="str">
            <v>2002</v>
          </cell>
          <cell r="G420" t="str">
            <v>2003</v>
          </cell>
          <cell r="L420" t="str">
            <v>2004</v>
          </cell>
          <cell r="Q420" t="str">
            <v>2005</v>
          </cell>
          <cell r="V420" t="str">
            <v>2006A</v>
          </cell>
          <cell r="AB420" t="str">
            <v>2007A</v>
          </cell>
          <cell r="AG420" t="str">
            <v>2008E</v>
          </cell>
        </row>
        <row r="421">
          <cell r="A421" t="str">
            <v>($ in millions, except per share data)</v>
          </cell>
          <cell r="B421" t="str">
            <v>3/02</v>
          </cell>
          <cell r="C421" t="str">
            <v>6/02</v>
          </cell>
          <cell r="D421" t="str">
            <v>9/02</v>
          </cell>
          <cell r="E421" t="str">
            <v>12/02</v>
          </cell>
          <cell r="G421" t="str">
            <v>3/03</v>
          </cell>
          <cell r="H421" t="str">
            <v>6/03</v>
          </cell>
          <cell r="I421" t="str">
            <v>9/03</v>
          </cell>
          <cell r="J421" t="str">
            <v>12/03</v>
          </cell>
          <cell r="L421" t="str">
            <v>3/04</v>
          </cell>
          <cell r="M421" t="str">
            <v>6/04</v>
          </cell>
          <cell r="N421" t="str">
            <v>9/04</v>
          </cell>
          <cell r="O421" t="str">
            <v>12/04</v>
          </cell>
          <cell r="Q421" t="str">
            <v>3/05</v>
          </cell>
          <cell r="R421" t="str">
            <v>6/05</v>
          </cell>
          <cell r="S421" t="str">
            <v>9/05</v>
          </cell>
          <cell r="T421" t="str">
            <v>12/05</v>
          </cell>
          <cell r="V421" t="str">
            <v>3/06A</v>
          </cell>
          <cell r="W421" t="str">
            <v>6/06A</v>
          </cell>
          <cell r="X421" t="str">
            <v>9/06A</v>
          </cell>
          <cell r="Y421" t="str">
            <v>12/06A</v>
          </cell>
          <cell r="AB421" t="str">
            <v>3/07A</v>
          </cell>
          <cell r="AC421" t="str">
            <v>6/07A</v>
          </cell>
          <cell r="AD421" t="str">
            <v>9/07A</v>
          </cell>
          <cell r="AE421" t="str">
            <v>12/07P</v>
          </cell>
          <cell r="AG421" t="str">
            <v>3/08E</v>
          </cell>
          <cell r="AH421" t="str">
            <v>6/08E</v>
          </cell>
          <cell r="AI421" t="str">
            <v>9/08E</v>
          </cell>
          <cell r="AJ421" t="str">
            <v>12/08E</v>
          </cell>
          <cell r="AM421" t="str">
            <v>2000</v>
          </cell>
          <cell r="AN421" t="str">
            <v>2001</v>
          </cell>
          <cell r="AO421" t="str">
            <v>2002</v>
          </cell>
          <cell r="AP421" t="str">
            <v>2003</v>
          </cell>
          <cell r="AQ421" t="str">
            <v>2004</v>
          </cell>
          <cell r="AR421" t="str">
            <v>2005A</v>
          </cell>
          <cell r="AS421" t="str">
            <v>2006A</v>
          </cell>
          <cell r="AT421" t="str">
            <v>2007P</v>
          </cell>
          <cell r="AU421" t="str">
            <v>2008E</v>
          </cell>
          <cell r="AV421" t="str">
            <v>2009E</v>
          </cell>
          <cell r="AW421" t="str">
            <v>2010E</v>
          </cell>
          <cell r="AX421" t="str">
            <v>2011E</v>
          </cell>
          <cell r="AY421" t="str">
            <v>2012E</v>
          </cell>
          <cell r="AZ421" t="str">
            <v>2013E</v>
          </cell>
          <cell r="BA421" t="str">
            <v>2014E</v>
          </cell>
          <cell r="BB421" t="str">
            <v>2015E</v>
          </cell>
          <cell r="BC421" t="str">
            <v>2016E</v>
          </cell>
          <cell r="BD421" t="str">
            <v>2017E</v>
          </cell>
          <cell r="BE421" t="str">
            <v>2018E</v>
          </cell>
        </row>
        <row r="423">
          <cell r="A423" t="str">
            <v xml:space="preserve">  Reported Net income</v>
          </cell>
          <cell r="B423">
            <v>0</v>
          </cell>
          <cell r="C423">
            <v>0</v>
          </cell>
          <cell r="D423">
            <v>0</v>
          </cell>
          <cell r="E423">
            <v>0</v>
          </cell>
          <cell r="G423">
            <v>5.4549999999999956</v>
          </cell>
          <cell r="H423">
            <v>5.1580000000000039</v>
          </cell>
          <cell r="I423">
            <v>8.5950000000000006</v>
          </cell>
          <cell r="J423">
            <v>4.8200000000000029</v>
          </cell>
          <cell r="L423">
            <v>13.533000000000001</v>
          </cell>
          <cell r="M423">
            <v>18.667999999999996</v>
          </cell>
          <cell r="N423">
            <v>8.9639999999999969</v>
          </cell>
          <cell r="O423">
            <v>4.2109999999999896</v>
          </cell>
          <cell r="Q423">
            <v>14.631000000000006</v>
          </cell>
          <cell r="R423">
            <v>13.883000000000012</v>
          </cell>
          <cell r="S423">
            <v>13.057</v>
          </cell>
          <cell r="T423">
            <v>13.827000000000011</v>
          </cell>
          <cell r="V423">
            <v>18.285000000000011</v>
          </cell>
          <cell r="W423">
            <v>19.952000000000005</v>
          </cell>
          <cell r="X423">
            <v>17.103999999999999</v>
          </cell>
          <cell r="Y423">
            <v>18.557999999999993</v>
          </cell>
          <cell r="AB423">
            <v>17.968000000000007</v>
          </cell>
          <cell r="AC423">
            <v>19.149000000000001</v>
          </cell>
          <cell r="AD423">
            <v>25.702000000000005</v>
          </cell>
          <cell r="AE423">
            <v>29.515999999999995</v>
          </cell>
          <cell r="AG423">
            <v>21.635061138895399</v>
          </cell>
          <cell r="AH423">
            <v>23.728552927162212</v>
          </cell>
          <cell r="AI423">
            <v>27.772598794244384</v>
          </cell>
          <cell r="AJ423">
            <v>30.648654630533578</v>
          </cell>
          <cell r="AO423">
            <v>-29.199999999999996</v>
          </cell>
          <cell r="AP423">
            <v>24.028000000000002</v>
          </cell>
          <cell r="AQ423">
            <v>45.376000000000019</v>
          </cell>
          <cell r="AR423">
            <v>55.398000000000003</v>
          </cell>
          <cell r="AS423">
            <v>73.899000000000001</v>
          </cell>
          <cell r="AT423">
            <v>92.335000000000008</v>
          </cell>
          <cell r="AU423">
            <v>103.78486749083558</v>
          </cell>
          <cell r="AV423">
            <v>122.15828048832999</v>
          </cell>
          <cell r="AW423">
            <v>142.80197757305655</v>
          </cell>
          <cell r="AX423">
            <v>163.82884189123968</v>
          </cell>
          <cell r="AY423">
            <v>180.05741065679959</v>
          </cell>
          <cell r="AZ423">
            <v>199.38719533540089</v>
          </cell>
          <cell r="BA423">
            <v>216.31131610765243</v>
          </cell>
          <cell r="BB423">
            <v>231.18813628870245</v>
          </cell>
          <cell r="BC423">
            <v>245.00012292465402</v>
          </cell>
          <cell r="BD423">
            <v>252.6922841805027</v>
          </cell>
          <cell r="BE423">
            <v>252.86771178887588</v>
          </cell>
        </row>
        <row r="424">
          <cell r="A424" t="str">
            <v xml:space="preserve">  Depreciation and Amort.</v>
          </cell>
          <cell r="L424">
            <v>4.92</v>
          </cell>
          <cell r="O424">
            <v>3.798</v>
          </cell>
          <cell r="Q424">
            <v>3.5819999999999999</v>
          </cell>
          <cell r="R424">
            <v>3.9350000000000005</v>
          </cell>
          <cell r="S424">
            <v>4.2230000000000008</v>
          </cell>
          <cell r="T424">
            <v>4.2849999999999966</v>
          </cell>
          <cell r="V424">
            <v>4.4480000000000004</v>
          </cell>
          <cell r="W424">
            <v>5.8330000000000002</v>
          </cell>
          <cell r="X424">
            <v>6.211999999999998</v>
          </cell>
          <cell r="Y424">
            <v>7.5230000000000015</v>
          </cell>
          <cell r="AB424">
            <v>9.0640000000000001</v>
          </cell>
          <cell r="AC424">
            <v>9.375</v>
          </cell>
          <cell r="AD424">
            <v>9.4980000000000011</v>
          </cell>
          <cell r="AE424">
            <v>9.7940000000000005</v>
          </cell>
          <cell r="AG424">
            <v>9.8777708076923076</v>
          </cell>
          <cell r="AH424">
            <v>10.224613475076923</v>
          </cell>
          <cell r="AI424">
            <v>10.544889842153847</v>
          </cell>
          <cell r="AJ424">
            <v>10.93511897676526</v>
          </cell>
          <cell r="AO424">
            <v>27.02</v>
          </cell>
          <cell r="AP424">
            <v>16.050999999999998</v>
          </cell>
          <cell r="AQ424">
            <v>17.285</v>
          </cell>
          <cell r="AR424">
            <v>16.024999999999999</v>
          </cell>
          <cell r="AS424">
            <v>24.015999999999998</v>
          </cell>
          <cell r="AT424">
            <v>37.731000000000002</v>
          </cell>
          <cell r="AU424">
            <v>41.582393101688339</v>
          </cell>
          <cell r="AV424">
            <v>45.355639121609173</v>
          </cell>
          <cell r="AW424">
            <v>53.298795370919905</v>
          </cell>
          <cell r="AX424">
            <v>57.544207886516553</v>
          </cell>
          <cell r="AY424">
            <v>67.888983036352244</v>
          </cell>
          <cell r="AZ424">
            <v>80.502257316188889</v>
          </cell>
          <cell r="BA424">
            <v>95.383031508187656</v>
          </cell>
          <cell r="BB424">
            <v>113.02854421865105</v>
          </cell>
          <cell r="BC424">
            <v>132.03515404947413</v>
          </cell>
          <cell r="BD424">
            <v>154.55791733075463</v>
          </cell>
          <cell r="BE424">
            <v>180.86805465067778</v>
          </cell>
        </row>
        <row r="425">
          <cell r="A425" t="str">
            <v xml:space="preserve">  Stock Compensation</v>
          </cell>
          <cell r="L425">
            <v>0.19500000000000001</v>
          </cell>
          <cell r="Q425">
            <v>2.3220000000000001</v>
          </cell>
          <cell r="R425">
            <v>0.10899999999999999</v>
          </cell>
          <cell r="S425">
            <v>0.10999999999999988</v>
          </cell>
          <cell r="T425">
            <v>0.12000000000000011</v>
          </cell>
          <cell r="V425">
            <v>2.399</v>
          </cell>
          <cell r="W425">
            <v>2.9560000000000004</v>
          </cell>
          <cell r="X425">
            <v>3.2949999999999999</v>
          </cell>
          <cell r="Y425">
            <v>3.24</v>
          </cell>
          <cell r="AB425">
            <v>3.5630000000000002</v>
          </cell>
          <cell r="AC425">
            <v>3.9750000000000001</v>
          </cell>
          <cell r="AD425">
            <v>4.0510000000000002</v>
          </cell>
          <cell r="AE425">
            <v>3.7</v>
          </cell>
          <cell r="AG425">
            <v>5.4</v>
          </cell>
          <cell r="AH425">
            <v>5.4</v>
          </cell>
          <cell r="AI425">
            <v>5.4</v>
          </cell>
          <cell r="AJ425">
            <v>5.4</v>
          </cell>
          <cell r="AO425">
            <v>0.23899999999999999</v>
          </cell>
          <cell r="AP425">
            <v>0.30299999999999999</v>
          </cell>
          <cell r="AQ425">
            <v>2.1179999999999999</v>
          </cell>
          <cell r="AR425">
            <v>2.661</v>
          </cell>
          <cell r="AS425">
            <v>11.89</v>
          </cell>
          <cell r="AT425">
            <v>15.289000000000001</v>
          </cell>
          <cell r="AU425">
            <v>21.6</v>
          </cell>
          <cell r="AV425">
            <v>15</v>
          </cell>
          <cell r="AW425">
            <v>14</v>
          </cell>
          <cell r="AX425">
            <v>13</v>
          </cell>
          <cell r="AY425">
            <v>12</v>
          </cell>
          <cell r="AZ425">
            <v>11</v>
          </cell>
          <cell r="BA425">
            <v>5</v>
          </cell>
          <cell r="BB425">
            <v>4</v>
          </cell>
          <cell r="BC425">
            <v>3</v>
          </cell>
          <cell r="BD425">
            <v>2</v>
          </cell>
          <cell r="BE425">
            <v>2</v>
          </cell>
        </row>
        <row r="426">
          <cell r="A426" t="str">
            <v xml:space="preserve">  Asset Impairment Charge</v>
          </cell>
          <cell r="L426">
            <v>0</v>
          </cell>
          <cell r="Q426">
            <v>0</v>
          </cell>
          <cell r="R426">
            <v>0</v>
          </cell>
          <cell r="S426">
            <v>0</v>
          </cell>
          <cell r="T426">
            <v>0</v>
          </cell>
          <cell r="AB426">
            <v>0</v>
          </cell>
          <cell r="AC426">
            <v>0</v>
          </cell>
          <cell r="AD426">
            <v>0</v>
          </cell>
          <cell r="AE426">
            <v>0</v>
          </cell>
          <cell r="AG426">
            <v>0</v>
          </cell>
          <cell r="AH426">
            <v>0</v>
          </cell>
          <cell r="AI426">
            <v>0</v>
          </cell>
          <cell r="AJ426">
            <v>0</v>
          </cell>
          <cell r="AO426">
            <v>13.19</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row>
        <row r="427">
          <cell r="A427" t="str">
            <v xml:space="preserve">  Amortization of Deferred Financing Costs</v>
          </cell>
          <cell r="L427">
            <v>4.7E-2</v>
          </cell>
          <cell r="Q427">
            <v>2.1999999999999999E-2</v>
          </cell>
          <cell r="R427">
            <v>1.6E-2</v>
          </cell>
          <cell r="S427">
            <v>1.1000000000000003E-2</v>
          </cell>
          <cell r="T427">
            <v>8.0000000000000002E-3</v>
          </cell>
          <cell r="V427">
            <v>5.0000000000000001E-3</v>
          </cell>
          <cell r="W427">
            <v>0</v>
          </cell>
          <cell r="X427">
            <v>0</v>
          </cell>
          <cell r="Y427">
            <v>0</v>
          </cell>
          <cell r="AB427">
            <v>2.9000000000000001E-2</v>
          </cell>
          <cell r="AC427">
            <v>4.2999999999999997E-2</v>
          </cell>
          <cell r="AD427">
            <v>4.300000000000001E-2</v>
          </cell>
          <cell r="AE427">
            <v>0</v>
          </cell>
          <cell r="AG427">
            <v>0</v>
          </cell>
          <cell r="AH427">
            <v>0</v>
          </cell>
          <cell r="AI427">
            <v>0</v>
          </cell>
          <cell r="AJ427">
            <v>0</v>
          </cell>
          <cell r="AO427">
            <v>2.0710000000000002</v>
          </cell>
          <cell r="AP427">
            <v>0.53300000000000003</v>
          </cell>
          <cell r="AQ427">
            <v>0.15</v>
          </cell>
          <cell r="AR427">
            <v>5.7000000000000002E-2</v>
          </cell>
          <cell r="AS427">
            <v>5.0000000000000001E-3</v>
          </cell>
          <cell r="AT427">
            <v>0.115</v>
          </cell>
          <cell r="AU427">
            <v>0</v>
          </cell>
          <cell r="AV427">
            <v>0</v>
          </cell>
          <cell r="AW427">
            <v>0</v>
          </cell>
          <cell r="AX427">
            <v>0</v>
          </cell>
          <cell r="AY427">
            <v>0</v>
          </cell>
          <cell r="AZ427">
            <v>0</v>
          </cell>
          <cell r="BA427">
            <v>0</v>
          </cell>
          <cell r="BB427">
            <v>0</v>
          </cell>
          <cell r="BC427">
            <v>0</v>
          </cell>
          <cell r="BD427">
            <v>0</v>
          </cell>
          <cell r="BE427">
            <v>0</v>
          </cell>
        </row>
        <row r="428">
          <cell r="A428" t="str">
            <v xml:space="preserve">  Deferred Income Taxes</v>
          </cell>
          <cell r="L428">
            <v>0</v>
          </cell>
          <cell r="Q428">
            <v>3.411</v>
          </cell>
          <cell r="R428">
            <v>-2.048</v>
          </cell>
          <cell r="S428">
            <v>-1.6259999999999999</v>
          </cell>
          <cell r="T428">
            <v>15.077999999999999</v>
          </cell>
          <cell r="V428">
            <v>-22.949000000000002</v>
          </cell>
          <cell r="W428">
            <v>-18.318999999999999</v>
          </cell>
          <cell r="X428">
            <v>1.7960000000000076</v>
          </cell>
          <cell r="Y428">
            <v>-8.5020000000000095</v>
          </cell>
          <cell r="AB428">
            <v>-6.4770000000000003</v>
          </cell>
          <cell r="AC428">
            <v>-5.6019999999999994</v>
          </cell>
          <cell r="AD428">
            <v>-4.1810000000000009</v>
          </cell>
          <cell r="AE428">
            <v>2.480999999999999</v>
          </cell>
          <cell r="AG428">
            <v>0</v>
          </cell>
          <cell r="AH428">
            <v>0</v>
          </cell>
          <cell r="AI428">
            <v>0</v>
          </cell>
          <cell r="AJ428">
            <v>0</v>
          </cell>
          <cell r="AO428">
            <v>0</v>
          </cell>
          <cell r="AP428">
            <v>0</v>
          </cell>
          <cell r="AQ428">
            <v>-6.4189999999999996</v>
          </cell>
          <cell r="AR428">
            <v>14.815</v>
          </cell>
          <cell r="AS428">
            <v>-47.974000000000004</v>
          </cell>
          <cell r="AT428">
            <v>-13.779000000000003</v>
          </cell>
          <cell r="AU428">
            <v>0</v>
          </cell>
          <cell r="AV428">
            <v>0</v>
          </cell>
          <cell r="AW428">
            <v>0</v>
          </cell>
          <cell r="AX428">
            <v>0</v>
          </cell>
          <cell r="AY428">
            <v>0</v>
          </cell>
          <cell r="AZ428">
            <v>0</v>
          </cell>
          <cell r="BA428">
            <v>0</v>
          </cell>
          <cell r="BB428">
            <v>0</v>
          </cell>
          <cell r="BC428">
            <v>0</v>
          </cell>
          <cell r="BD428">
            <v>0</v>
          </cell>
          <cell r="BE428">
            <v>0</v>
          </cell>
        </row>
        <row r="429">
          <cell r="A429" t="str">
            <v xml:space="preserve">  Non-cash Restructuring Charge</v>
          </cell>
          <cell r="L429">
            <v>0</v>
          </cell>
          <cell r="Q429">
            <v>-0.70599999999999996</v>
          </cell>
          <cell r="R429">
            <v>0.29999999999999993</v>
          </cell>
          <cell r="S429">
            <v>1.7000000000000015E-2</v>
          </cell>
          <cell r="T429">
            <v>0</v>
          </cell>
          <cell r="V429">
            <v>0</v>
          </cell>
          <cell r="W429">
            <v>0</v>
          </cell>
          <cell r="X429">
            <v>0</v>
          </cell>
          <cell r="Y429">
            <v>0</v>
          </cell>
          <cell r="AB429">
            <v>0</v>
          </cell>
          <cell r="AC429" t="str">
            <v xml:space="preserve"> </v>
          </cell>
          <cell r="AD429">
            <v>0</v>
          </cell>
          <cell r="AE429">
            <v>0</v>
          </cell>
          <cell r="AG429">
            <v>0</v>
          </cell>
          <cell r="AH429">
            <v>0</v>
          </cell>
          <cell r="AI429">
            <v>0</v>
          </cell>
          <cell r="AJ429">
            <v>0</v>
          </cell>
          <cell r="AO429">
            <v>2.2949999999999999</v>
          </cell>
          <cell r="AP429">
            <v>-1.2949999999999999</v>
          </cell>
          <cell r="AQ429">
            <v>-0.22</v>
          </cell>
          <cell r="AR429">
            <v>-0.38900000000000001</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row>
        <row r="430">
          <cell r="A430" t="str">
            <v xml:space="preserve">  Provision for Doubtful Accounts</v>
          </cell>
          <cell r="L430">
            <v>0.05</v>
          </cell>
          <cell r="Q430">
            <v>0.3</v>
          </cell>
          <cell r="R430">
            <v>0.3</v>
          </cell>
          <cell r="S430">
            <v>-4.8999999999999932E-2</v>
          </cell>
          <cell r="T430">
            <v>0</v>
          </cell>
          <cell r="V430">
            <v>0.22500000000000001</v>
          </cell>
          <cell r="W430">
            <v>0.32200000000000006</v>
          </cell>
          <cell r="X430">
            <v>0.52300000000000002</v>
          </cell>
          <cell r="Y430">
            <v>0.97099999999999975</v>
          </cell>
          <cell r="AB430">
            <v>0.48399999999999999</v>
          </cell>
          <cell r="AC430">
            <v>0.81699999999999995</v>
          </cell>
          <cell r="AD430">
            <v>0.57499999999999996</v>
          </cell>
          <cell r="AE430">
            <v>0</v>
          </cell>
          <cell r="AG430">
            <v>0</v>
          </cell>
          <cell r="AH430">
            <v>0</v>
          </cell>
          <cell r="AI430">
            <v>0</v>
          </cell>
          <cell r="AJ430">
            <v>0</v>
          </cell>
          <cell r="AO430">
            <v>0.753</v>
          </cell>
          <cell r="AP430">
            <v>0.184</v>
          </cell>
          <cell r="AQ430">
            <v>0.96</v>
          </cell>
          <cell r="AR430">
            <v>0.55100000000000005</v>
          </cell>
          <cell r="AS430">
            <v>2.0409999999999999</v>
          </cell>
          <cell r="AT430">
            <v>1.8759999999999999</v>
          </cell>
          <cell r="AU430">
            <v>0</v>
          </cell>
          <cell r="AV430">
            <v>0</v>
          </cell>
          <cell r="AW430">
            <v>0</v>
          </cell>
          <cell r="AX430">
            <v>0</v>
          </cell>
          <cell r="AY430">
            <v>0</v>
          </cell>
          <cell r="AZ430">
            <v>0</v>
          </cell>
          <cell r="BA430">
            <v>0</v>
          </cell>
          <cell r="BB430">
            <v>0</v>
          </cell>
          <cell r="BC430">
            <v>0</v>
          </cell>
          <cell r="BD430">
            <v>0</v>
          </cell>
          <cell r="BE430">
            <v>0</v>
          </cell>
        </row>
        <row r="432">
          <cell r="A432" t="str">
            <v xml:space="preserve">  Changes in op. assets/liab.</v>
          </cell>
          <cell r="Q432">
            <v>-4.8839999999999995</v>
          </cell>
          <cell r="R432">
            <v>1.0650000000000004</v>
          </cell>
          <cell r="S432">
            <v>-10.061</v>
          </cell>
          <cell r="T432">
            <v>-14.036000000000001</v>
          </cell>
          <cell r="V432">
            <v>-17.548999999999999</v>
          </cell>
          <cell r="W432">
            <v>27.102000000000004</v>
          </cell>
          <cell r="X432">
            <v>9.7209999999999965</v>
          </cell>
          <cell r="Y432">
            <v>34.228999999999999</v>
          </cell>
          <cell r="AB432">
            <v>-14.967999999999998</v>
          </cell>
          <cell r="AC432">
            <v>15.588000000000001</v>
          </cell>
          <cell r="AD432">
            <v>0.35299999999999998</v>
          </cell>
          <cell r="AE432">
            <v>8.612999999999996</v>
          </cell>
          <cell r="AG432">
            <v>-29.111475163658781</v>
          </cell>
          <cell r="AH432">
            <v>0.46171481914964474</v>
          </cell>
          <cell r="AI432">
            <v>-2.0383728244947505</v>
          </cell>
          <cell r="AJ432">
            <v>-0.7172735077102832</v>
          </cell>
          <cell r="AO432">
            <v>4.5159999999999982</v>
          </cell>
          <cell r="AP432">
            <v>33.082999999999998</v>
          </cell>
          <cell r="AQ432">
            <v>5.4819999999999993</v>
          </cell>
          <cell r="AR432">
            <v>-27.916</v>
          </cell>
          <cell r="AS432">
            <v>53.503</v>
          </cell>
          <cell r="AT432">
            <v>9.5859999999999985</v>
          </cell>
          <cell r="AU432">
            <v>-31.405406676714172</v>
          </cell>
          <cell r="AV432">
            <v>10.209418484902931</v>
          </cell>
          <cell r="AW432">
            <v>-3.2066834562826703</v>
          </cell>
          <cell r="AX432">
            <v>-1.3839415952299543</v>
          </cell>
          <cell r="AY432">
            <v>-2.2119176976568458</v>
          </cell>
          <cell r="AZ432">
            <v>-2.023766061223645</v>
          </cell>
          <cell r="BA432">
            <v>-1.1629871651938828</v>
          </cell>
          <cell r="BB432">
            <v>-0.62399937042293985</v>
          </cell>
          <cell r="BC432">
            <v>-1.5254817419135485</v>
          </cell>
          <cell r="BD432">
            <v>-0.17844143968196846</v>
          </cell>
          <cell r="BE432">
            <v>1.4724218682171895</v>
          </cell>
        </row>
        <row r="433">
          <cell r="A433" t="str">
            <v xml:space="preserve">     Accounts Receivable</v>
          </cell>
          <cell r="L433">
            <v>0.23799999999999999</v>
          </cell>
          <cell r="Q433">
            <v>-6.1529999999999996</v>
          </cell>
          <cell r="R433">
            <v>4.6679999999999993</v>
          </cell>
          <cell r="S433">
            <v>2.0910000000000002</v>
          </cell>
          <cell r="T433">
            <v>-4.4160000000000004</v>
          </cell>
          <cell r="V433">
            <v>-13.936</v>
          </cell>
          <cell r="W433">
            <v>1.4339999999999993</v>
          </cell>
          <cell r="X433">
            <v>-3.4239999999999995</v>
          </cell>
          <cell r="Y433">
            <v>-5.2950000000000017</v>
          </cell>
          <cell r="AB433">
            <v>-9.1639999999999997</v>
          </cell>
          <cell r="AC433">
            <v>-2.5999999999999801E-2</v>
          </cell>
          <cell r="AD433">
            <v>-13.299999999999999</v>
          </cell>
          <cell r="AE433">
            <v>-2.7990000000000066</v>
          </cell>
          <cell r="AG433">
            <v>1.904849777777784</v>
          </cell>
          <cell r="AH433">
            <v>-3.8207431111111276</v>
          </cell>
          <cell r="AI433">
            <v>-8.2160711111111056</v>
          </cell>
          <cell r="AJ433">
            <v>-5.580406222222237</v>
          </cell>
          <cell r="AO433">
            <v>-6.601</v>
          </cell>
          <cell r="AP433">
            <v>-10.396000000000001</v>
          </cell>
          <cell r="AQ433">
            <v>-7.6970000000000001</v>
          </cell>
          <cell r="AR433">
            <v>-3.8100000000000005</v>
          </cell>
          <cell r="AS433">
            <v>-21.221000000000004</v>
          </cell>
          <cell r="AT433">
            <v>-25.289000000000005</v>
          </cell>
          <cell r="AU433">
            <v>-15.712370666666686</v>
          </cell>
          <cell r="AV433">
            <v>-4.1892317222222033</v>
          </cell>
          <cell r="AW433">
            <v>-16.839648430000011</v>
          </cell>
          <cell r="AX433">
            <v>-16.5589876228333</v>
          </cell>
          <cell r="AY433">
            <v>-16.503790997423877</v>
          </cell>
          <cell r="AZ433">
            <v>-17.214723532697548</v>
          </cell>
          <cell r="BA433">
            <v>-16.067075297184374</v>
          </cell>
          <cell r="BB433">
            <v>-15.906404544212535</v>
          </cell>
          <cell r="BC433">
            <v>-17.337980953191675</v>
          </cell>
          <cell r="BD433">
            <v>-14.698754963650288</v>
          </cell>
          <cell r="BE433">
            <v>-11.234048436504111</v>
          </cell>
        </row>
        <row r="434">
          <cell r="A434" t="str">
            <v xml:space="preserve">     Unbilled Receivable</v>
          </cell>
          <cell r="L434">
            <v>7.9000000000000001E-2</v>
          </cell>
          <cell r="Q434">
            <v>-0.95799999999999996</v>
          </cell>
          <cell r="R434">
            <v>-1.3139999999999998</v>
          </cell>
          <cell r="S434">
            <v>-1.9600000000000002</v>
          </cell>
          <cell r="T434">
            <v>-1.1819999999999993</v>
          </cell>
          <cell r="V434">
            <v>-1.3080000000000001</v>
          </cell>
          <cell r="W434">
            <v>6.9980000000000002</v>
          </cell>
          <cell r="X434">
            <v>0.56299999999999994</v>
          </cell>
          <cell r="Y434">
            <v>-0.30899999999999994</v>
          </cell>
          <cell r="AB434">
            <v>8.8999999999999996E-2</v>
          </cell>
          <cell r="AC434">
            <v>0.44800000000000006</v>
          </cell>
          <cell r="AD434">
            <v>2.5999999999999884E-2</v>
          </cell>
          <cell r="AE434">
            <v>0</v>
          </cell>
          <cell r="AG434">
            <v>0</v>
          </cell>
          <cell r="AH434">
            <v>0</v>
          </cell>
          <cell r="AI434">
            <v>0</v>
          </cell>
          <cell r="AJ434">
            <v>0</v>
          </cell>
          <cell r="AO434">
            <v>1.9350000000000001</v>
          </cell>
          <cell r="AP434">
            <v>4.726</v>
          </cell>
          <cell r="AQ434">
            <v>0.13900000000000001</v>
          </cell>
          <cell r="AR434">
            <v>-5.4139999999999997</v>
          </cell>
          <cell r="AS434">
            <v>5.944</v>
          </cell>
          <cell r="AT434">
            <v>0.56299999999999994</v>
          </cell>
          <cell r="AU434">
            <v>0</v>
          </cell>
          <cell r="AV434">
            <v>0</v>
          </cell>
          <cell r="AW434">
            <v>0</v>
          </cell>
          <cell r="AX434">
            <v>0</v>
          </cell>
          <cell r="AY434">
            <v>0</v>
          </cell>
          <cell r="AZ434">
            <v>0</v>
          </cell>
          <cell r="BA434">
            <v>0</v>
          </cell>
          <cell r="BB434">
            <v>0</v>
          </cell>
          <cell r="BC434">
            <v>0</v>
          </cell>
          <cell r="BD434">
            <v>0</v>
          </cell>
          <cell r="BE434">
            <v>0</v>
          </cell>
        </row>
        <row r="435">
          <cell r="A435" t="str">
            <v xml:space="preserve">     Notes Receivable</v>
          </cell>
          <cell r="L435">
            <v>1.2</v>
          </cell>
          <cell r="Q435">
            <v>1.294</v>
          </cell>
          <cell r="R435">
            <v>1.274</v>
          </cell>
          <cell r="S435">
            <v>0.65600000000000014</v>
          </cell>
          <cell r="T435">
            <v>1.0659999999999998</v>
          </cell>
          <cell r="V435">
            <v>0.64</v>
          </cell>
          <cell r="W435">
            <v>-5.4159999999999995</v>
          </cell>
          <cell r="X435">
            <v>0.46499999999999952</v>
          </cell>
          <cell r="Y435">
            <v>0.47299999999999953</v>
          </cell>
          <cell r="AB435">
            <v>0.48399999999999999</v>
          </cell>
          <cell r="AC435">
            <v>0.49299999999999999</v>
          </cell>
          <cell r="AD435">
            <v>0.50400000000000011</v>
          </cell>
          <cell r="AE435">
            <v>0</v>
          </cell>
          <cell r="AG435">
            <v>0</v>
          </cell>
          <cell r="AH435">
            <v>0</v>
          </cell>
          <cell r="AI435">
            <v>0</v>
          </cell>
          <cell r="AJ435">
            <v>0</v>
          </cell>
          <cell r="AO435">
            <v>15.695</v>
          </cell>
          <cell r="AP435">
            <v>2.7530000000000001</v>
          </cell>
          <cell r="AQ435">
            <v>4.9379999999999997</v>
          </cell>
          <cell r="AR435">
            <v>4.29</v>
          </cell>
          <cell r="AS435">
            <v>-3.8380000000000005</v>
          </cell>
          <cell r="AT435">
            <v>1.4810000000000001</v>
          </cell>
          <cell r="AU435">
            <v>0</v>
          </cell>
          <cell r="AV435">
            <v>0</v>
          </cell>
          <cell r="AW435">
            <v>0</v>
          </cell>
          <cell r="AX435">
            <v>0</v>
          </cell>
          <cell r="AY435">
            <v>0</v>
          </cell>
          <cell r="AZ435">
            <v>0</v>
          </cell>
          <cell r="BA435">
            <v>0</v>
          </cell>
          <cell r="BB435">
            <v>0</v>
          </cell>
          <cell r="BC435">
            <v>0</v>
          </cell>
          <cell r="BD435">
            <v>0</v>
          </cell>
          <cell r="BE435">
            <v>0</v>
          </cell>
        </row>
        <row r="436">
          <cell r="A436" t="str">
            <v xml:space="preserve">     Prepaid Expenses &amp; Other </v>
          </cell>
          <cell r="L436">
            <v>-2.6019999999999999</v>
          </cell>
          <cell r="Q436">
            <v>-0.36599999999999999</v>
          </cell>
          <cell r="R436">
            <v>1.33</v>
          </cell>
          <cell r="S436">
            <v>-2.4990000000000001</v>
          </cell>
          <cell r="T436">
            <v>-3.5000000000000142E-2</v>
          </cell>
          <cell r="V436">
            <v>2.1880000000000002</v>
          </cell>
          <cell r="W436">
            <v>-1.1190000000000002</v>
          </cell>
          <cell r="X436">
            <v>-0.33800000000000008</v>
          </cell>
          <cell r="Y436">
            <v>1.8290000000000002</v>
          </cell>
          <cell r="AB436">
            <v>-0.54</v>
          </cell>
          <cell r="AC436">
            <v>-0.10999999999999999</v>
          </cell>
          <cell r="AD436">
            <v>0.13100000000000001</v>
          </cell>
          <cell r="AE436">
            <v>-1.379999999999999</v>
          </cell>
          <cell r="AG436">
            <v>0.56318488579580261</v>
          </cell>
          <cell r="AH436">
            <v>-0.57964786384551026</v>
          </cell>
          <cell r="AI436">
            <v>-1.2464664412817239</v>
          </cell>
          <cell r="AJ436">
            <v>-0.84660770222801318</v>
          </cell>
          <cell r="AO436">
            <v>-0.20699999999999999</v>
          </cell>
          <cell r="AP436">
            <v>-3.2000000000000001E-2</v>
          </cell>
          <cell r="AQ436">
            <v>-1.524</v>
          </cell>
          <cell r="AR436">
            <v>-1.5700000000000003</v>
          </cell>
          <cell r="AS436">
            <v>2.56</v>
          </cell>
          <cell r="AT436">
            <v>-1.8989999999999991</v>
          </cell>
          <cell r="AU436">
            <v>-2.1095371215594447</v>
          </cell>
          <cell r="AV436">
            <v>-2.5618393731625329</v>
          </cell>
          <cell r="AW436">
            <v>-2.9014877690499574</v>
          </cell>
          <cell r="AX436">
            <v>-2.8531296395657897</v>
          </cell>
          <cell r="AY436">
            <v>-2.8436192074338997</v>
          </cell>
          <cell r="AZ436">
            <v>-2.9661135732925956</v>
          </cell>
          <cell r="BA436">
            <v>-2.7683726684064247</v>
          </cell>
          <cell r="BB436">
            <v>-2.7406889417223574</v>
          </cell>
          <cell r="BC436">
            <v>-2.9873509464773775</v>
          </cell>
          <cell r="BD436">
            <v>-2.53260974684693</v>
          </cell>
          <cell r="BE436">
            <v>-1.9356374493758679</v>
          </cell>
        </row>
        <row r="437">
          <cell r="A437" t="str">
            <v xml:space="preserve">     Deferred Costs</v>
          </cell>
          <cell r="L437">
            <v>2.8000000000000001E-2</v>
          </cell>
          <cell r="Q437">
            <v>-2.9870000000000001</v>
          </cell>
          <cell r="R437">
            <v>0.1120000000000001</v>
          </cell>
          <cell r="S437">
            <v>-0.871</v>
          </cell>
          <cell r="T437">
            <v>-2.1560000000000001</v>
          </cell>
          <cell r="V437">
            <v>-0.12</v>
          </cell>
          <cell r="W437">
            <v>-0.63700000000000001</v>
          </cell>
          <cell r="X437">
            <v>0.378</v>
          </cell>
          <cell r="Y437">
            <v>0.20899999999999996</v>
          </cell>
          <cell r="AB437">
            <v>-0.3</v>
          </cell>
          <cell r="AC437">
            <v>-0.67399999999999993</v>
          </cell>
          <cell r="AD437">
            <v>-0.50100000000000011</v>
          </cell>
          <cell r="AE437">
            <v>-0.78699999999999992</v>
          </cell>
          <cell r="AG437">
            <v>0.42307739498985875</v>
          </cell>
          <cell r="AH437">
            <v>-0.43544476144928268</v>
          </cell>
          <cell r="AI437">
            <v>-0.93637416099081427</v>
          </cell>
          <cell r="AJ437">
            <v>-0.63599111103781603</v>
          </cell>
          <cell r="AO437">
            <v>0</v>
          </cell>
          <cell r="AP437">
            <v>-2.633</v>
          </cell>
          <cell r="AQ437">
            <v>-0.86899999999999999</v>
          </cell>
          <cell r="AR437">
            <v>-5.9020000000000001</v>
          </cell>
          <cell r="AS437">
            <v>-0.17000000000000004</v>
          </cell>
          <cell r="AT437">
            <v>-2.262</v>
          </cell>
          <cell r="AU437">
            <v>-1.5847326384880542</v>
          </cell>
          <cell r="AV437">
            <v>10.184732638488054</v>
          </cell>
          <cell r="AW437">
            <v>0</v>
          </cell>
          <cell r="AX437">
            <v>0</v>
          </cell>
          <cell r="AY437">
            <v>0</v>
          </cell>
          <cell r="AZ437">
            <v>0</v>
          </cell>
          <cell r="BA437">
            <v>0</v>
          </cell>
          <cell r="BB437">
            <v>0</v>
          </cell>
          <cell r="BC437">
            <v>0</v>
          </cell>
          <cell r="BD437">
            <v>0</v>
          </cell>
          <cell r="BE437">
            <v>0</v>
          </cell>
        </row>
        <row r="438">
          <cell r="A438" t="str">
            <v xml:space="preserve">     Other Assets</v>
          </cell>
          <cell r="L438">
            <v>0.23</v>
          </cell>
          <cell r="Q438">
            <v>0.16900000000000001</v>
          </cell>
          <cell r="R438">
            <v>-0.21000000000000002</v>
          </cell>
          <cell r="S438">
            <v>0.58000000000000007</v>
          </cell>
          <cell r="T438">
            <v>0.11899999999999999</v>
          </cell>
          <cell r="V438">
            <v>0.13600000000000001</v>
          </cell>
          <cell r="W438">
            <v>0.182</v>
          </cell>
          <cell r="X438">
            <v>7.5000000000000011E-2</v>
          </cell>
          <cell r="Y438">
            <v>-0.80399999999999994</v>
          </cell>
          <cell r="AB438">
            <v>-0.875</v>
          </cell>
          <cell r="AC438">
            <v>0.38100000000000001</v>
          </cell>
          <cell r="AD438">
            <v>0.48499999999999999</v>
          </cell>
          <cell r="AE438">
            <v>1.3969999999999998</v>
          </cell>
          <cell r="AG438">
            <v>0</v>
          </cell>
          <cell r="AH438">
            <v>0</v>
          </cell>
          <cell r="AI438">
            <v>0</v>
          </cell>
          <cell r="AJ438">
            <v>0</v>
          </cell>
          <cell r="AO438">
            <v>0</v>
          </cell>
          <cell r="AP438">
            <v>-0.25700000000000001</v>
          </cell>
          <cell r="AQ438">
            <v>-0.10199999999999999</v>
          </cell>
          <cell r="AR438">
            <v>0.65800000000000003</v>
          </cell>
          <cell r="AS438">
            <v>-0.41099999999999992</v>
          </cell>
          <cell r="AT438">
            <v>1.3879999999999999</v>
          </cell>
          <cell r="AU438">
            <v>0</v>
          </cell>
          <cell r="AV438">
            <v>0</v>
          </cell>
          <cell r="AW438">
            <v>0</v>
          </cell>
          <cell r="AX438">
            <v>0</v>
          </cell>
          <cell r="AY438">
            <v>0</v>
          </cell>
          <cell r="AZ438">
            <v>0</v>
          </cell>
          <cell r="BA438">
            <v>0</v>
          </cell>
          <cell r="BB438">
            <v>0</v>
          </cell>
          <cell r="BC438">
            <v>0</v>
          </cell>
          <cell r="BD438">
            <v>0</v>
          </cell>
          <cell r="BE438">
            <v>0</v>
          </cell>
        </row>
        <row r="439">
          <cell r="A439" t="str">
            <v xml:space="preserve">     Accts Pay &amp; Accrued Exp</v>
          </cell>
          <cell r="L439">
            <v>-4.1630000000000003</v>
          </cell>
          <cell r="Q439">
            <v>-3.1280000000000001</v>
          </cell>
          <cell r="R439">
            <v>-0.19999999999999973</v>
          </cell>
          <cell r="S439">
            <v>0.83399999999999963</v>
          </cell>
          <cell r="T439">
            <v>8.89</v>
          </cell>
          <cell r="V439">
            <v>-14.523999999999999</v>
          </cell>
          <cell r="W439">
            <v>4.4269999999999996</v>
          </cell>
          <cell r="X439">
            <v>7.6679999999999993</v>
          </cell>
          <cell r="Y439">
            <v>8.6920000000000002</v>
          </cell>
          <cell r="AB439">
            <v>-10.994</v>
          </cell>
          <cell r="AC439">
            <v>2.1269999999999989</v>
          </cell>
          <cell r="AD439">
            <v>7.0930000000000009</v>
          </cell>
          <cell r="AE439">
            <v>9.122000000000007</v>
          </cell>
          <cell r="AG439">
            <v>-3.5927872222222277</v>
          </cell>
          <cell r="AH439">
            <v>2.6883505555555658</v>
          </cell>
          <cell r="AI439">
            <v>5.7513388888888883</v>
          </cell>
          <cell r="AJ439">
            <v>3.7365315277777853</v>
          </cell>
          <cell r="AO439">
            <v>-14.749000000000001</v>
          </cell>
          <cell r="AP439">
            <v>8.6280000000000001</v>
          </cell>
          <cell r="AQ439">
            <v>11.119</v>
          </cell>
          <cell r="AR439">
            <v>6.3960000000000008</v>
          </cell>
          <cell r="AS439">
            <v>6.2629999999999999</v>
          </cell>
          <cell r="AT439">
            <v>7.348000000000007</v>
          </cell>
          <cell r="AU439">
            <v>8.5834337500000117</v>
          </cell>
          <cell r="AV439">
            <v>9.6407058352333266</v>
          </cell>
          <cell r="AW439">
            <v>13.710535576279995</v>
          </cell>
          <cell r="AX439">
            <v>13.522069292805696</v>
          </cell>
          <cell r="AY439">
            <v>13.515289140055387</v>
          </cell>
          <cell r="AZ439">
            <v>14.129845075638144</v>
          </cell>
          <cell r="BA439">
            <v>13.236933015745777</v>
          </cell>
          <cell r="BB439">
            <v>13.1430282638498</v>
          </cell>
          <cell r="BC439">
            <v>14.506110730837037</v>
          </cell>
          <cell r="BD439">
            <v>12.415102942479479</v>
          </cell>
          <cell r="BE439">
            <v>9.6326858957370121</v>
          </cell>
        </row>
        <row r="440">
          <cell r="A440" t="str">
            <v xml:space="preserve">     Income Taxes Payable</v>
          </cell>
          <cell r="L440">
            <v>0</v>
          </cell>
          <cell r="Q440">
            <v>6.1029999999999998</v>
          </cell>
          <cell r="R440">
            <v>-2.1799999999999997</v>
          </cell>
          <cell r="S440">
            <v>-4.0289999999999999</v>
          </cell>
          <cell r="T440">
            <v>-14.908000000000001</v>
          </cell>
          <cell r="V440">
            <v>7.5839999999999996</v>
          </cell>
          <cell r="W440">
            <v>19.798000000000002</v>
          </cell>
          <cell r="X440">
            <v>6.4909999999999961</v>
          </cell>
          <cell r="Y440">
            <v>29.346000000000007</v>
          </cell>
          <cell r="AB440">
            <v>2.1259999999999999</v>
          </cell>
          <cell r="AC440">
            <v>9.5840000000000014</v>
          </cell>
          <cell r="AD440">
            <v>4.8709999999999987</v>
          </cell>
          <cell r="AE440">
            <v>3.254</v>
          </cell>
          <cell r="AG440">
            <v>-3.254</v>
          </cell>
          <cell r="AH440">
            <v>0</v>
          </cell>
          <cell r="AI440">
            <v>0</v>
          </cell>
          <cell r="AJ440">
            <v>0</v>
          </cell>
          <cell r="AO440">
            <v>0</v>
          </cell>
          <cell r="AP440">
            <v>0.375</v>
          </cell>
          <cell r="AQ440">
            <v>4.3999999999999997E-2</v>
          </cell>
          <cell r="AR440">
            <v>-15.014000000000001</v>
          </cell>
          <cell r="AS440">
            <v>63.219000000000008</v>
          </cell>
          <cell r="AT440">
            <v>19.835000000000001</v>
          </cell>
          <cell r="AU440">
            <v>-3.254</v>
          </cell>
          <cell r="AV440">
            <v>0</v>
          </cell>
          <cell r="AW440">
            <v>0</v>
          </cell>
          <cell r="AX440">
            <v>0</v>
          </cell>
          <cell r="AY440">
            <v>0</v>
          </cell>
          <cell r="AZ440">
            <v>0</v>
          </cell>
          <cell r="BA440">
            <v>0</v>
          </cell>
          <cell r="BB440">
            <v>0</v>
          </cell>
          <cell r="BC440">
            <v>0</v>
          </cell>
          <cell r="BD440">
            <v>0</v>
          </cell>
          <cell r="BE440">
            <v>0</v>
          </cell>
        </row>
        <row r="441">
          <cell r="A441" t="str">
            <v xml:space="preserve">     Accrued Restructuring Reserve</v>
          </cell>
          <cell r="L441">
            <v>-0.02</v>
          </cell>
          <cell r="Q441">
            <v>-0.46500000000000002</v>
          </cell>
          <cell r="R441">
            <v>-0.16199999999999998</v>
          </cell>
          <cell r="S441">
            <v>-0.67900000000000005</v>
          </cell>
          <cell r="T441">
            <v>-0.24499999999999988</v>
          </cell>
          <cell r="V441">
            <v>-0.185</v>
          </cell>
          <cell r="W441">
            <v>-0.188</v>
          </cell>
          <cell r="X441">
            <v>-4.2999999999999983E-2</v>
          </cell>
          <cell r="Y441">
            <v>-0.11800000000000005</v>
          </cell>
          <cell r="AB441">
            <v>-9.1999999999999998E-2</v>
          </cell>
          <cell r="AC441">
            <v>-9.0999999999999998E-2</v>
          </cell>
          <cell r="AD441">
            <v>-9.1000000000000025E-2</v>
          </cell>
          <cell r="AE441">
            <v>-8.6000000000000076E-2</v>
          </cell>
          <cell r="AG441">
            <v>0</v>
          </cell>
          <cell r="AH441">
            <v>0</v>
          </cell>
          <cell r="AI441">
            <v>0</v>
          </cell>
          <cell r="AJ441">
            <v>0</v>
          </cell>
          <cell r="AO441">
            <v>4.7069999999999999</v>
          </cell>
          <cell r="AP441">
            <v>-3.5070000000000001</v>
          </cell>
          <cell r="AQ441">
            <v>-0.38600000000000001</v>
          </cell>
          <cell r="AR441">
            <v>-1.5509999999999999</v>
          </cell>
          <cell r="AS441">
            <v>-0.53400000000000003</v>
          </cell>
          <cell r="AT441">
            <v>-0.3600000000000001</v>
          </cell>
          <cell r="AU441">
            <v>0</v>
          </cell>
          <cell r="AV441">
            <v>0</v>
          </cell>
          <cell r="AW441">
            <v>0</v>
          </cell>
          <cell r="AX441">
            <v>0</v>
          </cell>
          <cell r="AY441">
            <v>0</v>
          </cell>
          <cell r="AZ441">
            <v>0</v>
          </cell>
          <cell r="BA441">
            <v>0</v>
          </cell>
          <cell r="BB441">
            <v>0</v>
          </cell>
          <cell r="BC441">
            <v>0</v>
          </cell>
          <cell r="BD441">
            <v>0</v>
          </cell>
          <cell r="BE441">
            <v>0</v>
          </cell>
        </row>
        <row r="442">
          <cell r="A442" t="str">
            <v xml:space="preserve">     Customer Credits</v>
          </cell>
          <cell r="L442">
            <v>-4.5</v>
          </cell>
          <cell r="Q442">
            <v>-3.968</v>
          </cell>
          <cell r="R442">
            <v>-3.9690000000000003</v>
          </cell>
          <cell r="S442">
            <v>-3.9690000000000003</v>
          </cell>
          <cell r="T442">
            <v>-3.6349999999999998</v>
          </cell>
          <cell r="V442">
            <v>0</v>
          </cell>
          <cell r="X442">
            <v>0</v>
          </cell>
          <cell r="Y442">
            <v>0</v>
          </cell>
          <cell r="AB442">
            <v>0</v>
          </cell>
          <cell r="AD442">
            <v>0</v>
          </cell>
          <cell r="AE442">
            <v>0</v>
          </cell>
          <cell r="AG442">
            <v>0</v>
          </cell>
          <cell r="AH442">
            <v>0</v>
          </cell>
          <cell r="AI442">
            <v>0</v>
          </cell>
          <cell r="AJ442">
            <v>0</v>
          </cell>
          <cell r="AO442">
            <v>0</v>
          </cell>
          <cell r="AP442">
            <v>21</v>
          </cell>
          <cell r="AQ442">
            <v>-5.4589999999999996</v>
          </cell>
          <cell r="AR442">
            <v>-15.541</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row>
        <row r="443">
          <cell r="A443" t="str">
            <v xml:space="preserve">     Contract Loss Reserve</v>
          </cell>
          <cell r="L443">
            <v>0</v>
          </cell>
          <cell r="Q443">
            <v>0</v>
          </cell>
          <cell r="R443">
            <v>0</v>
          </cell>
          <cell r="S443">
            <v>0</v>
          </cell>
          <cell r="T443">
            <v>0</v>
          </cell>
          <cell r="V443">
            <v>0</v>
          </cell>
          <cell r="W443">
            <v>0</v>
          </cell>
          <cell r="X443">
            <v>0</v>
          </cell>
          <cell r="Y443">
            <v>0</v>
          </cell>
          <cell r="AB443">
            <v>0</v>
          </cell>
          <cell r="AC443">
            <v>0</v>
          </cell>
          <cell r="AD443">
            <v>0</v>
          </cell>
          <cell r="AE443">
            <v>0</v>
          </cell>
          <cell r="AG443">
            <v>0</v>
          </cell>
          <cell r="AH443">
            <v>0</v>
          </cell>
          <cell r="AI443">
            <v>0</v>
          </cell>
          <cell r="AJ443">
            <v>0</v>
          </cell>
          <cell r="AO443">
            <v>-2.1659999999999999</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row>
        <row r="444">
          <cell r="A444" t="str">
            <v xml:space="preserve">     Deferred Revenue</v>
          </cell>
          <cell r="L444">
            <v>0.47699999999999998</v>
          </cell>
          <cell r="Q444">
            <v>5.5750000000000002</v>
          </cell>
          <cell r="R444">
            <v>1.7160000000000002</v>
          </cell>
          <cell r="S444">
            <v>-0.21500000000000075</v>
          </cell>
          <cell r="T444">
            <v>2.4660000000000002</v>
          </cell>
          <cell r="V444">
            <v>1.976</v>
          </cell>
          <cell r="W444">
            <v>1.6230000000000002</v>
          </cell>
          <cell r="X444">
            <v>-2.1139999999999999</v>
          </cell>
          <cell r="Y444">
            <v>0.20599999999999952</v>
          </cell>
          <cell r="AB444">
            <v>4.298</v>
          </cell>
          <cell r="AC444">
            <v>3.4559999999999995</v>
          </cell>
          <cell r="AD444">
            <v>1.1349999999999998</v>
          </cell>
          <cell r="AE444">
            <v>-0.10800000000000409</v>
          </cell>
          <cell r="AG444">
            <v>-25.155799999999999</v>
          </cell>
          <cell r="AH444">
            <v>2.6091999999999995</v>
          </cell>
          <cell r="AI444">
            <v>2.6092000000000048</v>
          </cell>
          <cell r="AJ444">
            <v>2.6091999999999977</v>
          </cell>
          <cell r="AO444">
            <v>5.9020000000000001</v>
          </cell>
          <cell r="AP444">
            <v>12.426</v>
          </cell>
          <cell r="AQ444">
            <v>5.2789999999999999</v>
          </cell>
          <cell r="AR444">
            <v>9.5419999999999998</v>
          </cell>
          <cell r="AS444">
            <v>1.6909999999999998</v>
          </cell>
          <cell r="AT444">
            <v>8.7809999999999953</v>
          </cell>
          <cell r="AU444">
            <v>-17.328199999999995</v>
          </cell>
          <cell r="AV444">
            <v>-2.8649488934337128</v>
          </cell>
          <cell r="AW444">
            <v>2.8239171664873037</v>
          </cell>
          <cell r="AX444">
            <v>4.5061063743634389</v>
          </cell>
          <cell r="AY444">
            <v>3.6202033671455442</v>
          </cell>
          <cell r="AZ444">
            <v>4.0272259691283541</v>
          </cell>
          <cell r="BA444">
            <v>4.4355277846511392</v>
          </cell>
          <cell r="BB444">
            <v>4.8800658516621525</v>
          </cell>
          <cell r="BC444">
            <v>4.2937394269184672</v>
          </cell>
          <cell r="BD444">
            <v>4.6378203283357706</v>
          </cell>
          <cell r="BE444">
            <v>5.009421858360156</v>
          </cell>
        </row>
        <row r="445">
          <cell r="A445" t="str">
            <v>Cash From Operating</v>
          </cell>
          <cell r="L445">
            <v>9.7120000000000051</v>
          </cell>
          <cell r="Q445">
            <v>18.678000000000004</v>
          </cell>
          <cell r="R445">
            <v>17.560000000000009</v>
          </cell>
          <cell r="S445">
            <v>5.6820000000000004</v>
          </cell>
          <cell r="T445">
            <v>19.282000000000004</v>
          </cell>
          <cell r="V445">
            <v>-15.13599999999999</v>
          </cell>
          <cell r="W445">
            <v>37.846000000000018</v>
          </cell>
          <cell r="X445">
            <v>38.651000000000003</v>
          </cell>
          <cell r="Y445">
            <v>56.018999999999984</v>
          </cell>
          <cell r="AB445">
            <v>9.6630000000000091</v>
          </cell>
          <cell r="AC445">
            <v>43.345000000000006</v>
          </cell>
          <cell r="AD445">
            <v>36.041000000000011</v>
          </cell>
          <cell r="AE445">
            <v>54.103999999999992</v>
          </cell>
          <cell r="AG445">
            <v>7.8013567829289254</v>
          </cell>
          <cell r="AH445">
            <v>39.814881221388781</v>
          </cell>
          <cell r="AI445">
            <v>41.679115811903479</v>
          </cell>
          <cell r="AJ445">
            <v>46.266500099588555</v>
          </cell>
          <cell r="AO445">
            <v>20.884</v>
          </cell>
          <cell r="AP445">
            <v>72.887</v>
          </cell>
          <cell r="AQ445">
            <v>64.732000000000014</v>
          </cell>
          <cell r="AR445">
            <v>61.202000000000019</v>
          </cell>
          <cell r="AS445">
            <v>117.38000000000002</v>
          </cell>
          <cell r="AT445">
            <v>143.15300000000002</v>
          </cell>
          <cell r="AU445">
            <v>135.56185391580976</v>
          </cell>
          <cell r="AV445">
            <v>192.72333809484212</v>
          </cell>
          <cell r="AW445">
            <v>206.8940894876938</v>
          </cell>
          <cell r="AX445">
            <v>232.98910818252628</v>
          </cell>
          <cell r="AY445">
            <v>257.73447599549502</v>
          </cell>
          <cell r="AZ445">
            <v>288.86568659036612</v>
          </cell>
          <cell r="BA445">
            <v>315.53136045064616</v>
          </cell>
          <cell r="BB445">
            <v>347.59268113693054</v>
          </cell>
          <cell r="BC445">
            <v>378.50979523221463</v>
          </cell>
          <cell r="BD445">
            <v>409.07176007157534</v>
          </cell>
          <cell r="BE445">
            <v>437.20818830777085</v>
          </cell>
        </row>
        <row r="447">
          <cell r="A447" t="str">
            <v>Cash Flows From Investing</v>
          </cell>
          <cell r="AD447" t="str">
            <v xml:space="preserve"> </v>
          </cell>
        </row>
        <row r="448">
          <cell r="A448" t="str">
            <v xml:space="preserve">  Purchase of PP&amp;E; other</v>
          </cell>
          <cell r="L448">
            <v>-2.194</v>
          </cell>
          <cell r="Q448">
            <v>-3.3980000000000001</v>
          </cell>
          <cell r="R448">
            <v>-4.0020000000000007</v>
          </cell>
          <cell r="S448">
            <v>-3.7690000000000001</v>
          </cell>
          <cell r="T448">
            <v>-1.7210000000000001</v>
          </cell>
          <cell r="V448">
            <v>-3.1930000000000001</v>
          </cell>
          <cell r="W448">
            <v>-3.0420000000000003</v>
          </cell>
          <cell r="X448">
            <v>-3.948</v>
          </cell>
          <cell r="Y448">
            <v>-3.4749999999999992</v>
          </cell>
          <cell r="AB448">
            <v>-4.6230000000000002</v>
          </cell>
          <cell r="AC448">
            <v>-9.1989999999999981</v>
          </cell>
          <cell r="AD448">
            <v>-6.8960000000000017</v>
          </cell>
          <cell r="AE448">
            <v>-6.7</v>
          </cell>
          <cell r="AG448">
            <v>-6.9623999999999997</v>
          </cell>
          <cell r="AH448">
            <v>-7.4328000000000003</v>
          </cell>
          <cell r="AI448">
            <v>-7.8333249692307696</v>
          </cell>
          <cell r="AJ448">
            <v>-8.2495361700923073</v>
          </cell>
          <cell r="AO448">
            <v>-2.996</v>
          </cell>
          <cell r="AP448">
            <v>-8.1859999999999999</v>
          </cell>
          <cell r="AQ448">
            <v>-13.271000000000001</v>
          </cell>
          <cell r="AR448">
            <v>-12.89</v>
          </cell>
          <cell r="AS448">
            <v>-13.657999999999999</v>
          </cell>
          <cell r="AT448">
            <v>-27.417999999999999</v>
          </cell>
          <cell r="AU448">
            <v>-30.478061139323074</v>
          </cell>
          <cell r="AV448">
            <v>-49.898871722026009</v>
          </cell>
          <cell r="AW448">
            <v>-54.426766945931007</v>
          </cell>
          <cell r="AX448">
            <v>-63.958554445103886</v>
          </cell>
          <cell r="AY448">
            <v>-63.29862867516821</v>
          </cell>
          <cell r="AZ448">
            <v>-74.677881339987479</v>
          </cell>
          <cell r="BA448">
            <v>-88.552483047807783</v>
          </cell>
          <cell r="BB448">
            <v>-95.383031508187656</v>
          </cell>
          <cell r="BC448">
            <v>-113.02854421865105</v>
          </cell>
          <cell r="BD448">
            <v>-132.03515404947413</v>
          </cell>
          <cell r="BE448">
            <v>-154.55791733075463</v>
          </cell>
        </row>
        <row r="449">
          <cell r="A449" t="str">
            <v xml:space="preserve">  Sales (Purchases) of Investments</v>
          </cell>
          <cell r="L449">
            <v>0.2</v>
          </cell>
          <cell r="Q449">
            <v>-7.3</v>
          </cell>
          <cell r="R449">
            <v>-13.988</v>
          </cell>
          <cell r="S449">
            <v>-2.0519999999999996</v>
          </cell>
          <cell r="T449">
            <v>-7.6960000000000015</v>
          </cell>
          <cell r="V449">
            <v>-21.524999999999999</v>
          </cell>
          <cell r="W449">
            <v>23.204999999999998</v>
          </cell>
          <cell r="X449">
            <v>-37.185000000000002</v>
          </cell>
          <cell r="Y449">
            <v>92.441000000000003</v>
          </cell>
          <cell r="AB449">
            <v>1.802</v>
          </cell>
          <cell r="AC449">
            <v>-0.28100000000000014</v>
          </cell>
          <cell r="AD449">
            <v>-10.135999999999999</v>
          </cell>
          <cell r="AE449">
            <v>0</v>
          </cell>
          <cell r="AG449">
            <v>0</v>
          </cell>
          <cell r="AH449">
            <v>0</v>
          </cell>
          <cell r="AI449">
            <v>0</v>
          </cell>
          <cell r="AJ449">
            <v>0</v>
          </cell>
          <cell r="AO449">
            <v>-5.6</v>
          </cell>
          <cell r="AP449">
            <v>1.845</v>
          </cell>
          <cell r="AQ449">
            <v>-41.155000000000001</v>
          </cell>
          <cell r="AR449">
            <v>-31.036000000000001</v>
          </cell>
          <cell r="AS449">
            <v>56.936</v>
          </cell>
          <cell r="AT449">
            <v>-8.6149999999999984</v>
          </cell>
          <cell r="AU449">
            <v>0</v>
          </cell>
          <cell r="AV449">
            <v>0</v>
          </cell>
          <cell r="AW449">
            <v>0</v>
          </cell>
          <cell r="AX449">
            <v>0</v>
          </cell>
          <cell r="AY449">
            <v>0</v>
          </cell>
          <cell r="AZ449">
            <v>0</v>
          </cell>
          <cell r="BA449">
            <v>0</v>
          </cell>
          <cell r="BB449">
            <v>0</v>
          </cell>
          <cell r="BC449">
            <v>0</v>
          </cell>
          <cell r="BD449">
            <v>0</v>
          </cell>
          <cell r="BE449">
            <v>0</v>
          </cell>
        </row>
        <row r="450">
          <cell r="A450" t="str">
            <v xml:space="preserve">  Business Acquired (net of cash acquired)</v>
          </cell>
          <cell r="L450">
            <v>0</v>
          </cell>
          <cell r="Q450">
            <v>-2.1640000000000001</v>
          </cell>
          <cell r="R450">
            <v>0</v>
          </cell>
          <cell r="S450">
            <v>0</v>
          </cell>
          <cell r="T450">
            <v>-0.37599999999999989</v>
          </cell>
          <cell r="V450">
            <v>-4.3</v>
          </cell>
          <cell r="W450">
            <v>-62.625</v>
          </cell>
          <cell r="X450">
            <v>0</v>
          </cell>
          <cell r="Y450">
            <v>-144.14699999999999</v>
          </cell>
          <cell r="AB450">
            <v>-1.569</v>
          </cell>
          <cell r="AC450">
            <v>0</v>
          </cell>
          <cell r="AD450">
            <v>0</v>
          </cell>
          <cell r="AE450">
            <v>0</v>
          </cell>
          <cell r="AG450">
            <v>0</v>
          </cell>
          <cell r="AH450">
            <v>0</v>
          </cell>
          <cell r="AI450">
            <v>0</v>
          </cell>
          <cell r="AJ450">
            <v>0</v>
          </cell>
          <cell r="AO450">
            <v>0</v>
          </cell>
          <cell r="AP450">
            <v>-8.0890000000000004</v>
          </cell>
          <cell r="AQ450">
            <v>0</v>
          </cell>
          <cell r="AR450">
            <v>-2.54</v>
          </cell>
          <cell r="AS450">
            <v>-211.072</v>
          </cell>
          <cell r="AT450">
            <v>-1.569</v>
          </cell>
          <cell r="AU450">
            <v>0</v>
          </cell>
          <cell r="AV450">
            <v>0</v>
          </cell>
          <cell r="AW450">
            <v>0</v>
          </cell>
          <cell r="AX450">
            <v>0</v>
          </cell>
          <cell r="AY450">
            <v>0</v>
          </cell>
          <cell r="AZ450">
            <v>0</v>
          </cell>
          <cell r="BA450">
            <v>0</v>
          </cell>
          <cell r="BB450">
            <v>0</v>
          </cell>
          <cell r="BC450">
            <v>0</v>
          </cell>
          <cell r="BD450">
            <v>0</v>
          </cell>
          <cell r="BE450">
            <v>0</v>
          </cell>
        </row>
        <row r="451">
          <cell r="A451" t="str">
            <v xml:space="preserve">  Cash From Investing</v>
          </cell>
          <cell r="L451">
            <v>-1.994</v>
          </cell>
          <cell r="Q451">
            <v>-12.862</v>
          </cell>
          <cell r="R451">
            <v>-17.990000000000002</v>
          </cell>
          <cell r="S451">
            <v>-5.8209999999999997</v>
          </cell>
          <cell r="T451">
            <v>-9.793000000000001</v>
          </cell>
          <cell r="V451">
            <v>-29.018000000000001</v>
          </cell>
          <cell r="W451">
            <v>-42.462000000000003</v>
          </cell>
          <cell r="X451">
            <v>-41.133000000000003</v>
          </cell>
          <cell r="Y451">
            <v>-55.180999999999983</v>
          </cell>
          <cell r="AB451">
            <v>-4.3900000000000006</v>
          </cell>
          <cell r="AC451">
            <v>-9.4799999999999986</v>
          </cell>
          <cell r="AD451">
            <v>-17.032</v>
          </cell>
          <cell r="AE451">
            <v>-6.7</v>
          </cell>
          <cell r="AG451">
            <v>-6.9623999999999997</v>
          </cell>
          <cell r="AH451">
            <v>-7.4328000000000003</v>
          </cell>
          <cell r="AI451">
            <v>-7.8333249692307696</v>
          </cell>
          <cell r="AJ451">
            <v>-8.2495361700923073</v>
          </cell>
          <cell r="AO451">
            <v>-8.5960000000000001</v>
          </cell>
          <cell r="AP451">
            <v>-14.43</v>
          </cell>
          <cell r="AQ451">
            <v>-54.426000000000002</v>
          </cell>
          <cell r="AR451">
            <v>-46.466000000000001</v>
          </cell>
          <cell r="AS451">
            <v>-167.79399999999998</v>
          </cell>
          <cell r="AT451">
            <v>-37.602000000000004</v>
          </cell>
          <cell r="AU451">
            <v>-30.478061139323074</v>
          </cell>
          <cell r="AV451">
            <v>-49.898871722026009</v>
          </cell>
          <cell r="AW451">
            <v>-54.426766945931007</v>
          </cell>
          <cell r="AX451">
            <v>-63.958554445103886</v>
          </cell>
          <cell r="AY451">
            <v>-63.29862867516821</v>
          </cell>
          <cell r="AZ451">
            <v>-74.677881339987479</v>
          </cell>
          <cell r="BA451">
            <v>-88.552483047807783</v>
          </cell>
          <cell r="BB451">
            <v>-95.383031508187656</v>
          </cell>
          <cell r="BC451">
            <v>-113.02854421865105</v>
          </cell>
          <cell r="BD451">
            <v>-132.03515404947413</v>
          </cell>
          <cell r="BE451">
            <v>-154.55791733075463</v>
          </cell>
        </row>
        <row r="453">
          <cell r="A453" t="str">
            <v>Cash Flows From Financing</v>
          </cell>
          <cell r="AD453" t="str">
            <v xml:space="preserve"> </v>
          </cell>
        </row>
        <row r="454">
          <cell r="A454" t="str">
            <v xml:space="preserve">  (Release) issuance of restricted cash</v>
          </cell>
          <cell r="L454">
            <v>-13.992000000000001</v>
          </cell>
          <cell r="Q454">
            <v>1.643</v>
          </cell>
          <cell r="R454">
            <v>1.2769999999999999</v>
          </cell>
          <cell r="S454">
            <v>1.3840000000000006</v>
          </cell>
          <cell r="T454">
            <v>0.99199999999999977</v>
          </cell>
          <cell r="V454">
            <v>-4.0000000000000001E-3</v>
          </cell>
          <cell r="W454">
            <v>-4.9999999999999992E-3</v>
          </cell>
          <cell r="X454">
            <v>-5.000000000000001E-3</v>
          </cell>
          <cell r="Y454">
            <v>0.38800000000000001</v>
          </cell>
          <cell r="AB454">
            <v>-0.1</v>
          </cell>
          <cell r="AC454">
            <v>-3.7000000000000005E-2</v>
          </cell>
          <cell r="AD454">
            <v>-2.0000000000000018E-3</v>
          </cell>
          <cell r="AE454">
            <v>-0.34899999999999998</v>
          </cell>
          <cell r="AG454">
            <v>0</v>
          </cell>
          <cell r="AH454">
            <v>0</v>
          </cell>
          <cell r="AI454">
            <v>0</v>
          </cell>
          <cell r="AJ454">
            <v>0</v>
          </cell>
          <cell r="AO454">
            <v>-1.0999999999999999E-2</v>
          </cell>
          <cell r="AP454">
            <v>0.49299999999999999</v>
          </cell>
          <cell r="AQ454">
            <v>-5.1120000000000001</v>
          </cell>
          <cell r="AR454">
            <v>5.2960000000000003</v>
          </cell>
          <cell r="AS454">
            <v>0.374</v>
          </cell>
          <cell r="AT454">
            <v>-0.48799999999999999</v>
          </cell>
          <cell r="AU454">
            <v>0</v>
          </cell>
          <cell r="AV454">
            <v>0</v>
          </cell>
          <cell r="AW454">
            <v>0</v>
          </cell>
          <cell r="AX454">
            <v>0</v>
          </cell>
          <cell r="AY454">
            <v>0</v>
          </cell>
          <cell r="AZ454">
            <v>0</v>
          </cell>
          <cell r="BA454">
            <v>0</v>
          </cell>
          <cell r="BB454">
            <v>0</v>
          </cell>
          <cell r="BC454">
            <v>0</v>
          </cell>
          <cell r="BD454">
            <v>0</v>
          </cell>
          <cell r="BE454">
            <v>0</v>
          </cell>
        </row>
        <row r="455">
          <cell r="A455" t="str">
            <v xml:space="preserve">  Proceeds fr issuance of Notes Payable</v>
          </cell>
          <cell r="L455">
            <v>0.26200000000000001</v>
          </cell>
          <cell r="Q455">
            <v>0</v>
          </cell>
          <cell r="R455">
            <v>0</v>
          </cell>
          <cell r="S455">
            <v>0</v>
          </cell>
          <cell r="T455">
            <v>0</v>
          </cell>
          <cell r="V455">
            <v>0</v>
          </cell>
          <cell r="W455">
            <v>0</v>
          </cell>
          <cell r="X455">
            <v>0</v>
          </cell>
          <cell r="Y455">
            <v>0</v>
          </cell>
          <cell r="AB455">
            <v>0</v>
          </cell>
          <cell r="AC455">
            <v>0</v>
          </cell>
          <cell r="AD455">
            <v>0</v>
          </cell>
          <cell r="AE455">
            <v>0</v>
          </cell>
          <cell r="AG455">
            <v>0</v>
          </cell>
          <cell r="AH455">
            <v>0</v>
          </cell>
          <cell r="AI455">
            <v>0</v>
          </cell>
          <cell r="AJ455">
            <v>0</v>
          </cell>
          <cell r="AO455">
            <v>13.241</v>
          </cell>
          <cell r="AP455">
            <v>12.037000000000001</v>
          </cell>
          <cell r="AQ455">
            <v>2.1659999999999999</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row>
        <row r="456">
          <cell r="A456" t="str">
            <v xml:space="preserve">  Principal Repayments on Notes</v>
          </cell>
          <cell r="L456">
            <v>-2.4289999999999998</v>
          </cell>
          <cell r="Q456">
            <v>-1.629</v>
          </cell>
          <cell r="R456">
            <v>-1.5910000000000002</v>
          </cell>
          <cell r="S456">
            <v>-1.1019999999999999</v>
          </cell>
          <cell r="T456">
            <v>-1.0839999999999996</v>
          </cell>
          <cell r="V456">
            <v>-0.49399999999999999</v>
          </cell>
          <cell r="W456">
            <v>-0.31500000000000006</v>
          </cell>
          <cell r="X456">
            <v>-0.31699999999999984</v>
          </cell>
          <cell r="Y456">
            <v>-0.31700000000000028</v>
          </cell>
          <cell r="AB456">
            <v>-0.316</v>
          </cell>
          <cell r="AC456">
            <v>-0.57499999999999996</v>
          </cell>
          <cell r="AD456">
            <v>-1.6309999999999998</v>
          </cell>
          <cell r="AE456">
            <v>0</v>
          </cell>
          <cell r="AG456">
            <v>0</v>
          </cell>
          <cell r="AH456">
            <v>0</v>
          </cell>
          <cell r="AI456">
            <v>0</v>
          </cell>
          <cell r="AJ456">
            <v>0</v>
          </cell>
          <cell r="AO456">
            <v>-33.176000000000002</v>
          </cell>
          <cell r="AP456">
            <v>-16.103999999999999</v>
          </cell>
          <cell r="AQ456">
            <v>-9.8230000000000004</v>
          </cell>
          <cell r="AR456">
            <v>-5.4059999999999997</v>
          </cell>
          <cell r="AS456">
            <v>-1.4430000000000001</v>
          </cell>
          <cell r="AT456">
            <v>-2.5219999999999998</v>
          </cell>
          <cell r="AU456">
            <v>0</v>
          </cell>
          <cell r="AV456">
            <v>0</v>
          </cell>
          <cell r="AW456">
            <v>0</v>
          </cell>
          <cell r="AX456">
            <v>0</v>
          </cell>
          <cell r="AY456">
            <v>0</v>
          </cell>
          <cell r="AZ456">
            <v>0</v>
          </cell>
          <cell r="BA456">
            <v>0</v>
          </cell>
          <cell r="BB456">
            <v>0</v>
          </cell>
          <cell r="BC456">
            <v>0</v>
          </cell>
          <cell r="BD456">
            <v>0</v>
          </cell>
          <cell r="BE456">
            <v>0</v>
          </cell>
        </row>
        <row r="457">
          <cell r="A457" t="str">
            <v xml:space="preserve">  Principal Repayments on Capital Lease</v>
          </cell>
          <cell r="L457">
            <v>-2.7290000000000001</v>
          </cell>
          <cell r="Q457">
            <v>-1.5580000000000001</v>
          </cell>
          <cell r="R457">
            <v>-1.5269999999999999</v>
          </cell>
          <cell r="S457">
            <v>-1.4410000000000001</v>
          </cell>
          <cell r="T457">
            <v>-1.413</v>
          </cell>
          <cell r="V457">
            <v>-1.512</v>
          </cell>
          <cell r="W457">
            <v>-1.5339999999999998</v>
          </cell>
          <cell r="X457">
            <v>-1.4890000000000003</v>
          </cell>
          <cell r="Y457">
            <v>-1.4630000000000005</v>
          </cell>
          <cell r="AB457">
            <v>-1.4950000000000001</v>
          </cell>
          <cell r="AC457">
            <v>-1.262</v>
          </cell>
          <cell r="AD457">
            <v>-0.94799999999999995</v>
          </cell>
          <cell r="AE457">
            <v>0</v>
          </cell>
          <cell r="AG457">
            <v>0</v>
          </cell>
          <cell r="AH457">
            <v>0</v>
          </cell>
          <cell r="AI457">
            <v>0</v>
          </cell>
          <cell r="AJ457">
            <v>0</v>
          </cell>
          <cell r="AO457">
            <v>-8.6129999999999995</v>
          </cell>
          <cell r="AP457">
            <v>-10.342000000000001</v>
          </cell>
          <cell r="AQ457">
            <v>-7.5049999999999999</v>
          </cell>
          <cell r="AR457">
            <v>-5.9390000000000001</v>
          </cell>
          <cell r="AS457">
            <v>-5.9980000000000011</v>
          </cell>
          <cell r="AT457">
            <v>-3.7050000000000001</v>
          </cell>
          <cell r="AU457">
            <v>0</v>
          </cell>
          <cell r="AV457">
            <v>0</v>
          </cell>
          <cell r="AW457">
            <v>0</v>
          </cell>
          <cell r="AX457">
            <v>0</v>
          </cell>
          <cell r="AY457">
            <v>0</v>
          </cell>
          <cell r="AZ457">
            <v>0</v>
          </cell>
          <cell r="BA457">
            <v>0</v>
          </cell>
          <cell r="BB457">
            <v>0</v>
          </cell>
          <cell r="BC457">
            <v>0</v>
          </cell>
          <cell r="BD457">
            <v>0</v>
          </cell>
          <cell r="BE457">
            <v>0</v>
          </cell>
        </row>
        <row r="458">
          <cell r="A458" t="str">
            <v xml:space="preserve">  Proceeds from exercise of Common Stock Options</v>
          </cell>
          <cell r="L458">
            <v>1.2E-2</v>
          </cell>
          <cell r="Q458">
            <v>0.09</v>
          </cell>
          <cell r="R458">
            <v>0.156</v>
          </cell>
          <cell r="S458">
            <v>2.3250000000000002</v>
          </cell>
          <cell r="T458">
            <v>3.5140000000000002</v>
          </cell>
          <cell r="V458">
            <v>34.637</v>
          </cell>
          <cell r="W458">
            <v>15.931999999999999</v>
          </cell>
          <cell r="X458">
            <v>5.8840000000000003</v>
          </cell>
          <cell r="Y458">
            <v>12.763000000000005</v>
          </cell>
          <cell r="AB458">
            <v>15.407</v>
          </cell>
          <cell r="AC458">
            <v>6.1849999999999996</v>
          </cell>
          <cell r="AD458">
            <v>8.9380000000000024</v>
          </cell>
          <cell r="AE458">
            <v>4.0999999999999996</v>
          </cell>
          <cell r="AG458">
            <v>0</v>
          </cell>
          <cell r="AH458">
            <v>0</v>
          </cell>
          <cell r="AI458">
            <v>0</v>
          </cell>
          <cell r="AJ458">
            <v>0</v>
          </cell>
          <cell r="AO458">
            <v>2.8000000000000001E-2</v>
          </cell>
          <cell r="AP458">
            <v>3.9E-2</v>
          </cell>
          <cell r="AQ458">
            <v>9.0999999999999998E-2</v>
          </cell>
          <cell r="AR458">
            <v>6.0850000000000009</v>
          </cell>
          <cell r="AS458">
            <v>69.216000000000008</v>
          </cell>
          <cell r="AT458">
            <v>34.630000000000003</v>
          </cell>
          <cell r="AU458">
            <v>0</v>
          </cell>
          <cell r="AV458">
            <v>0</v>
          </cell>
          <cell r="AW458">
            <v>0</v>
          </cell>
          <cell r="AX458">
            <v>0</v>
          </cell>
          <cell r="AY458">
            <v>0</v>
          </cell>
          <cell r="AZ458">
            <v>0</v>
          </cell>
          <cell r="BA458">
            <v>0</v>
          </cell>
          <cell r="BB458">
            <v>0</v>
          </cell>
          <cell r="BC458">
            <v>0</v>
          </cell>
          <cell r="BD458">
            <v>0</v>
          </cell>
          <cell r="BE458">
            <v>0</v>
          </cell>
        </row>
        <row r="459">
          <cell r="A459" t="str">
            <v xml:space="preserve">  Payment of Preferred Dividend</v>
          </cell>
          <cell r="L459">
            <v>0</v>
          </cell>
          <cell r="Q459">
            <v>0</v>
          </cell>
          <cell r="R459">
            <v>-6.2640000000000002</v>
          </cell>
          <cell r="S459">
            <v>0</v>
          </cell>
          <cell r="T459">
            <v>2.0000000000006679E-3</v>
          </cell>
          <cell r="V459">
            <v>0</v>
          </cell>
          <cell r="X459">
            <v>0</v>
          </cell>
          <cell r="Y459">
            <v>0</v>
          </cell>
          <cell r="AB459">
            <v>0</v>
          </cell>
          <cell r="AD459">
            <v>0</v>
          </cell>
          <cell r="AE459">
            <v>0</v>
          </cell>
          <cell r="AG459">
            <v>0</v>
          </cell>
          <cell r="AH459">
            <v>0</v>
          </cell>
          <cell r="AI459">
            <v>0</v>
          </cell>
          <cell r="AJ459">
            <v>0</v>
          </cell>
          <cell r="AO459">
            <v>0</v>
          </cell>
          <cell r="AP459">
            <v>0</v>
          </cell>
          <cell r="AQ459">
            <v>-30.324000000000002</v>
          </cell>
          <cell r="AR459">
            <v>-6.2619999999999996</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row>
        <row r="460">
          <cell r="A460" t="str">
            <v xml:space="preserve">  Repayment of Common Stock Subscription</v>
          </cell>
          <cell r="L460">
            <v>0</v>
          </cell>
          <cell r="Q460">
            <v>0</v>
          </cell>
          <cell r="R460">
            <v>0</v>
          </cell>
          <cell r="S460">
            <v>0</v>
          </cell>
          <cell r="T460">
            <v>0</v>
          </cell>
          <cell r="V460">
            <v>0</v>
          </cell>
          <cell r="W460">
            <v>0</v>
          </cell>
          <cell r="X460">
            <v>0</v>
          </cell>
          <cell r="Y460">
            <v>0</v>
          </cell>
          <cell r="AB460">
            <v>0</v>
          </cell>
          <cell r="AD460">
            <v>0</v>
          </cell>
          <cell r="AE460">
            <v>0</v>
          </cell>
          <cell r="AG460">
            <v>0</v>
          </cell>
          <cell r="AH460">
            <v>0</v>
          </cell>
          <cell r="AI460">
            <v>0</v>
          </cell>
          <cell r="AJ460">
            <v>0</v>
          </cell>
          <cell r="AO460">
            <v>0</v>
          </cell>
          <cell r="AP460">
            <v>0.155</v>
          </cell>
          <cell r="AQ460">
            <v>0</v>
          </cell>
          <cell r="AR460">
            <v>0</v>
          </cell>
          <cell r="AS460">
            <v>0</v>
          </cell>
          <cell r="AT460">
            <v>0</v>
          </cell>
          <cell r="AU460">
            <v>0</v>
          </cell>
          <cell r="AV460">
            <v>0</v>
          </cell>
          <cell r="AW460">
            <v>0</v>
          </cell>
          <cell r="AX460">
            <v>0</v>
          </cell>
          <cell r="AY460">
            <v>0</v>
          </cell>
          <cell r="AZ460">
            <v>0</v>
          </cell>
          <cell r="BA460">
            <v>0</v>
          </cell>
          <cell r="BB460">
            <v>0</v>
          </cell>
          <cell r="BC460">
            <v>0</v>
          </cell>
          <cell r="BD460">
            <v>0</v>
          </cell>
          <cell r="BE460">
            <v>0</v>
          </cell>
        </row>
        <row r="461">
          <cell r="A461" t="str">
            <v xml:space="preserve">  Repurchase of Common Stock</v>
          </cell>
          <cell r="L461">
            <v>0</v>
          </cell>
          <cell r="Q461">
            <v>0</v>
          </cell>
          <cell r="R461">
            <v>0</v>
          </cell>
          <cell r="S461">
            <v>0</v>
          </cell>
          <cell r="T461">
            <v>0</v>
          </cell>
          <cell r="V461">
            <v>0</v>
          </cell>
          <cell r="W461">
            <v>0</v>
          </cell>
          <cell r="X461">
            <v>0</v>
          </cell>
          <cell r="Y461">
            <v>-2.1999999999999999E-2</v>
          </cell>
          <cell r="AB461">
            <v>-3.1280000000000001</v>
          </cell>
          <cell r="AC461">
            <v>-9.6999999999999975E-2</v>
          </cell>
          <cell r="AD461">
            <v>5.2999999999999936E-2</v>
          </cell>
          <cell r="AE461">
            <v>0</v>
          </cell>
          <cell r="AG461">
            <v>0</v>
          </cell>
          <cell r="AH461">
            <v>0</v>
          </cell>
          <cell r="AI461">
            <v>-69</v>
          </cell>
          <cell r="AJ461">
            <v>-69</v>
          </cell>
          <cell r="AO461">
            <v>0</v>
          </cell>
          <cell r="AP461">
            <v>0</v>
          </cell>
          <cell r="AQ461">
            <v>-1.012</v>
          </cell>
          <cell r="AR461">
            <v>0</v>
          </cell>
          <cell r="AS461">
            <v>-2.1999999999999999E-2</v>
          </cell>
          <cell r="AT461">
            <v>-3.1720000000000002</v>
          </cell>
          <cell r="AU461">
            <v>-138</v>
          </cell>
          <cell r="AV461">
            <v>-112</v>
          </cell>
          <cell r="AW461">
            <v>-160</v>
          </cell>
          <cell r="AX461">
            <v>-200</v>
          </cell>
          <cell r="AY461">
            <v>-220</v>
          </cell>
          <cell r="AZ461">
            <v>-220</v>
          </cell>
          <cell r="BA461">
            <v>-250</v>
          </cell>
          <cell r="BB461">
            <v>-250</v>
          </cell>
          <cell r="BC461">
            <v>-250</v>
          </cell>
          <cell r="BD461">
            <v>-250</v>
          </cell>
          <cell r="BE461">
            <v>-250</v>
          </cell>
        </row>
        <row r="462">
          <cell r="A462" t="str">
            <v xml:space="preserve">  Repayment of Deferred Financing Fees</v>
          </cell>
          <cell r="L462">
            <v>0</v>
          </cell>
          <cell r="Q462">
            <v>0</v>
          </cell>
          <cell r="R462">
            <v>0</v>
          </cell>
          <cell r="S462">
            <v>0</v>
          </cell>
          <cell r="T462">
            <v>0</v>
          </cell>
          <cell r="V462">
            <v>0</v>
          </cell>
          <cell r="W462">
            <v>0</v>
          </cell>
          <cell r="X462">
            <v>0</v>
          </cell>
          <cell r="Y462">
            <v>0</v>
          </cell>
          <cell r="AB462">
            <v>0</v>
          </cell>
          <cell r="AC462">
            <v>0</v>
          </cell>
          <cell r="AD462">
            <v>0</v>
          </cell>
          <cell r="AE462">
            <v>1.542</v>
          </cell>
          <cell r="AG462">
            <v>0</v>
          </cell>
          <cell r="AH462">
            <v>0</v>
          </cell>
          <cell r="AI462">
            <v>0</v>
          </cell>
          <cell r="AJ462">
            <v>0</v>
          </cell>
          <cell r="AO462">
            <v>-0.63300000000000001</v>
          </cell>
          <cell r="AP462">
            <v>-0.25</v>
          </cell>
          <cell r="AQ462">
            <v>0</v>
          </cell>
          <cell r="AR462">
            <v>0</v>
          </cell>
          <cell r="AS462">
            <v>0</v>
          </cell>
          <cell r="AT462">
            <v>1.542</v>
          </cell>
          <cell r="AU462">
            <v>0</v>
          </cell>
          <cell r="AV462">
            <v>0</v>
          </cell>
          <cell r="AW462">
            <v>0</v>
          </cell>
          <cell r="AX462">
            <v>0</v>
          </cell>
          <cell r="AY462">
            <v>0</v>
          </cell>
          <cell r="AZ462">
            <v>0</v>
          </cell>
          <cell r="BA462">
            <v>0</v>
          </cell>
          <cell r="BB462">
            <v>0</v>
          </cell>
          <cell r="BC462">
            <v>0</v>
          </cell>
          <cell r="BD462">
            <v>0</v>
          </cell>
          <cell r="BE462">
            <v>0</v>
          </cell>
        </row>
        <row r="463">
          <cell r="A463" t="str">
            <v xml:space="preserve">  Cash Flows From Financing</v>
          </cell>
          <cell r="B463">
            <v>0</v>
          </cell>
          <cell r="C463">
            <v>0</v>
          </cell>
          <cell r="D463">
            <v>0</v>
          </cell>
          <cell r="E463">
            <v>0</v>
          </cell>
          <cell r="G463">
            <v>0</v>
          </cell>
          <cell r="H463">
            <v>0</v>
          </cell>
          <cell r="I463">
            <v>0</v>
          </cell>
          <cell r="J463">
            <v>0</v>
          </cell>
          <cell r="L463">
            <v>-18.875999999999998</v>
          </cell>
          <cell r="Q463">
            <v>-1.454</v>
          </cell>
          <cell r="R463">
            <v>-7.9490000000000007</v>
          </cell>
          <cell r="S463">
            <v>1.1660000000000008</v>
          </cell>
          <cell r="T463">
            <v>2.011000000000001</v>
          </cell>
          <cell r="V463">
            <v>32.627000000000002</v>
          </cell>
          <cell r="W463">
            <v>14.077999999999999</v>
          </cell>
          <cell r="X463">
            <v>4.0730000000000004</v>
          </cell>
          <cell r="Y463">
            <v>11.349000000000004</v>
          </cell>
          <cell r="AB463">
            <v>10.368</v>
          </cell>
          <cell r="AC463">
            <v>4.2140000000000004</v>
          </cell>
          <cell r="AD463">
            <v>6.4100000000000028</v>
          </cell>
          <cell r="AE463">
            <v>5.2929999999999993</v>
          </cell>
          <cell r="AG463">
            <v>0</v>
          </cell>
          <cell r="AH463">
            <v>0</v>
          </cell>
          <cell r="AI463">
            <v>-69</v>
          </cell>
          <cell r="AJ463">
            <v>-69</v>
          </cell>
          <cell r="AO463">
            <v>-29.164000000000001</v>
          </cell>
          <cell r="AP463">
            <v>-13.972</v>
          </cell>
          <cell r="AQ463">
            <v>-51.519000000000005</v>
          </cell>
          <cell r="AR463">
            <v>-6.2259999999999982</v>
          </cell>
          <cell r="AS463">
            <v>62.12700000000001</v>
          </cell>
          <cell r="AT463">
            <v>26.285000000000004</v>
          </cell>
          <cell r="AU463">
            <v>-138</v>
          </cell>
          <cell r="AV463">
            <v>-112</v>
          </cell>
          <cell r="AW463">
            <v>-160</v>
          </cell>
          <cell r="AX463">
            <v>-200</v>
          </cell>
          <cell r="AY463">
            <v>-220</v>
          </cell>
          <cell r="AZ463">
            <v>-220</v>
          </cell>
          <cell r="BA463">
            <v>-250</v>
          </cell>
          <cell r="BB463">
            <v>-250</v>
          </cell>
          <cell r="BC463">
            <v>-250</v>
          </cell>
          <cell r="BD463">
            <v>-250</v>
          </cell>
          <cell r="BE463">
            <v>-250</v>
          </cell>
        </row>
        <row r="465">
          <cell r="A465" t="str">
            <v>Total Cash Generated</v>
          </cell>
          <cell r="B465">
            <v>0</v>
          </cell>
          <cell r="C465">
            <v>0</v>
          </cell>
          <cell r="D465">
            <v>0</v>
          </cell>
          <cell r="E465">
            <v>0</v>
          </cell>
          <cell r="G465">
            <v>0</v>
          </cell>
          <cell r="H465">
            <v>0</v>
          </cell>
          <cell r="I465">
            <v>0</v>
          </cell>
          <cell r="J465">
            <v>0</v>
          </cell>
          <cell r="L465">
            <v>-11.157999999999992</v>
          </cell>
          <cell r="M465">
            <v>0</v>
          </cell>
          <cell r="N465">
            <v>0</v>
          </cell>
          <cell r="O465">
            <v>0</v>
          </cell>
          <cell r="Q465">
            <v>4.3620000000000045</v>
          </cell>
          <cell r="R465">
            <v>-8.3789999999999942</v>
          </cell>
          <cell r="S465">
            <v>1.0270000000000015</v>
          </cell>
          <cell r="T465">
            <v>11.500000000000004</v>
          </cell>
          <cell r="V465">
            <v>-11.526999999999987</v>
          </cell>
          <cell r="W465">
            <v>9.462000000000014</v>
          </cell>
          <cell r="X465">
            <v>1.5910000000000011</v>
          </cell>
          <cell r="Y465">
            <v>12.187000000000005</v>
          </cell>
          <cell r="AB465">
            <v>15.641000000000009</v>
          </cell>
          <cell r="AC465">
            <v>38.079000000000008</v>
          </cell>
          <cell r="AD465">
            <v>25.419000000000015</v>
          </cell>
          <cell r="AE465">
            <v>52.696999999999989</v>
          </cell>
          <cell r="AG465">
            <v>0.83895678292892573</v>
          </cell>
          <cell r="AH465">
            <v>32.382081221388781</v>
          </cell>
          <cell r="AI465">
            <v>-35.154209157327287</v>
          </cell>
          <cell r="AJ465">
            <v>-30.983036070503751</v>
          </cell>
          <cell r="AM465">
            <v>0</v>
          </cell>
          <cell r="AN465">
            <v>0</v>
          </cell>
          <cell r="AO465">
            <v>-16.876000000000001</v>
          </cell>
          <cell r="AP465">
            <v>44.484999999999999</v>
          </cell>
          <cell r="AQ465">
            <v>-41.212999999999994</v>
          </cell>
          <cell r="AR465">
            <v>8.5100000000000193</v>
          </cell>
          <cell r="AS465">
            <v>11.713000000000051</v>
          </cell>
          <cell r="AT465">
            <v>131.83600000000001</v>
          </cell>
          <cell r="AU465">
            <v>-32.916207223513311</v>
          </cell>
          <cell r="AV465">
            <v>30.824466372816119</v>
          </cell>
          <cell r="AW465">
            <v>-7.5326774582372025</v>
          </cell>
          <cell r="AX465">
            <v>-30.969446262577605</v>
          </cell>
          <cell r="AY465">
            <v>-25.564152679673185</v>
          </cell>
          <cell r="AZ465">
            <v>-5.8121947496213693</v>
          </cell>
          <cell r="BA465">
            <v>-23.021122597161622</v>
          </cell>
          <cell r="BB465">
            <v>2.2096496287428806</v>
          </cell>
          <cell r="BC465">
            <v>15.481251013563565</v>
          </cell>
          <cell r="BD465">
            <v>27.036606022101182</v>
          </cell>
          <cell r="BE465">
            <v>32.650270977016248</v>
          </cell>
        </row>
        <row r="467">
          <cell r="A467" t="str">
            <v>Beginning Cash Balance</v>
          </cell>
          <cell r="B467">
            <v>32.622999999999998</v>
          </cell>
          <cell r="C467">
            <v>15.746999999999996</v>
          </cell>
          <cell r="D467">
            <v>15.746999999999996</v>
          </cell>
          <cell r="E467">
            <v>15.746999999999996</v>
          </cell>
          <cell r="G467">
            <v>15.746999999999996</v>
          </cell>
          <cell r="H467">
            <v>60.231999999999999</v>
          </cell>
          <cell r="I467">
            <v>60.231999999999999</v>
          </cell>
          <cell r="J467">
            <v>60.231999999999999</v>
          </cell>
          <cell r="L467">
            <v>60.231999999999999</v>
          </cell>
          <cell r="M467">
            <v>49.074000000000005</v>
          </cell>
          <cell r="N467">
            <v>19.018999999999998</v>
          </cell>
          <cell r="O467">
            <v>19.018999999999998</v>
          </cell>
          <cell r="Q467">
            <v>19.018999999999998</v>
          </cell>
          <cell r="R467">
            <v>23.381000000000004</v>
          </cell>
          <cell r="S467">
            <v>15.00200000000001</v>
          </cell>
          <cell r="T467">
            <v>16.029000000000011</v>
          </cell>
          <cell r="V467">
            <v>27.529000000000014</v>
          </cell>
          <cell r="W467">
            <v>16.002000000000027</v>
          </cell>
          <cell r="X467">
            <v>25.464000000000041</v>
          </cell>
          <cell r="Y467">
            <v>27.055000000000042</v>
          </cell>
          <cell r="AB467">
            <v>39.242000000000047</v>
          </cell>
          <cell r="AC467">
            <v>54.883000000000052</v>
          </cell>
          <cell r="AD467">
            <v>92.96200000000006</v>
          </cell>
          <cell r="AE467">
            <v>118.38100000000007</v>
          </cell>
          <cell r="AG467">
            <v>171.07800000000006</v>
          </cell>
          <cell r="AH467">
            <v>171.91695678292899</v>
          </cell>
          <cell r="AI467">
            <v>204.29903800431777</v>
          </cell>
          <cell r="AJ467">
            <v>169.14482884699049</v>
          </cell>
          <cell r="AM467">
            <v>32.622999999999998</v>
          </cell>
          <cell r="AN467">
            <v>32.622999999999998</v>
          </cell>
          <cell r="AO467">
            <v>32.622999999999998</v>
          </cell>
          <cell r="AP467">
            <v>15.746999999999996</v>
          </cell>
          <cell r="AQ467">
            <v>60.231999999999999</v>
          </cell>
          <cell r="AR467">
            <v>19.018999999999998</v>
          </cell>
          <cell r="AS467">
            <v>27.529000000000018</v>
          </cell>
          <cell r="AT467">
            <v>39.242000000000068</v>
          </cell>
          <cell r="AU467">
            <v>171.07800000000009</v>
          </cell>
          <cell r="AV467">
            <v>138.16179277648678</v>
          </cell>
          <cell r="AW467">
            <v>168.9862591493029</v>
          </cell>
          <cell r="AX467">
            <v>161.45358169106569</v>
          </cell>
          <cell r="AY467">
            <v>130.48413542848809</v>
          </cell>
          <cell r="AZ467">
            <v>104.9199827488149</v>
          </cell>
          <cell r="BA467">
            <v>99.107787999193533</v>
          </cell>
          <cell r="BB467">
            <v>76.086665402031912</v>
          </cell>
          <cell r="BC467">
            <v>78.296315030774792</v>
          </cell>
          <cell r="BD467">
            <v>93.777566044338357</v>
          </cell>
          <cell r="BE467">
            <v>120.81417206643954</v>
          </cell>
        </row>
        <row r="468">
          <cell r="A468" t="str">
            <v>Ending Cash Balance</v>
          </cell>
          <cell r="B468">
            <v>15.746999999999996</v>
          </cell>
          <cell r="C468">
            <v>15.746999999999996</v>
          </cell>
          <cell r="D468">
            <v>15.746999999999996</v>
          </cell>
          <cell r="E468">
            <v>15.746999999999996</v>
          </cell>
          <cell r="G468">
            <v>60.231999999999999</v>
          </cell>
          <cell r="H468">
            <v>60.231999999999999</v>
          </cell>
          <cell r="I468">
            <v>60.231999999999999</v>
          </cell>
          <cell r="J468">
            <v>60.231999999999999</v>
          </cell>
          <cell r="L468">
            <v>49.074000000000005</v>
          </cell>
          <cell r="M468">
            <v>19.018999999999998</v>
          </cell>
          <cell r="N468">
            <v>19.018999999999998</v>
          </cell>
          <cell r="O468">
            <v>19.018999999999998</v>
          </cell>
          <cell r="Q468">
            <v>23.381000000000004</v>
          </cell>
          <cell r="R468">
            <v>15.00200000000001</v>
          </cell>
          <cell r="S468">
            <v>16.029000000000011</v>
          </cell>
          <cell r="T468">
            <v>27.529000000000014</v>
          </cell>
          <cell r="V468">
            <v>16.002000000000027</v>
          </cell>
          <cell r="W468">
            <v>25.464000000000041</v>
          </cell>
          <cell r="X468">
            <v>27.055000000000042</v>
          </cell>
          <cell r="Y468">
            <v>39.242000000000047</v>
          </cell>
          <cell r="AB468">
            <v>54.883000000000052</v>
          </cell>
          <cell r="AC468">
            <v>92.96200000000006</v>
          </cell>
          <cell r="AD468">
            <v>118.38100000000007</v>
          </cell>
          <cell r="AE468">
            <v>171.07800000000006</v>
          </cell>
          <cell r="AG468">
            <v>171.91695678292899</v>
          </cell>
          <cell r="AH468">
            <v>204.29903800431777</v>
          </cell>
          <cell r="AI468">
            <v>169.14482884699049</v>
          </cell>
          <cell r="AJ468">
            <v>138.16179277648675</v>
          </cell>
          <cell r="AM468">
            <v>32.622999999999998</v>
          </cell>
          <cell r="AN468">
            <v>32.622999999999998</v>
          </cell>
          <cell r="AO468">
            <v>15.746999999999996</v>
          </cell>
          <cell r="AP468">
            <v>60.231999999999999</v>
          </cell>
          <cell r="AQ468">
            <v>19.019000000000005</v>
          </cell>
          <cell r="AR468">
            <v>27.529000000000018</v>
          </cell>
          <cell r="AS468">
            <v>39.242000000000068</v>
          </cell>
          <cell r="AT468">
            <v>171.07800000000009</v>
          </cell>
          <cell r="AU468">
            <v>138.16179277648678</v>
          </cell>
          <cell r="AV468">
            <v>168.9862591493029</v>
          </cell>
          <cell r="AW468">
            <v>161.45358169106569</v>
          </cell>
          <cell r="AX468">
            <v>130.48413542848809</v>
          </cell>
          <cell r="AY468">
            <v>104.9199827488149</v>
          </cell>
          <cell r="AZ468">
            <v>99.107787999193533</v>
          </cell>
          <cell r="BA468">
            <v>76.086665402031912</v>
          </cell>
          <cell r="BB468">
            <v>78.296315030774792</v>
          </cell>
          <cell r="BC468">
            <v>93.777566044338357</v>
          </cell>
          <cell r="BD468">
            <v>120.81417206643954</v>
          </cell>
          <cell r="BE468">
            <v>153.46444304345579</v>
          </cell>
        </row>
        <row r="469">
          <cell r="AE469">
            <v>0</v>
          </cell>
          <cell r="AG469">
            <v>0</v>
          </cell>
          <cell r="AH469">
            <v>0</v>
          </cell>
          <cell r="AI469">
            <v>0</v>
          </cell>
          <cell r="AJ469">
            <v>0</v>
          </cell>
          <cell r="AU469">
            <v>0</v>
          </cell>
          <cell r="AV469">
            <v>0</v>
          </cell>
        </row>
        <row r="470">
          <cell r="A470" t="str">
            <v>Shares Outstanding</v>
          </cell>
          <cell r="B470">
            <v>0</v>
          </cell>
          <cell r="C470">
            <v>0</v>
          </cell>
          <cell r="D470">
            <v>0</v>
          </cell>
          <cell r="E470">
            <v>0</v>
          </cell>
          <cell r="G470">
            <v>0</v>
          </cell>
          <cell r="H470">
            <v>0</v>
          </cell>
          <cell r="I470">
            <v>0</v>
          </cell>
          <cell r="J470">
            <v>0</v>
          </cell>
          <cell r="L470">
            <v>80.658000000000001</v>
          </cell>
          <cell r="M470">
            <v>80.358000000000004</v>
          </cell>
          <cell r="N470">
            <v>80.058000000000007</v>
          </cell>
          <cell r="O470">
            <v>79.75800000000001</v>
          </cell>
          <cell r="Q470">
            <v>75.712000000000003</v>
          </cell>
          <cell r="R470">
            <v>78.039000000000001</v>
          </cell>
          <cell r="S470">
            <v>77.462000000000003</v>
          </cell>
          <cell r="T470">
            <v>77.725999999999999</v>
          </cell>
          <cell r="AB470">
            <v>79.031000000000006</v>
          </cell>
          <cell r="AC470">
            <v>79.040000000000006</v>
          </cell>
          <cell r="AD470">
            <v>79.272000000000006</v>
          </cell>
          <cell r="AE470">
            <v>79.569999999999993</v>
          </cell>
          <cell r="AG470">
            <v>79.569999999999993</v>
          </cell>
          <cell r="AH470">
            <v>79.77</v>
          </cell>
          <cell r="AI470">
            <v>77.28</v>
          </cell>
          <cell r="AJ470">
            <v>74.790000000000006</v>
          </cell>
          <cell r="AM470">
            <v>3.464</v>
          </cell>
          <cell r="AN470">
            <v>3.8250000000000002</v>
          </cell>
          <cell r="AO470">
            <v>4.2359999999999998</v>
          </cell>
          <cell r="AP470">
            <v>76.52</v>
          </cell>
          <cell r="AQ470">
            <v>80.236999999999995</v>
          </cell>
          <cell r="AR470">
            <v>77.234750000000005</v>
          </cell>
          <cell r="AS470">
            <v>78.255250000000004</v>
          </cell>
          <cell r="AT470">
            <v>79.228250000000003</v>
          </cell>
          <cell r="AU470">
            <v>77.852499999999992</v>
          </cell>
          <cell r="AV470">
            <v>73.466099999999997</v>
          </cell>
          <cell r="AW470">
            <v>74.466099999999997</v>
          </cell>
          <cell r="AX470">
            <v>75.466099999999997</v>
          </cell>
          <cell r="AY470">
            <v>76.466099999999997</v>
          </cell>
          <cell r="AZ470">
            <v>77.466099999999997</v>
          </cell>
          <cell r="BA470">
            <v>78.466099999999997</v>
          </cell>
          <cell r="BB470">
            <v>79.466099999999997</v>
          </cell>
          <cell r="BC470">
            <v>80.466099999999997</v>
          </cell>
          <cell r="BD470">
            <v>81.466099999999997</v>
          </cell>
          <cell r="BE470">
            <v>82.466099999999997</v>
          </cell>
        </row>
        <row r="472">
          <cell r="A472" t="str">
            <v>Cash Flow Analysis:</v>
          </cell>
          <cell r="AD472" t="str">
            <v xml:space="preserve"> </v>
          </cell>
        </row>
        <row r="473">
          <cell r="A473" t="str">
            <v>EBITDA</v>
          </cell>
          <cell r="B473">
            <v>0</v>
          </cell>
          <cell r="C473">
            <v>0</v>
          </cell>
          <cell r="D473">
            <v>0</v>
          </cell>
          <cell r="E473">
            <v>0</v>
          </cell>
          <cell r="G473">
            <v>10.057999999999996</v>
          </cell>
          <cell r="H473">
            <v>9.3190000000000044</v>
          </cell>
          <cell r="I473">
            <v>12.927000000000001</v>
          </cell>
          <cell r="J473">
            <v>10.421000000000003</v>
          </cell>
          <cell r="L473">
            <v>18.974</v>
          </cell>
          <cell r="M473">
            <v>15.889999999999997</v>
          </cell>
          <cell r="N473">
            <v>19.056999999999995</v>
          </cell>
          <cell r="O473">
            <v>10.77499999999999</v>
          </cell>
          <cell r="Q473">
            <v>28.057000000000006</v>
          </cell>
          <cell r="R473">
            <v>26.951000000000011</v>
          </cell>
          <cell r="S473">
            <v>25.914999999999999</v>
          </cell>
          <cell r="T473">
            <v>27.570000000000011</v>
          </cell>
          <cell r="V473">
            <v>34.723000000000013</v>
          </cell>
          <cell r="W473">
            <v>38.561</v>
          </cell>
          <cell r="X473">
            <v>34.141999999999996</v>
          </cell>
          <cell r="Y473">
            <v>39.212999999999994</v>
          </cell>
          <cell r="AB473">
            <v>38.396000000000008</v>
          </cell>
          <cell r="AC473">
            <v>40.775999999999996</v>
          </cell>
          <cell r="AD473">
            <v>51.392000000000003</v>
          </cell>
          <cell r="AE473">
            <v>56.812999999999988</v>
          </cell>
          <cell r="AG473">
            <v>44.508857120000002</v>
          </cell>
          <cell r="AH473">
            <v>48.336463200000011</v>
          </cell>
          <cell r="AI473">
            <v>55.072995200000008</v>
          </cell>
          <cell r="AJ473">
            <v>60.608192820000014</v>
          </cell>
          <cell r="AM473">
            <v>7.7079999999999895</v>
          </cell>
          <cell r="AN473">
            <v>-31.387000000000008</v>
          </cell>
          <cell r="AO473">
            <v>0.29600000000000293</v>
          </cell>
          <cell r="AP473">
            <v>42.724999999999994</v>
          </cell>
          <cell r="AQ473">
            <v>64.696000000000012</v>
          </cell>
          <cell r="AR473">
            <v>108.49299999999999</v>
          </cell>
          <cell r="AS473">
            <v>146.63899999999998</v>
          </cell>
          <cell r="AT473">
            <v>187.37700000000001</v>
          </cell>
          <cell r="AU473">
            <v>208.52650834000002</v>
          </cell>
          <cell r="AV473">
            <v>244.82380198034065</v>
          </cell>
          <cell r="AW473">
            <v>286.00179031536197</v>
          </cell>
          <cell r="AX473">
            <v>325.57821843801025</v>
          </cell>
          <cell r="AY473">
            <v>364.14744715509028</v>
          </cell>
          <cell r="AZ473">
            <v>409.9484670344234</v>
          </cell>
          <cell r="BA473">
            <v>453.25697258066032</v>
          </cell>
          <cell r="BB473">
            <v>496.57198825156593</v>
          </cell>
          <cell r="BC473">
            <v>538.51460912308278</v>
          </cell>
          <cell r="BD473">
            <v>573.26935362559561</v>
          </cell>
          <cell r="BE473">
            <v>598.84447926396751</v>
          </cell>
        </row>
        <row r="474">
          <cell r="A474" t="str">
            <v>EBITDA per share</v>
          </cell>
          <cell r="B474" t="e">
            <v>#DIV/0!</v>
          </cell>
          <cell r="C474" t="e">
            <v>#DIV/0!</v>
          </cell>
          <cell r="D474" t="e">
            <v>#DIV/0!</v>
          </cell>
          <cell r="E474" t="e">
            <v>#DIV/0!</v>
          </cell>
          <cell r="G474" t="e">
            <v>#DIV/0!</v>
          </cell>
          <cell r="H474" t="e">
            <v>#DIV/0!</v>
          </cell>
          <cell r="I474" t="e">
            <v>#DIV/0!</v>
          </cell>
          <cell r="J474" t="e">
            <v>#DIV/0!</v>
          </cell>
          <cell r="L474">
            <v>0.23524014976815691</v>
          </cell>
          <cell r="M474">
            <v>0.19774011299435024</v>
          </cell>
          <cell r="N474">
            <v>0.23803992105723343</v>
          </cell>
          <cell r="O474">
            <v>0.13509616590185297</v>
          </cell>
          <cell r="Q474">
            <v>0.37057533812341509</v>
          </cell>
          <cell r="R474">
            <v>0.3453529645433695</v>
          </cell>
          <cell r="S474">
            <v>0.33455113474994186</v>
          </cell>
          <cell r="T474">
            <v>0.35470756246301122</v>
          </cell>
          <cell r="V474">
            <v>0.44713290495383562</v>
          </cell>
          <cell r="W474">
            <v>0.49310741687979537</v>
          </cell>
          <cell r="X474">
            <v>0.43549024860010965</v>
          </cell>
          <cell r="Y474">
            <v>0.49784802894686719</v>
          </cell>
          <cell r="AB474">
            <v>0.48583467247029655</v>
          </cell>
          <cell r="AC474">
            <v>0.51589068825910922</v>
          </cell>
          <cell r="AD474">
            <v>0.64829952568372184</v>
          </cell>
          <cell r="AE474">
            <v>0.71400025135101164</v>
          </cell>
          <cell r="AG474">
            <v>0.55936731330903611</v>
          </cell>
          <cell r="AH474">
            <v>0.60594789018427997</v>
          </cell>
          <cell r="AI474">
            <v>0.71264227743271236</v>
          </cell>
          <cell r="AJ474">
            <v>0.81037829683112728</v>
          </cell>
          <cell r="AM474">
            <v>2.2251732101616599</v>
          </cell>
          <cell r="AN474">
            <v>-8.2057516339869299</v>
          </cell>
          <cell r="AO474">
            <v>6.9877242681775961E-2</v>
          </cell>
          <cell r="AP474">
            <v>0.55835075797177203</v>
          </cell>
          <cell r="AQ474">
            <v>0.80631130276555729</v>
          </cell>
          <cell r="AR474">
            <v>1.4047174361281676</v>
          </cell>
          <cell r="AS474">
            <v>1.8738551087626705</v>
          </cell>
          <cell r="AT474">
            <v>2.3650276258783958</v>
          </cell>
          <cell r="AU474">
            <v>2.6784818514498578</v>
          </cell>
          <cell r="AV474">
            <v>3.3324730995702869</v>
          </cell>
          <cell r="AW474">
            <v>3.8406978519804582</v>
          </cell>
          <cell r="AX474">
            <v>4.31423140241791</v>
          </cell>
          <cell r="AY474">
            <v>4.7622076600623062</v>
          </cell>
          <cell r="AZ474">
            <v>5.2919724503288972</v>
          </cell>
          <cell r="BA474">
            <v>5.7764687244639443</v>
          </cell>
          <cell r="BB474">
            <v>6.2488531367660665</v>
          </cell>
          <cell r="BC474">
            <v>6.6924407809385915</v>
          </cell>
          <cell r="BD474">
            <v>7.0369068069490943</v>
          </cell>
          <cell r="BE474">
            <v>7.2617048613183783</v>
          </cell>
        </row>
        <row r="475">
          <cell r="A475" t="str">
            <v>EBITDA Margin</v>
          </cell>
          <cell r="B475" t="e">
            <v>#DIV/0!</v>
          </cell>
          <cell r="C475" t="e">
            <v>#DIV/0!</v>
          </cell>
          <cell r="D475" t="e">
            <v>#DIV/0!</v>
          </cell>
          <cell r="E475" t="e">
            <v>#DIV/0!</v>
          </cell>
          <cell r="G475">
            <v>0.38877507634030367</v>
          </cell>
          <cell r="H475">
            <v>0.35419992398327643</v>
          </cell>
          <cell r="I475">
            <v>0.46138196873438508</v>
          </cell>
          <cell r="J475">
            <v>0.33088842319171913</v>
          </cell>
          <cell r="L475">
            <v>0.49010693805858346</v>
          </cell>
          <cell r="M475">
            <v>0.40116132289825795</v>
          </cell>
          <cell r="N475">
            <v>0.42134471246324251</v>
          </cell>
          <cell r="O475">
            <v>0.25996429260760451</v>
          </cell>
          <cell r="Q475">
            <v>0.48548241971207096</v>
          </cell>
          <cell r="R475">
            <v>0.43262809811223846</v>
          </cell>
          <cell r="S475">
            <v>0.43953527815468113</v>
          </cell>
          <cell r="T475">
            <v>0.43471405370460903</v>
          </cell>
          <cell r="V475">
            <v>0.45590378530257486</v>
          </cell>
          <cell r="W475">
            <v>0.46875265915417619</v>
          </cell>
          <cell r="X475">
            <v>0.41379728272067284</v>
          </cell>
          <cell r="Y475">
            <v>0.42612636108756596</v>
          </cell>
          <cell r="AB475">
            <v>0.39401526968229217</v>
          </cell>
          <cell r="AC475">
            <v>0.40901567813186479</v>
          </cell>
          <cell r="AD475">
            <v>0.46400678963857817</v>
          </cell>
          <cell r="AE475">
            <v>0.4684680970364628</v>
          </cell>
          <cell r="AG475">
            <v>0.38600000000000001</v>
          </cell>
          <cell r="AH475">
            <v>0.39800000000000002</v>
          </cell>
          <cell r="AI475">
            <v>0.40900000000000003</v>
          </cell>
          <cell r="AJ475">
            <v>0.42200000000000004</v>
          </cell>
          <cell r="AM475">
            <v>0.11383170393124006</v>
          </cell>
          <cell r="AN475">
            <v>-0.42314225625539265</v>
          </cell>
          <cell r="AO475">
            <v>3.2537484061030092E-3</v>
          </cell>
          <cell r="AP475">
            <v>0.38252173368071407</v>
          </cell>
          <cell r="AQ475">
            <v>0.39209459336610086</v>
          </cell>
          <cell r="AR475">
            <v>0.44745101435647444</v>
          </cell>
          <cell r="AS475">
            <v>0.44041422766303151</v>
          </cell>
          <cell r="AT475">
            <v>0.43660117621839267</v>
          </cell>
          <cell r="AU475">
            <v>0.40488191802569806</v>
          </cell>
          <cell r="AV475">
            <v>0.39980968619659996</v>
          </cell>
          <cell r="AW475">
            <v>0.39580968619660001</v>
          </cell>
          <cell r="AX475">
            <v>0.3918096861966</v>
          </cell>
          <cell r="AY475">
            <v>0.38780968619660006</v>
          </cell>
          <cell r="AZ475">
            <v>0.3898096861966</v>
          </cell>
          <cell r="BA475">
            <v>0.39180968619659995</v>
          </cell>
          <cell r="BB475">
            <v>0.39380968619660001</v>
          </cell>
          <cell r="BC475">
            <v>0.39180968619660012</v>
          </cell>
          <cell r="BD475">
            <v>0.3898096861966</v>
          </cell>
          <cell r="BE475">
            <v>0.38780968619660011</v>
          </cell>
        </row>
        <row r="477">
          <cell r="A477" t="str">
            <v xml:space="preserve">Operating Cash Flow  </v>
          </cell>
          <cell r="B477">
            <v>0</v>
          </cell>
          <cell r="C477">
            <v>0</v>
          </cell>
          <cell r="D477">
            <v>0</v>
          </cell>
          <cell r="E477">
            <v>0</v>
          </cell>
          <cell r="G477">
            <v>0</v>
          </cell>
          <cell r="H477">
            <v>0</v>
          </cell>
          <cell r="I477">
            <v>0</v>
          </cell>
          <cell r="J477">
            <v>0</v>
          </cell>
          <cell r="L477">
            <v>9.7120000000000051</v>
          </cell>
          <cell r="M477">
            <v>0</v>
          </cell>
          <cell r="N477">
            <v>0</v>
          </cell>
          <cell r="O477">
            <v>0</v>
          </cell>
          <cell r="Q477">
            <v>18.678000000000004</v>
          </cell>
          <cell r="R477">
            <v>17.560000000000009</v>
          </cell>
          <cell r="S477">
            <v>5.6820000000000004</v>
          </cell>
          <cell r="T477">
            <v>19.282000000000004</v>
          </cell>
          <cell r="V477">
            <v>-15.13599999999999</v>
          </cell>
          <cell r="W477">
            <v>37.846000000000018</v>
          </cell>
          <cell r="X477">
            <v>38.651000000000003</v>
          </cell>
          <cell r="Y477">
            <v>56.018999999999984</v>
          </cell>
          <cell r="AB477">
            <v>9.6630000000000091</v>
          </cell>
          <cell r="AC477">
            <v>43.345000000000006</v>
          </cell>
          <cell r="AD477">
            <v>36.041000000000011</v>
          </cell>
          <cell r="AE477">
            <v>54.103999999999992</v>
          </cell>
          <cell r="AG477">
            <v>7.8013567829289254</v>
          </cell>
          <cell r="AH477">
            <v>39.814881221388781</v>
          </cell>
          <cell r="AI477">
            <v>41.679115811903479</v>
          </cell>
          <cell r="AJ477">
            <v>46.266500099588555</v>
          </cell>
          <cell r="AM477">
            <v>0</v>
          </cell>
          <cell r="AN477">
            <v>0</v>
          </cell>
          <cell r="AO477">
            <v>20.884</v>
          </cell>
          <cell r="AP477">
            <v>72.887</v>
          </cell>
          <cell r="AQ477">
            <v>64.732000000000014</v>
          </cell>
          <cell r="AR477">
            <v>61.202000000000019</v>
          </cell>
          <cell r="AS477">
            <v>117.38000000000002</v>
          </cell>
          <cell r="AT477">
            <v>143.15300000000002</v>
          </cell>
          <cell r="AU477">
            <v>135.56185391580976</v>
          </cell>
          <cell r="AV477">
            <v>192.72333809484212</v>
          </cell>
          <cell r="AW477">
            <v>206.8940894876938</v>
          </cell>
          <cell r="AX477">
            <v>232.98910818252628</v>
          </cell>
          <cell r="AY477">
            <v>257.73447599549502</v>
          </cell>
          <cell r="AZ477">
            <v>288.86568659036612</v>
          </cell>
          <cell r="BA477">
            <v>315.53136045064616</v>
          </cell>
          <cell r="BB477">
            <v>347.59268113693054</v>
          </cell>
          <cell r="BC477">
            <v>378.50979523221463</v>
          </cell>
          <cell r="BD477">
            <v>409.07176007157534</v>
          </cell>
          <cell r="BE477">
            <v>437.20818830777085</v>
          </cell>
        </row>
        <row r="478">
          <cell r="A478" t="str">
            <v>Operating Cash Flow per Share</v>
          </cell>
          <cell r="B478" t="e">
            <v>#DIV/0!</v>
          </cell>
          <cell r="C478" t="e">
            <v>#DIV/0!</v>
          </cell>
          <cell r="D478" t="e">
            <v>#DIV/0!</v>
          </cell>
          <cell r="E478" t="e">
            <v>#DIV/0!</v>
          </cell>
          <cell r="G478" t="e">
            <v>#DIV/0!</v>
          </cell>
          <cell r="H478" t="e">
            <v>#DIV/0!</v>
          </cell>
          <cell r="I478" t="e">
            <v>#DIV/0!</v>
          </cell>
          <cell r="J478" t="e">
            <v>#DIV/0!</v>
          </cell>
          <cell r="L478">
            <v>0.12040963078677881</v>
          </cell>
          <cell r="M478">
            <v>0</v>
          </cell>
          <cell r="N478">
            <v>0</v>
          </cell>
          <cell r="O478">
            <v>0</v>
          </cell>
          <cell r="Q478">
            <v>0.24669801352493664</v>
          </cell>
          <cell r="R478">
            <v>0.22501569727956547</v>
          </cell>
          <cell r="S478">
            <v>7.3352095220882499E-2</v>
          </cell>
          <cell r="T478">
            <v>0.2480765766924839</v>
          </cell>
          <cell r="V478">
            <v>-0.19490837915448692</v>
          </cell>
          <cell r="W478">
            <v>0.48396419437340177</v>
          </cell>
          <cell r="X478">
            <v>0.49300373729256752</v>
          </cell>
          <cell r="Y478">
            <v>0.71121691106455898</v>
          </cell>
          <cell r="AB478">
            <v>0.12226847692677567</v>
          </cell>
          <cell r="AC478">
            <v>0.54839321862348178</v>
          </cell>
          <cell r="AD478">
            <v>0.45464981330103954</v>
          </cell>
          <cell r="AE478">
            <v>0.67995475681789619</v>
          </cell>
          <cell r="AG478">
            <v>9.8043945996341919E-2</v>
          </cell>
          <cell r="AH478">
            <v>0.49912098810817079</v>
          </cell>
          <cell r="AI478">
            <v>0.53932603276272617</v>
          </cell>
          <cell r="AJ478">
            <v>0.6186188006362956</v>
          </cell>
          <cell r="AM478">
            <v>0</v>
          </cell>
          <cell r="AN478">
            <v>0</v>
          </cell>
          <cell r="AO478">
            <v>4.9301227573182249</v>
          </cell>
          <cell r="AP478">
            <v>0.95252221641400947</v>
          </cell>
          <cell r="AQ478">
            <v>0.80675997357827456</v>
          </cell>
          <cell r="AR478">
            <v>0.79241533118188401</v>
          </cell>
          <cell r="AS478">
            <v>1.4999632612508429</v>
          </cell>
          <cell r="AT478">
            <v>1.8068428874801603</v>
          </cell>
          <cell r="AU478">
            <v>1.7412652633609682</v>
          </cell>
          <cell r="AV478">
            <v>2.6232961610163343</v>
          </cell>
          <cell r="AW478">
            <v>2.7783661221373728</v>
          </cell>
          <cell r="AX478">
            <v>3.087334686468842</v>
          </cell>
          <cell r="AY478">
            <v>3.3705717434980342</v>
          </cell>
          <cell r="AZ478">
            <v>3.7289302880920316</v>
          </cell>
          <cell r="BA478">
            <v>4.0212443392834123</v>
          </cell>
          <cell r="BB478">
            <v>4.3741001651890627</v>
          </cell>
          <cell r="BC478">
            <v>4.7039659587355995</v>
          </cell>
          <cell r="BD478">
            <v>5.0213740448060644</v>
          </cell>
          <cell r="BE478">
            <v>5.3016716967065358</v>
          </cell>
        </row>
        <row r="479">
          <cell r="A479" t="str">
            <v>Operating Cash Flow Margin</v>
          </cell>
          <cell r="B479" t="e">
            <v>#DIV/0!</v>
          </cell>
          <cell r="C479" t="e">
            <v>#DIV/0!</v>
          </cell>
          <cell r="D479" t="e">
            <v>#DIV/0!</v>
          </cell>
          <cell r="E479" t="e">
            <v>#DIV/0!</v>
          </cell>
          <cell r="G479">
            <v>0</v>
          </cell>
          <cell r="H479">
            <v>0</v>
          </cell>
          <cell r="I479">
            <v>0</v>
          </cell>
          <cell r="J479">
            <v>0</v>
          </cell>
          <cell r="L479">
            <v>0.25086532003926243</v>
          </cell>
          <cell r="M479">
            <v>0</v>
          </cell>
          <cell r="N479">
            <v>0</v>
          </cell>
          <cell r="O479">
            <v>0</v>
          </cell>
          <cell r="Q479">
            <v>0.32319352159468445</v>
          </cell>
          <cell r="R479">
            <v>0.2818800565044306</v>
          </cell>
          <cell r="S479">
            <v>9.6370420624151978E-2</v>
          </cell>
          <cell r="T479">
            <v>0.304031787578247</v>
          </cell>
          <cell r="V479">
            <v>-0.19873166760763084</v>
          </cell>
          <cell r="W479">
            <v>0.46006102378955321</v>
          </cell>
          <cell r="X479">
            <v>0.46844586651153214</v>
          </cell>
          <cell r="Y479">
            <v>0.60875660168220636</v>
          </cell>
          <cell r="AB479">
            <v>9.9160577949265333E-2</v>
          </cell>
          <cell r="AC479">
            <v>0.43478478930316078</v>
          </cell>
          <cell r="AD479">
            <v>0.32540606914235676</v>
          </cell>
          <cell r="AE479">
            <v>0.44613025050711602</v>
          </cell>
          <cell r="AG479">
            <v>6.7656729762612361E-2</v>
          </cell>
          <cell r="AH479">
            <v>0.32783372379865666</v>
          </cell>
          <cell r="AI479">
            <v>0.30953025716437738</v>
          </cell>
          <cell r="AJ479">
            <v>0.32214230673420641</v>
          </cell>
          <cell r="AM479">
            <v>0</v>
          </cell>
          <cell r="AN479">
            <v>0</v>
          </cell>
          <cell r="AO479">
            <v>0.22956514092248165</v>
          </cell>
          <cell r="AP479">
            <v>0.65256551440108157</v>
          </cell>
          <cell r="AQ479">
            <v>0.39231277386197666</v>
          </cell>
          <cell r="AR479">
            <v>0.2524116484993959</v>
          </cell>
          <cell r="AS479">
            <v>0.3525380154194086</v>
          </cell>
          <cell r="AT479">
            <v>0.33355624318455079</v>
          </cell>
          <cell r="AU479">
            <v>0.26321134833879573</v>
          </cell>
          <cell r="AV479">
            <v>0.3147269861148852</v>
          </cell>
          <cell r="AW479">
            <v>0.28632927278447451</v>
          </cell>
          <cell r="AX479">
            <v>0.28038543180861569</v>
          </cell>
          <cell r="AY479">
            <v>0.27448201831080959</v>
          </cell>
          <cell r="AZ479">
            <v>0.27467511577083364</v>
          </cell>
          <cell r="BA479">
            <v>0.27275530394924796</v>
          </cell>
          <cell r="BB479">
            <v>0.27566066536443984</v>
          </cell>
          <cell r="BC479">
            <v>0.2753942076590481</v>
          </cell>
          <cell r="BD479">
            <v>0.27815918192189926</v>
          </cell>
          <cell r="BE479">
            <v>0.28313456361594397</v>
          </cell>
        </row>
        <row r="481">
          <cell r="A481" t="str">
            <v>Free Cash Flow (Op CF-Capex)</v>
          </cell>
          <cell r="B481">
            <v>0</v>
          </cell>
          <cell r="C481">
            <v>0</v>
          </cell>
          <cell r="D481">
            <v>0</v>
          </cell>
          <cell r="E481">
            <v>0</v>
          </cell>
          <cell r="G481">
            <v>0</v>
          </cell>
          <cell r="H481">
            <v>0</v>
          </cell>
          <cell r="I481">
            <v>0</v>
          </cell>
          <cell r="J481">
            <v>0</v>
          </cell>
          <cell r="L481">
            <v>7.5180000000000051</v>
          </cell>
          <cell r="M481">
            <v>0</v>
          </cell>
          <cell r="N481">
            <v>0</v>
          </cell>
          <cell r="O481">
            <v>0</v>
          </cell>
          <cell r="Q481">
            <v>15.280000000000005</v>
          </cell>
          <cell r="R481">
            <v>13.558000000000009</v>
          </cell>
          <cell r="S481">
            <v>1.9130000000000003</v>
          </cell>
          <cell r="T481">
            <v>17.561000000000003</v>
          </cell>
          <cell r="V481">
            <v>-18.32899999999999</v>
          </cell>
          <cell r="W481">
            <v>34.804000000000016</v>
          </cell>
          <cell r="X481">
            <v>34.703000000000003</v>
          </cell>
          <cell r="Y481">
            <v>52.543999999999983</v>
          </cell>
          <cell r="AB481">
            <v>5.0400000000000089</v>
          </cell>
          <cell r="AC481">
            <v>34.146000000000008</v>
          </cell>
          <cell r="AD481">
            <v>29.14500000000001</v>
          </cell>
          <cell r="AE481">
            <v>47.403999999999989</v>
          </cell>
          <cell r="AG481">
            <v>0.83895678292892573</v>
          </cell>
          <cell r="AH481">
            <v>32.382081221388781</v>
          </cell>
          <cell r="AI481">
            <v>33.845790842672713</v>
          </cell>
          <cell r="AJ481">
            <v>38.016963929496249</v>
          </cell>
          <cell r="AM481">
            <v>0</v>
          </cell>
          <cell r="AN481">
            <v>0</v>
          </cell>
          <cell r="AO481">
            <v>17.888000000000002</v>
          </cell>
          <cell r="AP481">
            <v>64.700999999999993</v>
          </cell>
          <cell r="AQ481">
            <v>51.461000000000013</v>
          </cell>
          <cell r="AR481">
            <v>48.312000000000019</v>
          </cell>
          <cell r="AS481">
            <v>103.72200000000002</v>
          </cell>
          <cell r="AT481">
            <v>115.73500000000001</v>
          </cell>
          <cell r="AU481">
            <v>105.08379277648669</v>
          </cell>
          <cell r="AV481">
            <v>142.82446637281612</v>
          </cell>
          <cell r="AW481">
            <v>152.4673225417628</v>
          </cell>
          <cell r="AX481">
            <v>169.03055373742239</v>
          </cell>
          <cell r="AY481">
            <v>194.43584732032681</v>
          </cell>
          <cell r="AZ481">
            <v>214.18780525037863</v>
          </cell>
          <cell r="BA481">
            <v>226.97887740283838</v>
          </cell>
          <cell r="BB481">
            <v>252.20964962874288</v>
          </cell>
          <cell r="BC481">
            <v>265.48125101356356</v>
          </cell>
          <cell r="BD481">
            <v>277.03660602210118</v>
          </cell>
          <cell r="BE481">
            <v>282.65027097701625</v>
          </cell>
        </row>
        <row r="482">
          <cell r="A482" t="str">
            <v>Free Cash Flow per Share</v>
          </cell>
          <cell r="B482" t="e">
            <v>#DIV/0!</v>
          </cell>
          <cell r="C482" t="e">
            <v>#DIV/0!</v>
          </cell>
          <cell r="D482" t="e">
            <v>#DIV/0!</v>
          </cell>
          <cell r="E482" t="e">
            <v>#DIV/0!</v>
          </cell>
          <cell r="G482" t="e">
            <v>#DIV/0!</v>
          </cell>
          <cell r="H482" t="e">
            <v>#DIV/0!</v>
          </cell>
          <cell r="I482" t="e">
            <v>#DIV/0!</v>
          </cell>
          <cell r="J482" t="e">
            <v>#DIV/0!</v>
          </cell>
          <cell r="L482">
            <v>9.3208361228892422E-2</v>
          </cell>
          <cell r="M482">
            <v>0</v>
          </cell>
          <cell r="N482">
            <v>0</v>
          </cell>
          <cell r="O482">
            <v>0</v>
          </cell>
          <cell r="Q482">
            <v>0.20181741335587494</v>
          </cell>
          <cell r="R482">
            <v>0.17373364599751417</v>
          </cell>
          <cell r="S482">
            <v>2.4695979964369629E-2</v>
          </cell>
          <cell r="T482">
            <v>0.22593469366749869</v>
          </cell>
          <cell r="V482">
            <v>-0.23602508466719022</v>
          </cell>
          <cell r="W482">
            <v>0.44506393861892601</v>
          </cell>
          <cell r="X482">
            <v>0.44264595211673624</v>
          </cell>
          <cell r="Y482">
            <v>0.66709833047673439</v>
          </cell>
          <cell r="AB482">
            <v>6.3772443724614505E-2</v>
          </cell>
          <cell r="AC482">
            <v>0.43200910931174097</v>
          </cell>
          <cell r="AD482">
            <v>0.36765818952467466</v>
          </cell>
          <cell r="AE482">
            <v>0.59575216790247576</v>
          </cell>
          <cell r="AG482">
            <v>1.05436318075773E-2</v>
          </cell>
          <cell r="AH482">
            <v>0.40594310168470332</v>
          </cell>
          <cell r="AI482">
            <v>0.43796313202216242</v>
          </cell>
          <cell r="AJ482">
            <v>0.50831613757850314</v>
          </cell>
          <cell r="AM482">
            <v>0</v>
          </cell>
          <cell r="AN482">
            <v>0</v>
          </cell>
          <cell r="AO482">
            <v>4.2228517469310676</v>
          </cell>
          <cell r="AP482">
            <v>0.845543648719289</v>
          </cell>
          <cell r="AQ482">
            <v>0.64136246370128513</v>
          </cell>
          <cell r="AR482">
            <v>0.62552154308779429</v>
          </cell>
          <cell r="AS482">
            <v>1.3254318400362917</v>
          </cell>
          <cell r="AT482">
            <v>1.460779456822535</v>
          </cell>
          <cell r="AU482">
            <v>1.3497805822097775</v>
          </cell>
          <cell r="AV482">
            <v>1.9440866790644409</v>
          </cell>
          <cell r="AW482">
            <v>2.0474729110529868</v>
          </cell>
          <cell r="AX482">
            <v>2.2398209757417225</v>
          </cell>
          <cell r="AY482">
            <v>2.5427718599526696</v>
          </cell>
          <cell r="AZ482">
            <v>2.7649230469893107</v>
          </cell>
          <cell r="BA482">
            <v>2.892699871700497</v>
          </cell>
          <cell r="BB482">
            <v>3.1738017799884841</v>
          </cell>
          <cell r="BC482">
            <v>3.2992931310646791</v>
          </cell>
          <cell r="BD482">
            <v>3.4006366577275848</v>
          </cell>
          <cell r="BE482">
            <v>3.4274722701451417</v>
          </cell>
        </row>
        <row r="484">
          <cell r="A484" t="str">
            <v>DON'T PUBLISH BELOW</v>
          </cell>
        </row>
        <row r="485">
          <cell r="A485" t="str">
            <v>Other Calculations:</v>
          </cell>
        </row>
        <row r="486">
          <cell r="A486" t="str">
            <v>PP&amp;E Calculation</v>
          </cell>
        </row>
        <row r="487">
          <cell r="A487" t="str">
            <v>Expected Life of PP&amp;E</v>
          </cell>
          <cell r="Q487">
            <v>4.767493032125568</v>
          </cell>
        </row>
        <row r="488">
          <cell r="A488" t="str">
            <v>Cap Ex / Prior Depreciation</v>
          </cell>
          <cell r="Q488">
            <v>0.94863204913456178</v>
          </cell>
          <cell r="R488">
            <v>1.0170266836086403</v>
          </cell>
          <cell r="S488">
            <v>0.89249348804167639</v>
          </cell>
          <cell r="T488">
            <v>0.40163360560093381</v>
          </cell>
          <cell r="V488">
            <v>0.79132589838909606</v>
          </cell>
          <cell r="W488">
            <v>0.74972273567467662</v>
          </cell>
          <cell r="X488">
            <v>0.91072664359861588</v>
          </cell>
          <cell r="Y488">
            <v>0.64078923105292251</v>
          </cell>
          <cell r="AB488">
            <v>1.1524367443599652</v>
          </cell>
          <cell r="AC488">
            <v>1.7767262192177689</v>
          </cell>
          <cell r="AD488">
            <v>1.2316485086622613</v>
          </cell>
          <cell r="AE488">
            <v>1.1547742157876595</v>
          </cell>
          <cell r="AG488">
            <v>1.2</v>
          </cell>
          <cell r="AH488">
            <v>1.2</v>
          </cell>
          <cell r="AI488">
            <v>1.2</v>
          </cell>
          <cell r="AJ488">
            <v>1.2</v>
          </cell>
          <cell r="AQ488">
            <v>0.76777552791437664</v>
          </cell>
          <cell r="AR488">
            <v>0.80436817472698918</v>
          </cell>
          <cell r="AS488">
            <v>0.56870419720186549</v>
          </cell>
          <cell r="AT488">
            <v>1.5380041510068998</v>
          </cell>
          <cell r="AU488">
            <v>1.3383713311811647</v>
          </cell>
          <cell r="AV488">
            <v>1.2</v>
          </cell>
          <cell r="AW488">
            <v>1.2</v>
          </cell>
          <cell r="AX488">
            <v>1.2</v>
          </cell>
          <cell r="AY488">
            <v>1.1000000000000001</v>
          </cell>
          <cell r="AZ488">
            <v>1.1000000000000001</v>
          </cell>
          <cell r="BA488">
            <v>1.1000000000000001</v>
          </cell>
          <cell r="BB488">
            <v>1</v>
          </cell>
          <cell r="BC488">
            <v>1</v>
          </cell>
          <cell r="BD488">
            <v>1</v>
          </cell>
          <cell r="BE488">
            <v>1</v>
          </cell>
        </row>
        <row r="489">
          <cell r="A489" t="str">
            <v>Cap Ex / Revenue</v>
          </cell>
          <cell r="Q489">
            <v>5.8797065337763015E-2</v>
          </cell>
          <cell r="R489">
            <v>6.4241684859381018E-2</v>
          </cell>
          <cell r="S489">
            <v>6.3924694708276802E-2</v>
          </cell>
          <cell r="T489">
            <v>2.7136122104665646E-2</v>
          </cell>
          <cell r="V489">
            <v>4.1923243569712325E-2</v>
          </cell>
          <cell r="W489">
            <v>3.6978957733124249E-2</v>
          </cell>
          <cell r="X489">
            <v>4.7849325528124202E-2</v>
          </cell>
          <cell r="Y489">
            <v>3.7762708917432782E-2</v>
          </cell>
          <cell r="AB489">
            <v>4.7440686314752484E-2</v>
          </cell>
          <cell r="AC489">
            <v>9.2273278966426911E-2</v>
          </cell>
          <cell r="AD489">
            <v>6.2262430365575099E-2</v>
          </cell>
          <cell r="AE489">
            <v>5.5246796510381453E-2</v>
          </cell>
          <cell r="AG489">
            <v>6.0380934804825204E-2</v>
          </cell>
          <cell r="AH489">
            <v>6.1201300305314843E-2</v>
          </cell>
          <cell r="AI489">
            <v>5.8174244941291746E-2</v>
          </cell>
          <cell r="AJ489">
            <v>5.7439499542876374E-2</v>
          </cell>
          <cell r="AQ489">
            <v>8.0429815576875299E-2</v>
          </cell>
          <cell r="AR489">
            <v>5.3161435070050195E-2</v>
          </cell>
          <cell r="AS489">
            <v>4.102031193217142E-2</v>
          </cell>
          <cell r="AT489">
            <v>6.3885808021026544E-2</v>
          </cell>
          <cell r="AU489">
            <v>5.9177204615508003E-2</v>
          </cell>
          <cell r="AV489">
            <v>8.1487388413115175E-2</v>
          </cell>
          <cell r="AW489">
            <v>7.5323449974946943E-2</v>
          </cell>
          <cell r="AX489">
            <v>7.6969464563538134E-2</v>
          </cell>
          <cell r="AY489">
            <v>6.7411762776239323E-2</v>
          </cell>
          <cell r="AZ489">
            <v>7.1009319053077627E-2</v>
          </cell>
          <cell r="BA489">
            <v>7.6547571672969578E-2</v>
          </cell>
          <cell r="BB489">
            <v>7.5644141424446004E-2</v>
          </cell>
          <cell r="BC489">
            <v>8.2236726156200299E-2</v>
          </cell>
          <cell r="BD489">
            <v>8.9780801365774002E-2</v>
          </cell>
          <cell r="BE489">
            <v>0.10009119144407974</v>
          </cell>
        </row>
        <row r="490">
          <cell r="A490" t="str">
            <v>Growth in Cap Ex</v>
          </cell>
          <cell r="AB490">
            <v>0.33035971223021621</v>
          </cell>
          <cell r="AC490">
            <v>0.98983344148821062</v>
          </cell>
          <cell r="AD490">
            <v>-0.25035329927165961</v>
          </cell>
          <cell r="AE490">
            <v>-2.8422273781902763E-2</v>
          </cell>
          <cell r="AG490">
            <v>3.9164179104477448E-2</v>
          </cell>
          <cell r="AH490">
            <v>6.7562909341606359E-2</v>
          </cell>
          <cell r="AI490">
            <v>5.388614912694667E-2</v>
          </cell>
          <cell r="AJ490">
            <v>5.3133401524437129E-2</v>
          </cell>
          <cell r="AR490">
            <v>-2.870921558284989E-2</v>
          </cell>
          <cell r="AS490">
            <v>5.9581070597362285E-2</v>
          </cell>
          <cell r="AT490">
            <v>1.0074681505344851</v>
          </cell>
          <cell r="AU490">
            <v>0.11160774452268862</v>
          </cell>
          <cell r="AV490">
            <v>0.63720623480363137</v>
          </cell>
          <cell r="AW490">
            <v>9.0741434979306979E-2</v>
          </cell>
          <cell r="AX490">
            <v>0.17513051085033227</v>
          </cell>
          <cell r="AY490">
            <v>-1.0318021970025848E-2</v>
          </cell>
          <cell r="AZ490">
            <v>0.17977091925979272</v>
          </cell>
          <cell r="BA490">
            <v>0.18579265317735949</v>
          </cell>
          <cell r="BB490">
            <v>7.7135594906945659E-2</v>
          </cell>
          <cell r="BC490">
            <v>0.18499635030942274</v>
          </cell>
          <cell r="BD490">
            <v>0.16815760976320493</v>
          </cell>
          <cell r="BE490">
            <v>0.17058156551884007</v>
          </cell>
        </row>
        <row r="492">
          <cell r="A492" t="str">
            <v>Begininng Depreciation Expense</v>
          </cell>
          <cell r="V492">
            <v>4.0349999999999966</v>
          </cell>
          <cell r="W492">
            <v>4.0575000000000001</v>
          </cell>
          <cell r="X492">
            <v>4.335</v>
          </cell>
          <cell r="Y492">
            <v>5.4230000000000009</v>
          </cell>
          <cell r="AB492">
            <v>4.0114999999999998</v>
          </cell>
          <cell r="AC492">
            <v>5.1775000000000002</v>
          </cell>
          <cell r="AD492">
            <v>5.5990000000000002</v>
          </cell>
          <cell r="AE492">
            <v>5.8019999999999996</v>
          </cell>
          <cell r="AG492">
            <v>6.1940000000000008</v>
          </cell>
          <cell r="AH492">
            <v>6.527770807692308</v>
          </cell>
          <cell r="AI492">
            <v>6.8746134750769228</v>
          </cell>
          <cell r="AJ492">
            <v>7.2448898421538459</v>
          </cell>
          <cell r="AR492">
            <v>15.984999999999999</v>
          </cell>
          <cell r="AS492">
            <v>14.901499999999999</v>
          </cell>
          <cell r="AT492">
            <v>17.826999999999998</v>
          </cell>
          <cell r="AU492">
            <v>22.772500000000001</v>
          </cell>
          <cell r="AV492">
            <v>28.282393101688335</v>
          </cell>
          <cell r="AW492">
            <v>34.355639121609173</v>
          </cell>
          <cell r="AX492">
            <v>44.298795370919905</v>
          </cell>
          <cell r="AY492">
            <v>55.144207886516554</v>
          </cell>
          <cell r="AZ492">
            <v>67.888983036352244</v>
          </cell>
          <cell r="BA492">
            <v>80.502257316188889</v>
          </cell>
          <cell r="BB492">
            <v>95.383031508187656</v>
          </cell>
          <cell r="BC492">
            <v>113.02854421865105</v>
          </cell>
          <cell r="BD492">
            <v>132.03515404947413</v>
          </cell>
          <cell r="BE492">
            <v>154.55791733075463</v>
          </cell>
        </row>
        <row r="493">
          <cell r="A493" t="str">
            <v>New Depreciation Expense</v>
          </cell>
          <cell r="V493">
            <v>0.3</v>
          </cell>
          <cell r="W493">
            <v>0.3</v>
          </cell>
          <cell r="X493">
            <v>0.15951780000000004</v>
          </cell>
          <cell r="Y493">
            <v>0.16743600769230771</v>
          </cell>
          <cell r="AB493">
            <v>2.5</v>
          </cell>
          <cell r="AC493">
            <v>0.24242300769230773</v>
          </cell>
          <cell r="AD493">
            <v>0.48238140769230764</v>
          </cell>
          <cell r="AE493">
            <v>0.36161563076923087</v>
          </cell>
          <cell r="AG493">
            <v>0.35133769230769235</v>
          </cell>
          <cell r="AH493">
            <v>0.36509754461538463</v>
          </cell>
          <cell r="AI493">
            <v>0.38976459692307697</v>
          </cell>
          <cell r="AJ493">
            <v>0.41076751011727819</v>
          </cell>
          <cell r="AT493">
            <v>3.5864200461538465</v>
          </cell>
          <cell r="AU493">
            <v>1.5169673439634321</v>
          </cell>
          <cell r="AV493">
            <v>6.3928905472850897</v>
          </cell>
          <cell r="AW493">
            <v>10.466480262432349</v>
          </cell>
          <cell r="AX493">
            <v>11.416223700628052</v>
          </cell>
          <cell r="AY493">
            <v>13.415552789300715</v>
          </cell>
          <cell r="AZ493">
            <v>13.277130820880668</v>
          </cell>
          <cell r="BA493">
            <v>15.663972833682914</v>
          </cell>
          <cell r="BB493">
            <v>18.574223905750944</v>
          </cell>
          <cell r="BC493">
            <v>20.006957716655855</v>
          </cell>
          <cell r="BD493">
            <v>23.708171875032132</v>
          </cell>
          <cell r="BE493">
            <v>27.694881389392776</v>
          </cell>
        </row>
        <row r="494">
          <cell r="A494" t="str">
            <v>Retirement</v>
          </cell>
          <cell r="V494">
            <v>1.4999999999999999E-2</v>
          </cell>
          <cell r="W494">
            <v>1.4999999999999999E-2</v>
          </cell>
          <cell r="X494">
            <v>0.2</v>
          </cell>
          <cell r="Y494">
            <v>8.3718003846153851E-3</v>
          </cell>
          <cell r="AB494">
            <v>0.125</v>
          </cell>
          <cell r="AC494">
            <v>1.2121150384615387E-2</v>
          </cell>
          <cell r="AD494">
            <v>2.4119070384615384E-2</v>
          </cell>
          <cell r="AE494">
            <v>1.8080781538461543E-2</v>
          </cell>
          <cell r="AG494">
            <v>1.756688461538462E-2</v>
          </cell>
          <cell r="AH494">
            <v>1.8254877230769233E-2</v>
          </cell>
          <cell r="AI494">
            <v>1.9488229846153851E-2</v>
          </cell>
          <cell r="AJ494">
            <v>2.0538375505863911E-2</v>
          </cell>
          <cell r="AT494">
            <v>0.17932100230769232</v>
          </cell>
          <cell r="AU494">
            <v>7.5848367198171618E-2</v>
          </cell>
          <cell r="AV494">
            <v>0.31964452736425453</v>
          </cell>
          <cell r="AW494">
            <v>0.52332401312161747</v>
          </cell>
          <cell r="AX494">
            <v>0.5708111850314026</v>
          </cell>
          <cell r="AY494">
            <v>0.67077763946503577</v>
          </cell>
          <cell r="AZ494">
            <v>0.66385654104403347</v>
          </cell>
          <cell r="BA494">
            <v>0.78319864168414577</v>
          </cell>
          <cell r="BB494">
            <v>0.92871119528754731</v>
          </cell>
          <cell r="BC494">
            <v>1.0003478858327928</v>
          </cell>
          <cell r="BD494">
            <v>1.1854085937516066</v>
          </cell>
          <cell r="BE494">
            <v>1.3847440694696389</v>
          </cell>
        </row>
        <row r="495">
          <cell r="A495" t="str">
            <v>Retirement/Depreciation</v>
          </cell>
          <cell r="V495">
            <v>0.05</v>
          </cell>
          <cell r="W495">
            <v>0.05</v>
          </cell>
          <cell r="X495">
            <v>0.05</v>
          </cell>
          <cell r="Y495">
            <v>0.05</v>
          </cell>
          <cell r="AB495">
            <v>0.05</v>
          </cell>
          <cell r="AC495">
            <v>0.05</v>
          </cell>
          <cell r="AD495">
            <v>0.05</v>
          </cell>
          <cell r="AE495">
            <v>0.05</v>
          </cell>
          <cell r="AG495">
            <v>0.05</v>
          </cell>
          <cell r="AH495">
            <v>0.05</v>
          </cell>
          <cell r="AI495">
            <v>0.05</v>
          </cell>
          <cell r="AJ495">
            <v>0.05</v>
          </cell>
          <cell r="AQ495">
            <v>0</v>
          </cell>
          <cell r="AT495">
            <v>0.05</v>
          </cell>
          <cell r="AU495">
            <v>0.05</v>
          </cell>
          <cell r="AV495">
            <v>0.05</v>
          </cell>
          <cell r="AW495">
            <v>0.05</v>
          </cell>
          <cell r="AX495">
            <v>0.05</v>
          </cell>
          <cell r="AY495">
            <v>0.05</v>
          </cell>
          <cell r="AZ495">
            <v>0.05</v>
          </cell>
          <cell r="BA495">
            <v>0.05</v>
          </cell>
          <cell r="BB495">
            <v>0.05</v>
          </cell>
          <cell r="BC495">
            <v>0.05</v>
          </cell>
          <cell r="BD495">
            <v>0.05</v>
          </cell>
          <cell r="BE495">
            <v>0.05</v>
          </cell>
        </row>
        <row r="497">
          <cell r="A497" t="str">
            <v>Depreciation Expense</v>
          </cell>
          <cell r="G497">
            <v>-0.15725</v>
          </cell>
          <cell r="H497">
            <v>-0.15725</v>
          </cell>
          <cell r="I497">
            <v>-0.15725</v>
          </cell>
          <cell r="J497">
            <v>-0.15725</v>
          </cell>
          <cell r="L497">
            <v>4.5949999999999998</v>
          </cell>
          <cell r="M497">
            <v>-0.32500000000000001</v>
          </cell>
          <cell r="N497">
            <v>-0.32500000000000001</v>
          </cell>
          <cell r="O497">
            <v>3.4729999999999999</v>
          </cell>
          <cell r="Q497">
            <v>3.4085000000000001</v>
          </cell>
          <cell r="R497">
            <v>3.5350000000000006</v>
          </cell>
          <cell r="S497">
            <v>3.9230000000000009</v>
          </cell>
          <cell r="T497">
            <v>4.0349999999999966</v>
          </cell>
          <cell r="V497">
            <v>4.0575000000000001</v>
          </cell>
          <cell r="W497">
            <v>4.335</v>
          </cell>
          <cell r="X497">
            <v>5.4230000000000009</v>
          </cell>
          <cell r="Y497">
            <v>4.0114999999999998</v>
          </cell>
          <cell r="AB497">
            <v>5.1775000000000002</v>
          </cell>
          <cell r="AC497">
            <v>5.5990000000000002</v>
          </cell>
          <cell r="AD497">
            <v>5.8019999999999996</v>
          </cell>
          <cell r="AE497">
            <v>6.1940000000000008</v>
          </cell>
          <cell r="AG497">
            <v>6.527770807692308</v>
          </cell>
          <cell r="AH497">
            <v>6.8746134750769228</v>
          </cell>
          <cell r="AI497">
            <v>7.2448898421538459</v>
          </cell>
          <cell r="AJ497">
            <v>7.6351189767652601</v>
          </cell>
          <cell r="AO497">
            <v>27.02</v>
          </cell>
          <cell r="AP497">
            <v>16.050999999999998</v>
          </cell>
          <cell r="AQ497">
            <v>15.984999999999999</v>
          </cell>
          <cell r="AR497">
            <v>14.901499999999999</v>
          </cell>
          <cell r="AS497">
            <v>17.826999999999998</v>
          </cell>
          <cell r="AT497">
            <v>22.772500000000001</v>
          </cell>
          <cell r="AU497">
            <v>28.282393101688335</v>
          </cell>
          <cell r="AV497">
            <v>34.355639121609173</v>
          </cell>
          <cell r="AW497">
            <v>44.298795370919905</v>
          </cell>
          <cell r="AX497">
            <v>55.144207886516554</v>
          </cell>
          <cell r="AY497">
            <v>67.888983036352244</v>
          </cell>
          <cell r="AZ497">
            <v>80.502257316188889</v>
          </cell>
          <cell r="BA497">
            <v>95.383031508187656</v>
          </cell>
          <cell r="BB497">
            <v>113.02854421865105</v>
          </cell>
          <cell r="BC497">
            <v>132.03515404947413</v>
          </cell>
          <cell r="BD497">
            <v>154.55791733075463</v>
          </cell>
          <cell r="BE497">
            <v>180.86805465067778</v>
          </cell>
        </row>
        <row r="499">
          <cell r="A499" t="str">
            <v xml:space="preserve"> Amortization of Intangibles</v>
          </cell>
        </row>
        <row r="500">
          <cell r="A500" t="str">
            <v xml:space="preserve">Expected Life of Goodwill </v>
          </cell>
          <cell r="Q500">
            <v>4.6167146974063407</v>
          </cell>
        </row>
        <row r="501">
          <cell r="A501" t="str">
            <v>Other Intangible Assets - Begin. Of Period Gross</v>
          </cell>
          <cell r="O501">
            <v>3.2040000000000002</v>
          </cell>
          <cell r="Q501">
            <v>3.2040000000000002</v>
          </cell>
          <cell r="R501">
            <v>5.6379999999999999</v>
          </cell>
          <cell r="S501">
            <v>5.6379999999999999</v>
          </cell>
          <cell r="T501">
            <v>5.6379999999999999</v>
          </cell>
          <cell r="V501">
            <v>2.6549999999999998</v>
          </cell>
          <cell r="W501">
            <v>6.4489999999999998</v>
          </cell>
          <cell r="X501">
            <v>24.951000000000001</v>
          </cell>
          <cell r="Y501">
            <v>23.172999999999998</v>
          </cell>
          <cell r="AB501">
            <v>51.195999999999998</v>
          </cell>
          <cell r="AC501">
            <v>47.884999999999998</v>
          </cell>
          <cell r="AD501">
            <v>44.108999999999995</v>
          </cell>
          <cell r="AE501">
            <v>40.412999999999997</v>
          </cell>
          <cell r="AG501">
            <v>36.812999999999995</v>
          </cell>
          <cell r="AH501">
            <v>33.462999999999994</v>
          </cell>
          <cell r="AI501">
            <v>30.112999999999992</v>
          </cell>
          <cell r="AJ501">
            <v>26.812999999999992</v>
          </cell>
          <cell r="AQ501" t="str">
            <v>--</v>
          </cell>
          <cell r="AS501">
            <v>2.6549999999999998</v>
          </cell>
          <cell r="AT501">
            <v>51.195999999999998</v>
          </cell>
          <cell r="AU501">
            <v>36.812999999999995</v>
          </cell>
          <cell r="AV501">
            <v>23.512999999999991</v>
          </cell>
          <cell r="AW501">
            <v>12.512999999999991</v>
          </cell>
          <cell r="AX501">
            <v>3.512999999999991</v>
          </cell>
          <cell r="AY501">
            <v>1.1129999999999911</v>
          </cell>
          <cell r="AZ501">
            <v>1.1129999999999911</v>
          </cell>
          <cell r="BA501">
            <v>1.1129999999999911</v>
          </cell>
          <cell r="BB501">
            <v>1.1129999999999911</v>
          </cell>
          <cell r="BC501">
            <v>1.1129999999999911</v>
          </cell>
          <cell r="BD501">
            <v>1.1129999999999911</v>
          </cell>
          <cell r="BE501">
            <v>1.1129999999999911</v>
          </cell>
        </row>
        <row r="502">
          <cell r="A502" t="str">
            <v>Net acquired/impaired</v>
          </cell>
          <cell r="O502">
            <v>0</v>
          </cell>
          <cell r="Q502">
            <v>2.4340000000000002</v>
          </cell>
          <cell r="R502">
            <v>0</v>
          </cell>
          <cell r="S502">
            <v>0</v>
          </cell>
          <cell r="T502">
            <v>0</v>
          </cell>
          <cell r="V502">
            <v>4.1844999999999999</v>
          </cell>
          <cell r="W502">
            <v>20</v>
          </cell>
          <cell r="X502">
            <v>-0.97800000000000153</v>
          </cell>
          <cell r="Y502">
            <v>31.534499999999998</v>
          </cell>
          <cell r="AB502">
            <v>0</v>
          </cell>
          <cell r="AC502">
            <v>0</v>
          </cell>
          <cell r="AD502">
            <v>0</v>
          </cell>
          <cell r="AE502">
            <v>0</v>
          </cell>
          <cell r="AG502">
            <v>0</v>
          </cell>
          <cell r="AH502">
            <v>0</v>
          </cell>
          <cell r="AI502">
            <v>0</v>
          </cell>
          <cell r="AJ502">
            <v>0</v>
          </cell>
          <cell r="AQ502" t="str">
            <v>--</v>
          </cell>
          <cell r="AS502">
            <v>54.741</v>
          </cell>
          <cell r="AT502">
            <v>0</v>
          </cell>
          <cell r="AU502">
            <v>0</v>
          </cell>
          <cell r="AV502">
            <v>0</v>
          </cell>
          <cell r="AW502">
            <v>0</v>
          </cell>
          <cell r="AX502">
            <v>0</v>
          </cell>
          <cell r="AY502">
            <v>0</v>
          </cell>
          <cell r="AZ502">
            <v>0</v>
          </cell>
          <cell r="BA502">
            <v>0</v>
          </cell>
          <cell r="BB502">
            <v>0</v>
          </cell>
          <cell r="BC502">
            <v>0</v>
          </cell>
          <cell r="BD502">
            <v>0</v>
          </cell>
          <cell r="BE502">
            <v>0</v>
          </cell>
        </row>
        <row r="503">
          <cell r="A503" t="str">
            <v>Accumulated Amortization</v>
          </cell>
          <cell r="O503">
            <v>1.954</v>
          </cell>
          <cell r="Q503">
            <v>2.1274999999999999</v>
          </cell>
          <cell r="R503">
            <v>2.5274999999999999</v>
          </cell>
          <cell r="S503">
            <v>2.8274999999999997</v>
          </cell>
          <cell r="T503">
            <v>3.0774999999999997</v>
          </cell>
          <cell r="V503">
            <v>3.4679999999999995</v>
          </cell>
          <cell r="W503">
            <v>4.9659999999999993</v>
          </cell>
          <cell r="X503">
            <v>5.7659999999999991</v>
          </cell>
          <cell r="Y503">
            <v>9.2774999999999999</v>
          </cell>
          <cell r="AB503">
            <v>13.167999999999999</v>
          </cell>
          <cell r="AC503">
            <v>16.943999999999999</v>
          </cell>
          <cell r="AD503">
            <v>20.64</v>
          </cell>
          <cell r="AE503">
            <v>24.240000000000002</v>
          </cell>
          <cell r="AG503">
            <v>27.590000000000003</v>
          </cell>
          <cell r="AH503">
            <v>30.940000000000005</v>
          </cell>
          <cell r="AI503">
            <v>34.24</v>
          </cell>
          <cell r="AJ503">
            <v>37.54</v>
          </cell>
          <cell r="AQ503" t="str">
            <v>--</v>
          </cell>
          <cell r="AS503">
            <v>9.2774999999999999</v>
          </cell>
          <cell r="AT503">
            <v>24.24</v>
          </cell>
          <cell r="AU503">
            <v>37.54</v>
          </cell>
          <cell r="AV503">
            <v>48.54</v>
          </cell>
          <cell r="AW503">
            <v>57.54</v>
          </cell>
          <cell r="AX503">
            <v>59.94</v>
          </cell>
          <cell r="AY503">
            <v>59.94</v>
          </cell>
          <cell r="AZ503">
            <v>59.94</v>
          </cell>
          <cell r="BA503">
            <v>59.94</v>
          </cell>
          <cell r="BB503">
            <v>59.94</v>
          </cell>
          <cell r="BC503">
            <v>59.94</v>
          </cell>
          <cell r="BD503">
            <v>59.94</v>
          </cell>
          <cell r="BE503">
            <v>59.94</v>
          </cell>
        </row>
        <row r="504">
          <cell r="A504" t="str">
            <v>Impairment</v>
          </cell>
          <cell r="O504">
            <v>0</v>
          </cell>
          <cell r="Q504">
            <v>0</v>
          </cell>
          <cell r="R504">
            <v>0</v>
          </cell>
          <cell r="S504">
            <v>0</v>
          </cell>
          <cell r="T504">
            <v>0</v>
          </cell>
          <cell r="V504">
            <v>0</v>
          </cell>
          <cell r="W504">
            <v>0</v>
          </cell>
          <cell r="X504">
            <v>0</v>
          </cell>
          <cell r="Y504">
            <v>0</v>
          </cell>
          <cell r="AB504">
            <v>0</v>
          </cell>
          <cell r="AC504">
            <v>0</v>
          </cell>
          <cell r="AD504">
            <v>0</v>
          </cell>
          <cell r="AE504">
            <v>0</v>
          </cell>
          <cell r="AG504">
            <v>0</v>
          </cell>
          <cell r="AH504">
            <v>0</v>
          </cell>
          <cell r="AI504">
            <v>0</v>
          </cell>
          <cell r="AJ504">
            <v>0</v>
          </cell>
          <cell r="AQ504" t="str">
            <v>--</v>
          </cell>
          <cell r="AS504">
            <v>0</v>
          </cell>
          <cell r="AT504">
            <v>0</v>
          </cell>
          <cell r="AU504">
            <v>0</v>
          </cell>
          <cell r="AV504">
            <v>0</v>
          </cell>
          <cell r="AW504">
            <v>0</v>
          </cell>
          <cell r="AX504">
            <v>0</v>
          </cell>
          <cell r="AY504">
            <v>0</v>
          </cell>
          <cell r="AZ504">
            <v>0</v>
          </cell>
          <cell r="BA504">
            <v>0</v>
          </cell>
          <cell r="BB504">
            <v>0</v>
          </cell>
          <cell r="BC504">
            <v>0</v>
          </cell>
          <cell r="BD504">
            <v>0</v>
          </cell>
          <cell r="BE504">
            <v>0</v>
          </cell>
        </row>
        <row r="505">
          <cell r="A505" t="str">
            <v>Other Intangible Assets - End Of Period, net</v>
          </cell>
          <cell r="J505">
            <v>3.2040000000000002</v>
          </cell>
          <cell r="O505">
            <v>1.2500000000000002</v>
          </cell>
          <cell r="Q505">
            <v>3.5110000000000001</v>
          </cell>
          <cell r="R505">
            <v>3.1469999999999998</v>
          </cell>
          <cell r="S505">
            <v>2.8730000000000002</v>
          </cell>
          <cell r="T505">
            <v>2.6549999999999998</v>
          </cell>
          <cell r="V505">
            <v>6.4489999999999998</v>
          </cell>
          <cell r="W505">
            <v>24.951000000000001</v>
          </cell>
          <cell r="X505">
            <v>23.172999999999998</v>
          </cell>
          <cell r="Y505">
            <v>51.195999999999998</v>
          </cell>
          <cell r="AB505">
            <v>47.884999999999998</v>
          </cell>
          <cell r="AC505">
            <v>44.108999999999995</v>
          </cell>
          <cell r="AD505">
            <v>40.412999999999997</v>
          </cell>
          <cell r="AE505">
            <v>36.812999999999995</v>
          </cell>
          <cell r="AG505">
            <v>33.462999999999994</v>
          </cell>
          <cell r="AH505">
            <v>30.112999999999992</v>
          </cell>
          <cell r="AI505">
            <v>26.812999999999992</v>
          </cell>
          <cell r="AJ505">
            <v>23.512999999999991</v>
          </cell>
          <cell r="AQ505">
            <v>1.2500000000000002</v>
          </cell>
          <cell r="AS505">
            <v>51.195999999999998</v>
          </cell>
          <cell r="AT505">
            <v>36.812999999999995</v>
          </cell>
          <cell r="AU505">
            <v>23.512999999999991</v>
          </cell>
          <cell r="AV505">
            <v>12.512999999999991</v>
          </cell>
          <cell r="AW505">
            <v>3.512999999999991</v>
          </cell>
          <cell r="AX505">
            <v>1.1129999999999911</v>
          </cell>
          <cell r="AY505">
            <v>1.1129999999999911</v>
          </cell>
          <cell r="AZ505">
            <v>1.1129999999999911</v>
          </cell>
          <cell r="BA505">
            <v>1.1129999999999911</v>
          </cell>
          <cell r="BB505">
            <v>1.1129999999999911</v>
          </cell>
          <cell r="BC505">
            <v>1.1129999999999911</v>
          </cell>
          <cell r="BD505">
            <v>1.1129999999999911</v>
          </cell>
          <cell r="BE505">
            <v>1.1129999999999911</v>
          </cell>
        </row>
        <row r="507">
          <cell r="A507" t="str">
            <v>Amortization Expense</v>
          </cell>
          <cell r="G507">
            <v>0.15725</v>
          </cell>
          <cell r="H507">
            <v>0.15725</v>
          </cell>
          <cell r="I507">
            <v>0.15725</v>
          </cell>
          <cell r="J507">
            <v>0.15725</v>
          </cell>
          <cell r="L507">
            <v>0.32500000000000001</v>
          </cell>
          <cell r="M507">
            <v>0.32500000000000001</v>
          </cell>
          <cell r="N507">
            <v>0.32500000000000001</v>
          </cell>
          <cell r="O507">
            <v>0.32500000000000001</v>
          </cell>
          <cell r="Q507">
            <v>0.17349999999999999</v>
          </cell>
          <cell r="R507">
            <v>0.4</v>
          </cell>
          <cell r="S507">
            <v>0.3</v>
          </cell>
          <cell r="T507">
            <v>0.25</v>
          </cell>
          <cell r="V507">
            <v>0.39050000000000001</v>
          </cell>
          <cell r="W507">
            <v>1.498</v>
          </cell>
          <cell r="X507">
            <v>0.8</v>
          </cell>
          <cell r="Y507">
            <v>3.5115000000000003</v>
          </cell>
          <cell r="AB507">
            <v>3.8904999999999998</v>
          </cell>
          <cell r="AC507">
            <v>3.7759999999999998</v>
          </cell>
          <cell r="AD507">
            <v>3.6960000000000002</v>
          </cell>
          <cell r="AE507">
            <v>3.6</v>
          </cell>
          <cell r="AG507">
            <v>3.35</v>
          </cell>
          <cell r="AH507">
            <v>3.35</v>
          </cell>
          <cell r="AI507">
            <v>3.3</v>
          </cell>
          <cell r="AJ507">
            <v>3.3</v>
          </cell>
          <cell r="AQ507">
            <v>1.3</v>
          </cell>
          <cell r="AR507">
            <v>1.1234999999999999</v>
          </cell>
          <cell r="AS507">
            <v>6.2000000000000011</v>
          </cell>
          <cell r="AT507">
            <v>14.962499999999999</v>
          </cell>
          <cell r="AU507">
            <v>13.3</v>
          </cell>
          <cell r="AV507">
            <v>11</v>
          </cell>
          <cell r="AW507">
            <v>9</v>
          </cell>
          <cell r="AX507">
            <v>2.4</v>
          </cell>
          <cell r="AY507">
            <v>0</v>
          </cell>
          <cell r="AZ507">
            <v>0</v>
          </cell>
          <cell r="BA507">
            <v>0</v>
          </cell>
          <cell r="BB507">
            <v>0</v>
          </cell>
          <cell r="BC507">
            <v>0</v>
          </cell>
          <cell r="BD507">
            <v>0</v>
          </cell>
          <cell r="BE507">
            <v>0</v>
          </cell>
        </row>
        <row r="509">
          <cell r="A509" t="str">
            <v>Total D &amp; A Expense</v>
          </cell>
          <cell r="O509">
            <v>3.798</v>
          </cell>
          <cell r="Q509">
            <v>3.5819999999999999</v>
          </cell>
          <cell r="R509">
            <v>3.9350000000000005</v>
          </cell>
          <cell r="S509">
            <v>4.2230000000000008</v>
          </cell>
          <cell r="T509">
            <v>4.2849999999999966</v>
          </cell>
          <cell r="V509">
            <v>4.4480000000000004</v>
          </cell>
          <cell r="W509">
            <v>3.9350000000000005</v>
          </cell>
          <cell r="X509">
            <v>6.2230000000000008</v>
          </cell>
          <cell r="Y509">
            <v>7.5229999999999997</v>
          </cell>
          <cell r="AB509">
            <v>9.0679999999999996</v>
          </cell>
          <cell r="AC509">
            <v>9.375</v>
          </cell>
          <cell r="AD509">
            <v>9.4979999999999993</v>
          </cell>
          <cell r="AE509">
            <v>9.7940000000000005</v>
          </cell>
          <cell r="AG509">
            <v>9.8777708076923076</v>
          </cell>
          <cell r="AH509">
            <v>10.224613475076923</v>
          </cell>
          <cell r="AI509">
            <v>10.544889842153847</v>
          </cell>
          <cell r="AJ509">
            <v>10.93511897676526</v>
          </cell>
          <cell r="AP509">
            <v>16.050999999999998</v>
          </cell>
          <cell r="AQ509">
            <v>17.285</v>
          </cell>
          <cell r="AR509">
            <v>16.024999999999999</v>
          </cell>
          <cell r="AS509">
            <v>24.027000000000001</v>
          </cell>
          <cell r="AT509">
            <v>37.734999999999999</v>
          </cell>
          <cell r="AU509">
            <v>41.582393101688339</v>
          </cell>
          <cell r="AV509">
            <v>45.355639121609173</v>
          </cell>
          <cell r="AW509">
            <v>53.298795370919905</v>
          </cell>
          <cell r="AX509">
            <v>57.544207886516553</v>
          </cell>
          <cell r="AY509">
            <v>67.888983036352244</v>
          </cell>
          <cell r="AZ509">
            <v>80.502257316188889</v>
          </cell>
          <cell r="BA509">
            <v>95.383031508187656</v>
          </cell>
          <cell r="BB509">
            <v>113.02854421865105</v>
          </cell>
          <cell r="BC509">
            <v>132.03515404947413</v>
          </cell>
          <cell r="BD509">
            <v>154.55791733075463</v>
          </cell>
          <cell r="BE509">
            <v>180.86805465067778</v>
          </cell>
        </row>
        <row r="511">
          <cell r="A511" t="str">
            <v>Borrowing rate</v>
          </cell>
          <cell r="Q511">
            <v>0.14380060874059614</v>
          </cell>
          <cell r="R511">
            <v>0.14628970854396803</v>
          </cell>
          <cell r="S511">
            <v>0.13081074052402314</v>
          </cell>
          <cell r="T511">
            <v>0.12206855081178596</v>
          </cell>
          <cell r="V511">
            <v>0.12358650164722641</v>
          </cell>
          <cell r="W511">
            <v>0.14740949490570129</v>
          </cell>
          <cell r="X511">
            <v>0.12782956058588549</v>
          </cell>
          <cell r="Y511">
            <v>0.2445901639344262</v>
          </cell>
          <cell r="AB511">
            <v>0.15452538631346577</v>
          </cell>
          <cell r="AC511">
            <v>0.19731670958124409</v>
          </cell>
          <cell r="AD511">
            <v>0.13213606868978175</v>
          </cell>
          <cell r="AE511">
            <v>0.13213606868978175</v>
          </cell>
          <cell r="AG511">
            <v>0.13213606868978175</v>
          </cell>
          <cell r="AH511">
            <v>0.13213606868978175</v>
          </cell>
          <cell r="AI511">
            <v>0.13213606868978175</v>
          </cell>
          <cell r="AJ511">
            <v>0.13213606868978175</v>
          </cell>
          <cell r="AP511">
            <v>0.13279686635159876</v>
          </cell>
          <cell r="AQ511">
            <v>0.13770672546857773</v>
          </cell>
          <cell r="AR511">
            <v>0.13489448846941501</v>
          </cell>
          <cell r="AS511">
            <v>0.12813562663249717</v>
          </cell>
          <cell r="AT511">
            <v>0.12813562663249717</v>
          </cell>
          <cell r="AU511">
            <v>0.12813562663249717</v>
          </cell>
          <cell r="AV511">
            <v>0.12813562663249717</v>
          </cell>
          <cell r="AW511">
            <v>0.12813562663249717</v>
          </cell>
          <cell r="AX511">
            <v>0.12813562663249717</v>
          </cell>
          <cell r="AY511">
            <v>0.12813562663249717</v>
          </cell>
          <cell r="AZ511">
            <v>0.12813562663249717</v>
          </cell>
          <cell r="BA511">
            <v>0.12813562663249717</v>
          </cell>
          <cell r="BB511">
            <v>0.12813562663249717</v>
          </cell>
          <cell r="BC511">
            <v>0.12813562663249717</v>
          </cell>
          <cell r="BD511">
            <v>0.12813562663249717</v>
          </cell>
          <cell r="BE511">
            <v>0.12813562663249717</v>
          </cell>
        </row>
        <row r="512">
          <cell r="A512" t="str">
            <v>Investment rate</v>
          </cell>
          <cell r="J512">
            <v>0.02</v>
          </cell>
          <cell r="Q512">
            <v>2.9720471147679457E-2</v>
          </cell>
          <cell r="R512">
            <v>3.8205606487544806E-2</v>
          </cell>
          <cell r="S512">
            <v>2.7536945812807887E-2</v>
          </cell>
          <cell r="T512">
            <v>3.0849915162733305E-2</v>
          </cell>
          <cell r="V512">
            <v>2.5861319159217206E-2</v>
          </cell>
          <cell r="W512">
            <v>2.5803267708902483E-2</v>
          </cell>
          <cell r="X512">
            <v>5.3263812293191617E-2</v>
          </cell>
          <cell r="Y512">
            <v>3.7399101843963438E-2</v>
          </cell>
          <cell r="AB512">
            <v>4.4564993476618832E-2</v>
          </cell>
          <cell r="AC512">
            <v>7.9010153692504026E-2</v>
          </cell>
          <cell r="AD512">
            <v>4.0669618201736514E-2</v>
          </cell>
          <cell r="AE512">
            <v>0.04</v>
          </cell>
          <cell r="AG512">
            <v>0.04</v>
          </cell>
          <cell r="AH512">
            <v>0.04</v>
          </cell>
          <cell r="AI512">
            <v>0.04</v>
          </cell>
          <cell r="AJ512">
            <v>0.04</v>
          </cell>
          <cell r="AP512">
            <v>-2.0300998640348823E-2</v>
          </cell>
          <cell r="AQ512">
            <v>-2.548139342082623E-2</v>
          </cell>
          <cell r="AR512">
            <v>2.1504862488351532E-2</v>
          </cell>
          <cell r="AS512">
            <v>4.9762872000346271E-2</v>
          </cell>
          <cell r="AT512">
            <v>3.7999999999999999E-2</v>
          </cell>
          <cell r="AU512">
            <v>3.7999999999999999E-2</v>
          </cell>
          <cell r="AV512">
            <v>3.7999999999999999E-2</v>
          </cell>
          <cell r="AW512">
            <v>3.7999999999999999E-2</v>
          </cell>
          <cell r="AX512">
            <v>3.7999999999999999E-2</v>
          </cell>
          <cell r="AY512">
            <v>3.7999999999999999E-2</v>
          </cell>
          <cell r="AZ512">
            <v>3.7999999999999999E-2</v>
          </cell>
          <cell r="BA512">
            <v>3.7999999999999999E-2</v>
          </cell>
          <cell r="BB512">
            <v>3.7999999999999999E-2</v>
          </cell>
          <cell r="BC512">
            <v>3.7999999999999999E-2</v>
          </cell>
          <cell r="BD512">
            <v>3.7999999999999999E-2</v>
          </cell>
          <cell r="BE512">
            <v>3.7999999999999999E-2</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agement case"/>
      <sheetName val="Bid case"/>
      <sheetName val="Aggressive"/>
      <sheetName val="Pessimistic"/>
      <sheetName val="White label"/>
      <sheetName val="Phantom"/>
      <sheetName val="3G"/>
      <sheetName val="Numbers from DCI"/>
      <sheetName val="Cover"/>
      <sheetName val="A"/>
      <sheetName val="Data"/>
      <sheetName val="B"/>
      <sheetName val="Financial model"/>
      <sheetName val="D"/>
      <sheetName val="Valuation model"/>
      <sheetName val="Pro Forma Financial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amp; Lost"/>
      <sheetName val="Summary TTM 6-30"/>
      <sheetName val="Summary TTM 3-31"/>
      <sheetName val="Summary - 2008"/>
      <sheetName val="Summary - 2007"/>
      <sheetName val="Summary - 2006"/>
      <sheetName val="2008"/>
      <sheetName val="2007"/>
      <sheetName val="2006"/>
      <sheetName val="Consol view"/>
      <sheetName val="EPS Growth"/>
      <sheetName val="TTA"/>
      <sheetName val="SBU Summarie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 0794"/>
      <sheetName val="AUDIT"/>
      <sheetName val="WA #1"/>
    </sheetNames>
    <sheetDataSet>
      <sheetData sheetId="0"/>
      <sheetData sheetId="1"/>
      <sheetData sheetId="2"/>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rger"/>
      <sheetName val="Finmodel"/>
      <sheetName val="acquisitions"/>
      <sheetName val="Pamida"/>
      <sheetName val="Overview"/>
      <sheetName val="Mults"/>
      <sheetName val="Struc"/>
      <sheetName val="Bad Debt Charts"/>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ntory Comp"/>
      <sheetName val="graph"/>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I data"/>
      <sheetName val="commercial construction"/>
      <sheetName val="crack spreads"/>
      <sheetName val="pump valve vs interest rates"/>
      <sheetName val="new orders"/>
      <sheetName val="Process Control Inventory level"/>
      <sheetName val="NAHB"/>
      <sheetName val="oil majors huge 1st quarter"/>
      <sheetName val="New Housing Starts Actual"/>
      <sheetName val="NAPM and EIC"/>
      <sheetName val="Capacity Utilization"/>
      <sheetName val="Crack Spread"/>
      <sheetName val="Euro 11 Industrial Confidence"/>
      <sheetName val="Worldwide oil Capex spending"/>
      <sheetName val="Rig Counts"/>
      <sheetName val="NAPM"/>
      <sheetName val="Parker Hannifin vs NAPM"/>
      <sheetName val="IFO Manufacturing Business Clim"/>
      <sheetName val="Leading Economic Indicators"/>
      <sheetName val="Confidence Indicators"/>
      <sheetName val="Japan Tankan Manufacturing surv"/>
      <sheetName val="Industrial Production"/>
      <sheetName val="real industrial production"/>
      <sheetName val="New Orders-Capital Goods"/>
      <sheetName val="Chemical Industry Cap-ex"/>
      <sheetName val="Major Oil companies cap-ex"/>
      <sheetName val="Chemical-Specialty Index"/>
      <sheetName val="Chemical-Major Diversified Inde"/>
      <sheetName val="Chemical-Agriculture Index"/>
      <sheetName val="PC Index vs. FactSet F1250 inde"/>
      <sheetName val="S&amp;P 400 and 600"/>
    </sheetNames>
    <sheetDataSet>
      <sheetData sheetId="0"/>
      <sheetData sheetId="1">
        <row r="3">
          <cell r="A3">
            <v>31078</v>
          </cell>
        </row>
      </sheetData>
      <sheetData sheetId="2">
        <row r="3">
          <cell r="A3">
            <v>33606</v>
          </cell>
        </row>
      </sheetData>
      <sheetData sheetId="3"/>
      <sheetData sheetId="4">
        <row r="7">
          <cell r="D7">
            <v>31077</v>
          </cell>
          <cell r="G7">
            <v>31077</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sheetName val="Data"/>
      <sheetName val="Recent Data"/>
      <sheetName val="Confidence 1970"/>
      <sheetName val="Confidence 1984"/>
      <sheetName val="Expectations 1970"/>
      <sheetName val="Expectations 1984"/>
      <sheetName val="Present Sit 1970"/>
      <sheetName val="Present Sit 1984"/>
      <sheetName val="Current Bus 1970"/>
      <sheetName val="Current Empl 1970"/>
      <sheetName val="Future Bus 1970"/>
      <sheetName val="Future Empl 1970"/>
      <sheetName val="ES1 (5)"/>
      <sheetName val="ES1 (4)"/>
      <sheetName val="Chart1 (3)"/>
      <sheetName val="ES1 (3)"/>
      <sheetName val="ES2 (2)"/>
      <sheetName val="ES1 (2)"/>
      <sheetName val="ES Sum"/>
      <sheetName val="EFS"/>
      <sheetName val="ES1"/>
      <sheetName val="ES2"/>
      <sheetName val="Pres Sit"/>
      <sheetName val="Chart1 (2)"/>
      <sheetName val="Chart3"/>
      <sheetName val="Chart1"/>
      <sheetName val="Char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 #1"/>
      <sheetName val="UN #1"/>
      <sheetName val="UN #2"/>
      <sheetName val="UN #3"/>
      <sheetName val="Recon"/>
      <sheetName val="RECONCILIATION"/>
      <sheetName val="UNPAID"/>
      <sheetName val="CK REC-TPA"/>
      <sheetName val="CK REC-SAFETY"/>
      <sheetName val="AP WIRE REQ"/>
      <sheetName val="AP CK REQ"/>
      <sheetName val="FAX-D ICKES-WKLY"/>
      <sheetName val="FAX-D ICKES-WKLY (2)"/>
      <sheetName val="FAX-D ICKES-RPTS"/>
      <sheetName val="FAX-K TRAYLAR"/>
      <sheetName val="FAX-D. KLEMENHAG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ERSEDED"/>
      <sheetName val="Sheet3"/>
      <sheetName val="FINALUS$"/>
      <sheetName val="CAPERFORM"/>
      <sheetName val="CAPERFORM $"/>
      <sheetName val="IFO$"/>
      <sheetName val="Sheet1"/>
      <sheetName val="Sheet2"/>
      <sheetName val="FINALPHP"/>
    </sheetNames>
    <sheetDataSet>
      <sheetData sheetId="0"/>
      <sheetData sheetId="1"/>
      <sheetData sheetId="2"/>
      <sheetData sheetId="3"/>
      <sheetData sheetId="4"/>
      <sheetData sheetId="5"/>
      <sheetData sheetId="6"/>
      <sheetData sheetId="7"/>
      <sheetData sheetId="8" refreshError="1">
        <row r="27">
          <cell r="G27">
            <v>32000</v>
          </cell>
        </row>
      </sheetData>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5"/>
      <sheetName val="POWER5.XLA"/>
      <sheetName val="pellet"/>
      <sheetName val="Inputs"/>
      <sheetName val="Deal Matrix"/>
      <sheetName val="Model Driver"/>
      <sheetName val="INPUT"/>
      <sheetName val="Lookup"/>
      <sheetName val="Contents"/>
      <sheetName val="Insulin Sales - NA"/>
      <sheetName val="Business_Model"/>
      <sheetName val="Insulin Sales - EU"/>
      <sheetName val="Insulin Sales - Japan"/>
      <sheetName val="Buyers Competitors (2)"/>
      <sheetName val="Trial Balance"/>
      <sheetName val="GL Detail"/>
      <sheetName val="Pro Forma"/>
      <sheetName val="\Applications\Microsoft Office "/>
      <sheetName val="Macros"/>
      <sheetName val="Debt"/>
      <sheetName val="Sales - Report First"/>
      <sheetName val="Tecua"/>
      <sheetName val="URI"/>
      <sheetName val="Test"/>
      <sheetName val="Mapping"/>
      <sheetName val="COMBINED"/>
      <sheetName val="Cases"/>
      <sheetName val="Main"/>
      <sheetName val="Set-up"/>
      <sheetName val="#REF"/>
      <sheetName val="Rev Tracker"/>
      <sheetName val="Graph"/>
      <sheetName val="GER IFO vs Const"/>
      <sheetName val="Europe sales Graph"/>
      <sheetName val="EU Ind vs EU Cons"/>
      <sheetName val="merger"/>
      <sheetName val="rank"/>
      <sheetName val="GER_IFO_vs_Const"/>
      <sheetName val="Europe_sales_Graph"/>
      <sheetName val="EU_Ind_vs_EU_Cons"/>
      <sheetName val="POWER5_XLA"/>
      <sheetName val="Main Model"/>
      <sheetName val="Newer version"/>
      <sheetName val="Consolidated"/>
      <sheetName val="AcqIS"/>
      <sheetName val="AcqBSCF"/>
      <sheetName val="ASSUMPT"/>
      <sheetName val="Contract_Details"/>
      <sheetName val="BASE DATA"/>
      <sheetName val="proforma BS"/>
      <sheetName val="Stock Analysis"/>
      <sheetName val="Company summary items"/>
      <sheetName val="synthgraph"/>
      <sheetName val="Vergleichswerte"/>
      <sheetName val="Pro Forma Income Statement"/>
      <sheetName val="Assum"/>
      <sheetName val="Aggregation"/>
      <sheetName val="General"/>
      <sheetName val="S&amp;U"/>
      <sheetName val="Debt &amp; Interest"/>
      <sheetName val="McKinley P&amp;L"/>
      <sheetName val=" PT 08"/>
      <sheetName val=" PT 07"/>
      <sheetName val=" PT 11"/>
      <sheetName val=" PT 10"/>
      <sheetName val=" PT 12"/>
      <sheetName val=" PT 13"/>
      <sheetName val=" PT 09"/>
      <sheetName val=" PT 01"/>
      <sheetName val=" PT 04"/>
      <sheetName val=" PT 05"/>
      <sheetName val=" PT 03"/>
      <sheetName val="Assumptions"/>
      <sheetName val="Overheads"/>
      <sheetName val="Données Spéc."/>
      <sheetName val="PV - CTLM"/>
      <sheetName val="PV - MTLK"/>
      <sheetName val="Deal Info &amp; Print Menu"/>
      <sheetName val="Product Trends"/>
      <sheetName val="EBITDA Bridge"/>
      <sheetName val="WC analytics (+data pages)"/>
      <sheetName val="Structures"/>
      <sheetName val="YEAR 1 "/>
      <sheetName val="Sched A9"/>
      <sheetName val="cd_Data"/>
      <sheetName val="yc_Formula"/>
      <sheetName val="Historical Actuals"/>
      <sheetName val="Tables"/>
      <sheetName val="Emory Vols Jan-Dec 2006"/>
      <sheetName val="Sheet1"/>
      <sheetName val="Pro Forma Credit "/>
      <sheetName val="Entrada Dados"/>
      <sheetName val="ENERGIA"/>
      <sheetName val="OPR"/>
      <sheetName val="Capital Expenditure Input Sheet"/>
      <sheetName val="Operating Expense Input Sheet"/>
      <sheetName val="Control"/>
      <sheetName val="Comet Reference Tab"/>
      <sheetName val="2000 Activity"/>
      <sheetName val="total Commonwealth"/>
      <sheetName val="INFO"/>
      <sheetName val="WKSHT"/>
      <sheetName val="CHK REQ"/>
      <sheetName val="SW 212218"/>
      <sheetName val="N.TX - 1997"/>
      <sheetName val="Customize Your Invoice"/>
      <sheetName val="SummaryP&amp;L"/>
      <sheetName val="Cover"/>
      <sheetName val="Assump"/>
      <sheetName val="CF"/>
      <sheetName val="AssumptionsGroup"/>
      <sheetName val="Scenario Management"/>
      <sheetName val="P&amp;L"/>
      <sheetName val="Cap"/>
      <sheetName val=" Cash Flow"/>
      <sheetName val=" P&amp;L-Projection"/>
      <sheetName val="SHELL"/>
      <sheetName val="S&amp;P"/>
      <sheetName val="LBO"/>
      <sheetName val="Active"/>
      <sheetName val="Currency"/>
      <sheetName val="Dividend Analysis Assumptions"/>
      <sheetName val="Drivers"/>
      <sheetName val="AL1"/>
      <sheetName val="General Assump"/>
      <sheetName val="Performance"/>
      <sheetName val="DCF"/>
      <sheetName val="FCC0504"/>
      <sheetName val="Multiples.Summary"/>
      <sheetName val="Comps"/>
      <sheetName val="Ass"/>
      <sheetName val="Labor"/>
      <sheetName val="CSI"/>
      <sheetName val="IS &amp; CF"/>
      <sheetName val="WACC"/>
      <sheetName val="DCF_a"/>
      <sheetName val="CASH FLOW MONTH FC"/>
      <sheetName val="Inc Stmt MONTH FC"/>
      <sheetName val="BS ASSETS FC"/>
      <sheetName val="Calendar"/>
      <sheetName val="Royal Carib. Model"/>
      <sheetName val="Summary"/>
      <sheetName val="List"/>
      <sheetName val="CloseTable"/>
      <sheetName val="CloseTable Prior"/>
      <sheetName val="Co List"/>
      <sheetName val="P"/>
      <sheetName val="Annual"/>
      <sheetName val="BIS LIST-NTH 18"/>
      <sheetName val="Drop Down Lists"/>
      <sheetName val="SegAutos"/>
      <sheetName val="SCIMED Old"/>
      <sheetName val="QuartRev"/>
      <sheetName val="//na1.salesforce.com/Applicatio"/>
      <sheetName val="\\sfdc\DFS\Applications\Microso"/>
      <sheetName val="C_FB"/>
      <sheetName val="PF_IMP2"/>
      <sheetName val="FB"/>
      <sheetName val="MGMT_IS"/>
      <sheetName val="C_TOR"/>
      <sheetName val="NYN_91"/>
      <sheetName val="STL"/>
      <sheetName val="D &amp; A"/>
      <sheetName val="Salaries"/>
      <sheetName val="Analysis"/>
      <sheetName val="Cell Links"/>
      <sheetName val="EXTRACT"/>
      <sheetName val="chad10 June02"/>
      <sheetName val="chad12 Dec02"/>
      <sheetName val="chad4"/>
      <sheetName val="DATA"/>
      <sheetName val="\J\Applications\Microsoft Offic"/>
      <sheetName val="E&amp;Y Format"/>
      <sheetName val="CALCULATIONS"/>
      <sheetName val="Print Controls"/>
      <sheetName val="Input Page"/>
      <sheetName val="Calcs"/>
      <sheetName val="TargIS"/>
      <sheetName val="Fees"/>
      <sheetName val="2000_Activity"/>
      <sheetName val="total_Commonwealth"/>
      <sheetName val="CHK_REQ"/>
      <sheetName val="SW_212218"/>
      <sheetName val="N_TX_-_1997"/>
      <sheetName val="Customize_Your_Invoice"/>
      <sheetName val="Sales_-_Report_First"/>
      <sheetName val="Daily Sales"/>
      <sheetName val="Parameter"/>
      <sheetName val="INÍCIO_OPER"/>
      <sheetName val="BRSW"/>
      <sheetName val="sal"/>
      <sheetName val="check"/>
      <sheetName val="[POWER5.XLA]__qmaxsolutions_254"/>
      <sheetName val="Cap Sheet"/>
      <sheetName val="Share Prices"/>
      <sheetName val="O1"/>
      <sheetName val="GL_Detail"/>
      <sheetName val="\Applications\Microsoft_Office_"/>
      <sheetName val="Pro_Forma"/>
      <sheetName val="//aodocs.altirnao.com/webdav/PC"/>
      <sheetName val="//localhost/webdav/PCPK8Cq7c4LY"/>
      <sheetName val="//localhost/webdav/PCPQism4gC0V"/>
      <sheetName val="//localhost/FY%202015%20Close/F"/>
      <sheetName val="//aodocs.altirnao.com/webdav/PD"/>
      <sheetName val="//localhost/webdav/PCPyKv40Lr9R"/>
      <sheetName val="IS_&amp;_CF"/>
      <sheetName val="Inputs &amp; Pro Formas"/>
      <sheetName val="Main_Model"/>
      <sheetName val="Newer_version"/>
      <sheetName val="Footnotes"/>
      <sheetName val="input for decending analysis"/>
      <sheetName val="BUDGET99"/>
      <sheetName val="Model Summary"/>
      <sheetName val="Purchase vs. Rights"/>
      <sheetName val="CIH Sensitivities"/>
      <sheetName val="Tables for Memo Update 2-9-09"/>
      <sheetName val="Consolidated Financials"/>
      <sheetName val="Equity Index"/>
      <sheetName val="Model"/>
      <sheetName val="POWER5_XLA1"/>
      <sheetName val="Rev_Tracker"/>
      <sheetName val="proforma_BS"/>
      <sheetName val="Stock_Analysis"/>
      <sheetName val="Company_summary_items"/>
      <sheetName val="Pro_Forma_Income_Statement"/>
      <sheetName val="Debt_&amp;_Interest"/>
      <sheetName val="McKinley_P&amp;L"/>
      <sheetName val="_PT_08"/>
      <sheetName val="_PT_07"/>
      <sheetName val="_PT_11"/>
      <sheetName val="_PT_10"/>
      <sheetName val="_PT_12"/>
      <sheetName val="_PT_13"/>
      <sheetName val="_PT_09"/>
      <sheetName val="_PT_01"/>
      <sheetName val="_PT_04"/>
      <sheetName val="_PT_05"/>
      <sheetName val="_PT_03"/>
      <sheetName val="Données_Spéc_"/>
      <sheetName val="PV_-_CTLM"/>
      <sheetName val="PV_-_MTLK"/>
      <sheetName val="Deal_Info_&amp;_Print_Menu"/>
      <sheetName val="Product_Trends"/>
      <sheetName val="EBITDA_Bridge"/>
      <sheetName val="WC_analytics_(+data_pages)"/>
      <sheetName val="YEAR_1_"/>
      <sheetName val="Sched_A9"/>
      <sheetName val="Historical_Actuals"/>
      <sheetName val="Emory_Vols_Jan-Dec_2006"/>
      <sheetName val="Pro_Forma_Credit_"/>
      <sheetName val="Entrada_Dados"/>
      <sheetName val="Capital_Expenditure_Input_Sheet"/>
      <sheetName val="Operating_Expense_Input_Sheet"/>
      <sheetName val="Comet_Reference_Tab"/>
      <sheetName val="GER_IFO_vs_Const1"/>
      <sheetName val="Europe_sales_Graph1"/>
      <sheetName val="EU_Ind_vs_EU_Cons1"/>
      <sheetName val="Scenario_Management"/>
      <sheetName val="_Cash_Flow"/>
      <sheetName val="_P&amp;L-Projection"/>
      <sheetName val="Dividend_Analysis_Assumptions"/>
      <sheetName val="Multiples_Summary"/>
      <sheetName val="BASE_DATA"/>
      <sheetName val="Insulin_Sales_-_NA"/>
      <sheetName val="Insulin_Sales_-_EU"/>
      <sheetName val="Insulin_Sales_-_Japan"/>
      <sheetName val="Deal_Matrix"/>
      <sheetName val="Model_Driver"/>
      <sheetName val="chad10_June02"/>
      <sheetName val="chad12_Dec02"/>
      <sheetName val="CASH_FLOW_MONTH_FC"/>
      <sheetName val="Inc_Stmt_MONTH_FC"/>
      <sheetName val="BS_ASSETS_FC"/>
      <sheetName val="General_Assump"/>
      <sheetName val="CloseTable_Prior"/>
      <sheetName val="Co_List"/>
      <sheetName val="Royal_Carib__Model"/>
      <sheetName val="BIS_LIST-NTH_18"/>
      <sheetName val="P&amp;L by Month"/>
      <sheetName val="summ2"/>
      <sheetName val="[POWER5.XLA]__qmaxsolutions_m_2"/>
      <sheetName val="D"/>
      <sheetName val="Drop-DownLists"/>
      <sheetName val="Cashflow Model"/>
      <sheetName val="MACRs"/>
      <sheetName val="US Ops Account Detail"/>
      <sheetName val="[POWER5.XLA][POWER5.XLA][POWER5"/>
      <sheetName val="[POWER5.XLA][POWER5.XLA]\Applic"/>
      <sheetName val="[POWER5.XLA][POWER5.XLA]//na1.s"/>
      <sheetName val="[POWER5.XLA][POWER5.XLA]\\sfdc\"/>
      <sheetName val="[POWER5.XLA]\Applications\Micro"/>
      <sheetName val="[POWER5.XLA]//na1.salesforce.co"/>
      <sheetName val="[POWER5.XLA]\\sfdc\DFS\Applicat"/>
      <sheetName val="//qmaxsolutions-my_sharepoint_c"/>
      <sheetName val="//qmaxsolutions-my_sharepoint_1"/>
      <sheetName val="Main_Model1"/>
      <sheetName val="Newer_version1"/>
      <sheetName val="GL_Detail1"/>
      <sheetName val="Pro_Forma1"/>
      <sheetName val="McKinley_P&amp;L1"/>
      <sheetName val="Pro_Forma_Income_Statement1"/>
      <sheetName val="Deal_Matrix1"/>
      <sheetName val="Model_Driver1"/>
      <sheetName val="Insulin_Sales_-_NA1"/>
      <sheetName val="Insulin_Sales_-_EU1"/>
      <sheetName val="Insulin_Sales_-_Japan1"/>
      <sheetName val="Cost Centers and PMTs"/>
      <sheetName val="KlajaMap"/>
      <sheetName val="DAS &amp; Networking Costs"/>
      <sheetName val="Timber"/>
      <sheetName val="CG Alloc"/>
      <sheetName val="Stock Chart"/>
      <sheetName val="ROCE-WACC.EVtoEBITDA"/>
      <sheetName val="NOC"/>
      <sheetName val="Standalone"/>
      <sheetName val="13001"/>
      <sheetName val="Drop_Down_Lists"/>
      <sheetName val="SCIMED_Old"/>
      <sheetName val="//na1_salesforce_com/Applicatio"/>
      <sheetName val="D_&amp;_A"/>
      <sheetName val="Share_Prices"/>
      <sheetName val="Buyers_Competitors_(2)"/>
      <sheetName val="Trial_Balance"/>
      <sheetName val="Print_Controls"/>
      <sheetName val="Input_Page"/>
      <sheetName val="E&amp;Y_Format"/>
      <sheetName val="Consolidated_Financials"/>
      <sheetName val="Iss. Vol. (Outp.)"/>
      <sheetName val="Industry"/>
      <sheetName val="[POWER5.XLA]//qmaxsolutions-my."/>
      <sheetName val="[POWER5.XLA][POWER5.XLA]//qmaxs"/>
      <sheetName val="[POWER5.XLA][POWER5.XLA]\J\Appl"/>
      <sheetName val="[POWER5.XLA]\J\Applications\Mic"/>
      <sheetName val="T DCF"/>
      <sheetName val="PMO"/>
      <sheetName val="Control Sheet"/>
      <sheetName val="Data sheet"/>
      <sheetName val="Pricing Graphs"/>
      <sheetName val="CoTrans Input Sheet"/>
      <sheetName val="Lookups"/>
      <sheetName val="REPORT"/>
      <sheetName val="Trending Inc Stmt"/>
      <sheetName val="2005"/>
      <sheetName val="Statement of Cash Flows"/>
      <sheetName val="Comps Table"/>
      <sheetName val="Covenant Wksht"/>
      <sheetName val="1-StartingPoint"/>
      <sheetName val="3a-SalesForecastYear1"/>
      <sheetName val="7b-IncomeStatementYrs1-3"/>
      <sheetName val="3b-SalesForecastYrs1-3"/>
      <sheetName val="Fin Flows"/>
      <sheetName val="Marketing Stats"/>
      <sheetName val="BU Logic"/>
      <sheetName val="Challan"/>
      <sheetName val="M"/>
      <sheetName val="G"/>
      <sheetName val="Sources &amp; Uses"/>
      <sheetName val="Rev Build"/>
      <sheetName val="DSM"/>
      <sheetName val="POWER5_XLA2"/>
      <sheetName val="POWER5_XLA3"/>
      <sheetName val="POWER5_XLA4"/>
      <sheetName val="POWER5_XLA5"/>
      <sheetName val="POWER5_XLA6"/>
      <sheetName val="TU"/>
      <sheetName val="POWER5_XLA7"/>
      <sheetName val="WACC Analysis"/>
      <sheetName val="\Users\Dan\Library\Application "/>
      <sheetName val="Asset (VIN) Data"/>
      <sheetName val="00FCST"/>
      <sheetName val="Portfolio Budget"/>
      <sheetName val="Item Data"/>
      <sheetName val="\J\Applications\Microsoft_Offic"/>
      <sheetName val="Equity_Index"/>
      <sheetName val="Combined Divisionals"/>
      <sheetName val="P&amp;L Tables For Report"/>
      <sheetName val="CHARTS for report"/>
      <sheetName val="SOP"/>
      <sheetName val="_Entities"/>
      <sheetName val="_References_1"/>
      <sheetName val="Trk_Mfg"/>
      <sheetName val="Top20"/>
      <sheetName val="Cars"/>
      <sheetName val="Brand"/>
      <sheetName val="Segments"/>
      <sheetName val="Car_Seg"/>
      <sheetName val="Trk_Seg"/>
      <sheetName val="Car_Mfg"/>
      <sheetName val="Corp"/>
      <sheetName val="Corp Brd"/>
      <sheetName val="Trucks"/>
      <sheetName val="Master Comps"/>
      <sheetName val="Share Repurchase Benchmarking"/>
      <sheetName val="BETAS"/>
      <sheetName val="Gastos Detallados Opt"/>
      <sheetName val="MPW"/>
      <sheetName val="Stacked_Column_w_labels"/>
      <sheetName val="CoCos Output Sheet"/>
      <sheetName val="CRITERIA1"/>
      <sheetName val="v_headers"/>
      <sheetName val="Sales_-_Report_First1"/>
      <sheetName val="\Applications\Microsoft_Office1"/>
      <sheetName val="2000_Activity1"/>
      <sheetName val="total_Commonwealth1"/>
      <sheetName val="CHK_REQ1"/>
      <sheetName val="SW_2122181"/>
      <sheetName val="N_TX_-_19971"/>
      <sheetName val="Customize_Your_Invoice1"/>
      <sheetName val="Daily_Sales"/>
      <sheetName val="Statement_of_Cash_Flows"/>
      <sheetName val="Defaults_App"/>
      <sheetName val="SQL_Std"/>
      <sheetName val="Comp"/>
      <sheetName val="C_B_.4_Installed"/>
      <sheetName val="TSCC"/>
      <sheetName val="commercial construction"/>
      <sheetName val="crack spreads"/>
      <sheetName val="new orders"/>
      <sheetName val="IFO Manufacturing Business Clim"/>
      <sheetName val="Projections"/>
      <sheetName val="Lease summary"/>
      <sheetName val="A CUENTA"/>
      <sheetName val="Risc Financiero"/>
      <sheetName val="Revenue"/>
      <sheetName val="Lookup Tables"/>
      <sheetName val="FX Rates"/>
      <sheetName val="Config"/>
      <sheetName val="P_L_Jan"/>
      <sheetName val="P_L_Feb"/>
      <sheetName val="P_L_Mar"/>
      <sheetName val="P_L_Apr"/>
      <sheetName val="P_L_May"/>
      <sheetName val="P_L_Jun"/>
      <sheetName val="P_L_Jul"/>
      <sheetName val="P_L_Aug"/>
      <sheetName val="P_L_Sep"/>
      <sheetName val="P_L_Oct"/>
      <sheetName val="P_L_Nov"/>
      <sheetName val="P_L_Dec"/>
      <sheetName val="All_Brands"/>
      <sheetName val="Lipoflavonoid"/>
      <sheetName val="Florajen"/>
      <sheetName val="CertainDri"/>
      <sheetName val="Cystex"/>
      <sheetName val="Absorbine"/>
      <sheetName val="Albolene"/>
      <sheetName val="AntiMonkeyButt"/>
      <sheetName val="Non_Branded_000"/>
      <sheetName val="2018 All_Brands"/>
      <sheetName val="2018 Lipoflavonoid"/>
      <sheetName val="2018 Florajen"/>
      <sheetName val="2018 CertainDri"/>
      <sheetName val="2018 Cystex"/>
      <sheetName val="2018 Absorbine"/>
      <sheetName val="2018 Albolene"/>
      <sheetName val="2018 AntiMonkeyButt"/>
      <sheetName val="2018 Non_Branded_000"/>
      <sheetName val="Rexall Sundown"/>
      <sheetName val="SD and NB Magazine"/>
      <sheetName val="Data Input"/>
      <sheetName val="Exhibits"/>
      <sheetName val="Menus"/>
      <sheetName val="Sec"/>
      <sheetName val="BS"/>
      <sheetName val="Categories"/>
      <sheetName val="Strategic"/>
      <sheetName val="_CIQHiddenCacheSheet"/>
      <sheetName val="Financial"/>
      <sheetName val="Details"/>
      <sheetName val="Warr"/>
      <sheetName val="OP Sum"/>
      <sheetName val="CGSgm2"/>
      <sheetName val="CGSsp"/>
      <sheetName val="Factors"/>
      <sheetName val="Sales"/>
      <sheetName val="Issue Log"/>
      <sheetName val="Sheet9"/>
      <sheetName val="Asset Transfer_Screen Shot"/>
      <sheetName val="Asset Proposal List"/>
      <sheetName val="Asset Proposal-Screen Shots"/>
      <sheetName val="Data Import Template"/>
      <sheetName val="New Asset List"/>
      <sheetName val="New Asset_Screen Shots"/>
      <sheetName val="FAMAsset_as of 12.31.18"/>
      <sheetName val="Insulin_Sales_-_NA2"/>
      <sheetName val="Insulin_Sales_-_EU2"/>
      <sheetName val="Insulin_Sales_-_Japan2"/>
      <sheetName val="McKinley_P&amp;L2"/>
      <sheetName val="Pro_Forma_Income_Statement2"/>
      <sheetName val="Capital_Expenditure_Input_Shee1"/>
      <sheetName val="Operating_Expense_Input_Sheet1"/>
      <sheetName val="Pro_Forma_Credit_1"/>
      <sheetName val="Main_Model2"/>
      <sheetName val="Newer_version2"/>
      <sheetName val="Entrada_Dados1"/>
      <sheetName val="General_Assump1"/>
      <sheetName val="GER_IFO_vs_Const2"/>
      <sheetName val="Europe_sales_Graph2"/>
      <sheetName val="EU_Ind_vs_EU_Cons2"/>
      <sheetName val="Scenario_Management1"/>
      <sheetName val="_Cash_Flow1"/>
      <sheetName val="_P&amp;L-Projection1"/>
      <sheetName val="Rev_Tracker1"/>
      <sheetName val="BASE_DATA1"/>
      <sheetName val="proforma_BS1"/>
      <sheetName val="Stock_Analysis1"/>
      <sheetName val="Company_summary_items1"/>
      <sheetName val="GL_Detail2"/>
      <sheetName val="Pro_Forma2"/>
      <sheetName val="Debt_&amp;_Interest1"/>
      <sheetName val="_PT_081"/>
      <sheetName val="_PT_071"/>
      <sheetName val="_PT_111"/>
      <sheetName val="_PT_101"/>
      <sheetName val="_PT_121"/>
      <sheetName val="_PT_131"/>
      <sheetName val="_PT_091"/>
      <sheetName val="_PT_011"/>
      <sheetName val="_PT_041"/>
      <sheetName val="_PT_051"/>
      <sheetName val="_PT_031"/>
      <sheetName val="Données_Spéc_1"/>
      <sheetName val="PV_-_CTLM1"/>
      <sheetName val="PV_-_MTLK1"/>
      <sheetName val="Deal_Info_&amp;_Print_Menu1"/>
      <sheetName val="Product_Trends1"/>
      <sheetName val="EBITDA_Bridge1"/>
      <sheetName val="WC_analytics_(+data_pages)1"/>
      <sheetName val="YEAR_1_1"/>
      <sheetName val="Sched_A91"/>
      <sheetName val="Historical_Actuals1"/>
      <sheetName val="Emory_Vols_Jan-Dec_20061"/>
      <sheetName val="Comet_Reference_Tab1"/>
      <sheetName val="Deal_Matrix2"/>
      <sheetName val="Model_Driver2"/>
      <sheetName val="Dividend_Analysis_Assumptions1"/>
      <sheetName val="Multiples_Summary1"/>
      <sheetName val="IS_&amp;_CF1"/>
      <sheetName val="CASH_FLOW_MONTH_FC1"/>
      <sheetName val="Inc_Stmt_MONTH_FC1"/>
      <sheetName val="BS_ASSETS_FC1"/>
      <sheetName val="CloseTable_Prior1"/>
      <sheetName val="Co_List1"/>
      <sheetName val="Royal_Carib__Model1"/>
      <sheetName val="BIS_LIST-NTH_181"/>
      <sheetName val="chad10_June021"/>
      <sheetName val="chad12_Dec021"/>
      <sheetName val="//qmaxsolutions-my_sharepoint_2"/>
      <sheetName val="//aodocs_altirnao_com/webdav/PC"/>
      <sheetName val="//aodocs_altirnao_com/webdav/PD"/>
      <sheetName val="Cap_Sheet"/>
      <sheetName val="US_Ops_Account_Detail"/>
      <sheetName val="Cashflow_Model"/>
      <sheetName val="[POWER5_XLA][POWER5_XLA][POWER5"/>
      <sheetName val="[POWER5_XLA][POWER5_XLA]\Applic"/>
      <sheetName val="[POWER5_XLA][POWER5_XLA]//na1_s"/>
      <sheetName val="[POWER5_XLA][POWER5_XLA]\\sfdc\"/>
      <sheetName val="[POWER5_XLA]\Applications\Micro"/>
      <sheetName val="[POWER5_XLA]//na1_salesforce_co"/>
      <sheetName val="[POWER5_XLA]\\sfdc\DFS\Applicat"/>
      <sheetName val="Model_Summary"/>
      <sheetName val="Purchase_vs__Rights"/>
      <sheetName val="CIH_Sensitivities"/>
      <sheetName val="Tables_for_Memo_Update_2-9-09"/>
      <sheetName val="Power &amp; Fuel(SMS)"/>
      <sheetName val="LC PF"/>
      <sheetName val="Elements"/>
      <sheetName val="Sheet2"/>
      <sheetName val="Otherdebt"/>
      <sheetName val="Backlog"/>
      <sheetName val="FIRE ALARM"/>
      <sheetName val="Summary Exhibit II"/>
      <sheetName val="\Applications\Micro"/>
      <sheetName val="//na1.salesforce.co"/>
      <sheetName val="\\sfdc\DFS\Applicat"/>
      <sheetName val="//qmaxsolutions-my."/>
      <sheetName val="[POWER5.XLA][POWER5"/>
      <sheetName val="[POWER5.XLA]\Applic"/>
      <sheetName val="[POWER5.XLA]//na1.s"/>
      <sheetName val="[POWER5.XLA]\\sfdc\"/>
      <sheetName val="[POWER5.XLA]//qmaxs"/>
      <sheetName val="[POWER5.XLA]\J\Appl"/>
      <sheetName val="\J\Applications\Mic"/>
      <sheetName val="[POWER5"/>
      <sheetName val="2012"/>
      <sheetName val="Sales Forecast"/>
      <sheetName val="Buyers_Competitors_(2)1"/>
      <sheetName val="Trial_Balance1"/>
      <sheetName val="Drop_Down_Lists1"/>
      <sheetName val="SCIMED_Old1"/>
      <sheetName val="//na1_salesforce_com/Applicati1"/>
      <sheetName val="Print_Controls1"/>
      <sheetName val="Input_Page1"/>
      <sheetName val="E&amp;Y_Format1"/>
      <sheetName val="D_&amp;_A1"/>
      <sheetName val="Share_Prices1"/>
      <sheetName val="Consolidated_Financials1"/>
      <sheetName val="Inputs_&amp;_Pro_Formas"/>
      <sheetName val="ROCE-WACC_EVtoEBITDA"/>
      <sheetName val="CG_Alloc"/>
      <sheetName val="[POWER5_XLA]//qmaxsolutions-my_"/>
      <sheetName val="[POWER5_XLA][POWER5_XLA]//qmaxs"/>
      <sheetName val="[POWER5_XLA][POWER5_XLA]\J\Appl"/>
      <sheetName val="[POWER5_XLA]\J\Applications\Mic"/>
      <sheetName val="P&amp;L_by_Month"/>
      <sheetName val="T_DCF"/>
      <sheetName val="input_for_decending_analysis"/>
      <sheetName val="Fin_Flows"/>
      <sheetName val="Marketing_Stats"/>
      <sheetName val="Cost_Centers_and_PMTs"/>
      <sheetName val="DAS_&amp;_Networking_Costs"/>
      <sheetName val="Iss__Vol__(Outp_)"/>
      <sheetName val="Stock_Chart"/>
      <sheetName val="Comps_Table"/>
      <sheetName val="Control_Sheet"/>
      <sheetName val="Data_sheet"/>
      <sheetName val="Covenant_Wksht"/>
      <sheetName val="Sources_&amp;_Uses"/>
      <sheetName val="Trending_Inc_Stmt"/>
      <sheetName val="2018_All_Brands"/>
      <sheetName val="2018_Lipoflavonoid"/>
      <sheetName val="2018_Florajen"/>
      <sheetName val="2018_CertainDri"/>
      <sheetName val="2018_Cystex"/>
      <sheetName val="2018_Absorbine"/>
      <sheetName val="2018_Albolene"/>
      <sheetName val="2018_AntiMonkeyButt"/>
      <sheetName val="2018_Non_Branded_000"/>
      <sheetName val="\Users\Dan\Library\Application_"/>
      <sheetName val="Soybasis"/>
      <sheetName val="WS_App"/>
      <sheetName val="SummaryTax"/>
      <sheetName val="APR"/>
      <sheetName val="AUG"/>
      <sheetName val="DEC"/>
      <sheetName val="FEB"/>
      <sheetName val="JUL"/>
      <sheetName val="JUN"/>
      <sheetName val="MAR"/>
      <sheetName val="MAY"/>
      <sheetName val="SEP"/>
      <sheetName val="[POWER5.XLA]__qmaxsolutions_m_5"/>
      <sheetName val="[POWER5.XLA]__qmaxsolutions_m_3"/>
      <sheetName val="novmar actuals"/>
      <sheetName val="06-030 Capital Gains and Losses"/>
      <sheetName val="Area by JC"/>
      <sheetName val="Scatter"/>
      <sheetName val="Lists"/>
      <sheetName val="Debt Amortization"/>
      <sheetName val="Vector Inputs"/>
      <sheetName val="[POWER5.XLA]__qmaxsolutions_m_4"/>
      <sheetName val="[POWER5.XLA]__qmaxsolutions_m_6"/>
      <sheetName val="[POWER5.XLA]__qmaxsolutions_m_8"/>
      <sheetName val="[POWER5.XLA]__qmaxsolutions_m_7"/>
      <sheetName val="[POWER5.XLA]__qmaxsolutions_m_9"/>
      <sheetName val="[POWER5.XLA]__qmaxsolutions__10"/>
      <sheetName val="[POWER5.XLA]__qmaxsolutions__11"/>
      <sheetName val="[POWER5.XLA]__qmaxsolutions__12"/>
      <sheetName val="[POWER5.XLA]__qmaxsolutions__13"/>
      <sheetName val="[POWER5.XLA]__qmaxsolutions__14"/>
      <sheetName val="Cash flow worksheet"/>
      <sheetName val="Inc Stmt"/>
      <sheetName val="Bal Sht"/>
      <sheetName val="Data Validation"/>
      <sheetName val="2015 Forecast"/>
      <sheetName val="Gross Margin Build"/>
      <sheetName val="Output Model"/>
      <sheetName val="Names"/>
      <sheetName val="Tax_Stock deal"/>
      <sheetName val="Tax_Asset deal"/>
      <sheetName val="Tax_S Corp"/>
      <sheetName val="IT"/>
      <sheetName val="CBC"/>
      <sheetName val="GT_Custom"/>
      <sheetName val="Financial Request List"/>
      <sheetName val="Tax Request List"/>
      <sheetName val="Cash proof"/>
      <sheetName val="TB - IS"/>
      <sheetName val="TB BS"/>
      <sheetName val="GT Discussion&gt;"/>
      <sheetName val="AR_Aging"/>
      <sheetName val="COR - SoftwareHardware Maint"/>
      <sheetName val="COR - Consultants"/>
      <sheetName val="COR - Co hosting"/>
      <sheetName val="Opex-Professional services"/>
      <sheetName val="GT Custom"/>
      <sheetName val="WC2 (2)"/>
      <sheetName val="Proforma"/>
      <sheetName val="[POWER5.XLA]__qmaxsolutions__21"/>
      <sheetName val="[POWER5.XLA]__qmaxsolutions__15"/>
      <sheetName val="[POWER5.XLA]__qmaxsolutions__16"/>
      <sheetName val="[POWER5.XLA]__qmaxsolutions__17"/>
      <sheetName val="[POWER5.XLA]__qmaxsolutions__18"/>
      <sheetName val="[POWER5.XLA]__qmaxsolutions__19"/>
      <sheetName val="[POWER5.XLA]__qmaxsolutions__20"/>
      <sheetName val="\Applic"/>
      <sheetName val="//na1.s"/>
      <sheetName val="\\sfdc\"/>
      <sheetName val="//qmaxs"/>
      <sheetName val="\J\Appl"/>
      <sheetName val="Listing"/>
      <sheetName val="useless"/>
      <sheetName val="[POWER5.XLA]__qmaxsolutions__25"/>
      <sheetName val="[POWER5.XLA]__qmaxsolutions__22"/>
      <sheetName val="[POWER5.XLA]__qmaxsolutions__23"/>
      <sheetName val="[POWER5.XLA]__qmaxsolutions__24"/>
      <sheetName val="Balance"/>
      <sheetName val="Employee Data"/>
      <sheetName val="[POWER5.XLA]__qmaxsolutions__26"/>
      <sheetName val="Actual"/>
      <sheetName val="AOP Summary-2"/>
      <sheetName val="PLShell"/>
      <sheetName val="Maintenance"/>
      <sheetName val="Regression"/>
      <sheetName val="ISQ LBO - Full Company"/>
      <sheetName val="BroglDelta"/>
      <sheetName val="BroglDepoFidu"/>
      <sheetName val="BroglSGT"/>
      <sheetName val="football_field"/>
      <sheetName val="investment- acounting"/>
      <sheetName val="Vol Contr 2013-2016"/>
      <sheetName val="Cash+"/>
      <sheetName val="Program Loss Control"/>
      <sheetName val="Dividend IPORecap Analysis"/>
      <sheetName val="[POWER5.XLA]_Applications_Mic_2"/>
      <sheetName val="[POWER5.XLA]__na1_salesforce__2"/>
      <sheetName val="[POWER5.XLA]__sfdc_DFS_Applic_2"/>
      <sheetName val="[POWER5.XLA]_J_Applications_M_2"/>
      <sheetName val="01"/>
      <sheetName val="Cover Page"/>
      <sheetName val="Transmittal Letter"/>
      <sheetName val="Disclaimer"/>
      <sheetName val="Key Analyses"/>
      <sheetName val="QoE"/>
      <sheetName val="Adjusted Summary P&amp;L"/>
      <sheetName val="NWC"/>
      <sheetName val="NWC Analysis"/>
      <sheetName val="Adjusted NWC Graph"/>
      <sheetName val="DDL"/>
      <sheetName val="GSM Analyses"/>
      <sheetName val="GSM Bridge FY17 - FY18"/>
      <sheetName val="GSM Bridge FY18 - FY19"/>
      <sheetName val="Grace - Alum"/>
      <sheetName val="Grace - LSA"/>
      <sheetName val="Grace - ACH"/>
      <sheetName val="Shell - Alum"/>
      <sheetName val="Shell - LSA"/>
      <sheetName val="Municipal"/>
      <sheetName val="Appendix"/>
      <sheetName val="Detailed IS"/>
      <sheetName val="Balance Sheet Summary"/>
      <sheetName val="Scope Reconciliation"/>
      <sheetName val="Cons (2)"/>
      <sheetName val="Consx"/>
      <sheetName val="GHA orig"/>
      <sheetName val="GHA"/>
      <sheetName val="GCS"/>
      <sheetName val="PC"/>
      <sheetName val="Service Offerings to Top-20"/>
      <sheetName val="Logistics Out. by Region"/>
      <sheetName val="Revenue by Segment"/>
      <sheetName val="Facilities Overview"/>
      <sheetName val="QE17"/>
      <sheetName val="\Users\SSimakova\Library\Caches"/>
      <sheetName val="Outlook"/>
      <sheetName val="DB"/>
      <sheetName val="Insert"/>
      <sheetName val="Case"/>
      <sheetName val="K1DB"/>
      <sheetName val="Equity Database"/>
      <sheetName val="MARKET PRICES"/>
      <sheetName val="RED Forecast"/>
      <sheetName val="TEN side"/>
      <sheetName val="Balance Sheet Standard -Feb"/>
      <sheetName val="Balance Sheet Standard"/>
      <sheetName val="Balance sheet Actual to Budget"/>
      <sheetName val="Balance sheet Actual to Bud Feb"/>
      <sheetName val="April"/>
      <sheetName val="March"/>
      <sheetName val="June"/>
      <sheetName val="July"/>
      <sheetName val="Sept"/>
      <sheetName val="Oct"/>
      <sheetName val="Nov"/>
      <sheetName val="Jan"/>
      <sheetName val="Feb 19"/>
      <sheetName val="Mar 19"/>
      <sheetName val="April 19"/>
      <sheetName val="May 2019"/>
      <sheetName val="June 19"/>
      <sheetName val="July 2019"/>
      <sheetName val="Aug 2019"/>
      <sheetName val="cash flow- Monthly (2)"/>
      <sheetName val="cash flow monthly"/>
      <sheetName val="cash flow YTD "/>
      <sheetName val="Budgeted BS 2018-19"/>
      <sheetName val="cash flow- 2018-19"/>
      <sheetName val="Budget cash flow 2018"/>
      <sheetName val="Environment"/>
      <sheetName val="Index"/>
      <sheetName val="Wound Case"/>
      <sheetName val="Buildup"/>
      <sheetName val="look up"/>
      <sheetName val="TAX_JNLS_2019"/>
      <sheetName val="FalTB"/>
      <sheetName val="MM Mapping"/>
      <sheetName val="Customer split"/>
      <sheetName val="BPC_Upload"/>
      <sheetName val="Depr Amortisation check"/>
      <sheetName val="Working capital"/>
      <sheetName val="Summary Financial Statement"/>
      <sheetName val="Op Balances 2019"/>
      <sheetName val="SQL_App"/>
      <sheetName val="Notices"/>
      <sheetName val="EFASB13 (US-12)"/>
      <sheetName val="chart of accounts"/>
      <sheetName val="GRAPHS"/>
      <sheetName val="B-6 investment"/>
      <sheetName val="Date Listing - Sub"/>
      <sheetName val="Front Sheet"/>
      <sheetName val="Sales_-_Report_First2"/>
      <sheetName val="2000_Activity2"/>
      <sheetName val="total_Commonwealth2"/>
      <sheetName val="CHK_REQ2"/>
      <sheetName val="SW_2122182"/>
      <sheetName val="N_TX_-_19972"/>
      <sheetName val="Customize_Your_Invoice2"/>
      <sheetName val="\J\Applications\Microsoft_Offi1"/>
      <sheetName val="Daily_Sales1"/>
      <sheetName val="[POWER5.XLA]__qmaxsolutions__31"/>
      <sheetName val="[POWER5.XLA]__qmaxsolutions__27"/>
      <sheetName val="[POWER5.XLA]__qmaxsolutions__28"/>
      <sheetName val="[POWER5.XLA]__qmaxsolutions__29"/>
      <sheetName val="[POWER5.XLA]__qmaxsolutions__30"/>
      <sheetName val="[POWER5.XLA]__qmaxsolutions__32"/>
      <sheetName val="[POWER5.XLA]__qmaxsolutions__34"/>
      <sheetName val="[POWER5.XLA]__qmaxsolutions__33"/>
      <sheetName val="[POWER5.XLA]__qmaxsolutions__42"/>
      <sheetName val="[POWER5.XLA]__qmaxsolutions__35"/>
      <sheetName val="[POWER5.XLA]__qmaxsolutions__37"/>
      <sheetName val="[POWER5.XLA]__qmaxsolutions__36"/>
      <sheetName val="[POWER5.XLA]__qmaxsolutions__38"/>
      <sheetName val="[POWER5.XLA]__qmaxsolutions__40"/>
      <sheetName val="[POWER5.XLA]__qmaxsolutions__39"/>
      <sheetName val="[POWER5.XLA]__qmaxsolutions__41"/>
      <sheetName val="[POWER5.XLA]__qmaxsolutions__52"/>
      <sheetName val="[POWER5.XLA]__qmaxsolutions__45"/>
      <sheetName val="[POWER5.XLA]__qmaxsolutions__43"/>
      <sheetName val="[POWER5.XLA]__qmaxsolutions__44"/>
      <sheetName val="[POWER5.XLA]__qmaxsolutions__48"/>
      <sheetName val="[POWER5.XLA]__qmaxsolutions__46"/>
      <sheetName val="[POWER5.XLA]__qmaxsolutions__47"/>
      <sheetName val="[POWER5.XLA]__qmaxsolutions__49"/>
      <sheetName val="[POWER5.XLA]__qmaxsolutions__50"/>
      <sheetName val="[POWER5.XLA]__qmaxsolutions__51"/>
      <sheetName val="[POWER5.XLA]__qmaxsolutions__53"/>
      <sheetName val="[POWER5.XLA]__qmaxsolutions__55"/>
      <sheetName val="[POWER5.XLA]__qmaxsolutions__54"/>
      <sheetName val="[POWER5.XLA]__qmaxsolutions__60"/>
      <sheetName val="[POWER5.XLA]__qmaxsolutions__56"/>
      <sheetName val="[POWER5.XLA]__qmaxsolutions__57"/>
      <sheetName val="[POWER5.XLA]__qmaxsolutions__58"/>
      <sheetName val="[POWER5.XLA]__qmaxsolutions__59"/>
      <sheetName val="[POWER5.XLA]__qmaxsolutions__61"/>
      <sheetName val="[POWER5.XLA]__qmaxsolutions__62"/>
      <sheetName val="[POWER5.XLA]__qmaxsolutions__65"/>
      <sheetName val="[POWER5.XLA]__qmaxsolutions__63"/>
      <sheetName val="[POWER5.XLA]__qmaxsolutions__64"/>
      <sheetName val="[POWER5.XLA]__qmaxsolutions__66"/>
      <sheetName val="[POWER5.XLA]__qmaxsolutions__67"/>
      <sheetName val="[POWER5.XLA]__qmaxsolutions__70"/>
      <sheetName val="[POWER5.XLA]__qmaxsolutions__68"/>
      <sheetName val="[POWER5.XLA]__qmaxsolutions__69"/>
      <sheetName val="[POWER5.XLA]__qmaxsolutions__71"/>
      <sheetName val="[POWER5.XLA]__qmaxsolutions__72"/>
      <sheetName val="[POWER5.XLA]__qmaxsolutions__77"/>
      <sheetName val="CENTRAL REGION - 66"/>
      <sheetName val="REST"/>
      <sheetName val="Historical Financials"/>
      <sheetName val="[POWER5.XLA]__qmaxsolutions__73"/>
      <sheetName val="[POWER5.XLA]__qmaxsolutions__74"/>
      <sheetName val="[POWER5.XLA]__qmaxsolutions__75"/>
      <sheetName val="[POWER5.XLA]__qmaxsolutions__76"/>
      <sheetName val="[POWER5.XLA]__qmaxsolutions__81"/>
      <sheetName val="[POWER5.XLA]__qmaxsolutions__78"/>
      <sheetName val="[POWER5.XLA]__qmaxsolutions__79"/>
      <sheetName val="[POWER5.XLA]__qmaxsolutions__80"/>
      <sheetName val="[POWER5.XLA]__qmaxsolutions__82"/>
      <sheetName val="[POWER5.XLA]__qmaxsolutions__83"/>
      <sheetName val="[POWER5.XLA]__qmaxsolutions__99"/>
      <sheetName val="[POWER5.XLA]__qmaxsolutions__84"/>
      <sheetName val="[POWER5.XLA]__qmaxsolutions__85"/>
      <sheetName val="[POWER5.XLA]__qmaxsolutions__86"/>
      <sheetName val="[POWER5.XLA]__qmaxsolutions__87"/>
      <sheetName val="[POWER5.XLA]__qmaxsolutions__88"/>
      <sheetName val="[POWER5.XLA]__qmaxsolutions__89"/>
      <sheetName val="[POWER5.XLA]__qmaxsolutions__90"/>
      <sheetName val="[POWER5.XLA]__qmaxsolutions__91"/>
      <sheetName val="[POWER5.XLA]__qmaxsolutions__92"/>
      <sheetName val="[POWER5.XLA]__qmaxsolutions__93"/>
      <sheetName val="[POWER5.XLA]__qmaxsolutions__94"/>
      <sheetName val="[POWER5.XLA]__qmaxsolutions__95"/>
      <sheetName val="[POWER5.XLA]__qmaxsolutions__96"/>
      <sheetName val="[POWER5.XLA]__qmaxsolutions__97"/>
      <sheetName val="[POWER5.XLA]__qmaxsolutions__98"/>
      <sheetName val="[POWER5.XLA]__qmaxsolutions_100"/>
      <sheetName val="[POWER5.XLA]__qmaxsolutions_101"/>
      <sheetName val="[POWER5.XLA]__qmaxsolutions_103"/>
      <sheetName val="[POWER5.XLA]__qmaxsolutions_102"/>
      <sheetName val="[POWER5.XLA]__qmaxsolutions_111"/>
      <sheetName val="[POWER5.XLA]__qmaxsolutions_110"/>
      <sheetName val="[POWER5.XLA]__qmaxsolutions_104"/>
      <sheetName val="[POWER5.XLA]__qmaxsolutions_105"/>
      <sheetName val="[POWER5.XLA]__qmaxsolutions_106"/>
      <sheetName val="[POWER5.XLA]__qmaxsolutions_107"/>
      <sheetName val="[POWER5.XLA]__qmaxsolutions_108"/>
      <sheetName val="[POWER5.XLA]__qmaxsolutions_109"/>
      <sheetName val="[POWER5.XLA]__qmaxsolutions_112"/>
      <sheetName val="[POWER5.XLA]__qmaxsolutions_113"/>
      <sheetName val="[POWER5.XLA]__qmaxsolutions_114"/>
      <sheetName val="[POWER5.XLA]__qmaxsolutions_117"/>
      <sheetName val="[POWER5.XLA]__qmaxsolutions_115"/>
      <sheetName val="[POWER5.XLA]__qmaxsolutions_116"/>
      <sheetName val="[POWER5.XLA]__qmaxsolutions_122"/>
      <sheetName val="[POWER5.XLA]__qmaxsolutions_119"/>
      <sheetName val="[POWER5.XLA]__qmaxsolutions_118"/>
      <sheetName val="[POWER5.XLA]__qmaxsolutions_120"/>
      <sheetName val="[POWER5.XLA]__qmaxsolutions_121"/>
      <sheetName val="[POWER5.XLA]__qmaxsolutions_123"/>
      <sheetName val="[POWER5.XLA]__qmaxsolutions_124"/>
      <sheetName val="[POWER5.XLA]__qmaxsolutions_131"/>
      <sheetName val="[POWER5.XLA]__qmaxsolutions_125"/>
      <sheetName val="[POWER5.XLA]__qmaxsolutions_126"/>
      <sheetName val="[POWER5.XLA]__qmaxsolutions_128"/>
      <sheetName val="[POWER5.XLA]__qmaxsolutions_127"/>
      <sheetName val="[POWER5.XLA]__qmaxsolutions_129"/>
      <sheetName val="[POWER5.XLA]__qmaxsolutions_130"/>
      <sheetName val="[POWER5.XLA]__qmaxsolutions_137"/>
      <sheetName val="[POWER5.XLA]__qmaxsolutions_132"/>
      <sheetName val="[POWER5.XLA]__qmaxsolutions_134"/>
      <sheetName val="[POWER5.XLA]__qmaxsolutions_133"/>
      <sheetName val="[POWER5.XLA]__qmaxsolutions_135"/>
      <sheetName val="[POWER5.XLA]__qmaxsolutions_136"/>
      <sheetName val="[POWER5.XLA]__qmaxsolutions_138"/>
      <sheetName val="[POWER5.XLA]__qmaxsolutions_139"/>
      <sheetName val="[POWER5.XLA]__qmaxsolutions_140"/>
      <sheetName val="[POWER5.XLA]__qmaxsolutions_141"/>
      <sheetName val="[POWER5.XLA]__qmaxsolutions_142"/>
      <sheetName val="[POWER5.XLA]__qmaxsolutions_162"/>
      <sheetName val="[POWER5.XLA]__qmaxsolutions_161"/>
      <sheetName val="[POWER5.XLA]__qmaxsolutions_157"/>
      <sheetName val="[POWER5.XLA]__qmaxsolutions_146"/>
      <sheetName val="[POWER5.XLA]__qmaxsolutions_145"/>
      <sheetName val="[POWER5.XLA]__qmaxsolutions_143"/>
      <sheetName val="[POWER5.XLA]__qmaxsolutions_144"/>
      <sheetName val="[POWER5.XLA]__qmaxsolutions_149"/>
      <sheetName val="[POWER5.XLA]__qmaxsolutions_147"/>
      <sheetName val="[POWER5.XLA]__qmaxsolutions_148"/>
      <sheetName val="[POWER5.XLA]__qmaxsolutions_151"/>
      <sheetName val="[POWER5.XLA]__qmaxsolutions_150"/>
      <sheetName val="[POWER5.XLA]__qmaxsolutions_152"/>
      <sheetName val="[POWER5.XLA]__qmaxsolutions_154"/>
      <sheetName val="[POWER5.XLA]__qmaxsolutions_153"/>
      <sheetName val="[POWER5.XLA]__qmaxsolutions_155"/>
      <sheetName val="[POWER5.XLA]__qmaxsolutions_156"/>
      <sheetName val="[POWER5.XLA]__qmaxsolutions_158"/>
      <sheetName val="[POWER5.XLA]__qmaxsolutions_159"/>
      <sheetName val="[POWER5.XLA]__qmaxsolutions_160"/>
      <sheetName val="[POWER5.XLA]__qmaxsolutions_165"/>
      <sheetName val="[POWER5.XLA]__qmaxsolutions_163"/>
      <sheetName val="[POWER5.XLA]__qmaxsolutions_164"/>
      <sheetName val="[POWER5.XLA]_Applications_Mic_4"/>
      <sheetName val="[POWER5.XLA]_Applications_Mic_5"/>
      <sheetName val="[POWER5.XLA]__na1_salesforce__4"/>
      <sheetName val="[POWER5.XLA]__sfdc_DFS_Applic_3"/>
      <sheetName val="[POWER5.XLA]_J_Applications_M_4"/>
      <sheetName val="[POWER5.XLA][POWER5.XLA]_Appl_3"/>
      <sheetName val="[POWER5.XLA][POWER5.XLA]__na1_3"/>
      <sheetName val="[POWER5.XLA][POWER5.XLA]__sfd_3"/>
      <sheetName val="[POWER5.XLA][POWER5.XLA]_POWE_7"/>
      <sheetName val="[POWER5.XLA][POWER5.XLA]_POWE_8"/>
      <sheetName val="[POWER5.XLA][POWER5.XLA]_POWE_9"/>
      <sheetName val="[POWER5.XLA]__aodocs_altirnao_4"/>
      <sheetName val="[POWER5.XLA]__localhost_webda_5"/>
      <sheetName val="[POWER5.XLA]__localhost_webda_6"/>
      <sheetName val="[POWER5.XLA]__localhost_FY_20_3"/>
      <sheetName val="[POWER5.XLA]__aodocs_altirnao_5"/>
      <sheetName val="[POWER5.XLA]__localhost_webda_7"/>
      <sheetName val="[POWER5.XLA][POWER5.XLA]__qma_3"/>
      <sheetName val="[POWER5.XLA][POWER5.XLA]_POW_10"/>
      <sheetName val="[POWER5.XLA][POWER5.XLA]_POW_11"/>
      <sheetName val="[POWER5.XLA][POWER5.XLA]_J_Ap_3"/>
      <sheetName val="[POWER5.XLA]__na1_salesforce__5"/>
      <sheetName val="[POWER5.XLA]_J_Applications_M_5"/>
      <sheetName val="[POWER5.XLA]_Applications_Mic_6"/>
      <sheetName val="[POWER5.XLA]__aodocs_altirnao_6"/>
      <sheetName val="[POWER5.XLA]__aodocs_altirnao_7"/>
      <sheetName val="[POWER5.XLA][POWER5_XLA]_POWE_2"/>
      <sheetName val="[POWER5.XLA][POWER5_XLA]_POWE_3"/>
      <sheetName val="[POWER5.XLA][POWER5_XLA]_POWE_4"/>
      <sheetName val="[POWER5.XLA][POWER5_XLA]_Appl_2"/>
      <sheetName val="[POWER5.XLA][POWER5_XLA]__na1_2"/>
      <sheetName val="[POWER5.XLA][POWER5_XLA]__sfd_2"/>
      <sheetName val="[POWER5.XLA]_Users_Dan_Librar_3"/>
      <sheetName val="[POWER5.XLA]_Applications_Mic_3"/>
      <sheetName val="[POWER5.XLA]__aodocs_altirnao_2"/>
      <sheetName val="[POWER5.XLA]__localhost_webda_2"/>
      <sheetName val="[POWER5.XLA]__localhost_webda_3"/>
      <sheetName val="[POWER5.XLA]__localhost_FY_20_2"/>
      <sheetName val="[POWER5.XLA]__aodocs_altirnao_3"/>
      <sheetName val="[POWER5.XLA]__localhost_webda_4"/>
      <sheetName val="[POWER5.XLA]__na1_salesforce__3"/>
      <sheetName val="[POWER5.XLA][POWER5.XLA]_POWE_2"/>
      <sheetName val="[POWER5.XLA][POWER5.XLA]_POWE_3"/>
      <sheetName val="[POWER5.XLA][POWER5.XLA]_POWE_4"/>
      <sheetName val="[POWER5.XLA][POWER5.XLA]_Appl_2"/>
      <sheetName val="[POWER5.XLA][POWER5.XLA]__na1_2"/>
      <sheetName val="[POWER5.XLA][POWER5.XLA]__sfd_2"/>
      <sheetName val="[POWER5.XLA][POWER5.XLA]__qma_2"/>
      <sheetName val="[POWER5.XLA][POWER5.XLA]_POWE_5"/>
      <sheetName val="[POWER5.XLA][POWER5.XLA]_POWE_6"/>
      <sheetName val="[POWER5.XLA][POWER5.XLA]_J_Ap_2"/>
      <sheetName val="[POWER5.XLA]_Users_Dan_Librar_2"/>
      <sheetName val="[POWER5.XLA]_J_Applications_M_3"/>
      <sheetName val="[POWER5.XLA]_Applications_Mic_7"/>
      <sheetName val="[POWER5.XLA]_Applications_Mic_8"/>
      <sheetName val="[POWER5.XLA]__na1_salesforce__6"/>
      <sheetName val="[POWER5.XLA]__sfdc_DFS_Applic_4"/>
      <sheetName val="[POWER5.XLA]_J_Applications_M_6"/>
      <sheetName val="[POWER5.XLA][POWER5.XLA]_Appl_4"/>
      <sheetName val="[POWER5.XLA][POWER5.XLA]__na1_4"/>
      <sheetName val="[POWER5.XLA][POWER5.XLA]__sfd_4"/>
      <sheetName val="[POWER5.XLA][POWER5.XLA]_POW_12"/>
      <sheetName val="[POWER5.XLA][POWER5.XLA]_POW_13"/>
      <sheetName val="[POWER5.XLA][POWER5.XLA]_POW_14"/>
      <sheetName val="[POWER5.XLA]__aodocs_altirnao_8"/>
      <sheetName val="[POWER5.XLA]__localhost_webda_8"/>
      <sheetName val="[POWER5.XLA]__localhost_webda_9"/>
      <sheetName val="[POWER5.XLA]__localhost_FY_20_4"/>
      <sheetName val="[POWER5.XLA]__aodocs_altirnao_9"/>
      <sheetName val="[POWER5.XLA]__localhost_webd_10"/>
      <sheetName val="[POWER5.XLA][POWER5.XLA]__qma_4"/>
      <sheetName val="[POWER5.XLA][POWER5.XLA]_POW_15"/>
      <sheetName val="[POWER5.XLA][POWER5.XLA]_POW_16"/>
      <sheetName val="[POWER5.XLA][POWER5.XLA]_J_Ap_4"/>
      <sheetName val="[POWER5.XLA]__na1_salesforce__7"/>
      <sheetName val="[POWER5.XLA]_J_Applications_M_7"/>
      <sheetName val="[POWER5.XLA]_Applications_Mic_9"/>
      <sheetName val="[POWER5.XLA]__aodocs_altirna_10"/>
      <sheetName val="[POWER5.XLA]__aodocs_altirna_11"/>
      <sheetName val="[POWER5.XLA][POWER5_XLA]_POWE_5"/>
      <sheetName val="[POWER5.XLA][POWER5_XLA]_POWE_6"/>
      <sheetName val="[POWER5.XLA][POWER5_XLA]_POWE_7"/>
      <sheetName val="[POWER5.XLA][POWER5_XLA]_Appl_3"/>
      <sheetName val="[POWER5.XLA][POWER5_XLA]__na1_3"/>
      <sheetName val="[POWER5.XLA][POWER5_XLA]__sfd_3"/>
      <sheetName val="[POWER5.XLA]_Users_Dan_Librar_4"/>
      <sheetName val="[POWER5.XLA]__qmaxsolutions_166"/>
      <sheetName val="Int. Rate Data"/>
      <sheetName val="[POWER5.XLA]__qmaxsolutions_167"/>
      <sheetName val="[POWER5.XLA]__qmaxsolutions_168"/>
      <sheetName val="Summary of Adjustments"/>
      <sheetName val="CF_AGG"/>
      <sheetName val="[POWER5.XLA]__qmaxsolutions_171"/>
      <sheetName val="Admin"/>
      <sheetName val="Insulin_Sales_-_NA3"/>
      <sheetName val="Insulin_Sales_-_EU3"/>
      <sheetName val="Insulin_Sales_-_Japan3"/>
      <sheetName val="POWER5_XLA8"/>
      <sheetName val="McKinley_P&amp;L3"/>
      <sheetName val="Pro_Forma_Income_Statement3"/>
      <sheetName val="Capital_Expenditure_Input_Shee2"/>
      <sheetName val="Operating_Expense_Input_Sheet2"/>
      <sheetName val="Pro_Forma_Credit_2"/>
      <sheetName val="Main_Model3"/>
      <sheetName val="Newer_version3"/>
      <sheetName val="Entrada_Dados2"/>
      <sheetName val="General_Assump2"/>
      <sheetName val="GER_IFO_vs_Const3"/>
      <sheetName val="Europe_sales_Graph3"/>
      <sheetName val="EU_Ind_vs_EU_Cons3"/>
      <sheetName val="Scenario_Management2"/>
      <sheetName val="_Cash_Flow2"/>
      <sheetName val="_P&amp;L-Projection2"/>
      <sheetName val="Rev_Tracker2"/>
      <sheetName val="BASE_DATA2"/>
      <sheetName val="proforma_BS2"/>
      <sheetName val="Stock_Analysis2"/>
      <sheetName val="Company_summary_items2"/>
      <sheetName val="GL_Detail3"/>
      <sheetName val="Pro_Forma3"/>
      <sheetName val="Debt_&amp;_Interest2"/>
      <sheetName val="_PT_082"/>
      <sheetName val="_PT_072"/>
      <sheetName val="_PT_112"/>
      <sheetName val="_PT_102"/>
      <sheetName val="_PT_122"/>
      <sheetName val="_PT_132"/>
      <sheetName val="_PT_092"/>
      <sheetName val="_PT_012"/>
      <sheetName val="_PT_042"/>
      <sheetName val="_PT_052"/>
      <sheetName val="_PT_032"/>
      <sheetName val="Données_Spéc_2"/>
      <sheetName val="PV_-_CTLM2"/>
      <sheetName val="PV_-_MTLK2"/>
      <sheetName val="Deal_Info_&amp;_Print_Menu2"/>
      <sheetName val="Product_Trends2"/>
      <sheetName val="EBITDA_Bridge2"/>
      <sheetName val="WC_analytics_(+data_pages)2"/>
      <sheetName val="YEAR_1_2"/>
      <sheetName val="Sched_A92"/>
      <sheetName val="Historical_Actuals2"/>
      <sheetName val="Emory_Vols_Jan-Dec_20062"/>
      <sheetName val="Comet_Reference_Tab2"/>
      <sheetName val="Deal_Matrix3"/>
      <sheetName val="Model_Driver3"/>
      <sheetName val="Dividend_Analysis_Assumptions2"/>
      <sheetName val="Multiples_Summary2"/>
      <sheetName val="IS_&amp;_CF2"/>
      <sheetName val="CASH_FLOW_MONTH_FC2"/>
      <sheetName val="Inc_Stmt_MONTH_FC2"/>
      <sheetName val="BS_ASSETS_FC2"/>
      <sheetName val="\Applications\Microsoft_Office2"/>
      <sheetName val="CloseTable_Prior2"/>
      <sheetName val="Co_List2"/>
      <sheetName val="Royal_Carib__Model2"/>
      <sheetName val="BIS_LIST-NTH_182"/>
      <sheetName val="chad10_June022"/>
      <sheetName val="chad12_Dec022"/>
      <sheetName val="//qmaxsolutions-my_sharepoint_3"/>
      <sheetName val="//aodocs_altirnao_com/webdav/P1"/>
      <sheetName val="//aodocs_altirnao_com/webdav/P2"/>
      <sheetName val="Cap_Sheet1"/>
      <sheetName val="Equity_Index1"/>
      <sheetName val="US_Ops_Account_Detail1"/>
      <sheetName val="Cashflow_Model1"/>
      <sheetName val="[POWER5_XLA][POWER5_XLA][POWER1"/>
      <sheetName val="[POWER5_XLA][POWER5_XLA]\Appli1"/>
      <sheetName val="[POWER5_XLA][POWER5_XLA]//na1_1"/>
      <sheetName val="[POWER5_XLA][POWER5_XLA]\\sfdc1"/>
      <sheetName val="[POWER5_XLA]\Applications\Micr1"/>
      <sheetName val="[POWER5_XLA]//na1_salesforce_c1"/>
      <sheetName val="[POWER5_XLA]\\sfdc\DFS\Applica1"/>
      <sheetName val="Model_Summary1"/>
      <sheetName val="Purchase_vs__Rights1"/>
      <sheetName val="CIH_Sensitivities1"/>
      <sheetName val="Tables_for_Memo_Update_2-9-091"/>
      <sheetName val="Rev_Build"/>
      <sheetName val="WACC_Analysis"/>
      <sheetName val="Combined_Divisionals"/>
      <sheetName val="P&amp;L_Tables_For_Report"/>
      <sheetName val="CHARTS_for_report"/>
      <sheetName val="Cell_Links"/>
      <sheetName val="USCV3"/>
      <sheetName val="completed"/>
      <sheetName val="99 Contingency Analysis"/>
      <sheetName val="New C PM"/>
      <sheetName val="Controls"/>
      <sheetName val="Pipeline User Controls"/>
      <sheetName val="Odwalla"/>
      <sheetName val="Disposal_95"/>
      <sheetName val="ACQ_Assump"/>
      <sheetName val="Customize Your Purchase Order"/>
      <sheetName val="400"/>
      <sheetName val="Drop_Down_Lists2"/>
      <sheetName val="SCIMED_Old2"/>
      <sheetName val="//na1_salesforce_com/Applicati2"/>
      <sheetName val="Buyers_Competitors_(2)2"/>
      <sheetName val="Trial_Balance2"/>
      <sheetName val="E&amp;Y_Format2"/>
      <sheetName val="Print_Controls2"/>
      <sheetName val="Input_Page2"/>
      <sheetName val="D_&amp;_A2"/>
      <sheetName val="Share_Prices2"/>
      <sheetName val="Consolidated_Financials2"/>
      <sheetName val="Inputs_&amp;_Pro_Formas1"/>
      <sheetName val="input_for_decending_analysis1"/>
      <sheetName val="Trending_Inc_Stmt1"/>
      <sheetName val="CG_Alloc1"/>
      <sheetName val="Data_sheet1"/>
      <sheetName val="Pricing_Graphs"/>
      <sheetName val="CoTrans_Input_Sheet"/>
      <sheetName val="ROCE-WACC_EVtoEBITDA1"/>
      <sheetName val="Control_Sheet1"/>
      <sheetName val="[POWER5_XLA]//qmaxsolutions-my1"/>
      <sheetName val="[POWER5_XLA][POWER5_XLA]//qmax1"/>
      <sheetName val="[POWER5_XLA][POWER5_XLA]\J\App1"/>
      <sheetName val="[POWER5_XLA]\J\Applications\Mi1"/>
      <sheetName val="P&amp;L_by_Month1"/>
      <sheetName val="T_DCF1"/>
      <sheetName val="Iss__Vol__(Outp_)1"/>
      <sheetName val="Cost_Centers_and_PMTs1"/>
      <sheetName val="DAS_&amp;_Networking_Costs1"/>
      <sheetName val="Fin_Flows1"/>
      <sheetName val="Marketing_Stats1"/>
      <sheetName val="Stock_Chart1"/>
      <sheetName val="Sources_&amp;_Uses1"/>
      <sheetName val="Covenant_Wksht1"/>
      <sheetName val="Statement_of_Cash_Flows1"/>
      <sheetName val="Comps_Table1"/>
      <sheetName val="Item_Data"/>
      <sheetName val="Asset_(VIN)_Data"/>
      <sheetName val="FX_Rates"/>
      <sheetName val="Portfolio_Budget"/>
      <sheetName val="Cash_flow_worksheet"/>
      <sheetName val="Inc_Stmt"/>
      <sheetName val="Bal_Sht"/>
      <sheetName val="Risc_Financiero"/>
      <sheetName val="Lookup_Tables"/>
      <sheetName val="EFASB13_(US-12)"/>
      <sheetName val="chart_of_accounts"/>
      <sheetName val="Gastos_Detallados_Opt"/>
      <sheetName val="BU_Logic"/>
      <sheetName val="Corp_Brd"/>
      <sheetName val="Master_Comps"/>
      <sheetName val="Share_Repurchase_Benchmarking"/>
      <sheetName val="\Users\Dan\Library\Application1"/>
      <sheetName val="2018_All_Brands1"/>
      <sheetName val="2018_Lipoflavonoid1"/>
      <sheetName val="2018_Florajen1"/>
      <sheetName val="2018_CertainDri1"/>
      <sheetName val="2018_Cystex1"/>
      <sheetName val="2018_Absorbine1"/>
      <sheetName val="2018_Albolene1"/>
      <sheetName val="2018_AntiMonkeyButt1"/>
      <sheetName val="2018_Non_Branded_0001"/>
      <sheetName val="CoCos_Output_Sheet"/>
      <sheetName val="Tax_Stock_deal"/>
      <sheetName val="Tax_Asset_deal"/>
      <sheetName val="Tax_S_Corp"/>
      <sheetName val="Financial_Request_List"/>
      <sheetName val="Tax_Request_List"/>
      <sheetName val="Cash_proof"/>
      <sheetName val="TB_-_IS"/>
      <sheetName val="TB_BS"/>
      <sheetName val="GT_Discussion&gt;"/>
      <sheetName val="COR_-_SoftwareHardware_Maint"/>
      <sheetName val="COR_-_Consultants"/>
      <sheetName val="COR_-_Co_hosting"/>
      <sheetName val="Opex-Professional_services"/>
      <sheetName val="GT_Custom1"/>
      <sheetName val="Rexall_Sundown"/>
      <sheetName val="SD_and_NB_Magazine"/>
      <sheetName val="C_B__4_Installed"/>
      <sheetName val="commercial_construction"/>
      <sheetName val="crack_spreads"/>
      <sheetName val="new_orders"/>
      <sheetName val="IFO_Manufacturing_Business_Clim"/>
      <sheetName val="OP_Sum"/>
      <sheetName val="A_CUENTA"/>
      <sheetName val="Power_&amp;_Fuel(SMS)"/>
      <sheetName val="Lease_summary"/>
      <sheetName val="Summary_Exhibit_II"/>
      <sheetName val="Issue_Log"/>
      <sheetName val="Asset_Transfer_Screen_Shot"/>
      <sheetName val="Asset_Proposal_List"/>
      <sheetName val="Asset_Proposal-Screen_Shots"/>
      <sheetName val="Data_Import_Template"/>
      <sheetName val="New_Asset_List"/>
      <sheetName val="New_Asset_Screen_Shots"/>
      <sheetName val="FAMAsset_as_of_12_31_18"/>
      <sheetName val="LC_PF"/>
      <sheetName val="FIRE_ALARM"/>
      <sheetName val="//na1_salesforce_co"/>
      <sheetName val="//qmaxsolutions-my_"/>
      <sheetName val="[POWER5_XLA][POWER5"/>
      <sheetName val="[POWER5_XLA]\Applic"/>
      <sheetName val="[POWER5_XLA]//na1_s"/>
      <sheetName val="[POWER5_XLA]\\sfdc\"/>
      <sheetName val="[POWER5_XLA]//qmaxs"/>
      <sheetName val="[POWER5_XLA]\J\Appl"/>
      <sheetName val="Sales_Forecast"/>
      <sheetName val="WC2_(2)"/>
      <sheetName val="Debt_Amortization"/>
      <sheetName val="Vector_Inputs"/>
      <sheetName val="[POWER5_XLA]__qmaxsolutions_m_2"/>
      <sheetName val="[POWER5_XLA]__qmaxsolutions_m_3"/>
      <sheetName val="ISQ_LBO_-_Full_Company"/>
      <sheetName val="Employee_Data"/>
      <sheetName val="[POWER5_XLA]__qmaxsolutions_m_4"/>
      <sheetName val="AOP_Summary-2"/>
      <sheetName val="investment-_acounting"/>
      <sheetName val="Data_Input"/>
      <sheetName val="[POWER5_XLA]__qmaxsolutions_m_5"/>
      <sheetName val="[POWER5_XLA]__qmaxsolutions__11"/>
      <sheetName val="[POWER5_XLA]__qmaxsolutions__10"/>
      <sheetName val="Wound_Case"/>
      <sheetName val="Data_Validation"/>
      <sheetName val="2015_Forecast"/>
      <sheetName val="Gross_Margin_Build"/>
      <sheetName val="Output_Model"/>
      <sheetName val="[POWER5_XLA]__qmaxsolutions_m_7"/>
      <sheetName val="[POWER5_XLA]__qmaxsolutions_m_6"/>
      <sheetName val="[POWER5_XLA]__qmaxsolutions_m_8"/>
      <sheetName val="[POWER5_XLA]__qmaxsolutions_m_9"/>
      <sheetName val="[POWER5_XLA]__qmaxsolutions__16"/>
      <sheetName val="[POWER5_XLA]__qmaxsolutions__12"/>
      <sheetName val="[POWER5_XLA]__qmaxsolutions__13"/>
      <sheetName val="[POWER5_XLA]__qmaxsolutions__14"/>
      <sheetName val="[POWER5_XLA]__qmaxsolutions__15"/>
      <sheetName val="novmar_actuals"/>
      <sheetName val="06-030_Capital_Gains_and_Losses"/>
      <sheetName val="Area_by_JC"/>
      <sheetName val="Equity_Database"/>
      <sheetName val="MARKET_PRICES"/>
      <sheetName val="RED_Forecast"/>
      <sheetName val="TEN_side"/>
      <sheetName val="Balance_Sheet_Standard_-Feb"/>
      <sheetName val="Balance_Sheet_Standard"/>
      <sheetName val="Balance_sheet_Actual_to_Budget"/>
      <sheetName val="Balance_sheet_Actual_to_Bud_Feb"/>
      <sheetName val="Feb_19"/>
      <sheetName val="Mar_19"/>
      <sheetName val="April_19"/>
      <sheetName val="May_2019"/>
      <sheetName val="June_19"/>
      <sheetName val="July_2019"/>
      <sheetName val="Aug_2019"/>
      <sheetName val="cash_flow-_Monthly_(2)"/>
      <sheetName val="cash_flow_monthly"/>
      <sheetName val="cash_flow_YTD_"/>
      <sheetName val="Budgeted_BS_2018-19"/>
      <sheetName val="cash_flow-_2018-19"/>
      <sheetName val="Budget_cash_flow_2018"/>
      <sheetName val="Cover_Page"/>
      <sheetName val="MM_Mapping"/>
      <sheetName val="Customer_split"/>
      <sheetName val="Depr_Amortisation_check"/>
      <sheetName val="Working_capital"/>
      <sheetName val="Summary_Financial_Statement"/>
      <sheetName val="Op_Balances_2019"/>
      <sheetName val="Look_up"/>
      <sheetName val="Cons_(2)"/>
      <sheetName val="GHA_orig"/>
      <sheetName val="[POWER5_XLA]__qmaxsolutions__17"/>
      <sheetName val="[POWER5_XLA]__qmaxsolutions__18"/>
      <sheetName val="[POWER5_XLA]__qmaxsolutions__19"/>
      <sheetName val="[POWER5_XLA]__qmaxsolutions__20"/>
      <sheetName val="[POWER5_XLA]__qmaxsolutions__21"/>
      <sheetName val="[POWER5_XLA]__qmaxsolutions__22"/>
      <sheetName val="[POWER5_XLA]__qmaxsolutions__23"/>
      <sheetName val="[POWER5.XLA]__qmaxsolutions_169"/>
      <sheetName val="[POWER5.XLA]__qmaxsolutions_170"/>
      <sheetName val="[POWER5.XLA]__qmaxsolutions_172"/>
      <sheetName val="[POWER5.XLA]__qmaxsolutions_173"/>
      <sheetName val="GP LP Fund"/>
      <sheetName val="[POWER5.XLA]__qmaxsolutions_174"/>
      <sheetName val="[POWER5.XLA]__qmaxsolutions_177"/>
      <sheetName val="[POWER5.XLA]__qmaxsolutions_175"/>
      <sheetName val="[POWER5.XLA]__qmaxsolutions_176"/>
      <sheetName val="[POWER5.XLA]__qmaxsolutions_178"/>
      <sheetName val="[POWER5.XLA]__qmaxsolutions_179"/>
      <sheetName val="[POWER5.XLA]__qmaxsolutions_180"/>
      <sheetName val="[POWER5.XLA]__qmaxsolutions_183"/>
      <sheetName val="[POWER5.XLA]__qmaxsolutions_181"/>
      <sheetName val="[POWER5.XLA]__qmaxsolutions_182"/>
      <sheetName val="[POWER5.XLA]__qmaxsolutions_184"/>
      <sheetName val="[POWER5.XLA]__qmaxsolutions_185"/>
      <sheetName val="[POWER5.XLA]__qmaxsolutions_186"/>
      <sheetName val="[POWER5.XLA]__qmaxsolutions_187"/>
      <sheetName val="[POWER5.XLA]__qmaxsolutions_193"/>
      <sheetName val="[POWER5.XLA]__qmaxsolutions_192"/>
      <sheetName val="[POWER5.XLA]__qmaxsolutions_188"/>
      <sheetName val="[POWER5.XLA]__qmaxsolutions_189"/>
      <sheetName val="[POWER5.XLA]__qmaxsolutions_190"/>
      <sheetName val="[POWER5.XLA]__qmaxsolutions_191"/>
      <sheetName val="[POWER5.XLA]__qmaxsolutions_194"/>
      <sheetName val="[POWER5.XLA]__qmaxsolutions_195"/>
      <sheetName val="[POWER5.XLA]__qmaxsolutions_196"/>
      <sheetName val="[POWER5.XLA]__qmaxsolutions_226"/>
      <sheetName val="[POWER5.XLA]__qmaxsolutions_197"/>
      <sheetName val="[POWER5.XLA]__qmaxsolutions_201"/>
      <sheetName val="[POWER5.XLA]__qmaxsolutions_198"/>
      <sheetName val="[POWER5.XLA]__qmaxsolutions_199"/>
      <sheetName val="[POWER5.XLA]__qmaxsolutions_200"/>
      <sheetName val="[POWER5.XLA]__qmaxsolutions_202"/>
      <sheetName val="[POWER5.XLA]__qmaxsolutions_206"/>
      <sheetName val="[POWER5.XLA]__qmaxsolutions_204"/>
      <sheetName val="[POWER5.XLA]__qmaxsolutions_203"/>
      <sheetName val="[POWER5.XLA]__qmaxsolutions_205"/>
      <sheetName val="[POWER5.XLA]__qmaxsolutions_207"/>
      <sheetName val="[POWER5.XLA]__qmaxsolutions_217"/>
      <sheetName val="[POWER5.XLA]__qmaxsolutions_213"/>
      <sheetName val="[POWER5.XLA]__qmaxsolutions_210"/>
      <sheetName val="[POWER5.XLA]__qmaxsolutions_208"/>
      <sheetName val="[POWER5.XLA]__qmaxsolutions_209"/>
      <sheetName val="[POWER5.XLA]__qmaxsolutions_211"/>
      <sheetName val="[POWER5.XLA]__qmaxsolutions_212"/>
      <sheetName val="[POWER5.XLA]__qmaxsolutions_214"/>
      <sheetName val="[POWER5.XLA]__qmaxsolutions_216"/>
      <sheetName val="[POWER5.XLA]__qmaxsolutions_215"/>
      <sheetName val="[POWER5.XLA]__qmaxsolutions_218"/>
      <sheetName val="[POWER5.XLA]__qmaxsolutions_225"/>
      <sheetName val="[POWER5.XLA]__qmaxsolutions_223"/>
      <sheetName val="[POWER5.XLA]__qmaxsolutions_219"/>
      <sheetName val="[POWER5.XLA]__qmaxsolutions_220"/>
      <sheetName val="[POWER5.XLA]__qmaxsolutions_221"/>
      <sheetName val="[POWER5.XLA]__qmaxsolutions_222"/>
      <sheetName val="[POWER5.XLA]__qmaxsolutions_224"/>
      <sheetName val="[POWER5.XLA]__qmaxsolutions_228"/>
      <sheetName val="[POWER5.XLA]__qmaxsolutions_227"/>
      <sheetName val="[POWER5.XLA]__qmaxsolutions_231"/>
      <sheetName val="[POWER5.XLA]__qmaxsolutions_230"/>
      <sheetName val="[POWER5.XLA]__qmaxsolutions_229"/>
      <sheetName val="[POWER5.XLA]__qmaxsolutions_232"/>
      <sheetName val="[POWER5.XLA]__qmaxsolutions_233"/>
      <sheetName val="[POWER5.XLA]__qmaxsolutions_237"/>
      <sheetName val="[POWER5.XLA]__qmaxsolutions_234"/>
      <sheetName val="[POWER5.XLA]__qmaxsolutions_235"/>
      <sheetName val="[POWER5.XLA]__qmaxsolutions_236"/>
      <sheetName val="[POWER5.XLA]__qmaxsolutions_244"/>
      <sheetName val="[POWER5.XLA]__qmaxsolutions_238"/>
      <sheetName val="[POWER5.XLA]__qmaxsolutions_239"/>
      <sheetName val="[POWER5.XLA]__qmaxsolutions_240"/>
      <sheetName val="[POWER5.XLA]__qmaxsolutions_241"/>
      <sheetName val="[POWER5.XLA]__qmaxsolutions_242"/>
      <sheetName val="[POWER5.XLA]__qmaxsolutions_243"/>
      <sheetName val="[POWER5.XLA]__qmaxsolutions_246"/>
      <sheetName val="[POWER5.XLA]__qmaxsolutions_245"/>
      <sheetName val="[POWER5.XLA]__qmaxsolutions_247"/>
      <sheetName val="[POWER5.XLA]__qmaxsolutions_248"/>
      <sheetName val="[POWER5.XLA]__qmaxsolutions_252"/>
      <sheetName val="[POWER5.XLA]__qmaxsolutions_249"/>
      <sheetName val="[POWER5.XLA]__qmaxsolutions_250"/>
      <sheetName val="[POWER5.XLA]__qmaxsolutions_251"/>
      <sheetName val="[POWER5.XLA]__qmaxsolutions_253"/>
      <sheetName val="[POWER5.XLA]__qmaxsolutions_255"/>
      <sheetName val="[POWER5.XLA]__qmaxsolutions_256"/>
      <sheetName val="[POWER5.XLA]__qmaxsolutions_257"/>
      <sheetName val="[POWER5.XLA]__qmaxsolutions_258"/>
      <sheetName val="[POWER5.XLA]__qmaxsolutions_259"/>
      <sheetName val="[POWER5.XLA]__qmaxsolutions_260"/>
      <sheetName val="[POWER5.XLA]__qmaxsolutions_261"/>
      <sheetName val="MATURITY1"/>
      <sheetName val="[POWER5.XLA]__qmaxsolutions_262"/>
      <sheetName val="Depr Table"/>
      <sheetName val="[POWER5.XLA]__qmaxsolutions_263"/>
      <sheetName val="[POWER5.XLA]__qmaxsolutions_264"/>
      <sheetName val="[POWER5.XLA]__qmaxsolutions_268"/>
      <sheetName val="[POWER5.XLA]__qmaxsolutions_265"/>
      <sheetName val="[POWER5.XLA]__qmaxsolutions_266"/>
      <sheetName val="[POWER5.XLA]__qmaxsolutions_267"/>
      <sheetName val="Category"/>
      <sheetName val="[POWER5.XLA]__qmaxsolutions_269"/>
      <sheetName val="[POWER5.XLA]__qmaxsolutions_270"/>
      <sheetName val="[POWER5.XLA]__qmaxsolutions_276"/>
      <sheetName val="[POWER5.XLA]__qmaxsolutions_271"/>
      <sheetName val="[POWER5.XLA]__qmaxsolutions_273"/>
      <sheetName val="[POWER5.XLA]__qmaxsolutions_272"/>
      <sheetName val="[POWER5.XLA]__qmaxsolutions_274"/>
      <sheetName val="[POWER5.XLA]__qmaxsolutions_275"/>
      <sheetName val="[POWER5.XLA]__qmaxsolutions_277"/>
      <sheetName val="[POWER5.XLA]__qmaxsolutions_294"/>
      <sheetName val="[POWER5.XLA]__qmaxsolutions_283"/>
      <sheetName val="[POWER5.XLA]__qmaxsolutions_282"/>
      <sheetName val="[POWER5.XLA]__qmaxsolutions_278"/>
      <sheetName val="[POWER5.XLA]__qmaxsolutions_280"/>
      <sheetName val="[POWER5.XLA]__qmaxsolutions_279"/>
      <sheetName val="[POWER5.XLA]__qmaxsolutions_281"/>
      <sheetName val="Add Info(AI)"/>
      <sheetName val="P&amp;L - Main"/>
      <sheetName val="[POWER5.XLA]__d_docs_live_net_4"/>
      <sheetName val="[POWER5.XLA]__d_docs_live_net_2"/>
      <sheetName val="[POWER5.XLA]__d_docs_live_net_3"/>
      <sheetName val="[POWER5.XLA]__d_docs_live_net_5"/>
      <sheetName val="Global Footcare price list"/>
      <sheetName val="Foot Balance price list"/>
      <sheetName val="QE adjustment database"/>
      <sheetName val="PL Data"/>
      <sheetName val="BS Data"/>
      <sheetName val="NWC adjustments"/>
      <sheetName val="8.23.06"/>
      <sheetName val="2007"/>
      <sheetName val="Budget-Dept"/>
      <sheetName val="CapStructure"/>
      <sheetName val="Returns"/>
      <sheetName val="Convertible Preferred"/>
      <sheetName val="Upside Cases"/>
      <sheetName val="Standalone Costs"/>
      <sheetName val="CODING"/>
      <sheetName val="EDEFDEBT"/>
      <sheetName val="Worldwide_Sales"/>
      <sheetName val="[POWER5.XLA]_Users_SSimakova__2"/>
      <sheetName val="[POWER5.XLA]_Applications_Mi_10"/>
      <sheetName val="[POWER5.XLA]__aodocs_altirna_12"/>
      <sheetName val="[POWER5.XLA]__aodocs_altirna_13"/>
      <sheetName val="[POWER5.XLA][POWER5_XLA]_POWE_8"/>
      <sheetName val="[POWER5.XLA][POWER5_XLA]_POWE_9"/>
      <sheetName val="[POWER5.XLA][POWER5_XLA]_POW_10"/>
      <sheetName val="[POWER5.XLA][POWER5_XLA]_Appl_4"/>
      <sheetName val="[POWER5.XLA][POWER5_XLA]__na1_4"/>
      <sheetName val="[POWER5.XLA][POWER5_XLA]__sfd_4"/>
      <sheetName val="[POWER5.XLA]_Users_SSimakova__3"/>
      <sheetName val="[POWER5.XLA]_Applications_Mi_11"/>
      <sheetName val="[POWER5.XLA]__na1_salesforce__8"/>
      <sheetName val="[POWER5.XLA]__sfdc_DFS_Applic_5"/>
      <sheetName val="[POWER5.XLA]_J_Applications_M_8"/>
      <sheetName val="[POWER5.XLA]_Applications_Mi_12"/>
      <sheetName val="[POWER5.XLA]__aodocs_altirna_14"/>
      <sheetName val="[POWER5.XLA]__localhost_webd_11"/>
      <sheetName val="[POWER5.XLA]__localhost_webd_12"/>
      <sheetName val="[POWER5.XLA]__localhost_FY_20_5"/>
      <sheetName val="[POWER5.XLA]__aodocs_altirna_15"/>
      <sheetName val="[POWER5.XLA]__localhost_webd_13"/>
      <sheetName val="[POWER5.XLA][POWER5.XLA]_Appl_5"/>
      <sheetName val="[POWER5.XLA][POWER5.XLA]__na1_5"/>
      <sheetName val="[POWER5.XLA][POWER5.XLA]__sfd_5"/>
      <sheetName val="[POWER5.XLA][POWER5.XLA]_POW_17"/>
      <sheetName val="[POWER5.XLA][POWER5.XLA]_POW_18"/>
      <sheetName val="[POWER5.XLA][POWER5.XLA]_POW_19"/>
      <sheetName val="[POWER5.XLA]__na1_salesforce__9"/>
      <sheetName val="[POWER5.XLA]_J_Applications_M_9"/>
      <sheetName val="[POWER5.XLA][POWER5.XLA]__qma_5"/>
      <sheetName val="[POWER5.XLA][POWER5.XLA]_POW_20"/>
      <sheetName val="[POWER5.XLA][POWER5.XLA]_POW_21"/>
      <sheetName val="[POWER5.XLA][POWER5.XLA]_J_Ap_5"/>
      <sheetName val="[POWER5.XLA]_Applications_Mi_13"/>
      <sheetName val="[POWER5.XLA]_Users_Dan_Librar_5"/>
      <sheetName val="[POWER5.XLA]__aodocs_altirna_16"/>
      <sheetName val="[POWER5.XLA]__aodocs_altirna_17"/>
      <sheetName val="[POWER5.XLA][POWER5_XLA]_POW_11"/>
      <sheetName val="[POWER5.XLA][POWER5_XLA]_POW_12"/>
      <sheetName val="[POWER5.XLA][POWER5_XLA]_POW_13"/>
      <sheetName val="[POWER5.XLA][POWER5_XLA]_Appl_5"/>
      <sheetName val="[POWER5.XLA][POWER5_XLA]__na1_5"/>
      <sheetName val="[POWER5.XLA][POWER5_XLA]__sfd_5"/>
      <sheetName val="[POWER5.XLA]_Users_SSimakova__4"/>
      <sheetName val="LB_DCF"/>
      <sheetName val="[POWER5.XLA]__qmaxsolutions_290"/>
      <sheetName val="[POWER5.XLA]__qmaxsolutions_284"/>
      <sheetName val="[POWER5.XLA]__qmaxsolutions_285"/>
      <sheetName val="[POWER5.XLA]__qmaxsolutions_286"/>
      <sheetName val="[POWER5.XLA]__qmaxsolutions_287"/>
      <sheetName val="[POWER5.XLA]__qmaxsolutions_288"/>
      <sheetName val="[POWER5.XLA]__qmaxsolutions_289"/>
      <sheetName val="[POWER5.XLA]__qmaxsolutions_291"/>
      <sheetName val="[POWER5.XLA]__qmaxsolutions_292"/>
      <sheetName val="[POWER5.XLA]__qmaxsolutions_293"/>
      <sheetName val="[POWER5.XLA]__qmaxsolutions_295"/>
      <sheetName val="[POWER5.XLA]__qmaxsolutions_297"/>
      <sheetName val="[POWER5.XLA]__qmaxsolutions_296"/>
      <sheetName val="[POWER5.XLA]__qmaxsolutions_298"/>
      <sheetName val="[POWER5.XLA]__qmaxsolutions_299"/>
      <sheetName val="[POWER5.XLA]__qmaxsolutions_300"/>
      <sheetName val="[POWER5.XLA]__qmaxsolutions_302"/>
      <sheetName val="[POWER5.XLA]__qmaxsolutions_301"/>
      <sheetName val="ScratchPad_HCB_YTD BS"/>
      <sheetName val="ScratchPad_HPM_YTD BS"/>
      <sheetName val="DCF Inputs"/>
      <sheetName val="TFTREBRI"/>
      <sheetName val="EV-EBITDA"/>
      <sheetName val="GSChartLabels"/>
      <sheetName val="Recap"/>
      <sheetName val="__qmaxsolutions_m_2"/>
      <sheetName val="[POWER5.XLA]__qmaxsolutions_304"/>
      <sheetName val="[POWER5.XLA]__qmaxsolutions_303"/>
      <sheetName val="[POWER5.XLA]__qmaxsolutions_305"/>
      <sheetName val="[POWER5.XLA]__qmaxsolutions_312"/>
      <sheetName val="[POWER5.XLA]__qmaxsolutions_306"/>
      <sheetName val="[POWER5.XLA]__qmaxsolutions_309"/>
      <sheetName val="[POWER5.XLA]__qmaxsolutions_307"/>
      <sheetName val="[POWER5.XLA]__qmaxsolutions_308"/>
      <sheetName val="[POWER5.XLA]__qmaxsolutions_310"/>
      <sheetName val="[POWER5.XLA]__qmaxsolutions_311"/>
      <sheetName val="[POWER5.XLA]__qmaxsolutions_314"/>
      <sheetName val="[POWER5.XLA]__qmaxsolutions_313"/>
      <sheetName val="[POWER5.XLA]__qmaxsolutions_317"/>
      <sheetName val="[POWER5.XLA]__qmaxsolutions_315"/>
      <sheetName val="[POWER5.XLA]__qmaxsolutions_316"/>
      <sheetName val="[POWER5.XLA]__qmaxsolutions_320"/>
      <sheetName val="[POWER5.XLA]__qmaxsolutions_318"/>
      <sheetName val="[POWER5.XLA]__qmaxsolutions_319"/>
      <sheetName val="[POWER5.XLA]__qmaxsolutions_322"/>
      <sheetName val="[POWER5.XLA]__qmaxsolutions_321"/>
      <sheetName val="[POWER5.XLA]__qmaxsolutions_328"/>
      <sheetName val="[POWER5.XLA]__qmaxsolutions_323"/>
      <sheetName val="[POWER5.XLA]__qmaxsolutions_324"/>
      <sheetName val="[POWER5.XLA]__qmaxsolutions_325"/>
      <sheetName val="[POWER5.XLA]__qmaxsolutions_326"/>
      <sheetName val="[POWER5.XLA]__qmaxsolutions_327"/>
      <sheetName val="[POWER5.XLA]__qmaxsolutions_329"/>
      <sheetName val="2020 Capex Budget"/>
      <sheetName val="Capex Forecast"/>
      <sheetName val="Actual_Forecast"/>
      <sheetName val="DB002Exp"/>
      <sheetName val="DB003Exp"/>
      <sheetName val="DB005Exp"/>
      <sheetName val="DB007Exp"/>
      <sheetName val="DB011Exp"/>
      <sheetName val="DB037Exp"/>
      <sheetName val="Open PO @ 11.1.18"/>
      <sheetName val="SA18-072 to 18-083 Flipper Proj"/>
      <sheetName val="CC pmt SA18-075 &amp; 18-076"/>
      <sheetName val="Summary Prophix Vs Macola"/>
      <sheetName val="Summary Small Flipper"/>
      <sheetName val="AP invoices SA18-073-083"/>
      <sheetName val="CC Expense SA18-073- 083"/>
      <sheetName val="Support"/>
      <sheetName val="Note"/>
      <sheetName val="Open PO @11.29.18"/>
      <sheetName val="Open PO @ 12.31.2018"/>
      <sheetName val="Mini Model"/>
      <sheetName val="Case Driver"/>
      <sheetName val="Case Feed"/>
      <sheetName val="[POWER5.XLA]__qmaxsolutions_333"/>
      <sheetName val="[POWER5.XLA]__qmaxsolutions_330"/>
      <sheetName val="[POWER5.XLA]__qmaxsolutions_331"/>
      <sheetName val="[POWER5.XLA]__qmaxsolutions_332"/>
      <sheetName val="[POWER5.XLA]__qmaxsolutions_340"/>
      <sheetName val="[POWER5.XLA]__qmaxsolutions_334"/>
      <sheetName val="[POWER5.XLA]__qmaxsolutions_335"/>
      <sheetName val="[POWER5.XLA]__qmaxsolutions_336"/>
      <sheetName val="[POWER5.XLA]__qmaxsolutions_337"/>
      <sheetName val="[POWER5.XLA]__qmaxsolutions_338"/>
      <sheetName val="[POWER5.XLA]__qmaxsolutions_339"/>
      <sheetName val="[POWER5.XLA]__qmaxsolutions_342"/>
      <sheetName val="[POWER5.XLA]__qmaxsolutions_341"/>
      <sheetName val="CCS"/>
      <sheetName val="Financial Data"/>
      <sheetName val="Lookup Table"/>
      <sheetName val="Dashboard - Page 1"/>
      <sheetName val="Dashboard - Page 2"/>
      <sheetName val="Dashboard - Page 3"/>
      <sheetName val="HRs &amp; Fill Rate"/>
      <sheetName val="TX Consolidated"/>
      <sheetName val="Census"/>
      <sheetName val="JE"/>
      <sheetName val="Abilene"/>
      <sheetName val="Arlington"/>
      <sheetName val="Corpus Christi"/>
      <sheetName val="Del Rio(xfers. to SA in Nov.)"/>
      <sheetName val="Edinburg"/>
      <sheetName val="Jasper"/>
      <sheetName val="Laredo(xfers. to Corp. in Nov.)"/>
      <sheetName val="Mt Vernon"/>
      <sheetName val="Pasadena"/>
      <sheetName val="Cooper"/>
      <sheetName val="Bridgeport"/>
      <sheetName val="San Antonio"/>
      <sheetName val="Louisiana"/>
      <sheetName val="Pyramid"/>
      <sheetName val="Consolidated CCS Tracker"/>
      <sheetName val="Abilene CCS Tracker"/>
      <sheetName val="Arlington CCS Tracker"/>
      <sheetName val="Bridgeport CCS Tracker"/>
      <sheetName val="Cooper CCS Tracker"/>
      <sheetName val="Corpus Christi CCS Tracker"/>
      <sheetName val="Del Rio CCS Tracker"/>
      <sheetName val="Edinburg CCS Tracker"/>
      <sheetName val="Jasper CCS Tracker"/>
      <sheetName val="Laredo CCS Tracker"/>
      <sheetName val="Mt Vernon CCS Tracker"/>
      <sheetName val="Pasadena CCS Tracker"/>
      <sheetName val="San Antonio CCS Tracker"/>
      <sheetName val="Pyramid CCS Tracker"/>
      <sheetName val="Dashboard"/>
      <sheetName val="OK Consol"/>
      <sheetName val="Hugo"/>
      <sheetName val="OklahomaCity"/>
      <sheetName val="Pryor"/>
      <sheetName val="Purcell"/>
      <sheetName val="Sallisaw"/>
      <sheetName val="Enid"/>
      <sheetName val="Chickasha"/>
      <sheetName val="Weatherford"/>
      <sheetName val="Avg PCA Hrs"/>
      <sheetName val="PCA Hours"/>
      <sheetName val="Nursing"/>
      <sheetName val="Instructions"/>
      <sheetName val="TransfersOut"/>
      <sheetName val="__qmaxsolutions_m_4"/>
      <sheetName val="__qmaxsolutions_m_3"/>
      <sheetName val="__qmaxsolutions_m_5"/>
      <sheetName val="__qmaxsolutions_m_6"/>
      <sheetName val="[POWER5.XLA]_Applications_Mi_14"/>
      <sheetName val="[POWER5.XLA]__na1_salesforce_10"/>
      <sheetName val="[POWER5.XLA]__sfdc_DFS_Applic_6"/>
      <sheetName val="[POWER5.XLA]_J_Applications__10"/>
      <sheetName val="[POWER5.XLA]_Applications_Mi_15"/>
      <sheetName val="[POWER5.XLA]__aodocs_altirna_18"/>
      <sheetName val="[POWER5.XLA]__localhost_webd_14"/>
      <sheetName val="[POWER5.XLA]__localhost_webd_15"/>
      <sheetName val="[POWER5.XLA]__localhost_FY_20_6"/>
      <sheetName val="[POWER5.XLA]__aodocs_altirna_19"/>
      <sheetName val="[POWER5.XLA]__localhost_webd_16"/>
      <sheetName val="[POWER5.XLA][POWER5.XLA]_Appl_6"/>
      <sheetName val="[POWER5.XLA][POWER5.XLA]__na1_6"/>
      <sheetName val="[POWER5.XLA][POWER5.XLA]__sfd_6"/>
      <sheetName val="[POWER5.XLA][POWER5.XLA]_POW_22"/>
      <sheetName val="[POWER5.XLA][POWER5.XLA]_POW_23"/>
      <sheetName val="[POWER5.XLA][POWER5.XLA]_POW_24"/>
      <sheetName val="[POWER5.XLA]__na1_salesforce_11"/>
      <sheetName val="[POWER5.XLA]_J_Applications__11"/>
      <sheetName val="[POWER5.XLA][POWER5.XLA]__qma_6"/>
      <sheetName val="[POWER5.XLA][POWER5.XLA]_POW_25"/>
      <sheetName val="[POWER5.XLA][POWER5.XLA]_POW_26"/>
      <sheetName val="[POWER5.XLA][POWER5.XLA]_J_Ap_6"/>
      <sheetName val="[POWER5.XLA]_Applications_Mi_16"/>
      <sheetName val="[POWER5.XLA]_Users_Dan_Librar_6"/>
      <sheetName val="[POWER5.XLA]__aodocs_altirna_20"/>
      <sheetName val="[POWER5.XLA]__aodocs_altirna_21"/>
      <sheetName val="[POWER5.XLA][POWER5_XLA]_POW_14"/>
      <sheetName val="[POWER5.XLA][POWER5_XLA]_POW_15"/>
      <sheetName val="[POWER5.XLA][POWER5_XLA]_POW_16"/>
      <sheetName val="[POWER5.XLA][POWER5_XLA]_Appl_6"/>
      <sheetName val="[POWER5.XLA][POWER5_XLA]__na1_6"/>
      <sheetName val="[POWER5.XLA][POWER5_XLA]__sfd_6"/>
      <sheetName val="[POWER5.XLA]_Users_SSimakova__5"/>
      <sheetName val="[POWER5.XLA]__na1_salesforce_12"/>
      <sheetName val="[POWER5.XLA][POWER5_XLA]__qma_2"/>
      <sheetName val="[POWER5.XLA][POWER5_XLA]_POW_17"/>
      <sheetName val="[POWER5.XLA][POWER5_XLA]_POW_18"/>
      <sheetName val="[POWER5.XLA][POWER5_XLA]_J_Ap_2"/>
      <sheetName val="[POWER5.XLA]_Users_Dan_Librar_7"/>
      <sheetName val="EPS Chart_CRNv2"/>
      <sheetName val="Portugal Q1RF"/>
      <sheetName val="CA2"/>
      <sheetName val="[POWER5.XLA]_Applications_Mi_17"/>
      <sheetName val="[POWER5.XLA]__sfdc_DFS_Applic_7"/>
      <sheetName val="[POWER5.XLA]_J_Applications__12"/>
      <sheetName val="[POWER5.XLA]_Applications_Mi_18"/>
      <sheetName val="[POWER5.XLA]__aodocs_altirna_22"/>
      <sheetName val="[POWER5.XLA]__localhost_webd_17"/>
      <sheetName val="[POWER5.XLA]__localhost_webd_18"/>
      <sheetName val="[POWER5.XLA]__localhost_FY_20_7"/>
      <sheetName val="[POWER5.XLA]__aodocs_altirna_23"/>
      <sheetName val="[POWER5.XLA]__localhost_webd_19"/>
      <sheetName val="[POWER5.XLA][POWER5.XLA]_Appl_7"/>
      <sheetName val="[POWER5.XLA][POWER5.XLA]__na1_7"/>
      <sheetName val="[POWER5.XLA][POWER5.XLA]__sfd_7"/>
      <sheetName val="[POWER5.XLA][POWER5.XLA]_POW_27"/>
      <sheetName val="[POWER5.XLA][POWER5.XLA]_POW_28"/>
      <sheetName val="[POWER5.XLA][POWER5.XLA]_POW_29"/>
      <sheetName val="[POWER5.XLA]__na1_salesforce_13"/>
      <sheetName val="[POWER5.XLA]_J_Applications__13"/>
      <sheetName val="[POWER5.XLA][POWER5.XLA]__qma_7"/>
      <sheetName val="[POWER5.XLA][POWER5.XLA]_POW_30"/>
      <sheetName val="[POWER5.XLA][POWER5.XLA]_POW_31"/>
      <sheetName val="[POWER5.XLA][POWER5.XLA]_J_Ap_7"/>
      <sheetName val="[POWER5.XLA]_Applications_Mi_19"/>
      <sheetName val="[POWER5.XLA]__aodocs_altirna_24"/>
      <sheetName val="[POWER5.XLA]__aodocs_altirna_25"/>
      <sheetName val="[POWER5.XLA][POWER5_XLA]_POW_19"/>
      <sheetName val="[POWER5.XLA][POWER5_XLA]_Appl_7"/>
      <sheetName val="[POWER5.XLA][POWER5_XLA]__na1_7"/>
      <sheetName val="[POWER5.XLA][POWER5_XLA]__sfd_7"/>
      <sheetName val="[POWER5.XLA]_Users_SSimakova__6"/>
      <sheetName val="[POWER5.XLA]__na1_salesforce_14"/>
      <sheetName val="[POWER5.XLA][POWER5_XLA]_POW_20"/>
      <sheetName val="[POWER5.XLA][POWER5_XLA]_POW_21"/>
      <sheetName val="[POWER5.XLA]_Users_Dan_Librar_8"/>
      <sheetName val="PL - Corintech UK"/>
      <sheetName val="PL4.2 - Corintech HK"/>
      <sheetName val="PRE"/>
      <sheetName val="Mo Cons"/>
      <sheetName val="Fin Ratios"/>
      <sheetName val="Summary Statistics"/>
      <sheetName val="Chart3"/>
      <sheetName val="Income - Year"/>
      <sheetName val="Cash - Year"/>
      <sheetName val="Balance - Year"/>
      <sheetName val="Chart1"/>
      <sheetName val="Chart2"/>
      <sheetName val="QtrDebtRatios"/>
      <sheetName val="FCF Chart"/>
      <sheetName val="Paging Pen Chart"/>
      <sheetName val="Paging"/>
      <sheetName val="Cellular"/>
      <sheetName val="Equipment"/>
      <sheetName val="Depreciation"/>
      <sheetName val="CCA"/>
      <sheetName val="Tax"/>
      <sheetName val="Deferred Charges"/>
      <sheetName val="A Shares"/>
      <sheetName val="B Shares"/>
      <sheetName val="Total Shares"/>
      <sheetName val="Options"/>
      <sheetName val="Valuation - FCF"/>
      <sheetName val="Valuation - FCF + Multiple"/>
      <sheetName val="Valuation - EBITDA Multiple"/>
      <sheetName val="DS_Key_Information"/>
      <sheetName val="DS_Valuation_Measures"/>
      <sheetName val="DS_Quarterly_Estimates_Data"/>
      <sheetName val="DS_Income_Statement"/>
      <sheetName val="DS_Cash_Flow"/>
      <sheetName val="DS_Balance_Sheet"/>
      <sheetName val="DS_Industry_Specif"/>
      <sheetName val="Beluga CTRL"/>
      <sheetName val="Ret.MSC_StaffDemand"/>
      <sheetName val="[POWER5.XLA]__qmaxsolutions_343"/>
      <sheetName val="[POWER5.XLA]__qmaxsolutions_344"/>
      <sheetName val="[POWER5.XLA]__qmaxsolutions_345"/>
      <sheetName val="[POWER5.XLA]__qmaxsolutions_346"/>
      <sheetName val="[POWER5.XLA]__qmaxsolutions_347"/>
      <sheetName val="[POWER5.XLA]__qmaxsolutions_348"/>
      <sheetName val="[POWER5.XLA]__qmaxsolutions_349"/>
      <sheetName val="[POWER5.XLA]__qmaxsolutions_350"/>
      <sheetName val="[POWER5.XLA]__qmaxsolutions_352"/>
      <sheetName val="[POWER5.XLA]__qmaxsolutions_351"/>
      <sheetName val="[POWER5.XLA]__qmaxsolutions_353"/>
      <sheetName val="[POWER5.XLA]__qmaxsolutions_354"/>
      <sheetName val="[POWER5.XLA]__qmaxsolutions_355"/>
      <sheetName val="[POWER5.XLA]__qmaxsolutions_356"/>
      <sheetName val="[POWER5.XLA]__qmaxsolutions_357"/>
      <sheetName val="[POWER5.XLA]__qmaxsolutions_358"/>
      <sheetName val="[POWER5.XLA]__qmaxsolutions_360"/>
      <sheetName val="[POWER5.XLA]__qmaxsolutions_359"/>
      <sheetName val="[POWER5.XLA]__qmaxsolutions_361"/>
      <sheetName val="[POWER5.XLA]__qmaxsolutions_362"/>
      <sheetName val="[POWER5.XLA]__qmaxsolutions_364"/>
      <sheetName val="[POWER5.XLA]__qmaxsolutions_363"/>
      <sheetName val="__qmaxsolutions_m_7"/>
      <sheetName val="__qmaxsolutions_m_8"/>
      <sheetName val="__qmaxsolutions__14"/>
      <sheetName val="__qmaxsolutions_m_9"/>
      <sheetName val="_Applications_Mic_2"/>
      <sheetName val="__na1_salesforce__2"/>
      <sheetName val="__sfdc_DFS_Applic_2"/>
      <sheetName val="_J_Applications_M_2"/>
      <sheetName val="__qmaxsolutions__10"/>
      <sheetName val="__qmaxsolutions__11"/>
      <sheetName val="__qmaxsolutions__12"/>
      <sheetName val="__qmaxsolutions__13"/>
      <sheetName val="__qmaxsolutions__15"/>
      <sheetName val="__qmaxsolutions__16"/>
      <sheetName val="__qmaxsolutions__19"/>
      <sheetName val="__qmaxsolutions__17"/>
      <sheetName val="__qmaxsolutions__18"/>
      <sheetName val="__qmaxsolutions__20"/>
      <sheetName val="__qmaxsolutions__27"/>
      <sheetName val="__qmaxsolutions__22"/>
      <sheetName val="__qmaxsolutions__21"/>
      <sheetName val="__qmaxsolutions__24"/>
      <sheetName val="__qmaxsolutions__23"/>
      <sheetName val="__qmaxsolutions__25"/>
      <sheetName val="__qmaxsolutions__26"/>
      <sheetName val="__qmaxsolutions__28"/>
      <sheetName val="__qmaxsolutions__30"/>
      <sheetName val="__qmaxsolutions__29"/>
      <sheetName val="__qmaxsolutions__31"/>
      <sheetName val="__qmaxsolutions__54"/>
      <sheetName val="__qmaxsolutions__43"/>
      <sheetName val="__qmaxsolutions__32"/>
      <sheetName val="__qmaxsolutions__38"/>
      <sheetName val="__qmaxsolutions__34"/>
      <sheetName val="__qmaxsolutions__33"/>
      <sheetName val="__qmaxsolutions__36"/>
      <sheetName val="__qmaxsolutions__35"/>
      <sheetName val="__qmaxsolutions__37"/>
      <sheetName val="__qmaxsolutions__39"/>
      <sheetName val="__qmaxsolutions__40"/>
      <sheetName val="__qmaxsolutions__41"/>
      <sheetName val="__qmaxsolutions__42"/>
      <sheetName val="__qmaxsolutions__44"/>
      <sheetName val="__qmaxsolutions__45"/>
      <sheetName val="__qmaxsolutions__46"/>
      <sheetName val="__qmaxsolutions__47"/>
      <sheetName val="__qmaxsolutions__48"/>
      <sheetName val="__qmaxsolutions__49"/>
      <sheetName val="__qmaxsolutions__51"/>
      <sheetName val="__qmaxsolutions__50"/>
      <sheetName val="__qmaxsolutions__52"/>
      <sheetName val="__qmaxsolutions__53"/>
      <sheetName val="__qmaxsolutions__55"/>
      <sheetName val="__qmaxsolutions__56"/>
      <sheetName val="__qmaxsolutions__57"/>
      <sheetName val="__qmaxsolutions__58"/>
      <sheetName val="__qmaxsolutions__59"/>
      <sheetName val="__qmaxsolutions__60"/>
      <sheetName val="_Applications_Mic_3"/>
      <sheetName val="__aodocs_altirnao_2"/>
      <sheetName val="__localhost_webda_2"/>
      <sheetName val="__localhost_webda_3"/>
      <sheetName val="__localhost_FY_20_2"/>
      <sheetName val="__aodocs_altirnao_3"/>
      <sheetName val="__localhost_webda_4"/>
      <sheetName val="[POWER5.XLA]_Appl_2"/>
      <sheetName val="[POWER5.XLA]__na1_2"/>
      <sheetName val="[POWER5.XLA]__sfd_2"/>
      <sheetName val="[POWER5.XLA]_POWE_2"/>
      <sheetName val="[POWER5.XLA]_POWE_3"/>
      <sheetName val="[POWER5.XLA]_POWE_4"/>
      <sheetName val="__na1_salesforce__3"/>
      <sheetName val="_J_Applications_M_3"/>
      <sheetName val="[POWER5.XLA]__qma_2"/>
      <sheetName val="[POWER5.XLA]_POWE_5"/>
      <sheetName val="[POWER5.XLA]_POWE_6"/>
      <sheetName val="[POWER5.XLA]_J_Ap_2"/>
      <sheetName val="_Applications_Mic_4"/>
      <sheetName val="_Users_Dan_Librar_2"/>
      <sheetName val="__aodocs_altirnao_4"/>
      <sheetName val="__aodocs_altirnao_5"/>
      <sheetName val="[POWER5_XLA]_POWE_2"/>
      <sheetName val="[POWER5_XLA]_POWE_3"/>
      <sheetName val="[POWER5_XLA]_POWE_4"/>
      <sheetName val="[POWER5_XLA]_Appl_2"/>
      <sheetName val="[POWER5_XLA]__na1_2"/>
      <sheetName val="[POWER5_XLA]__sfd_2"/>
      <sheetName val="[POWER5_XLA][POWER1"/>
      <sheetName val="[POWER5_XLA]\Appli1"/>
      <sheetName val="[POWER5_XLA]//na1_1"/>
      <sheetName val="[POWER5_XLA]\\sfdc1"/>
      <sheetName val="\Applications\Micr1"/>
      <sheetName val="//na1_salesforce_c1"/>
      <sheetName val="\\sfdc\DFS\Applica1"/>
      <sheetName val="__qmaxsolutions__85"/>
      <sheetName val="__qmaxsolutions__74"/>
      <sheetName val="__qmaxsolutions__73"/>
      <sheetName val="__qmaxsolutions__72"/>
      <sheetName val="__qmaxsolutions__66"/>
      <sheetName val="__qmaxsolutions__61"/>
      <sheetName val="__qmaxsolutions__62"/>
      <sheetName val="__qmaxsolutions__63"/>
      <sheetName val="__qmaxsolutions__64"/>
      <sheetName val="__qmaxsolutions__65"/>
      <sheetName val="__qmaxsolutions__67"/>
      <sheetName val="__qmaxsolutions__68"/>
      <sheetName val="__qmaxsolutions__69"/>
      <sheetName val="__qmaxsolutions__71"/>
      <sheetName val="__qmaxsolutions__70"/>
      <sheetName val="__qmaxsolutions__76"/>
      <sheetName val="__qmaxsolutions__75"/>
      <sheetName val="__qmaxsolutions__79"/>
      <sheetName val="__qmaxsolutions__77"/>
      <sheetName val="__qmaxsolutions__78"/>
      <sheetName val="__qmaxsolutions__80"/>
      <sheetName val="__qmaxsolutions__81"/>
      <sheetName val="__qmaxsolutions__82"/>
      <sheetName val="__qmaxsolutions__83"/>
      <sheetName val="__qmaxsolutions__84"/>
      <sheetName val="__qmaxsolutions__99"/>
      <sheetName val="__qmaxsolutions__92"/>
      <sheetName val="__qmaxsolutions__87"/>
      <sheetName val="__qmaxsolutions__86"/>
      <sheetName val="__qmaxsolutions__91"/>
      <sheetName val="__qmaxsolutions__88"/>
      <sheetName val="__qmaxsolutions__89"/>
      <sheetName val="__qmaxsolutions__90"/>
      <sheetName val="__qmaxsolutions__93"/>
      <sheetName val="__qmaxsolutions__94"/>
      <sheetName val="__qmaxsolutions__95"/>
      <sheetName val="__qmaxsolutions__96"/>
      <sheetName val="__qmaxsolutions__97"/>
      <sheetName val="__qmaxsolutions__98"/>
      <sheetName val="__qmaxsolutions_100"/>
      <sheetName val="__qmaxsolutions_101"/>
      <sheetName val="__qmaxsolutions_102"/>
      <sheetName val="__qmaxsolutions_104"/>
      <sheetName val="__qmaxsolutions_103"/>
      <sheetName val="__qmaxsolutions_105"/>
      <sheetName val="__qmaxsolutions_106"/>
      <sheetName val="__qmaxsolutions_108"/>
      <sheetName val="__qmaxsolutions_107"/>
      <sheetName val="__qmaxsolutions_109"/>
      <sheetName val="__qmaxsolutions_110"/>
      <sheetName val="_Applications_Mic_5"/>
      <sheetName val="__na1_salesforce__4"/>
      <sheetName val="__sfdc_DFS_Applic_3"/>
      <sheetName val="_J_Applications_M_4"/>
      <sheetName val="[POWER5.XLA]_Appl_3"/>
      <sheetName val="[POWER5.XLA]__na1_3"/>
      <sheetName val="[POWER5.XLA]__sfd_3"/>
      <sheetName val="[POWER5.XLA]_POWE_7"/>
      <sheetName val="[POWER5.XLA]_POWE_8"/>
      <sheetName val="[POWER5.XLA]_POWE_9"/>
      <sheetName val="__localhost_webda_5"/>
      <sheetName val="__localhost_webda_6"/>
      <sheetName val="__localhost_FY_20_3"/>
      <sheetName val="__localhost_webda_7"/>
      <sheetName val="[POWER5.XLA]__qma_3"/>
      <sheetName val="[POWER5.XLA]_POW_10"/>
      <sheetName val="[POWER5.XLA]_POW_11"/>
      <sheetName val="[POWER5.XLA]_J_Ap_3"/>
      <sheetName val="__na1_salesforce__5"/>
      <sheetName val="_J_Applications_M_5"/>
      <sheetName val="_Applications_Mic_6"/>
      <sheetName val="__aodocs_altirnao_6"/>
      <sheetName val="__aodocs_altirnao_7"/>
      <sheetName val="_Users_Dan_Librar_3"/>
      <sheetName val="_Applications_Mic_7"/>
      <sheetName val="_Applications_Mic_8"/>
      <sheetName val="__na1_salesforce__6"/>
      <sheetName val="__sfdc_DFS_Applic_4"/>
      <sheetName val="_J_Applications_M_6"/>
      <sheetName val="[POWER5.XLA]_Appl_4"/>
      <sheetName val="[POWER5.XLA]__na1_4"/>
      <sheetName val="[POWER5.XLA]__sfd_4"/>
      <sheetName val="[POWER5.XLA]_POW_12"/>
      <sheetName val="[POWER5.XLA]_POW_13"/>
      <sheetName val="[POWER5.XLA]_POW_14"/>
      <sheetName val="__aodocs_altirnao_8"/>
      <sheetName val="__localhost_webda_8"/>
      <sheetName val="__localhost_webda_9"/>
      <sheetName val="__localhost_FY_20_4"/>
      <sheetName val="__aodocs_altirnao_9"/>
      <sheetName val="__localhost_webd_10"/>
      <sheetName val="[POWER5.XLA]__qma_4"/>
      <sheetName val="[POWER5.XLA]_POW_15"/>
      <sheetName val="[POWER5.XLA]_POW_16"/>
      <sheetName val="[POWER5.XLA]_J_Ap_4"/>
      <sheetName val="__na1_salesforce__7"/>
      <sheetName val="_J_Applications_M_7"/>
      <sheetName val="_Applications_Mic_9"/>
      <sheetName val="__aodocs_altirna_10"/>
      <sheetName val="__aodocs_altirna_11"/>
      <sheetName val="[POWER5_XLA]_POWE_5"/>
      <sheetName val="[POWER5_XLA]_POWE_6"/>
      <sheetName val="[POWER5_XLA]_POWE_7"/>
      <sheetName val="[POWER5_XLA]_Appl_3"/>
      <sheetName val="[POWER5_XLA]__na1_3"/>
      <sheetName val="[POWER5_XLA]__sfd_3"/>
      <sheetName val="_Users_Dan_Librar_4"/>
      <sheetName val="__qmaxsolutions_111"/>
      <sheetName val="[POWER5.XLA]__qmaxsolutions_365"/>
      <sheetName val="Détail mensuel"/>
      <sheetName val="LYO (2)"/>
      <sheetName val="Gerken (2)"/>
      <sheetName val="TMS (2)"/>
      <sheetName val="Fesler (2)"/>
      <sheetName val="Benham (2)"/>
      <sheetName val="LCD (2)"/>
      <sheetName val="Roberts (2)"/>
      <sheetName val="Hoffman (2)"/>
      <sheetName val="Baker (2)"/>
      <sheetName val="Victoria (2)"/>
      <sheetName val="Williams (2)"/>
      <sheetName val="Engel (2)"/>
      <sheetName val="Sonoran (2)"/>
      <sheetName val="MThurman (2)"/>
      <sheetName val="BThurman (2)"/>
      <sheetName val="DSA (2)"/>
      <sheetName val="Coastal (2)"/>
      <sheetName val="Gastos_Detallados_Opt1"/>
      <sheetName val="BU_Logic1"/>
      <sheetName val="[POWER5.XLA]__qmaxsolutions_472"/>
      <sheetName val="CF trat  "/>
      <sheetName val="CV3"/>
      <sheetName val="Dist Maq"/>
      <sheetName val="Dados Maq"/>
      <sheetName val="Da agr"/>
      <sheetName val="Trat"/>
      <sheetName val="Evolução do Plantio "/>
      <sheetName val="[POWER5.XLA]__d_docs_live_net_8"/>
      <sheetName val="[POWER5.XLA]__d_docs_live_net_6"/>
      <sheetName val="[POWER5.XLA]__d_docs_live_net_7"/>
      <sheetName val="General_Input"/>
      <sheetName val="Supporting Settings"/>
      <sheetName val="Outputs for CIP"/>
      <sheetName val="Monthly_Statements"/>
      <sheetName val="TBAL9697 -group wise  sdpl"/>
      <sheetName val="//localhost/Applications/Micros"/>
      <sheetName val="[POWER5.XLA]__soferadvisors_m_9"/>
      <sheetName val="[POWER5.XLA]__soferadvisors_m_2"/>
      <sheetName val="[POWER5.XLA]__soferadvisors_m_3"/>
      <sheetName val="[POWER5.XLA]__soferadvisors_m_4"/>
      <sheetName val="[POWER5.XLA]__soferadvisors_m_5"/>
      <sheetName val="[POWER5.XLA]__soferadvisors_m_6"/>
      <sheetName val="[POWER5.XLA]__soferadvisors_m_7"/>
      <sheetName val="[POWER5.XLA]__soferadvisors_m_8"/>
      <sheetName val="//na1_s"/>
      <sheetName val="LEGEND"/>
      <sheetName val="[POWER5.XLA]__qmaxsolutions_372"/>
      <sheetName val="ePSM BOB Data Page"/>
      <sheetName val="Rx Key Stat by Generic page"/>
      <sheetName val="ePSM Header Data Page"/>
      <sheetName val="Data Availability page"/>
      <sheetName val="HPD page"/>
      <sheetName val="Med Cat - Curr page"/>
      <sheetName val="ePSM Medical Data Page"/>
      <sheetName val="ePSM Fund Code"/>
      <sheetName val="[POWER5.XLA]__qmaxsolutions_369"/>
      <sheetName val="Income Statement Summary"/>
      <sheetName val="BS Summary"/>
      <sheetName val="Cash Flow Summary"/>
      <sheetName val="1 - 2018-2019 Rev"/>
      <sheetName val="2 - 2018-2019 Rev Fcst Detail"/>
      <sheetName val="3 - Cash Flow (New Format)"/>
      <sheetName val="4 - 2018-2019 Gen &amp; Admin"/>
      <sheetName val="3 - 2018-2019 Cash Flow"/>
      <sheetName val="5 - 2018-2019 Bal Sheet"/>
      <sheetName val="6 - 2018-2019 Inc Stmt"/>
      <sheetName val="7 - Purchasing"/>
      <sheetName val="[POWER5.XLA]__qmaxsolutions_367"/>
      <sheetName val="[POWER5.XLA]__qmaxsolutions_366"/>
      <sheetName val="[POWER5.XLA]__qmaxsolutions_368"/>
      <sheetName val="[POWER5.XLA]__qmaxsolutions_370"/>
      <sheetName val="[POWER5.XLA]__qmaxsolutions_371"/>
      <sheetName val="[POWER5.XLA]__qmaxsolutions_373"/>
      <sheetName val="[POWER5.XLA]__qmaxsolutions_384"/>
      <sheetName val="[POWER5.XLA]__qmaxsolutions_382"/>
      <sheetName val="[POWER5.XLA]__qmaxsolutions_375"/>
      <sheetName val="[POWER5.XLA]__qmaxsolutions_374"/>
      <sheetName val="[POWER5.XLA]__qmaxsolutions_376"/>
      <sheetName val="[POWER5.XLA]__qmaxsolutions_378"/>
      <sheetName val="[POWER5.XLA]__qmaxsolutions_377"/>
      <sheetName val="[POWER5.XLA]__qmaxsolutions_379"/>
      <sheetName val="[POWER5.XLA]__qmaxsolutions_380"/>
      <sheetName val="[POWER5.XLA]__qmaxsolutions_381"/>
      <sheetName val="[POWER5.XLA]__qmaxsolutions_383"/>
      <sheetName val="[POWER5.XLA]__qmaxsolutions_386"/>
      <sheetName val="[POWER5.XLA]__qmaxsolutions_385"/>
      <sheetName val="[POWER5.XLA]__qmaxsolutions_394"/>
      <sheetName val="[POWER5.XLA]__qmaxsolutions_387"/>
      <sheetName val="[POWER5.XLA]__qmaxsolutions_388"/>
      <sheetName val="[POWER5.XLA]__qmaxsolutions_389"/>
      <sheetName val="[POWER5.XLA]__qmaxsolutions_391"/>
      <sheetName val="[POWER5.XLA]__qmaxsolutions_390"/>
      <sheetName val="[POWER5.XLA]__qmaxsolutions_392"/>
      <sheetName val="[POWER5.XLA]__qmaxsolutions_393"/>
      <sheetName val="[POWER5.XLA]__qmaxsolutions_400"/>
      <sheetName val="[POWER5.XLA]__qmaxsolutions_395"/>
      <sheetName val="[POWER5.XLA]__qmaxsolutions_396"/>
      <sheetName val="[POWER5.XLA]__qmaxsolutions_397"/>
      <sheetName val="[POWER5.XLA]__qmaxsolutions_398"/>
      <sheetName val="[POWER5.XLA]__qmaxsolutions_399"/>
      <sheetName val="[POWER5.XLA]__qmaxsolutions_408"/>
      <sheetName val="[POWER5.XLA]__qmaxsolutions_401"/>
      <sheetName val="[POWER5.XLA]__qmaxsolutions_402"/>
      <sheetName val="[POWER5.XLA]__qmaxsolutions_403"/>
      <sheetName val="[POWER5.XLA]__qmaxsolutions_404"/>
      <sheetName val="[POWER5.XLA]__qmaxsolutions_405"/>
      <sheetName val="[POWER5.XLA]__qmaxsolutions_406"/>
      <sheetName val="[POWER5.XLA]__qmaxsolutions_407"/>
      <sheetName val="[POWER5.XLA]__qmaxsolutions_409"/>
      <sheetName val="[POWER5.XLA]__qmaxsolutions_410"/>
      <sheetName val="[POWER5.XLA]__qmaxsolutions_411"/>
      <sheetName val="[POWER5.XLA]__qmaxsolutions_412"/>
      <sheetName val="[POWER5.XLA]__qmaxsolutions_415"/>
      <sheetName val="[POWER5.XLA]__qmaxsolutions_413"/>
      <sheetName val="[POWER5.XLA]__qmaxsolutions_414"/>
      <sheetName val="[POWER5.XLA]__qmaxsolutions_419"/>
      <sheetName val="[POWER5.XLA]__qmaxsolutions_418"/>
      <sheetName val="[POWER5.XLA]__qmaxsolutions_416"/>
      <sheetName val="[POWER5.XLA]__qmaxsolutions_417"/>
      <sheetName val="[POWER5.XLA]__qmaxsolutions_420"/>
      <sheetName val="[POWER5.XLA]__qmaxsolutions_421"/>
      <sheetName val="__qmaxsolutions_212"/>
      <sheetName val="__qmaxsolutions_112"/>
      <sheetName val="__qmaxsolutions_114"/>
      <sheetName val="__qmaxsolutions_113"/>
      <sheetName val="__qmaxsolutions_115"/>
      <sheetName val="__qmaxsolutions_119"/>
      <sheetName val="__qmaxsolutions_116"/>
      <sheetName val="__qmaxsolutions_117"/>
      <sheetName val="__qmaxsolutions_118"/>
      <sheetName val="__qmaxsolutions_121"/>
      <sheetName val="__qmaxsolutions_120"/>
      <sheetName val="__qmaxsolutions_132"/>
      <sheetName val="__qmaxsolutions_122"/>
      <sheetName val="__qmaxsolutions_123"/>
      <sheetName val="__qmaxsolutions_124"/>
      <sheetName val="__qmaxsolutions_125"/>
      <sheetName val="__qmaxsolutions_126"/>
      <sheetName val="__qmaxsolutions_127"/>
      <sheetName val="__qmaxsolutions_128"/>
      <sheetName val="__qmaxsolutions_129"/>
      <sheetName val="__qmaxsolutions_130"/>
      <sheetName val="__qmaxsolutions_131"/>
      <sheetName val="__qmaxsolutions_136"/>
      <sheetName val="__qmaxsolutions_133"/>
      <sheetName val="__qmaxsolutions_134"/>
      <sheetName val="__qmaxsolutions_135"/>
      <sheetName val="__qmaxsolutions_137"/>
      <sheetName val="__qmaxsolutions_139"/>
      <sheetName val="__qmaxsolutions_138"/>
      <sheetName val="__qmaxsolutions_206"/>
      <sheetName val="_Appl_2"/>
      <sheetName val="__na1_2"/>
      <sheetName val="__sfd_2"/>
      <sheetName val="_POWE_2"/>
      <sheetName val="_POWE_3"/>
      <sheetName val="_POWE_4"/>
      <sheetName val="__qma_2"/>
      <sheetName val="_POWE_5"/>
      <sheetName val="_POWE_6"/>
      <sheetName val="_J_Ap_2"/>
      <sheetName val="_Appl_3"/>
      <sheetName val="__na1_3"/>
      <sheetName val="__sfd_3"/>
      <sheetName val="_POWE_7"/>
      <sheetName val="_POWE_8"/>
      <sheetName val="_POWE_9"/>
      <sheetName val="__qma_3"/>
      <sheetName val="_POW_10"/>
      <sheetName val="_POW_11"/>
      <sheetName val="_J_Ap_3"/>
      <sheetName val="_Appl_4"/>
      <sheetName val="__na1_4"/>
      <sheetName val="__sfd_4"/>
      <sheetName val="_POW_12"/>
      <sheetName val="_POW_13"/>
      <sheetName val="_POW_14"/>
      <sheetName val="__qma_4"/>
      <sheetName val="_POW_15"/>
      <sheetName val="_POW_16"/>
      <sheetName val="_J_Ap_4"/>
      <sheetName val="__qmaxsolutions_145"/>
      <sheetName val="__qmaxsolutions_140"/>
      <sheetName val="__qmaxsolutions_141"/>
      <sheetName val="__qmaxsolutions_142"/>
      <sheetName val="__qmaxsolutions_143"/>
      <sheetName val="__qmaxsolutions_144"/>
      <sheetName val="__qmaxsolutions_146"/>
      <sheetName val="__qmaxsolutions_150"/>
      <sheetName val="__qmaxsolutions_147"/>
      <sheetName val="__qmaxsolutions_148"/>
      <sheetName val="__qmaxsolutions_149"/>
      <sheetName val="__qmaxsolutions_151"/>
      <sheetName val="__qmaxsolutions_154"/>
      <sheetName val="__qmaxsolutions_152"/>
      <sheetName val="__qmaxsolutions_153"/>
      <sheetName val="__qmaxsolutions_156"/>
      <sheetName val="__qmaxsolutions_155"/>
      <sheetName val="__qmaxsolutions_166"/>
      <sheetName val="__qmaxsolutions_157"/>
      <sheetName val="__qmaxsolutions_158"/>
      <sheetName val="__qmaxsolutions_159"/>
      <sheetName val="__qmaxsolutions_160"/>
      <sheetName val="__qmaxsolutions_161"/>
      <sheetName val="__qmaxsolutions_162"/>
      <sheetName val="__qmaxsolutions_163"/>
      <sheetName val="__qmaxsolutions_164"/>
      <sheetName val="__qmaxsolutions_165"/>
      <sheetName val="__qmaxsolutions_167"/>
      <sheetName val="__qmaxsolutions_169"/>
      <sheetName val="__qmaxsolutions_168"/>
      <sheetName val="__qmaxsolutions_170"/>
      <sheetName val="__qmaxsolutions_171"/>
      <sheetName val="__qmaxsolutions_172"/>
      <sheetName val="__qmaxsolutions_175"/>
      <sheetName val="__qmaxsolutions_174"/>
      <sheetName val="__qmaxsolutions_173"/>
      <sheetName val="__qmaxsolutions_178"/>
      <sheetName val="__qmaxsolutions_176"/>
      <sheetName val="__qmaxsolutions_177"/>
      <sheetName val="__qmaxsolutions_180"/>
      <sheetName val="__qmaxsolutions_179"/>
      <sheetName val="__qmaxsolutions_181"/>
      <sheetName val="__qmaxsolutions_182"/>
      <sheetName val="__qmaxsolutions_183"/>
      <sheetName val="__qmaxsolutions_185"/>
      <sheetName val="__qmaxsolutions_184"/>
      <sheetName val="__qmaxsolutions_189"/>
      <sheetName val="__qmaxsolutions_186"/>
      <sheetName val="__qmaxsolutions_187"/>
      <sheetName val="__qmaxsolutions_188"/>
      <sheetName val="__qmaxsolutions_191"/>
      <sheetName val="__qmaxsolutions_190"/>
      <sheetName val="__qmaxsolutions_195"/>
      <sheetName val="__qmaxsolutions_192"/>
      <sheetName val="__qmaxsolutions_193"/>
      <sheetName val="__qmaxsolutions_194"/>
      <sheetName val="__qmaxsolutions_197"/>
      <sheetName val="__qmaxsolutions_196"/>
      <sheetName val="__qmaxsolutions_198"/>
      <sheetName val="__qmaxsolutions_199"/>
      <sheetName val="__qmaxsolutions_200"/>
      <sheetName val="__qmaxsolutions_201"/>
      <sheetName val="__qmaxsolutions_202"/>
      <sheetName val="__qmaxsolutions_204"/>
      <sheetName val="__qmaxsolutions_203"/>
      <sheetName val="__qmaxsolutions_205"/>
      <sheetName val="__qmaxsolutions_208"/>
      <sheetName val="__qmaxsolutions_207"/>
      <sheetName val="__qmaxsolutions_209"/>
      <sheetName val="__qmaxsolutions_211"/>
      <sheetName val="__qmaxsolutions_210"/>
      <sheetName val="__qmaxsolutions_213"/>
      <sheetName val="__qmaxsolutions_215"/>
      <sheetName val="__qmaxsolutions_214"/>
      <sheetName val="__qmaxsolutions_216"/>
      <sheetName val="__qmaxsolutions_217"/>
      <sheetName val="13-01 BS"/>
      <sheetName val="09-02 - BS"/>
      <sheetName val="Enity &amp; Line Item Map"/>
      <sheetName val="13-01 IS"/>
      <sheetName val="P&amp;L 12months thru 09-02"/>
      <sheetName val="[POWER5.XLA]__qmaxsolutions_422"/>
      <sheetName val="[POWER5.XLA]__qmaxsolutions_423"/>
      <sheetName val="[POWER5.XLA]__qmaxsolutions_424"/>
      <sheetName val="[POWER5.XLA]__qmaxsolutions_425"/>
      <sheetName val="[POWER5.XLA]__qmaxsolutions_427"/>
      <sheetName val="[POWER5.XLA]__qmaxsolutions_426"/>
      <sheetName val="[POWER5.XLA]__qmaxsolutions_428"/>
      <sheetName val="[POWER5.XLA]__qmaxsolutions_429"/>
      <sheetName val="[POWER5.XLA]__qmaxsolutions_430"/>
      <sheetName val="[POWER5.XLA]__qmaxsolutions_432"/>
      <sheetName val="[POWER5.XLA]__qmaxsolutions_431"/>
      <sheetName val="[POWER5.XLA]__qmaxsolutions_443"/>
      <sheetName val="[POWER5.XLA]__qmaxsolutions_433"/>
      <sheetName val="[POWER5.XLA]__qmaxsolutions_434"/>
      <sheetName val="[POWER5.XLA]__qmaxsolutions_435"/>
      <sheetName val="[POWER5.XLA]__qmaxsolutions_436"/>
      <sheetName val="[POWER5.XLA]__qmaxsolutions_438"/>
      <sheetName val="[POWER5.XLA]__qmaxsolutions_437"/>
      <sheetName val="[POWER5.XLA]__qmaxsolutions_439"/>
      <sheetName val="[POWER5.XLA]__qmaxsolutions_442"/>
      <sheetName val="[POWER5.XLA]__qmaxsolutions_440"/>
      <sheetName val="[POWER5.XLA]__qmaxsolutions_441"/>
      <sheetName val="[POWER5.XLA]__qmaxsolutions_444"/>
      <sheetName val="[POWER5.XLA]__qmaxsolutions_445"/>
      <sheetName val="[POWER5.XLA]__qmaxsolutions_446"/>
      <sheetName val="[POWER5.XLA]__qmaxsolutions_447"/>
      <sheetName val="[POWER5.XLA]__qmaxsolutions_449"/>
      <sheetName val="[POWER5.XLA]__qmaxsolutions_448"/>
      <sheetName val="[POWER5.XLA]__qmaxsolutions_451"/>
      <sheetName val="[POWER5.XLA]__qmaxsolutions_450"/>
      <sheetName val="[POWER5.XLA]__qmaxsolutions_454"/>
      <sheetName val="[POWER5.XLA]__qmaxsolutions_452"/>
      <sheetName val="[POWER5.XLA]__qmaxsolutions_453"/>
      <sheetName val="[POWER5.XLA]__qmaxsolutions_456"/>
      <sheetName val="[POWER5.XLA]__qmaxsolutions_455"/>
      <sheetName val="[POWER5.XLA]__qmaxsolutions_458"/>
      <sheetName val="[POWER5.XLA]__qmaxsolutions_457"/>
      <sheetName val="[POWER5.XLA]__qmaxsolutions_459"/>
      <sheetName val="[POWER5.XLA]__qmaxsolutions_462"/>
      <sheetName val="[POWER5.XLA]__qmaxsolutions_460"/>
      <sheetName val="[POWER5.XLA]__qmaxsolutions_461"/>
      <sheetName val="[POWER5.XLA]__qmaxsolutions_463"/>
      <sheetName val="[POWER5.XLA]__qmaxsolutions_470"/>
      <sheetName val="8.125% Fixed"/>
      <sheetName val="Time Deposits"/>
      <sheetName val="First Chester Loans"/>
      <sheetName val="RANKING.XLS"/>
      <sheetName val="[POWER5.XLA]__qmaxsolutions_469"/>
      <sheetName val="[POWER5.XLA]__qmaxsolutions_465"/>
      <sheetName val="[POWER5.XLA]__qmaxsolutions_464"/>
      <sheetName val="[POWER5.XLA]__qmaxsolutions_466"/>
      <sheetName val="[POWER5.XLA]__qmaxsolutions_468"/>
      <sheetName val="[POWER5.XLA]__qmaxsolutions_467"/>
      <sheetName val="[POWER5.XLA]__qmaxsolutions_471"/>
      <sheetName val="Preferences"/>
      <sheetName val="IS_norm"/>
      <sheetName val="AS"/>
      <sheetName val="ES"/>
      <sheetName val="[POWER5.XLA]__qmaxsolutions_474"/>
      <sheetName val="[POWER5.XLA]__qmaxsolutions_473"/>
      <sheetName val="[POWER5.XLA]__qmaxsolutions_475"/>
      <sheetName val="UBA Table"/>
      <sheetName val="[POWER5_XLA]__qmaxsolutions__61"/>
      <sheetName val="[POWER5_XLA]__qmaxsolutions__59"/>
      <sheetName val="[POWER5_XLA]__qmaxsolutions__24"/>
      <sheetName val="[POWER5_XLA]__qmaxsolutions__30"/>
      <sheetName val="[POWER5_XLA]__qmaxsolutions__27"/>
      <sheetName val="[POWER5_XLA]__qmaxsolutions__25"/>
      <sheetName val="[POWER5_XLA]__qmaxsolutions__26"/>
      <sheetName val="[POWER5_XLA]__qmaxsolutions__29"/>
      <sheetName val="[POWER5_XLA]__qmaxsolutions__28"/>
      <sheetName val="[POWER5_XLA]__qmaxsolutions__32"/>
      <sheetName val="[POWER5_XLA]__qmaxsolutions__31"/>
      <sheetName val="[POWER5_XLA]__qmaxsolutions__33"/>
      <sheetName val="[POWER5_XLA]__qmaxsolutions__36"/>
      <sheetName val="[POWER5_XLA]__qmaxsolutions__34"/>
      <sheetName val="[POWER5_XLA]__qmaxsolutions__35"/>
      <sheetName val="[POWER5_XLA]__qmaxsolutions__40"/>
      <sheetName val="[POWER5_XLA]__qmaxsolutions__37"/>
      <sheetName val="[POWER5_XLA]__qmaxsolutions__38"/>
      <sheetName val="[POWER5_XLA]__qmaxsolutions__39"/>
      <sheetName val="[POWER5_XLA]__qmaxsolutions__51"/>
      <sheetName val="[POWER5_XLA]__qmaxsolutions__41"/>
      <sheetName val="[POWER5_XLA]__qmaxsolutions__45"/>
      <sheetName val="[POWER5_XLA]__qmaxsolutions__42"/>
      <sheetName val="[POWER5_XLA]__qmaxsolutions__44"/>
      <sheetName val="[POWER5_XLA]__qmaxsolutions__43"/>
      <sheetName val="[POWER5_XLA]__qmaxsolutions__47"/>
      <sheetName val="[POWER5_XLA]__qmaxsolutions__46"/>
      <sheetName val="[POWER5_XLA]__qmaxsolutions__48"/>
      <sheetName val="[POWER5_XLA]__qmaxsolutions__49"/>
      <sheetName val="[POWER5_XLA]__qmaxsolutions__50"/>
      <sheetName val="[POWER5_XLA]__qmaxsolutions__53"/>
      <sheetName val="[POWER5_XLA]__qmaxsolutions__52"/>
      <sheetName val="[POWER5_XLA]__qmaxsolutions__54"/>
      <sheetName val="[POWER5_XLA]__qmaxsolutions__55"/>
      <sheetName val="[POWER5_XLA]__qmaxsolutions__56"/>
      <sheetName val="[POWER5_XLA]__qmaxsolutions__57"/>
      <sheetName val="[POWER5_XLA]__qmaxsolutions__58"/>
      <sheetName val="[POWER5_XLA]__qmaxsolutions__60"/>
      <sheetName val="[POWER5_XLA]__qmaxsolutions__65"/>
      <sheetName val="[POWER5_XLA]__qmaxsolutions__64"/>
      <sheetName val="[POWER5_XLA]__qmaxsolutions__62"/>
      <sheetName val="[POWER5_XLA]__qmaxsolutions__63"/>
      <sheetName val="[POWER5_XLA]__qmaxsolutions__66"/>
      <sheetName val="[POWER5_XLA]__qmaxsolutions__67"/>
      <sheetName val="[POWER5_XLA]__qmaxsolutions__68"/>
      <sheetName val="[POWER5_XLA]__qmaxsolutions__69"/>
      <sheetName val="[POWER5_XLA]__qmaxsolutions__70"/>
      <sheetName val="[POWER5_XLA]__qmaxsolutions__71"/>
      <sheetName val="[POWER5_XLA]__qmaxsolutions__72"/>
      <sheetName val="[POWER5_XLA]__qmaxsolutions__73"/>
      <sheetName val="[POWER5_XLA]__qmaxsolutions__74"/>
      <sheetName val="[POWER5_XLA]__qmaxsolutions__76"/>
      <sheetName val="[POWER5_XLA]__qmaxsolutions__75"/>
      <sheetName val="[POWER5_XLA]__qmaxsolutions__77"/>
      <sheetName val="[POWER5_XLA]__qmaxsolutions__79"/>
      <sheetName val="[POWER5_XLA]__qmaxsolutions__78"/>
      <sheetName val="[POWER5_XLA]__qmaxsolutions__80"/>
      <sheetName val="[POWER5_XLA]__qmaxsolutions__81"/>
      <sheetName val="[POWER5_XLA]__qmaxsolutions__82"/>
      <sheetName val="[POWER5_XLA]__qmaxsolutions__83"/>
      <sheetName val="Sales_-_Report_First3"/>
      <sheetName val="2000_Activity3"/>
      <sheetName val="total_Commonwealth3"/>
      <sheetName val="CHK_REQ3"/>
      <sheetName val="SW_2122183"/>
      <sheetName val="N_TX_-_19973"/>
      <sheetName val="Customize_Your_Invoice3"/>
      <sheetName val="\J\Applications\Microsoft_Offi2"/>
      <sheetName val="Daily_Sales2"/>
      <sheetName val="Dividend_IPORecap_Analysis"/>
      <sheetName val="Transmittal_Letter"/>
      <sheetName val="Key_Analyses"/>
      <sheetName val="Adjusted_Summary_P&amp;L"/>
      <sheetName val="NWC_Analysis"/>
      <sheetName val="Adjusted_NWC_Graph"/>
      <sheetName val="GSM_Analyses"/>
      <sheetName val="GSM_Bridge_FY17_-_FY18"/>
      <sheetName val="GSM_Bridge_FY18_-_FY19"/>
      <sheetName val="Grace_-_Alum"/>
      <sheetName val="Grace_-_LSA"/>
      <sheetName val="Grace_-_ACH"/>
      <sheetName val="Shell_-_Alum"/>
      <sheetName val="Shell_-_LSA"/>
      <sheetName val="Detailed_IS"/>
      <sheetName val="Balance_Sheet_Summary"/>
      <sheetName val="Scope_Reconciliation"/>
      <sheetName val="Program_Loss_Control"/>
      <sheetName val="[POWER5_XLA]__qmaxsolutions__95"/>
      <sheetName val="[POWER5_XLA]_Applications_Mic_2"/>
      <sheetName val="[POWER5_XLA]__na1_salesforce__2"/>
      <sheetName val="[POWER5_XLA]__sfdc_DFS_Applic_2"/>
      <sheetName val="[POWER5_XLA]_J_Applications_M_2"/>
      <sheetName val="Service_Offerings_to_Top-20"/>
      <sheetName val="Logistics_Out__by_Region"/>
      <sheetName val="Revenue_by_Segment"/>
      <sheetName val="Facilities_Overview"/>
      <sheetName val="B-6_investment"/>
      <sheetName val="Date_Listing_-_Sub"/>
      <sheetName val="Vol_Contr_2013-2016"/>
      <sheetName val="[POWER5_XLA]_Applications_Mic_4"/>
      <sheetName val="[POWER5_XLA]_Applications_Mic_5"/>
      <sheetName val="[POWER5_XLA]__na1_salesforce__4"/>
      <sheetName val="[POWER5_XLA]__sfdc_DFS_Applic_3"/>
      <sheetName val="[POWER5_XLA]_J_Applications_M_4"/>
      <sheetName val="[POWER5_XLA][POWER5_XLA]_Appl_3"/>
      <sheetName val="[POWER5_XLA][POWER5_XLA]__na1_3"/>
      <sheetName val="[POWER5_XLA][POWER5_XLA]__sfd_3"/>
      <sheetName val="[POWER5_XLA][POWER5_XLA]_POWE_7"/>
      <sheetName val="[POWER5_XLA][POWER5_XLA]_POWE_8"/>
      <sheetName val="[POWER5_XLA][POWER5_XLA]_POWE_9"/>
      <sheetName val="[POWER5_XLA]__aodocs_altirnao_4"/>
      <sheetName val="[POWER5_XLA]__localhost_webda_5"/>
      <sheetName val="[POWER5_XLA]__localhost_webda_6"/>
      <sheetName val="[POWER5_XLA]__localhost_FY_20_3"/>
      <sheetName val="[POWER5_XLA]__aodocs_altirnao_5"/>
      <sheetName val="[POWER5_XLA]__localhost_webda_7"/>
      <sheetName val="[POWER5_XLA][POWER5_XLA]__qma_3"/>
      <sheetName val="[POWER5_XLA][POWER5_XLA]_POW_10"/>
      <sheetName val="[POWER5_XLA][POWER5_XLA]_POW_11"/>
      <sheetName val="[POWER5_XLA][POWER5_XLA]_J_Ap_3"/>
      <sheetName val="[POWER5_XLA]__na1_salesforce__5"/>
      <sheetName val="[POWER5_XLA]_J_Applications_M_5"/>
      <sheetName val="[POWER5_XLA]_Applications_Mic_6"/>
      <sheetName val="[POWER5_XLA]__aodocs_altirnao_6"/>
      <sheetName val="[POWER5_XLA]__aodocs_altirnao_7"/>
      <sheetName val="[POWER5_XLA][POWER5_XLA]_POWE_2"/>
      <sheetName val="[POWER5_XLA][POWER5_XLA]_POWE_3"/>
      <sheetName val="[POWER5_XLA][POWER5_XLA]_POWE_4"/>
      <sheetName val="[POWER5_XLA][POWER5_XLA]_Appl_2"/>
      <sheetName val="[POWER5_XLA][POWER5_XLA]__na1_2"/>
      <sheetName val="[POWER5_XLA][POWER5_XLA]__sfd_2"/>
      <sheetName val="[POWER5_XLA]_Users_Dan_Librar_3"/>
      <sheetName val="[POWER5_XLA]_Applications_Mic_3"/>
      <sheetName val="[POWER5_XLA]__aodocs_altirnao_2"/>
      <sheetName val="[POWER5_XLA]__localhost_webda_2"/>
      <sheetName val="[POWER5_XLA]__localhost_webda_3"/>
      <sheetName val="[POWER5_XLA]__localhost_FY_20_2"/>
      <sheetName val="[POWER5_XLA]__aodocs_altirnao_3"/>
      <sheetName val="[POWER5_XLA]__localhost_webda_4"/>
      <sheetName val="[POWER5_XLA]__na1_salesforce__3"/>
      <sheetName val="[POWER5_XLA][POWER5_XLA]_POWE_1"/>
      <sheetName val="[POWER5_XLA][POWER5_XLA]_POWE_5"/>
      <sheetName val="[POWER5_XLA][POWER5_XLA]_POWE_6"/>
      <sheetName val="[POWER5_XLA][POWER5_XLA]_Appl_1"/>
      <sheetName val="[POWER5_XLA][POWER5_XLA]__na1_1"/>
      <sheetName val="[POWER5_XLA][POWER5_XLA]__sfd_1"/>
      <sheetName val="[POWER5_XLA][POWER5_XLA]__qma_2"/>
      <sheetName val="[POWER5_XLA][POWER5_XLA]_POWE10"/>
      <sheetName val="[POWER5_XLA][POWER5_XLA]_POWE11"/>
      <sheetName val="[POWER5_XLA][POWER5_XLA]_J_Ap_2"/>
      <sheetName val="[POWER5_XLA]_Users_Dan_Librar_2"/>
      <sheetName val="[POWER5_XLA]_J_Applications_M_3"/>
      <sheetName val="[POWER5_XLA]_Applications_Mic_7"/>
      <sheetName val="[POWER5_XLA]_Applications_Mic_8"/>
      <sheetName val="[POWER5_XLA]__na1_salesforce__6"/>
      <sheetName val="[POWER5_XLA]__sfdc_DFS_Applic_4"/>
      <sheetName val="[POWER5_XLA]_J_Applications_M_6"/>
      <sheetName val="[POWER5_XLA][POWER5_XLA]_Appl_4"/>
      <sheetName val="[POWER5_XLA][POWER5_XLA]__na1_4"/>
      <sheetName val="[POWER5_XLA][POWER5_XLA]__sfd_4"/>
      <sheetName val="[POWER5_XLA][POWER5_XLA]_POW_12"/>
      <sheetName val="[POWER5_XLA][POWER5_XLA]_POW_13"/>
      <sheetName val="[POWER5_XLA][POWER5_XLA]_POW_14"/>
      <sheetName val="[POWER5_XLA]__aodocs_altirnao_8"/>
      <sheetName val="[POWER5_XLA]__localhost_webda_8"/>
      <sheetName val="[POWER5_XLA]__localhost_webda_9"/>
      <sheetName val="[POWER5_XLA]__localhost_FY_20_4"/>
      <sheetName val="[POWER5_XLA]__aodocs_altirnao_9"/>
      <sheetName val="[POWER5_XLA]__localhost_webd_10"/>
      <sheetName val="[POWER5_XLA][POWER5_XLA]__qma_4"/>
      <sheetName val="[POWER5_XLA][POWER5_XLA]_POW_15"/>
      <sheetName val="[POWER5_XLA][POWER5_XLA]_POW_16"/>
      <sheetName val="[POWER5_XLA][POWER5_XLA]_J_Ap_4"/>
      <sheetName val="[POWER5_XLA]__na1_salesforce__7"/>
      <sheetName val="[POWER5_XLA]_J_Applications_M_7"/>
      <sheetName val="[POWER5_XLA]_Applications_Mic_9"/>
      <sheetName val="[POWER5_XLA]__aodocs_altirna_10"/>
      <sheetName val="[POWER5_XLA]__aodocs_altirna_11"/>
      <sheetName val="[POWER5_XLA][POWER5_XLA]_POWE12"/>
      <sheetName val="[POWER5_XLA][POWER5_XLA]_POWE13"/>
      <sheetName val="[POWER5_XLA][POWER5_XLA]_POWE14"/>
      <sheetName val="[POWER5_XLA][POWER5_XLA]_Appl_5"/>
      <sheetName val="[POWER5_XLA][POWER5_XLA]__na1_5"/>
      <sheetName val="[POWER5_XLA][POWER5_XLA]__sfd_5"/>
      <sheetName val="[POWER5_XLA]_Users_Dan_Librar_4"/>
      <sheetName val="Historical_Financials"/>
      <sheetName val="Front_Sheet"/>
      <sheetName val="[POWER5_XLA]__qmaxsolutions__85"/>
      <sheetName val="[POWER5_XLA]__qmaxsolutions__84"/>
      <sheetName val="[POWER5_XLA]__qmaxsolutions__86"/>
      <sheetName val="[POWER5_XLA]__qmaxsolutions__93"/>
      <sheetName val="[POWER5_XLA]__qmaxsolutions__88"/>
      <sheetName val="[POWER5_XLA]__qmaxsolutions__87"/>
      <sheetName val="[POWER5_XLA]__qmaxsolutions__89"/>
      <sheetName val="[POWER5_XLA]__qmaxsolutions__90"/>
      <sheetName val="[POWER5_XLA]__qmaxsolutions__91"/>
      <sheetName val="[POWER5_XLA]__qmaxsolutions__92"/>
      <sheetName val="[POWER5_XLA]__qmaxsolutions__94"/>
      <sheetName val="Settings"/>
      <sheetName val="Variables"/>
      <sheetName val="SCH"/>
      <sheetName val="FA"/>
      <sheetName val="[POWER5.XLA]__d_docs_live_net_9"/>
      <sheetName val="[POWER5_XLA]__qmaxsolutions_m_1"/>
      <sheetName val="proforma_BS3"/>
      <sheetName val="Stock_Analysis3"/>
      <sheetName val="Company_summary_items3"/>
      <sheetName val="Deal_Info_&amp;_Print_Menu3"/>
      <sheetName val="Product_Trends3"/>
      <sheetName val="EBITDA_Bridge3"/>
      <sheetName val="WC_analytics_(+data_pages)3"/>
      <sheetName val="YEAR_1_3"/>
      <sheetName val="Sched_A93"/>
      <sheetName val="Historical_Actuals3"/>
      <sheetName val="Emory_Vols_Jan-Dec_20063"/>
      <sheetName val="PV_-_CTLM3"/>
      <sheetName val="PV_-_MTLK3"/>
      <sheetName val="Capital_Expenditure_Input_Shee3"/>
      <sheetName val="Operating_Expense_Input_Sheet3"/>
      <sheetName val="GER_IFO_vs_Const4"/>
      <sheetName val="Europe_sales_Graph4"/>
      <sheetName val="EU_Ind_vs_EU_Cons4"/>
      <sheetName val="Scenario_Management3"/>
      <sheetName val="Entrada_Dados3"/>
      <sheetName val="Pro_Forma_Credit_3"/>
      <sheetName val="_Cash_Flow3"/>
      <sheetName val="_P&amp;L-Projection3"/>
      <sheetName val="Dividend_Analysis_Assumptions3"/>
      <sheetName val="General_Assump3"/>
      <sheetName val="Debt_&amp;_Interest3"/>
      <sheetName val="_PT_083"/>
      <sheetName val="_PT_073"/>
      <sheetName val="_PT_113"/>
      <sheetName val="_PT_103"/>
      <sheetName val="_PT_123"/>
      <sheetName val="_PT_133"/>
      <sheetName val="_PT_093"/>
      <sheetName val="_PT_013"/>
      <sheetName val="_PT_043"/>
      <sheetName val="_PT_053"/>
      <sheetName val="_PT_033"/>
      <sheetName val="Données_Spéc_3"/>
      <sheetName val="Comet_Reference_Tab3"/>
      <sheetName val="Rev_Tracker3"/>
      <sheetName val="IS_&amp;_CF3"/>
      <sheetName val="\Applications\Microsoft_Office3"/>
      <sheetName val="CloseTable_Prior3"/>
      <sheetName val="Co_List3"/>
      <sheetName val="Multiples_Summary3"/>
      <sheetName val="Royal_Carib__Model3"/>
      <sheetName val="BIS_LIST-NTH_183"/>
      <sheetName val="BASE_DATA3"/>
      <sheetName val="CASH_FLOW_MONTH_FC3"/>
      <sheetName val="Inc_Stmt_MONTH_FC3"/>
      <sheetName val="BS_ASSETS_FC3"/>
      <sheetName val="chad10_June023"/>
      <sheetName val="chad12_Dec023"/>
      <sheetName val="//aodocs_altirnao_com/webdav/P3"/>
      <sheetName val="//aodocs_altirnao_com/webdav/P4"/>
      <sheetName val="Cap_Sheet2"/>
      <sheetName val="Cashflow_Model2"/>
      <sheetName val="Model_Summary2"/>
      <sheetName val="Purchase_vs__Rights2"/>
      <sheetName val="CIH_Sensitivities2"/>
      <sheetName val="Tables_for_Memo_Update_2-9-092"/>
      <sheetName val="input_for_decending_analysis2"/>
      <sheetName val="P&amp;L_by_Month2"/>
      <sheetName val="OUTPUT"/>
      <sheetName val="WEST REGION - 65"/>
      <sheetName val="PL4"/>
      <sheetName val="Functional Currency Code"/>
      <sheetName val="[POWER5.XLA]__qmaxsolutions_476"/>
      <sheetName val="[POWER5.XLA]__qmaxsolutions_477"/>
      <sheetName val="[POWER5.XLA]__qmaxsolutions_478"/>
      <sheetName val="[POWER5.XLA]__qmaxsolutions_479"/>
      <sheetName val="[POWER5.XLA]__d_docs_live_ne_10"/>
      <sheetName val="[POWER5.XLA]__qmaxsolutions_480"/>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sheetData sheetId="206" refreshError="1"/>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refreshError="1"/>
      <sheetData sheetId="365"/>
      <sheetData sheetId="366" refreshError="1"/>
      <sheetData sheetId="367" refreshError="1"/>
      <sheetData sheetId="368" refreshError="1"/>
      <sheetData sheetId="369" refreshError="1"/>
      <sheetData sheetId="370" refreshError="1"/>
      <sheetData sheetId="371" refreshError="1"/>
      <sheetData sheetId="372"/>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ow r="12">
          <cell r="I12" t="str">
            <v>Altegrity, Inc.</v>
          </cell>
        </row>
      </sheetData>
      <sheetData sheetId="401">
        <row r="12">
          <cell r="I12" t="str">
            <v>Altegrity, Inc.</v>
          </cell>
        </row>
      </sheetData>
      <sheetData sheetId="402">
        <row r="12">
          <cell r="I12" t="str">
            <v>Altegrity, Inc.</v>
          </cell>
        </row>
      </sheetData>
      <sheetData sheetId="403"/>
      <sheetData sheetId="404"/>
      <sheetData sheetId="405"/>
      <sheetData sheetId="406"/>
      <sheetData sheetId="407"/>
      <sheetData sheetId="408"/>
      <sheetData sheetId="409">
        <row r="12">
          <cell r="I12" t="str">
            <v>Altegrity, Inc.</v>
          </cell>
        </row>
      </sheetData>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row r="12">
          <cell r="I12" t="str">
            <v>Altegrity, Inc.</v>
          </cell>
        </row>
      </sheetData>
      <sheetData sheetId="429">
        <row r="12">
          <cell r="I12" t="str">
            <v>Altegrity, Inc.</v>
          </cell>
        </row>
      </sheetData>
      <sheetData sheetId="430"/>
      <sheetData sheetId="431"/>
      <sheetData sheetId="432">
        <row r="12">
          <cell r="I12" t="str">
            <v>Altegrity, Inc.</v>
          </cell>
        </row>
      </sheetData>
      <sheetData sheetId="433"/>
      <sheetData sheetId="434">
        <row r="12">
          <cell r="I12" t="str">
            <v>Altegrity, Inc.</v>
          </cell>
        </row>
      </sheetData>
      <sheetData sheetId="435"/>
      <sheetData sheetId="436"/>
      <sheetData sheetId="437"/>
      <sheetData sheetId="438">
        <row r="12">
          <cell r="I12" t="str">
            <v>Altegrity, Inc.</v>
          </cell>
        </row>
      </sheetData>
      <sheetData sheetId="439"/>
      <sheetData sheetId="440"/>
      <sheetData sheetId="441">
        <row r="12">
          <cell r="I12" t="str">
            <v>Altegrity, Inc.</v>
          </cell>
        </row>
      </sheetData>
      <sheetData sheetId="442">
        <row r="12">
          <cell r="I12" t="str">
            <v>Altegrity, Inc.</v>
          </cell>
        </row>
      </sheetData>
      <sheetData sheetId="443">
        <row r="12">
          <cell r="I12" t="str">
            <v>Altegrity, Inc.</v>
          </cell>
        </row>
      </sheetData>
      <sheetData sheetId="444"/>
      <sheetData sheetId="445"/>
      <sheetData sheetId="446"/>
      <sheetData sheetId="447"/>
      <sheetData sheetId="448"/>
      <sheetData sheetId="449">
        <row r="12">
          <cell r="I12" t="str">
            <v>Altegrity, Inc.</v>
          </cell>
        </row>
      </sheetData>
      <sheetData sheetId="450"/>
      <sheetData sheetId="451">
        <row r="12">
          <cell r="I12" t="str">
            <v>Altegrity, Inc.</v>
          </cell>
        </row>
      </sheetData>
      <sheetData sheetId="452">
        <row r="12">
          <cell r="I12" t="str">
            <v>Altegrity, Inc.</v>
          </cell>
        </row>
      </sheetData>
      <sheetData sheetId="453">
        <row r="12">
          <cell r="I12" t="str">
            <v>Altegrity, Inc.</v>
          </cell>
        </row>
      </sheetData>
      <sheetData sheetId="454">
        <row r="12">
          <cell r="I12" t="str">
            <v>Altegrity, Inc.</v>
          </cell>
        </row>
      </sheetData>
      <sheetData sheetId="455">
        <row r="12">
          <cell r="I12" t="str">
            <v>Altegrity, Inc.</v>
          </cell>
        </row>
      </sheetData>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sheetData sheetId="466"/>
      <sheetData sheetId="467">
        <row r="12">
          <cell r="I12" t="str">
            <v>Altegrity, Inc.</v>
          </cell>
        </row>
      </sheetData>
      <sheetData sheetId="468">
        <row r="12">
          <cell r="I12" t="str">
            <v>Altegrity, Inc.</v>
          </cell>
        </row>
      </sheetData>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row r="12">
          <cell r="I12" t="str">
            <v>Altegrity, Inc.</v>
          </cell>
        </row>
      </sheetData>
      <sheetData sheetId="504">
        <row r="12">
          <cell r="I12" t="str">
            <v>Altegrity, Inc.</v>
          </cell>
        </row>
      </sheetData>
      <sheetData sheetId="505"/>
      <sheetData sheetId="506"/>
      <sheetData sheetId="507"/>
      <sheetData sheetId="508">
        <row r="12">
          <cell r="I12" t="str">
            <v>Altegrity, Inc.</v>
          </cell>
        </row>
      </sheetData>
      <sheetData sheetId="509">
        <row r="12">
          <cell r="I12" t="str">
            <v>Altegrity, Inc.</v>
          </cell>
        </row>
      </sheetData>
      <sheetData sheetId="510"/>
      <sheetData sheetId="511"/>
      <sheetData sheetId="512"/>
      <sheetData sheetId="513"/>
      <sheetData sheetId="514"/>
      <sheetData sheetId="515"/>
      <sheetData sheetId="516"/>
      <sheetData sheetId="517"/>
      <sheetData sheetId="518"/>
      <sheetData sheetId="519">
        <row r="12">
          <cell r="I12" t="str">
            <v>Altegrity, Inc.</v>
          </cell>
        </row>
      </sheetData>
      <sheetData sheetId="520"/>
      <sheetData sheetId="521"/>
      <sheetData sheetId="522"/>
      <sheetData sheetId="523"/>
      <sheetData sheetId="524"/>
      <sheetData sheetId="525"/>
      <sheetData sheetId="526"/>
      <sheetData sheetId="527"/>
      <sheetData sheetId="528"/>
      <sheetData sheetId="529"/>
      <sheetData sheetId="530">
        <row r="12">
          <cell r="I12" t="str">
            <v>Altegrity, Inc.</v>
          </cell>
        </row>
      </sheetData>
      <sheetData sheetId="531">
        <row r="12">
          <cell r="I12" t="str">
            <v>Altegrity, Inc.</v>
          </cell>
        </row>
      </sheetData>
      <sheetData sheetId="532">
        <row r="12">
          <cell r="I12" t="str">
            <v>Altegrity, Inc.</v>
          </cell>
        </row>
      </sheetData>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sheetData sheetId="573"/>
      <sheetData sheetId="574"/>
      <sheetData sheetId="575"/>
      <sheetData sheetId="576"/>
      <sheetData sheetId="577"/>
      <sheetData sheetId="578"/>
      <sheetData sheetId="579"/>
      <sheetData sheetId="580"/>
      <sheetData sheetId="581"/>
      <sheetData sheetId="582"/>
      <sheetData sheetId="583"/>
      <sheetData sheetId="584" refreshError="1"/>
      <sheetData sheetId="585" refreshError="1"/>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sheetData sheetId="803"/>
      <sheetData sheetId="804"/>
      <sheetData sheetId="805"/>
      <sheetData sheetId="806"/>
      <sheetData sheetId="807"/>
      <sheetData sheetId="808"/>
      <sheetData sheetId="809"/>
      <sheetData sheetId="810"/>
      <sheetData sheetId="811"/>
      <sheetData sheetId="812" refreshError="1"/>
      <sheetData sheetId="813" refreshError="1"/>
      <sheetData sheetId="814" refreshError="1"/>
      <sheetData sheetId="815" refreshError="1"/>
      <sheetData sheetId="816" refreshError="1"/>
      <sheetData sheetId="817" refreshError="1"/>
      <sheetData sheetId="818"/>
      <sheetData sheetId="819" refreshError="1"/>
      <sheetData sheetId="820"/>
      <sheetData sheetId="821"/>
      <sheetData sheetId="822"/>
      <sheetData sheetId="823"/>
      <sheetData sheetId="824"/>
      <sheetData sheetId="825"/>
      <sheetData sheetId="826"/>
      <sheetData sheetId="827"/>
      <sheetData sheetId="828"/>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sheetData sheetId="993"/>
      <sheetData sheetId="994"/>
      <sheetData sheetId="995"/>
      <sheetData sheetId="996"/>
      <sheetData sheetId="997"/>
      <sheetData sheetId="998"/>
      <sheetData sheetId="999"/>
      <sheetData sheetId="1000"/>
      <sheetData sheetId="1001"/>
      <sheetData sheetId="1002"/>
      <sheetData sheetId="1003" refreshError="1"/>
      <sheetData sheetId="1004"/>
      <sheetData sheetId="1005" refreshError="1"/>
      <sheetData sheetId="1006" refreshError="1"/>
      <sheetData sheetId="1007" refreshError="1"/>
      <sheetData sheetId="1008" refreshError="1"/>
      <sheetData sheetId="1009" refreshError="1"/>
      <sheetData sheetId="1010" refreshError="1"/>
      <sheetData sheetId="101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sheetData sheetId="1024" refreshError="1"/>
      <sheetData sheetId="1025"/>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sheetData sheetId="1046"/>
      <sheetData sheetId="1047"/>
      <sheetData sheetId="1048"/>
      <sheetData sheetId="1049"/>
      <sheetData sheetId="1050"/>
      <sheetData sheetId="1051"/>
      <sheetData sheetId="1052"/>
      <sheetData sheetId="1053"/>
      <sheetData sheetId="1054"/>
      <sheetData sheetId="1055"/>
      <sheetData sheetId="1056" refreshError="1"/>
      <sheetData sheetId="1057" refreshError="1"/>
      <sheetData sheetId="1058" refreshError="1"/>
      <sheetData sheetId="1059" refreshError="1"/>
      <sheetData sheetId="1060" refreshError="1"/>
      <sheetData sheetId="1061" refreshError="1"/>
      <sheetData sheetId="1062"/>
      <sheetData sheetId="1063" refreshError="1"/>
      <sheetData sheetId="1064" refreshError="1"/>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row r="12">
          <cell r="I12" t="str">
            <v>Altegrity, Inc.</v>
          </cell>
        </row>
      </sheetData>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sheetData sheetId="1485"/>
      <sheetData sheetId="1486"/>
      <sheetData sheetId="1487"/>
      <sheetData sheetId="1488"/>
      <sheetData sheetId="1489"/>
      <sheetData sheetId="1490"/>
      <sheetData sheetId="1491"/>
      <sheetData sheetId="1492"/>
      <sheetData sheetId="1493" refreshError="1"/>
      <sheetData sheetId="1494" refreshError="1"/>
      <sheetData sheetId="1495" refreshError="1"/>
      <sheetData sheetId="1496" refreshError="1"/>
      <sheetData sheetId="1497" refreshError="1"/>
      <sheetData sheetId="1498"/>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sheetData sheetId="1512"/>
      <sheetData sheetId="1513" refreshError="1"/>
      <sheetData sheetId="1514" refreshError="1"/>
      <sheetData sheetId="1515" refreshError="1"/>
      <sheetData sheetId="1516" refreshError="1"/>
      <sheetData sheetId="1517"/>
      <sheetData sheetId="1518" refreshError="1"/>
      <sheetData sheetId="1519"/>
      <sheetData sheetId="1520"/>
      <sheetData sheetId="1521"/>
      <sheetData sheetId="1522"/>
      <sheetData sheetId="1523"/>
      <sheetData sheetId="1524"/>
      <sheetData sheetId="1525"/>
      <sheetData sheetId="1526"/>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refreshError="1"/>
      <sheetData sheetId="1676" refreshError="1"/>
      <sheetData sheetId="1677" refreshError="1"/>
      <sheetData sheetId="1678" refreshError="1"/>
      <sheetData sheetId="1679"/>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sheetData sheetId="1693"/>
      <sheetData sheetId="1694" refreshError="1"/>
      <sheetData sheetId="1695" refreshError="1"/>
      <sheetData sheetId="1696" refreshError="1"/>
      <sheetData sheetId="1697" refreshError="1"/>
      <sheetData sheetId="1698"/>
      <sheetData sheetId="1699" refreshError="1"/>
      <sheetData sheetId="1700"/>
      <sheetData sheetId="1701"/>
      <sheetData sheetId="1702"/>
      <sheetData sheetId="1703"/>
      <sheetData sheetId="1704"/>
      <sheetData sheetId="1705"/>
      <sheetData sheetId="1706"/>
      <sheetData sheetId="1707"/>
      <sheetData sheetId="1708" refreshError="1"/>
      <sheetData sheetId="1709"/>
      <sheetData sheetId="1710"/>
      <sheetData sheetId="1711"/>
      <sheetData sheetId="1712"/>
      <sheetData sheetId="1713"/>
      <sheetData sheetId="1714"/>
      <sheetData sheetId="1715" refreshError="1"/>
      <sheetData sheetId="1716" refreshError="1"/>
      <sheetData sheetId="1717" refreshError="1"/>
      <sheetData sheetId="1718" refreshError="1"/>
      <sheetData sheetId="1719" refreshError="1"/>
      <sheetData sheetId="1720" refreshError="1"/>
      <sheetData sheetId="172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sheetData sheetId="1735"/>
      <sheetData sheetId="1736" refreshError="1"/>
      <sheetData sheetId="1737" refreshError="1"/>
      <sheetData sheetId="1738" refreshError="1"/>
      <sheetData sheetId="1739" refreshError="1"/>
      <sheetData sheetId="1740"/>
      <sheetData sheetId="1741"/>
      <sheetData sheetId="1742"/>
      <sheetData sheetId="1743"/>
      <sheetData sheetId="1744"/>
      <sheetData sheetId="1745"/>
      <sheetData sheetId="1746"/>
      <sheetData sheetId="1747" refreshError="1"/>
      <sheetData sheetId="1748"/>
      <sheetData sheetId="1749"/>
      <sheetData sheetId="1750"/>
      <sheetData sheetId="175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sheetData sheetId="2034"/>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sheetData sheetId="2073"/>
      <sheetData sheetId="2074"/>
      <sheetData sheetId="2075"/>
      <sheetData sheetId="2076"/>
      <sheetData sheetId="2077"/>
      <sheetData sheetId="2078"/>
      <sheetData sheetId="2079"/>
      <sheetData sheetId="2080"/>
      <sheetData sheetId="2081"/>
      <sheetData sheetId="2082"/>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refreshError="1"/>
      <sheetData sheetId="2539" refreshError="1"/>
      <sheetData sheetId="2540" refreshError="1"/>
      <sheetData sheetId="2541" refreshError="1"/>
      <sheetData sheetId="2542" refreshError="1"/>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ntory Comp"/>
      <sheetName val="graph"/>
      <sheetName val="Inputs"/>
      <sheetName val="WACC"/>
      <sheetName val="invcomp1"/>
      <sheetName val="Inventory_Comp"/>
      <sheetName val="TB-2003"/>
      <sheetName val="TB-9-2003"/>
      <sheetName val="TB -9-2004"/>
      <sheetName val="D"/>
      <sheetName val="AdvPie#8"/>
      <sheetName val="affilgroups#25"/>
      <sheetName val="cblnetowners#14"/>
      <sheetName val="CablePenetration#16"/>
      <sheetName val="CableRatingsGraph#15"/>
      <sheetName val="cblnetecon #17"/>
      <sheetName val="CableNetworkShare#19"/>
      <sheetName val="chartenrev97#28"/>
      <sheetName val="chartENTD#27"/>
      <sheetName val="CIRCLISTENVIEW#10"/>
      <sheetName val="Station Graph#21"/>
      <sheetName val="cume#11"/>
      <sheetName val="DigitalTV#46"/>
      <sheetName val="environment#4"/>
      <sheetName val="FCCSYNratio#24"/>
      <sheetName val="GrwthofCableAdvertising#18"/>
      <sheetName val="infrastructure#1"/>
      <sheetName val="LN-EN#34"/>
      <sheetName val="94v98 Primetime#13"/>
      <sheetName val="RevenueCon#38"/>
      <sheetName val="RevbyDaypart#26"/>
      <sheetName val="SpotTVRadioGraph#12"/>
      <sheetName val="telecomsum#5"/>
      <sheetName val="YrlyNielsenRating#33"/>
      <sheetName val="Adjustments"/>
      <sheetName val="PV Graph Data"/>
      <sheetName val="Key"/>
      <sheetName val="Services Related Costs"/>
      <sheetName val="cblnetecon_#17"/>
      <sheetName val="Station_Graph#21"/>
      <sheetName val="94v98_Primetime#13"/>
      <sheetName val="CLOSE"/>
      <sheetName val="PV_Graph_Data"/>
      <sheetName val="PLUGS"/>
      <sheetName val="financials"/>
      <sheetName val="graph1"/>
      <sheetName val="BUD GLI - IS"/>
      <sheetName val="IncStmt"/>
      <sheetName val="TITLES"/>
      <sheetName val="Inventory_Comp1"/>
      <sheetName val="PRODUCT LINE"/>
      <sheetName val="DEPARTMENT"/>
      <sheetName val="COUNTRY"/>
      <sheetName val="CONTRIBUTION"/>
      <sheetName val="CONTRACT TYPE"/>
      <sheetName val="GENDER"/>
      <sheetName val="CURRENCY"/>
      <sheetName val="RU - EWL &amp; WNLE"/>
      <sheetName val="Overview"/>
      <sheetName val="Mults"/>
      <sheetName val="Monthly BS"/>
      <sheetName val="Tabelle1"/>
      <sheetName val="FX Rates &amp; Data Validation"/>
      <sheetName val="File Cover"/>
      <sheetName val="Instructions"/>
      <sheetName val="FinSum"/>
      <sheetName val="B_Cumulée"/>
      <sheetName val="Month 8"/>
      <sheetName val="Input"/>
      <sheetName val="Comments"/>
      <sheetName val="12M.AOS"/>
      <sheetName val="12M.ASB"/>
      <sheetName val="12M.IMP"/>
      <sheetName val="12M.MST"/>
      <sheetName val="12M.NOB"/>
      <sheetName val="12M.SFD"/>
      <sheetName val="Preise"/>
      <sheetName val="Hyperion Pull"/>
      <sheetName val="FINALPHP"/>
      <sheetName val="Struc"/>
      <sheetName val="Listy rozwijane"/>
      <sheetName val="Ratio Report"/>
      <sheetName val="Reference Drop Down Lists"/>
      <sheetName val="Inventory_Comp2"/>
      <sheetName val="TB_-9-2004"/>
      <sheetName val="cblnetecon_#171"/>
      <sheetName val="Station_Graph#211"/>
      <sheetName val="94v98_Primetime#131"/>
      <sheetName val="PV_Graph_Data1"/>
      <sheetName val="Services_Related_Costs"/>
      <sheetName val="Monthly_BS"/>
      <sheetName val="FX_Rates_&amp;_Data_Validation"/>
      <sheetName val="BUD_GLI_-_IS"/>
      <sheetName val="File_Cover"/>
      <sheetName val="PRODUCT_LINE"/>
      <sheetName val="CONTRACT_TYPE"/>
      <sheetName val="RU_-_EWL_&amp;_WNLE"/>
      <sheetName val="Listy_rozwijane"/>
      <sheetName val="12M_AOS"/>
      <sheetName val="12M_ASB"/>
      <sheetName val="12M_IMP"/>
      <sheetName val="12M_MST"/>
      <sheetName val="12M_NOB"/>
      <sheetName val="12M_SFD"/>
      <sheetName val="Hyperion_Pull"/>
      <sheetName val="Ratio_Report"/>
      <sheetName val="Sheet2"/>
      <sheetName val="A"/>
      <sheetName val="list of Units"/>
      <sheetName val="lists"/>
      <sheetName val="Inventory_Comp3"/>
      <sheetName val="TB_-9-20041"/>
      <sheetName val="cblnetecon_#172"/>
      <sheetName val="Station_Graph#212"/>
      <sheetName val="94v98_Primetime#132"/>
      <sheetName val="PV_Graph_Data2"/>
      <sheetName val="Services_Related_Costs1"/>
      <sheetName val="Monthly_BS1"/>
      <sheetName val="FX_Rates_&amp;_Data_Validation1"/>
      <sheetName val="BUD_GLI_-_IS1"/>
      <sheetName val="File_Cover1"/>
      <sheetName val="PRODUCT_LINE1"/>
      <sheetName val="CONTRACT_TYPE1"/>
      <sheetName val="RU_-_EWL_&amp;_WNLE1"/>
      <sheetName val="Listy_rozwijane1"/>
      <sheetName val="12M_AOS1"/>
      <sheetName val="12M_ASB1"/>
      <sheetName val="12M_IMP1"/>
      <sheetName val="12M_MST1"/>
      <sheetName val="12M_NOB1"/>
      <sheetName val="12M_SFD1"/>
      <sheetName val="Hyperion_Pull1"/>
      <sheetName val="Ratio_Report1"/>
      <sheetName val="Reference_Drop_Down_Lists"/>
      <sheetName val="list_of_Units"/>
      <sheetName val="Inventory_Comp6"/>
      <sheetName val="TB_-9-20044"/>
      <sheetName val="cblnetecon_#175"/>
      <sheetName val="Station_Graph#215"/>
      <sheetName val="94v98_Primetime#135"/>
      <sheetName val="PV_Graph_Data5"/>
      <sheetName val="Services_Related_Costs4"/>
      <sheetName val="Monthly_BS4"/>
      <sheetName val="FX_Rates_&amp;_Data_Validation4"/>
      <sheetName val="BUD_GLI_-_IS4"/>
      <sheetName val="File_Cover4"/>
      <sheetName val="PRODUCT_LINE4"/>
      <sheetName val="CONTRACT_TYPE4"/>
      <sheetName val="RU_-_EWL_&amp;_WNLE4"/>
      <sheetName val="Listy_rozwijane4"/>
      <sheetName val="12M_AOS4"/>
      <sheetName val="12M_ASB4"/>
      <sheetName val="12M_IMP4"/>
      <sheetName val="12M_MST4"/>
      <sheetName val="12M_NOB4"/>
      <sheetName val="12M_SFD4"/>
      <sheetName val="Hyperion_Pull4"/>
      <sheetName val="Ratio_Report4"/>
      <sheetName val="Reference_Drop_Down_Lists3"/>
      <sheetName val="list_of_Units3"/>
      <sheetName val="Inventory_Comp4"/>
      <sheetName val="TB_-9-20042"/>
      <sheetName val="cblnetecon_#173"/>
      <sheetName val="Station_Graph#213"/>
      <sheetName val="94v98_Primetime#133"/>
      <sheetName val="PV_Graph_Data3"/>
      <sheetName val="Services_Related_Costs2"/>
      <sheetName val="Monthly_BS2"/>
      <sheetName val="FX_Rates_&amp;_Data_Validation2"/>
      <sheetName val="BUD_GLI_-_IS2"/>
      <sheetName val="File_Cover2"/>
      <sheetName val="PRODUCT_LINE2"/>
      <sheetName val="CONTRACT_TYPE2"/>
      <sheetName val="RU_-_EWL_&amp;_WNLE2"/>
      <sheetName val="Listy_rozwijane2"/>
      <sheetName val="12M_AOS2"/>
      <sheetName val="12M_ASB2"/>
      <sheetName val="12M_IMP2"/>
      <sheetName val="12M_MST2"/>
      <sheetName val="12M_NOB2"/>
      <sheetName val="12M_SFD2"/>
      <sheetName val="Hyperion_Pull2"/>
      <sheetName val="Ratio_Report2"/>
      <sheetName val="Reference_Drop_Down_Lists1"/>
      <sheetName val="list_of_Units1"/>
      <sheetName val="Inventory_Comp5"/>
      <sheetName val="TB_-9-20043"/>
      <sheetName val="cblnetecon_#174"/>
      <sheetName val="Station_Graph#214"/>
      <sheetName val="94v98_Primetime#134"/>
      <sheetName val="PV_Graph_Data4"/>
      <sheetName val="Services_Related_Costs3"/>
      <sheetName val="Monthly_BS3"/>
      <sheetName val="FX_Rates_&amp;_Data_Validation3"/>
      <sheetName val="BUD_GLI_-_IS3"/>
      <sheetName val="File_Cover3"/>
      <sheetName val="PRODUCT_LINE3"/>
      <sheetName val="CONTRACT_TYPE3"/>
      <sheetName val="RU_-_EWL_&amp;_WNLE3"/>
      <sheetName val="Listy_rozwijane3"/>
      <sheetName val="12M_AOS3"/>
      <sheetName val="12M_ASB3"/>
      <sheetName val="12M_IMP3"/>
      <sheetName val="12M_MST3"/>
      <sheetName val="12M_NOB3"/>
      <sheetName val="12M_SFD3"/>
      <sheetName val="Hyperion_Pull3"/>
      <sheetName val="Ratio_Report3"/>
      <sheetName val="Reference_Drop_Down_Lists2"/>
      <sheetName val="list_of_Units2"/>
      <sheetName val="Inventory_Comp7"/>
      <sheetName val="TB_-9-20045"/>
      <sheetName val="cblnetecon_#176"/>
      <sheetName val="Station_Graph#216"/>
      <sheetName val="94v98_Primetime#136"/>
      <sheetName val="PV_Graph_Data6"/>
      <sheetName val="Services_Related_Costs5"/>
      <sheetName val="Monthly_BS5"/>
      <sheetName val="FX_Rates_&amp;_Data_Validation5"/>
      <sheetName val="BUD_GLI_-_IS5"/>
      <sheetName val="File_Cover5"/>
      <sheetName val="PRODUCT_LINE5"/>
      <sheetName val="CONTRACT_TYPE5"/>
      <sheetName val="RU_-_EWL_&amp;_WNLE5"/>
      <sheetName val="Listy_rozwijane5"/>
      <sheetName val="12M_AOS5"/>
      <sheetName val="12M_ASB5"/>
      <sheetName val="12M_IMP5"/>
      <sheetName val="12M_MST5"/>
      <sheetName val="12M_NOB5"/>
      <sheetName val="12M_SFD5"/>
      <sheetName val="Hyperion_Pull5"/>
      <sheetName val="Ratio_Report5"/>
      <sheetName val="Reference_Drop_Down_Lists4"/>
      <sheetName val="list_of_Units4"/>
      <sheetName val="Inventory_Comp8"/>
      <sheetName val="TB_-9-20046"/>
      <sheetName val="cblnetecon_#177"/>
      <sheetName val="Station_Graph#217"/>
      <sheetName val="94v98_Primetime#137"/>
      <sheetName val="PV_Graph_Data7"/>
      <sheetName val="Services_Related_Costs6"/>
      <sheetName val="Monthly_BS6"/>
      <sheetName val="FX_Rates_&amp;_Data_Validation6"/>
      <sheetName val="BUD_GLI_-_IS6"/>
      <sheetName val="File_Cover6"/>
      <sheetName val="PRODUCT_LINE6"/>
      <sheetName val="CONTRACT_TYPE6"/>
      <sheetName val="RU_-_EWL_&amp;_WNLE6"/>
      <sheetName val="Listy_rozwijane6"/>
      <sheetName val="12M_AOS6"/>
      <sheetName val="12M_ASB6"/>
      <sheetName val="12M_IMP6"/>
      <sheetName val="12M_MST6"/>
      <sheetName val="12M_NOB6"/>
      <sheetName val="12M_SFD6"/>
      <sheetName val="Hyperion_Pull6"/>
      <sheetName val="Ratio_Report6"/>
      <sheetName val="Reference_Drop_Down_Lists5"/>
      <sheetName val="list_of_Units5"/>
      <sheetName val="Inventory_Comp9"/>
      <sheetName val="TB_-9-20047"/>
      <sheetName val="cblnetecon_#178"/>
      <sheetName val="Station_Graph#218"/>
      <sheetName val="94v98_Primetime#138"/>
      <sheetName val="PV_Graph_Data8"/>
      <sheetName val="Services_Related_Costs7"/>
      <sheetName val="Monthly_BS7"/>
      <sheetName val="FX_Rates_&amp;_Data_Validation7"/>
      <sheetName val="BUD_GLI_-_IS7"/>
      <sheetName val="File_Cover7"/>
      <sheetName val="PRODUCT_LINE7"/>
      <sheetName val="CONTRACT_TYPE7"/>
      <sheetName val="RU_-_EWL_&amp;_WNLE7"/>
      <sheetName val="Listy_rozwijane7"/>
      <sheetName val="12M_AOS7"/>
      <sheetName val="12M_ASB7"/>
      <sheetName val="12M_IMP7"/>
      <sheetName val="12M_MST7"/>
      <sheetName val="12M_NOB7"/>
      <sheetName val="12M_SFD7"/>
      <sheetName val="Hyperion_Pull7"/>
      <sheetName val="Ratio_Report7"/>
      <sheetName val="Reference_Drop_Down_Lists6"/>
      <sheetName val="list_of_Units6"/>
      <sheetName val="Inventory_Comp10"/>
      <sheetName val="TB_-9-20048"/>
      <sheetName val="cblnetecon_#179"/>
      <sheetName val="Station_Graph#219"/>
      <sheetName val="94v98_Primetime#139"/>
      <sheetName val="PV_Graph_Data9"/>
      <sheetName val="Services_Related_Costs8"/>
      <sheetName val="Monthly_BS8"/>
      <sheetName val="FX_Rates_&amp;_Data_Validation8"/>
      <sheetName val="BUD_GLI_-_IS8"/>
      <sheetName val="File_Cover8"/>
      <sheetName val="PRODUCT_LINE8"/>
      <sheetName val="CONTRACT_TYPE8"/>
      <sheetName val="RU_-_EWL_&amp;_WNLE8"/>
      <sheetName val="Listy_rozwijane8"/>
      <sheetName val="12M_AOS8"/>
      <sheetName val="12M_ASB8"/>
      <sheetName val="12M_IMP8"/>
      <sheetName val="12M_MST8"/>
      <sheetName val="12M_NOB8"/>
      <sheetName val="12M_SFD8"/>
      <sheetName val="Hyperion_Pull8"/>
      <sheetName val="Ratio_Report8"/>
      <sheetName val="Reference_Drop_Down_Lists7"/>
      <sheetName val="list_of_Units7"/>
      <sheetName val="Inventory_Comp11"/>
      <sheetName val="TB_-9-20049"/>
      <sheetName val="cblnetecon_#1710"/>
      <sheetName val="Station_Graph#2110"/>
      <sheetName val="94v98_Primetime#1310"/>
      <sheetName val="PV_Graph_Data10"/>
      <sheetName val="Services_Related_Costs9"/>
      <sheetName val="Monthly_BS9"/>
      <sheetName val="FX_Rates_&amp;_Data_Validation9"/>
      <sheetName val="BUD_GLI_-_IS9"/>
      <sheetName val="File_Cover9"/>
      <sheetName val="PRODUCT_LINE9"/>
      <sheetName val="CONTRACT_TYPE9"/>
      <sheetName val="RU_-_EWL_&amp;_WNLE9"/>
      <sheetName val="Listy_rozwijane9"/>
      <sheetName val="12M_AOS9"/>
      <sheetName val="12M_ASB9"/>
      <sheetName val="12M_IMP9"/>
      <sheetName val="12M_MST9"/>
      <sheetName val="12M_NOB9"/>
      <sheetName val="12M_SFD9"/>
      <sheetName val="Hyperion_Pull9"/>
      <sheetName val="Ratio_Report9"/>
      <sheetName val="Reference_Drop_Down_Lists8"/>
      <sheetName val="list_of_Units8"/>
      <sheetName val="documenation"/>
      <sheetName val="Inventory_Comp12"/>
      <sheetName val="TB_-9-200410"/>
      <sheetName val="cblnetecon_#1711"/>
      <sheetName val="Station_Graph#2111"/>
      <sheetName val="94v98_Primetime#1311"/>
      <sheetName val="PV_Graph_Data11"/>
      <sheetName val="Services_Related_Costs10"/>
      <sheetName val="Monthly_BS10"/>
      <sheetName val="FX_Rates_&amp;_Data_Validation10"/>
      <sheetName val="BUD_GLI_-_IS10"/>
      <sheetName val="File_Cover10"/>
      <sheetName val="PRODUCT_LINE10"/>
      <sheetName val="CONTRACT_TYPE10"/>
      <sheetName val="RU_-_EWL_&amp;_WNLE10"/>
      <sheetName val="Listy_rozwijane10"/>
      <sheetName val="12M_AOS10"/>
      <sheetName val="12M_ASB10"/>
      <sheetName val="12M_IMP10"/>
      <sheetName val="12M_MST10"/>
      <sheetName val="12M_NOB10"/>
      <sheetName val="12M_SFD10"/>
      <sheetName val="Hyperion_Pull10"/>
      <sheetName val="Ratio_Report10"/>
      <sheetName val="Reference_Drop_Down_Lists9"/>
      <sheetName val="list_of_Units9"/>
      <sheetName val="Exhibit A-1"/>
      <sheetName val="Exhibit_A-1"/>
      <sheetName val="Consolidated"/>
      <sheetName val="Rec - UK Manf"/>
      <sheetName val="Rec - UK Retail"/>
      <sheetName val="F"/>
      <sheetName val="RecoveryChecklist"/>
      <sheetName val="data"/>
      <sheetName val="Expenses"/>
      <sheetName val="Adv &amp; On-site Mgt."/>
      <sheetName val="A-1"/>
      <sheetName val="A-1a"/>
      <sheetName val="A-1b"/>
      <sheetName val="A-1c"/>
      <sheetName val="A-1d"/>
      <sheetName val="A-1e"/>
      <sheetName val="A-1f"/>
      <sheetName val="A-1g"/>
      <sheetName val="A-1h"/>
      <sheetName val="A-1i"/>
      <sheetName val="A-1j"/>
      <sheetName val="A-1k"/>
      <sheetName val="A-1l"/>
      <sheetName val="A-2"/>
      <sheetName val="A-3"/>
      <sheetName val="A-4"/>
      <sheetName val="B-1"/>
      <sheetName val="B-1aInternal"/>
      <sheetName val="B-2"/>
      <sheetName val="B-2aInternal"/>
      <sheetName val="C-1"/>
      <sheetName val="Capacity Calculator"/>
      <sheetName val="D-2"/>
      <sheetName val="E"/>
      <sheetName val="E-1"/>
      <sheetName val="G"/>
      <sheetName val="I"/>
      <sheetName val="J"/>
      <sheetName val="K"/>
      <sheetName val="L"/>
      <sheetName val="Extract - Total"/>
      <sheetName val="2000 Line Master"/>
      <sheetName val="Info"/>
      <sheetName val="Tops Down Plan"/>
      <sheetName val="Alcan 6,45 11"/>
      <sheetName val="Year to Date"/>
      <sheetName val="Download Errors"/>
      <sheetName val="Details"/>
      <sheetName val="Fig 6  - Inventory by Location"/>
      <sheetName val="List"/>
      <sheetName val="Inventory_Comp13"/>
      <sheetName val="TB_-9-200411"/>
      <sheetName val="cblnetecon_#1712"/>
      <sheetName val="Station_Graph#2112"/>
      <sheetName val="94v98_Primetime#1312"/>
      <sheetName val="PV_Graph_Data12"/>
      <sheetName val="Services_Related_Costs11"/>
      <sheetName val="Monthly_BS11"/>
      <sheetName val="FX_Rates_&amp;_Data_Validation11"/>
      <sheetName val="BUD_GLI_-_IS11"/>
      <sheetName val="File_Cover11"/>
      <sheetName val="PRODUCT_LINE11"/>
      <sheetName val="CONTRACT_TYPE11"/>
      <sheetName val="RU_-_EWL_&amp;_WNLE11"/>
      <sheetName val="Listy_rozwijane11"/>
      <sheetName val="12M_AOS11"/>
      <sheetName val="12M_ASB11"/>
      <sheetName val="12M_IMP11"/>
      <sheetName val="12M_MST11"/>
      <sheetName val="12M_NOB11"/>
      <sheetName val="12M_SFD11"/>
      <sheetName val="Hyperion_Pull11"/>
      <sheetName val="Ratio_Report11"/>
      <sheetName val="Reference_Drop_Down_Lists10"/>
      <sheetName val="list_of_Units10"/>
      <sheetName val="Inventory_Comp14"/>
      <sheetName val="TB_-9-200412"/>
      <sheetName val="cblnetecon_#1713"/>
      <sheetName val="Station_Graph#2113"/>
      <sheetName val="94v98_Primetime#1313"/>
      <sheetName val="PV_Graph_Data13"/>
      <sheetName val="Services_Related_Costs12"/>
      <sheetName val="Monthly_BS12"/>
      <sheetName val="FX_Rates_&amp;_Data_Validation12"/>
      <sheetName val="BUD_GLI_-_IS12"/>
      <sheetName val="File_Cover12"/>
      <sheetName val="PRODUCT_LINE12"/>
      <sheetName val="CONTRACT_TYPE12"/>
      <sheetName val="RU_-_EWL_&amp;_WNLE12"/>
      <sheetName val="Listy_rozwijane12"/>
      <sheetName val="12M_AOS12"/>
      <sheetName val="12M_ASB12"/>
      <sheetName val="12M_IMP12"/>
      <sheetName val="12M_MST12"/>
      <sheetName val="12M_NOB12"/>
      <sheetName val="12M_SFD12"/>
      <sheetName val="Hyperion_Pull12"/>
      <sheetName val="Ratio_Report12"/>
      <sheetName val="Reference_Drop_Down_Lists11"/>
      <sheetName val="list_of_Units11"/>
      <sheetName val="Inventory_Comp15"/>
      <sheetName val="TB_-9-200413"/>
      <sheetName val="cblnetecon_#1714"/>
      <sheetName val="Station_Graph#2114"/>
      <sheetName val="94v98_Primetime#1314"/>
      <sheetName val="PV_Graph_Data14"/>
      <sheetName val="Services_Related_Costs13"/>
      <sheetName val="Monthly_BS13"/>
      <sheetName val="FX_Rates_&amp;_Data_Validation13"/>
      <sheetName val="BUD_GLI_-_IS13"/>
      <sheetName val="File_Cover13"/>
      <sheetName val="PRODUCT_LINE13"/>
      <sheetName val="CONTRACT_TYPE13"/>
      <sheetName val="RU_-_EWL_&amp;_WNLE13"/>
      <sheetName val="Listy_rozwijane13"/>
      <sheetName val="12M_AOS13"/>
      <sheetName val="12M_ASB13"/>
      <sheetName val="12M_IMP13"/>
      <sheetName val="12M_MST13"/>
      <sheetName val="12M_NOB13"/>
      <sheetName val="12M_SFD13"/>
      <sheetName val="Hyperion_Pull13"/>
      <sheetName val="Ratio_Report13"/>
      <sheetName val="Reference_Drop_Down_Lists12"/>
      <sheetName val="list_of_Units12"/>
      <sheetName val="Inventory_Comp16"/>
      <sheetName val="TB_-9-200414"/>
      <sheetName val="cblnetecon_#1715"/>
      <sheetName val="Station_Graph#2115"/>
      <sheetName val="94v98_Primetime#1315"/>
      <sheetName val="PV_Graph_Data15"/>
      <sheetName val="Services_Related_Costs14"/>
      <sheetName val="Monthly_BS14"/>
      <sheetName val="FX_Rates_&amp;_Data_Validation14"/>
      <sheetName val="BUD_GLI_-_IS14"/>
      <sheetName val="File_Cover14"/>
      <sheetName val="PRODUCT_LINE14"/>
      <sheetName val="CONTRACT_TYPE14"/>
      <sheetName val="RU_-_EWL_&amp;_WNLE14"/>
      <sheetName val="Listy_rozwijane14"/>
      <sheetName val="12M_AOS14"/>
      <sheetName val="12M_ASB14"/>
      <sheetName val="12M_IMP14"/>
      <sheetName val="12M_MST14"/>
      <sheetName val="12M_NOB14"/>
      <sheetName val="12M_SFD14"/>
      <sheetName val="Hyperion_Pull14"/>
      <sheetName val="Ratio_Report14"/>
      <sheetName val="Reference_Drop_Down_Lists13"/>
      <sheetName val="list_of_Units13"/>
      <sheetName val="Inventory_Comp17"/>
      <sheetName val="TB_-9-200415"/>
      <sheetName val="cblnetecon_#1716"/>
      <sheetName val="Station_Graph#2116"/>
      <sheetName val="94v98_Primetime#1316"/>
      <sheetName val="PV_Graph_Data16"/>
      <sheetName val="Services_Related_Costs15"/>
      <sheetName val="Monthly_BS15"/>
      <sheetName val="FX_Rates_&amp;_Data_Validation15"/>
      <sheetName val="BUD_GLI_-_IS15"/>
      <sheetName val="File_Cover15"/>
      <sheetName val="PRODUCT_LINE15"/>
      <sheetName val="CONTRACT_TYPE15"/>
      <sheetName val="RU_-_EWL_&amp;_WNLE15"/>
      <sheetName val="Listy_rozwijane15"/>
      <sheetName val="12M_AOS15"/>
      <sheetName val="12M_ASB15"/>
      <sheetName val="12M_IMP15"/>
      <sheetName val="12M_MST15"/>
      <sheetName val="12M_NOB15"/>
      <sheetName val="12M_SFD15"/>
      <sheetName val="Hyperion_Pull15"/>
      <sheetName val="Ratio_Report15"/>
      <sheetName val="Reference_Drop_Down_Lists14"/>
      <sheetName val="list_of_Units14"/>
      <sheetName val="Inventory_Comp18"/>
      <sheetName val="TB_-9-200416"/>
      <sheetName val="cblnetecon_#1717"/>
      <sheetName val="Station_Graph#2117"/>
      <sheetName val="94v98_Primetime#1317"/>
      <sheetName val="PV_Graph_Data17"/>
      <sheetName val="Services_Related_Costs16"/>
      <sheetName val="Monthly_BS16"/>
      <sheetName val="FX_Rates_&amp;_Data_Validation16"/>
      <sheetName val="BUD_GLI_-_IS16"/>
      <sheetName val="File_Cover16"/>
      <sheetName val="PRODUCT_LINE16"/>
      <sheetName val="CONTRACT_TYPE16"/>
      <sheetName val="RU_-_EWL_&amp;_WNLE16"/>
      <sheetName val="Listy_rozwijane16"/>
      <sheetName val="12M_AOS16"/>
      <sheetName val="12M_ASB16"/>
      <sheetName val="12M_IMP16"/>
      <sheetName val="12M_MST16"/>
      <sheetName val="12M_NOB16"/>
      <sheetName val="12M_SFD16"/>
      <sheetName val="Hyperion_Pull16"/>
      <sheetName val="Ratio_Report16"/>
      <sheetName val="Reference_Drop_Down_Lists15"/>
      <sheetName val="list_of_Units15"/>
      <sheetName val="Inventory_Comp19"/>
      <sheetName val="TB_-9-200417"/>
      <sheetName val="cblnetecon_#1718"/>
      <sheetName val="Station_Graph#2118"/>
      <sheetName val="94v98_Primetime#1318"/>
      <sheetName val="PV_Graph_Data18"/>
      <sheetName val="Services_Related_Costs17"/>
      <sheetName val="Monthly_BS17"/>
      <sheetName val="FX_Rates_&amp;_Data_Validation17"/>
      <sheetName val="BUD_GLI_-_IS17"/>
      <sheetName val="File_Cover17"/>
      <sheetName val="PRODUCT_LINE17"/>
      <sheetName val="CONTRACT_TYPE17"/>
      <sheetName val="RU_-_EWL_&amp;_WNLE17"/>
      <sheetName val="Listy_rozwijane17"/>
      <sheetName val="12M_AOS17"/>
      <sheetName val="12M_ASB17"/>
      <sheetName val="12M_IMP17"/>
      <sheetName val="12M_MST17"/>
      <sheetName val="12M_NOB17"/>
      <sheetName val="12M_SFD17"/>
      <sheetName val="Hyperion_Pull17"/>
      <sheetName val="Ratio_Report17"/>
      <sheetName val="Reference_Drop_Down_Lists16"/>
      <sheetName val="list_of_Units16"/>
      <sheetName val="synthgraph"/>
      <sheetName val="Exhibit_A-11"/>
      <sheetName val="Long-Term Care Comps"/>
      <sheetName val="MERGER"/>
      <sheetName val="GRAPHS"/>
      <sheetName val="Expense Output"/>
      <sheetName val="Revenue"/>
      <sheetName val="Drivers"/>
      <sheetName val="Inventory_Comp20"/>
      <sheetName val="TB_-9-200418"/>
      <sheetName val="cblnetecon_#1719"/>
      <sheetName val="Station_Graph#2119"/>
      <sheetName val="94v98_Primetime#1319"/>
      <sheetName val="PV_Graph_Data19"/>
      <sheetName val="Services_Related_Costs18"/>
      <sheetName val="Monthly_BS18"/>
      <sheetName val="FX_Rates_&amp;_Data_Validation18"/>
      <sheetName val="BUD_GLI_-_IS18"/>
      <sheetName val="File_Cover18"/>
      <sheetName val="PRODUCT_LINE18"/>
      <sheetName val="CONTRACT_TYPE18"/>
      <sheetName val="RU_-_EWL_&amp;_WNLE18"/>
      <sheetName val="Listy_rozwijane18"/>
      <sheetName val="12M_AOS18"/>
      <sheetName val="12M_ASB18"/>
      <sheetName val="12M_IMP18"/>
      <sheetName val="12M_MST18"/>
      <sheetName val="12M_NOB18"/>
      <sheetName val="12M_SFD18"/>
      <sheetName val="Hyperion_Pull18"/>
      <sheetName val="Ratio_Report18"/>
      <sheetName val="Reference_Drop_Down_Lists17"/>
      <sheetName val="list_of_Units17"/>
      <sheetName val="Inventory_Comp21"/>
      <sheetName val="TB_-9-200419"/>
      <sheetName val="cblnetecon_#1720"/>
      <sheetName val="Station_Graph#2120"/>
      <sheetName val="94v98_Primetime#1320"/>
      <sheetName val="PV_Graph_Data20"/>
      <sheetName val="Services_Related_Costs19"/>
      <sheetName val="Monthly_BS19"/>
      <sheetName val="FX_Rates_&amp;_Data_Validation19"/>
      <sheetName val="BUD_GLI_-_IS19"/>
      <sheetName val="File_Cover19"/>
      <sheetName val="PRODUCT_LINE19"/>
      <sheetName val="CONTRACT_TYPE19"/>
      <sheetName val="RU_-_EWL_&amp;_WNLE19"/>
      <sheetName val="Listy_rozwijane19"/>
      <sheetName val="12M_AOS19"/>
      <sheetName val="12M_ASB19"/>
      <sheetName val="12M_IMP19"/>
      <sheetName val="12M_MST19"/>
      <sheetName val="12M_NOB19"/>
      <sheetName val="12M_SFD19"/>
      <sheetName val="Hyperion_Pull19"/>
      <sheetName val="Ratio_Report19"/>
      <sheetName val="Reference_Drop_Down_Lists18"/>
      <sheetName val="list_of_Units18"/>
      <sheetName val="Alcan_6,45_11"/>
      <sheetName val="Month_8"/>
      <sheetName val="Rec_-_UK_Manf"/>
      <sheetName val="Rec_-_UK_Retail"/>
      <sheetName val="Adv_&amp;_On-site_Mgt_"/>
      <sheetName val="Capacity_Calculator"/>
      <sheetName val="Extract_-_Total"/>
      <sheetName val="2000_Line_Master"/>
      <sheetName val="Alcan_6,45_111"/>
      <sheetName val="Month_81"/>
      <sheetName val="Rec_-_UK_Manf1"/>
      <sheetName val="Rec_-_UK_Retail1"/>
      <sheetName val="Adv_&amp;_On-site_Mgt_1"/>
      <sheetName val="Capacity_Calculator1"/>
      <sheetName val="Extract_-_Total1"/>
      <sheetName val="2000_Line_Master1"/>
      <sheetName val="2006 (2)"/>
      <sheetName val="TTM Backup"/>
      <sheetName val="TTM"/>
      <sheetName val="ContractValues"/>
      <sheetName val="ECosts"/>
      <sheetName val="06.26 Forecast"/>
      <sheetName val="Exhibit A"/>
      <sheetName val="Exhibit B"/>
      <sheetName val="Exhibit C"/>
      <sheetName val="Seasonality"/>
      <sheetName val="Exhibit D"/>
      <sheetName val="Exhibit D-1"/>
      <sheetName val="Exhibit D-2"/>
      <sheetName val="Exhibit E"/>
      <sheetName val="Exhibit F-1"/>
      <sheetName val="Exhibit F-2"/>
      <sheetName val="Exhibit G-1"/>
      <sheetName val="GM Calc"/>
      <sheetName val="Exhibit G-2"/>
      <sheetName val="Exhibit H"/>
      <sheetName val="Exhibit I"/>
      <sheetName val="Exhibit J"/>
      <sheetName val="Vendor"/>
      <sheetName val="Vendor-UK"/>
      <sheetName val="Exhibit L"/>
      <sheetName val="Manf. - Ire"/>
      <sheetName val="Sheet4"/>
      <sheetName val="Season"/>
      <sheetName val="Ven"/>
      <sheetName val="2005"/>
      <sheetName val="2004"/>
      <sheetName val="BS-Apr99"/>
      <sheetName val="BS-Mar98"/>
      <sheetName val="Cashflow"/>
      <sheetName val="BS-Dec99"/>
      <sheetName val="P&amp;L-Dec99"/>
      <sheetName val="P&amp;L-Dec99YTD"/>
      <sheetName val="Dec99YTD"/>
      <sheetName val="Import"/>
    </sheetNames>
    <sheetDataSet>
      <sheetData sheetId="0" refreshError="1"/>
      <sheetData sheetId="1" refreshError="1">
        <row r="3">
          <cell r="A3" t="str">
            <v>Books</v>
          </cell>
          <cell r="B3">
            <v>5720.491</v>
          </cell>
        </row>
        <row r="4">
          <cell r="B4">
            <v>11.16</v>
          </cell>
        </row>
        <row r="5">
          <cell r="B5">
            <v>581.67700000000002</v>
          </cell>
        </row>
        <row r="6">
          <cell r="B6">
            <v>23.62</v>
          </cell>
        </row>
        <row r="7">
          <cell r="B7">
            <v>439.12900000000002</v>
          </cell>
        </row>
        <row r="8">
          <cell r="B8">
            <v>52.68</v>
          </cell>
        </row>
        <row r="9">
          <cell r="B9">
            <v>1.3069999999999999</v>
          </cell>
        </row>
        <row r="10">
          <cell r="B10">
            <v>339.83499999999998</v>
          </cell>
        </row>
        <row r="11">
          <cell r="B11">
            <v>5.3620000000000001</v>
          </cell>
        </row>
        <row r="12">
          <cell r="B12">
            <v>60.273000000000003</v>
          </cell>
        </row>
        <row r="13">
          <cell r="B13">
            <v>365.94600000000003</v>
          </cell>
        </row>
        <row r="14">
          <cell r="B14">
            <v>26.22</v>
          </cell>
        </row>
        <row r="15">
          <cell r="B15">
            <v>12.304</v>
          </cell>
        </row>
        <row r="16">
          <cell r="B16">
            <v>287.06599999999997</v>
          </cell>
        </row>
      </sheetData>
      <sheetData sheetId="2" refreshError="1"/>
      <sheetData sheetId="3" refreshError="1"/>
      <sheetData sheetId="4" refreshError="1"/>
      <sheetData sheetId="5">
        <row r="1">
          <cell r="Q1" t="str">
            <v>Exhibit  D</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ow r="3">
          <cell r="A3" t="str">
            <v>Books</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ow r="3">
          <cell r="A3" t="str">
            <v>Books</v>
          </cell>
        </row>
      </sheetData>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ow r="1">
          <cell r="Q1" t="str">
            <v>Exhibit  D</v>
          </cell>
        </row>
      </sheetData>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refreshError="1"/>
      <sheetData sheetId="587"/>
      <sheetData sheetId="588" refreshError="1"/>
      <sheetData sheetId="589" refreshError="1"/>
      <sheetData sheetId="590" refreshError="1"/>
      <sheetData sheetId="591" refreshError="1"/>
      <sheetData sheetId="592" refreshError="1"/>
      <sheetData sheetId="593" refreshError="1"/>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ntory Comp"/>
      <sheetName val="graph"/>
      <sheetName val="Year 1 PML to Prem"/>
    </sheetNames>
    <sheetDataSet>
      <sheetData sheetId="0" refreshError="1"/>
      <sheetData sheetId="1" refreshError="1">
        <row r="3">
          <cell r="A3" t="str">
            <v>Books</v>
          </cell>
          <cell r="B3">
            <v>5720.491</v>
          </cell>
        </row>
        <row r="4">
          <cell r="A4" t="str">
            <v>Readers Room</v>
          </cell>
          <cell r="B4">
            <v>11.159999999999998</v>
          </cell>
        </row>
        <row r="5">
          <cell r="A5" t="str">
            <v>Tapes/Music</v>
          </cell>
          <cell r="B5">
            <v>581.67700000000002</v>
          </cell>
        </row>
        <row r="6">
          <cell r="A6" t="str">
            <v>Newspapers</v>
          </cell>
          <cell r="B6">
            <v>23.619999999999997</v>
          </cell>
        </row>
        <row r="7">
          <cell r="A7" t="str">
            <v>Periodicals</v>
          </cell>
          <cell r="B7">
            <v>439.12900000000002</v>
          </cell>
        </row>
        <row r="8">
          <cell r="A8" t="str">
            <v>Remainders</v>
          </cell>
          <cell r="B8">
            <v>52.68</v>
          </cell>
        </row>
        <row r="9">
          <cell r="A9" t="str">
            <v>Christmas cards</v>
          </cell>
          <cell r="B9">
            <v>1.3069999999999999</v>
          </cell>
        </row>
        <row r="10">
          <cell r="A10" t="str">
            <v>Kids sidelines</v>
          </cell>
          <cell r="B10">
            <v>339.83499999999998</v>
          </cell>
        </row>
        <row r="11">
          <cell r="A11" t="str">
            <v xml:space="preserve">Calendars </v>
          </cell>
          <cell r="B11">
            <v>5.3620000000000001</v>
          </cell>
        </row>
        <row r="12">
          <cell r="A12" t="str">
            <v>Maps</v>
          </cell>
          <cell r="B12">
            <v>60.273000000000003</v>
          </cell>
        </row>
        <row r="13">
          <cell r="A13" t="str">
            <v>Greeting cards/Stationery</v>
          </cell>
          <cell r="B13">
            <v>365.94600000000003</v>
          </cell>
        </row>
        <row r="14">
          <cell r="A14" t="str">
            <v>Logowear</v>
          </cell>
          <cell r="B14">
            <v>26.22</v>
          </cell>
        </row>
        <row r="15">
          <cell r="A15" t="str">
            <v>Multimedia</v>
          </cell>
          <cell r="B15">
            <v>12.303999999999998</v>
          </cell>
        </row>
        <row r="16">
          <cell r="A16" t="str">
            <v>Other (2)</v>
          </cell>
          <cell r="B16">
            <v>287.06599999999997</v>
          </cell>
        </row>
      </sheetData>
      <sheetData sheetId="2"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s"/>
      <sheetName val="Summary"/>
      <sheetName val="Winn Dixie Stores Inc"/>
      <sheetName val="Hannaford Brothers"/>
      <sheetName val="Ingels Markets"/>
      <sheetName val="Marsh Supermarkets"/>
      <sheetName val="Ruddick Corp"/>
      <sheetName val="Weis Markets "/>
      <sheetName val="Whole Foods Markets Inc"/>
      <sheetName val="Shaws Supermarkets"/>
      <sheetName val="Mult-LTM"/>
      <sheetName val="Mult-LTM (adj)"/>
      <sheetName val="Mult-3yr (adj)"/>
      <sheetName val="General Dialog"/>
      <sheetName val="Comps Dialog"/>
      <sheetName val="KeyMultInputs"/>
      <sheetName val="Mar&amp;GrowthAnaly"/>
      <sheetName val="Size_Growth_Adj"/>
      <sheetName val="Proj. Financials"/>
      <sheetName val="Ratio Analy"/>
      <sheetName val="Mult-3yr"/>
      <sheetName val="Common_BS"/>
      <sheetName val="Common_IS"/>
      <sheetName val="FSEdit Dialog"/>
      <sheetName val="Mult Dialog"/>
      <sheetName val="Exb&amp;WP Dialog"/>
      <sheetName val="Comp_Mult"/>
      <sheetName val="Std Fin Template"/>
      <sheetName val="Comp_Desc"/>
      <sheetName val="key_inputs"/>
      <sheetName val="TEST"/>
      <sheetName val="graph"/>
    </sheetNames>
    <sheetDataSet>
      <sheetData sheetId="0" refreshError="1">
        <row r="73">
          <cell r="A73" t="str">
            <v>Margin &amp; Growth Analysis</v>
          </cell>
        </row>
        <row r="74">
          <cell r="A74" t="str">
            <v>Multiples: LTM (unadj.)</v>
          </cell>
        </row>
        <row r="75">
          <cell r="A75" t="str">
            <v>Extended Financial Profiles</v>
          </cell>
        </row>
        <row r="76">
          <cell r="A76" t="str">
            <v>Ratio Analysis</v>
          </cell>
        </row>
        <row r="77">
          <cell r="A77" t="str">
            <v>Key Multiple Inputs</v>
          </cell>
        </row>
        <row r="78">
          <cell r="A78" t="str">
            <v>Common Size Income Statements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1">
          <cell r="Z1">
            <v>1</v>
          </cell>
          <cell r="AB1">
            <v>1</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sonality"/>
      <sheetName val="graph"/>
      <sheetName val="Broker BS"/>
    </sheetNames>
    <sheetDataSet>
      <sheetData sheetId="0" refreshError="1"/>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 sheetId="2"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sonality"/>
      <sheetName val="graph"/>
      <sheetName val="M&amp;A"/>
    </sheetNames>
    <sheetDataSet>
      <sheetData sheetId="0" refreshError="1"/>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 sheetId="2"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44 Step2_NA"/>
      <sheetName val="Second Step1_NA"/>
      <sheetName val="_CIQHiddenCacheSheet"/>
      <sheetName val="BEV DASHBOARD (generic)"/>
      <sheetName val="notes"/>
      <sheetName val="Inputs"/>
      <sheetName val="Exhibits ---&gt;"/>
      <sheetName val="Cover Sheet"/>
      <sheetName val="ValSum Fly"/>
      <sheetName val="reconciliation"/>
      <sheetName val="Debt Summary"/>
      <sheetName val="Non-Op Summary"/>
      <sheetName val="DCF Fly"/>
      <sheetName val="DCF GG"/>
      <sheetName val="DCF Exit"/>
      <sheetName val="Cap Earnings"/>
      <sheetName val="DCFCS"/>
      <sheetName val="WACC"/>
      <sheetName val="Beta"/>
      <sheetName val="Trx Fly"/>
      <sheetName val="Trx "/>
      <sheetName val="trx_data"/>
      <sheetName val="trx_bddesc"/>
      <sheetName val="GPC Fly"/>
      <sheetName val="GPC "/>
      <sheetName val="Selection Analysis"/>
      <sheetName val="adjIS"/>
      <sheetName val="IS"/>
      <sheetName val="Rankings (Size and Earnings)"/>
      <sheetName val="Rankings (Margin and FCF Adj)"/>
      <sheetName val="Ratios"/>
      <sheetName val="GPC-oper metrics"/>
      <sheetName val="GPC-oper margins"/>
      <sheetName val="CashRev"/>
      <sheetName val="WC Ratios"/>
      <sheetName val="WC Ratios (2)"/>
      <sheetName val="R.(Trends)"/>
      <sheetName val="Rankings (Historical Growth)"/>
      <sheetName val="Rankings (Projected Growth)"/>
      <sheetName val="adjISCS"/>
      <sheetName val="adjusted BEV to Rev"/>
      <sheetName val="adjusted BEV to EBITDA"/>
      <sheetName val="adjusted BEV to EBIT"/>
      <sheetName val="Comparative1"/>
      <sheetName val="Comparative2"/>
      <sheetName val="GPC-BEV"/>
      <sheetName val="GPC-RevGrowth"/>
      <sheetName val="GPC-EBITDAGrowth"/>
      <sheetName val="GPC-capex"/>
      <sheetName val="size adj calc"/>
      <sheetName val="GL-BS"/>
      <sheetName val="Sheet12"/>
      <sheetName val="GPC Desc"/>
      <sheetName val="Appendix"/>
      <sheetName val="ctrl premium"/>
      <sheetName val="NOL"/>
      <sheetName val="Depr"/>
      <sheetName val="DFNWC"/>
      <sheetName val="DFNWC_Market"/>
      <sheetName val="BSCS"/>
      <sheetName val="BS"/>
      <sheetName val="ISSC"/>
      <sheetName val="wp=&gt;"/>
      <sheetName val="GPC-op mul"/>
      <sheetName val="BETA calc"/>
      <sheetName val="client data=&gt;"/>
      <sheetName val="capIQ=&gt;"/>
      <sheetName val="not used=&gt;"/>
      <sheetName val="volc calc"/>
      <sheetName val="Template Mod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ow r="8">
          <cell r="A8">
            <v>40907</v>
          </cell>
        </row>
        <row r="9">
          <cell r="A9">
            <v>40877</v>
          </cell>
        </row>
        <row r="10">
          <cell r="A10">
            <v>40847</v>
          </cell>
        </row>
        <row r="11">
          <cell r="A11">
            <v>40816</v>
          </cell>
        </row>
        <row r="12">
          <cell r="A12">
            <v>40786</v>
          </cell>
        </row>
        <row r="13">
          <cell r="A13">
            <v>40753</v>
          </cell>
        </row>
        <row r="14">
          <cell r="A14">
            <v>40724</v>
          </cell>
        </row>
        <row r="15">
          <cell r="A15">
            <v>40694</v>
          </cell>
        </row>
        <row r="16">
          <cell r="A16">
            <v>40662</v>
          </cell>
        </row>
        <row r="17">
          <cell r="A17">
            <v>40633</v>
          </cell>
        </row>
        <row r="18">
          <cell r="A18">
            <v>40602</v>
          </cell>
        </row>
        <row r="19">
          <cell r="A19">
            <v>40574</v>
          </cell>
        </row>
        <row r="20">
          <cell r="A20">
            <v>40543</v>
          </cell>
        </row>
        <row r="21">
          <cell r="A21">
            <v>40512</v>
          </cell>
        </row>
        <row r="22">
          <cell r="A22">
            <v>40480</v>
          </cell>
        </row>
        <row r="23">
          <cell r="A23">
            <v>40451</v>
          </cell>
        </row>
        <row r="24">
          <cell r="A24">
            <v>40421</v>
          </cell>
        </row>
        <row r="25">
          <cell r="A25">
            <v>40389</v>
          </cell>
        </row>
        <row r="26">
          <cell r="A26">
            <v>40359</v>
          </cell>
        </row>
        <row r="27">
          <cell r="A27">
            <v>40326</v>
          </cell>
        </row>
        <row r="28">
          <cell r="A28">
            <v>40298</v>
          </cell>
        </row>
        <row r="29">
          <cell r="A29">
            <v>40268</v>
          </cell>
        </row>
        <row r="30">
          <cell r="A30">
            <v>40235</v>
          </cell>
        </row>
        <row r="31">
          <cell r="A31">
            <v>40207</v>
          </cell>
        </row>
        <row r="32">
          <cell r="A32">
            <v>40178</v>
          </cell>
        </row>
        <row r="33">
          <cell r="A33">
            <v>40147</v>
          </cell>
        </row>
        <row r="34">
          <cell r="A34">
            <v>40116</v>
          </cell>
        </row>
        <row r="35">
          <cell r="A35">
            <v>40086</v>
          </cell>
        </row>
        <row r="36">
          <cell r="A36">
            <v>40056</v>
          </cell>
        </row>
        <row r="37">
          <cell r="A37">
            <v>40025</v>
          </cell>
        </row>
        <row r="38">
          <cell r="A38">
            <v>39994</v>
          </cell>
        </row>
        <row r="39">
          <cell r="A39">
            <v>39962</v>
          </cell>
        </row>
        <row r="40">
          <cell r="A40">
            <v>39933</v>
          </cell>
        </row>
        <row r="41">
          <cell r="A41">
            <v>39903</v>
          </cell>
        </row>
        <row r="42">
          <cell r="A42">
            <v>39871</v>
          </cell>
        </row>
        <row r="43">
          <cell r="A43">
            <v>39843</v>
          </cell>
        </row>
        <row r="44">
          <cell r="A44">
            <v>39813</v>
          </cell>
        </row>
        <row r="45">
          <cell r="A45">
            <v>39780</v>
          </cell>
        </row>
        <row r="46">
          <cell r="A46">
            <v>39752</v>
          </cell>
        </row>
        <row r="47">
          <cell r="A47">
            <v>39721</v>
          </cell>
        </row>
        <row r="48">
          <cell r="A48">
            <v>39689</v>
          </cell>
        </row>
        <row r="49">
          <cell r="A49">
            <v>39660</v>
          </cell>
        </row>
        <row r="50">
          <cell r="A50">
            <v>39629</v>
          </cell>
        </row>
        <row r="51">
          <cell r="A51">
            <v>39598</v>
          </cell>
        </row>
        <row r="52">
          <cell r="A52">
            <v>39568</v>
          </cell>
        </row>
        <row r="53">
          <cell r="A53">
            <v>39538</v>
          </cell>
        </row>
        <row r="54">
          <cell r="A54">
            <v>39507</v>
          </cell>
        </row>
        <row r="55">
          <cell r="A55">
            <v>39478</v>
          </cell>
        </row>
        <row r="56">
          <cell r="A56">
            <v>39447</v>
          </cell>
        </row>
        <row r="57">
          <cell r="A57">
            <v>39416</v>
          </cell>
        </row>
        <row r="58">
          <cell r="A58">
            <v>39386</v>
          </cell>
        </row>
        <row r="59">
          <cell r="A59">
            <v>39353</v>
          </cell>
        </row>
        <row r="60">
          <cell r="A60">
            <v>39325</v>
          </cell>
        </row>
        <row r="61">
          <cell r="A61">
            <v>39294</v>
          </cell>
        </row>
        <row r="62">
          <cell r="A62">
            <v>39262</v>
          </cell>
        </row>
        <row r="63">
          <cell r="A63">
            <v>39233</v>
          </cell>
        </row>
        <row r="64">
          <cell r="A64">
            <v>39202</v>
          </cell>
        </row>
        <row r="65">
          <cell r="A65">
            <v>39171</v>
          </cell>
        </row>
        <row r="66">
          <cell r="A66">
            <v>39141</v>
          </cell>
        </row>
        <row r="67">
          <cell r="A67">
            <v>39113</v>
          </cell>
        </row>
        <row r="68">
          <cell r="A68">
            <v>39080</v>
          </cell>
        </row>
        <row r="69">
          <cell r="A69">
            <v>39051</v>
          </cell>
        </row>
        <row r="70">
          <cell r="A70">
            <v>39021</v>
          </cell>
        </row>
        <row r="71">
          <cell r="A71">
            <v>38989</v>
          </cell>
        </row>
        <row r="72">
          <cell r="A72">
            <v>38960</v>
          </cell>
        </row>
        <row r="73">
          <cell r="A73">
            <v>38929</v>
          </cell>
        </row>
        <row r="74">
          <cell r="A74">
            <v>38898</v>
          </cell>
        </row>
        <row r="75">
          <cell r="A75">
            <v>38868</v>
          </cell>
        </row>
        <row r="76">
          <cell r="A76">
            <v>38835</v>
          </cell>
        </row>
        <row r="77">
          <cell r="A77">
            <v>38807</v>
          </cell>
        </row>
        <row r="78">
          <cell r="A78">
            <v>38776</v>
          </cell>
        </row>
        <row r="79">
          <cell r="A79">
            <v>38748</v>
          </cell>
        </row>
        <row r="80">
          <cell r="A80">
            <v>38716</v>
          </cell>
        </row>
        <row r="81">
          <cell r="A81">
            <v>38686</v>
          </cell>
        </row>
        <row r="82">
          <cell r="A82">
            <v>38656</v>
          </cell>
        </row>
      </sheetData>
      <sheetData sheetId="65"/>
      <sheetData sheetId="66"/>
      <sheetData sheetId="67"/>
      <sheetData sheetId="68">
        <row r="6">
          <cell r="B6">
            <v>40907</v>
          </cell>
        </row>
        <row r="7">
          <cell r="B7">
            <v>40906</v>
          </cell>
        </row>
        <row r="8">
          <cell r="B8">
            <v>40905</v>
          </cell>
        </row>
        <row r="9">
          <cell r="B9">
            <v>40904</v>
          </cell>
        </row>
        <row r="10">
          <cell r="B10">
            <v>40900</v>
          </cell>
        </row>
        <row r="11">
          <cell r="B11">
            <v>40899</v>
          </cell>
        </row>
        <row r="12">
          <cell r="B12">
            <v>40898</v>
          </cell>
        </row>
        <row r="13">
          <cell r="B13">
            <v>40897</v>
          </cell>
        </row>
        <row r="14">
          <cell r="B14">
            <v>40896</v>
          </cell>
        </row>
        <row r="15">
          <cell r="B15">
            <v>40893</v>
          </cell>
        </row>
        <row r="16">
          <cell r="B16">
            <v>40892</v>
          </cell>
        </row>
        <row r="17">
          <cell r="B17">
            <v>40891</v>
          </cell>
        </row>
        <row r="18">
          <cell r="B18">
            <v>40890</v>
          </cell>
        </row>
        <row r="19">
          <cell r="B19">
            <v>40889</v>
          </cell>
        </row>
        <row r="20">
          <cell r="B20">
            <v>40886</v>
          </cell>
        </row>
        <row r="21">
          <cell r="B21">
            <v>40885</v>
          </cell>
        </row>
        <row r="22">
          <cell r="B22">
            <v>40884</v>
          </cell>
        </row>
        <row r="23">
          <cell r="B23">
            <v>40883</v>
          </cell>
        </row>
        <row r="24">
          <cell r="B24">
            <v>40882</v>
          </cell>
        </row>
        <row r="25">
          <cell r="B25">
            <v>40879</v>
          </cell>
        </row>
        <row r="26">
          <cell r="B26">
            <v>40878</v>
          </cell>
        </row>
        <row r="27">
          <cell r="B27">
            <v>40877</v>
          </cell>
        </row>
        <row r="28">
          <cell r="B28">
            <v>40876</v>
          </cell>
        </row>
        <row r="29">
          <cell r="B29">
            <v>40875</v>
          </cell>
        </row>
        <row r="30">
          <cell r="B30">
            <v>40872</v>
          </cell>
        </row>
        <row r="31">
          <cell r="B31">
            <v>40870</v>
          </cell>
        </row>
        <row r="32">
          <cell r="B32">
            <v>40869</v>
          </cell>
        </row>
        <row r="33">
          <cell r="B33">
            <v>40868</v>
          </cell>
        </row>
        <row r="34">
          <cell r="B34">
            <v>40865</v>
          </cell>
        </row>
        <row r="35">
          <cell r="B35">
            <v>40864</v>
          </cell>
        </row>
        <row r="36">
          <cell r="B36">
            <v>40863</v>
          </cell>
        </row>
        <row r="37">
          <cell r="B37">
            <v>40862</v>
          </cell>
        </row>
        <row r="38">
          <cell r="B38">
            <v>40861</v>
          </cell>
        </row>
        <row r="39">
          <cell r="B39">
            <v>40858</v>
          </cell>
        </row>
        <row r="40">
          <cell r="B40">
            <v>40857</v>
          </cell>
        </row>
        <row r="41">
          <cell r="B41">
            <v>40856</v>
          </cell>
        </row>
        <row r="42">
          <cell r="B42">
            <v>40855</v>
          </cell>
        </row>
        <row r="43">
          <cell r="B43">
            <v>40854</v>
          </cell>
        </row>
        <row r="44">
          <cell r="B44">
            <v>40851</v>
          </cell>
        </row>
        <row r="45">
          <cell r="B45">
            <v>40850</v>
          </cell>
        </row>
        <row r="46">
          <cell r="B46">
            <v>40849</v>
          </cell>
        </row>
        <row r="47">
          <cell r="B47">
            <v>40848</v>
          </cell>
        </row>
        <row r="48">
          <cell r="B48">
            <v>40847</v>
          </cell>
        </row>
        <row r="49">
          <cell r="B49">
            <v>40844</v>
          </cell>
        </row>
        <row r="50">
          <cell r="B50">
            <v>40843</v>
          </cell>
        </row>
        <row r="51">
          <cell r="B51">
            <v>40842</v>
          </cell>
        </row>
        <row r="52">
          <cell r="B52">
            <v>40841</v>
          </cell>
        </row>
        <row r="53">
          <cell r="B53">
            <v>40840</v>
          </cell>
        </row>
        <row r="54">
          <cell r="B54">
            <v>40837</v>
          </cell>
        </row>
        <row r="55">
          <cell r="B55">
            <v>40836</v>
          </cell>
        </row>
        <row r="56">
          <cell r="B56">
            <v>40835</v>
          </cell>
        </row>
        <row r="57">
          <cell r="B57">
            <v>40834</v>
          </cell>
        </row>
        <row r="58">
          <cell r="B58">
            <v>40833</v>
          </cell>
        </row>
        <row r="59">
          <cell r="B59">
            <v>40830</v>
          </cell>
        </row>
        <row r="60">
          <cell r="B60">
            <v>40829</v>
          </cell>
        </row>
        <row r="61">
          <cell r="B61">
            <v>40828</v>
          </cell>
        </row>
        <row r="62">
          <cell r="B62">
            <v>40827</v>
          </cell>
        </row>
        <row r="63">
          <cell r="B63">
            <v>40826</v>
          </cell>
        </row>
        <row r="64">
          <cell r="B64">
            <v>40823</v>
          </cell>
        </row>
        <row r="65">
          <cell r="B65">
            <v>40822</v>
          </cell>
        </row>
        <row r="66">
          <cell r="B66">
            <v>40821</v>
          </cell>
        </row>
        <row r="67">
          <cell r="B67">
            <v>40820</v>
          </cell>
        </row>
        <row r="68">
          <cell r="B68">
            <v>40819</v>
          </cell>
        </row>
        <row r="69">
          <cell r="B69">
            <v>40816</v>
          </cell>
        </row>
        <row r="70">
          <cell r="B70">
            <v>40815</v>
          </cell>
        </row>
        <row r="71">
          <cell r="B71">
            <v>40814</v>
          </cell>
        </row>
        <row r="72">
          <cell r="B72">
            <v>40813</v>
          </cell>
        </row>
        <row r="73">
          <cell r="B73">
            <v>40812</v>
          </cell>
        </row>
        <row r="74">
          <cell r="B74">
            <v>40809</v>
          </cell>
        </row>
        <row r="75">
          <cell r="B75">
            <v>40808</v>
          </cell>
        </row>
        <row r="76">
          <cell r="B76">
            <v>40807</v>
          </cell>
        </row>
        <row r="77">
          <cell r="B77">
            <v>40806</v>
          </cell>
        </row>
        <row r="78">
          <cell r="B78">
            <v>40805</v>
          </cell>
        </row>
        <row r="79">
          <cell r="B79">
            <v>40802</v>
          </cell>
        </row>
        <row r="80">
          <cell r="B80">
            <v>40801</v>
          </cell>
        </row>
        <row r="81">
          <cell r="B81">
            <v>40800</v>
          </cell>
        </row>
        <row r="82">
          <cell r="B82">
            <v>40799</v>
          </cell>
        </row>
        <row r="83">
          <cell r="B83">
            <v>40798</v>
          </cell>
        </row>
        <row r="84">
          <cell r="B84">
            <v>40795</v>
          </cell>
        </row>
        <row r="85">
          <cell r="B85">
            <v>40794</v>
          </cell>
        </row>
        <row r="86">
          <cell r="B86">
            <v>40793</v>
          </cell>
        </row>
        <row r="87">
          <cell r="B87">
            <v>40792</v>
          </cell>
        </row>
        <row r="88">
          <cell r="B88">
            <v>40788</v>
          </cell>
        </row>
        <row r="89">
          <cell r="B89">
            <v>40787</v>
          </cell>
        </row>
        <row r="90">
          <cell r="B90">
            <v>40786</v>
          </cell>
        </row>
        <row r="91">
          <cell r="B91">
            <v>40785</v>
          </cell>
        </row>
        <row r="92">
          <cell r="B92">
            <v>40784</v>
          </cell>
        </row>
        <row r="93">
          <cell r="B93">
            <v>40781</v>
          </cell>
        </row>
        <row r="94">
          <cell r="B94">
            <v>40780</v>
          </cell>
        </row>
        <row r="95">
          <cell r="B95">
            <v>40779</v>
          </cell>
        </row>
        <row r="96">
          <cell r="B96">
            <v>40778</v>
          </cell>
        </row>
        <row r="97">
          <cell r="B97">
            <v>40777</v>
          </cell>
        </row>
        <row r="98">
          <cell r="B98">
            <v>40774</v>
          </cell>
        </row>
        <row r="99">
          <cell r="B99">
            <v>40773</v>
          </cell>
        </row>
        <row r="100">
          <cell r="B100">
            <v>40772</v>
          </cell>
        </row>
        <row r="101">
          <cell r="B101">
            <v>40771</v>
          </cell>
        </row>
        <row r="102">
          <cell r="B102">
            <v>40770</v>
          </cell>
        </row>
        <row r="103">
          <cell r="B103">
            <v>40767</v>
          </cell>
        </row>
        <row r="104">
          <cell r="B104">
            <v>40766</v>
          </cell>
        </row>
        <row r="105">
          <cell r="B105">
            <v>40765</v>
          </cell>
        </row>
        <row r="106">
          <cell r="B106">
            <v>40764</v>
          </cell>
        </row>
        <row r="107">
          <cell r="B107">
            <v>40763</v>
          </cell>
        </row>
        <row r="108">
          <cell r="B108">
            <v>40760</v>
          </cell>
        </row>
        <row r="109">
          <cell r="B109">
            <v>40759</v>
          </cell>
        </row>
        <row r="110">
          <cell r="B110">
            <v>40758</v>
          </cell>
        </row>
        <row r="111">
          <cell r="B111">
            <v>40757</v>
          </cell>
        </row>
        <row r="112">
          <cell r="B112">
            <v>40756</v>
          </cell>
        </row>
        <row r="113">
          <cell r="B113">
            <v>40753</v>
          </cell>
        </row>
        <row r="114">
          <cell r="B114">
            <v>40752</v>
          </cell>
        </row>
        <row r="115">
          <cell r="B115">
            <v>40751</v>
          </cell>
        </row>
        <row r="116">
          <cell r="B116">
            <v>40750</v>
          </cell>
        </row>
        <row r="117">
          <cell r="B117">
            <v>40749</v>
          </cell>
        </row>
        <row r="118">
          <cell r="B118">
            <v>40746</v>
          </cell>
        </row>
        <row r="119">
          <cell r="B119">
            <v>40745</v>
          </cell>
        </row>
        <row r="120">
          <cell r="B120">
            <v>40744</v>
          </cell>
        </row>
        <row r="121">
          <cell r="B121">
            <v>40743</v>
          </cell>
        </row>
        <row r="122">
          <cell r="B122">
            <v>40742</v>
          </cell>
        </row>
        <row r="123">
          <cell r="B123">
            <v>40739</v>
          </cell>
        </row>
        <row r="124">
          <cell r="B124">
            <v>40738</v>
          </cell>
        </row>
        <row r="125">
          <cell r="B125">
            <v>40737</v>
          </cell>
        </row>
        <row r="126">
          <cell r="B126">
            <v>40736</v>
          </cell>
        </row>
        <row r="127">
          <cell r="B127">
            <v>40735</v>
          </cell>
        </row>
        <row r="128">
          <cell r="B128">
            <v>40732</v>
          </cell>
        </row>
        <row r="129">
          <cell r="B129">
            <v>40731</v>
          </cell>
        </row>
        <row r="130">
          <cell r="B130">
            <v>40730</v>
          </cell>
        </row>
        <row r="131">
          <cell r="B131">
            <v>40729</v>
          </cell>
        </row>
        <row r="132">
          <cell r="B132">
            <v>40725</v>
          </cell>
        </row>
        <row r="133">
          <cell r="B133">
            <v>40724</v>
          </cell>
        </row>
        <row r="134">
          <cell r="B134">
            <v>40723</v>
          </cell>
        </row>
        <row r="135">
          <cell r="B135">
            <v>40722</v>
          </cell>
        </row>
        <row r="136">
          <cell r="B136">
            <v>40721</v>
          </cell>
        </row>
        <row r="137">
          <cell r="B137">
            <v>40718</v>
          </cell>
        </row>
        <row r="138">
          <cell r="B138">
            <v>40717</v>
          </cell>
        </row>
        <row r="139">
          <cell r="B139">
            <v>40716</v>
          </cell>
        </row>
        <row r="140">
          <cell r="B140">
            <v>40715</v>
          </cell>
        </row>
        <row r="141">
          <cell r="B141">
            <v>40714</v>
          </cell>
        </row>
        <row r="142">
          <cell r="B142">
            <v>40711</v>
          </cell>
        </row>
        <row r="143">
          <cell r="B143">
            <v>40710</v>
          </cell>
        </row>
        <row r="144">
          <cell r="B144">
            <v>40709</v>
          </cell>
        </row>
        <row r="145">
          <cell r="B145">
            <v>40708</v>
          </cell>
        </row>
        <row r="146">
          <cell r="B146">
            <v>40707</v>
          </cell>
        </row>
        <row r="147">
          <cell r="B147">
            <v>40704</v>
          </cell>
        </row>
        <row r="148">
          <cell r="B148">
            <v>40703</v>
          </cell>
        </row>
        <row r="149">
          <cell r="B149">
            <v>40702</v>
          </cell>
        </row>
        <row r="150">
          <cell r="B150">
            <v>40701</v>
          </cell>
        </row>
        <row r="151">
          <cell r="B151">
            <v>40700</v>
          </cell>
        </row>
        <row r="152">
          <cell r="B152">
            <v>40697</v>
          </cell>
        </row>
        <row r="153">
          <cell r="B153">
            <v>40696</v>
          </cell>
        </row>
        <row r="154">
          <cell r="B154">
            <v>40695</v>
          </cell>
        </row>
        <row r="155">
          <cell r="B155">
            <v>40694</v>
          </cell>
        </row>
        <row r="156">
          <cell r="B156">
            <v>40690</v>
          </cell>
        </row>
        <row r="157">
          <cell r="B157">
            <v>40689</v>
          </cell>
        </row>
        <row r="158">
          <cell r="B158">
            <v>40688</v>
          </cell>
        </row>
        <row r="159">
          <cell r="B159">
            <v>40687</v>
          </cell>
        </row>
        <row r="160">
          <cell r="B160">
            <v>40686</v>
          </cell>
        </row>
        <row r="161">
          <cell r="B161">
            <v>40683</v>
          </cell>
        </row>
        <row r="162">
          <cell r="B162">
            <v>40682</v>
          </cell>
        </row>
        <row r="163">
          <cell r="B163">
            <v>40681</v>
          </cell>
        </row>
        <row r="164">
          <cell r="B164">
            <v>40680</v>
          </cell>
        </row>
        <row r="165">
          <cell r="B165">
            <v>40679</v>
          </cell>
        </row>
        <row r="166">
          <cell r="B166">
            <v>40676</v>
          </cell>
        </row>
        <row r="167">
          <cell r="B167">
            <v>40675</v>
          </cell>
        </row>
        <row r="168">
          <cell r="B168">
            <v>40674</v>
          </cell>
        </row>
        <row r="169">
          <cell r="B169">
            <v>40673</v>
          </cell>
        </row>
        <row r="170">
          <cell r="B170">
            <v>40672</v>
          </cell>
        </row>
        <row r="171">
          <cell r="B171">
            <v>40669</v>
          </cell>
        </row>
        <row r="172">
          <cell r="B172">
            <v>40668</v>
          </cell>
        </row>
        <row r="173">
          <cell r="B173">
            <v>40667</v>
          </cell>
        </row>
        <row r="174">
          <cell r="B174">
            <v>40666</v>
          </cell>
        </row>
        <row r="175">
          <cell r="B175">
            <v>40665</v>
          </cell>
        </row>
        <row r="176">
          <cell r="B176">
            <v>40662</v>
          </cell>
        </row>
        <row r="177">
          <cell r="B177">
            <v>40661</v>
          </cell>
        </row>
        <row r="178">
          <cell r="B178">
            <v>40660</v>
          </cell>
        </row>
        <row r="179">
          <cell r="B179">
            <v>40659</v>
          </cell>
        </row>
        <row r="180">
          <cell r="B180">
            <v>40658</v>
          </cell>
        </row>
        <row r="181">
          <cell r="B181">
            <v>40654</v>
          </cell>
        </row>
        <row r="182">
          <cell r="B182">
            <v>40653</v>
          </cell>
        </row>
        <row r="183">
          <cell r="B183">
            <v>40652</v>
          </cell>
        </row>
        <row r="184">
          <cell r="B184">
            <v>40651</v>
          </cell>
        </row>
        <row r="185">
          <cell r="B185">
            <v>40648</v>
          </cell>
        </row>
        <row r="186">
          <cell r="B186">
            <v>40647</v>
          </cell>
        </row>
        <row r="187">
          <cell r="B187">
            <v>40646</v>
          </cell>
        </row>
        <row r="188">
          <cell r="B188">
            <v>40645</v>
          </cell>
        </row>
        <row r="189">
          <cell r="B189">
            <v>40644</v>
          </cell>
        </row>
        <row r="190">
          <cell r="B190">
            <v>40641</v>
          </cell>
        </row>
        <row r="191">
          <cell r="B191">
            <v>40640</v>
          </cell>
        </row>
        <row r="192">
          <cell r="B192">
            <v>40639</v>
          </cell>
        </row>
        <row r="193">
          <cell r="B193">
            <v>40638</v>
          </cell>
        </row>
        <row r="194">
          <cell r="B194">
            <v>40637</v>
          </cell>
        </row>
        <row r="195">
          <cell r="B195">
            <v>40634</v>
          </cell>
        </row>
        <row r="196">
          <cell r="B196">
            <v>40633</v>
          </cell>
        </row>
        <row r="197">
          <cell r="B197">
            <v>40632</v>
          </cell>
        </row>
        <row r="198">
          <cell r="B198">
            <v>40631</v>
          </cell>
        </row>
        <row r="199">
          <cell r="B199">
            <v>40630</v>
          </cell>
        </row>
        <row r="200">
          <cell r="B200">
            <v>40627</v>
          </cell>
        </row>
        <row r="201">
          <cell r="B201">
            <v>40626</v>
          </cell>
        </row>
        <row r="202">
          <cell r="B202">
            <v>40625</v>
          </cell>
        </row>
        <row r="203">
          <cell r="B203">
            <v>40624</v>
          </cell>
        </row>
        <row r="204">
          <cell r="B204">
            <v>40623</v>
          </cell>
        </row>
        <row r="205">
          <cell r="B205">
            <v>40620</v>
          </cell>
        </row>
        <row r="206">
          <cell r="B206">
            <v>40619</v>
          </cell>
        </row>
        <row r="207">
          <cell r="B207">
            <v>40618</v>
          </cell>
        </row>
        <row r="208">
          <cell r="B208">
            <v>40617</v>
          </cell>
        </row>
        <row r="209">
          <cell r="B209">
            <v>40616</v>
          </cell>
        </row>
        <row r="210">
          <cell r="B210">
            <v>40613</v>
          </cell>
        </row>
        <row r="211">
          <cell r="B211">
            <v>40612</v>
          </cell>
        </row>
        <row r="212">
          <cell r="B212">
            <v>40611</v>
          </cell>
        </row>
        <row r="213">
          <cell r="B213">
            <v>40610</v>
          </cell>
        </row>
        <row r="214">
          <cell r="B214">
            <v>40609</v>
          </cell>
        </row>
        <row r="215">
          <cell r="B215">
            <v>40606</v>
          </cell>
        </row>
        <row r="216">
          <cell r="B216">
            <v>40605</v>
          </cell>
        </row>
        <row r="217">
          <cell r="B217">
            <v>40604</v>
          </cell>
        </row>
        <row r="218">
          <cell r="B218">
            <v>40603</v>
          </cell>
        </row>
        <row r="219">
          <cell r="B219">
            <v>40602</v>
          </cell>
        </row>
        <row r="220">
          <cell r="B220">
            <v>40599</v>
          </cell>
        </row>
        <row r="221">
          <cell r="B221">
            <v>40598</v>
          </cell>
        </row>
        <row r="222">
          <cell r="B222">
            <v>40597</v>
          </cell>
        </row>
        <row r="223">
          <cell r="B223">
            <v>40596</v>
          </cell>
        </row>
        <row r="224">
          <cell r="B224">
            <v>40592</v>
          </cell>
        </row>
        <row r="225">
          <cell r="B225">
            <v>40591</v>
          </cell>
        </row>
        <row r="226">
          <cell r="B226">
            <v>40590</v>
          </cell>
        </row>
        <row r="227">
          <cell r="B227">
            <v>40589</v>
          </cell>
        </row>
        <row r="228">
          <cell r="B228">
            <v>40588</v>
          </cell>
        </row>
        <row r="229">
          <cell r="B229">
            <v>40585</v>
          </cell>
        </row>
        <row r="230">
          <cell r="B230">
            <v>40584</v>
          </cell>
        </row>
        <row r="231">
          <cell r="B231">
            <v>40583</v>
          </cell>
        </row>
        <row r="232">
          <cell r="B232">
            <v>40582</v>
          </cell>
        </row>
        <row r="233">
          <cell r="B233">
            <v>40581</v>
          </cell>
        </row>
        <row r="234">
          <cell r="B234">
            <v>40578</v>
          </cell>
        </row>
        <row r="235">
          <cell r="B235">
            <v>40577</v>
          </cell>
        </row>
        <row r="236">
          <cell r="B236">
            <v>40576</v>
          </cell>
        </row>
        <row r="237">
          <cell r="B237">
            <v>40575</v>
          </cell>
        </row>
        <row r="238">
          <cell r="B238">
            <v>40574</v>
          </cell>
        </row>
        <row r="239">
          <cell r="B239">
            <v>40571</v>
          </cell>
        </row>
        <row r="240">
          <cell r="B240">
            <v>40570</v>
          </cell>
        </row>
        <row r="241">
          <cell r="B241">
            <v>40569</v>
          </cell>
        </row>
        <row r="242">
          <cell r="B242">
            <v>40568</v>
          </cell>
        </row>
        <row r="243">
          <cell r="B243">
            <v>40567</v>
          </cell>
        </row>
        <row r="244">
          <cell r="B244">
            <v>40564</v>
          </cell>
        </row>
        <row r="245">
          <cell r="B245">
            <v>40563</v>
          </cell>
        </row>
        <row r="246">
          <cell r="B246">
            <v>40562</v>
          </cell>
        </row>
        <row r="247">
          <cell r="B247">
            <v>40561</v>
          </cell>
        </row>
        <row r="248">
          <cell r="B248">
            <v>40557</v>
          </cell>
        </row>
        <row r="249">
          <cell r="B249">
            <v>40556</v>
          </cell>
        </row>
        <row r="250">
          <cell r="B250">
            <v>40555</v>
          </cell>
        </row>
        <row r="251">
          <cell r="B251">
            <v>40554</v>
          </cell>
        </row>
        <row r="252">
          <cell r="B252">
            <v>40553</v>
          </cell>
        </row>
        <row r="253">
          <cell r="B253">
            <v>40550</v>
          </cell>
        </row>
        <row r="254">
          <cell r="B254">
            <v>40549</v>
          </cell>
        </row>
        <row r="255">
          <cell r="B255">
            <v>40548</v>
          </cell>
        </row>
        <row r="256">
          <cell r="B256">
            <v>40547</v>
          </cell>
        </row>
        <row r="257">
          <cell r="B257">
            <v>40546</v>
          </cell>
        </row>
        <row r="258">
          <cell r="B258">
            <v>40543</v>
          </cell>
        </row>
        <row r="259">
          <cell r="B259">
            <v>40542</v>
          </cell>
        </row>
        <row r="260">
          <cell r="B260">
            <v>40541</v>
          </cell>
        </row>
        <row r="261">
          <cell r="B261">
            <v>40540</v>
          </cell>
        </row>
        <row r="262">
          <cell r="B262">
            <v>40539</v>
          </cell>
        </row>
        <row r="263">
          <cell r="B263">
            <v>40535</v>
          </cell>
        </row>
        <row r="264">
          <cell r="B264">
            <v>40534</v>
          </cell>
        </row>
        <row r="265">
          <cell r="B265">
            <v>40533</v>
          </cell>
        </row>
        <row r="266">
          <cell r="B266">
            <v>40532</v>
          </cell>
        </row>
        <row r="267">
          <cell r="B267">
            <v>40529</v>
          </cell>
        </row>
        <row r="268">
          <cell r="B268">
            <v>40528</v>
          </cell>
        </row>
        <row r="269">
          <cell r="B269">
            <v>40527</v>
          </cell>
        </row>
        <row r="270">
          <cell r="B270">
            <v>40526</v>
          </cell>
        </row>
        <row r="271">
          <cell r="B271">
            <v>40525</v>
          </cell>
        </row>
        <row r="272">
          <cell r="B272">
            <v>40522</v>
          </cell>
        </row>
        <row r="273">
          <cell r="B273">
            <v>40521</v>
          </cell>
        </row>
        <row r="274">
          <cell r="B274">
            <v>40520</v>
          </cell>
        </row>
        <row r="275">
          <cell r="B275">
            <v>40519</v>
          </cell>
        </row>
        <row r="276">
          <cell r="B276">
            <v>40518</v>
          </cell>
        </row>
        <row r="277">
          <cell r="B277">
            <v>40515</v>
          </cell>
        </row>
        <row r="278">
          <cell r="B278">
            <v>40514</v>
          </cell>
        </row>
        <row r="279">
          <cell r="B279">
            <v>40513</v>
          </cell>
        </row>
        <row r="280">
          <cell r="B280">
            <v>40512</v>
          </cell>
        </row>
        <row r="281">
          <cell r="B281">
            <v>40511</v>
          </cell>
        </row>
        <row r="282">
          <cell r="B282">
            <v>40508</v>
          </cell>
        </row>
        <row r="283">
          <cell r="B283">
            <v>40506</v>
          </cell>
        </row>
        <row r="284">
          <cell r="B284">
            <v>40505</v>
          </cell>
        </row>
        <row r="285">
          <cell r="B285">
            <v>40504</v>
          </cell>
        </row>
        <row r="286">
          <cell r="B286">
            <v>40501</v>
          </cell>
        </row>
        <row r="287">
          <cell r="B287">
            <v>40500</v>
          </cell>
        </row>
        <row r="288">
          <cell r="B288">
            <v>40499</v>
          </cell>
        </row>
        <row r="289">
          <cell r="B289">
            <v>40498</v>
          </cell>
        </row>
        <row r="290">
          <cell r="B290">
            <v>40497</v>
          </cell>
        </row>
        <row r="291">
          <cell r="B291">
            <v>40494</v>
          </cell>
        </row>
        <row r="292">
          <cell r="B292">
            <v>40493</v>
          </cell>
        </row>
        <row r="293">
          <cell r="B293">
            <v>40492</v>
          </cell>
        </row>
        <row r="294">
          <cell r="B294">
            <v>40491</v>
          </cell>
        </row>
        <row r="295">
          <cell r="B295">
            <v>40490</v>
          </cell>
        </row>
        <row r="296">
          <cell r="B296">
            <v>40487</v>
          </cell>
        </row>
        <row r="297">
          <cell r="B297">
            <v>40486</v>
          </cell>
        </row>
        <row r="298">
          <cell r="B298">
            <v>40485</v>
          </cell>
        </row>
        <row r="299">
          <cell r="B299">
            <v>40484</v>
          </cell>
        </row>
        <row r="300">
          <cell r="B300">
            <v>40483</v>
          </cell>
        </row>
        <row r="301">
          <cell r="B301">
            <v>40480</v>
          </cell>
        </row>
        <row r="302">
          <cell r="B302">
            <v>40479</v>
          </cell>
        </row>
        <row r="303">
          <cell r="B303">
            <v>40478</v>
          </cell>
        </row>
        <row r="304">
          <cell r="B304">
            <v>40477</v>
          </cell>
        </row>
        <row r="305">
          <cell r="B305">
            <v>40476</v>
          </cell>
        </row>
        <row r="306">
          <cell r="B306">
            <v>40473</v>
          </cell>
        </row>
        <row r="307">
          <cell r="B307">
            <v>40472</v>
          </cell>
        </row>
        <row r="308">
          <cell r="B308">
            <v>40471</v>
          </cell>
        </row>
        <row r="309">
          <cell r="B309">
            <v>40470</v>
          </cell>
        </row>
        <row r="310">
          <cell r="B310">
            <v>40469</v>
          </cell>
        </row>
        <row r="311">
          <cell r="B311">
            <v>40466</v>
          </cell>
        </row>
        <row r="312">
          <cell r="B312">
            <v>40465</v>
          </cell>
        </row>
        <row r="313">
          <cell r="B313">
            <v>40464</v>
          </cell>
        </row>
        <row r="314">
          <cell r="B314">
            <v>40463</v>
          </cell>
        </row>
        <row r="315">
          <cell r="B315">
            <v>40462</v>
          </cell>
        </row>
        <row r="316">
          <cell r="B316">
            <v>40459</v>
          </cell>
        </row>
        <row r="317">
          <cell r="B317">
            <v>40458</v>
          </cell>
        </row>
        <row r="318">
          <cell r="B318">
            <v>40457</v>
          </cell>
        </row>
        <row r="319">
          <cell r="B319">
            <v>40456</v>
          </cell>
        </row>
        <row r="320">
          <cell r="B320">
            <v>40455</v>
          </cell>
        </row>
        <row r="321">
          <cell r="B321">
            <v>40452</v>
          </cell>
        </row>
        <row r="322">
          <cell r="B322">
            <v>40451</v>
          </cell>
        </row>
        <row r="323">
          <cell r="B323">
            <v>40450</v>
          </cell>
        </row>
        <row r="324">
          <cell r="B324">
            <v>40449</v>
          </cell>
        </row>
        <row r="325">
          <cell r="B325">
            <v>40448</v>
          </cell>
        </row>
        <row r="326">
          <cell r="B326">
            <v>40445</v>
          </cell>
        </row>
        <row r="327">
          <cell r="B327">
            <v>40444</v>
          </cell>
        </row>
        <row r="328">
          <cell r="B328">
            <v>40443</v>
          </cell>
        </row>
        <row r="329">
          <cell r="B329">
            <v>40442</v>
          </cell>
        </row>
        <row r="330">
          <cell r="B330">
            <v>40441</v>
          </cell>
        </row>
        <row r="331">
          <cell r="B331">
            <v>40438</v>
          </cell>
        </row>
        <row r="332">
          <cell r="B332">
            <v>40437</v>
          </cell>
        </row>
        <row r="333">
          <cell r="B333">
            <v>40436</v>
          </cell>
        </row>
        <row r="334">
          <cell r="B334">
            <v>40435</v>
          </cell>
        </row>
        <row r="335">
          <cell r="B335">
            <v>40434</v>
          </cell>
        </row>
        <row r="336">
          <cell r="B336">
            <v>40431</v>
          </cell>
        </row>
        <row r="337">
          <cell r="B337">
            <v>40430</v>
          </cell>
        </row>
        <row r="338">
          <cell r="B338">
            <v>40429</v>
          </cell>
        </row>
        <row r="339">
          <cell r="B339">
            <v>40428</v>
          </cell>
        </row>
        <row r="340">
          <cell r="B340">
            <v>40424</v>
          </cell>
        </row>
        <row r="341">
          <cell r="B341">
            <v>40423</v>
          </cell>
        </row>
        <row r="342">
          <cell r="B342">
            <v>40422</v>
          </cell>
        </row>
        <row r="343">
          <cell r="B343">
            <v>40421</v>
          </cell>
        </row>
        <row r="344">
          <cell r="B344">
            <v>40420</v>
          </cell>
        </row>
        <row r="345">
          <cell r="B345">
            <v>40417</v>
          </cell>
        </row>
        <row r="346">
          <cell r="B346">
            <v>40416</v>
          </cell>
        </row>
        <row r="347">
          <cell r="B347">
            <v>40415</v>
          </cell>
        </row>
        <row r="348">
          <cell r="B348">
            <v>40414</v>
          </cell>
        </row>
        <row r="349">
          <cell r="B349">
            <v>40413</v>
          </cell>
        </row>
        <row r="350">
          <cell r="B350">
            <v>40410</v>
          </cell>
        </row>
        <row r="351">
          <cell r="B351">
            <v>40409</v>
          </cell>
        </row>
        <row r="352">
          <cell r="B352">
            <v>40408</v>
          </cell>
        </row>
        <row r="353">
          <cell r="B353">
            <v>40407</v>
          </cell>
        </row>
        <row r="354">
          <cell r="B354">
            <v>40406</v>
          </cell>
        </row>
        <row r="355">
          <cell r="B355">
            <v>40403</v>
          </cell>
        </row>
        <row r="356">
          <cell r="B356">
            <v>40402</v>
          </cell>
        </row>
        <row r="357">
          <cell r="B357">
            <v>40401</v>
          </cell>
        </row>
        <row r="358">
          <cell r="B358">
            <v>40400</v>
          </cell>
        </row>
        <row r="359">
          <cell r="B359">
            <v>40399</v>
          </cell>
        </row>
        <row r="360">
          <cell r="B360">
            <v>40396</v>
          </cell>
        </row>
        <row r="361">
          <cell r="B361">
            <v>40395</v>
          </cell>
        </row>
        <row r="362">
          <cell r="B362">
            <v>40394</v>
          </cell>
        </row>
        <row r="363">
          <cell r="B363">
            <v>40393</v>
          </cell>
        </row>
        <row r="364">
          <cell r="B364">
            <v>40392</v>
          </cell>
        </row>
        <row r="365">
          <cell r="B365">
            <v>40389</v>
          </cell>
        </row>
        <row r="366">
          <cell r="B366">
            <v>40388</v>
          </cell>
        </row>
        <row r="367">
          <cell r="B367">
            <v>40387</v>
          </cell>
        </row>
        <row r="368">
          <cell r="B368">
            <v>40386</v>
          </cell>
        </row>
        <row r="369">
          <cell r="B369">
            <v>40385</v>
          </cell>
        </row>
        <row r="370">
          <cell r="B370">
            <v>40382</v>
          </cell>
        </row>
        <row r="371">
          <cell r="B371">
            <v>40381</v>
          </cell>
        </row>
        <row r="372">
          <cell r="B372">
            <v>40380</v>
          </cell>
        </row>
        <row r="373">
          <cell r="B373">
            <v>40379</v>
          </cell>
        </row>
        <row r="374">
          <cell r="B374">
            <v>40378</v>
          </cell>
        </row>
        <row r="375">
          <cell r="B375">
            <v>40375</v>
          </cell>
        </row>
        <row r="376">
          <cell r="B376">
            <v>40374</v>
          </cell>
        </row>
        <row r="377">
          <cell r="B377">
            <v>40373</v>
          </cell>
        </row>
        <row r="378">
          <cell r="B378">
            <v>40372</v>
          </cell>
        </row>
        <row r="379">
          <cell r="B379">
            <v>40371</v>
          </cell>
        </row>
        <row r="380">
          <cell r="B380">
            <v>40368</v>
          </cell>
        </row>
        <row r="381">
          <cell r="B381">
            <v>40367</v>
          </cell>
        </row>
        <row r="382">
          <cell r="B382">
            <v>40366</v>
          </cell>
        </row>
        <row r="383">
          <cell r="B383">
            <v>40365</v>
          </cell>
        </row>
        <row r="384">
          <cell r="B384">
            <v>40361</v>
          </cell>
        </row>
        <row r="385">
          <cell r="B385">
            <v>40360</v>
          </cell>
        </row>
        <row r="386">
          <cell r="B386">
            <v>40359</v>
          </cell>
        </row>
        <row r="387">
          <cell r="B387">
            <v>40358</v>
          </cell>
        </row>
        <row r="388">
          <cell r="B388">
            <v>40357</v>
          </cell>
        </row>
        <row r="389">
          <cell r="B389">
            <v>40354</v>
          </cell>
        </row>
        <row r="390">
          <cell r="B390">
            <v>40353</v>
          </cell>
        </row>
        <row r="391">
          <cell r="B391">
            <v>40352</v>
          </cell>
        </row>
        <row r="392">
          <cell r="B392">
            <v>40351</v>
          </cell>
        </row>
        <row r="393">
          <cell r="B393">
            <v>40350</v>
          </cell>
        </row>
        <row r="394">
          <cell r="B394">
            <v>40347</v>
          </cell>
        </row>
        <row r="395">
          <cell r="B395">
            <v>40346</v>
          </cell>
        </row>
        <row r="396">
          <cell r="B396">
            <v>40345</v>
          </cell>
        </row>
        <row r="397">
          <cell r="B397">
            <v>40344</v>
          </cell>
        </row>
        <row r="398">
          <cell r="B398">
            <v>40343</v>
          </cell>
        </row>
        <row r="399">
          <cell r="B399">
            <v>40340</v>
          </cell>
        </row>
        <row r="400">
          <cell r="B400">
            <v>40339</v>
          </cell>
        </row>
        <row r="401">
          <cell r="B401">
            <v>40338</v>
          </cell>
        </row>
        <row r="402">
          <cell r="B402">
            <v>40337</v>
          </cell>
        </row>
        <row r="403">
          <cell r="B403">
            <v>40336</v>
          </cell>
        </row>
        <row r="404">
          <cell r="B404">
            <v>40333</v>
          </cell>
        </row>
        <row r="405">
          <cell r="B405">
            <v>40332</v>
          </cell>
        </row>
        <row r="406">
          <cell r="B406">
            <v>40331</v>
          </cell>
        </row>
        <row r="407">
          <cell r="B407">
            <v>40330</v>
          </cell>
        </row>
        <row r="408">
          <cell r="B408">
            <v>40326</v>
          </cell>
        </row>
        <row r="409">
          <cell r="B409">
            <v>40325</v>
          </cell>
        </row>
        <row r="410">
          <cell r="B410">
            <v>40324</v>
          </cell>
        </row>
        <row r="411">
          <cell r="B411">
            <v>40323</v>
          </cell>
        </row>
        <row r="412">
          <cell r="B412">
            <v>40322</v>
          </cell>
        </row>
        <row r="413">
          <cell r="B413">
            <v>40319</v>
          </cell>
        </row>
        <row r="414">
          <cell r="B414">
            <v>40318</v>
          </cell>
        </row>
        <row r="415">
          <cell r="B415">
            <v>40317</v>
          </cell>
        </row>
        <row r="416">
          <cell r="B416">
            <v>40316</v>
          </cell>
        </row>
        <row r="417">
          <cell r="B417">
            <v>40315</v>
          </cell>
        </row>
        <row r="418">
          <cell r="B418">
            <v>40312</v>
          </cell>
        </row>
        <row r="419">
          <cell r="B419">
            <v>40311</v>
          </cell>
        </row>
        <row r="420">
          <cell r="B420">
            <v>40310</v>
          </cell>
        </row>
        <row r="421">
          <cell r="B421">
            <v>40309</v>
          </cell>
        </row>
        <row r="422">
          <cell r="B422">
            <v>40308</v>
          </cell>
        </row>
        <row r="423">
          <cell r="B423">
            <v>40305</v>
          </cell>
        </row>
        <row r="424">
          <cell r="B424">
            <v>40304</v>
          </cell>
        </row>
        <row r="425">
          <cell r="B425">
            <v>40303</v>
          </cell>
        </row>
        <row r="426">
          <cell r="B426">
            <v>40302</v>
          </cell>
        </row>
        <row r="427">
          <cell r="B427">
            <v>40301</v>
          </cell>
        </row>
        <row r="428">
          <cell r="B428">
            <v>40298</v>
          </cell>
        </row>
        <row r="429">
          <cell r="B429">
            <v>40297</v>
          </cell>
        </row>
        <row r="430">
          <cell r="B430">
            <v>40296</v>
          </cell>
        </row>
        <row r="431">
          <cell r="B431">
            <v>40295</v>
          </cell>
        </row>
        <row r="432">
          <cell r="B432">
            <v>40294</v>
          </cell>
        </row>
        <row r="433">
          <cell r="B433">
            <v>40291</v>
          </cell>
        </row>
        <row r="434">
          <cell r="B434">
            <v>40290</v>
          </cell>
        </row>
        <row r="435">
          <cell r="B435">
            <v>40289</v>
          </cell>
        </row>
        <row r="436">
          <cell r="B436">
            <v>40288</v>
          </cell>
        </row>
        <row r="437">
          <cell r="B437">
            <v>40287</v>
          </cell>
        </row>
        <row r="438">
          <cell r="B438">
            <v>40284</v>
          </cell>
        </row>
        <row r="439">
          <cell r="B439">
            <v>40283</v>
          </cell>
        </row>
        <row r="440">
          <cell r="B440">
            <v>40282</v>
          </cell>
        </row>
        <row r="441">
          <cell r="B441">
            <v>40281</v>
          </cell>
        </row>
        <row r="442">
          <cell r="B442">
            <v>40280</v>
          </cell>
        </row>
        <row r="443">
          <cell r="B443">
            <v>40277</v>
          </cell>
        </row>
        <row r="444">
          <cell r="B444">
            <v>40276</v>
          </cell>
        </row>
        <row r="445">
          <cell r="B445">
            <v>40275</v>
          </cell>
        </row>
        <row r="446">
          <cell r="B446">
            <v>40274</v>
          </cell>
        </row>
        <row r="447">
          <cell r="B447">
            <v>40273</v>
          </cell>
        </row>
        <row r="448">
          <cell r="B448">
            <v>40269</v>
          </cell>
        </row>
        <row r="449">
          <cell r="B449">
            <v>40268</v>
          </cell>
        </row>
        <row r="450">
          <cell r="B450">
            <v>40267</v>
          </cell>
        </row>
        <row r="451">
          <cell r="B451">
            <v>40266</v>
          </cell>
        </row>
        <row r="452">
          <cell r="B452">
            <v>40263</v>
          </cell>
        </row>
        <row r="453">
          <cell r="B453">
            <v>40262</v>
          </cell>
        </row>
        <row r="454">
          <cell r="B454">
            <v>40261</v>
          </cell>
        </row>
        <row r="455">
          <cell r="B455">
            <v>40260</v>
          </cell>
        </row>
        <row r="456">
          <cell r="B456">
            <v>40259</v>
          </cell>
        </row>
        <row r="457">
          <cell r="B457">
            <v>40256</v>
          </cell>
        </row>
        <row r="458">
          <cell r="B458">
            <v>40255</v>
          </cell>
        </row>
        <row r="459">
          <cell r="B459">
            <v>40254</v>
          </cell>
        </row>
        <row r="460">
          <cell r="B460">
            <v>40253</v>
          </cell>
        </row>
        <row r="461">
          <cell r="B461">
            <v>40252</v>
          </cell>
        </row>
        <row r="462">
          <cell r="B462">
            <v>40249</v>
          </cell>
        </row>
        <row r="463">
          <cell r="B463">
            <v>40248</v>
          </cell>
        </row>
        <row r="464">
          <cell r="B464">
            <v>40247</v>
          </cell>
        </row>
        <row r="465">
          <cell r="B465">
            <v>40246</v>
          </cell>
        </row>
        <row r="466">
          <cell r="B466">
            <v>40245</v>
          </cell>
        </row>
        <row r="467">
          <cell r="B467">
            <v>40242</v>
          </cell>
        </row>
        <row r="468">
          <cell r="B468">
            <v>40241</v>
          </cell>
        </row>
        <row r="469">
          <cell r="B469">
            <v>40240</v>
          </cell>
        </row>
        <row r="470">
          <cell r="B470">
            <v>40239</v>
          </cell>
        </row>
        <row r="471">
          <cell r="B471">
            <v>40238</v>
          </cell>
        </row>
        <row r="472">
          <cell r="B472">
            <v>40235</v>
          </cell>
        </row>
        <row r="473">
          <cell r="B473">
            <v>40234</v>
          </cell>
        </row>
        <row r="474">
          <cell r="B474">
            <v>40233</v>
          </cell>
        </row>
        <row r="475">
          <cell r="B475">
            <v>40232</v>
          </cell>
        </row>
        <row r="476">
          <cell r="B476">
            <v>40231</v>
          </cell>
        </row>
        <row r="477">
          <cell r="B477">
            <v>40228</v>
          </cell>
        </row>
        <row r="478">
          <cell r="B478">
            <v>40227</v>
          </cell>
        </row>
        <row r="479">
          <cell r="B479">
            <v>40226</v>
          </cell>
        </row>
        <row r="480">
          <cell r="B480">
            <v>40225</v>
          </cell>
        </row>
        <row r="481">
          <cell r="B481">
            <v>40221</v>
          </cell>
        </row>
        <row r="482">
          <cell r="B482">
            <v>40220</v>
          </cell>
        </row>
        <row r="483">
          <cell r="B483">
            <v>40219</v>
          </cell>
        </row>
        <row r="484">
          <cell r="B484">
            <v>40218</v>
          </cell>
        </row>
        <row r="485">
          <cell r="B485">
            <v>40217</v>
          </cell>
        </row>
        <row r="486">
          <cell r="B486">
            <v>40214</v>
          </cell>
        </row>
        <row r="487">
          <cell r="B487">
            <v>40213</v>
          </cell>
        </row>
        <row r="488">
          <cell r="B488">
            <v>40212</v>
          </cell>
        </row>
        <row r="489">
          <cell r="B489">
            <v>40211</v>
          </cell>
        </row>
        <row r="490">
          <cell r="B490">
            <v>40210</v>
          </cell>
        </row>
        <row r="491">
          <cell r="B491">
            <v>40207</v>
          </cell>
        </row>
        <row r="492">
          <cell r="B492">
            <v>40206</v>
          </cell>
        </row>
        <row r="493">
          <cell r="B493">
            <v>40205</v>
          </cell>
        </row>
        <row r="494">
          <cell r="B494">
            <v>40204</v>
          </cell>
        </row>
        <row r="495">
          <cell r="B495">
            <v>40203</v>
          </cell>
        </row>
        <row r="496">
          <cell r="B496">
            <v>40200</v>
          </cell>
        </row>
        <row r="497">
          <cell r="B497">
            <v>40199</v>
          </cell>
        </row>
        <row r="498">
          <cell r="B498">
            <v>40198</v>
          </cell>
        </row>
        <row r="499">
          <cell r="B499">
            <v>40197</v>
          </cell>
        </row>
        <row r="500">
          <cell r="B500">
            <v>40193</v>
          </cell>
        </row>
        <row r="501">
          <cell r="B501">
            <v>40192</v>
          </cell>
        </row>
        <row r="502">
          <cell r="B502">
            <v>40191</v>
          </cell>
        </row>
        <row r="503">
          <cell r="B503">
            <v>40190</v>
          </cell>
        </row>
        <row r="504">
          <cell r="B504">
            <v>40189</v>
          </cell>
        </row>
        <row r="505">
          <cell r="B505">
            <v>40186</v>
          </cell>
        </row>
        <row r="506">
          <cell r="B506">
            <v>40185</v>
          </cell>
        </row>
        <row r="507">
          <cell r="B507">
            <v>40184</v>
          </cell>
        </row>
        <row r="508">
          <cell r="B508">
            <v>40183</v>
          </cell>
        </row>
        <row r="509">
          <cell r="B509">
            <v>40182</v>
          </cell>
        </row>
        <row r="510">
          <cell r="B510">
            <v>40178</v>
          </cell>
        </row>
        <row r="511">
          <cell r="B511">
            <v>40177</v>
          </cell>
        </row>
        <row r="512">
          <cell r="B512">
            <v>40176</v>
          </cell>
        </row>
        <row r="513">
          <cell r="B513">
            <v>40175</v>
          </cell>
        </row>
        <row r="514">
          <cell r="B514">
            <v>40171</v>
          </cell>
        </row>
        <row r="515">
          <cell r="B515">
            <v>40170</v>
          </cell>
        </row>
        <row r="516">
          <cell r="B516">
            <v>40169</v>
          </cell>
        </row>
        <row r="517">
          <cell r="B517">
            <v>40168</v>
          </cell>
        </row>
        <row r="518">
          <cell r="B518">
            <v>40165</v>
          </cell>
        </row>
        <row r="519">
          <cell r="B519">
            <v>40164</v>
          </cell>
        </row>
        <row r="520">
          <cell r="B520">
            <v>40163</v>
          </cell>
        </row>
        <row r="521">
          <cell r="B521">
            <v>40162</v>
          </cell>
        </row>
        <row r="522">
          <cell r="B522">
            <v>40161</v>
          </cell>
        </row>
        <row r="523">
          <cell r="B523">
            <v>40158</v>
          </cell>
        </row>
        <row r="524">
          <cell r="B524">
            <v>40157</v>
          </cell>
        </row>
        <row r="525">
          <cell r="B525">
            <v>40156</v>
          </cell>
        </row>
        <row r="526">
          <cell r="B526">
            <v>40155</v>
          </cell>
        </row>
        <row r="527">
          <cell r="B527">
            <v>40154</v>
          </cell>
        </row>
        <row r="528">
          <cell r="B528">
            <v>40151</v>
          </cell>
        </row>
        <row r="529">
          <cell r="B529">
            <v>40150</v>
          </cell>
        </row>
        <row r="530">
          <cell r="B530">
            <v>40149</v>
          </cell>
        </row>
        <row r="531">
          <cell r="B531">
            <v>40148</v>
          </cell>
        </row>
        <row r="532">
          <cell r="B532">
            <v>40147</v>
          </cell>
        </row>
        <row r="533">
          <cell r="B533">
            <v>40144</v>
          </cell>
        </row>
        <row r="534">
          <cell r="B534">
            <v>40142</v>
          </cell>
        </row>
        <row r="535">
          <cell r="B535">
            <v>40141</v>
          </cell>
        </row>
        <row r="536">
          <cell r="B536">
            <v>40140</v>
          </cell>
        </row>
        <row r="537">
          <cell r="B537">
            <v>40137</v>
          </cell>
        </row>
        <row r="538">
          <cell r="B538">
            <v>40136</v>
          </cell>
        </row>
        <row r="539">
          <cell r="B539">
            <v>40135</v>
          </cell>
        </row>
        <row r="540">
          <cell r="B540">
            <v>40134</v>
          </cell>
        </row>
        <row r="541">
          <cell r="B541">
            <v>40133</v>
          </cell>
        </row>
        <row r="542">
          <cell r="B542">
            <v>40130</v>
          </cell>
        </row>
        <row r="543">
          <cell r="B543">
            <v>40129</v>
          </cell>
        </row>
        <row r="544">
          <cell r="B544">
            <v>40128</v>
          </cell>
        </row>
        <row r="545">
          <cell r="B545">
            <v>40127</v>
          </cell>
        </row>
        <row r="546">
          <cell r="B546">
            <v>40126</v>
          </cell>
        </row>
        <row r="547">
          <cell r="B547">
            <v>40123</v>
          </cell>
        </row>
        <row r="548">
          <cell r="B548">
            <v>40122</v>
          </cell>
        </row>
        <row r="549">
          <cell r="B549">
            <v>40121</v>
          </cell>
        </row>
        <row r="550">
          <cell r="B550">
            <v>40120</v>
          </cell>
        </row>
        <row r="551">
          <cell r="B551">
            <v>40119</v>
          </cell>
        </row>
        <row r="552">
          <cell r="B552">
            <v>40116</v>
          </cell>
        </row>
        <row r="553">
          <cell r="B553">
            <v>40115</v>
          </cell>
        </row>
        <row r="554">
          <cell r="B554">
            <v>40114</v>
          </cell>
        </row>
        <row r="555">
          <cell r="B555">
            <v>40113</v>
          </cell>
        </row>
        <row r="556">
          <cell r="B556">
            <v>40112</v>
          </cell>
        </row>
        <row r="557">
          <cell r="B557">
            <v>40109</v>
          </cell>
        </row>
        <row r="558">
          <cell r="B558">
            <v>40108</v>
          </cell>
        </row>
        <row r="559">
          <cell r="B559">
            <v>40107</v>
          </cell>
        </row>
        <row r="560">
          <cell r="B560">
            <v>40106</v>
          </cell>
        </row>
        <row r="561">
          <cell r="B561">
            <v>40105</v>
          </cell>
        </row>
        <row r="562">
          <cell r="B562">
            <v>40102</v>
          </cell>
        </row>
        <row r="563">
          <cell r="B563">
            <v>40101</v>
          </cell>
        </row>
        <row r="564">
          <cell r="B564">
            <v>40100</v>
          </cell>
        </row>
        <row r="565">
          <cell r="B565">
            <v>40099</v>
          </cell>
        </row>
        <row r="566">
          <cell r="B566">
            <v>40098</v>
          </cell>
        </row>
        <row r="567">
          <cell r="B567">
            <v>40095</v>
          </cell>
        </row>
        <row r="568">
          <cell r="B568">
            <v>40094</v>
          </cell>
        </row>
        <row r="569">
          <cell r="B569">
            <v>40093</v>
          </cell>
        </row>
        <row r="570">
          <cell r="B570">
            <v>40092</v>
          </cell>
        </row>
        <row r="571">
          <cell r="B571">
            <v>40091</v>
          </cell>
        </row>
        <row r="572">
          <cell r="B572">
            <v>40088</v>
          </cell>
        </row>
        <row r="573">
          <cell r="B573">
            <v>40087</v>
          </cell>
        </row>
        <row r="574">
          <cell r="B574">
            <v>40086</v>
          </cell>
        </row>
        <row r="575">
          <cell r="B575">
            <v>40085</v>
          </cell>
        </row>
        <row r="576">
          <cell r="B576">
            <v>40084</v>
          </cell>
        </row>
        <row r="577">
          <cell r="B577">
            <v>40081</v>
          </cell>
        </row>
        <row r="578">
          <cell r="B578">
            <v>40080</v>
          </cell>
        </row>
        <row r="579">
          <cell r="B579">
            <v>40079</v>
          </cell>
        </row>
        <row r="580">
          <cell r="B580">
            <v>40078</v>
          </cell>
        </row>
        <row r="581">
          <cell r="B581">
            <v>40077</v>
          </cell>
        </row>
        <row r="582">
          <cell r="B582">
            <v>40074</v>
          </cell>
        </row>
        <row r="583">
          <cell r="B583">
            <v>40073</v>
          </cell>
        </row>
        <row r="584">
          <cell r="B584">
            <v>40072</v>
          </cell>
        </row>
        <row r="585">
          <cell r="B585">
            <v>40071</v>
          </cell>
        </row>
        <row r="586">
          <cell r="B586">
            <v>40070</v>
          </cell>
        </row>
        <row r="587">
          <cell r="B587">
            <v>40067</v>
          </cell>
        </row>
        <row r="588">
          <cell r="B588">
            <v>40066</v>
          </cell>
        </row>
        <row r="589">
          <cell r="B589">
            <v>40065</v>
          </cell>
        </row>
        <row r="590">
          <cell r="B590">
            <v>40064</v>
          </cell>
        </row>
        <row r="591">
          <cell r="B591">
            <v>40060</v>
          </cell>
        </row>
        <row r="592">
          <cell r="B592">
            <v>40059</v>
          </cell>
        </row>
        <row r="593">
          <cell r="B593">
            <v>40058</v>
          </cell>
        </row>
        <row r="594">
          <cell r="B594">
            <v>40057</v>
          </cell>
        </row>
        <row r="595">
          <cell r="B595">
            <v>40056</v>
          </cell>
        </row>
        <row r="596">
          <cell r="B596">
            <v>40053</v>
          </cell>
        </row>
        <row r="597">
          <cell r="B597">
            <v>40052</v>
          </cell>
        </row>
        <row r="598">
          <cell r="B598">
            <v>40051</v>
          </cell>
        </row>
        <row r="599">
          <cell r="B599">
            <v>40050</v>
          </cell>
        </row>
        <row r="600">
          <cell r="B600">
            <v>40049</v>
          </cell>
        </row>
        <row r="601">
          <cell r="B601">
            <v>40046</v>
          </cell>
        </row>
        <row r="602">
          <cell r="B602">
            <v>40045</v>
          </cell>
        </row>
        <row r="603">
          <cell r="B603">
            <v>40044</v>
          </cell>
        </row>
        <row r="604">
          <cell r="B604">
            <v>40043</v>
          </cell>
        </row>
        <row r="605">
          <cell r="B605">
            <v>40042</v>
          </cell>
        </row>
        <row r="606">
          <cell r="B606">
            <v>40039</v>
          </cell>
        </row>
        <row r="607">
          <cell r="B607">
            <v>40038</v>
          </cell>
        </row>
        <row r="608">
          <cell r="B608">
            <v>40037</v>
          </cell>
        </row>
        <row r="609">
          <cell r="B609">
            <v>40036</v>
          </cell>
        </row>
        <row r="610">
          <cell r="B610">
            <v>40035</v>
          </cell>
        </row>
        <row r="611">
          <cell r="B611">
            <v>40032</v>
          </cell>
        </row>
        <row r="612">
          <cell r="B612">
            <v>40031</v>
          </cell>
        </row>
        <row r="613">
          <cell r="B613">
            <v>40030</v>
          </cell>
        </row>
        <row r="614">
          <cell r="B614">
            <v>40029</v>
          </cell>
        </row>
        <row r="615">
          <cell r="B615">
            <v>40028</v>
          </cell>
        </row>
        <row r="616">
          <cell r="B616">
            <v>40025</v>
          </cell>
        </row>
        <row r="617">
          <cell r="B617">
            <v>40024</v>
          </cell>
        </row>
        <row r="618">
          <cell r="B618">
            <v>40023</v>
          </cell>
        </row>
        <row r="619">
          <cell r="B619">
            <v>40022</v>
          </cell>
        </row>
        <row r="620">
          <cell r="B620">
            <v>40021</v>
          </cell>
        </row>
        <row r="621">
          <cell r="B621">
            <v>40018</v>
          </cell>
        </row>
        <row r="622">
          <cell r="B622">
            <v>40017</v>
          </cell>
        </row>
        <row r="623">
          <cell r="B623">
            <v>40016</v>
          </cell>
        </row>
        <row r="624">
          <cell r="B624">
            <v>40015</v>
          </cell>
        </row>
        <row r="625">
          <cell r="B625">
            <v>40014</v>
          </cell>
        </row>
        <row r="626">
          <cell r="B626">
            <v>40011</v>
          </cell>
        </row>
        <row r="627">
          <cell r="B627">
            <v>40010</v>
          </cell>
        </row>
        <row r="628">
          <cell r="B628">
            <v>40009</v>
          </cell>
        </row>
        <row r="629">
          <cell r="B629">
            <v>40008</v>
          </cell>
        </row>
        <row r="630">
          <cell r="B630">
            <v>40007</v>
          </cell>
        </row>
        <row r="631">
          <cell r="B631">
            <v>40004</v>
          </cell>
        </row>
        <row r="632">
          <cell r="B632">
            <v>40003</v>
          </cell>
        </row>
        <row r="633">
          <cell r="B633">
            <v>40002</v>
          </cell>
        </row>
        <row r="634">
          <cell r="B634">
            <v>40001</v>
          </cell>
        </row>
        <row r="635">
          <cell r="B635">
            <v>40000</v>
          </cell>
        </row>
        <row r="636">
          <cell r="B636">
            <v>39996</v>
          </cell>
        </row>
        <row r="637">
          <cell r="B637">
            <v>39995</v>
          </cell>
        </row>
        <row r="638">
          <cell r="B638">
            <v>39994</v>
          </cell>
        </row>
        <row r="639">
          <cell r="B639">
            <v>39993</v>
          </cell>
        </row>
        <row r="640">
          <cell r="B640">
            <v>39990</v>
          </cell>
        </row>
        <row r="641">
          <cell r="B641">
            <v>39989</v>
          </cell>
        </row>
        <row r="642">
          <cell r="B642">
            <v>39988</v>
          </cell>
        </row>
        <row r="643">
          <cell r="B643">
            <v>39987</v>
          </cell>
        </row>
        <row r="644">
          <cell r="B644">
            <v>39986</v>
          </cell>
        </row>
        <row r="645">
          <cell r="B645">
            <v>39983</v>
          </cell>
        </row>
        <row r="646">
          <cell r="B646">
            <v>39982</v>
          </cell>
        </row>
        <row r="647">
          <cell r="B647">
            <v>39981</v>
          </cell>
        </row>
        <row r="648">
          <cell r="B648">
            <v>39980</v>
          </cell>
        </row>
        <row r="649">
          <cell r="B649">
            <v>39979</v>
          </cell>
        </row>
        <row r="650">
          <cell r="B650">
            <v>39976</v>
          </cell>
        </row>
        <row r="651">
          <cell r="B651">
            <v>39975</v>
          </cell>
        </row>
        <row r="652">
          <cell r="B652">
            <v>39974</v>
          </cell>
        </row>
        <row r="653">
          <cell r="B653">
            <v>39973</v>
          </cell>
        </row>
        <row r="654">
          <cell r="B654">
            <v>39972</v>
          </cell>
        </row>
        <row r="655">
          <cell r="B655">
            <v>39969</v>
          </cell>
        </row>
        <row r="656">
          <cell r="B656">
            <v>39968</v>
          </cell>
        </row>
        <row r="657">
          <cell r="B657">
            <v>39967</v>
          </cell>
        </row>
        <row r="658">
          <cell r="B658">
            <v>39966</v>
          </cell>
        </row>
        <row r="659">
          <cell r="B659">
            <v>39965</v>
          </cell>
        </row>
        <row r="660">
          <cell r="B660">
            <v>39962</v>
          </cell>
        </row>
        <row r="661">
          <cell r="B661">
            <v>39961</v>
          </cell>
        </row>
        <row r="662">
          <cell r="B662">
            <v>39960</v>
          </cell>
        </row>
        <row r="663">
          <cell r="B663">
            <v>39959</v>
          </cell>
        </row>
        <row r="664">
          <cell r="B664">
            <v>39955</v>
          </cell>
        </row>
        <row r="665">
          <cell r="B665">
            <v>39954</v>
          </cell>
        </row>
        <row r="666">
          <cell r="B666">
            <v>39953</v>
          </cell>
        </row>
        <row r="667">
          <cell r="B667">
            <v>39952</v>
          </cell>
        </row>
        <row r="668">
          <cell r="B668">
            <v>39951</v>
          </cell>
        </row>
        <row r="669">
          <cell r="B669">
            <v>39948</v>
          </cell>
        </row>
        <row r="670">
          <cell r="B670">
            <v>39947</v>
          </cell>
        </row>
        <row r="671">
          <cell r="B671">
            <v>39946</v>
          </cell>
        </row>
        <row r="672">
          <cell r="B672">
            <v>39945</v>
          </cell>
        </row>
        <row r="673">
          <cell r="B673">
            <v>39944</v>
          </cell>
        </row>
        <row r="674">
          <cell r="B674">
            <v>39941</v>
          </cell>
        </row>
        <row r="675">
          <cell r="B675">
            <v>39940</v>
          </cell>
        </row>
        <row r="676">
          <cell r="B676">
            <v>39939</v>
          </cell>
        </row>
        <row r="677">
          <cell r="B677">
            <v>39938</v>
          </cell>
        </row>
        <row r="678">
          <cell r="B678">
            <v>39937</v>
          </cell>
        </row>
        <row r="679">
          <cell r="B679">
            <v>39934</v>
          </cell>
        </row>
        <row r="680">
          <cell r="B680">
            <v>39933</v>
          </cell>
        </row>
        <row r="681">
          <cell r="B681">
            <v>39932</v>
          </cell>
        </row>
        <row r="682">
          <cell r="B682">
            <v>39931</v>
          </cell>
        </row>
        <row r="683">
          <cell r="B683">
            <v>39930</v>
          </cell>
        </row>
        <row r="684">
          <cell r="B684">
            <v>39927</v>
          </cell>
        </row>
        <row r="685">
          <cell r="B685">
            <v>39926</v>
          </cell>
        </row>
        <row r="686">
          <cell r="B686">
            <v>39925</v>
          </cell>
        </row>
        <row r="687">
          <cell r="B687">
            <v>39924</v>
          </cell>
        </row>
        <row r="688">
          <cell r="B688">
            <v>39923</v>
          </cell>
        </row>
        <row r="689">
          <cell r="B689">
            <v>39920</v>
          </cell>
        </row>
        <row r="690">
          <cell r="B690">
            <v>39919</v>
          </cell>
        </row>
        <row r="691">
          <cell r="B691">
            <v>39918</v>
          </cell>
        </row>
        <row r="692">
          <cell r="B692">
            <v>39917</v>
          </cell>
        </row>
        <row r="693">
          <cell r="B693">
            <v>39916</v>
          </cell>
        </row>
        <row r="694">
          <cell r="B694">
            <v>39912</v>
          </cell>
        </row>
        <row r="695">
          <cell r="B695">
            <v>39911</v>
          </cell>
        </row>
        <row r="696">
          <cell r="B696">
            <v>39910</v>
          </cell>
        </row>
        <row r="697">
          <cell r="B697">
            <v>39909</v>
          </cell>
        </row>
        <row r="698">
          <cell r="B698">
            <v>39906</v>
          </cell>
        </row>
        <row r="699">
          <cell r="B699">
            <v>39905</v>
          </cell>
        </row>
        <row r="700">
          <cell r="B700">
            <v>39904</v>
          </cell>
        </row>
        <row r="701">
          <cell r="B701">
            <v>39903</v>
          </cell>
        </row>
        <row r="702">
          <cell r="B702">
            <v>39902</v>
          </cell>
        </row>
        <row r="703">
          <cell r="B703">
            <v>39899</v>
          </cell>
        </row>
        <row r="704">
          <cell r="B704">
            <v>39898</v>
          </cell>
        </row>
        <row r="705">
          <cell r="B705">
            <v>39897</v>
          </cell>
        </row>
        <row r="706">
          <cell r="B706">
            <v>39896</v>
          </cell>
        </row>
        <row r="707">
          <cell r="B707">
            <v>39895</v>
          </cell>
        </row>
        <row r="708">
          <cell r="B708">
            <v>39892</v>
          </cell>
        </row>
        <row r="709">
          <cell r="B709">
            <v>39891</v>
          </cell>
        </row>
        <row r="710">
          <cell r="B710">
            <v>39890</v>
          </cell>
        </row>
        <row r="711">
          <cell r="B711">
            <v>39889</v>
          </cell>
        </row>
        <row r="712">
          <cell r="B712">
            <v>39888</v>
          </cell>
        </row>
        <row r="713">
          <cell r="B713">
            <v>39885</v>
          </cell>
        </row>
        <row r="714">
          <cell r="B714">
            <v>39884</v>
          </cell>
        </row>
        <row r="715">
          <cell r="B715">
            <v>39883</v>
          </cell>
        </row>
        <row r="716">
          <cell r="B716">
            <v>39882</v>
          </cell>
        </row>
        <row r="717">
          <cell r="B717">
            <v>39881</v>
          </cell>
        </row>
        <row r="718">
          <cell r="B718">
            <v>39878</v>
          </cell>
        </row>
        <row r="719">
          <cell r="B719">
            <v>39877</v>
          </cell>
        </row>
        <row r="720">
          <cell r="B720">
            <v>39876</v>
          </cell>
        </row>
        <row r="721">
          <cell r="B721">
            <v>39875</v>
          </cell>
        </row>
        <row r="722">
          <cell r="B722">
            <v>39874</v>
          </cell>
        </row>
        <row r="723">
          <cell r="B723">
            <v>39871</v>
          </cell>
        </row>
        <row r="724">
          <cell r="B724">
            <v>39870</v>
          </cell>
        </row>
        <row r="725">
          <cell r="B725">
            <v>39869</v>
          </cell>
        </row>
        <row r="726">
          <cell r="B726">
            <v>39868</v>
          </cell>
        </row>
        <row r="727">
          <cell r="B727">
            <v>39867</v>
          </cell>
        </row>
        <row r="728">
          <cell r="B728">
            <v>39864</v>
          </cell>
        </row>
        <row r="729">
          <cell r="B729">
            <v>39863</v>
          </cell>
        </row>
        <row r="730">
          <cell r="B730">
            <v>39862</v>
          </cell>
        </row>
        <row r="731">
          <cell r="B731">
            <v>39861</v>
          </cell>
        </row>
        <row r="732">
          <cell r="B732">
            <v>39857</v>
          </cell>
        </row>
        <row r="733">
          <cell r="B733">
            <v>39856</v>
          </cell>
        </row>
        <row r="734">
          <cell r="B734">
            <v>39855</v>
          </cell>
        </row>
        <row r="735">
          <cell r="B735">
            <v>39854</v>
          </cell>
        </row>
        <row r="736">
          <cell r="B736">
            <v>39853</v>
          </cell>
        </row>
        <row r="737">
          <cell r="B737">
            <v>39850</v>
          </cell>
        </row>
        <row r="738">
          <cell r="B738">
            <v>39849</v>
          </cell>
        </row>
        <row r="739">
          <cell r="B739">
            <v>39848</v>
          </cell>
        </row>
        <row r="740">
          <cell r="B740">
            <v>39847</v>
          </cell>
        </row>
        <row r="741">
          <cell r="B741">
            <v>39846</v>
          </cell>
        </row>
        <row r="742">
          <cell r="B742">
            <v>39843</v>
          </cell>
        </row>
        <row r="743">
          <cell r="B743">
            <v>39842</v>
          </cell>
        </row>
        <row r="744">
          <cell r="B744">
            <v>39841</v>
          </cell>
        </row>
        <row r="745">
          <cell r="B745">
            <v>39840</v>
          </cell>
        </row>
        <row r="746">
          <cell r="B746">
            <v>39839</v>
          </cell>
        </row>
        <row r="747">
          <cell r="B747">
            <v>39836</v>
          </cell>
        </row>
        <row r="748">
          <cell r="B748">
            <v>39835</v>
          </cell>
        </row>
        <row r="749">
          <cell r="B749">
            <v>39834</v>
          </cell>
        </row>
        <row r="750">
          <cell r="B750">
            <v>39833</v>
          </cell>
        </row>
        <row r="751">
          <cell r="B751">
            <v>39829</v>
          </cell>
        </row>
        <row r="752">
          <cell r="B752">
            <v>39828</v>
          </cell>
        </row>
        <row r="753">
          <cell r="B753">
            <v>39827</v>
          </cell>
        </row>
        <row r="754">
          <cell r="B754">
            <v>39826</v>
          </cell>
        </row>
        <row r="755">
          <cell r="B755">
            <v>39825</v>
          </cell>
        </row>
        <row r="756">
          <cell r="B756">
            <v>39822</v>
          </cell>
        </row>
        <row r="757">
          <cell r="B757">
            <v>39821</v>
          </cell>
        </row>
        <row r="758">
          <cell r="B758">
            <v>39820</v>
          </cell>
        </row>
        <row r="759">
          <cell r="B759">
            <v>39819</v>
          </cell>
        </row>
        <row r="760">
          <cell r="B760">
            <v>39818</v>
          </cell>
        </row>
        <row r="761">
          <cell r="B761">
            <v>39815</v>
          </cell>
        </row>
        <row r="762">
          <cell r="B762">
            <v>39813</v>
          </cell>
        </row>
        <row r="763">
          <cell r="B763">
            <v>39812</v>
          </cell>
        </row>
        <row r="764">
          <cell r="B764">
            <v>39811</v>
          </cell>
        </row>
        <row r="765">
          <cell r="B765">
            <v>39808</v>
          </cell>
        </row>
        <row r="766">
          <cell r="B766">
            <v>39806</v>
          </cell>
        </row>
        <row r="767">
          <cell r="B767">
            <v>39805</v>
          </cell>
        </row>
        <row r="768">
          <cell r="B768">
            <v>39804</v>
          </cell>
        </row>
        <row r="769">
          <cell r="B769">
            <v>39801</v>
          </cell>
        </row>
        <row r="770">
          <cell r="B770">
            <v>39800</v>
          </cell>
        </row>
        <row r="771">
          <cell r="B771">
            <v>39799</v>
          </cell>
        </row>
        <row r="772">
          <cell r="B772">
            <v>39798</v>
          </cell>
        </row>
        <row r="773">
          <cell r="B773">
            <v>39797</v>
          </cell>
        </row>
        <row r="774">
          <cell r="B774">
            <v>39794</v>
          </cell>
        </row>
        <row r="775">
          <cell r="B775">
            <v>39793</v>
          </cell>
        </row>
        <row r="776">
          <cell r="B776">
            <v>39792</v>
          </cell>
        </row>
        <row r="777">
          <cell r="B777">
            <v>39791</v>
          </cell>
        </row>
        <row r="778">
          <cell r="B778">
            <v>39790</v>
          </cell>
        </row>
        <row r="779">
          <cell r="B779">
            <v>39787</v>
          </cell>
        </row>
        <row r="780">
          <cell r="B780">
            <v>39786</v>
          </cell>
        </row>
        <row r="781">
          <cell r="B781">
            <v>39785</v>
          </cell>
        </row>
        <row r="782">
          <cell r="B782">
            <v>39784</v>
          </cell>
        </row>
        <row r="783">
          <cell r="B783">
            <v>39783</v>
          </cell>
        </row>
        <row r="784">
          <cell r="B784">
            <v>39780</v>
          </cell>
        </row>
        <row r="785">
          <cell r="B785">
            <v>39778</v>
          </cell>
        </row>
        <row r="786">
          <cell r="B786">
            <v>39777</v>
          </cell>
        </row>
        <row r="787">
          <cell r="B787">
            <v>39776</v>
          </cell>
        </row>
        <row r="788">
          <cell r="B788">
            <v>39773</v>
          </cell>
        </row>
        <row r="789">
          <cell r="B789">
            <v>39772</v>
          </cell>
        </row>
        <row r="790">
          <cell r="B790">
            <v>39771</v>
          </cell>
        </row>
        <row r="791">
          <cell r="B791">
            <v>39770</v>
          </cell>
        </row>
        <row r="792">
          <cell r="B792">
            <v>39769</v>
          </cell>
        </row>
        <row r="793">
          <cell r="B793">
            <v>39766</v>
          </cell>
        </row>
        <row r="794">
          <cell r="B794">
            <v>39765</v>
          </cell>
        </row>
        <row r="795">
          <cell r="B795">
            <v>39764</v>
          </cell>
        </row>
        <row r="796">
          <cell r="B796">
            <v>39763</v>
          </cell>
        </row>
        <row r="797">
          <cell r="B797">
            <v>39762</v>
          </cell>
        </row>
        <row r="798">
          <cell r="B798">
            <v>39759</v>
          </cell>
        </row>
        <row r="799">
          <cell r="B799">
            <v>39758</v>
          </cell>
        </row>
        <row r="800">
          <cell r="B800">
            <v>39757</v>
          </cell>
        </row>
        <row r="801">
          <cell r="B801">
            <v>39756</v>
          </cell>
        </row>
        <row r="802">
          <cell r="B802">
            <v>39755</v>
          </cell>
        </row>
        <row r="803">
          <cell r="B803">
            <v>39752</v>
          </cell>
        </row>
        <row r="804">
          <cell r="B804">
            <v>39751</v>
          </cell>
        </row>
        <row r="805">
          <cell r="B805">
            <v>39750</v>
          </cell>
        </row>
        <row r="806">
          <cell r="B806">
            <v>39749</v>
          </cell>
        </row>
        <row r="807">
          <cell r="B807">
            <v>39748</v>
          </cell>
        </row>
        <row r="808">
          <cell r="B808">
            <v>39745</v>
          </cell>
        </row>
        <row r="809">
          <cell r="B809">
            <v>39744</v>
          </cell>
        </row>
        <row r="810">
          <cell r="B810">
            <v>39743</v>
          </cell>
        </row>
        <row r="811">
          <cell r="B811">
            <v>39742</v>
          </cell>
        </row>
        <row r="812">
          <cell r="B812">
            <v>39741</v>
          </cell>
        </row>
        <row r="813">
          <cell r="B813">
            <v>39738</v>
          </cell>
        </row>
        <row r="814">
          <cell r="B814">
            <v>39737</v>
          </cell>
        </row>
        <row r="815">
          <cell r="B815">
            <v>39736</v>
          </cell>
        </row>
        <row r="816">
          <cell r="B816">
            <v>39735</v>
          </cell>
        </row>
        <row r="817">
          <cell r="B817">
            <v>39734</v>
          </cell>
        </row>
        <row r="818">
          <cell r="B818">
            <v>39731</v>
          </cell>
        </row>
        <row r="819">
          <cell r="B819">
            <v>39730</v>
          </cell>
        </row>
        <row r="820">
          <cell r="B820">
            <v>39729</v>
          </cell>
        </row>
        <row r="821">
          <cell r="B821">
            <v>39728</v>
          </cell>
        </row>
        <row r="822">
          <cell r="B822">
            <v>39727</v>
          </cell>
        </row>
        <row r="823">
          <cell r="B823">
            <v>39724</v>
          </cell>
        </row>
        <row r="824">
          <cell r="B824">
            <v>39723</v>
          </cell>
        </row>
        <row r="825">
          <cell r="B825">
            <v>39722</v>
          </cell>
        </row>
        <row r="826">
          <cell r="B826">
            <v>39721</v>
          </cell>
        </row>
        <row r="827">
          <cell r="B827">
            <v>39720</v>
          </cell>
        </row>
        <row r="828">
          <cell r="B828">
            <v>39717</v>
          </cell>
        </row>
        <row r="829">
          <cell r="B829">
            <v>39716</v>
          </cell>
        </row>
        <row r="830">
          <cell r="B830">
            <v>39715</v>
          </cell>
        </row>
        <row r="831">
          <cell r="B831">
            <v>39714</v>
          </cell>
        </row>
        <row r="832">
          <cell r="B832">
            <v>39713</v>
          </cell>
        </row>
        <row r="833">
          <cell r="B833">
            <v>39710</v>
          </cell>
        </row>
        <row r="834">
          <cell r="B834">
            <v>39709</v>
          </cell>
        </row>
        <row r="835">
          <cell r="B835">
            <v>39708</v>
          </cell>
        </row>
        <row r="836">
          <cell r="B836">
            <v>39707</v>
          </cell>
        </row>
        <row r="837">
          <cell r="B837">
            <v>39706</v>
          </cell>
        </row>
        <row r="838">
          <cell r="B838">
            <v>39703</v>
          </cell>
        </row>
        <row r="839">
          <cell r="B839">
            <v>39702</v>
          </cell>
        </row>
        <row r="840">
          <cell r="B840">
            <v>39701</v>
          </cell>
        </row>
        <row r="841">
          <cell r="B841">
            <v>39700</v>
          </cell>
        </row>
        <row r="842">
          <cell r="B842">
            <v>39699</v>
          </cell>
        </row>
        <row r="843">
          <cell r="B843">
            <v>39696</v>
          </cell>
        </row>
        <row r="844">
          <cell r="B844">
            <v>39695</v>
          </cell>
        </row>
        <row r="845">
          <cell r="B845">
            <v>39694</v>
          </cell>
        </row>
        <row r="846">
          <cell r="B846">
            <v>39693</v>
          </cell>
        </row>
        <row r="847">
          <cell r="B847">
            <v>39689</v>
          </cell>
        </row>
        <row r="848">
          <cell r="B848">
            <v>39688</v>
          </cell>
        </row>
        <row r="849">
          <cell r="B849">
            <v>39687</v>
          </cell>
        </row>
        <row r="850">
          <cell r="B850">
            <v>39686</v>
          </cell>
        </row>
        <row r="851">
          <cell r="B851">
            <v>39685</v>
          </cell>
        </row>
        <row r="852">
          <cell r="B852">
            <v>39682</v>
          </cell>
        </row>
        <row r="853">
          <cell r="B853">
            <v>39681</v>
          </cell>
        </row>
        <row r="854">
          <cell r="B854">
            <v>39680</v>
          </cell>
        </row>
        <row r="855">
          <cell r="B855">
            <v>39679</v>
          </cell>
        </row>
        <row r="856">
          <cell r="B856">
            <v>39678</v>
          </cell>
        </row>
        <row r="857">
          <cell r="B857">
            <v>39675</v>
          </cell>
        </row>
        <row r="858">
          <cell r="B858">
            <v>39674</v>
          </cell>
        </row>
        <row r="859">
          <cell r="B859">
            <v>39673</v>
          </cell>
        </row>
        <row r="860">
          <cell r="B860">
            <v>39672</v>
          </cell>
        </row>
        <row r="861">
          <cell r="B861">
            <v>39671</v>
          </cell>
        </row>
        <row r="862">
          <cell r="B862">
            <v>39668</v>
          </cell>
        </row>
        <row r="863">
          <cell r="B863">
            <v>39667</v>
          </cell>
        </row>
        <row r="864">
          <cell r="B864">
            <v>39666</v>
          </cell>
        </row>
        <row r="865">
          <cell r="B865">
            <v>39665</v>
          </cell>
        </row>
        <row r="866">
          <cell r="B866">
            <v>39664</v>
          </cell>
        </row>
        <row r="867">
          <cell r="B867">
            <v>39661</v>
          </cell>
        </row>
        <row r="868">
          <cell r="B868">
            <v>39660</v>
          </cell>
        </row>
        <row r="869">
          <cell r="B869">
            <v>39659</v>
          </cell>
        </row>
        <row r="870">
          <cell r="B870">
            <v>39658</v>
          </cell>
        </row>
        <row r="871">
          <cell r="B871">
            <v>39657</v>
          </cell>
        </row>
        <row r="872">
          <cell r="B872">
            <v>39654</v>
          </cell>
        </row>
        <row r="873">
          <cell r="B873">
            <v>39653</v>
          </cell>
        </row>
        <row r="874">
          <cell r="B874">
            <v>39652</v>
          </cell>
        </row>
        <row r="875">
          <cell r="B875">
            <v>39651</v>
          </cell>
        </row>
        <row r="876">
          <cell r="B876">
            <v>39650</v>
          </cell>
        </row>
        <row r="877">
          <cell r="B877">
            <v>39647</v>
          </cell>
        </row>
        <row r="878">
          <cell r="B878">
            <v>39646</v>
          </cell>
        </row>
        <row r="879">
          <cell r="B879">
            <v>39645</v>
          </cell>
        </row>
        <row r="880">
          <cell r="B880">
            <v>39644</v>
          </cell>
        </row>
        <row r="881">
          <cell r="B881">
            <v>39643</v>
          </cell>
        </row>
        <row r="882">
          <cell r="B882">
            <v>39640</v>
          </cell>
        </row>
        <row r="883">
          <cell r="B883">
            <v>39639</v>
          </cell>
        </row>
        <row r="884">
          <cell r="B884">
            <v>39638</v>
          </cell>
        </row>
        <row r="885">
          <cell r="B885">
            <v>39637</v>
          </cell>
        </row>
        <row r="886">
          <cell r="B886">
            <v>39636</v>
          </cell>
        </row>
        <row r="887">
          <cell r="B887">
            <v>39632</v>
          </cell>
        </row>
        <row r="888">
          <cell r="B888">
            <v>39631</v>
          </cell>
        </row>
        <row r="889">
          <cell r="B889">
            <v>39630</v>
          </cell>
        </row>
        <row r="890">
          <cell r="B890">
            <v>39629</v>
          </cell>
        </row>
        <row r="891">
          <cell r="B891">
            <v>39626</v>
          </cell>
        </row>
        <row r="892">
          <cell r="B892">
            <v>39625</v>
          </cell>
        </row>
        <row r="893">
          <cell r="B893">
            <v>39624</v>
          </cell>
        </row>
        <row r="894">
          <cell r="B894">
            <v>39623</v>
          </cell>
        </row>
        <row r="895">
          <cell r="B895">
            <v>39622</v>
          </cell>
        </row>
        <row r="896">
          <cell r="B896">
            <v>39619</v>
          </cell>
        </row>
        <row r="897">
          <cell r="B897">
            <v>39618</v>
          </cell>
        </row>
        <row r="898">
          <cell r="B898">
            <v>39617</v>
          </cell>
        </row>
        <row r="899">
          <cell r="B899">
            <v>39616</v>
          </cell>
        </row>
        <row r="900">
          <cell r="B900">
            <v>39615</v>
          </cell>
        </row>
        <row r="901">
          <cell r="B901">
            <v>39612</v>
          </cell>
        </row>
        <row r="902">
          <cell r="B902">
            <v>39611</v>
          </cell>
        </row>
        <row r="903">
          <cell r="B903">
            <v>39610</v>
          </cell>
        </row>
        <row r="904">
          <cell r="B904">
            <v>39609</v>
          </cell>
        </row>
        <row r="905">
          <cell r="B905">
            <v>39608</v>
          </cell>
        </row>
        <row r="906">
          <cell r="B906">
            <v>39605</v>
          </cell>
        </row>
        <row r="907">
          <cell r="B907">
            <v>39604</v>
          </cell>
        </row>
        <row r="908">
          <cell r="B908">
            <v>39603</v>
          </cell>
        </row>
        <row r="909">
          <cell r="B909">
            <v>39602</v>
          </cell>
        </row>
        <row r="910">
          <cell r="B910">
            <v>39601</v>
          </cell>
        </row>
        <row r="911">
          <cell r="B911">
            <v>39598</v>
          </cell>
        </row>
        <row r="912">
          <cell r="B912">
            <v>39597</v>
          </cell>
        </row>
        <row r="913">
          <cell r="B913">
            <v>39596</v>
          </cell>
        </row>
        <row r="914">
          <cell r="B914">
            <v>39595</v>
          </cell>
        </row>
        <row r="915">
          <cell r="B915">
            <v>39591</v>
          </cell>
        </row>
        <row r="916">
          <cell r="B916">
            <v>39590</v>
          </cell>
        </row>
        <row r="917">
          <cell r="B917">
            <v>39589</v>
          </cell>
        </row>
        <row r="918">
          <cell r="B918">
            <v>39588</v>
          </cell>
        </row>
        <row r="919">
          <cell r="B919">
            <v>39587</v>
          </cell>
        </row>
        <row r="920">
          <cell r="B920">
            <v>39584</v>
          </cell>
        </row>
        <row r="921">
          <cell r="B921">
            <v>39583</v>
          </cell>
        </row>
        <row r="922">
          <cell r="B922">
            <v>39582</v>
          </cell>
        </row>
        <row r="923">
          <cell r="B923">
            <v>39581</v>
          </cell>
        </row>
        <row r="924">
          <cell r="B924">
            <v>39580</v>
          </cell>
        </row>
        <row r="925">
          <cell r="B925">
            <v>39577</v>
          </cell>
        </row>
        <row r="926">
          <cell r="B926">
            <v>39576</v>
          </cell>
        </row>
        <row r="927">
          <cell r="B927">
            <v>39575</v>
          </cell>
        </row>
        <row r="928">
          <cell r="B928">
            <v>39574</v>
          </cell>
        </row>
        <row r="929">
          <cell r="B929">
            <v>39573</v>
          </cell>
        </row>
        <row r="930">
          <cell r="B930">
            <v>39570</v>
          </cell>
        </row>
        <row r="931">
          <cell r="B931">
            <v>39569</v>
          </cell>
        </row>
        <row r="932">
          <cell r="B932">
            <v>39568</v>
          </cell>
        </row>
        <row r="933">
          <cell r="B933">
            <v>39567</v>
          </cell>
        </row>
        <row r="934">
          <cell r="B934">
            <v>39566</v>
          </cell>
        </row>
        <row r="935">
          <cell r="B935">
            <v>39563</v>
          </cell>
        </row>
        <row r="936">
          <cell r="B936">
            <v>39562</v>
          </cell>
        </row>
        <row r="937">
          <cell r="B937">
            <v>39561</v>
          </cell>
        </row>
        <row r="938">
          <cell r="B938">
            <v>39560</v>
          </cell>
        </row>
        <row r="939">
          <cell r="B939">
            <v>39559</v>
          </cell>
        </row>
        <row r="940">
          <cell r="B940">
            <v>39556</v>
          </cell>
        </row>
        <row r="941">
          <cell r="B941">
            <v>39555</v>
          </cell>
        </row>
        <row r="942">
          <cell r="B942">
            <v>39554</v>
          </cell>
        </row>
        <row r="943">
          <cell r="B943">
            <v>39553</v>
          </cell>
        </row>
        <row r="944">
          <cell r="B944">
            <v>39552</v>
          </cell>
        </row>
        <row r="945">
          <cell r="B945">
            <v>39549</v>
          </cell>
        </row>
        <row r="946">
          <cell r="B946">
            <v>39548</v>
          </cell>
        </row>
        <row r="947">
          <cell r="B947">
            <v>39547</v>
          </cell>
        </row>
        <row r="948">
          <cell r="B948">
            <v>39546</v>
          </cell>
        </row>
        <row r="949">
          <cell r="B949">
            <v>39545</v>
          </cell>
        </row>
        <row r="950">
          <cell r="B950">
            <v>39542</v>
          </cell>
        </row>
        <row r="951">
          <cell r="B951">
            <v>39541</v>
          </cell>
        </row>
        <row r="952">
          <cell r="B952">
            <v>39540</v>
          </cell>
        </row>
        <row r="953">
          <cell r="B953">
            <v>39539</v>
          </cell>
        </row>
        <row r="954">
          <cell r="B954">
            <v>39538</v>
          </cell>
        </row>
        <row r="955">
          <cell r="B955">
            <v>39535</v>
          </cell>
        </row>
        <row r="956">
          <cell r="B956">
            <v>39534</v>
          </cell>
        </row>
        <row r="957">
          <cell r="B957">
            <v>39533</v>
          </cell>
        </row>
        <row r="958">
          <cell r="B958">
            <v>39532</v>
          </cell>
        </row>
        <row r="959">
          <cell r="B959">
            <v>39531</v>
          </cell>
        </row>
        <row r="960">
          <cell r="B960">
            <v>39527</v>
          </cell>
        </row>
        <row r="961">
          <cell r="B961">
            <v>39526</v>
          </cell>
        </row>
        <row r="962">
          <cell r="B962">
            <v>39525</v>
          </cell>
        </row>
        <row r="963">
          <cell r="B963">
            <v>39524</v>
          </cell>
        </row>
        <row r="964">
          <cell r="B964">
            <v>39521</v>
          </cell>
        </row>
        <row r="965">
          <cell r="B965">
            <v>39520</v>
          </cell>
        </row>
        <row r="966">
          <cell r="B966">
            <v>39519</v>
          </cell>
        </row>
        <row r="967">
          <cell r="B967">
            <v>39518</v>
          </cell>
        </row>
        <row r="968">
          <cell r="B968">
            <v>39517</v>
          </cell>
        </row>
        <row r="969">
          <cell r="B969">
            <v>39514</v>
          </cell>
        </row>
        <row r="970">
          <cell r="B970">
            <v>39513</v>
          </cell>
        </row>
        <row r="971">
          <cell r="B971">
            <v>39512</v>
          </cell>
        </row>
        <row r="972">
          <cell r="B972">
            <v>39511</v>
          </cell>
        </row>
        <row r="973">
          <cell r="B973">
            <v>39510</v>
          </cell>
        </row>
        <row r="974">
          <cell r="B974">
            <v>39507</v>
          </cell>
        </row>
        <row r="975">
          <cell r="B975">
            <v>39506</v>
          </cell>
        </row>
        <row r="976">
          <cell r="B976">
            <v>39505</v>
          </cell>
        </row>
        <row r="977">
          <cell r="B977">
            <v>39504</v>
          </cell>
        </row>
        <row r="978">
          <cell r="B978">
            <v>39503</v>
          </cell>
        </row>
        <row r="979">
          <cell r="B979">
            <v>39500</v>
          </cell>
        </row>
        <row r="980">
          <cell r="B980">
            <v>39499</v>
          </cell>
        </row>
        <row r="981">
          <cell r="B981">
            <v>39498</v>
          </cell>
        </row>
        <row r="982">
          <cell r="B982">
            <v>39497</v>
          </cell>
        </row>
        <row r="983">
          <cell r="B983">
            <v>39493</v>
          </cell>
        </row>
        <row r="984">
          <cell r="B984">
            <v>39492</v>
          </cell>
        </row>
        <row r="985">
          <cell r="B985">
            <v>39491</v>
          </cell>
        </row>
        <row r="986">
          <cell r="B986">
            <v>39490</v>
          </cell>
        </row>
        <row r="987">
          <cell r="B987">
            <v>39489</v>
          </cell>
        </row>
        <row r="988">
          <cell r="B988">
            <v>39486</v>
          </cell>
        </row>
        <row r="989">
          <cell r="B989">
            <v>39485</v>
          </cell>
        </row>
        <row r="990">
          <cell r="B990">
            <v>39484</v>
          </cell>
        </row>
        <row r="991">
          <cell r="B991">
            <v>39483</v>
          </cell>
        </row>
        <row r="992">
          <cell r="B992">
            <v>39482</v>
          </cell>
        </row>
        <row r="993">
          <cell r="B993">
            <v>39479</v>
          </cell>
        </row>
        <row r="994">
          <cell r="B994">
            <v>39478</v>
          </cell>
        </row>
        <row r="995">
          <cell r="B995">
            <v>39477</v>
          </cell>
        </row>
        <row r="996">
          <cell r="B996">
            <v>39476</v>
          </cell>
        </row>
        <row r="997">
          <cell r="B997">
            <v>39475</v>
          </cell>
        </row>
        <row r="998">
          <cell r="B998">
            <v>39472</v>
          </cell>
        </row>
        <row r="999">
          <cell r="B999">
            <v>39471</v>
          </cell>
        </row>
        <row r="1000">
          <cell r="B1000">
            <v>39470</v>
          </cell>
        </row>
        <row r="1001">
          <cell r="B1001">
            <v>39469</v>
          </cell>
        </row>
        <row r="1002">
          <cell r="B1002">
            <v>39465</v>
          </cell>
        </row>
        <row r="1003">
          <cell r="B1003">
            <v>39464</v>
          </cell>
        </row>
        <row r="1004">
          <cell r="B1004">
            <v>39463</v>
          </cell>
        </row>
        <row r="1005">
          <cell r="B1005">
            <v>39462</v>
          </cell>
        </row>
        <row r="1006">
          <cell r="B1006">
            <v>39461</v>
          </cell>
        </row>
        <row r="1007">
          <cell r="B1007">
            <v>39458</v>
          </cell>
        </row>
        <row r="1008">
          <cell r="B1008">
            <v>39457</v>
          </cell>
        </row>
        <row r="1009">
          <cell r="B1009">
            <v>39456</v>
          </cell>
        </row>
        <row r="1010">
          <cell r="B1010">
            <v>39455</v>
          </cell>
        </row>
        <row r="1011">
          <cell r="B1011">
            <v>39454</v>
          </cell>
        </row>
        <row r="1012">
          <cell r="B1012">
            <v>39451</v>
          </cell>
        </row>
        <row r="1013">
          <cell r="B1013">
            <v>39450</v>
          </cell>
        </row>
        <row r="1014">
          <cell r="B1014">
            <v>39449</v>
          </cell>
        </row>
        <row r="1015">
          <cell r="B1015">
            <v>39447</v>
          </cell>
        </row>
        <row r="1016">
          <cell r="B1016">
            <v>39444</v>
          </cell>
        </row>
        <row r="1017">
          <cell r="B1017">
            <v>39443</v>
          </cell>
        </row>
        <row r="1018">
          <cell r="B1018">
            <v>39442</v>
          </cell>
        </row>
        <row r="1019">
          <cell r="B1019">
            <v>39440</v>
          </cell>
        </row>
        <row r="1020">
          <cell r="B1020">
            <v>39437</v>
          </cell>
        </row>
        <row r="1021">
          <cell r="B1021">
            <v>39436</v>
          </cell>
        </row>
        <row r="1022">
          <cell r="B1022">
            <v>39435</v>
          </cell>
        </row>
        <row r="1023">
          <cell r="B1023">
            <v>39434</v>
          </cell>
        </row>
        <row r="1024">
          <cell r="B1024">
            <v>39433</v>
          </cell>
        </row>
        <row r="1025">
          <cell r="B1025">
            <v>39430</v>
          </cell>
        </row>
        <row r="1026">
          <cell r="B1026">
            <v>39429</v>
          </cell>
        </row>
        <row r="1027">
          <cell r="B1027">
            <v>39428</v>
          </cell>
        </row>
        <row r="1028">
          <cell r="B1028">
            <v>39427</v>
          </cell>
        </row>
        <row r="1029">
          <cell r="B1029">
            <v>39426</v>
          </cell>
        </row>
        <row r="1030">
          <cell r="B1030">
            <v>39423</v>
          </cell>
        </row>
        <row r="1031">
          <cell r="B1031">
            <v>39422</v>
          </cell>
        </row>
        <row r="1032">
          <cell r="B1032">
            <v>39421</v>
          </cell>
        </row>
        <row r="1033">
          <cell r="B1033">
            <v>39420</v>
          </cell>
        </row>
        <row r="1034">
          <cell r="B1034">
            <v>39419</v>
          </cell>
        </row>
        <row r="1035">
          <cell r="B1035">
            <v>39416</v>
          </cell>
        </row>
        <row r="1036">
          <cell r="B1036">
            <v>39415</v>
          </cell>
        </row>
        <row r="1037">
          <cell r="B1037">
            <v>39414</v>
          </cell>
        </row>
        <row r="1038">
          <cell r="B1038">
            <v>39413</v>
          </cell>
        </row>
        <row r="1039">
          <cell r="B1039">
            <v>39412</v>
          </cell>
        </row>
        <row r="1040">
          <cell r="B1040">
            <v>39409</v>
          </cell>
        </row>
        <row r="1041">
          <cell r="B1041">
            <v>39407</v>
          </cell>
        </row>
        <row r="1042">
          <cell r="B1042">
            <v>39406</v>
          </cell>
        </row>
        <row r="1043">
          <cell r="B1043">
            <v>39405</v>
          </cell>
        </row>
        <row r="1044">
          <cell r="B1044">
            <v>39402</v>
          </cell>
        </row>
        <row r="1045">
          <cell r="B1045">
            <v>39401</v>
          </cell>
        </row>
        <row r="1046">
          <cell r="B1046">
            <v>39400</v>
          </cell>
        </row>
        <row r="1047">
          <cell r="B1047">
            <v>39399</v>
          </cell>
        </row>
        <row r="1048">
          <cell r="B1048">
            <v>39398</v>
          </cell>
        </row>
        <row r="1049">
          <cell r="B1049">
            <v>39395</v>
          </cell>
        </row>
        <row r="1050">
          <cell r="B1050">
            <v>39394</v>
          </cell>
        </row>
        <row r="1051">
          <cell r="B1051">
            <v>39393</v>
          </cell>
        </row>
        <row r="1052">
          <cell r="B1052">
            <v>39392</v>
          </cell>
        </row>
        <row r="1053">
          <cell r="B1053">
            <v>39391</v>
          </cell>
        </row>
        <row r="1054">
          <cell r="B1054">
            <v>39388</v>
          </cell>
        </row>
        <row r="1055">
          <cell r="B1055">
            <v>39387</v>
          </cell>
        </row>
        <row r="1056">
          <cell r="B1056">
            <v>39386</v>
          </cell>
        </row>
        <row r="1057">
          <cell r="B1057">
            <v>39385</v>
          </cell>
        </row>
        <row r="1058">
          <cell r="B1058">
            <v>39384</v>
          </cell>
        </row>
        <row r="1059">
          <cell r="B1059">
            <v>39381</v>
          </cell>
        </row>
        <row r="1060">
          <cell r="B1060">
            <v>39380</v>
          </cell>
        </row>
        <row r="1061">
          <cell r="B1061">
            <v>39379</v>
          </cell>
        </row>
        <row r="1062">
          <cell r="B1062">
            <v>39378</v>
          </cell>
        </row>
        <row r="1063">
          <cell r="B1063">
            <v>39377</v>
          </cell>
        </row>
        <row r="1064">
          <cell r="B1064">
            <v>39374</v>
          </cell>
        </row>
        <row r="1065">
          <cell r="B1065">
            <v>39373</v>
          </cell>
        </row>
        <row r="1066">
          <cell r="B1066">
            <v>39372</v>
          </cell>
        </row>
        <row r="1067">
          <cell r="B1067">
            <v>39371</v>
          </cell>
        </row>
        <row r="1068">
          <cell r="B1068">
            <v>39370</v>
          </cell>
        </row>
        <row r="1069">
          <cell r="B1069">
            <v>39367</v>
          </cell>
        </row>
        <row r="1070">
          <cell r="B1070">
            <v>39366</v>
          </cell>
        </row>
        <row r="1071">
          <cell r="B1071">
            <v>39365</v>
          </cell>
        </row>
        <row r="1072">
          <cell r="B1072">
            <v>39364</v>
          </cell>
        </row>
        <row r="1073">
          <cell r="B1073">
            <v>39363</v>
          </cell>
        </row>
        <row r="1074">
          <cell r="B1074">
            <v>39360</v>
          </cell>
        </row>
        <row r="1075">
          <cell r="B1075">
            <v>39359</v>
          </cell>
        </row>
        <row r="1076">
          <cell r="B1076">
            <v>39358</v>
          </cell>
        </row>
        <row r="1077">
          <cell r="B1077">
            <v>39357</v>
          </cell>
        </row>
        <row r="1078">
          <cell r="B1078">
            <v>39356</v>
          </cell>
        </row>
        <row r="1079">
          <cell r="B1079">
            <v>39353</v>
          </cell>
        </row>
        <row r="1080">
          <cell r="B1080">
            <v>39352</v>
          </cell>
        </row>
        <row r="1081">
          <cell r="B1081">
            <v>39351</v>
          </cell>
        </row>
        <row r="1082">
          <cell r="B1082">
            <v>39350</v>
          </cell>
        </row>
        <row r="1083">
          <cell r="B1083">
            <v>39349</v>
          </cell>
        </row>
        <row r="1084">
          <cell r="B1084">
            <v>39346</v>
          </cell>
        </row>
        <row r="1085">
          <cell r="B1085">
            <v>39345</v>
          </cell>
        </row>
        <row r="1086">
          <cell r="B1086">
            <v>39344</v>
          </cell>
        </row>
        <row r="1087">
          <cell r="B1087">
            <v>39343</v>
          </cell>
        </row>
        <row r="1088">
          <cell r="B1088">
            <v>39342</v>
          </cell>
        </row>
        <row r="1089">
          <cell r="B1089">
            <v>39339</v>
          </cell>
        </row>
        <row r="1090">
          <cell r="B1090">
            <v>39338</v>
          </cell>
        </row>
        <row r="1091">
          <cell r="B1091">
            <v>39337</v>
          </cell>
        </row>
        <row r="1092">
          <cell r="B1092">
            <v>39336</v>
          </cell>
        </row>
        <row r="1093">
          <cell r="B1093">
            <v>39335</v>
          </cell>
        </row>
        <row r="1094">
          <cell r="B1094">
            <v>39332</v>
          </cell>
        </row>
        <row r="1095">
          <cell r="B1095">
            <v>39331</v>
          </cell>
        </row>
        <row r="1096">
          <cell r="B1096">
            <v>39330</v>
          </cell>
        </row>
        <row r="1097">
          <cell r="B1097">
            <v>39329</v>
          </cell>
        </row>
        <row r="1098">
          <cell r="B1098">
            <v>39325</v>
          </cell>
        </row>
        <row r="1099">
          <cell r="B1099">
            <v>39324</v>
          </cell>
        </row>
        <row r="1100">
          <cell r="B1100">
            <v>39323</v>
          </cell>
        </row>
        <row r="1101">
          <cell r="B1101">
            <v>39322</v>
          </cell>
        </row>
        <row r="1102">
          <cell r="B1102">
            <v>39321</v>
          </cell>
        </row>
        <row r="1103">
          <cell r="B1103">
            <v>39318</v>
          </cell>
        </row>
        <row r="1104">
          <cell r="B1104">
            <v>39317</v>
          </cell>
        </row>
        <row r="1105">
          <cell r="B1105">
            <v>39316</v>
          </cell>
        </row>
        <row r="1106">
          <cell r="B1106">
            <v>39315</v>
          </cell>
        </row>
        <row r="1107">
          <cell r="B1107">
            <v>39314</v>
          </cell>
        </row>
        <row r="1108">
          <cell r="B1108">
            <v>39311</v>
          </cell>
        </row>
        <row r="1109">
          <cell r="B1109">
            <v>39310</v>
          </cell>
        </row>
        <row r="1110">
          <cell r="B1110">
            <v>39309</v>
          </cell>
        </row>
        <row r="1111">
          <cell r="B1111">
            <v>39308</v>
          </cell>
        </row>
        <row r="1112">
          <cell r="B1112">
            <v>39307</v>
          </cell>
        </row>
        <row r="1113">
          <cell r="B1113">
            <v>39304</v>
          </cell>
        </row>
        <row r="1114">
          <cell r="B1114">
            <v>39303</v>
          </cell>
        </row>
        <row r="1115">
          <cell r="B1115">
            <v>39302</v>
          </cell>
        </row>
        <row r="1116">
          <cell r="B1116">
            <v>39301</v>
          </cell>
        </row>
        <row r="1117">
          <cell r="B1117">
            <v>39300</v>
          </cell>
        </row>
        <row r="1118">
          <cell r="B1118">
            <v>39297</v>
          </cell>
        </row>
        <row r="1119">
          <cell r="B1119">
            <v>39296</v>
          </cell>
        </row>
        <row r="1120">
          <cell r="B1120">
            <v>39295</v>
          </cell>
        </row>
        <row r="1121">
          <cell r="B1121">
            <v>39294</v>
          </cell>
        </row>
        <row r="1122">
          <cell r="B1122">
            <v>39293</v>
          </cell>
        </row>
        <row r="1123">
          <cell r="B1123">
            <v>39290</v>
          </cell>
        </row>
        <row r="1124">
          <cell r="B1124">
            <v>39289</v>
          </cell>
        </row>
        <row r="1125">
          <cell r="B1125">
            <v>39288</v>
          </cell>
        </row>
        <row r="1126">
          <cell r="B1126">
            <v>39287</v>
          </cell>
        </row>
        <row r="1127">
          <cell r="B1127">
            <v>39286</v>
          </cell>
        </row>
        <row r="1128">
          <cell r="B1128">
            <v>39283</v>
          </cell>
        </row>
        <row r="1129">
          <cell r="B1129">
            <v>39282</v>
          </cell>
        </row>
        <row r="1130">
          <cell r="B1130">
            <v>39281</v>
          </cell>
        </row>
        <row r="1131">
          <cell r="B1131">
            <v>39280</v>
          </cell>
        </row>
        <row r="1132">
          <cell r="B1132">
            <v>39279</v>
          </cell>
        </row>
        <row r="1133">
          <cell r="B1133">
            <v>39276</v>
          </cell>
        </row>
        <row r="1134">
          <cell r="B1134">
            <v>39275</v>
          </cell>
        </row>
        <row r="1135">
          <cell r="B1135">
            <v>39274</v>
          </cell>
        </row>
        <row r="1136">
          <cell r="B1136">
            <v>39273</v>
          </cell>
        </row>
        <row r="1137">
          <cell r="B1137">
            <v>39272</v>
          </cell>
        </row>
        <row r="1138">
          <cell r="B1138">
            <v>39269</v>
          </cell>
        </row>
        <row r="1139">
          <cell r="B1139">
            <v>39268</v>
          </cell>
        </row>
        <row r="1140">
          <cell r="B1140">
            <v>39266</v>
          </cell>
        </row>
        <row r="1141">
          <cell r="B1141">
            <v>39265</v>
          </cell>
        </row>
        <row r="1142">
          <cell r="B1142">
            <v>39262</v>
          </cell>
        </row>
        <row r="1143">
          <cell r="B1143">
            <v>39261</v>
          </cell>
        </row>
        <row r="1144">
          <cell r="B1144">
            <v>39260</v>
          </cell>
        </row>
        <row r="1145">
          <cell r="B1145">
            <v>39259</v>
          </cell>
        </row>
        <row r="1146">
          <cell r="B1146">
            <v>39258</v>
          </cell>
        </row>
        <row r="1147">
          <cell r="B1147">
            <v>39255</v>
          </cell>
        </row>
        <row r="1148">
          <cell r="B1148">
            <v>39254</v>
          </cell>
        </row>
        <row r="1149">
          <cell r="B1149">
            <v>39253</v>
          </cell>
        </row>
        <row r="1150">
          <cell r="B1150">
            <v>39252</v>
          </cell>
        </row>
        <row r="1151">
          <cell r="B1151">
            <v>39251</v>
          </cell>
        </row>
        <row r="1152">
          <cell r="B1152">
            <v>39248</v>
          </cell>
        </row>
        <row r="1153">
          <cell r="B1153">
            <v>39247</v>
          </cell>
        </row>
        <row r="1154">
          <cell r="B1154">
            <v>39246</v>
          </cell>
        </row>
        <row r="1155">
          <cell r="B1155">
            <v>39245</v>
          </cell>
        </row>
        <row r="1156">
          <cell r="B1156">
            <v>39244</v>
          </cell>
        </row>
        <row r="1157">
          <cell r="B1157">
            <v>39241</v>
          </cell>
        </row>
        <row r="1158">
          <cell r="B1158">
            <v>39240</v>
          </cell>
        </row>
        <row r="1159">
          <cell r="B1159">
            <v>39239</v>
          </cell>
        </row>
        <row r="1160">
          <cell r="B1160">
            <v>39238</v>
          </cell>
        </row>
        <row r="1161">
          <cell r="B1161">
            <v>39237</v>
          </cell>
        </row>
        <row r="1162">
          <cell r="B1162">
            <v>39234</v>
          </cell>
        </row>
        <row r="1163">
          <cell r="B1163">
            <v>39233</v>
          </cell>
        </row>
        <row r="1164">
          <cell r="B1164">
            <v>39232</v>
          </cell>
        </row>
        <row r="1165">
          <cell r="B1165">
            <v>39231</v>
          </cell>
        </row>
        <row r="1166">
          <cell r="B1166">
            <v>39227</v>
          </cell>
        </row>
        <row r="1167">
          <cell r="B1167">
            <v>39226</v>
          </cell>
        </row>
        <row r="1168">
          <cell r="B1168">
            <v>39225</v>
          </cell>
        </row>
        <row r="1169">
          <cell r="B1169">
            <v>39224</v>
          </cell>
        </row>
        <row r="1170">
          <cell r="B1170">
            <v>39223</v>
          </cell>
        </row>
        <row r="1171">
          <cell r="B1171">
            <v>39220</v>
          </cell>
        </row>
        <row r="1172">
          <cell r="B1172">
            <v>39219</v>
          </cell>
        </row>
        <row r="1173">
          <cell r="B1173">
            <v>39218</v>
          </cell>
        </row>
        <row r="1174">
          <cell r="B1174">
            <v>39217</v>
          </cell>
        </row>
        <row r="1175">
          <cell r="B1175">
            <v>39216</v>
          </cell>
        </row>
        <row r="1176">
          <cell r="B1176">
            <v>39213</v>
          </cell>
        </row>
        <row r="1177">
          <cell r="B1177">
            <v>39212</v>
          </cell>
        </row>
        <row r="1178">
          <cell r="B1178">
            <v>39211</v>
          </cell>
        </row>
        <row r="1179">
          <cell r="B1179">
            <v>39210</v>
          </cell>
        </row>
        <row r="1180">
          <cell r="B1180">
            <v>39209</v>
          </cell>
        </row>
        <row r="1181">
          <cell r="B1181">
            <v>39206</v>
          </cell>
        </row>
        <row r="1182">
          <cell r="B1182">
            <v>39205</v>
          </cell>
        </row>
        <row r="1183">
          <cell r="B1183">
            <v>39204</v>
          </cell>
        </row>
        <row r="1184">
          <cell r="B1184">
            <v>39203</v>
          </cell>
        </row>
        <row r="1185">
          <cell r="B1185">
            <v>39202</v>
          </cell>
        </row>
        <row r="1186">
          <cell r="B1186">
            <v>39199</v>
          </cell>
        </row>
        <row r="1187">
          <cell r="B1187">
            <v>39198</v>
          </cell>
        </row>
        <row r="1188">
          <cell r="B1188">
            <v>39197</v>
          </cell>
        </row>
        <row r="1189">
          <cell r="B1189">
            <v>39196</v>
          </cell>
        </row>
        <row r="1190">
          <cell r="B1190">
            <v>39195</v>
          </cell>
        </row>
        <row r="1191">
          <cell r="B1191">
            <v>39192</v>
          </cell>
        </row>
        <row r="1192">
          <cell r="B1192">
            <v>39191</v>
          </cell>
        </row>
        <row r="1193">
          <cell r="B1193">
            <v>39190</v>
          </cell>
        </row>
        <row r="1194">
          <cell r="B1194">
            <v>39189</v>
          </cell>
        </row>
        <row r="1195">
          <cell r="B1195">
            <v>39188</v>
          </cell>
        </row>
        <row r="1196">
          <cell r="B1196">
            <v>39185</v>
          </cell>
        </row>
        <row r="1197">
          <cell r="B1197">
            <v>39184</v>
          </cell>
        </row>
        <row r="1198">
          <cell r="B1198">
            <v>39183</v>
          </cell>
        </row>
        <row r="1199">
          <cell r="B1199">
            <v>39182</v>
          </cell>
        </row>
        <row r="1200">
          <cell r="B1200">
            <v>39181</v>
          </cell>
        </row>
        <row r="1201">
          <cell r="B1201">
            <v>39177</v>
          </cell>
        </row>
        <row r="1202">
          <cell r="B1202">
            <v>39176</v>
          </cell>
        </row>
        <row r="1203">
          <cell r="B1203">
            <v>39175</v>
          </cell>
        </row>
        <row r="1204">
          <cell r="B1204">
            <v>39174</v>
          </cell>
        </row>
        <row r="1205">
          <cell r="B1205">
            <v>39171</v>
          </cell>
        </row>
        <row r="1206">
          <cell r="B1206">
            <v>39170</v>
          </cell>
        </row>
        <row r="1207">
          <cell r="B1207">
            <v>39169</v>
          </cell>
        </row>
        <row r="1208">
          <cell r="B1208">
            <v>39168</v>
          </cell>
        </row>
        <row r="1209">
          <cell r="B1209">
            <v>39167</v>
          </cell>
        </row>
        <row r="1210">
          <cell r="B1210">
            <v>39164</v>
          </cell>
        </row>
        <row r="1211">
          <cell r="B1211">
            <v>39163</v>
          </cell>
        </row>
        <row r="1212">
          <cell r="B1212">
            <v>39162</v>
          </cell>
        </row>
        <row r="1213">
          <cell r="B1213">
            <v>39161</v>
          </cell>
        </row>
        <row r="1214">
          <cell r="B1214">
            <v>39160</v>
          </cell>
        </row>
        <row r="1215">
          <cell r="B1215">
            <v>39157</v>
          </cell>
        </row>
        <row r="1216">
          <cell r="B1216">
            <v>39156</v>
          </cell>
        </row>
        <row r="1217">
          <cell r="B1217">
            <v>39155</v>
          </cell>
        </row>
        <row r="1218">
          <cell r="B1218">
            <v>39154</v>
          </cell>
        </row>
        <row r="1219">
          <cell r="B1219">
            <v>39153</v>
          </cell>
        </row>
        <row r="1220">
          <cell r="B1220">
            <v>39150</v>
          </cell>
        </row>
        <row r="1221">
          <cell r="B1221">
            <v>39149</v>
          </cell>
        </row>
        <row r="1222">
          <cell r="B1222">
            <v>39148</v>
          </cell>
        </row>
        <row r="1223">
          <cell r="B1223">
            <v>39147</v>
          </cell>
        </row>
        <row r="1224">
          <cell r="B1224">
            <v>39146</v>
          </cell>
        </row>
        <row r="1225">
          <cell r="B1225">
            <v>39143</v>
          </cell>
        </row>
        <row r="1226">
          <cell r="B1226">
            <v>39142</v>
          </cell>
        </row>
        <row r="1227">
          <cell r="B1227">
            <v>39141</v>
          </cell>
        </row>
        <row r="1228">
          <cell r="B1228">
            <v>39140</v>
          </cell>
        </row>
        <row r="1229">
          <cell r="B1229">
            <v>39139</v>
          </cell>
        </row>
        <row r="1230">
          <cell r="B1230">
            <v>39136</v>
          </cell>
        </row>
        <row r="1231">
          <cell r="B1231">
            <v>39135</v>
          </cell>
        </row>
        <row r="1232">
          <cell r="B1232">
            <v>39134</v>
          </cell>
        </row>
        <row r="1233">
          <cell r="B1233">
            <v>39133</v>
          </cell>
        </row>
        <row r="1234">
          <cell r="B1234">
            <v>39129</v>
          </cell>
        </row>
        <row r="1235">
          <cell r="B1235">
            <v>39128</v>
          </cell>
        </row>
        <row r="1236">
          <cell r="B1236">
            <v>39127</v>
          </cell>
        </row>
        <row r="1237">
          <cell r="B1237">
            <v>39126</v>
          </cell>
        </row>
        <row r="1238">
          <cell r="B1238">
            <v>39125</v>
          </cell>
        </row>
        <row r="1239">
          <cell r="B1239">
            <v>39122</v>
          </cell>
        </row>
        <row r="1240">
          <cell r="B1240">
            <v>39121</v>
          </cell>
        </row>
        <row r="1241">
          <cell r="B1241">
            <v>39120</v>
          </cell>
        </row>
        <row r="1242">
          <cell r="B1242">
            <v>39119</v>
          </cell>
        </row>
        <row r="1243">
          <cell r="B1243">
            <v>39118</v>
          </cell>
        </row>
        <row r="1244">
          <cell r="B1244">
            <v>39115</v>
          </cell>
        </row>
        <row r="1245">
          <cell r="B1245">
            <v>39114</v>
          </cell>
        </row>
        <row r="1246">
          <cell r="B1246">
            <v>39113</v>
          </cell>
        </row>
        <row r="1247">
          <cell r="B1247">
            <v>39112</v>
          </cell>
        </row>
        <row r="1248">
          <cell r="B1248">
            <v>39111</v>
          </cell>
        </row>
        <row r="1249">
          <cell r="B1249">
            <v>39108</v>
          </cell>
        </row>
        <row r="1250">
          <cell r="B1250">
            <v>39107</v>
          </cell>
        </row>
        <row r="1251">
          <cell r="B1251">
            <v>39106</v>
          </cell>
        </row>
        <row r="1252">
          <cell r="B1252">
            <v>39105</v>
          </cell>
        </row>
        <row r="1253">
          <cell r="B1253">
            <v>39104</v>
          </cell>
        </row>
        <row r="1254">
          <cell r="B1254">
            <v>39101</v>
          </cell>
        </row>
        <row r="1255">
          <cell r="B1255">
            <v>39100</v>
          </cell>
        </row>
        <row r="1256">
          <cell r="B1256">
            <v>39099</v>
          </cell>
        </row>
        <row r="1257">
          <cell r="B1257">
            <v>39098</v>
          </cell>
        </row>
        <row r="1258">
          <cell r="B1258">
            <v>39094</v>
          </cell>
        </row>
        <row r="1259">
          <cell r="B1259">
            <v>39093</v>
          </cell>
        </row>
        <row r="1260">
          <cell r="B1260">
            <v>39092</v>
          </cell>
        </row>
        <row r="1261">
          <cell r="B1261">
            <v>39091</v>
          </cell>
        </row>
        <row r="1262">
          <cell r="B1262">
            <v>39090</v>
          </cell>
        </row>
        <row r="1263">
          <cell r="B1263">
            <v>39087</v>
          </cell>
        </row>
        <row r="1264">
          <cell r="B1264">
            <v>39086</v>
          </cell>
        </row>
        <row r="1265">
          <cell r="B1265">
            <v>39085</v>
          </cell>
        </row>
        <row r="1266">
          <cell r="B1266">
            <v>39080</v>
          </cell>
        </row>
        <row r="1267">
          <cell r="B1267">
            <v>39079</v>
          </cell>
        </row>
        <row r="1268">
          <cell r="B1268">
            <v>39078</v>
          </cell>
        </row>
        <row r="1269">
          <cell r="B1269">
            <v>39077</v>
          </cell>
        </row>
        <row r="1270">
          <cell r="B1270">
            <v>39073</v>
          </cell>
        </row>
        <row r="1271">
          <cell r="B1271">
            <v>39072</v>
          </cell>
        </row>
        <row r="1272">
          <cell r="B1272">
            <v>39071</v>
          </cell>
        </row>
        <row r="1273">
          <cell r="B1273">
            <v>39070</v>
          </cell>
        </row>
        <row r="1274">
          <cell r="B1274">
            <v>39069</v>
          </cell>
        </row>
        <row r="1275">
          <cell r="B1275">
            <v>39066</v>
          </cell>
        </row>
        <row r="1276">
          <cell r="B1276">
            <v>39065</v>
          </cell>
        </row>
        <row r="1277">
          <cell r="B1277">
            <v>39064</v>
          </cell>
        </row>
        <row r="1278">
          <cell r="B1278">
            <v>39063</v>
          </cell>
        </row>
        <row r="1279">
          <cell r="B1279">
            <v>39062</v>
          </cell>
        </row>
        <row r="1280">
          <cell r="B1280">
            <v>39059</v>
          </cell>
        </row>
        <row r="1281">
          <cell r="B1281">
            <v>39058</v>
          </cell>
        </row>
        <row r="1282">
          <cell r="B1282">
            <v>39057</v>
          </cell>
        </row>
        <row r="1283">
          <cell r="B1283">
            <v>39056</v>
          </cell>
        </row>
        <row r="1284">
          <cell r="B1284">
            <v>39055</v>
          </cell>
        </row>
        <row r="1285">
          <cell r="B1285">
            <v>39052</v>
          </cell>
        </row>
        <row r="1286">
          <cell r="B1286">
            <v>39051</v>
          </cell>
        </row>
        <row r="1287">
          <cell r="B1287">
            <v>39050</v>
          </cell>
        </row>
        <row r="1288">
          <cell r="B1288">
            <v>39049</v>
          </cell>
        </row>
        <row r="1289">
          <cell r="B1289">
            <v>39048</v>
          </cell>
        </row>
        <row r="1290">
          <cell r="B1290">
            <v>39045</v>
          </cell>
        </row>
        <row r="1291">
          <cell r="B1291">
            <v>39043</v>
          </cell>
        </row>
        <row r="1292">
          <cell r="B1292">
            <v>39042</v>
          </cell>
        </row>
        <row r="1293">
          <cell r="B1293">
            <v>39041</v>
          </cell>
        </row>
        <row r="1294">
          <cell r="B1294">
            <v>39038</v>
          </cell>
        </row>
        <row r="1295">
          <cell r="B1295">
            <v>39037</v>
          </cell>
        </row>
        <row r="1296">
          <cell r="B1296">
            <v>39036</v>
          </cell>
        </row>
        <row r="1297">
          <cell r="B1297">
            <v>39035</v>
          </cell>
        </row>
        <row r="1298">
          <cell r="B1298">
            <v>39034</v>
          </cell>
        </row>
        <row r="1299">
          <cell r="B1299">
            <v>39031</v>
          </cell>
        </row>
        <row r="1300">
          <cell r="B1300">
            <v>39030</v>
          </cell>
        </row>
        <row r="1301">
          <cell r="B1301">
            <v>39029</v>
          </cell>
        </row>
        <row r="1302">
          <cell r="B1302">
            <v>39028</v>
          </cell>
        </row>
        <row r="1303">
          <cell r="B1303">
            <v>39027</v>
          </cell>
        </row>
        <row r="1304">
          <cell r="B1304">
            <v>39024</v>
          </cell>
        </row>
        <row r="1305">
          <cell r="B1305">
            <v>39023</v>
          </cell>
        </row>
        <row r="1306">
          <cell r="B1306">
            <v>39022</v>
          </cell>
        </row>
        <row r="1307">
          <cell r="B1307">
            <v>39021</v>
          </cell>
        </row>
        <row r="1308">
          <cell r="B1308">
            <v>39020</v>
          </cell>
        </row>
        <row r="1309">
          <cell r="B1309">
            <v>39017</v>
          </cell>
        </row>
        <row r="1310">
          <cell r="B1310">
            <v>39016</v>
          </cell>
        </row>
        <row r="1311">
          <cell r="B1311">
            <v>39015</v>
          </cell>
        </row>
        <row r="1312">
          <cell r="B1312">
            <v>39014</v>
          </cell>
        </row>
        <row r="1313">
          <cell r="B1313">
            <v>39013</v>
          </cell>
        </row>
        <row r="1314">
          <cell r="B1314">
            <v>39010</v>
          </cell>
        </row>
        <row r="1315">
          <cell r="B1315">
            <v>39009</v>
          </cell>
        </row>
        <row r="1316">
          <cell r="B1316">
            <v>39008</v>
          </cell>
        </row>
        <row r="1317">
          <cell r="B1317">
            <v>39007</v>
          </cell>
        </row>
        <row r="1318">
          <cell r="B1318">
            <v>39006</v>
          </cell>
        </row>
        <row r="1319">
          <cell r="B1319">
            <v>39003</v>
          </cell>
        </row>
        <row r="1320">
          <cell r="B1320">
            <v>39002</v>
          </cell>
        </row>
        <row r="1321">
          <cell r="B1321">
            <v>39001</v>
          </cell>
        </row>
        <row r="1322">
          <cell r="B1322">
            <v>39000</v>
          </cell>
        </row>
        <row r="1323">
          <cell r="B1323">
            <v>38999</v>
          </cell>
        </row>
        <row r="1324">
          <cell r="B1324">
            <v>38996</v>
          </cell>
        </row>
        <row r="1325">
          <cell r="B1325">
            <v>38995</v>
          </cell>
        </row>
        <row r="1326">
          <cell r="B1326">
            <v>38994</v>
          </cell>
        </row>
        <row r="1327">
          <cell r="B1327">
            <v>38993</v>
          </cell>
        </row>
        <row r="1328">
          <cell r="B1328">
            <v>38992</v>
          </cell>
        </row>
        <row r="1329">
          <cell r="B1329">
            <v>38989</v>
          </cell>
        </row>
        <row r="1330">
          <cell r="B1330">
            <v>38988</v>
          </cell>
        </row>
        <row r="1331">
          <cell r="B1331">
            <v>38987</v>
          </cell>
        </row>
        <row r="1332">
          <cell r="B1332">
            <v>38986</v>
          </cell>
        </row>
        <row r="1333">
          <cell r="B1333">
            <v>38985</v>
          </cell>
        </row>
        <row r="1334">
          <cell r="B1334">
            <v>38982</v>
          </cell>
        </row>
        <row r="1335">
          <cell r="B1335">
            <v>38981</v>
          </cell>
        </row>
        <row r="1336">
          <cell r="B1336">
            <v>38980</v>
          </cell>
        </row>
        <row r="1337">
          <cell r="B1337">
            <v>38979</v>
          </cell>
        </row>
        <row r="1338">
          <cell r="B1338">
            <v>38978</v>
          </cell>
        </row>
        <row r="1339">
          <cell r="B1339">
            <v>38975</v>
          </cell>
        </row>
        <row r="1340">
          <cell r="B1340">
            <v>38974</v>
          </cell>
        </row>
        <row r="1341">
          <cell r="B1341">
            <v>38973</v>
          </cell>
        </row>
        <row r="1342">
          <cell r="B1342">
            <v>38972</v>
          </cell>
        </row>
        <row r="1343">
          <cell r="B1343">
            <v>38971</v>
          </cell>
        </row>
        <row r="1344">
          <cell r="B1344">
            <v>38968</v>
          </cell>
        </row>
        <row r="1345">
          <cell r="B1345">
            <v>38967</v>
          </cell>
        </row>
        <row r="1346">
          <cell r="B1346">
            <v>38966</v>
          </cell>
        </row>
        <row r="1347">
          <cell r="B1347">
            <v>38965</v>
          </cell>
        </row>
        <row r="1348">
          <cell r="B1348">
            <v>38961</v>
          </cell>
        </row>
        <row r="1349">
          <cell r="B1349">
            <v>38960</v>
          </cell>
        </row>
        <row r="1350">
          <cell r="B1350">
            <v>38959</v>
          </cell>
        </row>
        <row r="1351">
          <cell r="B1351">
            <v>38958</v>
          </cell>
        </row>
        <row r="1352">
          <cell r="B1352">
            <v>38957</v>
          </cell>
        </row>
        <row r="1353">
          <cell r="B1353">
            <v>38954</v>
          </cell>
        </row>
        <row r="1354">
          <cell r="B1354">
            <v>38953</v>
          </cell>
        </row>
        <row r="1355">
          <cell r="B1355">
            <v>38952</v>
          </cell>
        </row>
        <row r="1356">
          <cell r="B1356">
            <v>38951</v>
          </cell>
        </row>
        <row r="1357">
          <cell r="B1357">
            <v>38950</v>
          </cell>
        </row>
        <row r="1358">
          <cell r="B1358">
            <v>38947</v>
          </cell>
        </row>
        <row r="1359">
          <cell r="B1359">
            <v>38946</v>
          </cell>
        </row>
        <row r="1360">
          <cell r="B1360">
            <v>38945</v>
          </cell>
        </row>
        <row r="1361">
          <cell r="B1361">
            <v>38944</v>
          </cell>
        </row>
        <row r="1362">
          <cell r="B1362">
            <v>38943</v>
          </cell>
        </row>
        <row r="1363">
          <cell r="B1363">
            <v>38940</v>
          </cell>
        </row>
        <row r="1364">
          <cell r="B1364">
            <v>38939</v>
          </cell>
        </row>
        <row r="1365">
          <cell r="B1365">
            <v>38938</v>
          </cell>
        </row>
        <row r="1366">
          <cell r="B1366">
            <v>38937</v>
          </cell>
        </row>
        <row r="1367">
          <cell r="B1367">
            <v>38936</v>
          </cell>
        </row>
        <row r="1368">
          <cell r="B1368">
            <v>38933</v>
          </cell>
        </row>
        <row r="1369">
          <cell r="B1369">
            <v>38932</v>
          </cell>
        </row>
        <row r="1370">
          <cell r="B1370">
            <v>38931</v>
          </cell>
        </row>
        <row r="1371">
          <cell r="B1371">
            <v>38930</v>
          </cell>
        </row>
        <row r="1372">
          <cell r="B1372">
            <v>38929</v>
          </cell>
        </row>
        <row r="1373">
          <cell r="B1373">
            <v>38926</v>
          </cell>
        </row>
        <row r="1374">
          <cell r="B1374">
            <v>38925</v>
          </cell>
        </row>
        <row r="1375">
          <cell r="B1375">
            <v>38924</v>
          </cell>
        </row>
        <row r="1376">
          <cell r="B1376">
            <v>38923</v>
          </cell>
        </row>
        <row r="1377">
          <cell r="B1377">
            <v>38922</v>
          </cell>
        </row>
        <row r="1378">
          <cell r="B1378">
            <v>38919</v>
          </cell>
        </row>
        <row r="1379">
          <cell r="B1379">
            <v>38918</v>
          </cell>
        </row>
        <row r="1380">
          <cell r="B1380">
            <v>38917</v>
          </cell>
        </row>
        <row r="1381">
          <cell r="B1381">
            <v>38916</v>
          </cell>
        </row>
        <row r="1382">
          <cell r="B1382">
            <v>38915</v>
          </cell>
        </row>
        <row r="1383">
          <cell r="B1383">
            <v>38912</v>
          </cell>
        </row>
        <row r="1384">
          <cell r="B1384">
            <v>38911</v>
          </cell>
        </row>
        <row r="1385">
          <cell r="B1385">
            <v>38910</v>
          </cell>
        </row>
        <row r="1386">
          <cell r="B1386">
            <v>38909</v>
          </cell>
        </row>
        <row r="1387">
          <cell r="B1387">
            <v>38908</v>
          </cell>
        </row>
        <row r="1388">
          <cell r="B1388">
            <v>38905</v>
          </cell>
        </row>
        <row r="1389">
          <cell r="B1389">
            <v>38904</v>
          </cell>
        </row>
        <row r="1390">
          <cell r="B1390">
            <v>38903</v>
          </cell>
        </row>
        <row r="1391">
          <cell r="B1391">
            <v>38901</v>
          </cell>
        </row>
        <row r="1392">
          <cell r="B1392">
            <v>38898</v>
          </cell>
        </row>
        <row r="1393">
          <cell r="B1393">
            <v>38897</v>
          </cell>
        </row>
        <row r="1394">
          <cell r="B1394">
            <v>38896</v>
          </cell>
        </row>
        <row r="1395">
          <cell r="B1395">
            <v>38895</v>
          </cell>
        </row>
        <row r="1396">
          <cell r="B1396">
            <v>38894</v>
          </cell>
        </row>
        <row r="1397">
          <cell r="B1397">
            <v>38891</v>
          </cell>
        </row>
        <row r="1398">
          <cell r="B1398">
            <v>38890</v>
          </cell>
        </row>
        <row r="1399">
          <cell r="B1399">
            <v>38889</v>
          </cell>
        </row>
        <row r="1400">
          <cell r="B1400">
            <v>38888</v>
          </cell>
        </row>
        <row r="1401">
          <cell r="B1401">
            <v>38887</v>
          </cell>
        </row>
        <row r="1402">
          <cell r="B1402">
            <v>38884</v>
          </cell>
        </row>
        <row r="1403">
          <cell r="B1403">
            <v>38883</v>
          </cell>
        </row>
        <row r="1404">
          <cell r="B1404">
            <v>38882</v>
          </cell>
        </row>
        <row r="1405">
          <cell r="B1405">
            <v>38881</v>
          </cell>
        </row>
        <row r="1406">
          <cell r="B1406">
            <v>38880</v>
          </cell>
        </row>
        <row r="1407">
          <cell r="B1407">
            <v>38877</v>
          </cell>
        </row>
        <row r="1408">
          <cell r="B1408">
            <v>38876</v>
          </cell>
        </row>
        <row r="1409">
          <cell r="B1409">
            <v>38875</v>
          </cell>
        </row>
        <row r="1410">
          <cell r="B1410">
            <v>38874</v>
          </cell>
        </row>
        <row r="1411">
          <cell r="B1411">
            <v>38873</v>
          </cell>
        </row>
        <row r="1412">
          <cell r="B1412">
            <v>38870</v>
          </cell>
        </row>
        <row r="1413">
          <cell r="B1413">
            <v>38869</v>
          </cell>
        </row>
        <row r="1414">
          <cell r="B1414">
            <v>38868</v>
          </cell>
        </row>
        <row r="1415">
          <cell r="B1415">
            <v>38867</v>
          </cell>
        </row>
        <row r="1416">
          <cell r="B1416">
            <v>38863</v>
          </cell>
        </row>
        <row r="1417">
          <cell r="B1417">
            <v>38862</v>
          </cell>
        </row>
        <row r="1418">
          <cell r="B1418">
            <v>38861</v>
          </cell>
        </row>
        <row r="1419">
          <cell r="B1419">
            <v>38860</v>
          </cell>
        </row>
        <row r="1420">
          <cell r="B1420">
            <v>38859</v>
          </cell>
        </row>
        <row r="1421">
          <cell r="B1421">
            <v>38856</v>
          </cell>
        </row>
        <row r="1422">
          <cell r="B1422">
            <v>38855</v>
          </cell>
        </row>
        <row r="1423">
          <cell r="B1423">
            <v>38854</v>
          </cell>
        </row>
        <row r="1424">
          <cell r="B1424">
            <v>38853</v>
          </cell>
        </row>
        <row r="1425">
          <cell r="B1425">
            <v>38852</v>
          </cell>
        </row>
        <row r="1426">
          <cell r="B1426">
            <v>38849</v>
          </cell>
        </row>
        <row r="1427">
          <cell r="B1427">
            <v>38848</v>
          </cell>
        </row>
        <row r="1428">
          <cell r="B1428">
            <v>38847</v>
          </cell>
        </row>
        <row r="1429">
          <cell r="B1429">
            <v>38846</v>
          </cell>
        </row>
        <row r="1430">
          <cell r="B1430">
            <v>38845</v>
          </cell>
        </row>
        <row r="1431">
          <cell r="B1431">
            <v>38842</v>
          </cell>
        </row>
        <row r="1432">
          <cell r="B1432">
            <v>38841</v>
          </cell>
        </row>
        <row r="1433">
          <cell r="B1433">
            <v>38840</v>
          </cell>
        </row>
        <row r="1434">
          <cell r="B1434">
            <v>38839</v>
          </cell>
        </row>
        <row r="1435">
          <cell r="B1435">
            <v>38838</v>
          </cell>
        </row>
        <row r="1436">
          <cell r="B1436">
            <v>38835</v>
          </cell>
        </row>
        <row r="1437">
          <cell r="B1437">
            <v>38834</v>
          </cell>
        </row>
        <row r="1438">
          <cell r="B1438">
            <v>38833</v>
          </cell>
        </row>
        <row r="1439">
          <cell r="B1439">
            <v>38832</v>
          </cell>
        </row>
        <row r="1440">
          <cell r="B1440">
            <v>38831</v>
          </cell>
        </row>
        <row r="1441">
          <cell r="B1441">
            <v>38828</v>
          </cell>
        </row>
        <row r="1442">
          <cell r="B1442">
            <v>38827</v>
          </cell>
        </row>
        <row r="1443">
          <cell r="B1443">
            <v>38826</v>
          </cell>
        </row>
        <row r="1444">
          <cell r="B1444">
            <v>38825</v>
          </cell>
        </row>
        <row r="1445">
          <cell r="B1445">
            <v>38824</v>
          </cell>
        </row>
        <row r="1446">
          <cell r="B1446">
            <v>38820</v>
          </cell>
        </row>
        <row r="1447">
          <cell r="B1447">
            <v>38819</v>
          </cell>
        </row>
        <row r="1448">
          <cell r="B1448">
            <v>38818</v>
          </cell>
        </row>
        <row r="1449">
          <cell r="B1449">
            <v>38817</v>
          </cell>
        </row>
        <row r="1450">
          <cell r="B1450">
            <v>38814</v>
          </cell>
        </row>
        <row r="1451">
          <cell r="B1451">
            <v>38813</v>
          </cell>
        </row>
        <row r="1452">
          <cell r="B1452">
            <v>38812</v>
          </cell>
        </row>
        <row r="1453">
          <cell r="B1453">
            <v>38811</v>
          </cell>
        </row>
        <row r="1454">
          <cell r="B1454">
            <v>38810</v>
          </cell>
        </row>
        <row r="1455">
          <cell r="B1455">
            <v>38807</v>
          </cell>
        </row>
        <row r="1456">
          <cell r="B1456">
            <v>38806</v>
          </cell>
        </row>
        <row r="1457">
          <cell r="B1457">
            <v>38805</v>
          </cell>
        </row>
        <row r="1458">
          <cell r="B1458">
            <v>38804</v>
          </cell>
        </row>
        <row r="1459">
          <cell r="B1459">
            <v>38803</v>
          </cell>
        </row>
        <row r="1460">
          <cell r="B1460">
            <v>38800</v>
          </cell>
        </row>
        <row r="1461">
          <cell r="B1461">
            <v>38799</v>
          </cell>
        </row>
        <row r="1462">
          <cell r="B1462">
            <v>38798</v>
          </cell>
        </row>
        <row r="1463">
          <cell r="B1463">
            <v>38797</v>
          </cell>
        </row>
        <row r="1464">
          <cell r="B1464">
            <v>38796</v>
          </cell>
        </row>
        <row r="1465">
          <cell r="B1465">
            <v>38793</v>
          </cell>
        </row>
        <row r="1466">
          <cell r="B1466">
            <v>38792</v>
          </cell>
        </row>
        <row r="1467">
          <cell r="B1467">
            <v>38791</v>
          </cell>
        </row>
        <row r="1468">
          <cell r="B1468">
            <v>38790</v>
          </cell>
        </row>
        <row r="1469">
          <cell r="B1469">
            <v>38789</v>
          </cell>
        </row>
        <row r="1470">
          <cell r="B1470">
            <v>38786</v>
          </cell>
        </row>
        <row r="1471">
          <cell r="B1471">
            <v>38785</v>
          </cell>
        </row>
        <row r="1472">
          <cell r="B1472">
            <v>38784</v>
          </cell>
        </row>
        <row r="1473">
          <cell r="B1473">
            <v>38783</v>
          </cell>
        </row>
        <row r="1474">
          <cell r="B1474">
            <v>38782</v>
          </cell>
        </row>
        <row r="1475">
          <cell r="B1475">
            <v>38779</v>
          </cell>
        </row>
        <row r="1476">
          <cell r="B1476">
            <v>38778</v>
          </cell>
        </row>
        <row r="1477">
          <cell r="B1477">
            <v>38777</v>
          </cell>
        </row>
        <row r="1478">
          <cell r="B1478">
            <v>38776</v>
          </cell>
        </row>
        <row r="1479">
          <cell r="B1479">
            <v>38775</v>
          </cell>
        </row>
        <row r="1480">
          <cell r="B1480">
            <v>38772</v>
          </cell>
        </row>
        <row r="1481">
          <cell r="B1481">
            <v>38771</v>
          </cell>
        </row>
        <row r="1482">
          <cell r="B1482">
            <v>38770</v>
          </cell>
        </row>
        <row r="1483">
          <cell r="B1483">
            <v>38769</v>
          </cell>
        </row>
        <row r="1484">
          <cell r="B1484">
            <v>38765</v>
          </cell>
        </row>
        <row r="1485">
          <cell r="B1485">
            <v>38764</v>
          </cell>
        </row>
        <row r="1486">
          <cell r="B1486">
            <v>38763</v>
          </cell>
        </row>
        <row r="1487">
          <cell r="B1487">
            <v>38762</v>
          </cell>
        </row>
        <row r="1488">
          <cell r="B1488">
            <v>38761</v>
          </cell>
        </row>
        <row r="1489">
          <cell r="B1489">
            <v>38758</v>
          </cell>
        </row>
        <row r="1490">
          <cell r="B1490">
            <v>38757</v>
          </cell>
        </row>
        <row r="1491">
          <cell r="B1491">
            <v>38756</v>
          </cell>
        </row>
        <row r="1492">
          <cell r="B1492">
            <v>38755</v>
          </cell>
        </row>
        <row r="1493">
          <cell r="B1493">
            <v>38754</v>
          </cell>
        </row>
        <row r="1494">
          <cell r="B1494">
            <v>38751</v>
          </cell>
        </row>
        <row r="1495">
          <cell r="B1495">
            <v>38750</v>
          </cell>
        </row>
        <row r="1496">
          <cell r="B1496">
            <v>38749</v>
          </cell>
        </row>
        <row r="1497">
          <cell r="B1497">
            <v>38748</v>
          </cell>
        </row>
        <row r="1498">
          <cell r="B1498">
            <v>38747</v>
          </cell>
        </row>
        <row r="1499">
          <cell r="B1499">
            <v>38744</v>
          </cell>
        </row>
        <row r="1500">
          <cell r="B1500">
            <v>38743</v>
          </cell>
        </row>
        <row r="1501">
          <cell r="B1501">
            <v>38742</v>
          </cell>
        </row>
        <row r="1502">
          <cell r="B1502">
            <v>38741</v>
          </cell>
        </row>
        <row r="1503">
          <cell r="B1503">
            <v>38740</v>
          </cell>
        </row>
        <row r="1504">
          <cell r="B1504">
            <v>38737</v>
          </cell>
        </row>
        <row r="1505">
          <cell r="B1505">
            <v>38736</v>
          </cell>
        </row>
        <row r="1506">
          <cell r="B1506">
            <v>38735</v>
          </cell>
        </row>
        <row r="1507">
          <cell r="B1507">
            <v>38734</v>
          </cell>
        </row>
        <row r="1508">
          <cell r="B1508">
            <v>38730</v>
          </cell>
        </row>
        <row r="1509">
          <cell r="B1509">
            <v>38729</v>
          </cell>
        </row>
        <row r="1510">
          <cell r="B1510">
            <v>38728</v>
          </cell>
        </row>
        <row r="1511">
          <cell r="B1511">
            <v>38727</v>
          </cell>
        </row>
        <row r="1512">
          <cell r="B1512">
            <v>38726</v>
          </cell>
        </row>
        <row r="1513">
          <cell r="B1513">
            <v>38723</v>
          </cell>
        </row>
        <row r="1514">
          <cell r="B1514">
            <v>38722</v>
          </cell>
        </row>
        <row r="1515">
          <cell r="B1515">
            <v>38721</v>
          </cell>
        </row>
        <row r="1516">
          <cell r="B1516">
            <v>38720</v>
          </cell>
        </row>
        <row r="1517">
          <cell r="B1517">
            <v>38716</v>
          </cell>
        </row>
        <row r="1518">
          <cell r="B1518">
            <v>38715</v>
          </cell>
        </row>
        <row r="1519">
          <cell r="B1519">
            <v>38714</v>
          </cell>
        </row>
        <row r="1520">
          <cell r="B1520">
            <v>38713</v>
          </cell>
        </row>
        <row r="1521">
          <cell r="B1521">
            <v>38709</v>
          </cell>
        </row>
        <row r="1522">
          <cell r="B1522">
            <v>38708</v>
          </cell>
        </row>
        <row r="1523">
          <cell r="B1523">
            <v>38707</v>
          </cell>
        </row>
        <row r="1524">
          <cell r="B1524">
            <v>38706</v>
          </cell>
        </row>
        <row r="1525">
          <cell r="B1525">
            <v>38705</v>
          </cell>
        </row>
        <row r="1526">
          <cell r="B1526">
            <v>38702</v>
          </cell>
        </row>
        <row r="1527">
          <cell r="B1527">
            <v>38701</v>
          </cell>
        </row>
        <row r="1528">
          <cell r="B1528">
            <v>38700</v>
          </cell>
        </row>
        <row r="1529">
          <cell r="B1529">
            <v>38699</v>
          </cell>
        </row>
        <row r="1530">
          <cell r="B1530">
            <v>38698</v>
          </cell>
        </row>
        <row r="1531">
          <cell r="B1531">
            <v>38695</v>
          </cell>
        </row>
        <row r="1532">
          <cell r="B1532">
            <v>38694</v>
          </cell>
        </row>
        <row r="1533">
          <cell r="B1533">
            <v>38693</v>
          </cell>
        </row>
        <row r="1534">
          <cell r="B1534">
            <v>38692</v>
          </cell>
        </row>
        <row r="1535">
          <cell r="B1535">
            <v>38691</v>
          </cell>
        </row>
        <row r="1536">
          <cell r="B1536">
            <v>38688</v>
          </cell>
        </row>
        <row r="1537">
          <cell r="B1537">
            <v>38687</v>
          </cell>
        </row>
        <row r="1538">
          <cell r="B1538">
            <v>38686</v>
          </cell>
        </row>
        <row r="1539">
          <cell r="B1539">
            <v>38685</v>
          </cell>
        </row>
        <row r="1540">
          <cell r="B1540">
            <v>38684</v>
          </cell>
        </row>
        <row r="1541">
          <cell r="B1541">
            <v>38681</v>
          </cell>
        </row>
        <row r="1542">
          <cell r="B1542">
            <v>38679</v>
          </cell>
        </row>
        <row r="1543">
          <cell r="B1543">
            <v>38678</v>
          </cell>
        </row>
        <row r="1544">
          <cell r="B1544">
            <v>38677</v>
          </cell>
        </row>
        <row r="1545">
          <cell r="B1545">
            <v>38674</v>
          </cell>
        </row>
        <row r="1546">
          <cell r="B1546">
            <v>38673</v>
          </cell>
        </row>
        <row r="1547">
          <cell r="B1547">
            <v>38672</v>
          </cell>
        </row>
        <row r="1548">
          <cell r="B1548">
            <v>38671</v>
          </cell>
        </row>
        <row r="1549">
          <cell r="B1549">
            <v>38670</v>
          </cell>
        </row>
        <row r="1550">
          <cell r="B1550">
            <v>38667</v>
          </cell>
        </row>
        <row r="1551">
          <cell r="B1551">
            <v>38666</v>
          </cell>
        </row>
        <row r="1552">
          <cell r="B1552">
            <v>38665</v>
          </cell>
        </row>
        <row r="1553">
          <cell r="B1553">
            <v>38664</v>
          </cell>
        </row>
        <row r="1554">
          <cell r="B1554">
            <v>38663</v>
          </cell>
        </row>
        <row r="1555">
          <cell r="B1555">
            <v>38660</v>
          </cell>
        </row>
        <row r="1556">
          <cell r="B1556">
            <v>38659</v>
          </cell>
        </row>
        <row r="1557">
          <cell r="B1557">
            <v>38658</v>
          </cell>
        </row>
        <row r="1558">
          <cell r="B1558">
            <v>38657</v>
          </cell>
        </row>
        <row r="1559">
          <cell r="B1559">
            <v>38656</v>
          </cell>
        </row>
        <row r="1560">
          <cell r="B1560">
            <v>38653</v>
          </cell>
        </row>
        <row r="1561">
          <cell r="B1561">
            <v>38652</v>
          </cell>
        </row>
        <row r="1562">
          <cell r="B1562">
            <v>38651</v>
          </cell>
        </row>
        <row r="1563">
          <cell r="B1563">
            <v>38650</v>
          </cell>
        </row>
        <row r="1564">
          <cell r="B1564">
            <v>38649</v>
          </cell>
        </row>
        <row r="1565">
          <cell r="B1565">
            <v>38646</v>
          </cell>
        </row>
        <row r="1566">
          <cell r="B1566">
            <v>38645</v>
          </cell>
        </row>
        <row r="1567">
          <cell r="B1567">
            <v>38644</v>
          </cell>
        </row>
        <row r="1568">
          <cell r="B1568">
            <v>38643</v>
          </cell>
        </row>
        <row r="1569">
          <cell r="B1569">
            <v>38642</v>
          </cell>
        </row>
        <row r="1570">
          <cell r="B1570">
            <v>38639</v>
          </cell>
        </row>
        <row r="1571">
          <cell r="B1571">
            <v>38638</v>
          </cell>
        </row>
        <row r="1572">
          <cell r="B1572">
            <v>38637</v>
          </cell>
        </row>
        <row r="1573">
          <cell r="B1573">
            <v>38636</v>
          </cell>
        </row>
        <row r="1574">
          <cell r="B1574">
            <v>38635</v>
          </cell>
        </row>
        <row r="1575">
          <cell r="B1575">
            <v>38632</v>
          </cell>
        </row>
        <row r="1576">
          <cell r="B1576">
            <v>38631</v>
          </cell>
        </row>
        <row r="1577">
          <cell r="B1577">
            <v>38630</v>
          </cell>
        </row>
        <row r="1578">
          <cell r="B1578">
            <v>38629</v>
          </cell>
        </row>
        <row r="1579">
          <cell r="B1579">
            <v>38628</v>
          </cell>
        </row>
        <row r="1580">
          <cell r="B1580">
            <v>38625</v>
          </cell>
        </row>
        <row r="1581">
          <cell r="B1581">
            <v>38624</v>
          </cell>
        </row>
        <row r="1582">
          <cell r="B1582">
            <v>38623</v>
          </cell>
        </row>
        <row r="1583">
          <cell r="B1583">
            <v>38622</v>
          </cell>
        </row>
        <row r="1584">
          <cell r="B1584">
            <v>38621</v>
          </cell>
        </row>
        <row r="1585">
          <cell r="B1585">
            <v>38618</v>
          </cell>
        </row>
        <row r="1586">
          <cell r="B1586">
            <v>38617</v>
          </cell>
        </row>
        <row r="1587">
          <cell r="B1587">
            <v>38616</v>
          </cell>
        </row>
        <row r="1588">
          <cell r="B1588">
            <v>38615</v>
          </cell>
        </row>
        <row r="1589">
          <cell r="B1589">
            <v>38614</v>
          </cell>
        </row>
        <row r="1590">
          <cell r="B1590">
            <v>38611</v>
          </cell>
        </row>
        <row r="1591">
          <cell r="B1591">
            <v>38610</v>
          </cell>
        </row>
        <row r="1592">
          <cell r="B1592">
            <v>38609</v>
          </cell>
        </row>
        <row r="1593">
          <cell r="B1593">
            <v>38608</v>
          </cell>
        </row>
        <row r="1594">
          <cell r="B1594">
            <v>38607</v>
          </cell>
        </row>
        <row r="1595">
          <cell r="B1595">
            <v>38604</v>
          </cell>
        </row>
        <row r="1596">
          <cell r="B1596">
            <v>38603</v>
          </cell>
        </row>
        <row r="1597">
          <cell r="B1597">
            <v>38602</v>
          </cell>
        </row>
        <row r="1598">
          <cell r="B1598">
            <v>38601</v>
          </cell>
        </row>
        <row r="1599">
          <cell r="B1599">
            <v>38597</v>
          </cell>
        </row>
        <row r="1600">
          <cell r="B1600">
            <v>38596</v>
          </cell>
        </row>
        <row r="1601">
          <cell r="B1601">
            <v>38595</v>
          </cell>
        </row>
        <row r="1602">
          <cell r="B1602">
            <v>38594</v>
          </cell>
        </row>
        <row r="1603">
          <cell r="B1603">
            <v>38593</v>
          </cell>
        </row>
        <row r="1604">
          <cell r="B1604">
            <v>38590</v>
          </cell>
        </row>
        <row r="1605">
          <cell r="B1605">
            <v>38589</v>
          </cell>
        </row>
        <row r="1606">
          <cell r="B1606">
            <v>38588</v>
          </cell>
        </row>
        <row r="1607">
          <cell r="B1607">
            <v>38587</v>
          </cell>
        </row>
        <row r="1608">
          <cell r="B1608">
            <v>38586</v>
          </cell>
        </row>
        <row r="1609">
          <cell r="B1609">
            <v>38583</v>
          </cell>
        </row>
        <row r="1610">
          <cell r="B1610">
            <v>38582</v>
          </cell>
        </row>
        <row r="1611">
          <cell r="B1611">
            <v>38581</v>
          </cell>
        </row>
        <row r="1612">
          <cell r="B1612">
            <v>38580</v>
          </cell>
        </row>
        <row r="1613">
          <cell r="B1613">
            <v>38579</v>
          </cell>
        </row>
        <row r="1614">
          <cell r="B1614">
            <v>38576</v>
          </cell>
        </row>
        <row r="1615">
          <cell r="B1615">
            <v>38575</v>
          </cell>
        </row>
        <row r="1616">
          <cell r="B1616">
            <v>38574</v>
          </cell>
        </row>
        <row r="1617">
          <cell r="B1617">
            <v>38573</v>
          </cell>
        </row>
        <row r="1618">
          <cell r="B1618">
            <v>38572</v>
          </cell>
        </row>
        <row r="1619">
          <cell r="B1619">
            <v>38569</v>
          </cell>
        </row>
        <row r="1620">
          <cell r="B1620">
            <v>38568</v>
          </cell>
        </row>
        <row r="1621">
          <cell r="B1621">
            <v>38567</v>
          </cell>
        </row>
        <row r="1622">
          <cell r="B1622">
            <v>38566</v>
          </cell>
        </row>
        <row r="1623">
          <cell r="B1623">
            <v>38565</v>
          </cell>
        </row>
        <row r="1624">
          <cell r="B1624">
            <v>38562</v>
          </cell>
        </row>
        <row r="1625">
          <cell r="B1625">
            <v>38561</v>
          </cell>
        </row>
        <row r="1626">
          <cell r="B1626">
            <v>38560</v>
          </cell>
        </row>
        <row r="1627">
          <cell r="B1627">
            <v>38559</v>
          </cell>
        </row>
        <row r="1628">
          <cell r="B1628">
            <v>38558</v>
          </cell>
        </row>
        <row r="1629">
          <cell r="B1629">
            <v>38555</v>
          </cell>
        </row>
        <row r="1630">
          <cell r="B1630">
            <v>38554</v>
          </cell>
        </row>
        <row r="1631">
          <cell r="B1631">
            <v>38553</v>
          </cell>
        </row>
        <row r="1632">
          <cell r="B1632">
            <v>38552</v>
          </cell>
        </row>
        <row r="1633">
          <cell r="B1633">
            <v>38551</v>
          </cell>
        </row>
        <row r="1634">
          <cell r="B1634">
            <v>38548</v>
          </cell>
        </row>
        <row r="1635">
          <cell r="B1635">
            <v>38547</v>
          </cell>
        </row>
        <row r="1636">
          <cell r="B1636">
            <v>38546</v>
          </cell>
        </row>
        <row r="1637">
          <cell r="B1637">
            <v>38545</v>
          </cell>
        </row>
        <row r="1638">
          <cell r="B1638">
            <v>38544</v>
          </cell>
        </row>
        <row r="1639">
          <cell r="B1639">
            <v>38541</v>
          </cell>
        </row>
        <row r="1640">
          <cell r="B1640">
            <v>38540</v>
          </cell>
        </row>
        <row r="1641">
          <cell r="B1641">
            <v>38539</v>
          </cell>
        </row>
        <row r="1642">
          <cell r="B1642">
            <v>38538</v>
          </cell>
        </row>
        <row r="1643">
          <cell r="B1643">
            <v>38534</v>
          </cell>
        </row>
        <row r="1644">
          <cell r="B1644">
            <v>38533</v>
          </cell>
        </row>
        <row r="1645">
          <cell r="B1645">
            <v>38532</v>
          </cell>
        </row>
        <row r="1646">
          <cell r="B1646">
            <v>38531</v>
          </cell>
        </row>
        <row r="1647">
          <cell r="B1647">
            <v>38530</v>
          </cell>
        </row>
        <row r="1648">
          <cell r="B1648">
            <v>38527</v>
          </cell>
        </row>
        <row r="1649">
          <cell r="B1649">
            <v>38526</v>
          </cell>
        </row>
        <row r="1650">
          <cell r="B1650">
            <v>38525</v>
          </cell>
        </row>
        <row r="1651">
          <cell r="B1651">
            <v>38524</v>
          </cell>
        </row>
        <row r="1652">
          <cell r="B1652">
            <v>38523</v>
          </cell>
        </row>
        <row r="1653">
          <cell r="B1653">
            <v>38520</v>
          </cell>
        </row>
        <row r="1654">
          <cell r="B1654">
            <v>38519</v>
          </cell>
        </row>
        <row r="1655">
          <cell r="B1655">
            <v>38518</v>
          </cell>
        </row>
        <row r="1656">
          <cell r="B1656">
            <v>38517</v>
          </cell>
        </row>
        <row r="1657">
          <cell r="B1657">
            <v>38516</v>
          </cell>
        </row>
        <row r="1658">
          <cell r="B1658">
            <v>38513</v>
          </cell>
        </row>
        <row r="1659">
          <cell r="B1659">
            <v>38512</v>
          </cell>
        </row>
        <row r="1660">
          <cell r="B1660">
            <v>38511</v>
          </cell>
        </row>
        <row r="1661">
          <cell r="B1661">
            <v>38510</v>
          </cell>
        </row>
        <row r="1662">
          <cell r="B1662">
            <v>38509</v>
          </cell>
        </row>
        <row r="1663">
          <cell r="B1663">
            <v>38506</v>
          </cell>
        </row>
        <row r="1664">
          <cell r="B1664">
            <v>38505</v>
          </cell>
        </row>
        <row r="1665">
          <cell r="B1665">
            <v>38504</v>
          </cell>
        </row>
        <row r="1666">
          <cell r="B1666">
            <v>38503</v>
          </cell>
        </row>
        <row r="1667">
          <cell r="B1667">
            <v>38499</v>
          </cell>
        </row>
        <row r="1668">
          <cell r="B1668">
            <v>38498</v>
          </cell>
        </row>
        <row r="1669">
          <cell r="B1669">
            <v>38497</v>
          </cell>
        </row>
        <row r="1670">
          <cell r="B1670">
            <v>38496</v>
          </cell>
        </row>
        <row r="1671">
          <cell r="B1671">
            <v>38495</v>
          </cell>
        </row>
        <row r="1672">
          <cell r="B1672">
            <v>38492</v>
          </cell>
        </row>
        <row r="1673">
          <cell r="B1673">
            <v>38491</v>
          </cell>
        </row>
        <row r="1674">
          <cell r="B1674">
            <v>38490</v>
          </cell>
        </row>
        <row r="1675">
          <cell r="B1675">
            <v>38489</v>
          </cell>
        </row>
        <row r="1676">
          <cell r="B1676">
            <v>38488</v>
          </cell>
        </row>
        <row r="1677">
          <cell r="B1677">
            <v>38485</v>
          </cell>
        </row>
        <row r="1678">
          <cell r="B1678">
            <v>38484</v>
          </cell>
        </row>
        <row r="1679">
          <cell r="B1679">
            <v>38483</v>
          </cell>
        </row>
        <row r="1680">
          <cell r="B1680">
            <v>38482</v>
          </cell>
        </row>
        <row r="1681">
          <cell r="B1681">
            <v>38481</v>
          </cell>
        </row>
        <row r="1682">
          <cell r="B1682">
            <v>38478</v>
          </cell>
        </row>
        <row r="1683">
          <cell r="B1683">
            <v>38477</v>
          </cell>
        </row>
        <row r="1684">
          <cell r="B1684">
            <v>38476</v>
          </cell>
        </row>
        <row r="1685">
          <cell r="B1685">
            <v>38475</v>
          </cell>
        </row>
        <row r="1686">
          <cell r="B1686">
            <v>38474</v>
          </cell>
        </row>
        <row r="1687">
          <cell r="B1687">
            <v>38471</v>
          </cell>
        </row>
        <row r="1688">
          <cell r="B1688">
            <v>38470</v>
          </cell>
        </row>
        <row r="1689">
          <cell r="B1689">
            <v>38469</v>
          </cell>
        </row>
        <row r="1690">
          <cell r="B1690">
            <v>38468</v>
          </cell>
        </row>
        <row r="1691">
          <cell r="B1691">
            <v>38467</v>
          </cell>
        </row>
        <row r="1692">
          <cell r="B1692">
            <v>38464</v>
          </cell>
        </row>
        <row r="1693">
          <cell r="B1693">
            <v>38463</v>
          </cell>
        </row>
        <row r="1694">
          <cell r="B1694">
            <v>38462</v>
          </cell>
        </row>
        <row r="1695">
          <cell r="B1695">
            <v>38461</v>
          </cell>
        </row>
        <row r="1696">
          <cell r="B1696">
            <v>38460</v>
          </cell>
        </row>
        <row r="1697">
          <cell r="B1697">
            <v>38457</v>
          </cell>
        </row>
        <row r="1698">
          <cell r="B1698">
            <v>38456</v>
          </cell>
        </row>
        <row r="1699">
          <cell r="B1699">
            <v>38455</v>
          </cell>
        </row>
        <row r="1700">
          <cell r="B1700">
            <v>38454</v>
          </cell>
        </row>
        <row r="1701">
          <cell r="B1701">
            <v>38453</v>
          </cell>
        </row>
        <row r="1702">
          <cell r="B1702">
            <v>38450</v>
          </cell>
        </row>
        <row r="1703">
          <cell r="B1703">
            <v>38449</v>
          </cell>
        </row>
        <row r="1704">
          <cell r="B1704">
            <v>38448</v>
          </cell>
        </row>
        <row r="1705">
          <cell r="B1705">
            <v>38447</v>
          </cell>
        </row>
        <row r="1706">
          <cell r="B1706">
            <v>38446</v>
          </cell>
        </row>
        <row r="1707">
          <cell r="B1707">
            <v>38443</v>
          </cell>
        </row>
        <row r="1708">
          <cell r="B1708">
            <v>38442</v>
          </cell>
        </row>
        <row r="1709">
          <cell r="B1709">
            <v>38441</v>
          </cell>
        </row>
        <row r="1710">
          <cell r="B1710">
            <v>38440</v>
          </cell>
        </row>
        <row r="1711">
          <cell r="B1711">
            <v>38439</v>
          </cell>
        </row>
        <row r="1712">
          <cell r="B1712">
            <v>38435</v>
          </cell>
        </row>
        <row r="1713">
          <cell r="B1713">
            <v>38434</v>
          </cell>
        </row>
        <row r="1714">
          <cell r="B1714">
            <v>38433</v>
          </cell>
        </row>
        <row r="1715">
          <cell r="B1715">
            <v>38432</v>
          </cell>
        </row>
        <row r="1716">
          <cell r="B1716">
            <v>38429</v>
          </cell>
        </row>
        <row r="1717">
          <cell r="B1717">
            <v>38428</v>
          </cell>
        </row>
        <row r="1718">
          <cell r="B1718">
            <v>38427</v>
          </cell>
        </row>
        <row r="1719">
          <cell r="B1719">
            <v>38426</v>
          </cell>
        </row>
        <row r="1720">
          <cell r="B1720">
            <v>38425</v>
          </cell>
        </row>
        <row r="1721">
          <cell r="B1721">
            <v>38422</v>
          </cell>
        </row>
        <row r="1722">
          <cell r="B1722">
            <v>38421</v>
          </cell>
        </row>
        <row r="1723">
          <cell r="B1723">
            <v>38420</v>
          </cell>
        </row>
        <row r="1724">
          <cell r="B1724">
            <v>38419</v>
          </cell>
        </row>
        <row r="1725">
          <cell r="B1725">
            <v>38418</v>
          </cell>
        </row>
        <row r="1726">
          <cell r="B1726">
            <v>38415</v>
          </cell>
        </row>
        <row r="1727">
          <cell r="B1727">
            <v>38414</v>
          </cell>
        </row>
        <row r="1728">
          <cell r="B1728">
            <v>38413</v>
          </cell>
        </row>
        <row r="1729">
          <cell r="B1729">
            <v>38412</v>
          </cell>
        </row>
        <row r="1730">
          <cell r="B1730">
            <v>38411</v>
          </cell>
        </row>
        <row r="1731">
          <cell r="B1731">
            <v>38408</v>
          </cell>
        </row>
        <row r="1732">
          <cell r="B1732">
            <v>38407</v>
          </cell>
        </row>
        <row r="1733">
          <cell r="B1733">
            <v>38406</v>
          </cell>
        </row>
        <row r="1734">
          <cell r="B1734">
            <v>38405</v>
          </cell>
        </row>
        <row r="1735">
          <cell r="B1735">
            <v>38401</v>
          </cell>
        </row>
        <row r="1736">
          <cell r="B1736">
            <v>38400</v>
          </cell>
        </row>
        <row r="1737">
          <cell r="B1737">
            <v>38399</v>
          </cell>
        </row>
        <row r="1738">
          <cell r="B1738">
            <v>38398</v>
          </cell>
        </row>
        <row r="1739">
          <cell r="B1739">
            <v>38397</v>
          </cell>
        </row>
        <row r="1740">
          <cell r="B1740">
            <v>38394</v>
          </cell>
        </row>
        <row r="1741">
          <cell r="B1741">
            <v>38393</v>
          </cell>
        </row>
        <row r="1742">
          <cell r="B1742">
            <v>38392</v>
          </cell>
        </row>
        <row r="1743">
          <cell r="B1743">
            <v>38391</v>
          </cell>
        </row>
        <row r="1744">
          <cell r="B1744">
            <v>38390</v>
          </cell>
        </row>
        <row r="1745">
          <cell r="B1745">
            <v>38387</v>
          </cell>
        </row>
        <row r="1746">
          <cell r="B1746">
            <v>38386</v>
          </cell>
        </row>
        <row r="1747">
          <cell r="B1747">
            <v>38385</v>
          </cell>
        </row>
        <row r="1748">
          <cell r="B1748">
            <v>38384</v>
          </cell>
        </row>
        <row r="1749">
          <cell r="B1749">
            <v>38383</v>
          </cell>
        </row>
        <row r="1750">
          <cell r="B1750">
            <v>38380</v>
          </cell>
        </row>
        <row r="1751">
          <cell r="B1751">
            <v>38379</v>
          </cell>
        </row>
        <row r="1752">
          <cell r="B1752">
            <v>38378</v>
          </cell>
        </row>
        <row r="1753">
          <cell r="B1753">
            <v>38377</v>
          </cell>
        </row>
        <row r="1754">
          <cell r="B1754">
            <v>38376</v>
          </cell>
        </row>
        <row r="1755">
          <cell r="B1755">
            <v>38373</v>
          </cell>
        </row>
        <row r="1756">
          <cell r="B1756">
            <v>38372</v>
          </cell>
        </row>
        <row r="1757">
          <cell r="B1757">
            <v>38371</v>
          </cell>
        </row>
        <row r="1758">
          <cell r="B1758">
            <v>38370</v>
          </cell>
        </row>
        <row r="1759">
          <cell r="B1759">
            <v>38366</v>
          </cell>
        </row>
        <row r="1760">
          <cell r="B1760">
            <v>38365</v>
          </cell>
        </row>
        <row r="1761">
          <cell r="B1761">
            <v>38364</v>
          </cell>
        </row>
        <row r="1762">
          <cell r="B1762">
            <v>38363</v>
          </cell>
        </row>
        <row r="1763">
          <cell r="B1763">
            <v>38362</v>
          </cell>
        </row>
        <row r="1764">
          <cell r="B1764">
            <v>38359</v>
          </cell>
        </row>
        <row r="1765">
          <cell r="B1765">
            <v>38358</v>
          </cell>
        </row>
        <row r="1766">
          <cell r="B1766">
            <v>38357</v>
          </cell>
        </row>
        <row r="1767">
          <cell r="B1767">
            <v>38356</v>
          </cell>
        </row>
        <row r="1768">
          <cell r="B1768">
            <v>38355</v>
          </cell>
        </row>
        <row r="1769">
          <cell r="B1769">
            <v>38352</v>
          </cell>
        </row>
        <row r="1770">
          <cell r="B1770">
            <v>38351</v>
          </cell>
        </row>
        <row r="1771">
          <cell r="B1771">
            <v>38350</v>
          </cell>
        </row>
        <row r="1772">
          <cell r="B1772">
            <v>38349</v>
          </cell>
        </row>
        <row r="1773">
          <cell r="B1773">
            <v>38348</v>
          </cell>
        </row>
        <row r="1774">
          <cell r="B1774">
            <v>38344</v>
          </cell>
        </row>
        <row r="1775">
          <cell r="B1775">
            <v>38343</v>
          </cell>
        </row>
        <row r="1776">
          <cell r="B1776">
            <v>38342</v>
          </cell>
        </row>
        <row r="1777">
          <cell r="B1777">
            <v>38341</v>
          </cell>
        </row>
        <row r="1778">
          <cell r="B1778">
            <v>38338</v>
          </cell>
        </row>
        <row r="1779">
          <cell r="B1779">
            <v>38337</v>
          </cell>
        </row>
        <row r="1780">
          <cell r="B1780">
            <v>38336</v>
          </cell>
        </row>
        <row r="1781">
          <cell r="B1781">
            <v>38335</v>
          </cell>
        </row>
        <row r="1782">
          <cell r="B1782">
            <v>38334</v>
          </cell>
        </row>
        <row r="1783">
          <cell r="B1783">
            <v>38331</v>
          </cell>
        </row>
        <row r="1784">
          <cell r="B1784">
            <v>38330</v>
          </cell>
        </row>
        <row r="1785">
          <cell r="B1785">
            <v>38329</v>
          </cell>
        </row>
        <row r="1786">
          <cell r="B1786">
            <v>38328</v>
          </cell>
        </row>
        <row r="1787">
          <cell r="B1787">
            <v>38327</v>
          </cell>
        </row>
        <row r="1788">
          <cell r="B1788">
            <v>38324</v>
          </cell>
        </row>
        <row r="1789">
          <cell r="B1789">
            <v>38323</v>
          </cell>
        </row>
        <row r="1790">
          <cell r="B1790">
            <v>38322</v>
          </cell>
        </row>
        <row r="1791">
          <cell r="B1791">
            <v>38321</v>
          </cell>
        </row>
        <row r="1792">
          <cell r="B1792">
            <v>38320</v>
          </cell>
        </row>
        <row r="1793">
          <cell r="B1793">
            <v>38317</v>
          </cell>
        </row>
        <row r="1794">
          <cell r="B1794">
            <v>38315</v>
          </cell>
        </row>
        <row r="1795">
          <cell r="B1795">
            <v>38314</v>
          </cell>
        </row>
        <row r="1796">
          <cell r="B1796">
            <v>38313</v>
          </cell>
        </row>
        <row r="1797">
          <cell r="B1797">
            <v>38310</v>
          </cell>
        </row>
        <row r="1798">
          <cell r="B1798">
            <v>38309</v>
          </cell>
        </row>
        <row r="1799">
          <cell r="B1799">
            <v>38308</v>
          </cell>
        </row>
        <row r="1800">
          <cell r="B1800">
            <v>38307</v>
          </cell>
        </row>
        <row r="1801">
          <cell r="B1801">
            <v>38306</v>
          </cell>
        </row>
        <row r="1802">
          <cell r="B1802">
            <v>38303</v>
          </cell>
        </row>
        <row r="1803">
          <cell r="B1803">
            <v>38302</v>
          </cell>
        </row>
        <row r="1804">
          <cell r="B1804">
            <v>38301</v>
          </cell>
        </row>
        <row r="1805">
          <cell r="B1805">
            <v>38300</v>
          </cell>
        </row>
        <row r="1806">
          <cell r="B1806">
            <v>38299</v>
          </cell>
        </row>
        <row r="1807">
          <cell r="B1807">
            <v>38296</v>
          </cell>
        </row>
        <row r="1808">
          <cell r="B1808">
            <v>38295</v>
          </cell>
        </row>
        <row r="1809">
          <cell r="B1809">
            <v>38294</v>
          </cell>
        </row>
        <row r="1810">
          <cell r="B1810">
            <v>38293</v>
          </cell>
        </row>
        <row r="1811">
          <cell r="B1811">
            <v>38292</v>
          </cell>
        </row>
        <row r="1812">
          <cell r="B1812">
            <v>38289</v>
          </cell>
        </row>
        <row r="1813">
          <cell r="B1813">
            <v>38288</v>
          </cell>
        </row>
        <row r="1814">
          <cell r="B1814">
            <v>38287</v>
          </cell>
        </row>
        <row r="1815">
          <cell r="B1815">
            <v>38286</v>
          </cell>
        </row>
        <row r="1816">
          <cell r="B1816">
            <v>38285</v>
          </cell>
        </row>
        <row r="1817">
          <cell r="B1817">
            <v>38282</v>
          </cell>
        </row>
        <row r="1818">
          <cell r="B1818">
            <v>38281</v>
          </cell>
        </row>
        <row r="1819">
          <cell r="B1819">
            <v>38280</v>
          </cell>
        </row>
        <row r="1820">
          <cell r="B1820">
            <v>38279</v>
          </cell>
        </row>
        <row r="1821">
          <cell r="B1821">
            <v>38278</v>
          </cell>
        </row>
        <row r="1822">
          <cell r="B1822">
            <v>38275</v>
          </cell>
        </row>
        <row r="1823">
          <cell r="B1823">
            <v>38274</v>
          </cell>
        </row>
        <row r="1824">
          <cell r="B1824">
            <v>38273</v>
          </cell>
        </row>
        <row r="1825">
          <cell r="B1825">
            <v>38272</v>
          </cell>
        </row>
        <row r="1826">
          <cell r="B1826">
            <v>38271</v>
          </cell>
        </row>
        <row r="1827">
          <cell r="B1827">
            <v>38268</v>
          </cell>
        </row>
        <row r="1828">
          <cell r="B1828">
            <v>38267</v>
          </cell>
        </row>
        <row r="1829">
          <cell r="B1829">
            <v>38266</v>
          </cell>
        </row>
        <row r="1830">
          <cell r="B1830">
            <v>38265</v>
          </cell>
        </row>
        <row r="1831">
          <cell r="B1831">
            <v>38264</v>
          </cell>
        </row>
        <row r="1832">
          <cell r="B1832">
            <v>38261</v>
          </cell>
        </row>
        <row r="1833">
          <cell r="B1833">
            <v>38260</v>
          </cell>
        </row>
        <row r="1834">
          <cell r="B1834">
            <v>38259</v>
          </cell>
        </row>
        <row r="1835">
          <cell r="B1835">
            <v>38258</v>
          </cell>
        </row>
        <row r="1836">
          <cell r="B1836">
            <v>38257</v>
          </cell>
        </row>
        <row r="1837">
          <cell r="B1837">
            <v>38254</v>
          </cell>
        </row>
        <row r="1838">
          <cell r="B1838">
            <v>38253</v>
          </cell>
        </row>
        <row r="1839">
          <cell r="B1839">
            <v>38252</v>
          </cell>
        </row>
        <row r="1840">
          <cell r="B1840">
            <v>38251</v>
          </cell>
        </row>
        <row r="1841">
          <cell r="B1841">
            <v>38250</v>
          </cell>
        </row>
        <row r="1842">
          <cell r="B1842">
            <v>38247</v>
          </cell>
        </row>
        <row r="1843">
          <cell r="B1843">
            <v>38246</v>
          </cell>
        </row>
        <row r="1844">
          <cell r="B1844">
            <v>38245</v>
          </cell>
        </row>
        <row r="1845">
          <cell r="B1845">
            <v>38244</v>
          </cell>
        </row>
        <row r="1846">
          <cell r="B1846">
            <v>38243</v>
          </cell>
        </row>
        <row r="1847">
          <cell r="B1847">
            <v>38240</v>
          </cell>
        </row>
        <row r="1848">
          <cell r="B1848">
            <v>38239</v>
          </cell>
        </row>
        <row r="1849">
          <cell r="B1849">
            <v>38238</v>
          </cell>
        </row>
        <row r="1850">
          <cell r="B1850">
            <v>38237</v>
          </cell>
        </row>
        <row r="1851">
          <cell r="B1851">
            <v>38233</v>
          </cell>
        </row>
        <row r="1852">
          <cell r="B1852">
            <v>38232</v>
          </cell>
        </row>
        <row r="1853">
          <cell r="B1853">
            <v>38231</v>
          </cell>
        </row>
        <row r="1854">
          <cell r="B1854">
            <v>38230</v>
          </cell>
        </row>
        <row r="1855">
          <cell r="B1855">
            <v>38229</v>
          </cell>
        </row>
        <row r="1856">
          <cell r="B1856">
            <v>38226</v>
          </cell>
        </row>
        <row r="1857">
          <cell r="B1857">
            <v>38225</v>
          </cell>
        </row>
        <row r="1858">
          <cell r="B1858">
            <v>38224</v>
          </cell>
        </row>
        <row r="1859">
          <cell r="B1859">
            <v>38223</v>
          </cell>
        </row>
        <row r="1860">
          <cell r="B1860">
            <v>38222</v>
          </cell>
        </row>
        <row r="1861">
          <cell r="B1861">
            <v>38219</v>
          </cell>
        </row>
        <row r="1862">
          <cell r="B1862">
            <v>38218</v>
          </cell>
        </row>
        <row r="1863">
          <cell r="B1863">
            <v>38217</v>
          </cell>
        </row>
        <row r="1864">
          <cell r="B1864">
            <v>38216</v>
          </cell>
        </row>
        <row r="1865">
          <cell r="B1865">
            <v>38215</v>
          </cell>
        </row>
        <row r="1866">
          <cell r="B1866">
            <v>38212</v>
          </cell>
        </row>
        <row r="1867">
          <cell r="B1867">
            <v>38211</v>
          </cell>
        </row>
        <row r="1868">
          <cell r="B1868">
            <v>38210</v>
          </cell>
        </row>
        <row r="1869">
          <cell r="B1869">
            <v>38209</v>
          </cell>
        </row>
        <row r="1870">
          <cell r="B1870">
            <v>38208</v>
          </cell>
        </row>
        <row r="1871">
          <cell r="B1871">
            <v>38205</v>
          </cell>
        </row>
        <row r="1872">
          <cell r="B1872">
            <v>38204</v>
          </cell>
        </row>
        <row r="1873">
          <cell r="B1873">
            <v>38203</v>
          </cell>
        </row>
        <row r="1874">
          <cell r="B1874">
            <v>38202</v>
          </cell>
        </row>
        <row r="1875">
          <cell r="B1875">
            <v>38201</v>
          </cell>
        </row>
        <row r="1876">
          <cell r="B1876">
            <v>38198</v>
          </cell>
        </row>
        <row r="1877">
          <cell r="B1877">
            <v>38197</v>
          </cell>
        </row>
        <row r="1878">
          <cell r="B1878">
            <v>38196</v>
          </cell>
        </row>
        <row r="1879">
          <cell r="B1879">
            <v>38195</v>
          </cell>
        </row>
        <row r="1880">
          <cell r="B1880">
            <v>38194</v>
          </cell>
        </row>
        <row r="1881">
          <cell r="B1881">
            <v>38191</v>
          </cell>
        </row>
        <row r="1882">
          <cell r="B1882">
            <v>38190</v>
          </cell>
        </row>
        <row r="1883">
          <cell r="B1883">
            <v>38189</v>
          </cell>
        </row>
        <row r="1884">
          <cell r="B1884">
            <v>38188</v>
          </cell>
        </row>
        <row r="1885">
          <cell r="B1885">
            <v>38187</v>
          </cell>
        </row>
        <row r="1886">
          <cell r="B1886">
            <v>38184</v>
          </cell>
        </row>
        <row r="1887">
          <cell r="B1887">
            <v>38183</v>
          </cell>
        </row>
        <row r="1888">
          <cell r="B1888">
            <v>38182</v>
          </cell>
        </row>
        <row r="1889">
          <cell r="B1889">
            <v>38181</v>
          </cell>
        </row>
        <row r="1890">
          <cell r="B1890">
            <v>38180</v>
          </cell>
        </row>
        <row r="1891">
          <cell r="B1891">
            <v>38177</v>
          </cell>
        </row>
        <row r="1892">
          <cell r="B1892">
            <v>38176</v>
          </cell>
        </row>
        <row r="1893">
          <cell r="B1893">
            <v>38175</v>
          </cell>
        </row>
        <row r="1894">
          <cell r="B1894">
            <v>38174</v>
          </cell>
        </row>
        <row r="1895">
          <cell r="B1895">
            <v>38170</v>
          </cell>
        </row>
        <row r="1896">
          <cell r="B1896">
            <v>38169</v>
          </cell>
        </row>
        <row r="1897">
          <cell r="B1897">
            <v>38168</v>
          </cell>
        </row>
        <row r="1898">
          <cell r="B1898">
            <v>38167</v>
          </cell>
        </row>
        <row r="1899">
          <cell r="B1899">
            <v>38166</v>
          </cell>
        </row>
        <row r="1900">
          <cell r="B1900">
            <v>38163</v>
          </cell>
        </row>
        <row r="1901">
          <cell r="B1901">
            <v>38162</v>
          </cell>
        </row>
        <row r="1902">
          <cell r="B1902">
            <v>38161</v>
          </cell>
        </row>
        <row r="1903">
          <cell r="B1903">
            <v>38160</v>
          </cell>
        </row>
        <row r="1904">
          <cell r="B1904">
            <v>38159</v>
          </cell>
        </row>
        <row r="1905">
          <cell r="B1905">
            <v>38156</v>
          </cell>
        </row>
        <row r="1906">
          <cell r="B1906">
            <v>38155</v>
          </cell>
        </row>
        <row r="1907">
          <cell r="B1907">
            <v>38154</v>
          </cell>
        </row>
        <row r="1908">
          <cell r="B1908">
            <v>38153</v>
          </cell>
        </row>
        <row r="1909">
          <cell r="B1909">
            <v>38152</v>
          </cell>
        </row>
        <row r="1910">
          <cell r="B1910">
            <v>38148</v>
          </cell>
        </row>
        <row r="1911">
          <cell r="B1911">
            <v>38147</v>
          </cell>
        </row>
        <row r="1912">
          <cell r="B1912">
            <v>38146</v>
          </cell>
        </row>
        <row r="1913">
          <cell r="B1913">
            <v>38145</v>
          </cell>
        </row>
        <row r="1914">
          <cell r="B1914">
            <v>38142</v>
          </cell>
        </row>
        <row r="1915">
          <cell r="B1915">
            <v>38141</v>
          </cell>
        </row>
        <row r="1916">
          <cell r="B1916">
            <v>38140</v>
          </cell>
        </row>
        <row r="1917">
          <cell r="B1917">
            <v>38139</v>
          </cell>
        </row>
        <row r="1918">
          <cell r="B1918">
            <v>38135</v>
          </cell>
        </row>
        <row r="1919">
          <cell r="B1919">
            <v>38134</v>
          </cell>
        </row>
        <row r="1920">
          <cell r="B1920">
            <v>38133</v>
          </cell>
        </row>
        <row r="1921">
          <cell r="B1921">
            <v>38132</v>
          </cell>
        </row>
        <row r="1922">
          <cell r="B1922">
            <v>38131</v>
          </cell>
        </row>
        <row r="1923">
          <cell r="B1923">
            <v>38128</v>
          </cell>
        </row>
        <row r="1924">
          <cell r="B1924">
            <v>38127</v>
          </cell>
        </row>
        <row r="1925">
          <cell r="B1925">
            <v>38126</v>
          </cell>
        </row>
        <row r="1926">
          <cell r="B1926">
            <v>38125</v>
          </cell>
        </row>
        <row r="1927">
          <cell r="B1927">
            <v>38124</v>
          </cell>
        </row>
        <row r="1928">
          <cell r="B1928">
            <v>38121</v>
          </cell>
        </row>
        <row r="1929">
          <cell r="B1929">
            <v>38120</v>
          </cell>
        </row>
        <row r="1930">
          <cell r="B1930">
            <v>38119</v>
          </cell>
        </row>
        <row r="1931">
          <cell r="B1931">
            <v>38118</v>
          </cell>
        </row>
        <row r="1932">
          <cell r="B1932">
            <v>38117</v>
          </cell>
        </row>
        <row r="1933">
          <cell r="B1933">
            <v>38114</v>
          </cell>
        </row>
        <row r="1934">
          <cell r="B1934">
            <v>38113</v>
          </cell>
        </row>
        <row r="1935">
          <cell r="B1935">
            <v>38112</v>
          </cell>
        </row>
        <row r="1936">
          <cell r="B1936">
            <v>38111</v>
          </cell>
        </row>
        <row r="1937">
          <cell r="B1937">
            <v>38110</v>
          </cell>
        </row>
        <row r="1938">
          <cell r="B1938">
            <v>38107</v>
          </cell>
        </row>
        <row r="1939">
          <cell r="B1939">
            <v>38106</v>
          </cell>
        </row>
        <row r="1940">
          <cell r="B1940">
            <v>38105</v>
          </cell>
        </row>
        <row r="1941">
          <cell r="B1941">
            <v>38104</v>
          </cell>
        </row>
        <row r="1942">
          <cell r="B1942">
            <v>38103</v>
          </cell>
        </row>
        <row r="1943">
          <cell r="B1943">
            <v>38100</v>
          </cell>
        </row>
        <row r="1944">
          <cell r="B1944">
            <v>38099</v>
          </cell>
        </row>
        <row r="1945">
          <cell r="B1945">
            <v>38098</v>
          </cell>
        </row>
        <row r="1946">
          <cell r="B1946">
            <v>38097</v>
          </cell>
        </row>
        <row r="1947">
          <cell r="B1947">
            <v>38096</v>
          </cell>
        </row>
        <row r="1948">
          <cell r="B1948">
            <v>38093</v>
          </cell>
        </row>
        <row r="1949">
          <cell r="B1949">
            <v>38092</v>
          </cell>
        </row>
        <row r="1950">
          <cell r="B1950">
            <v>38091</v>
          </cell>
        </row>
        <row r="1951">
          <cell r="B1951">
            <v>38090</v>
          </cell>
        </row>
        <row r="1952">
          <cell r="B1952">
            <v>38089</v>
          </cell>
        </row>
        <row r="1953">
          <cell r="B1953">
            <v>38085</v>
          </cell>
        </row>
        <row r="1954">
          <cell r="B1954">
            <v>38084</v>
          </cell>
        </row>
        <row r="1955">
          <cell r="B1955">
            <v>38083</v>
          </cell>
        </row>
        <row r="1956">
          <cell r="B1956">
            <v>38082</v>
          </cell>
        </row>
        <row r="1957">
          <cell r="B1957">
            <v>38079</v>
          </cell>
        </row>
        <row r="1958">
          <cell r="B1958">
            <v>38078</v>
          </cell>
        </row>
        <row r="1959">
          <cell r="B1959">
            <v>38077</v>
          </cell>
        </row>
        <row r="1960">
          <cell r="B1960">
            <v>38076</v>
          </cell>
        </row>
        <row r="1961">
          <cell r="B1961">
            <v>38075</v>
          </cell>
        </row>
        <row r="1962">
          <cell r="B1962">
            <v>38072</v>
          </cell>
        </row>
        <row r="1963">
          <cell r="B1963">
            <v>38071</v>
          </cell>
        </row>
        <row r="1964">
          <cell r="B1964">
            <v>38070</v>
          </cell>
        </row>
        <row r="1965">
          <cell r="B1965">
            <v>38069</v>
          </cell>
        </row>
        <row r="1966">
          <cell r="B1966">
            <v>38068</v>
          </cell>
        </row>
        <row r="1967">
          <cell r="B1967">
            <v>38065</v>
          </cell>
        </row>
        <row r="1968">
          <cell r="B1968">
            <v>38064</v>
          </cell>
        </row>
        <row r="1969">
          <cell r="B1969">
            <v>38063</v>
          </cell>
        </row>
        <row r="1970">
          <cell r="B1970">
            <v>38062</v>
          </cell>
        </row>
        <row r="1971">
          <cell r="B1971">
            <v>38061</v>
          </cell>
        </row>
        <row r="1972">
          <cell r="B1972">
            <v>38058</v>
          </cell>
        </row>
        <row r="1973">
          <cell r="B1973">
            <v>38057</v>
          </cell>
        </row>
        <row r="1974">
          <cell r="B1974">
            <v>38056</v>
          </cell>
        </row>
        <row r="1975">
          <cell r="B1975">
            <v>38055</v>
          </cell>
        </row>
        <row r="1976">
          <cell r="B1976">
            <v>38054</v>
          </cell>
        </row>
        <row r="1977">
          <cell r="B1977">
            <v>38051</v>
          </cell>
        </row>
        <row r="1978">
          <cell r="B1978">
            <v>38050</v>
          </cell>
        </row>
        <row r="1979">
          <cell r="B1979">
            <v>38049</v>
          </cell>
        </row>
        <row r="1980">
          <cell r="B1980">
            <v>38048</v>
          </cell>
        </row>
        <row r="1981">
          <cell r="B1981">
            <v>38047</v>
          </cell>
        </row>
        <row r="1982">
          <cell r="B1982">
            <v>38044</v>
          </cell>
        </row>
        <row r="1983">
          <cell r="B1983">
            <v>38043</v>
          </cell>
        </row>
        <row r="1984">
          <cell r="B1984">
            <v>38042</v>
          </cell>
        </row>
        <row r="1985">
          <cell r="B1985">
            <v>38041</v>
          </cell>
        </row>
        <row r="1986">
          <cell r="B1986">
            <v>38040</v>
          </cell>
        </row>
        <row r="1987">
          <cell r="B1987">
            <v>38037</v>
          </cell>
        </row>
        <row r="1988">
          <cell r="B1988">
            <v>38036</v>
          </cell>
        </row>
        <row r="1989">
          <cell r="B1989">
            <v>38035</v>
          </cell>
        </row>
        <row r="1990">
          <cell r="B1990">
            <v>38034</v>
          </cell>
        </row>
        <row r="1991">
          <cell r="B1991">
            <v>38030</v>
          </cell>
        </row>
        <row r="1992">
          <cell r="B1992">
            <v>38029</v>
          </cell>
        </row>
        <row r="1993">
          <cell r="B1993">
            <v>38028</v>
          </cell>
        </row>
        <row r="1994">
          <cell r="B1994">
            <v>38027</v>
          </cell>
        </row>
        <row r="1995">
          <cell r="B1995">
            <v>38026</v>
          </cell>
        </row>
        <row r="1996">
          <cell r="B1996">
            <v>38023</v>
          </cell>
        </row>
        <row r="1997">
          <cell r="B1997">
            <v>38022</v>
          </cell>
        </row>
        <row r="1998">
          <cell r="B1998">
            <v>38021</v>
          </cell>
        </row>
        <row r="1999">
          <cell r="B1999">
            <v>38020</v>
          </cell>
        </row>
        <row r="2000">
          <cell r="B2000">
            <v>38019</v>
          </cell>
        </row>
        <row r="2001">
          <cell r="B2001">
            <v>38016</v>
          </cell>
        </row>
        <row r="2002">
          <cell r="B2002">
            <v>38015</v>
          </cell>
        </row>
        <row r="2003">
          <cell r="B2003">
            <v>38014</v>
          </cell>
        </row>
        <row r="2004">
          <cell r="B2004">
            <v>38013</v>
          </cell>
        </row>
        <row r="2005">
          <cell r="B2005">
            <v>38012</v>
          </cell>
        </row>
        <row r="2006">
          <cell r="B2006">
            <v>38009</v>
          </cell>
        </row>
        <row r="2007">
          <cell r="B2007">
            <v>38008</v>
          </cell>
        </row>
        <row r="2008">
          <cell r="B2008">
            <v>38007</v>
          </cell>
        </row>
        <row r="2009">
          <cell r="B2009">
            <v>38006</v>
          </cell>
        </row>
        <row r="2010">
          <cell r="B2010">
            <v>38002</v>
          </cell>
        </row>
        <row r="2011">
          <cell r="B2011">
            <v>38001</v>
          </cell>
        </row>
        <row r="2012">
          <cell r="B2012">
            <v>38000</v>
          </cell>
        </row>
        <row r="2013">
          <cell r="B2013">
            <v>37999</v>
          </cell>
        </row>
        <row r="2014">
          <cell r="B2014">
            <v>37998</v>
          </cell>
        </row>
        <row r="2015">
          <cell r="B2015">
            <v>37995</v>
          </cell>
        </row>
        <row r="2016">
          <cell r="B2016">
            <v>37994</v>
          </cell>
        </row>
        <row r="2017">
          <cell r="B2017">
            <v>37993</v>
          </cell>
        </row>
        <row r="2018">
          <cell r="B2018">
            <v>37992</v>
          </cell>
        </row>
        <row r="2019">
          <cell r="B2019">
            <v>37991</v>
          </cell>
        </row>
        <row r="2020">
          <cell r="B2020">
            <v>37988</v>
          </cell>
        </row>
      </sheetData>
      <sheetData sheetId="69"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sonality"/>
      <sheetName val="graph"/>
      <sheetName val="Info BalS"/>
      <sheetName val="FMV"/>
      <sheetName val="Valu"/>
      <sheetName val="broker"/>
    </sheetNames>
    <sheetDataSet>
      <sheetData sheetId="0" refreshError="1"/>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 sheetId="2" refreshError="1"/>
      <sheetData sheetId="3" refreshError="1"/>
      <sheetData sheetId="4" refreshError="1"/>
      <sheetData sheetId="5"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tart---&gt;"/>
      <sheetName val="Transaction Summary"/>
      <sheetName val="Opening Balance Sheet"/>
      <sheetName val="P&amp;L"/>
      <sheetName val="Cash Flow"/>
      <sheetName val="Bal Sheet"/>
      <sheetName val="Debt"/>
      <sheetName val="New depreciation numbers"/>
      <sheetName val="Model Assump"/>
      <sheetName val="Tax"/>
      <sheetName val="Depn"/>
      <sheetName val="EBITDA variations"/>
      <sheetName val="Returns"/>
      <sheetName val="Fees"/>
      <sheetName val="Covenants"/>
      <sheetName val="Trans Assump"/>
      <sheetName val="Sensitivities"/>
      <sheetName val="Module1"/>
      <sheetName val="Module2"/>
      <sheetName val="Module3"/>
      <sheetName val="Module4"/>
      <sheetName val="Module5"/>
      <sheetName val="ValueLink"/>
      <sheetName val="CFROI Results"/>
      <sheetName val="Org &amp; Ownership"/>
      <sheetName val="NUMD Pro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ion Model"/>
      <sheetName val="Projection Summary Output"/>
      <sheetName val="Valuation Matrix"/>
      <sheetName val="New-Lost"/>
      <sheetName val="Expense Charts"/>
      <sheetName val="Other Revenue Charts"/>
      <sheetName val="Revenue Growth"/>
      <sheetName val="Pro Forma Summary_Output"/>
      <sheetName val="Balance Sheet Model"/>
      <sheetName val="Pro Forma Financial Model"/>
      <sheetName val="Produc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 Forma Report_Output"/>
    </sheetNames>
    <sheetDataSet>
      <sheetData sheetId="0"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sy Ylds"/>
      <sheetName val="RatesOct2007"/>
      <sheetName val="RatesSep2007"/>
      <sheetName val="RatesAug2007"/>
      <sheetName val="RatesJul2007"/>
      <sheetName val="RatesJun2007"/>
      <sheetName val="RatesMay2007"/>
      <sheetName val="RatesApr2007"/>
      <sheetName val="RatesMar2007"/>
      <sheetName val="RatesFeb2007"/>
      <sheetName val="RatesJan2007"/>
      <sheetName val="RatesDec2006"/>
      <sheetName val="RatesDec2005"/>
      <sheetName val="RatesDec2004"/>
      <sheetName val="RatesDec2003"/>
      <sheetName val="RatesDec2002"/>
      <sheetName val="RatesDec2001"/>
      <sheetName val="Print_Choice"/>
      <sheetName val="Input-GL"/>
      <sheetName val="SCFS-BYS"/>
      <sheetName val="DRI zrates1007"/>
      <sheetName val="summary"/>
      <sheetName val="1999"/>
      <sheetName val="2001"/>
      <sheetName val="2000"/>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T0597 (BOOKED)"/>
      <sheetName val="T2 INPUT"/>
    </sheetNames>
    <sheetDataSet>
      <sheetData sheetId="0"/>
      <sheetData sheetId="1"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FS-BYS"/>
      <sheetName val="DDA"/>
      <sheetName val="Print Macros"/>
      <sheetName val="Target DDA Input-alone "/>
      <sheetName val="rates"/>
      <sheetName val="Pro Forma Model - SCFS BYS - 12"/>
      <sheetName val="Pro%20Forma%20Model%20-%20SCFS%"/>
      <sheetName val="prepay report"/>
      <sheetName val="Pre Merger Benef Own for Proxy"/>
      <sheetName val="newbridg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2"/>
      <sheetName val="Plan2 (4)"/>
      <sheetName val="545_96_copia"/>
      <sheetName val="Plan1 (3)"/>
      <sheetName val="Plan17"/>
      <sheetName val="Plan18"/>
      <sheetName val="CAR1"/>
      <sheetName val="Plan19"/>
      <sheetName val="Plan20"/>
      <sheetName val="Plan21 (2)"/>
      <sheetName val="CAR1 (2)"/>
      <sheetName val="Plan"/>
      <sheetName val="CAR2"/>
      <sheetName val="Plan1 (4)"/>
      <sheetName val="Plan1 (5)"/>
      <sheetName val="Plan1 (6)"/>
      <sheetName val="Plan1"/>
      <sheetName val="Plan1 (7)"/>
      <sheetName val="Plan5 "/>
      <sheetName val="Plan2 "/>
      <sheetName val="Plan2 (5)"/>
      <sheetName val="Plan2 (6)"/>
      <sheetName val="Plan2 (7)"/>
      <sheetName val="Plan2 (8)"/>
      <sheetName val="Plan2 (9)"/>
      <sheetName val="Plan2 (10)"/>
      <sheetName val="Plan2 (11)"/>
      <sheetName val="Plan2 (12)"/>
      <sheetName val="Plan2 (13)"/>
      <sheetName val="Plan2 (14)"/>
      <sheetName val="Plan2 (15)"/>
      <sheetName val="Plan2 (16)"/>
      <sheetName val="Plan2 (17)"/>
      <sheetName val="Plan2 (18)"/>
      <sheetName val="Plan2 (19)"/>
      <sheetName val="Plan2 (20)"/>
      <sheetName val="Plan2 (21)"/>
      <sheetName val="Plan2 (22)"/>
      <sheetName val="Plan2 (23)"/>
      <sheetName val="Plan3"/>
      <sheetName val="Plan4"/>
      <sheetName val="Plan5"/>
      <sheetName val="Plan6"/>
      <sheetName val="Plan7"/>
      <sheetName val="Plan8"/>
      <sheetName val="Plan9"/>
      <sheetName val="Plan10"/>
      <sheetName val="Plan11"/>
      <sheetName val="Plan12"/>
      <sheetName val="Plan13"/>
      <sheetName val="Plan14"/>
      <sheetName val="Plan15"/>
      <sheetName val="Plan16"/>
      <sheetName val="MarketValueExhibit"/>
      <sheetName val="Marsh Data"/>
    </sheetNames>
    <sheetDataSet>
      <sheetData sheetId="0" refreshError="1"/>
      <sheetData sheetId="1" refreshError="1"/>
      <sheetData sheetId="2" refreshError="1"/>
      <sheetData sheetId="3" refreshError="1"/>
      <sheetData sheetId="4" refreshError="1"/>
      <sheetData sheetId="5" refreshError="1"/>
      <sheetData sheetId="6" refreshError="1">
        <row r="5">
          <cell r="A5" t="str">
            <v xml:space="preserve"> </v>
          </cell>
        </row>
        <row r="8">
          <cell r="O8" t="str">
            <v>SALDO</v>
          </cell>
          <cell r="P8" t="str">
            <v xml:space="preserve">PAGAMENTO </v>
          </cell>
        </row>
        <row r="9">
          <cell r="O9" t="str">
            <v>DEVOLVIDO</v>
          </cell>
        </row>
        <row r="10">
          <cell r="O10" t="str">
            <v>À CAR</v>
          </cell>
          <cell r="P10" t="str">
            <v>DATA</v>
          </cell>
          <cell r="Q10" t="str">
            <v>RD/LD</v>
          </cell>
        </row>
        <row r="11">
          <cell r="P11" t="str">
            <v>08/10/96</v>
          </cell>
          <cell r="Q11" t="str">
            <v>01918</v>
          </cell>
        </row>
        <row r="12">
          <cell r="P12">
            <v>35348</v>
          </cell>
          <cell r="Q12">
            <v>10781</v>
          </cell>
        </row>
        <row r="13">
          <cell r="P13">
            <v>35348</v>
          </cell>
          <cell r="Q13">
            <v>10781</v>
          </cell>
        </row>
        <row r="14">
          <cell r="P14">
            <v>35348</v>
          </cell>
          <cell r="Q14">
            <v>10781</v>
          </cell>
        </row>
        <row r="15">
          <cell r="P15" t="str">
            <v>08/10/96</v>
          </cell>
          <cell r="Q15" t="str">
            <v>01918</v>
          </cell>
        </row>
        <row r="16">
          <cell r="P16" t="str">
            <v>08/10/96</v>
          </cell>
          <cell r="Q16" t="str">
            <v>01918</v>
          </cell>
        </row>
        <row r="17">
          <cell r="P17" t="str">
            <v>08/10/96</v>
          </cell>
          <cell r="Q17" t="str">
            <v>01918</v>
          </cell>
        </row>
        <row r="18">
          <cell r="P18" t="str">
            <v>08/10/96</v>
          </cell>
          <cell r="Q18" t="str">
            <v>01918</v>
          </cell>
        </row>
        <row r="19">
          <cell r="P19">
            <v>35348</v>
          </cell>
          <cell r="Q19">
            <v>10781</v>
          </cell>
        </row>
        <row r="20">
          <cell r="P20">
            <v>35348</v>
          </cell>
          <cell r="Q20">
            <v>10781</v>
          </cell>
        </row>
        <row r="21">
          <cell r="P21">
            <v>35348</v>
          </cell>
          <cell r="Q21">
            <v>10781</v>
          </cell>
        </row>
        <row r="22">
          <cell r="P22">
            <v>35348</v>
          </cell>
          <cell r="Q22">
            <v>10781</v>
          </cell>
        </row>
        <row r="23">
          <cell r="O23">
            <v>9960.0497017709968</v>
          </cell>
          <cell r="P23">
            <v>35388</v>
          </cell>
          <cell r="Q23">
            <v>10819</v>
          </cell>
        </row>
        <row r="24">
          <cell r="P24" t="str">
            <v>08/10/96</v>
          </cell>
          <cell r="Q24" t="str">
            <v>01918</v>
          </cell>
        </row>
        <row r="25">
          <cell r="P25">
            <v>35348</v>
          </cell>
          <cell r="Q25">
            <v>10781</v>
          </cell>
        </row>
        <row r="26">
          <cell r="P26">
            <v>35348</v>
          </cell>
          <cell r="Q26">
            <v>10781</v>
          </cell>
        </row>
        <row r="27">
          <cell r="P27">
            <v>35348</v>
          </cell>
          <cell r="Q27">
            <v>10781</v>
          </cell>
        </row>
        <row r="28">
          <cell r="O28">
            <v>2890.8625624099986</v>
          </cell>
          <cell r="P28">
            <v>35348</v>
          </cell>
          <cell r="Q28">
            <v>10781</v>
          </cell>
        </row>
        <row r="29">
          <cell r="P29">
            <v>35348</v>
          </cell>
          <cell r="Q29">
            <v>10781</v>
          </cell>
        </row>
        <row r="30">
          <cell r="P30">
            <v>35348</v>
          </cell>
          <cell r="Q30">
            <v>10781</v>
          </cell>
        </row>
        <row r="31">
          <cell r="P31">
            <v>35348</v>
          </cell>
          <cell r="Q31">
            <v>10781</v>
          </cell>
        </row>
        <row r="32">
          <cell r="P32">
            <v>35388</v>
          </cell>
          <cell r="Q32">
            <v>10819</v>
          </cell>
        </row>
        <row r="33">
          <cell r="P33">
            <v>35475</v>
          </cell>
          <cell r="Q33" t="str">
            <v>055/DFA</v>
          </cell>
        </row>
        <row r="34">
          <cell r="P34" t="str">
            <v>14/02/97</v>
          </cell>
          <cell r="Q34" t="str">
            <v>055/DFA</v>
          </cell>
        </row>
        <row r="35">
          <cell r="P35">
            <v>35475</v>
          </cell>
          <cell r="Q35" t="str">
            <v>055/DFA</v>
          </cell>
        </row>
        <row r="36">
          <cell r="P36" t="str">
            <v>14/02/97</v>
          </cell>
          <cell r="Q36" t="str">
            <v>055/DFA</v>
          </cell>
        </row>
        <row r="37">
          <cell r="P37" t="str">
            <v>14/02/97</v>
          </cell>
          <cell r="Q37" t="str">
            <v>055/DFA</v>
          </cell>
        </row>
        <row r="38">
          <cell r="P38">
            <v>35475</v>
          </cell>
          <cell r="Q38" t="str">
            <v>055/DFA</v>
          </cell>
        </row>
        <row r="39">
          <cell r="P39" t="str">
            <v>14/02/97</v>
          </cell>
          <cell r="Q39" t="str">
            <v>055/DFA</v>
          </cell>
        </row>
        <row r="40">
          <cell r="P40" t="str">
            <v>14/02/97</v>
          </cell>
          <cell r="Q40" t="str">
            <v>055/DFA</v>
          </cell>
        </row>
        <row r="41">
          <cell r="P41">
            <v>35475</v>
          </cell>
          <cell r="Q41" t="str">
            <v>055/DFA</v>
          </cell>
        </row>
        <row r="42">
          <cell r="P42" t="str">
            <v>14/02/97</v>
          </cell>
          <cell r="Q42" t="str">
            <v>055/DFA</v>
          </cell>
        </row>
        <row r="43">
          <cell r="P43" t="str">
            <v>14/02/97</v>
          </cell>
          <cell r="Q43" t="str">
            <v>055/DFA</v>
          </cell>
        </row>
        <row r="44">
          <cell r="P44" t="str">
            <v>14/02/97</v>
          </cell>
          <cell r="Q44" t="str">
            <v>055/DFA</v>
          </cell>
        </row>
        <row r="45">
          <cell r="P45" t="str">
            <v>14/02/97</v>
          </cell>
          <cell r="Q45" t="str">
            <v>055/DFA</v>
          </cell>
        </row>
        <row r="46">
          <cell r="P46" t="str">
            <v>14/02/97</v>
          </cell>
          <cell r="Q46" t="str">
            <v>055/DFA</v>
          </cell>
        </row>
        <row r="47">
          <cell r="P47">
            <v>35542</v>
          </cell>
          <cell r="Q47">
            <v>89050</v>
          </cell>
        </row>
        <row r="48">
          <cell r="P48">
            <v>35542</v>
          </cell>
          <cell r="Q48">
            <v>89050</v>
          </cell>
        </row>
        <row r="49">
          <cell r="P49">
            <v>35542</v>
          </cell>
          <cell r="Q49">
            <v>89050</v>
          </cell>
        </row>
        <row r="50">
          <cell r="P50">
            <v>35557</v>
          </cell>
          <cell r="Q50">
            <v>20023</v>
          </cell>
        </row>
        <row r="51">
          <cell r="P51">
            <v>35557</v>
          </cell>
          <cell r="Q51">
            <v>20023</v>
          </cell>
        </row>
        <row r="52">
          <cell r="P52">
            <v>35557</v>
          </cell>
          <cell r="Q52">
            <v>20022</v>
          </cell>
        </row>
        <row r="53">
          <cell r="P53">
            <v>35557</v>
          </cell>
          <cell r="Q53">
            <v>20022</v>
          </cell>
        </row>
        <row r="54">
          <cell r="P54">
            <v>35557</v>
          </cell>
          <cell r="Q54">
            <v>20022</v>
          </cell>
        </row>
        <row r="55">
          <cell r="P55">
            <v>35557</v>
          </cell>
          <cell r="Q55">
            <v>20022</v>
          </cell>
        </row>
        <row r="56">
          <cell r="P56">
            <v>35557</v>
          </cell>
          <cell r="Q56">
            <v>20022</v>
          </cell>
        </row>
        <row r="57">
          <cell r="P57">
            <v>35557</v>
          </cell>
          <cell r="Q57">
            <v>20022</v>
          </cell>
        </row>
        <row r="58">
          <cell r="P58">
            <v>35557</v>
          </cell>
          <cell r="Q58">
            <v>20022</v>
          </cell>
        </row>
        <row r="59">
          <cell r="P59">
            <v>35557</v>
          </cell>
          <cell r="Q59">
            <v>20022</v>
          </cell>
        </row>
        <row r="60">
          <cell r="P60">
            <v>35557</v>
          </cell>
          <cell r="Q60">
            <v>20022</v>
          </cell>
        </row>
        <row r="61">
          <cell r="P61">
            <v>35557</v>
          </cell>
          <cell r="Q61">
            <v>20022</v>
          </cell>
        </row>
        <row r="62">
          <cell r="P62">
            <v>35557</v>
          </cell>
          <cell r="Q62">
            <v>20022</v>
          </cell>
        </row>
        <row r="63">
          <cell r="P63">
            <v>35557</v>
          </cell>
          <cell r="Q63">
            <v>20022</v>
          </cell>
        </row>
        <row r="64">
          <cell r="P64">
            <v>35571</v>
          </cell>
          <cell r="Q64">
            <v>20037</v>
          </cell>
        </row>
        <row r="65">
          <cell r="P65">
            <v>35571</v>
          </cell>
          <cell r="Q65">
            <v>20037</v>
          </cell>
        </row>
        <row r="66">
          <cell r="P66">
            <v>35571</v>
          </cell>
          <cell r="Q66">
            <v>20037</v>
          </cell>
        </row>
        <row r="67">
          <cell r="P67">
            <v>35571</v>
          </cell>
          <cell r="Q67">
            <v>20037</v>
          </cell>
        </row>
        <row r="68">
          <cell r="P68">
            <v>35571</v>
          </cell>
          <cell r="Q68">
            <v>20037</v>
          </cell>
        </row>
        <row r="69">
          <cell r="P69">
            <v>35571</v>
          </cell>
          <cell r="Q69">
            <v>20037</v>
          </cell>
        </row>
        <row r="70">
          <cell r="P70">
            <v>35571</v>
          </cell>
          <cell r="Q70">
            <v>20037</v>
          </cell>
        </row>
        <row r="71">
          <cell r="P71">
            <v>35571</v>
          </cell>
          <cell r="Q71">
            <v>20037</v>
          </cell>
        </row>
        <row r="72">
          <cell r="P72">
            <v>35571</v>
          </cell>
          <cell r="Q72">
            <v>20037</v>
          </cell>
        </row>
        <row r="73">
          <cell r="P73">
            <v>35586</v>
          </cell>
          <cell r="Q73">
            <v>27854</v>
          </cell>
        </row>
        <row r="74">
          <cell r="P74">
            <v>35586</v>
          </cell>
          <cell r="Q74">
            <v>27854</v>
          </cell>
        </row>
        <row r="75">
          <cell r="P75">
            <v>35586</v>
          </cell>
          <cell r="Q75">
            <v>27854</v>
          </cell>
        </row>
        <row r="76">
          <cell r="P76">
            <v>35586</v>
          </cell>
          <cell r="Q76">
            <v>27854</v>
          </cell>
        </row>
        <row r="77">
          <cell r="P77">
            <v>35586</v>
          </cell>
          <cell r="Q77">
            <v>27854</v>
          </cell>
        </row>
        <row r="78">
          <cell r="P78">
            <v>35586</v>
          </cell>
          <cell r="Q78">
            <v>27854</v>
          </cell>
        </row>
        <row r="79">
          <cell r="P79">
            <v>35586</v>
          </cell>
          <cell r="Q79">
            <v>27854</v>
          </cell>
        </row>
        <row r="80">
          <cell r="P80" t="str">
            <v>05/06/97</v>
          </cell>
          <cell r="Q80">
            <v>27854</v>
          </cell>
        </row>
        <row r="81">
          <cell r="P81">
            <v>35586</v>
          </cell>
          <cell r="Q81">
            <v>27854</v>
          </cell>
        </row>
        <row r="82">
          <cell r="P82">
            <v>35586</v>
          </cell>
          <cell r="Q82">
            <v>27854</v>
          </cell>
        </row>
        <row r="83">
          <cell r="P83">
            <v>35664</v>
          </cell>
          <cell r="Q83">
            <v>28946</v>
          </cell>
        </row>
        <row r="84">
          <cell r="P84">
            <v>35586</v>
          </cell>
          <cell r="Q84">
            <v>27854</v>
          </cell>
        </row>
        <row r="85">
          <cell r="P85">
            <v>35586</v>
          </cell>
          <cell r="Q85">
            <v>27854</v>
          </cell>
        </row>
        <row r="86">
          <cell r="P86">
            <v>35586</v>
          </cell>
          <cell r="Q86">
            <v>27854</v>
          </cell>
        </row>
        <row r="87">
          <cell r="P87">
            <v>35586</v>
          </cell>
          <cell r="Q87">
            <v>27854</v>
          </cell>
        </row>
        <row r="88">
          <cell r="P88">
            <v>35586</v>
          </cell>
          <cell r="Q88">
            <v>27854</v>
          </cell>
        </row>
        <row r="89">
          <cell r="P89">
            <v>35586</v>
          </cell>
          <cell r="Q89">
            <v>27854</v>
          </cell>
        </row>
        <row r="90">
          <cell r="P90">
            <v>35626</v>
          </cell>
          <cell r="Q90">
            <v>21855</v>
          </cell>
        </row>
        <row r="91">
          <cell r="P91">
            <v>35626</v>
          </cell>
          <cell r="Q91">
            <v>21855</v>
          </cell>
        </row>
        <row r="92">
          <cell r="P92">
            <v>35626</v>
          </cell>
          <cell r="Q92">
            <v>21855</v>
          </cell>
        </row>
        <row r="93">
          <cell r="P93">
            <v>35612</v>
          </cell>
          <cell r="Q93">
            <v>27868</v>
          </cell>
        </row>
        <row r="94">
          <cell r="P94">
            <v>35612</v>
          </cell>
          <cell r="Q94">
            <v>27868</v>
          </cell>
        </row>
        <row r="95">
          <cell r="P95">
            <v>35611</v>
          </cell>
          <cell r="Q95">
            <v>27867</v>
          </cell>
        </row>
        <row r="96">
          <cell r="P96">
            <v>35611</v>
          </cell>
          <cell r="Q96">
            <v>27867</v>
          </cell>
        </row>
        <row r="97">
          <cell r="P97">
            <v>35611</v>
          </cell>
          <cell r="Q97">
            <v>27867</v>
          </cell>
        </row>
        <row r="98">
          <cell r="P98">
            <v>35611</v>
          </cell>
          <cell r="Q98">
            <v>27867</v>
          </cell>
        </row>
        <row r="99">
          <cell r="P99">
            <v>35611</v>
          </cell>
          <cell r="Q99">
            <v>27867</v>
          </cell>
        </row>
        <row r="100">
          <cell r="P100">
            <v>35611</v>
          </cell>
          <cell r="Q100">
            <v>27867</v>
          </cell>
        </row>
        <row r="101">
          <cell r="P101">
            <v>35636</v>
          </cell>
          <cell r="Q101">
            <v>21867</v>
          </cell>
        </row>
        <row r="102">
          <cell r="P102">
            <v>35611</v>
          </cell>
          <cell r="Q102">
            <v>27867</v>
          </cell>
        </row>
        <row r="103">
          <cell r="P103">
            <v>35611</v>
          </cell>
          <cell r="Q103">
            <v>27867</v>
          </cell>
        </row>
        <row r="104">
          <cell r="P104">
            <v>35664</v>
          </cell>
          <cell r="Q104">
            <v>28946</v>
          </cell>
        </row>
        <row r="105">
          <cell r="P105">
            <v>35664</v>
          </cell>
          <cell r="Q105">
            <v>28946</v>
          </cell>
        </row>
        <row r="106">
          <cell r="P106">
            <v>35611</v>
          </cell>
          <cell r="Q106">
            <v>27867</v>
          </cell>
        </row>
        <row r="107">
          <cell r="P107">
            <v>35611</v>
          </cell>
          <cell r="Q107">
            <v>27867</v>
          </cell>
        </row>
        <row r="108">
          <cell r="P108">
            <v>35611</v>
          </cell>
          <cell r="Q108">
            <v>27867</v>
          </cell>
        </row>
        <row r="109">
          <cell r="P109">
            <v>35626</v>
          </cell>
          <cell r="Q109">
            <v>21853</v>
          </cell>
        </row>
        <row r="110">
          <cell r="P110">
            <v>35626</v>
          </cell>
          <cell r="Q110">
            <v>21853</v>
          </cell>
        </row>
        <row r="111">
          <cell r="P111">
            <v>35626</v>
          </cell>
          <cell r="Q111">
            <v>21853</v>
          </cell>
        </row>
        <row r="112">
          <cell r="P112">
            <v>35626</v>
          </cell>
          <cell r="Q112">
            <v>21853</v>
          </cell>
        </row>
        <row r="113">
          <cell r="P113">
            <v>35626</v>
          </cell>
          <cell r="Q113">
            <v>21853</v>
          </cell>
        </row>
        <row r="114">
          <cell r="P114">
            <v>35626</v>
          </cell>
          <cell r="Q114">
            <v>21853</v>
          </cell>
        </row>
        <row r="129">
          <cell r="O129">
            <v>12850.912264180995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
      <sheetName val="Monthly BP"/>
      <sheetName val="key indic."/>
      <sheetName val="Sales"/>
      <sheetName val="Bookings"/>
      <sheetName val="Backlog"/>
      <sheetName val="customer names"/>
      <sheetName val="Aircraft"/>
      <sheetName val="Index"/>
      <sheetName val="FF-6"/>
      <sheetName val="Inmet"/>
      <sheetName val="Cell Links"/>
      <sheetName val="2008 inc stmt"/>
      <sheetName val="SCHEDULE 9A(1 of 3)"/>
      <sheetName val="Checks_BO"/>
      <sheetName val="Various"/>
    </sheetNames>
    <sheetDataSet>
      <sheetData sheetId="0" refreshError="1"/>
      <sheetData sheetId="1" refreshError="1"/>
      <sheetData sheetId="2" refreshError="1">
        <row r="1">
          <cell r="A1" t="str">
            <v>EC GROUP</v>
          </cell>
          <cell r="C1" t="str">
            <v>KEY  INDICATORS</v>
          </cell>
          <cell r="G1" t="str">
            <v>05/ 2006</v>
          </cell>
        </row>
        <row r="3">
          <cell r="A3" t="str">
            <v>In M€
(Currency budget rates)</v>
          </cell>
          <cell r="C3">
            <v>2005</v>
          </cell>
          <cell r="D3">
            <v>2006</v>
          </cell>
        </row>
        <row r="4">
          <cell r="C4" t="str">
            <v>ACTUALS</v>
          </cell>
          <cell r="D4" t="str">
            <v>BP</v>
          </cell>
          <cell r="E4" t="str">
            <v>Monthly BP End 03/2006</v>
          </cell>
          <cell r="F4" t="str">
            <v>Actuals End of 03/2006</v>
          </cell>
          <cell r="G4" t="str">
            <v>ACTUALS
 / Monthly BP</v>
          </cell>
        </row>
        <row r="6">
          <cell r="B6" t="str">
            <v>BOOKINGS</v>
          </cell>
          <cell r="C6">
            <v>3522</v>
          </cell>
          <cell r="D6">
            <v>4087.9799999999996</v>
          </cell>
          <cell r="E6">
            <v>947.34070685578854</v>
          </cell>
          <cell r="F6">
            <v>0</v>
          </cell>
          <cell r="G6">
            <v>-1</v>
          </cell>
        </row>
        <row r="7">
          <cell r="B7" t="str">
            <v>SALES</v>
          </cell>
          <cell r="C7">
            <v>3211</v>
          </cell>
          <cell r="D7">
            <v>3885.5299999999993</v>
          </cell>
          <cell r="E7">
            <v>713.11342230062598</v>
          </cell>
          <cell r="F7">
            <v>0</v>
          </cell>
          <cell r="G7">
            <v>-1</v>
          </cell>
        </row>
        <row r="8">
          <cell r="B8" t="str">
            <v xml:space="preserve">BACKLOG                   </v>
          </cell>
          <cell r="C8">
            <v>9960</v>
          </cell>
          <cell r="D8">
            <v>10162.450000000001</v>
          </cell>
          <cell r="E8">
            <v>10502.3</v>
          </cell>
          <cell r="F8">
            <v>10019.628000000001</v>
          </cell>
          <cell r="G8">
            <v>-4.5958694762099607E-2</v>
          </cell>
        </row>
        <row r="9">
          <cell r="B9" t="str">
            <v>NET CASH</v>
          </cell>
        </row>
        <row r="10">
          <cell r="B10" t="str">
            <v>NUMBER OF EMPLOYEES 
(Permanent headcount)</v>
          </cell>
          <cell r="F10">
            <v>12798</v>
          </cell>
        </row>
        <row r="11">
          <cell r="B11" t="str">
            <v>NUMBER OF EMPLOYEES 
(Full time equivalents)</v>
          </cell>
          <cell r="F11">
            <v>12745.849999999999</v>
          </cell>
        </row>
        <row r="12">
          <cell r="B12" t="str">
            <v>NUMBER OF EMPLOYEES 
(Active Headcount)</v>
          </cell>
          <cell r="F12">
            <v>12884</v>
          </cell>
        </row>
        <row r="14">
          <cell r="B14" t="str">
            <v xml:space="preserve">Detail per company :                     </v>
          </cell>
          <cell r="C14" t="str">
            <v>Permanent Headcount :</v>
          </cell>
          <cell r="E14" t="str">
            <v>Full time equivalents :</v>
          </cell>
          <cell r="G14" t="str">
            <v>Active Headcount :</v>
          </cell>
        </row>
        <row r="16">
          <cell r="B16" t="str">
            <v>EC</v>
          </cell>
          <cell r="C16">
            <v>6750</v>
          </cell>
          <cell r="E16">
            <v>6675.8</v>
          </cell>
          <cell r="G16">
            <v>6750</v>
          </cell>
        </row>
        <row r="17">
          <cell r="B17" t="str">
            <v>ECD</v>
          </cell>
          <cell r="C17">
            <v>4332</v>
          </cell>
          <cell r="E17">
            <v>4323.5</v>
          </cell>
          <cell r="G17">
            <v>4361</v>
          </cell>
        </row>
        <row r="18">
          <cell r="B18" t="str">
            <v>AEC</v>
          </cell>
          <cell r="C18">
            <v>444</v>
          </cell>
          <cell r="E18">
            <v>467</v>
          </cell>
          <cell r="G18">
            <v>467</v>
          </cell>
        </row>
        <row r="19">
          <cell r="B19" t="str">
            <v>ECL</v>
          </cell>
          <cell r="C19">
            <v>137</v>
          </cell>
          <cell r="E19">
            <v>137</v>
          </cell>
          <cell r="G19">
            <v>159</v>
          </cell>
        </row>
        <row r="20">
          <cell r="B20" t="str">
            <v>ECE</v>
          </cell>
          <cell r="C20">
            <v>277</v>
          </cell>
          <cell r="E20">
            <v>274.14999999999998</v>
          </cell>
          <cell r="G20">
            <v>277</v>
          </cell>
        </row>
        <row r="21">
          <cell r="B21" t="str">
            <v>HLB</v>
          </cell>
          <cell r="C21">
            <v>240</v>
          </cell>
          <cell r="E21">
            <v>240</v>
          </cell>
          <cell r="G21">
            <v>240</v>
          </cell>
        </row>
        <row r="22">
          <cell r="B22" t="str">
            <v>ESEA</v>
          </cell>
          <cell r="C22">
            <v>125</v>
          </cell>
          <cell r="E22">
            <v>125</v>
          </cell>
          <cell r="G22">
            <v>125</v>
          </cell>
        </row>
        <row r="23">
          <cell r="B23" t="str">
            <v>AA</v>
          </cell>
          <cell r="C23">
            <v>493</v>
          </cell>
          <cell r="E23">
            <v>503.4</v>
          </cell>
          <cell r="G23">
            <v>505</v>
          </cell>
        </row>
        <row r="25">
          <cell r="B25" t="str">
            <v>TOTAL</v>
          </cell>
          <cell r="C25">
            <v>12798</v>
          </cell>
          <cell r="E25">
            <v>12745.849999999999</v>
          </cell>
          <cell r="G25">
            <v>12884</v>
          </cell>
        </row>
        <row r="26">
          <cell r="F26">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Patriot Growth Partners">
      <a:dk1>
        <a:sysClr val="windowText" lastClr="000000"/>
      </a:dk1>
      <a:lt1>
        <a:sysClr val="window" lastClr="FFFFFF"/>
      </a:lt1>
      <a:dk2>
        <a:srgbClr val="1A366C"/>
      </a:dk2>
      <a:lt2>
        <a:srgbClr val="E7E6E6"/>
      </a:lt2>
      <a:accent1>
        <a:srgbClr val="1A366C"/>
      </a:accent1>
      <a:accent2>
        <a:srgbClr val="BF1E2D"/>
      </a:accent2>
      <a:accent3>
        <a:srgbClr val="336E92"/>
      </a:accent3>
      <a:accent4>
        <a:srgbClr val="FFC878"/>
      </a:accent4>
      <a:accent5>
        <a:srgbClr val="9EC4F5"/>
      </a:accent5>
      <a:accent6>
        <a:srgbClr val="7DD2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pageSetUpPr fitToPage="1"/>
  </sheetPr>
  <dimension ref="B13:N32"/>
  <sheetViews>
    <sheetView showGridLines="0" view="pageBreakPreview" zoomScale="70" zoomScaleNormal="100" zoomScaleSheetLayoutView="70" workbookViewId="0"/>
  </sheetViews>
  <sheetFormatPr defaultColWidth="8" defaultRowHeight="12.5"/>
  <cols>
    <col min="1" max="1" width="5.08203125" style="99" customWidth="1"/>
    <col min="2" max="3" width="8" style="99"/>
    <col min="4" max="4" width="1.5" style="99" customWidth="1"/>
    <col min="5" max="16384" width="8" style="99"/>
  </cols>
  <sheetData>
    <row r="13" spans="2:14" ht="12.4" customHeight="1">
      <c r="B13" s="833" t="str">
        <f>+'Historical Inputs'!L4 &amp; " - Pro Forma Summary"</f>
        <v>Target - Pro Forma Summary</v>
      </c>
      <c r="C13" s="833"/>
      <c r="D13" s="833"/>
      <c r="E13" s="833"/>
      <c r="F13" s="833"/>
      <c r="G13" s="833"/>
      <c r="H13" s="833"/>
      <c r="I13" s="833"/>
      <c r="J13" s="833"/>
      <c r="K13" s="833"/>
      <c r="L13" s="833"/>
      <c r="M13" s="833"/>
      <c r="N13" s="833"/>
    </row>
    <row r="14" spans="2:14" ht="12.4" customHeight="1">
      <c r="B14" s="833"/>
      <c r="C14" s="833"/>
      <c r="D14" s="833"/>
      <c r="E14" s="833"/>
      <c r="F14" s="833"/>
      <c r="G14" s="833"/>
      <c r="H14" s="833"/>
      <c r="I14" s="833"/>
      <c r="J14" s="833"/>
      <c r="K14" s="833"/>
      <c r="L14" s="833"/>
      <c r="M14" s="833"/>
      <c r="N14" s="833"/>
    </row>
    <row r="15" spans="2:14" ht="12.4" customHeight="1">
      <c r="B15" s="833"/>
      <c r="C15" s="833"/>
      <c r="D15" s="833"/>
      <c r="E15" s="833"/>
      <c r="F15" s="833"/>
      <c r="G15" s="833"/>
      <c r="H15" s="833"/>
      <c r="I15" s="833"/>
      <c r="J15" s="833"/>
      <c r="K15" s="833"/>
      <c r="L15" s="833"/>
      <c r="M15" s="833"/>
      <c r="N15" s="833"/>
    </row>
    <row r="16" spans="2:14" ht="12.4" customHeight="1">
      <c r="B16" s="833"/>
      <c r="C16" s="833"/>
      <c r="D16" s="833"/>
      <c r="E16" s="833"/>
      <c r="F16" s="833"/>
      <c r="G16" s="833"/>
      <c r="H16" s="833"/>
      <c r="I16" s="833"/>
      <c r="J16" s="833"/>
      <c r="K16" s="833"/>
      <c r="L16" s="833"/>
      <c r="M16" s="833"/>
      <c r="N16" s="833"/>
    </row>
    <row r="17" spans="2:14" ht="12.4" customHeight="1">
      <c r="B17" s="833"/>
      <c r="C17" s="833"/>
      <c r="D17" s="833"/>
      <c r="E17" s="833"/>
      <c r="F17" s="833"/>
      <c r="G17" s="833"/>
      <c r="H17" s="833"/>
      <c r="I17" s="833"/>
      <c r="J17" s="833"/>
      <c r="K17" s="833"/>
      <c r="L17" s="833"/>
      <c r="M17" s="833"/>
      <c r="N17" s="833"/>
    </row>
    <row r="19" spans="2:14" ht="17.5">
      <c r="B19" s="100" t="str">
        <f>+'Historical Inputs'!L6</f>
        <v>January 2023</v>
      </c>
      <c r="C19" s="101"/>
      <c r="D19" s="101"/>
      <c r="E19" s="101"/>
      <c r="F19" s="101"/>
      <c r="G19" s="101"/>
      <c r="H19" s="101"/>
      <c r="I19" s="101"/>
      <c r="J19" s="101"/>
      <c r="K19" s="101"/>
      <c r="L19" s="101"/>
      <c r="M19" s="101"/>
    </row>
    <row r="23" spans="2:14" ht="13">
      <c r="C23" s="623" t="s">
        <v>0</v>
      </c>
      <c r="D23" s="624"/>
      <c r="E23" s="624"/>
    </row>
    <row r="24" spans="2:14" ht="3" customHeight="1">
      <c r="C24" s="625"/>
      <c r="D24" s="626"/>
      <c r="E24" s="626"/>
    </row>
    <row r="25" spans="2:14">
      <c r="C25" s="627"/>
      <c r="E25" s="722" t="s">
        <v>1</v>
      </c>
    </row>
    <row r="26" spans="2:14" ht="4.1500000000000004" customHeight="1">
      <c r="C26"/>
      <c r="D26"/>
      <c r="E26" s="631"/>
    </row>
    <row r="27" spans="2:14" customFormat="1" ht="15.5">
      <c r="C27" s="628"/>
      <c r="D27" s="99"/>
      <c r="E27" s="722" t="s">
        <v>2</v>
      </c>
    </row>
    <row r="28" spans="2:14" ht="4.1500000000000004" customHeight="1">
      <c r="C28"/>
      <c r="D28"/>
      <c r="E28" s="631"/>
    </row>
    <row r="29" spans="2:14">
      <c r="C29" s="629"/>
      <c r="E29" s="722" t="s">
        <v>3</v>
      </c>
    </row>
    <row r="30" spans="2:14" ht="4.1500000000000004" customHeight="1">
      <c r="C30"/>
      <c r="D30"/>
      <c r="E30" s="631"/>
    </row>
    <row r="31" spans="2:14">
      <c r="C31" s="630"/>
      <c r="E31" s="722" t="s">
        <v>4</v>
      </c>
    </row>
    <row r="32" spans="2:14" ht="3" customHeight="1"/>
  </sheetData>
  <mergeCells count="1">
    <mergeCell ref="B13:N17"/>
  </mergeCells>
  <printOptions horizontalCentered="1"/>
  <pageMargins left="0.7" right="0.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pageSetUpPr fitToPage="1"/>
  </sheetPr>
  <dimension ref="A1:AA349"/>
  <sheetViews>
    <sheetView showGridLines="0" topLeftCell="B1" zoomScaleNormal="100" workbookViewId="0">
      <pane xSplit="4" ySplit="7" topLeftCell="F8" activePane="bottomRight" state="frozen"/>
      <selection pane="topRight" activeCell="N33" sqref="N33"/>
      <selection pane="bottomLeft" activeCell="N33" sqref="N33"/>
      <selection pane="bottomRight" activeCell="F8" sqref="F8"/>
    </sheetView>
  </sheetViews>
  <sheetFormatPr defaultColWidth="12.5" defaultRowHeight="12.5" outlineLevelRow="1"/>
  <cols>
    <col min="1" max="1" width="5.5" style="19" hidden="1" customWidth="1"/>
    <col min="2" max="2" width="4.58203125" style="264" customWidth="1"/>
    <col min="3" max="3" width="2.58203125" style="19" customWidth="1"/>
    <col min="4" max="4" width="31.75" style="19" customWidth="1"/>
    <col min="5" max="5" width="2.5" style="19" customWidth="1"/>
    <col min="6" max="6" width="11" style="19" customWidth="1"/>
    <col min="7" max="7" width="2.75" style="19" customWidth="1"/>
    <col min="8" max="8" width="11" style="19" customWidth="1"/>
    <col min="9" max="9" width="2.75" style="19" customWidth="1"/>
    <col min="10" max="10" width="11" style="19" customWidth="1"/>
    <col min="11" max="11" width="2.75" style="19" customWidth="1"/>
    <col min="12" max="12" width="12" style="19" bestFit="1" customWidth="1"/>
    <col min="13" max="13" width="2.75" style="19" customWidth="1"/>
    <col min="14" max="14" width="10.83203125" style="19" bestFit="1" customWidth="1"/>
    <col min="15" max="15" width="2.08203125" style="19" customWidth="1"/>
    <col min="16" max="16" width="15" style="19" bestFit="1" customWidth="1" collapsed="1"/>
    <col min="17" max="17" width="2.08203125" style="19" customWidth="1"/>
    <col min="18" max="18" width="5.58203125" style="19" customWidth="1"/>
    <col min="19" max="20" width="11.33203125" style="424" bestFit="1" customWidth="1"/>
    <col min="21" max="21" width="2.58203125" style="19" customWidth="1"/>
    <col min="22" max="22" width="83.5" style="19" bestFit="1" customWidth="1"/>
    <col min="23" max="23" width="12.5" style="19"/>
    <col min="24" max="24" width="15" style="19" bestFit="1" customWidth="1"/>
    <col min="25" max="25" width="2.75" style="19" customWidth="1"/>
    <col min="26" max="26" width="15" style="19" bestFit="1" customWidth="1"/>
    <col min="27" max="16384" width="12.5" style="19"/>
  </cols>
  <sheetData>
    <row r="1" spans="1:27" ht="13.5" customHeight="1">
      <c r="D1" s="34"/>
      <c r="E1" s="34"/>
      <c r="F1" s="34"/>
      <c r="G1" s="34"/>
      <c r="H1" s="34"/>
      <c r="I1" s="34"/>
      <c r="J1" s="34"/>
      <c r="K1" s="34"/>
      <c r="L1" s="34"/>
      <c r="M1" s="34"/>
      <c r="N1" s="34"/>
      <c r="O1" s="34"/>
      <c r="P1" s="34"/>
      <c r="Q1" s="34"/>
      <c r="R1" s="34"/>
      <c r="S1" s="419"/>
      <c r="T1" s="419"/>
      <c r="X1" s="34"/>
      <c r="Y1" s="34"/>
      <c r="Z1" s="34"/>
    </row>
    <row r="2" spans="1:27" ht="16" thickBot="1">
      <c r="D2" s="420" t="str">
        <f>+'Historical Inputs'!L4 &amp; " - Pro Forma Financial Summary"</f>
        <v>Target - Pro Forma Financial Summary</v>
      </c>
      <c r="E2" s="421"/>
      <c r="F2" s="421"/>
      <c r="G2" s="420"/>
      <c r="H2" s="421"/>
      <c r="I2" s="420"/>
      <c r="J2" s="421"/>
      <c r="K2" s="421"/>
      <c r="L2" s="421"/>
      <c r="M2" s="421"/>
      <c r="N2" s="421"/>
      <c r="O2" s="421"/>
      <c r="P2" s="421"/>
      <c r="Q2" s="421"/>
      <c r="R2" s="421"/>
      <c r="S2" s="422"/>
      <c r="T2" s="422"/>
      <c r="U2" s="421"/>
      <c r="V2" s="423"/>
      <c r="X2" s="421"/>
      <c r="Y2" s="420"/>
      <c r="Z2" s="421"/>
    </row>
    <row r="3" spans="1:27">
      <c r="R3" s="22"/>
      <c r="U3" s="425"/>
      <c r="V3" s="426"/>
    </row>
    <row r="4" spans="1:27" ht="8.25" customHeight="1">
      <c r="D4" s="22"/>
      <c r="E4" s="46"/>
      <c r="F4" s="46"/>
      <c r="G4" s="22"/>
      <c r="H4" s="22"/>
      <c r="I4" s="22"/>
      <c r="J4" s="22"/>
      <c r="K4" s="22"/>
      <c r="L4" s="22"/>
      <c r="M4" s="22"/>
      <c r="N4" s="22"/>
      <c r="O4" s="22"/>
      <c r="P4" s="22"/>
      <c r="Q4" s="22"/>
      <c r="R4" s="284"/>
      <c r="X4" s="22"/>
      <c r="Y4" s="22"/>
      <c r="Z4" s="22"/>
    </row>
    <row r="5" spans="1:27" ht="15.5">
      <c r="D5" s="416"/>
      <c r="E5" s="20"/>
      <c r="F5" s="427" t="s">
        <v>5</v>
      </c>
      <c r="G5" s="427"/>
      <c r="H5" s="427"/>
      <c r="I5" s="427"/>
      <c r="J5" s="427"/>
      <c r="K5" s="20"/>
      <c r="L5" s="622"/>
      <c r="M5" s="20"/>
      <c r="N5" s="427" t="s">
        <v>6</v>
      </c>
      <c r="O5" s="427"/>
      <c r="P5" s="427"/>
      <c r="Q5" s="79"/>
      <c r="R5" s="46"/>
      <c r="S5" s="20" t="s">
        <v>7</v>
      </c>
      <c r="T5" s="20" t="s">
        <v>6</v>
      </c>
      <c r="U5" s="220"/>
      <c r="V5" s="428"/>
      <c r="X5" s="558" t="s">
        <v>8</v>
      </c>
      <c r="Y5" s="302"/>
      <c r="Z5" s="559"/>
    </row>
    <row r="6" spans="1:27" ht="17.25" customHeight="1">
      <c r="D6" s="416"/>
      <c r="E6" s="206"/>
      <c r="F6" s="207">
        <v>2019</v>
      </c>
      <c r="G6" s="79"/>
      <c r="H6" s="207">
        <f>F6+1</f>
        <v>2020</v>
      </c>
      <c r="I6" s="79"/>
      <c r="J6" s="207">
        <f>+H6+1</f>
        <v>2021</v>
      </c>
      <c r="K6" s="20"/>
      <c r="L6" s="616" t="str">
        <f>+'Historical Inputs'!$L$5</f>
        <v>LTM 12/31/2022</v>
      </c>
      <c r="M6" s="20"/>
      <c r="N6" s="208" t="s">
        <v>9</v>
      </c>
      <c r="O6" s="20"/>
      <c r="P6" s="208" t="str">
        <f>+L6</f>
        <v>LTM 12/31/2022</v>
      </c>
      <c r="Q6" s="79"/>
      <c r="R6" s="46"/>
      <c r="S6" s="208" t="s">
        <v>10</v>
      </c>
      <c r="T6" s="208" t="s">
        <v>10</v>
      </c>
      <c r="U6" s="220"/>
      <c r="V6" s="221" t="s">
        <v>11</v>
      </c>
      <c r="X6" s="560" t="str">
        <f>+P6</f>
        <v>LTM 12/31/2022</v>
      </c>
      <c r="Y6" s="501"/>
      <c r="Z6" s="561" t="s">
        <v>12</v>
      </c>
    </row>
    <row r="7" spans="1:27" s="46" customFormat="1" ht="5.25" customHeight="1">
      <c r="A7" s="744"/>
      <c r="B7" s="264"/>
      <c r="C7" s="744"/>
      <c r="D7" s="479"/>
      <c r="F7" s="480"/>
      <c r="G7" s="480"/>
      <c r="H7" s="65"/>
      <c r="I7" s="480"/>
      <c r="J7" s="65"/>
      <c r="K7" s="480"/>
      <c r="L7" s="65"/>
      <c r="M7" s="480"/>
      <c r="N7" s="481"/>
      <c r="P7" s="65"/>
      <c r="S7" s="482"/>
      <c r="T7" s="482"/>
      <c r="V7" s="744"/>
      <c r="X7" s="65"/>
      <c r="Y7" s="480"/>
      <c r="Z7" s="65"/>
    </row>
    <row r="8" spans="1:27" ht="13.5" customHeight="1">
      <c r="A8" s="215">
        <v>100</v>
      </c>
      <c r="B8" s="408">
        <v>100</v>
      </c>
      <c r="C8" s="744"/>
      <c r="D8" s="417" t="str">
        <f>+VLOOKUP(B8,'Account Mapping'!B:C,2,FALSE)</f>
        <v>Commission Income</v>
      </c>
      <c r="E8" s="429"/>
      <c r="F8" s="65">
        <f>+SUMIFS('Historical Inputs'!N:N,'Historical Inputs'!$D:$D,'Pro Forma Financial Model'!$D:$D)</f>
        <v>1478981.6700000002</v>
      </c>
      <c r="G8" s="72"/>
      <c r="H8" s="65">
        <f>+SUMIFS('Historical Inputs'!P:P,'Historical Inputs'!$D:$D,'Pro Forma Financial Model'!$D:$D)</f>
        <v>1936924.17</v>
      </c>
      <c r="I8" s="72"/>
      <c r="J8" s="65">
        <f>+SUMIFS('Historical Inputs'!R:R,'Historical Inputs'!$D:$D,'Pro Forma Financial Model'!$D:$D)</f>
        <v>1941721.3800000001</v>
      </c>
      <c r="K8" s="72"/>
      <c r="L8" s="65">
        <f>+SUMIFS('Historical Inputs'!T:T,'Historical Inputs'!$D:$D,'Pro Forma Financial Model'!$D:$D)</f>
        <v>1959345.06</v>
      </c>
      <c r="M8" s="72"/>
      <c r="N8" s="526">
        <v>0</v>
      </c>
      <c r="O8" s="606"/>
      <c r="P8" s="608">
        <f>L8+N8</f>
        <v>1959345.06</v>
      </c>
      <c r="Q8" s="33"/>
      <c r="R8" s="46"/>
      <c r="S8" s="726">
        <f>+L8/$L$20</f>
        <v>0.99955739496142215</v>
      </c>
      <c r="T8" s="726">
        <f>+P8/$P$20</f>
        <v>0.99955739496142215</v>
      </c>
      <c r="U8" s="430"/>
      <c r="X8" s="73"/>
      <c r="Y8" s="178"/>
      <c r="Z8" s="359">
        <f>+X8-P8</f>
        <v>-1959345.06</v>
      </c>
      <c r="AA8" s="178"/>
    </row>
    <row r="9" spans="1:27" ht="13.5" customHeight="1">
      <c r="A9" s="215">
        <v>200</v>
      </c>
      <c r="B9" s="408">
        <v>200</v>
      </c>
      <c r="C9" s="744"/>
      <c r="D9" s="417" t="str">
        <f>+VLOOKUP(B9,'Account Mapping'!B:C,2,FALSE)</f>
        <v>Fee Income</v>
      </c>
      <c r="E9" s="429"/>
      <c r="F9" s="490">
        <f>+SUMIFS('Historical Inputs'!N:N,'Historical Inputs'!$D:$D,'Pro Forma Financial Model'!$D:$D)</f>
        <v>0</v>
      </c>
      <c r="H9" s="493">
        <f>+SUMIFS('Historical Inputs'!P:P,'Historical Inputs'!$D:$D,'Pro Forma Financial Model'!$D:$D)</f>
        <v>0</v>
      </c>
      <c r="I9" s="178"/>
      <c r="J9" s="493">
        <f>+SUMIFS('Historical Inputs'!R:R,'Historical Inputs'!$D:$D,'Pro Forma Financial Model'!$D:$D)</f>
        <v>0</v>
      </c>
      <c r="K9" s="178"/>
      <c r="L9" s="493">
        <f>+SUMIFS('Historical Inputs'!T:T,'Historical Inputs'!$D:$D,'Pro Forma Financial Model'!$D:$D)</f>
        <v>867.6</v>
      </c>
      <c r="M9" s="178"/>
      <c r="N9" s="536">
        <v>0</v>
      </c>
      <c r="O9" s="570"/>
      <c r="P9" s="494">
        <f>L9+N9</f>
        <v>867.6</v>
      </c>
      <c r="Q9" s="33"/>
      <c r="R9" s="72"/>
      <c r="S9" s="726">
        <f>+L9/$L$20</f>
        <v>4.4260503857780409E-4</v>
      </c>
      <c r="T9" s="726">
        <f>+P9/$P$20</f>
        <v>4.4260503857780409E-4</v>
      </c>
      <c r="U9" s="430"/>
      <c r="X9" s="493"/>
      <c r="Y9" s="178"/>
      <c r="Z9" s="494">
        <f>+X9-P9</f>
        <v>-867.6</v>
      </c>
      <c r="AA9" s="178"/>
    </row>
    <row r="10" spans="1:27" ht="6" customHeight="1">
      <c r="A10" s="744"/>
      <c r="B10" s="408"/>
      <c r="C10" s="744"/>
      <c r="D10" s="417"/>
      <c r="E10" s="429"/>
      <c r="F10" s="549"/>
      <c r="H10" s="571"/>
      <c r="I10" s="178"/>
      <c r="J10" s="571"/>
      <c r="K10" s="178"/>
      <c r="L10" s="571"/>
      <c r="M10" s="178"/>
      <c r="N10" s="550"/>
      <c r="O10" s="570"/>
      <c r="P10" s="571"/>
      <c r="Q10" s="33"/>
      <c r="R10" s="72"/>
      <c r="S10" s="726"/>
      <c r="T10" s="726"/>
      <c r="U10" s="430"/>
      <c r="X10" s="571"/>
      <c r="Y10" s="178"/>
      <c r="Z10" s="571"/>
      <c r="AA10" s="178"/>
    </row>
    <row r="11" spans="1:27" s="34" customFormat="1" ht="18" customHeight="1">
      <c r="B11" s="265"/>
      <c r="D11" s="255" t="s">
        <v>13</v>
      </c>
      <c r="E11" s="483"/>
      <c r="F11" s="256">
        <f>SUM(F8:F9)</f>
        <v>1478981.6700000002</v>
      </c>
      <c r="G11" s="257"/>
      <c r="H11" s="256">
        <f>SUM(H8:H9)</f>
        <v>1936924.17</v>
      </c>
      <c r="I11" s="602"/>
      <c r="J11" s="256">
        <f>SUM(J8:J9)</f>
        <v>1941721.3800000001</v>
      </c>
      <c r="K11" s="258"/>
      <c r="L11" s="256">
        <f>SUM(L8:L9)</f>
        <v>1960212.6600000001</v>
      </c>
      <c r="M11" s="258"/>
      <c r="N11" s="256">
        <f>SUM(N8:N9)</f>
        <v>0</v>
      </c>
      <c r="O11" s="603"/>
      <c r="P11" s="604">
        <f>SUM(P8:P9)</f>
        <v>1960212.6600000001</v>
      </c>
      <c r="Q11" s="36"/>
      <c r="R11" s="205"/>
      <c r="S11" s="727">
        <f>+L11/$L$20</f>
        <v>1</v>
      </c>
      <c r="T11" s="727">
        <f>+P11/$P$20</f>
        <v>1</v>
      </c>
      <c r="V11" s="19"/>
      <c r="W11" s="46"/>
      <c r="X11" s="583">
        <f>SUM(X8:X9)</f>
        <v>0</v>
      </c>
      <c r="Y11" s="572"/>
      <c r="Z11" s="574">
        <f>SUM(Z8:Z9)</f>
        <v>-1960212.6600000001</v>
      </c>
      <c r="AA11" s="584"/>
    </row>
    <row r="12" spans="1:27" ht="3" customHeight="1">
      <c r="E12" s="33"/>
      <c r="F12" s="32"/>
      <c r="H12" s="570"/>
      <c r="I12" s="178"/>
      <c r="J12" s="570"/>
      <c r="K12" s="178"/>
      <c r="L12" s="570"/>
      <c r="M12" s="178"/>
      <c r="N12" s="570"/>
      <c r="O12" s="570"/>
      <c r="P12" s="570"/>
      <c r="Q12" s="33"/>
      <c r="R12" s="33"/>
      <c r="S12" s="728"/>
      <c r="T12" s="728"/>
      <c r="X12" s="570"/>
      <c r="Y12" s="178"/>
      <c r="Z12" s="570"/>
      <c r="AA12" s="178"/>
    </row>
    <row r="13" spans="1:27" ht="13.5" customHeight="1">
      <c r="A13" s="215">
        <v>300</v>
      </c>
      <c r="B13" s="408">
        <v>300</v>
      </c>
      <c r="C13" s="744"/>
      <c r="D13" s="417" t="str">
        <f>+VLOOKUP(B13,'Account Mapping'!B:C,2,FALSE)</f>
        <v>Contingent Income</v>
      </c>
      <c r="E13" s="429"/>
      <c r="F13" s="73">
        <f>+SUMIFS('Historical Inputs'!N:N,'Historical Inputs'!$D:$D,'Pro Forma Financial Model'!$D:$D)</f>
        <v>0</v>
      </c>
      <c r="G13" s="72"/>
      <c r="H13" s="73">
        <f>+SUMIFS('Historical Inputs'!P:P,'Historical Inputs'!$D:$D,'Pro Forma Financial Model'!$D:$D)</f>
        <v>0</v>
      </c>
      <c r="I13" s="178"/>
      <c r="J13" s="73">
        <f>+SUMIFS('Historical Inputs'!R:R,'Historical Inputs'!$D:$D,'Pro Forma Financial Model'!$D:$D)</f>
        <v>0</v>
      </c>
      <c r="K13" s="178"/>
      <c r="L13" s="73">
        <f>+SUMIFS('Historical Inputs'!T:T,'Historical Inputs'!$D:$D,'Pro Forma Financial Model'!$D:$D)</f>
        <v>0</v>
      </c>
      <c r="M13" s="178"/>
      <c r="N13" s="530">
        <v>0</v>
      </c>
      <c r="O13" s="569"/>
      <c r="P13" s="359">
        <f>L13+N13</f>
        <v>0</v>
      </c>
      <c r="Q13" s="33"/>
      <c r="R13" s="46"/>
      <c r="S13" s="726">
        <f>+L13/$L$20</f>
        <v>0</v>
      </c>
      <c r="T13" s="726">
        <f>+P13/$P$20</f>
        <v>0</v>
      </c>
      <c r="U13" s="430"/>
      <c r="X13" s="73"/>
      <c r="Y13" s="178"/>
      <c r="Z13" s="359">
        <f t="shared" ref="Z13:Z14" si="0">+X13-P13</f>
        <v>0</v>
      </c>
      <c r="AA13" s="178"/>
    </row>
    <row r="14" spans="1:27" ht="14.25" customHeight="1">
      <c r="A14" s="215">
        <v>400</v>
      </c>
      <c r="B14" s="408">
        <v>400</v>
      </c>
      <c r="C14" s="744"/>
      <c r="D14" s="417" t="str">
        <f>+VLOOKUP(B14,'Account Mapping'!B:C,2,FALSE)</f>
        <v>Other Income</v>
      </c>
      <c r="E14" s="433"/>
      <c r="F14" s="490">
        <f>+SUMIFS('Historical Inputs'!N:N,'Historical Inputs'!$D:$D,'Pro Forma Financial Model'!$D:$D)</f>
        <v>0</v>
      </c>
      <c r="G14" s="102"/>
      <c r="H14" s="493">
        <f>+SUMIFS('Historical Inputs'!P:P,'Historical Inputs'!$D:$D,'Pro Forma Financial Model'!$D:$D)</f>
        <v>156140</v>
      </c>
      <c r="I14" s="178"/>
      <c r="J14" s="493">
        <f>+SUMIFS('Historical Inputs'!R:R,'Historical Inputs'!$D:$D,'Pro Forma Financial Model'!$D:$D)</f>
        <v>0</v>
      </c>
      <c r="K14" s="178"/>
      <c r="L14" s="493">
        <f>+SUMIFS('Historical Inputs'!T:T,'Historical Inputs'!$D:$D,'Pro Forma Financial Model'!$D:$D)</f>
        <v>0</v>
      </c>
      <c r="M14" s="178"/>
      <c r="N14" s="536">
        <v>0</v>
      </c>
      <c r="O14" s="569"/>
      <c r="P14" s="494">
        <f>L14+N14</f>
        <v>0</v>
      </c>
      <c r="Q14" s="33"/>
      <c r="R14" s="33"/>
      <c r="S14" s="726">
        <f>+L14/$L$20</f>
        <v>0</v>
      </c>
      <c r="T14" s="726">
        <f>+P14/$P$20</f>
        <v>0</v>
      </c>
      <c r="W14" s="46"/>
      <c r="X14" s="493"/>
      <c r="Y14" s="178"/>
      <c r="Z14" s="494">
        <f t="shared" si="0"/>
        <v>0</v>
      </c>
      <c r="AA14" s="178"/>
    </row>
    <row r="15" spans="1:27" ht="6" customHeight="1">
      <c r="E15" s="433"/>
      <c r="F15" s="549"/>
      <c r="G15" s="102"/>
      <c r="H15" s="571"/>
      <c r="I15" s="178"/>
      <c r="J15" s="571"/>
      <c r="K15" s="178"/>
      <c r="L15" s="571"/>
      <c r="M15" s="178"/>
      <c r="N15" s="575"/>
      <c r="O15" s="569"/>
      <c r="P15" s="571"/>
      <c r="Q15" s="33"/>
      <c r="R15" s="33"/>
      <c r="S15" s="728"/>
      <c r="T15" s="728"/>
      <c r="W15" s="46"/>
      <c r="X15" s="571"/>
      <c r="Y15" s="178"/>
      <c r="Z15" s="571"/>
      <c r="AA15" s="178"/>
    </row>
    <row r="16" spans="1:27" s="34" customFormat="1" ht="18" customHeight="1">
      <c r="B16" s="265"/>
      <c r="D16" s="255" t="s">
        <v>14</v>
      </c>
      <c r="E16" s="483"/>
      <c r="F16" s="256">
        <f>SUM(F11:F14)</f>
        <v>1478981.6700000002</v>
      </c>
      <c r="G16" s="257"/>
      <c r="H16" s="256">
        <f>SUM(H11:H14)</f>
        <v>2093064.17</v>
      </c>
      <c r="I16" s="602"/>
      <c r="J16" s="256">
        <f>SUM(J11:J14)</f>
        <v>1941721.3800000001</v>
      </c>
      <c r="K16" s="258"/>
      <c r="L16" s="256">
        <f>SUM(L11:L14)</f>
        <v>1960212.6600000001</v>
      </c>
      <c r="M16" s="258"/>
      <c r="N16" s="256">
        <f>SUM(N11:N14)</f>
        <v>0</v>
      </c>
      <c r="O16" s="603"/>
      <c r="P16" s="604">
        <f>SUM(P11:P14)</f>
        <v>1960212.6600000001</v>
      </c>
      <c r="Q16" s="36"/>
      <c r="R16" s="205"/>
      <c r="S16" s="727">
        <f>+L16/$L$20</f>
        <v>1</v>
      </c>
      <c r="T16" s="727">
        <f>+P16/$P$20</f>
        <v>1</v>
      </c>
      <c r="V16" s="19"/>
      <c r="W16" s="46"/>
      <c r="X16" s="583">
        <f>SUM(X11:X14)</f>
        <v>0</v>
      </c>
      <c r="Y16" s="572"/>
      <c r="Z16" s="574">
        <f>SUM(Z11:Z14)</f>
        <v>-1960212.6600000001</v>
      </c>
      <c r="AA16" s="584"/>
    </row>
    <row r="17" spans="1:27" s="46" customFormat="1" ht="5.25" customHeight="1">
      <c r="A17" s="744"/>
      <c r="B17" s="264"/>
      <c r="C17" s="744"/>
      <c r="D17" s="484"/>
      <c r="H17" s="576"/>
      <c r="I17" s="576"/>
      <c r="J17" s="576"/>
      <c r="K17" s="576"/>
      <c r="L17" s="576"/>
      <c r="M17" s="576"/>
      <c r="N17" s="576"/>
      <c r="O17" s="576"/>
      <c r="P17" s="576"/>
      <c r="S17" s="729"/>
      <c r="T17" s="729"/>
      <c r="V17" s="19"/>
      <c r="X17" s="576"/>
      <c r="Y17" s="576"/>
      <c r="Z17" s="576"/>
      <c r="AA17" s="576"/>
    </row>
    <row r="18" spans="1:27" ht="14.25" customHeight="1">
      <c r="A18" s="215">
        <v>500</v>
      </c>
      <c r="B18" s="408">
        <v>500</v>
      </c>
      <c r="D18" s="417" t="str">
        <f>+VLOOKUP(A18,'Account Mapping'!B:C,2,FALSE)</f>
        <v>Less: Outside Commissions</v>
      </c>
      <c r="E18" s="31"/>
      <c r="F18" s="490">
        <f>+SUMIFS('Historical Inputs'!N:N,'Historical Inputs'!$D:$D,'Pro Forma Financial Model'!$D:$D)</f>
        <v>0</v>
      </c>
      <c r="G18" s="102"/>
      <c r="H18" s="493">
        <f>+SUMIFS('Historical Inputs'!P:P,'Historical Inputs'!$D:$D,'Pro Forma Financial Model'!$D:$D)</f>
        <v>0</v>
      </c>
      <c r="I18" s="178"/>
      <c r="J18" s="493">
        <f>+SUMIFS('Historical Inputs'!R:R,'Historical Inputs'!$D:$D,'Pro Forma Financial Model'!$D:$D)</f>
        <v>0</v>
      </c>
      <c r="K18" s="178"/>
      <c r="L18" s="493">
        <f>+SUMIFS('Historical Inputs'!T:T,'Historical Inputs'!$D:$D,'Pro Forma Financial Model'!$D:$D)</f>
        <v>0</v>
      </c>
      <c r="M18" s="178"/>
      <c r="N18" s="536">
        <v>0</v>
      </c>
      <c r="O18" s="570"/>
      <c r="P18" s="494">
        <f>L18+N18</f>
        <v>0</v>
      </c>
      <c r="Q18" s="33"/>
      <c r="R18" s="33"/>
      <c r="S18" s="730">
        <f>+L18/$L$20</f>
        <v>0</v>
      </c>
      <c r="T18" s="730">
        <f>+P18/$P$20</f>
        <v>0</v>
      </c>
      <c r="W18" s="46"/>
      <c r="X18" s="493"/>
      <c r="Y18" s="178"/>
      <c r="Z18" s="359">
        <f>+X18-P18</f>
        <v>0</v>
      </c>
      <c r="AA18" s="178"/>
    </row>
    <row r="19" spans="1:27" ht="5.25" customHeight="1">
      <c r="E19" s="46"/>
      <c r="F19" s="551"/>
      <c r="H19" s="577"/>
      <c r="I19" s="178"/>
      <c r="J19" s="577"/>
      <c r="K19" s="178"/>
      <c r="L19" s="577"/>
      <c r="M19" s="178"/>
      <c r="N19" s="550"/>
      <c r="O19" s="570"/>
      <c r="P19" s="577"/>
      <c r="Q19" s="33"/>
      <c r="R19" s="33"/>
      <c r="S19" s="728"/>
      <c r="T19" s="728"/>
      <c r="W19" s="46"/>
      <c r="X19" s="577"/>
      <c r="Y19" s="178"/>
      <c r="Z19" s="577"/>
      <c r="AA19" s="178"/>
    </row>
    <row r="20" spans="1:27" s="34" customFormat="1" ht="18" customHeight="1">
      <c r="B20" s="265"/>
      <c r="D20" s="477" t="s">
        <v>15</v>
      </c>
      <c r="E20" s="252"/>
      <c r="F20" s="372">
        <f>+F16-F18</f>
        <v>1478981.6700000002</v>
      </c>
      <c r="G20" s="254"/>
      <c r="H20" s="372">
        <f>+H16-H18</f>
        <v>2093064.17</v>
      </c>
      <c r="I20" s="605"/>
      <c r="J20" s="372">
        <f>+J16-J18</f>
        <v>1941721.3800000001</v>
      </c>
      <c r="K20" s="252"/>
      <c r="L20" s="372">
        <f>+L16-L18</f>
        <v>1960212.6600000001</v>
      </c>
      <c r="M20" s="252"/>
      <c r="N20" s="372">
        <f>+N16-N18</f>
        <v>0</v>
      </c>
      <c r="O20" s="253"/>
      <c r="P20" s="376">
        <f>+P16-P18</f>
        <v>1960212.6600000001</v>
      </c>
      <c r="Q20" s="46"/>
      <c r="R20" s="205"/>
      <c r="S20" s="727">
        <f>+L20/$L$20</f>
        <v>1</v>
      </c>
      <c r="T20" s="727">
        <f>+P20/$P$20</f>
        <v>1</v>
      </c>
      <c r="V20" s="434"/>
      <c r="W20" s="46"/>
      <c r="X20" s="585">
        <f>+X16-X18</f>
        <v>0</v>
      </c>
      <c r="Y20" s="578"/>
      <c r="Z20" s="580">
        <f>+Z16-Z18</f>
        <v>-1960212.6600000001</v>
      </c>
      <c r="AA20" s="584"/>
    </row>
    <row r="21" spans="1:27" ht="3" customHeight="1">
      <c r="F21" s="32"/>
      <c r="H21" s="570"/>
      <c r="I21" s="178"/>
      <c r="J21" s="570"/>
      <c r="K21" s="178"/>
      <c r="L21" s="570"/>
      <c r="M21" s="178"/>
      <c r="N21" s="570"/>
      <c r="O21" s="570"/>
      <c r="P21" s="570" t="s">
        <v>16</v>
      </c>
      <c r="Q21" s="33"/>
      <c r="R21" s="33"/>
      <c r="S21" s="728"/>
      <c r="T21" s="728"/>
      <c r="W21" s="46"/>
      <c r="X21" s="570"/>
      <c r="Y21" s="178"/>
      <c r="Z21" s="570"/>
      <c r="AA21" s="178"/>
    </row>
    <row r="22" spans="1:27" ht="13.5" customHeight="1">
      <c r="A22" s="215">
        <v>1000</v>
      </c>
      <c r="B22" s="408">
        <v>1000</v>
      </c>
      <c r="D22" s="417" t="str">
        <f>+VLOOKUP(B22,'Account Mapping'!B:C,2,FALSE)</f>
        <v>Salaries &amp; Wages</v>
      </c>
      <c r="E22" s="200"/>
      <c r="F22" s="65">
        <f>+SUMIFS('Historical Inputs'!N:N,'Historical Inputs'!$D:$D,'Pro Forma Financial Model'!$D:$D)</f>
        <v>479773.63999999996</v>
      </c>
      <c r="G22" s="155"/>
      <c r="H22" s="65">
        <f>+SUMIFS('Historical Inputs'!P:P,'Historical Inputs'!$D:$D,'Pro Forma Financial Model'!$D:$D)</f>
        <v>772826.06</v>
      </c>
      <c r="I22" s="72"/>
      <c r="J22" s="65">
        <f>+SUMIFS('Historical Inputs'!R:R,'Historical Inputs'!$D:$D,'Pro Forma Financial Model'!$D:$D)</f>
        <v>685945.42999999993</v>
      </c>
      <c r="K22" s="201"/>
      <c r="L22" s="65">
        <f>+SUMIFS('Historical Inputs'!T:T,'Historical Inputs'!$D:$D,'Pro Forma Financial Model'!$D:$D)</f>
        <v>574202.44999999995</v>
      </c>
      <c r="M22" s="201"/>
      <c r="N22" s="347">
        <f>P22-L22</f>
        <v>-75004.449999999953</v>
      </c>
      <c r="O22" s="606"/>
      <c r="P22" s="607">
        <f>+'Salary &amp; Benefits'!AW26-'Salary &amp; Benefits'!AS26</f>
        <v>499198</v>
      </c>
      <c r="Q22" s="72"/>
      <c r="R22" s="46"/>
      <c r="S22" s="726">
        <f t="shared" ref="S22:S27" si="1">+L22/$L$20</f>
        <v>0.2929286509148451</v>
      </c>
      <c r="T22" s="726">
        <f t="shared" ref="T22:T27" si="2">+P22/$P$20</f>
        <v>0.25466522596583985</v>
      </c>
      <c r="V22" s="72"/>
      <c r="W22" s="46"/>
      <c r="X22" s="73"/>
      <c r="Y22" s="178"/>
      <c r="Z22" s="359">
        <f t="shared" ref="Z22:Z27" si="3">+X22-P22</f>
        <v>-499198</v>
      </c>
      <c r="AA22" s="178"/>
    </row>
    <row r="23" spans="1:27" ht="13.5" customHeight="1">
      <c r="A23" s="215">
        <v>1100</v>
      </c>
      <c r="B23" s="408">
        <v>1100</v>
      </c>
      <c r="D23" s="417" t="str">
        <f>+VLOOKUP(B23,'Account Mapping'!B:C,2,FALSE)</f>
        <v>Commissions</v>
      </c>
      <c r="E23" s="200"/>
      <c r="F23" s="73">
        <f>+SUMIFS('Historical Inputs'!N:N,'Historical Inputs'!$D:$D,'Pro Forma Financial Model'!$D:$D)</f>
        <v>232906.43</v>
      </c>
      <c r="G23" s="154"/>
      <c r="H23" s="73">
        <f>+SUMIFS('Historical Inputs'!P:P,'Historical Inputs'!$D:$D,'Pro Forma Financial Model'!$D:$D)</f>
        <v>66608.679999999993</v>
      </c>
      <c r="I23" s="178"/>
      <c r="J23" s="73">
        <f>+SUMIFS('Historical Inputs'!R:R,'Historical Inputs'!$D:$D,'Pro Forma Financial Model'!$D:$D)</f>
        <v>48821.3</v>
      </c>
      <c r="K23" s="581"/>
      <c r="L23" s="73">
        <f>+SUMIFS('Historical Inputs'!T:T,'Historical Inputs'!$D:$D,'Pro Forma Financial Model'!$D:$D)</f>
        <v>51722.92</v>
      </c>
      <c r="M23" s="581"/>
      <c r="N23" s="360">
        <f>P23-L23</f>
        <v>326120.08</v>
      </c>
      <c r="O23" s="73"/>
      <c r="P23" s="538">
        <f>+'Salary &amp; Benefits'!AS26</f>
        <v>377843</v>
      </c>
      <c r="Q23" s="33"/>
      <c r="R23" s="46"/>
      <c r="S23" s="726">
        <f t="shared" si="1"/>
        <v>2.6386381975514836E-2</v>
      </c>
      <c r="T23" s="726">
        <f t="shared" si="2"/>
        <v>0.19275612677657125</v>
      </c>
      <c r="V23" s="72"/>
      <c r="W23" s="46"/>
      <c r="X23" s="73"/>
      <c r="Y23" s="178"/>
      <c r="Z23" s="359">
        <f t="shared" si="3"/>
        <v>-377843</v>
      </c>
      <c r="AA23" s="178"/>
    </row>
    <row r="24" spans="1:27" ht="13.5" customHeight="1">
      <c r="A24" s="215">
        <v>1200</v>
      </c>
      <c r="B24" s="408">
        <v>1200</v>
      </c>
      <c r="D24" s="417" t="str">
        <f>+VLOOKUP(B24,'Account Mapping'!B:C,2,FALSE)</f>
        <v>Benefits</v>
      </c>
      <c r="E24" s="31"/>
      <c r="F24" s="73">
        <f>+SUMIFS('Historical Inputs'!N:N,'Historical Inputs'!$D:$D,'Pro Forma Financial Model'!$D:$D)</f>
        <v>16000</v>
      </c>
      <c r="G24" s="154"/>
      <c r="H24" s="73">
        <f>+SUMIFS('Historical Inputs'!P:P,'Historical Inputs'!$D:$D,'Pro Forma Financial Model'!$D:$D)</f>
        <v>24000</v>
      </c>
      <c r="I24" s="178"/>
      <c r="J24" s="73">
        <f>+SUMIFS('Historical Inputs'!R:R,'Historical Inputs'!$D:$D,'Pro Forma Financial Model'!$D:$D)</f>
        <v>25250</v>
      </c>
      <c r="K24" s="581"/>
      <c r="L24" s="73">
        <f>+SUMIFS('Historical Inputs'!T:T,'Historical Inputs'!$D:$D,'Pro Forma Financial Model'!$D:$D)</f>
        <v>25500</v>
      </c>
      <c r="M24" s="581"/>
      <c r="N24" s="360">
        <f>P24-L24</f>
        <v>46382.738100000002</v>
      </c>
      <c r="O24" s="73"/>
      <c r="P24" s="538">
        <f>+'Salary &amp; Benefits'!BA26-P25</f>
        <v>71882.738100000002</v>
      </c>
      <c r="Q24" s="46"/>
      <c r="R24" s="46"/>
      <c r="S24" s="726">
        <f t="shared" si="1"/>
        <v>1.3008792627632553E-2</v>
      </c>
      <c r="T24" s="726">
        <f t="shared" si="2"/>
        <v>3.6670887586247911E-2</v>
      </c>
      <c r="V24" s="72"/>
      <c r="W24" s="46"/>
      <c r="X24" s="73"/>
      <c r="Y24" s="178"/>
      <c r="Z24" s="359">
        <f t="shared" si="3"/>
        <v>-71882.738100000002</v>
      </c>
      <c r="AA24" s="178"/>
    </row>
    <row r="25" spans="1:27" ht="13.5" customHeight="1">
      <c r="B25" s="408">
        <v>1250</v>
      </c>
      <c r="D25" s="417" t="str">
        <f>+VLOOKUP(B25,'Account Mapping'!B:C,2,FALSE)</f>
        <v>Retirement</v>
      </c>
      <c r="E25" s="31"/>
      <c r="F25" s="73">
        <f>+SUMIFS('Historical Inputs'!N:N,'Historical Inputs'!$D:$D,'Pro Forma Financial Model'!$D:$D)</f>
        <v>32286.880000000001</v>
      </c>
      <c r="G25" s="154"/>
      <c r="H25" s="73">
        <f>+SUMIFS('Historical Inputs'!P:P,'Historical Inputs'!$D:$D,'Pro Forma Financial Model'!$D:$D)</f>
        <v>23349.11</v>
      </c>
      <c r="I25" s="178"/>
      <c r="J25" s="73">
        <f>+SUMIFS('Historical Inputs'!R:R,'Historical Inputs'!$D:$D,'Pro Forma Financial Model'!$D:$D)</f>
        <v>25608.3</v>
      </c>
      <c r="K25" s="581"/>
      <c r="L25" s="73">
        <f>+SUMIFS('Historical Inputs'!T:T,'Historical Inputs'!$D:$D,'Pro Forma Financial Model'!$D:$D)</f>
        <v>25386.5</v>
      </c>
      <c r="M25" s="581"/>
      <c r="N25" s="360">
        <f>P25-L25</f>
        <v>9695.14</v>
      </c>
      <c r="O25" s="73"/>
      <c r="P25" s="538">
        <f>+'Salary &amp; Benefits'!BN26</f>
        <v>35081.64</v>
      </c>
      <c r="Q25" s="46"/>
      <c r="R25" s="46"/>
      <c r="S25" s="726">
        <f t="shared" si="1"/>
        <v>1.2950890746721327E-2</v>
      </c>
      <c r="T25" s="726">
        <f t="shared" si="2"/>
        <v>1.7896854109696443E-2</v>
      </c>
      <c r="V25" s="72"/>
      <c r="W25" s="46"/>
      <c r="X25" s="73"/>
      <c r="Y25" s="178"/>
      <c r="Z25" s="359">
        <f t="shared" si="3"/>
        <v>-35081.64</v>
      </c>
      <c r="AA25" s="178"/>
    </row>
    <row r="26" spans="1:27" ht="13.5" customHeight="1">
      <c r="A26" s="215">
        <v>1300</v>
      </c>
      <c r="B26" s="408">
        <v>1300</v>
      </c>
      <c r="D26" s="417" t="str">
        <f>+VLOOKUP(B26,'Account Mapping'!B:C,2,FALSE)</f>
        <v>Payroll Taxes</v>
      </c>
      <c r="E26" s="200"/>
      <c r="F26" s="73">
        <f>+SUMIFS('Historical Inputs'!N:N,'Historical Inputs'!$D:$D,'Pro Forma Financial Model'!$D:$D)</f>
        <v>43804.43</v>
      </c>
      <c r="G26" s="154"/>
      <c r="H26" s="73">
        <f>+SUMIFS('Historical Inputs'!P:P,'Historical Inputs'!$D:$D,'Pro Forma Financial Model'!$D:$D)</f>
        <v>69380.03</v>
      </c>
      <c r="I26" s="178"/>
      <c r="J26" s="73">
        <f>+SUMIFS('Historical Inputs'!R:R,'Historical Inputs'!$D:$D,'Pro Forma Financial Model'!$D:$D)</f>
        <v>59246.25</v>
      </c>
      <c r="K26" s="581"/>
      <c r="L26" s="73">
        <f>+SUMIFS('Historical Inputs'!T:T,'Historical Inputs'!$D:$D,'Pro Forma Financial Model'!$D:$D)</f>
        <v>58070.89</v>
      </c>
      <c r="M26" s="581"/>
      <c r="N26" s="360">
        <f>P26-L26</f>
        <v>5767.5304999999935</v>
      </c>
      <c r="O26" s="73"/>
      <c r="P26" s="538">
        <f>+'Salary &amp; Benefits'!BB26</f>
        <v>63838.420499999993</v>
      </c>
      <c r="Q26" s="33"/>
      <c r="R26" s="202"/>
      <c r="S26" s="726">
        <f t="shared" si="1"/>
        <v>2.9624790812237685E-2</v>
      </c>
      <c r="T26" s="726">
        <f t="shared" si="2"/>
        <v>3.2567089174906153E-2</v>
      </c>
      <c r="V26" s="72"/>
      <c r="W26" s="46"/>
      <c r="X26" s="73"/>
      <c r="Y26" s="178"/>
      <c r="Z26" s="359">
        <f t="shared" si="3"/>
        <v>-63838.420499999993</v>
      </c>
      <c r="AA26" s="178"/>
    </row>
    <row r="27" spans="1:27" ht="13.5" customHeight="1">
      <c r="A27" s="215">
        <v>1400</v>
      </c>
      <c r="B27" s="408">
        <v>1400</v>
      </c>
      <c r="D27" s="417" t="str">
        <f>+VLOOKUP(B27,'Account Mapping'!B:C,2,FALSE)</f>
        <v>Other Compensation Expense</v>
      </c>
      <c r="E27" s="31"/>
      <c r="F27" s="493">
        <f>+SUMIFS('Historical Inputs'!N:N,'Historical Inputs'!$D:$D,'Pro Forma Financial Model'!$D:$D)</f>
        <v>13071.94</v>
      </c>
      <c r="G27" s="154"/>
      <c r="H27" s="493">
        <f>+SUMIFS('Historical Inputs'!P:P,'Historical Inputs'!$D:$D,'Pro Forma Financial Model'!$D:$D)</f>
        <v>24250.19</v>
      </c>
      <c r="I27" s="178"/>
      <c r="J27" s="493">
        <f>+SUMIFS('Historical Inputs'!R:R,'Historical Inputs'!$D:$D,'Pro Forma Financial Model'!$D:$D)</f>
        <v>26525.42</v>
      </c>
      <c r="K27" s="581"/>
      <c r="L27" s="493">
        <f>+SUMIFS('Historical Inputs'!T:T,'Historical Inputs'!$D:$D,'Pro Forma Financial Model'!$D:$D)</f>
        <v>25846.44</v>
      </c>
      <c r="M27" s="581"/>
      <c r="N27" s="536">
        <v>0</v>
      </c>
      <c r="O27" s="73"/>
      <c r="P27" s="494">
        <f>L27+N27</f>
        <v>25846.44</v>
      </c>
      <c r="Q27" s="68"/>
      <c r="R27" s="46"/>
      <c r="S27" s="726">
        <f t="shared" si="1"/>
        <v>1.3185528553825378E-2</v>
      </c>
      <c r="T27" s="726">
        <f t="shared" si="2"/>
        <v>1.3185528553825378E-2</v>
      </c>
      <c r="W27" s="46"/>
      <c r="X27" s="493"/>
      <c r="Y27" s="178"/>
      <c r="Z27" s="494">
        <f t="shared" si="3"/>
        <v>-25846.44</v>
      </c>
      <c r="AA27" s="178"/>
    </row>
    <row r="28" spans="1:27" ht="8.25" customHeight="1">
      <c r="F28" s="552"/>
      <c r="H28" s="577"/>
      <c r="I28" s="178"/>
      <c r="J28" s="577"/>
      <c r="K28" s="178"/>
      <c r="L28" s="577"/>
      <c r="M28" s="178"/>
      <c r="N28" s="577"/>
      <c r="O28" s="570"/>
      <c r="P28" s="577" t="s">
        <v>16</v>
      </c>
      <c r="Q28" s="33"/>
      <c r="R28" s="33"/>
      <c r="S28" s="728"/>
      <c r="T28" s="728"/>
      <c r="W28" s="46"/>
      <c r="X28" s="577"/>
      <c r="Y28" s="178"/>
      <c r="Z28" s="577"/>
      <c r="AA28" s="178"/>
    </row>
    <row r="29" spans="1:27" s="34" customFormat="1" ht="18" customHeight="1">
      <c r="B29" s="265"/>
      <c r="D29" s="255" t="s">
        <v>17</v>
      </c>
      <c r="E29" s="483"/>
      <c r="F29" s="256">
        <f>+SUM(F22:F27)</f>
        <v>817843.32</v>
      </c>
      <c r="G29" s="257"/>
      <c r="H29" s="256">
        <f>+SUM(H22:H27)</f>
        <v>980414.07</v>
      </c>
      <c r="I29" s="602"/>
      <c r="J29" s="256">
        <f>+SUM(J22:J27)</f>
        <v>871396.70000000007</v>
      </c>
      <c r="K29" s="258"/>
      <c r="L29" s="256">
        <f>+SUM(L22:L27)</f>
        <v>760729.2</v>
      </c>
      <c r="M29" s="258"/>
      <c r="N29" s="256">
        <f>+SUM(N22:N27)</f>
        <v>312961.03860000009</v>
      </c>
      <c r="O29" s="603"/>
      <c r="P29" s="604">
        <f>+SUM(P22:P27)</f>
        <v>1073690.2386</v>
      </c>
      <c r="Q29" s="36"/>
      <c r="R29" s="205"/>
      <c r="S29" s="727">
        <f>+L29/$L$20</f>
        <v>0.38808503563077684</v>
      </c>
      <c r="T29" s="727">
        <f>+P29/$P$20</f>
        <v>0.547741712167087</v>
      </c>
      <c r="V29" s="19"/>
      <c r="W29" s="46"/>
      <c r="X29" s="583">
        <f>+SUM(X22:X27)</f>
        <v>0</v>
      </c>
      <c r="Y29" s="572"/>
      <c r="Z29" s="574">
        <f>+SUM(Z22:Z27)</f>
        <v>-1073690.2386</v>
      </c>
      <c r="AA29" s="584"/>
    </row>
    <row r="30" spans="1:27" ht="5.25" customHeight="1">
      <c r="E30" s="46"/>
      <c r="F30" s="121"/>
      <c r="G30" s="72"/>
      <c r="H30" s="570"/>
      <c r="I30" s="178"/>
      <c r="J30" s="570"/>
      <c r="K30" s="178"/>
      <c r="L30" s="570"/>
      <c r="M30" s="178"/>
      <c r="N30" s="570"/>
      <c r="O30" s="570"/>
      <c r="P30" s="570"/>
      <c r="Q30" s="33"/>
      <c r="R30" s="33"/>
      <c r="S30" s="728"/>
      <c r="T30" s="728"/>
      <c r="X30" s="570"/>
      <c r="Y30" s="178"/>
      <c r="Z30" s="570"/>
      <c r="AA30" s="178"/>
    </row>
    <row r="31" spans="1:27" ht="13.5" customHeight="1">
      <c r="A31" s="215">
        <v>1500</v>
      </c>
      <c r="B31" s="408">
        <v>1500</v>
      </c>
      <c r="D31" s="417" t="str">
        <f>+VLOOKUP(B31,'Account Mapping'!B:C,2,FALSE)</f>
        <v>Travel &amp; Entertainment</v>
      </c>
      <c r="E31" s="31"/>
      <c r="F31" s="65">
        <f>+SUMIFS('Historical Inputs'!N:N,'Historical Inputs'!$D:$D,'Pro Forma Financial Model'!$D:$D)</f>
        <v>56277.510000000009</v>
      </c>
      <c r="G31" s="155"/>
      <c r="H31" s="65">
        <f>+SUMIFS('Historical Inputs'!P:P,'Historical Inputs'!$D:$D,'Pro Forma Financial Model'!$D:$D)</f>
        <v>54426.97</v>
      </c>
      <c r="I31" s="72"/>
      <c r="J31" s="65">
        <f>+SUMIFS('Historical Inputs'!R:R,'Historical Inputs'!$D:$D,'Pro Forma Financial Model'!$D:$D)</f>
        <v>37024.369999999995</v>
      </c>
      <c r="K31" s="201"/>
      <c r="L31" s="65">
        <f>+SUMIFS('Historical Inputs'!T:T,'Historical Inputs'!$D:$D,'Pro Forma Financial Model'!$D:$D)</f>
        <v>34125.879999999997</v>
      </c>
      <c r="M31" s="201"/>
      <c r="N31" s="526">
        <v>0</v>
      </c>
      <c r="O31" s="609"/>
      <c r="P31" s="608">
        <f>L31+N31</f>
        <v>34125.879999999997</v>
      </c>
      <c r="Q31" s="201"/>
      <c r="R31" s="46"/>
      <c r="S31" s="726">
        <f>+L31/$L$20</f>
        <v>1.7409274359038163E-2</v>
      </c>
      <c r="T31" s="726">
        <f>+P31/$P$20</f>
        <v>1.7409274359038163E-2</v>
      </c>
      <c r="X31" s="73"/>
      <c r="Y31" s="178"/>
      <c r="Z31" s="359">
        <f t="shared" ref="Z31:Z34" si="4">+X31-P31</f>
        <v>-34125.879999999997</v>
      </c>
      <c r="AA31" s="178"/>
    </row>
    <row r="32" spans="1:27" ht="13.5" customHeight="1">
      <c r="A32" s="215">
        <v>1600</v>
      </c>
      <c r="B32" s="408">
        <v>1600</v>
      </c>
      <c r="D32" s="417" t="str">
        <f>+VLOOKUP(B32,'Account Mapping'!B:C,2,FALSE)</f>
        <v>Marketing &amp; Advertising</v>
      </c>
      <c r="E32" s="31"/>
      <c r="F32" s="73">
        <f>+SUMIFS('Historical Inputs'!N:N,'Historical Inputs'!$D:$D,'Pro Forma Financial Model'!$D:$D)</f>
        <v>21346.17</v>
      </c>
      <c r="G32" s="154"/>
      <c r="H32" s="73">
        <f>+SUMIFS('Historical Inputs'!P:P,'Historical Inputs'!$D:$D,'Pro Forma Financial Model'!$D:$D)</f>
        <v>6303.87</v>
      </c>
      <c r="I32" s="178"/>
      <c r="J32" s="73">
        <f>+SUMIFS('Historical Inputs'!R:R,'Historical Inputs'!$D:$D,'Pro Forma Financial Model'!$D:$D)</f>
        <v>28876.67</v>
      </c>
      <c r="K32" s="581"/>
      <c r="L32" s="73">
        <f>+SUMIFS('Historical Inputs'!T:T,'Historical Inputs'!$D:$D,'Pro Forma Financial Model'!$D:$D)</f>
        <v>14338.6</v>
      </c>
      <c r="M32" s="581"/>
      <c r="N32" s="530">
        <v>0</v>
      </c>
      <c r="O32" s="359"/>
      <c r="P32" s="359">
        <f>L32+N32</f>
        <v>14338.6</v>
      </c>
      <c r="Q32" s="68"/>
      <c r="R32" s="46"/>
      <c r="S32" s="726">
        <f>+L32/$L$20</f>
        <v>7.3148185870812602E-3</v>
      </c>
      <c r="T32" s="726">
        <f>+P32/$P$20</f>
        <v>7.3148185870812602E-3</v>
      </c>
      <c r="X32" s="73"/>
      <c r="Y32" s="178"/>
      <c r="Z32" s="359">
        <f t="shared" si="4"/>
        <v>-14338.6</v>
      </c>
      <c r="AA32" s="178"/>
    </row>
    <row r="33" spans="1:27" ht="13.5" customHeight="1">
      <c r="A33" s="215">
        <v>1700</v>
      </c>
      <c r="B33" s="408">
        <v>1700</v>
      </c>
      <c r="D33" s="417" t="str">
        <f>+VLOOKUP(B33,'Account Mapping'!B:C,2,FALSE)</f>
        <v>Automobile</v>
      </c>
      <c r="E33" s="436"/>
      <c r="F33" s="259">
        <f>+SUMIFS('Historical Inputs'!N:N,'Historical Inputs'!$D:$D,'Pro Forma Financial Model'!$D:$D)</f>
        <v>16888.21</v>
      </c>
      <c r="G33" s="154"/>
      <c r="H33" s="259">
        <f>+SUMIFS('Historical Inputs'!P:P,'Historical Inputs'!$D:$D,'Pro Forma Financial Model'!$D:$D)</f>
        <v>35978.960000000006</v>
      </c>
      <c r="I33" s="178"/>
      <c r="J33" s="259">
        <f>+SUMIFS('Historical Inputs'!R:R,'Historical Inputs'!$D:$D,'Pro Forma Financial Model'!$D:$D)</f>
        <v>35249.46</v>
      </c>
      <c r="K33" s="581"/>
      <c r="L33" s="259">
        <f>+SUMIFS('Historical Inputs'!T:T,'Historical Inputs'!$D:$D,'Pro Forma Financial Model'!$D:$D)</f>
        <v>38314.19</v>
      </c>
      <c r="M33" s="581"/>
      <c r="N33" s="537">
        <v>0</v>
      </c>
      <c r="O33" s="565"/>
      <c r="P33" s="359">
        <f>L33+N33</f>
        <v>38314.19</v>
      </c>
      <c r="Q33" s="68"/>
      <c r="R33" s="46"/>
      <c r="S33" s="731">
        <f>+L33/$L$20</f>
        <v>1.9545935388459331E-2</v>
      </c>
      <c r="T33" s="731">
        <f>+P33/$P$20</f>
        <v>1.9545935388459331E-2</v>
      </c>
      <c r="X33" s="259"/>
      <c r="Y33" s="178"/>
      <c r="Z33" s="565">
        <f t="shared" si="4"/>
        <v>-38314.19</v>
      </c>
      <c r="AA33" s="178"/>
    </row>
    <row r="34" spans="1:27" ht="13.5" customHeight="1">
      <c r="A34" s="215">
        <v>1800</v>
      </c>
      <c r="B34" s="408">
        <v>1800</v>
      </c>
      <c r="D34" s="417" t="str">
        <f>+VLOOKUP(B34,'Account Mapping'!B:C,2,FALSE)</f>
        <v>Other Selling Expense</v>
      </c>
      <c r="E34" s="46"/>
      <c r="F34" s="493">
        <f>+SUMIFS('Historical Inputs'!N:N,'Historical Inputs'!$D:$D,'Pro Forma Financial Model'!$D:$D)</f>
        <v>0</v>
      </c>
      <c r="G34" s="154"/>
      <c r="H34" s="493">
        <f>+SUMIFS('Historical Inputs'!P:P,'Historical Inputs'!$D:$D,'Pro Forma Financial Model'!$D:$D)</f>
        <v>0</v>
      </c>
      <c r="I34" s="178"/>
      <c r="J34" s="493">
        <f>+SUMIFS('Historical Inputs'!R:R,'Historical Inputs'!$D:$D,'Pro Forma Financial Model'!$D:$D)</f>
        <v>0</v>
      </c>
      <c r="K34" s="581"/>
      <c r="L34" s="493">
        <f>+SUMIFS('Historical Inputs'!T:T,'Historical Inputs'!$D:$D,'Pro Forma Financial Model'!$D:$D)</f>
        <v>0</v>
      </c>
      <c r="M34" s="581"/>
      <c r="N34" s="536">
        <v>0</v>
      </c>
      <c r="O34" s="565"/>
      <c r="P34" s="494">
        <f>L34+N34</f>
        <v>0</v>
      </c>
      <c r="Q34" s="68"/>
      <c r="R34" s="46"/>
      <c r="S34" s="726">
        <f>+L34/$L$20</f>
        <v>0</v>
      </c>
      <c r="T34" s="726">
        <f>+P34/$P$20</f>
        <v>0</v>
      </c>
      <c r="X34" s="493"/>
      <c r="Y34" s="178"/>
      <c r="Z34" s="494">
        <f t="shared" si="4"/>
        <v>0</v>
      </c>
      <c r="AA34" s="178"/>
    </row>
    <row r="35" spans="1:27" ht="8.25" customHeight="1">
      <c r="E35" s="33"/>
      <c r="F35" s="552"/>
      <c r="H35" s="577"/>
      <c r="I35" s="178"/>
      <c r="J35" s="577"/>
      <c r="K35" s="178"/>
      <c r="L35" s="577"/>
      <c r="M35" s="178"/>
      <c r="N35" s="577"/>
      <c r="O35" s="260"/>
      <c r="P35" s="577"/>
      <c r="Q35" s="33"/>
      <c r="S35" s="732"/>
      <c r="T35" s="732"/>
      <c r="X35" s="577"/>
      <c r="Y35" s="178"/>
      <c r="Z35" s="577"/>
      <c r="AA35" s="178"/>
    </row>
    <row r="36" spans="1:27" s="34" customFormat="1" ht="18" customHeight="1">
      <c r="B36" s="265"/>
      <c r="D36" s="255" t="s">
        <v>18</v>
      </c>
      <c r="E36" s="483"/>
      <c r="F36" s="256">
        <f>SUM(F31:F34)</f>
        <v>94511.890000000014</v>
      </c>
      <c r="G36" s="257"/>
      <c r="H36" s="256">
        <f>SUM(H31:H34)</f>
        <v>96709.800000000017</v>
      </c>
      <c r="I36" s="602"/>
      <c r="J36" s="256">
        <f>SUM(J31:J34)</f>
        <v>101150.5</v>
      </c>
      <c r="K36" s="258"/>
      <c r="L36" s="256">
        <f>SUM(L31:L34)</f>
        <v>86778.67</v>
      </c>
      <c r="M36" s="258"/>
      <c r="N36" s="256">
        <f>SUM(N31:N34)</f>
        <v>0</v>
      </c>
      <c r="O36" s="603"/>
      <c r="P36" s="604">
        <f>SUM(P31:P34)</f>
        <v>86778.67</v>
      </c>
      <c r="Q36" s="36"/>
      <c r="R36" s="205"/>
      <c r="S36" s="727">
        <f>+L36/$L$20</f>
        <v>4.4270028334578757E-2</v>
      </c>
      <c r="T36" s="727">
        <f>+P36/$P$20</f>
        <v>4.4270028334578757E-2</v>
      </c>
      <c r="V36" s="19"/>
      <c r="W36" s="46"/>
      <c r="X36" s="583">
        <f>SUM(X31:X34)</f>
        <v>0</v>
      </c>
      <c r="Y36" s="572"/>
      <c r="Z36" s="574">
        <f>SUM(Z31:Z34)</f>
        <v>-86778.67</v>
      </c>
      <c r="AA36" s="584"/>
    </row>
    <row r="37" spans="1:27" ht="5.25" customHeight="1">
      <c r="E37" s="46"/>
      <c r="F37" s="439"/>
      <c r="G37" s="178"/>
      <c r="H37" s="439"/>
      <c r="I37" s="178"/>
      <c r="J37" s="439"/>
      <c r="K37" s="581"/>
      <c r="L37" s="439"/>
      <c r="M37" s="581"/>
      <c r="N37" s="439"/>
      <c r="O37" s="411"/>
      <c r="P37" s="439"/>
      <c r="Q37" s="68"/>
      <c r="R37" s="46"/>
      <c r="S37" s="728"/>
      <c r="T37" s="728"/>
      <c r="X37" s="557"/>
      <c r="Y37" s="178"/>
      <c r="Z37" s="557"/>
      <c r="AA37" s="178"/>
    </row>
    <row r="38" spans="1:27" ht="14.25" customHeight="1">
      <c r="A38" s="215">
        <v>2000</v>
      </c>
      <c r="B38" s="408">
        <v>2000</v>
      </c>
      <c r="D38" s="417" t="str">
        <f>+VLOOKUP(B38,'Account Mapping'!B:C,2,FALSE)</f>
        <v>Rent</v>
      </c>
      <c r="E38" s="31"/>
      <c r="F38" s="65">
        <f>+SUMIFS('Historical Inputs'!N:N,'Historical Inputs'!$D:$D,'Pro Forma Financial Model'!$D:$D)</f>
        <v>29405.21</v>
      </c>
      <c r="G38" s="155"/>
      <c r="H38" s="65">
        <f>+SUMIFS('Historical Inputs'!P:P,'Historical Inputs'!$D:$D,'Pro Forma Financial Model'!$D:$D)</f>
        <v>46200</v>
      </c>
      <c r="I38" s="72"/>
      <c r="J38" s="65">
        <f>+SUMIFS('Historical Inputs'!R:R,'Historical Inputs'!$D:$D,'Pro Forma Financial Model'!$D:$D)</f>
        <v>59386.25</v>
      </c>
      <c r="K38" s="201"/>
      <c r="L38" s="65">
        <f>+SUMIFS('Historical Inputs'!T:T,'Historical Inputs'!$D:$D,'Pro Forma Financial Model'!$D:$D)</f>
        <v>60541.25</v>
      </c>
      <c r="M38" s="201"/>
      <c r="N38" s="526">
        <v>0</v>
      </c>
      <c r="O38" s="740"/>
      <c r="P38" s="608">
        <f>L38+N38</f>
        <v>60541.25</v>
      </c>
      <c r="Q38" s="68"/>
      <c r="R38" s="46"/>
      <c r="S38" s="726">
        <f t="shared" ref="S38:S55" si="5">+L38/$L$20</f>
        <v>3.0885041830104289E-2</v>
      </c>
      <c r="T38" s="726">
        <f>+P38/$P$20</f>
        <v>3.0885041830104289E-2</v>
      </c>
      <c r="X38" s="73"/>
      <c r="Y38" s="178"/>
      <c r="Z38" s="359">
        <f t="shared" ref="Z38:Z55" si="6">+X38-P38</f>
        <v>-60541.25</v>
      </c>
      <c r="AA38" s="178"/>
    </row>
    <row r="39" spans="1:27" ht="14.25" customHeight="1">
      <c r="A39" s="215">
        <v>2100</v>
      </c>
      <c r="B39" s="408">
        <v>2100</v>
      </c>
      <c r="D39" s="417" t="str">
        <f>+VLOOKUP(B39,'Account Mapping'!B:C,2,FALSE)</f>
        <v>Computer</v>
      </c>
      <c r="E39" s="31"/>
      <c r="F39" s="73">
        <f>+SUMIFS('Historical Inputs'!N:N,'Historical Inputs'!$D:$D,'Pro Forma Financial Model'!$D:$D)</f>
        <v>9365.27</v>
      </c>
      <c r="G39" s="154"/>
      <c r="H39" s="73">
        <f>+SUMIFS('Historical Inputs'!P:P,'Historical Inputs'!$D:$D,'Pro Forma Financial Model'!$D:$D)</f>
        <v>7784.64</v>
      </c>
      <c r="I39" s="178"/>
      <c r="J39" s="73">
        <f>+SUMIFS('Historical Inputs'!R:R,'Historical Inputs'!$D:$D,'Pro Forma Financial Model'!$D:$D)</f>
        <v>8162.32</v>
      </c>
      <c r="K39" s="581"/>
      <c r="L39" s="73">
        <f>+SUMIFS('Historical Inputs'!T:T,'Historical Inputs'!$D:$D,'Pro Forma Financial Model'!$D:$D)</f>
        <v>8525.86</v>
      </c>
      <c r="M39" s="581"/>
      <c r="N39" s="530">
        <v>0</v>
      </c>
      <c r="O39" s="741"/>
      <c r="P39" s="360">
        <f>L39+N39</f>
        <v>8525.86</v>
      </c>
      <c r="Q39" s="68"/>
      <c r="R39" s="46"/>
      <c r="S39" s="726">
        <f t="shared" si="5"/>
        <v>4.3494566553814624E-3</v>
      </c>
      <c r="T39" s="726">
        <f>+P39/$P$20</f>
        <v>4.3494566553814624E-3</v>
      </c>
      <c r="X39" s="73"/>
      <c r="Y39" s="178"/>
      <c r="Z39" s="359">
        <f t="shared" si="6"/>
        <v>-8525.86</v>
      </c>
      <c r="AA39" s="178"/>
    </row>
    <row r="40" spans="1:27" ht="14.25" customHeight="1">
      <c r="A40" s="215">
        <v>2200</v>
      </c>
      <c r="B40" s="408">
        <v>2200</v>
      </c>
      <c r="D40" s="417" t="str">
        <f>+VLOOKUP(B40,'Account Mapping'!B:C,2,FALSE)</f>
        <v>Insurance</v>
      </c>
      <c r="E40" s="31"/>
      <c r="F40" s="73">
        <f>+SUMIFS('Historical Inputs'!N:N,'Historical Inputs'!$D:$D,'Pro Forma Financial Model'!$D:$D)</f>
        <v>31380.29</v>
      </c>
      <c r="G40" s="154"/>
      <c r="H40" s="73">
        <f>+SUMIFS('Historical Inputs'!P:P,'Historical Inputs'!$D:$D,'Pro Forma Financial Model'!$D:$D)</f>
        <v>85137.76999999999</v>
      </c>
      <c r="I40" s="178"/>
      <c r="J40" s="73">
        <f>+SUMIFS('Historical Inputs'!R:R,'Historical Inputs'!$D:$D,'Pro Forma Financial Model'!$D:$D)</f>
        <v>87985.66</v>
      </c>
      <c r="K40" s="581"/>
      <c r="L40" s="73">
        <f>+SUMIFS('Historical Inputs'!T:T,'Historical Inputs'!$D:$D,'Pro Forma Financial Model'!$D:$D)</f>
        <v>66902.16</v>
      </c>
      <c r="M40" s="581"/>
      <c r="N40" s="530">
        <v>0</v>
      </c>
      <c r="O40" s="742"/>
      <c r="P40" s="360">
        <f>+T40*P20</f>
        <v>19602.126600000003</v>
      </c>
      <c r="Q40" s="68"/>
      <c r="R40" s="46"/>
      <c r="S40" s="726">
        <f t="shared" si="5"/>
        <v>3.4130051991399749E-2</v>
      </c>
      <c r="T40" s="733">
        <v>0.01</v>
      </c>
      <c r="X40" s="73"/>
      <c r="Y40" s="178"/>
      <c r="Z40" s="359">
        <f t="shared" si="6"/>
        <v>-19602.126600000003</v>
      </c>
      <c r="AA40" s="178"/>
    </row>
    <row r="41" spans="1:27" ht="14.25" customHeight="1">
      <c r="A41" s="215">
        <v>2300</v>
      </c>
      <c r="B41" s="408">
        <v>2300</v>
      </c>
      <c r="D41" s="417" t="str">
        <f>+VLOOKUP(B41,'Account Mapping'!B:C,2,FALSE)</f>
        <v>Telephone &amp; Internet</v>
      </c>
      <c r="E41" s="31"/>
      <c r="F41" s="73">
        <f>+SUMIFS('Historical Inputs'!N:N,'Historical Inputs'!$D:$D,'Pro Forma Financial Model'!$D:$D)</f>
        <v>13922.44</v>
      </c>
      <c r="G41" s="154"/>
      <c r="H41" s="73">
        <f>+SUMIFS('Historical Inputs'!P:P,'Historical Inputs'!$D:$D,'Pro Forma Financial Model'!$D:$D)</f>
        <v>11210.56</v>
      </c>
      <c r="I41" s="178"/>
      <c r="J41" s="73">
        <f>+SUMIFS('Historical Inputs'!R:R,'Historical Inputs'!$D:$D,'Pro Forma Financial Model'!$D:$D)</f>
        <v>13456.68</v>
      </c>
      <c r="K41" s="581"/>
      <c r="L41" s="73">
        <f>+SUMIFS('Historical Inputs'!T:T,'Historical Inputs'!$D:$D,'Pro Forma Financial Model'!$D:$D)</f>
        <v>12902.61</v>
      </c>
      <c r="M41" s="581"/>
      <c r="N41" s="530">
        <v>0</v>
      </c>
      <c r="O41" s="741"/>
      <c r="P41" s="360">
        <f t="shared" ref="P41:P55" si="7">L41+N41</f>
        <v>12902.61</v>
      </c>
      <c r="Q41" s="68"/>
      <c r="R41" s="46"/>
      <c r="S41" s="726">
        <f t="shared" si="5"/>
        <v>6.5822501115771793E-3</v>
      </c>
      <c r="T41" s="726">
        <f t="shared" ref="T41:T55" si="8">+P41/$P$20</f>
        <v>6.5822501115771793E-3</v>
      </c>
      <c r="X41" s="73"/>
      <c r="Y41" s="178"/>
      <c r="Z41" s="359">
        <f t="shared" si="6"/>
        <v>-12902.61</v>
      </c>
      <c r="AA41" s="178"/>
    </row>
    <row r="42" spans="1:27" ht="14.25" customHeight="1">
      <c r="A42" s="215">
        <v>2400</v>
      </c>
      <c r="B42" s="408">
        <v>2400</v>
      </c>
      <c r="D42" s="417" t="str">
        <f>+VLOOKUP(B42,'Account Mapping'!B:C,2,FALSE)</f>
        <v>Office Supplies</v>
      </c>
      <c r="E42" s="31"/>
      <c r="F42" s="73">
        <f>+SUMIFS('Historical Inputs'!N:N,'Historical Inputs'!$D:$D,'Pro Forma Financial Model'!$D:$D)</f>
        <v>7642.21</v>
      </c>
      <c r="G42" s="154"/>
      <c r="H42" s="73">
        <f>+SUMIFS('Historical Inputs'!P:P,'Historical Inputs'!$D:$D,'Pro Forma Financial Model'!$D:$D)</f>
        <v>10648.349999999999</v>
      </c>
      <c r="I42" s="178"/>
      <c r="J42" s="73">
        <f>+SUMIFS('Historical Inputs'!R:R,'Historical Inputs'!$D:$D,'Pro Forma Financial Model'!$D:$D)</f>
        <v>3722.69</v>
      </c>
      <c r="K42" s="581"/>
      <c r="L42" s="73">
        <f>+SUMIFS('Historical Inputs'!T:T,'Historical Inputs'!$D:$D,'Pro Forma Financial Model'!$D:$D)</f>
        <v>4871.97</v>
      </c>
      <c r="M42" s="581"/>
      <c r="N42" s="530">
        <v>0</v>
      </c>
      <c r="O42" s="741"/>
      <c r="P42" s="360">
        <f t="shared" si="7"/>
        <v>4871.97</v>
      </c>
      <c r="Q42" s="68"/>
      <c r="R42" s="46"/>
      <c r="S42" s="726">
        <f t="shared" si="5"/>
        <v>2.4854293105116463E-3</v>
      </c>
      <c r="T42" s="726">
        <f t="shared" si="8"/>
        <v>2.4854293105116463E-3</v>
      </c>
      <c r="X42" s="73"/>
      <c r="Y42" s="178"/>
      <c r="Z42" s="359">
        <f t="shared" si="6"/>
        <v>-4871.97</v>
      </c>
      <c r="AA42" s="178"/>
    </row>
    <row r="43" spans="1:27" ht="14.25" customHeight="1">
      <c r="A43" s="215">
        <v>2500</v>
      </c>
      <c r="B43" s="408">
        <v>2500</v>
      </c>
      <c r="D43" s="417" t="str">
        <f>+VLOOKUP(B43,'Account Mapping'!B:C,2,FALSE)</f>
        <v>Office Expense</v>
      </c>
      <c r="E43" s="31"/>
      <c r="F43" s="73">
        <f>+SUMIFS('Historical Inputs'!N:N,'Historical Inputs'!$D:$D,'Pro Forma Financial Model'!$D:$D)</f>
        <v>16919.73</v>
      </c>
      <c r="G43" s="154"/>
      <c r="H43" s="73">
        <f>+SUMIFS('Historical Inputs'!P:P,'Historical Inputs'!$D:$D,'Pro Forma Financial Model'!$D:$D)</f>
        <v>25669.440000000002</v>
      </c>
      <c r="I43" s="178"/>
      <c r="J43" s="73">
        <f>+SUMIFS('Historical Inputs'!R:R,'Historical Inputs'!$D:$D,'Pro Forma Financial Model'!$D:$D)</f>
        <v>15576.300000000001</v>
      </c>
      <c r="K43" s="581"/>
      <c r="L43" s="73">
        <f>+SUMIFS('Historical Inputs'!T:T,'Historical Inputs'!$D:$D,'Pro Forma Financial Model'!$D:$D)</f>
        <v>16239.670000000002</v>
      </c>
      <c r="M43" s="581"/>
      <c r="N43" s="530">
        <v>0</v>
      </c>
      <c r="O43" s="582"/>
      <c r="P43" s="360">
        <f t="shared" si="7"/>
        <v>16239.670000000002</v>
      </c>
      <c r="Q43" s="435"/>
      <c r="R43" s="46"/>
      <c r="S43" s="726">
        <f t="shared" si="5"/>
        <v>8.2846470341641412E-3</v>
      </c>
      <c r="T43" s="726">
        <f t="shared" si="8"/>
        <v>8.2846470341641412E-3</v>
      </c>
      <c r="X43" s="73"/>
      <c r="Y43" s="178"/>
      <c r="Z43" s="359">
        <f t="shared" si="6"/>
        <v>-16239.670000000002</v>
      </c>
      <c r="AA43" s="178"/>
    </row>
    <row r="44" spans="1:27" ht="14.25" customHeight="1">
      <c r="A44" s="215">
        <v>2600</v>
      </c>
      <c r="B44" s="408">
        <v>2600</v>
      </c>
      <c r="D44" s="417" t="str">
        <f>+VLOOKUP(B44,'Account Mapping'!B:C,2,FALSE)</f>
        <v>Utilities</v>
      </c>
      <c r="E44" s="31"/>
      <c r="F44" s="73">
        <f>+SUMIFS('Historical Inputs'!N:N,'Historical Inputs'!$D:$D,'Pro Forma Financial Model'!$D:$D)</f>
        <v>2002.04</v>
      </c>
      <c r="G44" s="154"/>
      <c r="H44" s="73">
        <f>+SUMIFS('Historical Inputs'!P:P,'Historical Inputs'!$D:$D,'Pro Forma Financial Model'!$D:$D)</f>
        <v>1998.62</v>
      </c>
      <c r="I44" s="178"/>
      <c r="J44" s="73">
        <f>+SUMIFS('Historical Inputs'!R:R,'Historical Inputs'!$D:$D,'Pro Forma Financial Model'!$D:$D)</f>
        <v>753.86</v>
      </c>
      <c r="K44" s="581"/>
      <c r="L44" s="73">
        <f>+SUMIFS('Historical Inputs'!T:T,'Historical Inputs'!$D:$D,'Pro Forma Financial Model'!$D:$D)</f>
        <v>636.32000000000005</v>
      </c>
      <c r="M44" s="581"/>
      <c r="N44" s="530">
        <v>0</v>
      </c>
      <c r="O44" s="582"/>
      <c r="P44" s="360">
        <f t="shared" si="7"/>
        <v>636.32000000000005</v>
      </c>
      <c r="Q44" s="68"/>
      <c r="R44" s="46"/>
      <c r="S44" s="726">
        <f t="shared" si="5"/>
        <v>3.2461784018882929E-4</v>
      </c>
      <c r="T44" s="726">
        <f t="shared" si="8"/>
        <v>3.2461784018882929E-4</v>
      </c>
      <c r="X44" s="73"/>
      <c r="Y44" s="178"/>
      <c r="Z44" s="359">
        <f t="shared" si="6"/>
        <v>-636.32000000000005</v>
      </c>
      <c r="AA44" s="178"/>
    </row>
    <row r="45" spans="1:27" ht="14.25" customHeight="1">
      <c r="A45" s="215">
        <v>2700</v>
      </c>
      <c r="B45" s="408">
        <v>2700</v>
      </c>
      <c r="D45" s="417" t="str">
        <f>+VLOOKUP(B45,'Account Mapping'!B:C,2,FALSE)</f>
        <v>Postage</v>
      </c>
      <c r="E45" s="31"/>
      <c r="F45" s="73">
        <f>+SUMIFS('Historical Inputs'!N:N,'Historical Inputs'!$D:$D,'Pro Forma Financial Model'!$D:$D)</f>
        <v>4297.3599999999997</v>
      </c>
      <c r="G45" s="154"/>
      <c r="H45" s="73">
        <f>+SUMIFS('Historical Inputs'!P:P,'Historical Inputs'!$D:$D,'Pro Forma Financial Model'!$D:$D)</f>
        <v>2836.73</v>
      </c>
      <c r="I45" s="178"/>
      <c r="J45" s="73">
        <f>+SUMIFS('Historical Inputs'!R:R,'Historical Inputs'!$D:$D,'Pro Forma Financial Model'!$D:$D)</f>
        <v>2916.75</v>
      </c>
      <c r="K45" s="581"/>
      <c r="L45" s="73">
        <f>+SUMIFS('Historical Inputs'!T:T,'Historical Inputs'!$D:$D,'Pro Forma Financial Model'!$D:$D)</f>
        <v>5392.81</v>
      </c>
      <c r="M45" s="581"/>
      <c r="N45" s="530">
        <v>0</v>
      </c>
      <c r="O45" s="582"/>
      <c r="P45" s="360">
        <f t="shared" si="7"/>
        <v>5392.81</v>
      </c>
      <c r="Q45" s="68"/>
      <c r="R45" s="46"/>
      <c r="S45" s="726">
        <f t="shared" si="5"/>
        <v>2.7511351753028673E-3</v>
      </c>
      <c r="T45" s="726">
        <f t="shared" si="8"/>
        <v>2.7511351753028673E-3</v>
      </c>
      <c r="X45" s="73"/>
      <c r="Y45" s="178"/>
      <c r="Z45" s="359">
        <f t="shared" si="6"/>
        <v>-5392.81</v>
      </c>
      <c r="AA45" s="178"/>
    </row>
    <row r="46" spans="1:27" ht="14.25" customHeight="1">
      <c r="A46" s="215">
        <v>2800</v>
      </c>
      <c r="B46" s="408">
        <v>2800</v>
      </c>
      <c r="D46" s="417" t="str">
        <f>+VLOOKUP(B46,'Account Mapping'!B:C,2,FALSE)</f>
        <v>Repair &amp; Maintenance</v>
      </c>
      <c r="E46" s="31"/>
      <c r="F46" s="73">
        <f>+SUMIFS('Historical Inputs'!N:N,'Historical Inputs'!$D:$D,'Pro Forma Financial Model'!$D:$D)</f>
        <v>52.2</v>
      </c>
      <c r="G46" s="154"/>
      <c r="H46" s="73">
        <f>+SUMIFS('Historical Inputs'!P:P,'Historical Inputs'!$D:$D,'Pro Forma Financial Model'!$D:$D)</f>
        <v>23039.05</v>
      </c>
      <c r="I46" s="178"/>
      <c r="J46" s="73">
        <f>+SUMIFS('Historical Inputs'!R:R,'Historical Inputs'!$D:$D,'Pro Forma Financial Model'!$D:$D)</f>
        <v>59.67</v>
      </c>
      <c r="K46" s="581"/>
      <c r="L46" s="73">
        <f>+SUMIFS('Historical Inputs'!T:T,'Historical Inputs'!$D:$D,'Pro Forma Financial Model'!$D:$D)</f>
        <v>0</v>
      </c>
      <c r="M46" s="581"/>
      <c r="N46" s="530">
        <v>0</v>
      </c>
      <c r="O46" s="582"/>
      <c r="P46" s="360">
        <f t="shared" si="7"/>
        <v>0</v>
      </c>
      <c r="Q46" s="68"/>
      <c r="R46" s="46"/>
      <c r="S46" s="726">
        <f t="shared" si="5"/>
        <v>0</v>
      </c>
      <c r="T46" s="726">
        <f t="shared" si="8"/>
        <v>0</v>
      </c>
      <c r="X46" s="73"/>
      <c r="Y46" s="178"/>
      <c r="Z46" s="359">
        <f t="shared" si="6"/>
        <v>0</v>
      </c>
      <c r="AA46" s="178"/>
    </row>
    <row r="47" spans="1:27" ht="14.25" customHeight="1">
      <c r="A47" s="215">
        <v>2900</v>
      </c>
      <c r="B47" s="408">
        <v>2900</v>
      </c>
      <c r="D47" s="417" t="str">
        <f>+VLOOKUP(B47,'Account Mapping'!B:C,2,FALSE)</f>
        <v>Underwriting Expense</v>
      </c>
      <c r="E47" s="31"/>
      <c r="F47" s="73">
        <f>+SUMIFS('Historical Inputs'!N:N,'Historical Inputs'!$D:$D,'Pro Forma Financial Model'!$D:$D)</f>
        <v>0</v>
      </c>
      <c r="G47" s="154"/>
      <c r="H47" s="73">
        <f>+SUMIFS('Historical Inputs'!P:P,'Historical Inputs'!$D:$D,'Pro Forma Financial Model'!$D:$D)</f>
        <v>0</v>
      </c>
      <c r="I47" s="178"/>
      <c r="J47" s="73">
        <f>+SUMIFS('Historical Inputs'!R:R,'Historical Inputs'!$D:$D,'Pro Forma Financial Model'!$D:$D)</f>
        <v>0</v>
      </c>
      <c r="K47" s="581"/>
      <c r="L47" s="73">
        <f>+SUMIFS('Historical Inputs'!T:T,'Historical Inputs'!$D:$D,'Pro Forma Financial Model'!$D:$D)</f>
        <v>0</v>
      </c>
      <c r="M47" s="581"/>
      <c r="N47" s="530">
        <v>0</v>
      </c>
      <c r="O47" s="582"/>
      <c r="P47" s="360">
        <f t="shared" si="7"/>
        <v>0</v>
      </c>
      <c r="Q47" s="68"/>
      <c r="R47" s="46"/>
      <c r="S47" s="726">
        <f t="shared" si="5"/>
        <v>0</v>
      </c>
      <c r="T47" s="726">
        <f t="shared" si="8"/>
        <v>0</v>
      </c>
      <c r="X47" s="73"/>
      <c r="Y47" s="178"/>
      <c r="Z47" s="359">
        <f t="shared" si="6"/>
        <v>0</v>
      </c>
      <c r="AA47" s="178"/>
    </row>
    <row r="48" spans="1:27" ht="14.25" customHeight="1">
      <c r="A48" s="215">
        <v>3000</v>
      </c>
      <c r="B48" s="408">
        <v>3000</v>
      </c>
      <c r="D48" s="417" t="str">
        <f>+VLOOKUP(B48,'Account Mapping'!B:C,2,FALSE)</f>
        <v>Professional Fees &amp; Legal</v>
      </c>
      <c r="E48" s="46"/>
      <c r="F48" s="73">
        <f>+SUMIFS('Historical Inputs'!N:N,'Historical Inputs'!$D:$D,'Pro Forma Financial Model'!$D:$D)</f>
        <v>2390</v>
      </c>
      <c r="G48" s="154"/>
      <c r="H48" s="73">
        <f>+SUMIFS('Historical Inputs'!P:P,'Historical Inputs'!$D:$D,'Pro Forma Financial Model'!$D:$D)</f>
        <v>5027.6400000000003</v>
      </c>
      <c r="I48" s="178"/>
      <c r="J48" s="73">
        <f>+SUMIFS('Historical Inputs'!R:R,'Historical Inputs'!$D:$D,'Pro Forma Financial Model'!$D:$D)</f>
        <v>5392.5</v>
      </c>
      <c r="K48" s="581"/>
      <c r="L48" s="73">
        <f>+SUMIFS('Historical Inputs'!T:T,'Historical Inputs'!$D:$D,'Pro Forma Financial Model'!$D:$D)</f>
        <v>3475</v>
      </c>
      <c r="M48" s="581"/>
      <c r="N48" s="530">
        <v>0</v>
      </c>
      <c r="O48" s="582"/>
      <c r="P48" s="360">
        <f t="shared" si="7"/>
        <v>3475</v>
      </c>
      <c r="Q48" s="68"/>
      <c r="R48" s="46"/>
      <c r="S48" s="726">
        <f t="shared" si="5"/>
        <v>1.7727668384714952E-3</v>
      </c>
      <c r="T48" s="726">
        <f t="shared" si="8"/>
        <v>1.7727668384714952E-3</v>
      </c>
      <c r="X48" s="73"/>
      <c r="Y48" s="178"/>
      <c r="Z48" s="359">
        <f t="shared" si="6"/>
        <v>-3475</v>
      </c>
      <c r="AA48" s="178"/>
    </row>
    <row r="49" spans="1:27" ht="14.25" customHeight="1">
      <c r="A49" s="215">
        <v>3100</v>
      </c>
      <c r="B49" s="408">
        <v>3100</v>
      </c>
      <c r="D49" s="417" t="str">
        <f>+VLOOKUP(B49,'Account Mapping'!B:C,2,FALSE)</f>
        <v>Outside Services</v>
      </c>
      <c r="E49" s="46"/>
      <c r="F49" s="73">
        <f>+SUMIFS('Historical Inputs'!N:N,'Historical Inputs'!$D:$D,'Pro Forma Financial Model'!$D:$D)</f>
        <v>12604.35</v>
      </c>
      <c r="G49" s="154"/>
      <c r="H49" s="73">
        <f>+SUMIFS('Historical Inputs'!P:P,'Historical Inputs'!$D:$D,'Pro Forma Financial Model'!$D:$D)</f>
        <v>18356.990000000002</v>
      </c>
      <c r="I49" s="178"/>
      <c r="J49" s="73">
        <f>+SUMIFS('Historical Inputs'!R:R,'Historical Inputs'!$D:$D,'Pro Forma Financial Model'!$D:$D)</f>
        <v>16185.12</v>
      </c>
      <c r="K49" s="581"/>
      <c r="L49" s="73">
        <f>+SUMIFS('Historical Inputs'!T:T,'Historical Inputs'!$D:$D,'Pro Forma Financial Model'!$D:$D)</f>
        <v>17000.560000000001</v>
      </c>
      <c r="M49" s="581"/>
      <c r="N49" s="530">
        <v>0</v>
      </c>
      <c r="O49" s="582"/>
      <c r="P49" s="360">
        <f t="shared" si="7"/>
        <v>17000.560000000001</v>
      </c>
      <c r="Q49" s="68"/>
      <c r="R49" s="46"/>
      <c r="S49" s="726">
        <f t="shared" si="5"/>
        <v>8.6728141017107813E-3</v>
      </c>
      <c r="T49" s="726">
        <f>+P49/$P$20</f>
        <v>8.6728141017107813E-3</v>
      </c>
      <c r="X49" s="73"/>
      <c r="Y49" s="178"/>
      <c r="Z49" s="359">
        <f t="shared" si="6"/>
        <v>-17000.560000000001</v>
      </c>
      <c r="AA49" s="178"/>
    </row>
    <row r="50" spans="1:27" ht="14.25" customHeight="1">
      <c r="A50" s="215">
        <v>3200</v>
      </c>
      <c r="B50" s="408">
        <v>3200</v>
      </c>
      <c r="D50" s="417" t="str">
        <f>+VLOOKUP(B50,'Account Mapping'!B:C,2,FALSE)</f>
        <v>Dues &amp; Subscriptions</v>
      </c>
      <c r="E50" s="31"/>
      <c r="F50" s="73">
        <f>+SUMIFS('Historical Inputs'!N:N,'Historical Inputs'!$D:$D,'Pro Forma Financial Model'!$D:$D)</f>
        <v>2178.2600000000002</v>
      </c>
      <c r="G50" s="154"/>
      <c r="H50" s="73">
        <f>+SUMIFS('Historical Inputs'!P:P,'Historical Inputs'!$D:$D,'Pro Forma Financial Model'!$D:$D)</f>
        <v>11364.16</v>
      </c>
      <c r="I50" s="178"/>
      <c r="J50" s="73">
        <f>+SUMIFS('Historical Inputs'!R:R,'Historical Inputs'!$D:$D,'Pro Forma Financial Model'!$D:$D)</f>
        <v>13424.7</v>
      </c>
      <c r="K50" s="581"/>
      <c r="L50" s="73">
        <f>+SUMIFS('Historical Inputs'!T:T,'Historical Inputs'!$D:$D,'Pro Forma Financial Model'!$D:$D)</f>
        <v>15048.82</v>
      </c>
      <c r="M50" s="581"/>
      <c r="N50" s="530">
        <v>0</v>
      </c>
      <c r="O50" s="582"/>
      <c r="P50" s="360">
        <f t="shared" si="7"/>
        <v>15048.82</v>
      </c>
      <c r="Q50" s="68"/>
      <c r="R50" s="46"/>
      <c r="S50" s="726">
        <f t="shared" si="5"/>
        <v>7.677136418453699E-3</v>
      </c>
      <c r="T50" s="726">
        <f t="shared" si="8"/>
        <v>7.677136418453699E-3</v>
      </c>
      <c r="X50" s="73"/>
      <c r="Y50" s="178"/>
      <c r="Z50" s="359">
        <f t="shared" si="6"/>
        <v>-15048.82</v>
      </c>
      <c r="AA50" s="178"/>
    </row>
    <row r="51" spans="1:27" ht="14.25" customHeight="1">
      <c r="A51" s="215">
        <v>3300</v>
      </c>
      <c r="B51" s="408">
        <v>3300</v>
      </c>
      <c r="D51" s="417" t="str">
        <f>+VLOOKUP(B51,'Account Mapping'!B:C,2,FALSE)</f>
        <v>Licenses, Permits &amp; Taxes</v>
      </c>
      <c r="E51" s="31"/>
      <c r="F51" s="73">
        <f>+SUMIFS('Historical Inputs'!N:N,'Historical Inputs'!$D:$D,'Pro Forma Financial Model'!$D:$D)</f>
        <v>3521.65</v>
      </c>
      <c r="G51" s="154"/>
      <c r="H51" s="73">
        <f>+SUMIFS('Historical Inputs'!P:P,'Historical Inputs'!$D:$D,'Pro Forma Financial Model'!$D:$D)</f>
        <v>1414.54</v>
      </c>
      <c r="I51" s="178"/>
      <c r="J51" s="73">
        <f>+SUMIFS('Historical Inputs'!R:R,'Historical Inputs'!$D:$D,'Pro Forma Financial Model'!$D:$D)</f>
        <v>5716.2300000000005</v>
      </c>
      <c r="K51" s="581"/>
      <c r="L51" s="73">
        <f>+SUMIFS('Historical Inputs'!T:T,'Historical Inputs'!$D:$D,'Pro Forma Financial Model'!$D:$D)</f>
        <v>4315.43</v>
      </c>
      <c r="M51" s="581"/>
      <c r="N51" s="530">
        <v>0</v>
      </c>
      <c r="O51" s="582"/>
      <c r="P51" s="360">
        <f t="shared" si="7"/>
        <v>4315.43</v>
      </c>
      <c r="Q51" s="68"/>
      <c r="R51" s="46"/>
      <c r="S51" s="726">
        <f t="shared" si="5"/>
        <v>2.2015111360417393E-3</v>
      </c>
      <c r="T51" s="726">
        <f t="shared" si="8"/>
        <v>2.2015111360417393E-3</v>
      </c>
      <c r="X51" s="73"/>
      <c r="Y51" s="178"/>
      <c r="Z51" s="359">
        <f t="shared" si="6"/>
        <v>-4315.43</v>
      </c>
      <c r="AA51" s="178"/>
    </row>
    <row r="52" spans="1:27" ht="14.25" customHeight="1">
      <c r="A52" s="215">
        <v>3400</v>
      </c>
      <c r="B52" s="408">
        <v>3400</v>
      </c>
      <c r="D52" s="417" t="str">
        <f>+VLOOKUP(B52,'Account Mapping'!B:C,2,FALSE)</f>
        <v>Employee Related Costs / Training</v>
      </c>
      <c r="E52" s="31"/>
      <c r="F52" s="73">
        <f>+SUMIFS('Historical Inputs'!N:N,'Historical Inputs'!$D:$D,'Pro Forma Financial Model'!$D:$D)</f>
        <v>1386.4499999999998</v>
      </c>
      <c r="G52" s="154"/>
      <c r="H52" s="73">
        <f>+SUMIFS('Historical Inputs'!P:P,'Historical Inputs'!$D:$D,'Pro Forma Financial Model'!$D:$D)</f>
        <v>2875.55</v>
      </c>
      <c r="I52" s="178"/>
      <c r="J52" s="73">
        <f>+SUMIFS('Historical Inputs'!R:R,'Historical Inputs'!$D:$D,'Pro Forma Financial Model'!$D:$D)</f>
        <v>4397.8500000000004</v>
      </c>
      <c r="K52" s="581"/>
      <c r="L52" s="73">
        <f>+SUMIFS('Historical Inputs'!T:T,'Historical Inputs'!$D:$D,'Pro Forma Financial Model'!$D:$D)</f>
        <v>4630.4799999999996</v>
      </c>
      <c r="M52" s="581"/>
      <c r="N52" s="530">
        <v>0</v>
      </c>
      <c r="O52" s="582"/>
      <c r="P52" s="360">
        <f t="shared" si="7"/>
        <v>4630.4799999999996</v>
      </c>
      <c r="Q52" s="440"/>
      <c r="R52" s="485"/>
      <c r="S52" s="726">
        <f t="shared" si="5"/>
        <v>2.3622334935843132E-3</v>
      </c>
      <c r="T52" s="726">
        <f t="shared" si="8"/>
        <v>2.3622334935843132E-3</v>
      </c>
      <c r="X52" s="73"/>
      <c r="Y52" s="178"/>
      <c r="Z52" s="359">
        <f t="shared" si="6"/>
        <v>-4630.4799999999996</v>
      </c>
      <c r="AA52" s="178"/>
    </row>
    <row r="53" spans="1:27" ht="14.25" customHeight="1">
      <c r="A53" s="215">
        <v>3500</v>
      </c>
      <c r="B53" s="408">
        <v>3500</v>
      </c>
      <c r="D53" s="417" t="str">
        <f>+VLOOKUP(B53,'Account Mapping'!B:C,2,FALSE)</f>
        <v>Gifts &amp; Contributions</v>
      </c>
      <c r="E53" s="31"/>
      <c r="F53" s="73">
        <f>+SUMIFS('Historical Inputs'!N:N,'Historical Inputs'!$D:$D,'Pro Forma Financial Model'!$D:$D)</f>
        <v>26330.309999999998</v>
      </c>
      <c r="G53" s="154"/>
      <c r="H53" s="73">
        <f>+SUMIFS('Historical Inputs'!P:P,'Historical Inputs'!$D:$D,'Pro Forma Financial Model'!$D:$D)</f>
        <v>21831.239999999998</v>
      </c>
      <c r="I53" s="178"/>
      <c r="J53" s="73">
        <f>+SUMIFS('Historical Inputs'!R:R,'Historical Inputs'!$D:$D,'Pro Forma Financial Model'!$D:$D)</f>
        <v>26503.78</v>
      </c>
      <c r="K53" s="581"/>
      <c r="L53" s="73">
        <f>+SUMIFS('Historical Inputs'!T:T,'Historical Inputs'!$D:$D,'Pro Forma Financial Model'!$D:$D)</f>
        <v>13691.92</v>
      </c>
      <c r="M53" s="581"/>
      <c r="N53" s="530">
        <v>0</v>
      </c>
      <c r="O53" s="582"/>
      <c r="P53" s="360">
        <f t="shared" si="7"/>
        <v>13691.92</v>
      </c>
      <c r="Q53" s="440"/>
      <c r="R53" s="485"/>
      <c r="S53" s="726">
        <f t="shared" si="5"/>
        <v>6.9849156060444988E-3</v>
      </c>
      <c r="T53" s="726">
        <f t="shared" si="8"/>
        <v>6.9849156060444988E-3</v>
      </c>
      <c r="X53" s="73"/>
      <c r="Y53" s="178"/>
      <c r="Z53" s="359">
        <f t="shared" si="6"/>
        <v>-13691.92</v>
      </c>
      <c r="AA53" s="178"/>
    </row>
    <row r="54" spans="1:27" ht="14.25" customHeight="1">
      <c r="B54" s="408">
        <v>3600</v>
      </c>
      <c r="D54" s="417" t="str">
        <f>+VLOOKUP(B54,'Account Mapping'!B:C,2,FALSE)</f>
        <v>Bad Debt</v>
      </c>
      <c r="E54" s="31"/>
      <c r="F54" s="73">
        <f>+SUMIFS('Historical Inputs'!N:N,'Historical Inputs'!$D:$D,'Pro Forma Financial Model'!$D:$D)</f>
        <v>0</v>
      </c>
      <c r="G54" s="154"/>
      <c r="H54" s="73">
        <f>+SUMIFS('Historical Inputs'!P:P,'Historical Inputs'!$D:$D,'Pro Forma Financial Model'!$D:$D)</f>
        <v>0</v>
      </c>
      <c r="I54" s="178"/>
      <c r="J54" s="73">
        <f>+SUMIFS('Historical Inputs'!R:R,'Historical Inputs'!$D:$D,'Pro Forma Financial Model'!$D:$D)</f>
        <v>0</v>
      </c>
      <c r="K54" s="581"/>
      <c r="L54" s="73">
        <f>+SUMIFS('Historical Inputs'!T:T,'Historical Inputs'!$D:$D,'Pro Forma Financial Model'!$D:$D)</f>
        <v>0</v>
      </c>
      <c r="M54" s="581"/>
      <c r="N54" s="530">
        <v>0</v>
      </c>
      <c r="O54" s="582"/>
      <c r="P54" s="360">
        <f t="shared" si="7"/>
        <v>0</v>
      </c>
      <c r="Q54" s="440"/>
      <c r="R54" s="485"/>
      <c r="S54" s="726">
        <f t="shared" si="5"/>
        <v>0</v>
      </c>
      <c r="T54" s="726">
        <f>+P54/$P$20</f>
        <v>0</v>
      </c>
      <c r="X54" s="73"/>
      <c r="Y54" s="178"/>
      <c r="Z54" s="359">
        <f t="shared" si="6"/>
        <v>0</v>
      </c>
      <c r="AA54" s="178"/>
    </row>
    <row r="55" spans="1:27" ht="14.25" customHeight="1">
      <c r="A55" s="215">
        <v>3600</v>
      </c>
      <c r="B55" s="408">
        <v>3700</v>
      </c>
      <c r="D55" s="417" t="str">
        <f>+VLOOKUP(B55,'Account Mapping'!B:C,2,FALSE)</f>
        <v>Other G&amp;A Expenses</v>
      </c>
      <c r="E55" s="46"/>
      <c r="F55" s="493">
        <f>+SUMIFS('Historical Inputs'!N:N,'Historical Inputs'!$D:$D,'Pro Forma Financial Model'!$D:$D)</f>
        <v>51949.87</v>
      </c>
      <c r="G55" s="154"/>
      <c r="H55" s="493">
        <f>+SUMIFS('Historical Inputs'!P:P,'Historical Inputs'!$D:$D,'Pro Forma Financial Model'!$D:$D)</f>
        <v>59247.549999999996</v>
      </c>
      <c r="I55" s="178"/>
      <c r="J55" s="493">
        <f>+SUMIFS('Historical Inputs'!R:R,'Historical Inputs'!$D:$D,'Pro Forma Financial Model'!$D:$D)</f>
        <v>59509.51</v>
      </c>
      <c r="K55" s="581"/>
      <c r="L55" s="493">
        <f>+SUMIFS('Historical Inputs'!T:T,'Historical Inputs'!$D:$D,'Pro Forma Financial Model'!$D:$D)</f>
        <v>41270.810000000005</v>
      </c>
      <c r="M55" s="581"/>
      <c r="N55" s="530">
        <v>0</v>
      </c>
      <c r="O55" s="582"/>
      <c r="P55" s="495">
        <f t="shared" si="7"/>
        <v>41270.810000000005</v>
      </c>
      <c r="Q55" s="441"/>
      <c r="R55" s="485"/>
      <c r="S55" s="726">
        <f t="shared" si="5"/>
        <v>2.1054251328016624E-2</v>
      </c>
      <c r="T55" s="726">
        <f t="shared" si="8"/>
        <v>2.1054251328016624E-2</v>
      </c>
      <c r="X55" s="493"/>
      <c r="Y55" s="178"/>
      <c r="Z55" s="494">
        <f t="shared" si="6"/>
        <v>-41270.810000000005</v>
      </c>
      <c r="AA55" s="178"/>
    </row>
    <row r="56" spans="1:27" ht="5.25" customHeight="1">
      <c r="E56" s="33"/>
      <c r="F56" s="552"/>
      <c r="H56" s="577"/>
      <c r="I56" s="178"/>
      <c r="J56" s="577"/>
      <c r="K56" s="178"/>
      <c r="L56" s="577"/>
      <c r="M56" s="178"/>
      <c r="N56" s="577"/>
      <c r="O56" s="260"/>
      <c r="P56" s="577"/>
      <c r="Q56" s="441"/>
      <c r="R56" s="394"/>
      <c r="S56" s="732"/>
      <c r="T56" s="732"/>
      <c r="X56" s="577"/>
      <c r="Y56" s="178"/>
      <c r="Z56" s="577"/>
      <c r="AA56" s="178"/>
    </row>
    <row r="57" spans="1:27" s="34" customFormat="1" ht="16.149999999999999" customHeight="1">
      <c r="B57" s="265"/>
      <c r="D57" s="432" t="s">
        <v>19</v>
      </c>
      <c r="E57" s="483"/>
      <c r="F57" s="256">
        <f>+SUM(F38:F55)</f>
        <v>215347.63999999998</v>
      </c>
      <c r="G57" s="257"/>
      <c r="H57" s="256">
        <f>+SUM(H38:H55)</f>
        <v>334642.82999999996</v>
      </c>
      <c r="I57" s="602"/>
      <c r="J57" s="256">
        <f>+SUM(J38:J55)</f>
        <v>323149.87</v>
      </c>
      <c r="K57" s="258"/>
      <c r="L57" s="256">
        <f>+SUM(L38:L55)</f>
        <v>275445.67000000004</v>
      </c>
      <c r="M57" s="258"/>
      <c r="N57" s="256">
        <f>+SUM(N38:N55)</f>
        <v>0</v>
      </c>
      <c r="O57" s="603"/>
      <c r="P57" s="604">
        <f>+SUM(P38:P55)</f>
        <v>228145.63660000003</v>
      </c>
      <c r="Q57" s="261"/>
      <c r="R57" s="262"/>
      <c r="S57" s="727">
        <f>+L57/$L$20</f>
        <v>0.14051825887095332</v>
      </c>
      <c r="T57" s="727">
        <f>+P57/$P$20</f>
        <v>0.11638820687955358</v>
      </c>
      <c r="V57" s="19"/>
      <c r="W57" s="46"/>
      <c r="X57" s="583">
        <f>+SUM(X38:X55)</f>
        <v>0</v>
      </c>
      <c r="Y57" s="572"/>
      <c r="Z57" s="574">
        <f>+SUM(Z38:Z55)</f>
        <v>-228145.63660000003</v>
      </c>
      <c r="AA57" s="584"/>
    </row>
    <row r="58" spans="1:27" ht="10.5" customHeight="1">
      <c r="E58" s="46"/>
      <c r="F58" s="121"/>
      <c r="H58" s="121"/>
      <c r="I58" s="72"/>
      <c r="J58" s="121"/>
      <c r="K58" s="72"/>
      <c r="L58" s="121"/>
      <c r="M58" s="72"/>
      <c r="N58" s="480"/>
      <c r="O58" s="121"/>
      <c r="P58" s="121"/>
      <c r="Q58" s="442"/>
      <c r="R58" s="485"/>
      <c r="S58" s="728"/>
      <c r="T58" s="728"/>
      <c r="X58" s="570"/>
      <c r="Y58" s="178"/>
      <c r="Z58" s="570"/>
      <c r="AA58" s="178"/>
    </row>
    <row r="59" spans="1:27" s="34" customFormat="1" ht="17.25" customHeight="1">
      <c r="B59" s="265"/>
      <c r="D59" s="251" t="s">
        <v>20</v>
      </c>
      <c r="E59" s="252"/>
      <c r="F59" s="372">
        <f>+F29+F36+F57</f>
        <v>1127702.8499999999</v>
      </c>
      <c r="G59" s="254"/>
      <c r="H59" s="372">
        <f>+H29+H36+H57</f>
        <v>1411766.6999999997</v>
      </c>
      <c r="I59" s="605"/>
      <c r="J59" s="372">
        <f>+J29+J36+J57</f>
        <v>1295697.07</v>
      </c>
      <c r="K59" s="252"/>
      <c r="L59" s="372">
        <f>+L29+L36+L57</f>
        <v>1122953.54</v>
      </c>
      <c r="M59" s="252"/>
      <c r="N59" s="372">
        <f>+N29+N36+N57</f>
        <v>312961.03860000009</v>
      </c>
      <c r="O59" s="253"/>
      <c r="P59" s="376">
        <f>+P29+P36+P57</f>
        <v>1388614.5452000001</v>
      </c>
      <c r="Q59" s="485"/>
      <c r="R59" s="262"/>
      <c r="S59" s="727">
        <f>+L59/$L$20</f>
        <v>0.57287332283630898</v>
      </c>
      <c r="T59" s="727">
        <f>+P59/$P$20</f>
        <v>0.70839994738121936</v>
      </c>
      <c r="V59" s="434"/>
      <c r="W59" s="46"/>
      <c r="X59" s="585">
        <f>+X29+X36+X57</f>
        <v>0</v>
      </c>
      <c r="Y59" s="578"/>
      <c r="Z59" s="580">
        <f>+Z29+Z36+Z57</f>
        <v>-1388614.5452000001</v>
      </c>
      <c r="AA59" s="584"/>
    </row>
    <row r="60" spans="1:27" ht="10.5" customHeight="1">
      <c r="E60" s="46"/>
      <c r="F60" s="32"/>
      <c r="H60" s="570"/>
      <c r="I60" s="178"/>
      <c r="J60" s="570"/>
      <c r="K60" s="178"/>
      <c r="L60" s="570"/>
      <c r="M60" s="178"/>
      <c r="N60" s="570"/>
      <c r="O60" s="570"/>
      <c r="P60" s="570"/>
      <c r="Q60" s="394"/>
      <c r="R60" s="394"/>
      <c r="S60" s="728"/>
      <c r="T60" s="728"/>
      <c r="X60" s="570"/>
      <c r="Y60" s="178"/>
      <c r="Z60" s="570"/>
      <c r="AA60" s="178"/>
    </row>
    <row r="61" spans="1:27" s="34" customFormat="1" ht="15" customHeight="1">
      <c r="B61" s="265"/>
      <c r="D61" s="443" t="s">
        <v>21</v>
      </c>
      <c r="E61" s="444"/>
      <c r="F61" s="445">
        <f>+F20-F59</f>
        <v>351278.8200000003</v>
      </c>
      <c r="G61" s="446"/>
      <c r="H61" s="445">
        <f>+H20-H59</f>
        <v>681297.4700000002</v>
      </c>
      <c r="I61" s="610"/>
      <c r="J61" s="445">
        <f>+J20-J59</f>
        <v>646024.31000000006</v>
      </c>
      <c r="K61" s="610"/>
      <c r="L61" s="445">
        <f>+L20-L59</f>
        <v>837259.12000000011</v>
      </c>
      <c r="M61" s="610"/>
      <c r="N61" s="445">
        <f>+N20-N59</f>
        <v>-312961.03860000009</v>
      </c>
      <c r="O61" s="611"/>
      <c r="P61" s="612">
        <f>+P20-P59</f>
        <v>571598.1148000001</v>
      </c>
      <c r="Q61" s="261"/>
      <c r="R61" s="447"/>
      <c r="S61" s="734">
        <f>+L61/$L$20</f>
        <v>0.42712667716369102</v>
      </c>
      <c r="T61" s="734">
        <f>P61/P20</f>
        <v>0.29160005261878069</v>
      </c>
      <c r="V61" s="19"/>
      <c r="X61" s="586">
        <f>+X20-X59</f>
        <v>0</v>
      </c>
      <c r="Y61" s="587"/>
      <c r="Z61" s="588">
        <f>+Z20-Z59</f>
        <v>-571598.1148000001</v>
      </c>
      <c r="AA61" s="584"/>
    </row>
    <row r="62" spans="1:27" s="448" customFormat="1" ht="15" customHeight="1">
      <c r="B62" s="449"/>
      <c r="D62" s="450" t="s">
        <v>22</v>
      </c>
      <c r="E62" s="451"/>
      <c r="F62" s="724">
        <f>IFERROR(F61/F20,"NA")</f>
        <v>0.23751397811441455</v>
      </c>
      <c r="G62" s="452"/>
      <c r="H62" s="724">
        <f>IFERROR(H61/H20,"NA")</f>
        <v>0.32550242833692011</v>
      </c>
      <c r="I62" s="452"/>
      <c r="J62" s="724">
        <f>IFERROR(J61/J20,"NA")</f>
        <v>0.33270700763463812</v>
      </c>
      <c r="K62" s="452"/>
      <c r="L62" s="724">
        <f>IFERROR(L61/L20,"NA")</f>
        <v>0.42712667716369102</v>
      </c>
      <c r="M62" s="452"/>
      <c r="N62" s="453">
        <f>IFERROR((P62-L62)*10000,"NA")</f>
        <v>-1355.2662454491033</v>
      </c>
      <c r="O62" s="454"/>
      <c r="P62" s="725">
        <f>IFERROR(P61/P20,"NA")</f>
        <v>0.29160005261878069</v>
      </c>
      <c r="Q62" s="455"/>
      <c r="R62" s="455"/>
      <c r="S62" s="456" t="s">
        <v>23</v>
      </c>
      <c r="T62" s="456" t="s">
        <v>23</v>
      </c>
      <c r="V62" s="457"/>
      <c r="X62" s="554" t="e">
        <f>X61/X20</f>
        <v>#DIV/0!</v>
      </c>
      <c r="Y62" s="555"/>
      <c r="Z62" s="556"/>
    </row>
    <row r="63" spans="1:27" ht="7.15" customHeight="1">
      <c r="D63" s="458"/>
      <c r="E63" s="459"/>
      <c r="F63" s="460"/>
      <c r="G63" s="458"/>
      <c r="H63" s="460"/>
      <c r="I63" s="458"/>
      <c r="J63" s="460"/>
      <c r="K63" s="459"/>
      <c r="L63" s="460"/>
      <c r="M63" s="459"/>
      <c r="N63" s="460"/>
      <c r="O63" s="460"/>
      <c r="P63" s="460"/>
      <c r="Q63" s="441"/>
      <c r="R63" s="394"/>
      <c r="S63" s="461"/>
      <c r="T63" s="461"/>
      <c r="X63" s="460"/>
      <c r="Y63" s="458"/>
      <c r="Z63" s="460"/>
    </row>
    <row r="64" spans="1:27" ht="3" customHeight="1">
      <c r="D64" s="462"/>
      <c r="E64" s="463"/>
      <c r="F64" s="464"/>
      <c r="G64" s="462"/>
      <c r="H64" s="464"/>
      <c r="I64" s="462"/>
      <c r="J64" s="464"/>
      <c r="K64" s="463"/>
      <c r="L64" s="464"/>
      <c r="M64" s="463"/>
      <c r="N64" s="464"/>
      <c r="O64" s="464"/>
      <c r="P64" s="464"/>
      <c r="Q64" s="441"/>
      <c r="R64" s="394"/>
      <c r="S64" s="465"/>
      <c r="T64" s="465"/>
      <c r="X64" s="464"/>
      <c r="Y64" s="462"/>
      <c r="Z64" s="464"/>
    </row>
    <row r="65" spans="1:27" ht="13.5" customHeight="1" outlineLevel="1">
      <c r="A65" s="215">
        <v>4000</v>
      </c>
      <c r="B65" s="215">
        <v>4000</v>
      </c>
      <c r="D65" s="417" t="str">
        <f>+VLOOKUP(B65,'Account Mapping'!B:C,2,FALSE)</f>
        <v>Depreciation and Amortization</v>
      </c>
      <c r="E65" s="31"/>
      <c r="F65" s="73">
        <f>+SUMIFS('Historical Inputs'!N:N,'Historical Inputs'!$D:$D,'Pro Forma Financial Model'!$D:$D)</f>
        <v>0</v>
      </c>
      <c r="G65" s="154"/>
      <c r="H65" s="73">
        <f>+SUMIFS('Historical Inputs'!P:P,'Historical Inputs'!$D:$D,'Pro Forma Financial Model'!$D:$D)</f>
        <v>0</v>
      </c>
      <c r="I65" s="178"/>
      <c r="J65" s="73">
        <f>+SUMIFS('Historical Inputs'!R:R,'Historical Inputs'!$D:$D,'Pro Forma Financial Model'!$D:$D)</f>
        <v>0</v>
      </c>
      <c r="L65" s="73">
        <f>+SUMIFS('Historical Inputs'!T:T,'Historical Inputs'!$D:$D,'Pro Forma Financial Model'!$D:$D)</f>
        <v>0</v>
      </c>
      <c r="N65" s="359">
        <f>P65-L65</f>
        <v>0</v>
      </c>
      <c r="O65" s="32"/>
      <c r="P65" s="530">
        <v>0</v>
      </c>
      <c r="Q65" s="441"/>
      <c r="R65" s="441"/>
      <c r="S65" s="46"/>
      <c r="T65" s="46"/>
      <c r="X65" s="73"/>
      <c r="Y65" s="178"/>
      <c r="Z65" s="359">
        <f t="shared" ref="Z65:Z68" si="9">+X65-P65</f>
        <v>0</v>
      </c>
    </row>
    <row r="66" spans="1:27" ht="13.5" customHeight="1" outlineLevel="1">
      <c r="A66" s="215">
        <v>4100</v>
      </c>
      <c r="B66" s="215">
        <v>4100</v>
      </c>
      <c r="D66" s="417" t="str">
        <f>+VLOOKUP(B66,'Account Mapping'!B:C,2,FALSE)</f>
        <v>Interest</v>
      </c>
      <c r="E66" s="31"/>
      <c r="F66" s="73">
        <f>+SUMIFS('Historical Inputs'!N:N,'Historical Inputs'!$D:$D,'Pro Forma Financial Model'!$D:$D)</f>
        <v>2836.94</v>
      </c>
      <c r="G66" s="154"/>
      <c r="H66" s="73">
        <f>+SUMIFS('Historical Inputs'!P:P,'Historical Inputs'!$D:$D,'Pro Forma Financial Model'!$D:$D)</f>
        <v>859.86999999999989</v>
      </c>
      <c r="I66" s="178"/>
      <c r="J66" s="73">
        <f>+SUMIFS('Historical Inputs'!R:R,'Historical Inputs'!$D:$D,'Pro Forma Financial Model'!$D:$D)</f>
        <v>455.14</v>
      </c>
      <c r="L66" s="73">
        <f>+SUMIFS('Historical Inputs'!T:T,'Historical Inputs'!$D:$D,'Pro Forma Financial Model'!$D:$D)</f>
        <v>7196.72</v>
      </c>
      <c r="N66" s="359">
        <f>P66-L66</f>
        <v>-7196.72</v>
      </c>
      <c r="O66" s="32"/>
      <c r="P66" s="530">
        <v>0</v>
      </c>
      <c r="Q66" s="441"/>
      <c r="R66" s="441"/>
      <c r="S66" s="19"/>
      <c r="T66" s="259"/>
      <c r="U66" s="260"/>
      <c r="X66" s="73"/>
      <c r="Y66" s="178"/>
      <c r="Z66" s="359">
        <f>+X66-P66</f>
        <v>0</v>
      </c>
    </row>
    <row r="67" spans="1:27" ht="13.5" customHeight="1" outlineLevel="1">
      <c r="A67" s="215">
        <v>4200</v>
      </c>
      <c r="B67" s="215">
        <v>4200</v>
      </c>
      <c r="D67" s="417" t="str">
        <f>+VLOOKUP(B67,'Account Mapping'!B:C,2,FALSE)</f>
        <v>Tax</v>
      </c>
      <c r="E67" s="31"/>
      <c r="F67" s="73">
        <f>+SUMIFS('Historical Inputs'!N:N,'Historical Inputs'!$D:$D,'Pro Forma Financial Model'!$D:$D)</f>
        <v>2822.12</v>
      </c>
      <c r="G67" s="154"/>
      <c r="H67" s="73">
        <f>+SUMIFS('Historical Inputs'!P:P,'Historical Inputs'!$D:$D,'Pro Forma Financial Model'!$D:$D)</f>
        <v>3304.99</v>
      </c>
      <c r="I67" s="178"/>
      <c r="J67" s="73">
        <f>+SUMIFS('Historical Inputs'!R:R,'Historical Inputs'!$D:$D,'Pro Forma Financial Model'!$D:$D)</f>
        <v>9350</v>
      </c>
      <c r="L67" s="73">
        <f>+SUMIFS('Historical Inputs'!T:T,'Historical Inputs'!$D:$D,'Pro Forma Financial Model'!$D:$D)</f>
        <v>38081.53</v>
      </c>
      <c r="N67" s="359">
        <f>P67-L67</f>
        <v>-38081.53</v>
      </c>
      <c r="O67" s="32"/>
      <c r="P67" s="530">
        <v>0</v>
      </c>
      <c r="Q67" s="441"/>
      <c r="R67" s="441"/>
      <c r="S67" s="19"/>
      <c r="T67" s="259"/>
      <c r="U67" s="260"/>
      <c r="X67" s="73"/>
      <c r="Y67" s="178"/>
      <c r="Z67" s="359">
        <f t="shared" si="9"/>
        <v>0</v>
      </c>
    </row>
    <row r="68" spans="1:27" ht="13.5" customHeight="1" outlineLevel="1">
      <c r="A68" s="215">
        <v>4300</v>
      </c>
      <c r="B68" s="215">
        <v>4300</v>
      </c>
      <c r="D68" s="417" t="str">
        <f>+VLOOKUP(B68,'Account Mapping'!B:C,2,FALSE)</f>
        <v>Other Non-Operating Expenses</v>
      </c>
      <c r="E68" s="200"/>
      <c r="F68" s="73">
        <f>+SUMIFS('Historical Inputs'!N:N,'Historical Inputs'!$D:$D,'Pro Forma Financial Model'!$D:$D)</f>
        <v>0</v>
      </c>
      <c r="G68" s="154"/>
      <c r="H68" s="73">
        <f>+SUMIFS('Historical Inputs'!P:P,'Historical Inputs'!$D:$D,'Pro Forma Financial Model'!$D:$D)</f>
        <v>0</v>
      </c>
      <c r="I68" s="178"/>
      <c r="J68" s="73">
        <f>+SUMIFS('Historical Inputs'!R:R,'Historical Inputs'!$D:$D,'Pro Forma Financial Model'!$D:$D)</f>
        <v>0</v>
      </c>
      <c r="L68" s="73">
        <f>+SUMIFS('Historical Inputs'!T:T,'Historical Inputs'!$D:$D,'Pro Forma Financial Model'!$D:$D)</f>
        <v>0</v>
      </c>
      <c r="N68" s="359">
        <f>P68-L68</f>
        <v>0</v>
      </c>
      <c r="O68" s="32"/>
      <c r="P68" s="530">
        <v>0</v>
      </c>
      <c r="Q68" s="441"/>
      <c r="R68" s="466"/>
      <c r="S68" s="19"/>
      <c r="T68" s="259"/>
      <c r="U68" s="260"/>
      <c r="X68" s="73"/>
      <c r="Y68" s="178"/>
      <c r="Z68" s="359">
        <f t="shared" si="9"/>
        <v>0</v>
      </c>
    </row>
    <row r="69" spans="1:27" ht="5.25" customHeight="1" outlineLevel="1">
      <c r="E69" s="33"/>
      <c r="F69" s="552"/>
      <c r="H69" s="552"/>
      <c r="J69" s="552"/>
      <c r="K69" s="33"/>
      <c r="L69" s="552"/>
      <c r="M69" s="33"/>
      <c r="N69" s="552"/>
      <c r="O69" s="437"/>
      <c r="P69" s="552"/>
      <c r="Q69" s="441"/>
      <c r="R69" s="394"/>
      <c r="S69" s="438"/>
      <c r="T69" s="438"/>
      <c r="X69" s="552"/>
      <c r="Z69" s="552"/>
    </row>
    <row r="70" spans="1:27" s="34" customFormat="1" ht="15" customHeight="1">
      <c r="B70" s="265"/>
      <c r="D70" s="432" t="s">
        <v>24</v>
      </c>
      <c r="E70" s="483"/>
      <c r="F70" s="256">
        <f>SUM(F65:F68)</f>
        <v>5659.0599999999995</v>
      </c>
      <c r="G70" s="257"/>
      <c r="H70" s="256">
        <f>SUM(H65:H68)</f>
        <v>4164.8599999999997</v>
      </c>
      <c r="I70" s="602"/>
      <c r="J70" s="256">
        <f>SUM(J65:J68)</f>
        <v>9805.14</v>
      </c>
      <c r="K70" s="258"/>
      <c r="L70" s="256">
        <f>SUM(L65:L68)</f>
        <v>45278.25</v>
      </c>
      <c r="M70" s="258"/>
      <c r="N70" s="256">
        <f>SUM(N65:N68)</f>
        <v>-45278.25</v>
      </c>
      <c r="O70" s="573"/>
      <c r="P70" s="574">
        <f>SUM(P65:P68)</f>
        <v>0</v>
      </c>
      <c r="Q70" s="589"/>
      <c r="R70" s="589"/>
      <c r="S70" s="178"/>
      <c r="T70" s="590"/>
      <c r="U70" s="591"/>
      <c r="V70" s="576"/>
      <c r="W70" s="584"/>
      <c r="X70" s="583">
        <f>SUM(X65:X68)</f>
        <v>0</v>
      </c>
      <c r="Y70" s="572"/>
      <c r="Z70" s="574">
        <f>SUM(Z65:Z68)</f>
        <v>0</v>
      </c>
      <c r="AA70" s="584"/>
    </row>
    <row r="71" spans="1:27" ht="3" customHeight="1">
      <c r="D71" s="462"/>
      <c r="E71" s="463"/>
      <c r="F71" s="464"/>
      <c r="G71" s="462"/>
      <c r="H71" s="735"/>
      <c r="I71" s="736"/>
      <c r="J71" s="735"/>
      <c r="K71" s="736"/>
      <c r="L71" s="735"/>
      <c r="M71" s="736"/>
      <c r="N71" s="735"/>
      <c r="O71" s="592"/>
      <c r="P71" s="592"/>
      <c r="Q71" s="593"/>
      <c r="R71" s="593"/>
      <c r="S71" s="178"/>
      <c r="T71" s="260"/>
      <c r="U71" s="260"/>
      <c r="V71" s="178"/>
      <c r="W71" s="178"/>
      <c r="X71" s="260"/>
      <c r="Y71" s="178"/>
      <c r="Z71" s="260"/>
      <c r="AA71" s="178"/>
    </row>
    <row r="72" spans="1:27" s="34" customFormat="1" ht="17.25" customHeight="1">
      <c r="B72" s="265"/>
      <c r="D72" s="251" t="s">
        <v>25</v>
      </c>
      <c r="E72" s="252"/>
      <c r="F72" s="372">
        <f>+F70+F59</f>
        <v>1133361.9099999999</v>
      </c>
      <c r="G72" s="253"/>
      <c r="H72" s="372">
        <f>+H70+H59</f>
        <v>1415931.5599999998</v>
      </c>
      <c r="I72" s="605"/>
      <c r="J72" s="372">
        <f>+J70+J59</f>
        <v>1305502.21</v>
      </c>
      <c r="K72" s="252"/>
      <c r="L72" s="372">
        <f>+L70+L59</f>
        <v>1168231.79</v>
      </c>
      <c r="M72" s="252"/>
      <c r="N72" s="372">
        <f>+N70+N59</f>
        <v>267682.78860000009</v>
      </c>
      <c r="O72" s="579"/>
      <c r="P72" s="376">
        <f>+P70+P59</f>
        <v>1388614.5452000001</v>
      </c>
      <c r="Q72" s="594"/>
      <c r="R72" s="589"/>
      <c r="S72" s="178"/>
      <c r="T72" s="591"/>
      <c r="U72" s="591"/>
      <c r="V72" s="576"/>
      <c r="W72" s="584"/>
      <c r="X72" s="585">
        <f>+X70+X59</f>
        <v>0</v>
      </c>
      <c r="Y72" s="578"/>
      <c r="Z72" s="580">
        <f>+Z70+Z59</f>
        <v>-1388614.5452000001</v>
      </c>
      <c r="AA72" s="584"/>
    </row>
    <row r="73" spans="1:27" s="394" customFormat="1" ht="3" customHeight="1">
      <c r="B73" s="467"/>
      <c r="D73" s="468"/>
      <c r="E73" s="469"/>
      <c r="F73" s="470"/>
      <c r="G73" s="469"/>
      <c r="H73" s="737"/>
      <c r="I73" s="469"/>
      <c r="J73" s="737"/>
      <c r="K73" s="469"/>
      <c r="L73" s="737"/>
      <c r="M73" s="469"/>
      <c r="N73" s="738"/>
      <c r="O73" s="596"/>
      <c r="P73" s="595"/>
      <c r="Q73" s="593"/>
      <c r="R73" s="593"/>
      <c r="S73" s="597"/>
      <c r="T73" s="597"/>
      <c r="U73" s="593"/>
      <c r="V73" s="593"/>
      <c r="W73" s="593"/>
      <c r="X73" s="589"/>
      <c r="Y73" s="590"/>
      <c r="Z73" s="589"/>
      <c r="AA73" s="593"/>
    </row>
    <row r="74" spans="1:27" s="34" customFormat="1" ht="13.5" customHeight="1" outlineLevel="1">
      <c r="B74" s="265"/>
      <c r="D74" s="471" t="s">
        <v>26</v>
      </c>
      <c r="E74" s="472"/>
      <c r="F74" s="472">
        <f>F20-F72</f>
        <v>345619.76000000024</v>
      </c>
      <c r="G74" s="473"/>
      <c r="H74" s="472">
        <f>H20-H72</f>
        <v>677132.6100000001</v>
      </c>
      <c r="I74" s="739"/>
      <c r="J74" s="472">
        <f>J20-J72</f>
        <v>636219.17000000016</v>
      </c>
      <c r="K74" s="472"/>
      <c r="L74" s="472">
        <f>L20-L72</f>
        <v>791980.87000000011</v>
      </c>
      <c r="M74" s="472"/>
      <c r="N74" s="472">
        <f>N20-N72</f>
        <v>-267682.78860000009</v>
      </c>
      <c r="O74" s="599"/>
      <c r="P74" s="743">
        <f>P20-P72</f>
        <v>571598.1148000001</v>
      </c>
      <c r="Q74" s="589"/>
      <c r="R74" s="589"/>
      <c r="S74" s="576"/>
      <c r="T74" s="576"/>
      <c r="U74" s="584"/>
      <c r="V74" s="584"/>
      <c r="W74" s="584"/>
      <c r="X74" s="601">
        <f>X20-X72</f>
        <v>0</v>
      </c>
      <c r="Y74" s="598"/>
      <c r="Z74" s="600">
        <f>Z20-Z72</f>
        <v>-571598.1148000001</v>
      </c>
      <c r="AA74" s="584"/>
    </row>
    <row r="75" spans="1:27" s="34" customFormat="1" ht="15.5">
      <c r="B75" s="265"/>
      <c r="D75" s="35"/>
      <c r="E75" s="46"/>
      <c r="F75" s="37"/>
      <c r="G75" s="35"/>
      <c r="H75" s="37"/>
      <c r="I75" s="35"/>
      <c r="J75" s="37"/>
      <c r="K75" s="36"/>
      <c r="L75" s="37"/>
      <c r="M75" s="36"/>
      <c r="N75" s="37"/>
      <c r="O75" s="37"/>
      <c r="P75" s="37"/>
      <c r="Q75" s="261"/>
      <c r="R75" s="262"/>
      <c r="S75" s="46"/>
      <c r="T75" s="46"/>
      <c r="W75" s="243"/>
      <c r="X75" s="37"/>
      <c r="Y75" s="35"/>
      <c r="Z75" s="37"/>
    </row>
    <row r="76" spans="1:27" s="478" customFormat="1" ht="15" customHeight="1">
      <c r="A76" s="744"/>
      <c r="B76" s="264"/>
      <c r="C76" s="744"/>
      <c r="D76" s="474" t="s">
        <v>27</v>
      </c>
      <c r="E76" s="745"/>
      <c r="F76" s="491">
        <f>+F74-'Historical Inputs'!N145</f>
        <v>345619.76000000024</v>
      </c>
      <c r="G76" s="746"/>
      <c r="H76" s="491">
        <f>+H74-'Historical Inputs'!P145</f>
        <v>677132.6100000001</v>
      </c>
      <c r="I76" s="746"/>
      <c r="J76" s="491">
        <f>+J74-'Historical Inputs'!R145</f>
        <v>636219.17000000016</v>
      </c>
      <c r="K76" s="747"/>
      <c r="L76" s="492">
        <f>+L74-'Historical Inputs'!T145</f>
        <v>791980.87000000011</v>
      </c>
      <c r="M76" s="748"/>
      <c r="N76" s="748"/>
      <c r="O76" s="748"/>
      <c r="P76" s="744"/>
      <c r="Q76" s="749"/>
      <c r="R76" s="749"/>
      <c r="S76" s="744"/>
      <c r="T76" s="744"/>
      <c r="U76" s="744"/>
      <c r="V76" s="744"/>
      <c r="W76" s="37"/>
      <c r="X76" s="553"/>
      <c r="Y76" s="746"/>
      <c r="Z76" s="492"/>
      <c r="AA76" s="744"/>
    </row>
    <row r="77" spans="1:27" s="46" customFormat="1" ht="15.5">
      <c r="A77" s="744"/>
      <c r="B77" s="264"/>
      <c r="C77" s="744"/>
      <c r="D77" s="479"/>
      <c r="Q77" s="485"/>
      <c r="R77" s="485"/>
      <c r="V77" s="744"/>
      <c r="W77" s="37"/>
    </row>
    <row r="78" spans="1:27" s="46" customFormat="1" ht="15.5">
      <c r="A78" s="744"/>
      <c r="B78" s="264"/>
      <c r="C78" s="744"/>
      <c r="D78" s="479"/>
      <c r="Q78" s="485"/>
      <c r="R78" s="485"/>
      <c r="S78" s="482"/>
      <c r="T78" s="482"/>
      <c r="V78" s="744"/>
      <c r="W78" s="37"/>
    </row>
    <row r="79" spans="1:27" ht="15.5">
      <c r="F79" s="46"/>
      <c r="N79" s="475"/>
      <c r="Q79" s="394"/>
      <c r="R79" s="485"/>
      <c r="S79" s="482"/>
      <c r="T79" s="482"/>
      <c r="W79" s="37"/>
    </row>
    <row r="80" spans="1:27" ht="15.5">
      <c r="F80" s="46"/>
      <c r="N80" s="475"/>
      <c r="R80" s="46"/>
      <c r="S80" s="482"/>
      <c r="T80" s="482"/>
      <c r="W80" s="37"/>
    </row>
    <row r="81" spans="5:20" ht="15.5">
      <c r="E81" s="486"/>
      <c r="F81" s="431"/>
      <c r="N81" s="475"/>
      <c r="R81" s="46"/>
      <c r="S81" s="482"/>
      <c r="T81" s="482"/>
    </row>
    <row r="82" spans="5:20" ht="15.5">
      <c r="R82" s="46"/>
      <c r="S82" s="482"/>
      <c r="T82" s="482"/>
    </row>
    <row r="83" spans="5:20" ht="15.5">
      <c r="R83" s="46"/>
      <c r="S83" s="482"/>
      <c r="T83" s="482"/>
    </row>
    <row r="98" spans="19:20">
      <c r="S98" s="476"/>
      <c r="T98" s="476"/>
    </row>
    <row r="99" spans="19:20">
      <c r="S99" s="476"/>
      <c r="T99" s="476"/>
    </row>
    <row r="100" spans="19:20">
      <c r="S100" s="476"/>
      <c r="T100" s="476"/>
    </row>
    <row r="101" spans="19:20">
      <c r="S101" s="476"/>
      <c r="T101" s="476"/>
    </row>
    <row r="102" spans="19:20">
      <c r="S102" s="476"/>
      <c r="T102" s="476"/>
    </row>
    <row r="103" spans="19:20">
      <c r="S103" s="476"/>
      <c r="T103" s="476"/>
    </row>
    <row r="104" spans="19:20">
      <c r="S104" s="476"/>
      <c r="T104" s="476"/>
    </row>
    <row r="105" spans="19:20">
      <c r="S105" s="476"/>
      <c r="T105" s="476"/>
    </row>
    <row r="106" spans="19:20">
      <c r="S106" s="476"/>
      <c r="T106" s="476"/>
    </row>
    <row r="107" spans="19:20">
      <c r="S107" s="476"/>
      <c r="T107" s="476"/>
    </row>
    <row r="108" spans="19:20">
      <c r="S108" s="476"/>
      <c r="T108" s="476"/>
    </row>
    <row r="109" spans="19:20">
      <c r="S109" s="476"/>
      <c r="T109" s="476"/>
    </row>
    <row r="110" spans="19:20">
      <c r="S110" s="476"/>
      <c r="T110" s="476"/>
    </row>
    <row r="111" spans="19:20">
      <c r="S111" s="476"/>
      <c r="T111" s="476"/>
    </row>
    <row r="112" spans="19:20">
      <c r="S112" s="476"/>
      <c r="T112" s="476"/>
    </row>
    <row r="113" spans="19:20">
      <c r="S113" s="476"/>
      <c r="T113" s="476"/>
    </row>
    <row r="114" spans="19:20">
      <c r="S114" s="476"/>
      <c r="T114" s="476"/>
    </row>
    <row r="115" spans="19:20">
      <c r="S115" s="476"/>
      <c r="T115" s="476"/>
    </row>
    <row r="116" spans="19:20">
      <c r="S116" s="476"/>
      <c r="T116" s="476"/>
    </row>
    <row r="117" spans="19:20">
      <c r="S117" s="476"/>
      <c r="T117" s="476"/>
    </row>
    <row r="118" spans="19:20">
      <c r="S118" s="476"/>
      <c r="T118" s="476"/>
    </row>
    <row r="119" spans="19:20">
      <c r="S119" s="476"/>
      <c r="T119" s="476"/>
    </row>
    <row r="120" spans="19:20">
      <c r="S120" s="476"/>
      <c r="T120" s="476"/>
    </row>
    <row r="121" spans="19:20">
      <c r="S121" s="476"/>
      <c r="T121" s="476"/>
    </row>
    <row r="122" spans="19:20">
      <c r="S122" s="476"/>
      <c r="T122" s="476"/>
    </row>
    <row r="123" spans="19:20">
      <c r="S123" s="476"/>
      <c r="T123" s="476"/>
    </row>
    <row r="124" spans="19:20">
      <c r="S124" s="476"/>
      <c r="T124" s="476"/>
    </row>
    <row r="125" spans="19:20">
      <c r="S125" s="476"/>
      <c r="T125" s="476"/>
    </row>
    <row r="126" spans="19:20">
      <c r="S126" s="476"/>
      <c r="T126" s="476"/>
    </row>
    <row r="127" spans="19:20">
      <c r="S127" s="476"/>
      <c r="T127" s="476"/>
    </row>
    <row r="128" spans="19:20">
      <c r="S128" s="476"/>
      <c r="T128" s="476"/>
    </row>
    <row r="129" spans="19:20">
      <c r="S129" s="476"/>
      <c r="T129" s="476"/>
    </row>
    <row r="130" spans="19:20">
      <c r="S130" s="476"/>
      <c r="T130" s="476"/>
    </row>
    <row r="131" spans="19:20">
      <c r="S131" s="476"/>
      <c r="T131" s="476"/>
    </row>
    <row r="132" spans="19:20">
      <c r="S132" s="476"/>
      <c r="T132" s="476"/>
    </row>
    <row r="133" spans="19:20">
      <c r="S133" s="476"/>
      <c r="T133" s="476"/>
    </row>
    <row r="134" spans="19:20">
      <c r="S134" s="476"/>
      <c r="T134" s="476"/>
    </row>
    <row r="135" spans="19:20">
      <c r="S135" s="476"/>
      <c r="T135" s="476"/>
    </row>
    <row r="136" spans="19:20">
      <c r="S136" s="476"/>
      <c r="T136" s="476"/>
    </row>
    <row r="137" spans="19:20">
      <c r="S137" s="476"/>
      <c r="T137" s="476"/>
    </row>
    <row r="138" spans="19:20">
      <c r="S138" s="476"/>
      <c r="T138" s="476"/>
    </row>
    <row r="139" spans="19:20">
      <c r="S139" s="476"/>
      <c r="T139" s="476"/>
    </row>
    <row r="140" spans="19:20">
      <c r="S140" s="476"/>
      <c r="T140" s="476"/>
    </row>
    <row r="141" spans="19:20">
      <c r="S141" s="476"/>
      <c r="T141" s="476"/>
    </row>
    <row r="142" spans="19:20">
      <c r="S142" s="476"/>
      <c r="T142" s="476"/>
    </row>
    <row r="143" spans="19:20">
      <c r="S143" s="476"/>
      <c r="T143" s="476"/>
    </row>
    <row r="144" spans="19:20">
      <c r="S144" s="476"/>
      <c r="T144" s="476"/>
    </row>
    <row r="145" spans="19:20">
      <c r="S145" s="476"/>
      <c r="T145" s="476"/>
    </row>
    <row r="146" spans="19:20">
      <c r="S146" s="476"/>
      <c r="T146" s="476"/>
    </row>
    <row r="147" spans="19:20">
      <c r="S147" s="476"/>
      <c r="T147" s="476"/>
    </row>
    <row r="148" spans="19:20">
      <c r="S148" s="476"/>
      <c r="T148" s="476"/>
    </row>
    <row r="149" spans="19:20">
      <c r="S149" s="476"/>
      <c r="T149" s="476"/>
    </row>
    <row r="150" spans="19:20">
      <c r="S150" s="476"/>
      <c r="T150" s="476"/>
    </row>
    <row r="151" spans="19:20">
      <c r="S151" s="476"/>
      <c r="T151" s="476"/>
    </row>
    <row r="152" spans="19:20">
      <c r="S152" s="476"/>
      <c r="T152" s="476"/>
    </row>
    <row r="153" spans="19:20">
      <c r="S153" s="476"/>
      <c r="T153" s="476"/>
    </row>
    <row r="154" spans="19:20">
      <c r="S154" s="476"/>
      <c r="T154" s="476"/>
    </row>
    <row r="155" spans="19:20">
      <c r="S155" s="476"/>
      <c r="T155" s="476"/>
    </row>
    <row r="156" spans="19:20">
      <c r="S156" s="476"/>
      <c r="T156" s="476"/>
    </row>
    <row r="157" spans="19:20">
      <c r="S157" s="476"/>
      <c r="T157" s="476"/>
    </row>
    <row r="158" spans="19:20">
      <c r="S158" s="476"/>
      <c r="T158" s="476"/>
    </row>
    <row r="159" spans="19:20">
      <c r="S159" s="476"/>
      <c r="T159" s="476"/>
    </row>
    <row r="160" spans="19:20">
      <c r="S160" s="476"/>
      <c r="T160" s="476"/>
    </row>
    <row r="161" spans="19:20">
      <c r="S161" s="476"/>
      <c r="T161" s="476"/>
    </row>
    <row r="162" spans="19:20">
      <c r="S162" s="476"/>
      <c r="T162" s="476"/>
    </row>
    <row r="163" spans="19:20">
      <c r="S163" s="476"/>
      <c r="T163" s="476"/>
    </row>
    <row r="164" spans="19:20">
      <c r="S164" s="476"/>
      <c r="T164" s="476"/>
    </row>
    <row r="165" spans="19:20">
      <c r="S165" s="476"/>
      <c r="T165" s="476"/>
    </row>
    <row r="166" spans="19:20">
      <c r="S166" s="476"/>
      <c r="T166" s="476"/>
    </row>
    <row r="167" spans="19:20">
      <c r="S167" s="476"/>
      <c r="T167" s="476"/>
    </row>
    <row r="168" spans="19:20">
      <c r="S168" s="476"/>
      <c r="T168" s="476"/>
    </row>
    <row r="169" spans="19:20">
      <c r="S169" s="476"/>
      <c r="T169" s="476"/>
    </row>
    <row r="170" spans="19:20">
      <c r="S170" s="476"/>
      <c r="T170" s="476"/>
    </row>
    <row r="171" spans="19:20">
      <c r="S171" s="476"/>
      <c r="T171" s="476"/>
    </row>
    <row r="172" spans="19:20">
      <c r="S172" s="476"/>
      <c r="T172" s="476"/>
    </row>
    <row r="173" spans="19:20">
      <c r="S173" s="476"/>
      <c r="T173" s="476"/>
    </row>
    <row r="174" spans="19:20">
      <c r="S174" s="476"/>
      <c r="T174" s="476"/>
    </row>
    <row r="175" spans="19:20">
      <c r="S175" s="476"/>
      <c r="T175" s="476"/>
    </row>
    <row r="176" spans="19:20">
      <c r="S176" s="476"/>
      <c r="T176" s="476"/>
    </row>
    <row r="177" spans="19:20">
      <c r="S177" s="476"/>
      <c r="T177" s="476"/>
    </row>
    <row r="178" spans="19:20">
      <c r="S178" s="476"/>
      <c r="T178" s="476"/>
    </row>
    <row r="179" spans="19:20">
      <c r="S179" s="476"/>
      <c r="T179" s="476"/>
    </row>
    <row r="180" spans="19:20">
      <c r="S180" s="476"/>
      <c r="T180" s="476"/>
    </row>
    <row r="181" spans="19:20">
      <c r="S181" s="476"/>
      <c r="T181" s="476"/>
    </row>
    <row r="182" spans="19:20">
      <c r="S182" s="476"/>
      <c r="T182" s="476"/>
    </row>
    <row r="183" spans="19:20">
      <c r="S183" s="476"/>
      <c r="T183" s="476"/>
    </row>
    <row r="184" spans="19:20">
      <c r="S184" s="476"/>
      <c r="T184" s="476"/>
    </row>
    <row r="185" spans="19:20">
      <c r="S185" s="476"/>
      <c r="T185" s="476"/>
    </row>
    <row r="186" spans="19:20">
      <c r="S186" s="476"/>
      <c r="T186" s="476"/>
    </row>
    <row r="187" spans="19:20">
      <c r="S187" s="476"/>
      <c r="T187" s="476"/>
    </row>
    <row r="188" spans="19:20">
      <c r="S188" s="476"/>
      <c r="T188" s="476"/>
    </row>
    <row r="189" spans="19:20">
      <c r="S189" s="476"/>
      <c r="T189" s="476"/>
    </row>
    <row r="190" spans="19:20">
      <c r="S190" s="476"/>
      <c r="T190" s="476"/>
    </row>
    <row r="191" spans="19:20">
      <c r="S191" s="476"/>
      <c r="T191" s="476"/>
    </row>
    <row r="192" spans="19:20">
      <c r="S192" s="476"/>
      <c r="T192" s="476"/>
    </row>
    <row r="193" spans="19:20">
      <c r="S193" s="476"/>
      <c r="T193" s="476"/>
    </row>
    <row r="194" spans="19:20">
      <c r="S194" s="476"/>
      <c r="T194" s="476"/>
    </row>
    <row r="195" spans="19:20">
      <c r="S195" s="476"/>
      <c r="T195" s="476"/>
    </row>
    <row r="196" spans="19:20">
      <c r="S196" s="476"/>
      <c r="T196" s="476"/>
    </row>
    <row r="197" spans="19:20">
      <c r="S197" s="476"/>
      <c r="T197" s="476"/>
    </row>
    <row r="198" spans="19:20">
      <c r="S198" s="476"/>
      <c r="T198" s="476"/>
    </row>
    <row r="199" spans="19:20">
      <c r="S199" s="476"/>
      <c r="T199" s="476"/>
    </row>
    <row r="200" spans="19:20">
      <c r="S200" s="476"/>
      <c r="T200" s="476"/>
    </row>
    <row r="201" spans="19:20">
      <c r="S201" s="476"/>
      <c r="T201" s="476"/>
    </row>
    <row r="202" spans="19:20">
      <c r="S202" s="476"/>
      <c r="T202" s="476"/>
    </row>
    <row r="203" spans="19:20">
      <c r="S203" s="476"/>
      <c r="T203" s="476"/>
    </row>
    <row r="204" spans="19:20">
      <c r="S204" s="476"/>
      <c r="T204" s="476"/>
    </row>
    <row r="205" spans="19:20">
      <c r="S205" s="476"/>
      <c r="T205" s="476"/>
    </row>
    <row r="206" spans="19:20">
      <c r="S206" s="476"/>
      <c r="T206" s="476"/>
    </row>
    <row r="207" spans="19:20">
      <c r="S207" s="476"/>
      <c r="T207" s="476"/>
    </row>
    <row r="208" spans="19:20">
      <c r="S208" s="476"/>
      <c r="T208" s="476"/>
    </row>
    <row r="209" spans="19:20">
      <c r="S209" s="476"/>
      <c r="T209" s="476"/>
    </row>
    <row r="210" spans="19:20">
      <c r="S210" s="476"/>
      <c r="T210" s="476"/>
    </row>
    <row r="211" spans="19:20">
      <c r="S211" s="476"/>
      <c r="T211" s="476"/>
    </row>
    <row r="212" spans="19:20">
      <c r="S212" s="476"/>
      <c r="T212" s="476"/>
    </row>
    <row r="213" spans="19:20">
      <c r="S213" s="476"/>
      <c r="T213" s="476"/>
    </row>
    <row r="214" spans="19:20">
      <c r="S214" s="476"/>
      <c r="T214" s="476"/>
    </row>
    <row r="215" spans="19:20">
      <c r="S215" s="476"/>
      <c r="T215" s="476"/>
    </row>
    <row r="216" spans="19:20">
      <c r="S216" s="476"/>
      <c r="T216" s="476"/>
    </row>
    <row r="217" spans="19:20">
      <c r="S217" s="476"/>
      <c r="T217" s="476"/>
    </row>
    <row r="218" spans="19:20">
      <c r="S218" s="476"/>
      <c r="T218" s="476"/>
    </row>
    <row r="219" spans="19:20">
      <c r="S219" s="476"/>
      <c r="T219" s="476"/>
    </row>
    <row r="220" spans="19:20">
      <c r="S220" s="476"/>
      <c r="T220" s="476"/>
    </row>
    <row r="221" spans="19:20">
      <c r="S221" s="476"/>
      <c r="T221" s="476"/>
    </row>
    <row r="222" spans="19:20">
      <c r="S222" s="476"/>
      <c r="T222" s="476"/>
    </row>
    <row r="223" spans="19:20">
      <c r="S223" s="476"/>
      <c r="T223" s="476"/>
    </row>
    <row r="224" spans="19:20">
      <c r="S224" s="476"/>
      <c r="T224" s="476"/>
    </row>
    <row r="225" spans="19:20">
      <c r="S225" s="476"/>
      <c r="T225" s="476"/>
    </row>
    <row r="226" spans="19:20">
      <c r="S226" s="476"/>
      <c r="T226" s="476"/>
    </row>
    <row r="227" spans="19:20">
      <c r="S227" s="476"/>
      <c r="T227" s="476"/>
    </row>
    <row r="228" spans="19:20">
      <c r="S228" s="476"/>
      <c r="T228" s="476"/>
    </row>
    <row r="229" spans="19:20">
      <c r="S229" s="476"/>
      <c r="T229" s="476"/>
    </row>
    <row r="230" spans="19:20">
      <c r="S230" s="476"/>
      <c r="T230" s="476"/>
    </row>
    <row r="231" spans="19:20">
      <c r="S231" s="476"/>
      <c r="T231" s="476"/>
    </row>
    <row r="232" spans="19:20">
      <c r="S232" s="476"/>
      <c r="T232" s="476"/>
    </row>
    <row r="233" spans="19:20">
      <c r="S233" s="476"/>
      <c r="T233" s="476"/>
    </row>
    <row r="234" spans="19:20">
      <c r="S234" s="476"/>
      <c r="T234" s="476"/>
    </row>
    <row r="235" spans="19:20">
      <c r="S235" s="476"/>
      <c r="T235" s="476"/>
    </row>
    <row r="236" spans="19:20">
      <c r="S236" s="476"/>
      <c r="T236" s="476"/>
    </row>
    <row r="237" spans="19:20">
      <c r="S237" s="476"/>
      <c r="T237" s="476"/>
    </row>
    <row r="238" spans="19:20">
      <c r="S238" s="476"/>
      <c r="T238" s="476"/>
    </row>
    <row r="239" spans="19:20">
      <c r="S239" s="476"/>
      <c r="T239" s="476"/>
    </row>
    <row r="240" spans="19:20">
      <c r="S240" s="476"/>
      <c r="T240" s="476"/>
    </row>
    <row r="241" spans="19:20">
      <c r="S241" s="476"/>
      <c r="T241" s="476"/>
    </row>
    <row r="242" spans="19:20">
      <c r="S242" s="476"/>
      <c r="T242" s="476"/>
    </row>
    <row r="243" spans="19:20">
      <c r="S243" s="476"/>
      <c r="T243" s="476"/>
    </row>
    <row r="244" spans="19:20">
      <c r="S244" s="476"/>
      <c r="T244" s="476"/>
    </row>
    <row r="245" spans="19:20">
      <c r="S245" s="476"/>
      <c r="T245" s="476"/>
    </row>
    <row r="246" spans="19:20">
      <c r="S246" s="476"/>
      <c r="T246" s="476"/>
    </row>
    <row r="247" spans="19:20">
      <c r="S247" s="476"/>
      <c r="T247" s="476"/>
    </row>
    <row r="248" spans="19:20">
      <c r="S248" s="476"/>
      <c r="T248" s="476"/>
    </row>
    <row r="249" spans="19:20">
      <c r="S249" s="476"/>
      <c r="T249" s="476"/>
    </row>
    <row r="250" spans="19:20">
      <c r="S250" s="476"/>
      <c r="T250" s="476"/>
    </row>
    <row r="251" spans="19:20">
      <c r="S251" s="476"/>
      <c r="T251" s="476"/>
    </row>
    <row r="252" spans="19:20">
      <c r="S252" s="476"/>
      <c r="T252" s="476"/>
    </row>
    <row r="253" spans="19:20">
      <c r="S253" s="476"/>
      <c r="T253" s="476"/>
    </row>
    <row r="254" spans="19:20">
      <c r="S254" s="476"/>
      <c r="T254" s="476"/>
    </row>
    <row r="255" spans="19:20">
      <c r="S255" s="476"/>
      <c r="T255" s="476"/>
    </row>
    <row r="256" spans="19:20">
      <c r="S256" s="476"/>
      <c r="T256" s="476"/>
    </row>
    <row r="257" spans="19:20">
      <c r="S257" s="476"/>
      <c r="T257" s="476"/>
    </row>
    <row r="258" spans="19:20">
      <c r="S258" s="476"/>
      <c r="T258" s="476"/>
    </row>
    <row r="259" spans="19:20">
      <c r="S259" s="476"/>
      <c r="T259" s="476"/>
    </row>
    <row r="260" spans="19:20">
      <c r="S260" s="476"/>
      <c r="T260" s="476"/>
    </row>
    <row r="261" spans="19:20">
      <c r="S261" s="476"/>
      <c r="T261" s="476"/>
    </row>
    <row r="262" spans="19:20">
      <c r="S262" s="476"/>
      <c r="T262" s="476"/>
    </row>
    <row r="263" spans="19:20">
      <c r="S263" s="476"/>
      <c r="T263" s="476"/>
    </row>
    <row r="264" spans="19:20">
      <c r="S264" s="476"/>
      <c r="T264" s="476"/>
    </row>
    <row r="265" spans="19:20">
      <c r="S265" s="476"/>
      <c r="T265" s="476"/>
    </row>
    <row r="266" spans="19:20">
      <c r="S266" s="476"/>
      <c r="T266" s="476"/>
    </row>
    <row r="267" spans="19:20">
      <c r="S267" s="476"/>
      <c r="T267" s="476"/>
    </row>
    <row r="268" spans="19:20">
      <c r="S268" s="476"/>
      <c r="T268" s="476"/>
    </row>
    <row r="269" spans="19:20">
      <c r="S269" s="476"/>
      <c r="T269" s="476"/>
    </row>
    <row r="270" spans="19:20">
      <c r="S270" s="476"/>
      <c r="T270" s="476"/>
    </row>
    <row r="271" spans="19:20">
      <c r="S271" s="476"/>
      <c r="T271" s="476"/>
    </row>
    <row r="272" spans="19:20">
      <c r="S272" s="476"/>
      <c r="T272" s="476"/>
    </row>
    <row r="273" spans="19:20">
      <c r="S273" s="476"/>
      <c r="T273" s="476"/>
    </row>
    <row r="274" spans="19:20">
      <c r="S274" s="476"/>
      <c r="T274" s="476"/>
    </row>
    <row r="275" spans="19:20">
      <c r="S275" s="476"/>
      <c r="T275" s="476"/>
    </row>
    <row r="276" spans="19:20">
      <c r="S276" s="476"/>
      <c r="T276" s="476"/>
    </row>
    <row r="277" spans="19:20">
      <c r="S277" s="476"/>
      <c r="T277" s="476"/>
    </row>
    <row r="278" spans="19:20">
      <c r="S278" s="476"/>
      <c r="T278" s="476"/>
    </row>
    <row r="279" spans="19:20">
      <c r="S279" s="476"/>
      <c r="T279" s="476"/>
    </row>
    <row r="280" spans="19:20">
      <c r="S280" s="476"/>
      <c r="T280" s="476"/>
    </row>
    <row r="281" spans="19:20">
      <c r="S281" s="476"/>
      <c r="T281" s="476"/>
    </row>
    <row r="282" spans="19:20">
      <c r="S282" s="476"/>
      <c r="T282" s="476"/>
    </row>
    <row r="283" spans="19:20">
      <c r="S283" s="476"/>
      <c r="T283" s="476"/>
    </row>
    <row r="284" spans="19:20">
      <c r="S284" s="476"/>
      <c r="T284" s="476"/>
    </row>
    <row r="285" spans="19:20">
      <c r="S285" s="476"/>
      <c r="T285" s="476"/>
    </row>
    <row r="286" spans="19:20">
      <c r="S286" s="476"/>
      <c r="T286" s="476"/>
    </row>
    <row r="287" spans="19:20">
      <c r="S287" s="476"/>
      <c r="T287" s="476"/>
    </row>
    <row r="288" spans="19:20">
      <c r="S288" s="476"/>
      <c r="T288" s="476"/>
    </row>
    <row r="289" spans="19:20">
      <c r="S289" s="476"/>
      <c r="T289" s="476"/>
    </row>
    <row r="290" spans="19:20">
      <c r="S290" s="476"/>
      <c r="T290" s="476"/>
    </row>
    <row r="291" spans="19:20">
      <c r="S291" s="476"/>
      <c r="T291" s="476"/>
    </row>
    <row r="292" spans="19:20">
      <c r="S292" s="476"/>
      <c r="T292" s="476"/>
    </row>
    <row r="293" spans="19:20">
      <c r="S293" s="476"/>
      <c r="T293" s="476"/>
    </row>
    <row r="294" spans="19:20">
      <c r="S294" s="476"/>
      <c r="T294" s="476"/>
    </row>
    <row r="295" spans="19:20">
      <c r="S295" s="476"/>
      <c r="T295" s="476"/>
    </row>
    <row r="296" spans="19:20">
      <c r="S296" s="476"/>
      <c r="T296" s="476"/>
    </row>
    <row r="297" spans="19:20">
      <c r="S297" s="476"/>
      <c r="T297" s="476"/>
    </row>
    <row r="298" spans="19:20">
      <c r="S298" s="476"/>
      <c r="T298" s="476"/>
    </row>
    <row r="299" spans="19:20">
      <c r="S299" s="476"/>
      <c r="T299" s="476"/>
    </row>
    <row r="300" spans="19:20">
      <c r="S300" s="476"/>
      <c r="T300" s="476"/>
    </row>
    <row r="301" spans="19:20">
      <c r="S301" s="476"/>
      <c r="T301" s="476"/>
    </row>
    <row r="302" spans="19:20">
      <c r="S302" s="476"/>
      <c r="T302" s="476"/>
    </row>
    <row r="303" spans="19:20">
      <c r="S303" s="476"/>
      <c r="T303" s="476"/>
    </row>
    <row r="304" spans="19:20">
      <c r="S304" s="476"/>
      <c r="T304" s="476"/>
    </row>
    <row r="305" spans="19:20">
      <c r="S305" s="476"/>
      <c r="T305" s="476"/>
    </row>
    <row r="306" spans="19:20">
      <c r="S306" s="476"/>
      <c r="T306" s="476"/>
    </row>
    <row r="307" spans="19:20">
      <c r="S307" s="476"/>
      <c r="T307" s="476"/>
    </row>
    <row r="308" spans="19:20">
      <c r="S308" s="476"/>
      <c r="T308" s="476"/>
    </row>
    <row r="309" spans="19:20">
      <c r="S309" s="476"/>
      <c r="T309" s="476"/>
    </row>
    <row r="310" spans="19:20">
      <c r="S310" s="476"/>
      <c r="T310" s="476"/>
    </row>
    <row r="311" spans="19:20">
      <c r="S311" s="476"/>
      <c r="T311" s="476"/>
    </row>
    <row r="312" spans="19:20">
      <c r="S312" s="476"/>
      <c r="T312" s="476"/>
    </row>
    <row r="313" spans="19:20">
      <c r="S313" s="476"/>
      <c r="T313" s="476"/>
    </row>
    <row r="314" spans="19:20">
      <c r="S314" s="476"/>
      <c r="T314" s="476"/>
    </row>
    <row r="315" spans="19:20">
      <c r="S315" s="476"/>
      <c r="T315" s="476"/>
    </row>
    <row r="316" spans="19:20">
      <c r="S316" s="476"/>
      <c r="T316" s="476"/>
    </row>
    <row r="317" spans="19:20">
      <c r="S317" s="476"/>
      <c r="T317" s="476"/>
    </row>
    <row r="318" spans="19:20">
      <c r="S318" s="476"/>
      <c r="T318" s="476"/>
    </row>
    <row r="319" spans="19:20">
      <c r="S319" s="476"/>
      <c r="T319" s="476"/>
    </row>
    <row r="320" spans="19:20">
      <c r="S320" s="476"/>
      <c r="T320" s="476"/>
    </row>
    <row r="321" spans="19:20">
      <c r="S321" s="476"/>
      <c r="T321" s="476"/>
    </row>
    <row r="322" spans="19:20">
      <c r="S322" s="476"/>
      <c r="T322" s="476"/>
    </row>
    <row r="323" spans="19:20">
      <c r="S323" s="476"/>
      <c r="T323" s="476"/>
    </row>
    <row r="324" spans="19:20">
      <c r="S324" s="476"/>
      <c r="T324" s="476"/>
    </row>
    <row r="325" spans="19:20">
      <c r="S325" s="476"/>
      <c r="T325" s="476"/>
    </row>
    <row r="326" spans="19:20">
      <c r="S326" s="476"/>
      <c r="T326" s="476"/>
    </row>
    <row r="327" spans="19:20">
      <c r="S327" s="476"/>
      <c r="T327" s="476"/>
    </row>
    <row r="328" spans="19:20">
      <c r="S328" s="476"/>
      <c r="T328" s="476"/>
    </row>
    <row r="329" spans="19:20">
      <c r="S329" s="476"/>
      <c r="T329" s="476"/>
    </row>
    <row r="330" spans="19:20">
      <c r="S330" s="476"/>
      <c r="T330" s="476"/>
    </row>
    <row r="331" spans="19:20">
      <c r="S331" s="476"/>
      <c r="T331" s="476"/>
    </row>
    <row r="332" spans="19:20">
      <c r="S332" s="476"/>
      <c r="T332" s="476"/>
    </row>
    <row r="333" spans="19:20">
      <c r="S333" s="476"/>
      <c r="T333" s="476"/>
    </row>
    <row r="334" spans="19:20">
      <c r="S334" s="476"/>
      <c r="T334" s="476"/>
    </row>
    <row r="335" spans="19:20">
      <c r="S335" s="476"/>
      <c r="T335" s="476"/>
    </row>
    <row r="336" spans="19:20">
      <c r="S336" s="476"/>
      <c r="T336" s="476"/>
    </row>
    <row r="337" spans="19:20">
      <c r="S337" s="476"/>
      <c r="T337" s="476"/>
    </row>
    <row r="338" spans="19:20">
      <c r="S338" s="476"/>
      <c r="T338" s="476"/>
    </row>
    <row r="339" spans="19:20">
      <c r="S339" s="476"/>
      <c r="T339" s="476"/>
    </row>
    <row r="340" spans="19:20">
      <c r="S340" s="476"/>
      <c r="T340" s="476"/>
    </row>
    <row r="341" spans="19:20">
      <c r="S341" s="476"/>
      <c r="T341" s="476"/>
    </row>
    <row r="342" spans="19:20">
      <c r="S342" s="476"/>
      <c r="T342" s="476"/>
    </row>
    <row r="343" spans="19:20">
      <c r="S343" s="476"/>
      <c r="T343" s="476"/>
    </row>
    <row r="344" spans="19:20">
      <c r="S344" s="476"/>
      <c r="T344" s="476"/>
    </row>
    <row r="345" spans="19:20">
      <c r="S345" s="476"/>
      <c r="T345" s="476"/>
    </row>
    <row r="346" spans="19:20">
      <c r="S346" s="476"/>
      <c r="T346" s="476"/>
    </row>
    <row r="347" spans="19:20">
      <c r="S347" s="476"/>
      <c r="T347" s="476"/>
    </row>
    <row r="348" spans="19:20">
      <c r="S348" s="476"/>
      <c r="T348" s="476"/>
    </row>
    <row r="349" spans="19:20">
      <c r="S349" s="476"/>
      <c r="T349" s="476"/>
    </row>
  </sheetData>
  <phoneticPr fontId="86" type="noConversion"/>
  <pageMargins left="0.75" right="0.75" top="1" bottom="1" header="0.5" footer="0.5"/>
  <pageSetup scale="28" orientation="portrait" horizontalDpi="4294967292" verticalDpi="4294967292"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3CC33"/>
    <pageSetUpPr fitToPage="1"/>
  </sheetPr>
  <dimension ref="A1:T60"/>
  <sheetViews>
    <sheetView showGridLines="0" zoomScale="70" zoomScaleNormal="70" workbookViewId="0">
      <selection activeCell="Z59" sqref="Z59"/>
    </sheetView>
  </sheetViews>
  <sheetFormatPr defaultColWidth="12.5" defaultRowHeight="12.5"/>
  <cols>
    <col min="1" max="1" width="5.08203125" style="263" bestFit="1" customWidth="1"/>
    <col min="2" max="2" width="2.58203125" style="2" customWidth="1"/>
    <col min="3" max="3" width="28" style="2" customWidth="1"/>
    <col min="4" max="4" width="2.58203125" style="2" customWidth="1"/>
    <col min="5" max="5" width="12.58203125" style="2" customWidth="1"/>
    <col min="6" max="6" width="4.08203125" style="2" customWidth="1"/>
    <col min="7" max="7" width="12.58203125" style="2" customWidth="1"/>
    <col min="8" max="8" width="4.08203125" style="2" customWidth="1"/>
    <col min="9" max="9" width="12.58203125" style="2" bestFit="1" customWidth="1"/>
    <col min="10" max="10" width="4.08203125" style="2" customWidth="1"/>
    <col min="11" max="11" width="12.58203125" style="2" bestFit="1" customWidth="1"/>
    <col min="12" max="12" width="2.58203125" style="2" customWidth="1"/>
    <col min="13" max="13" width="12.58203125" style="2" bestFit="1" customWidth="1"/>
    <col min="14" max="14" width="3.08203125" style="2" customWidth="1"/>
    <col min="15" max="15" width="6.58203125" style="17" customWidth="1"/>
    <col min="16" max="16" width="3.08203125" style="2" customWidth="1"/>
    <col min="17" max="17" width="13" style="2" bestFit="1" customWidth="1"/>
    <col min="18" max="18" width="2.58203125" style="2" customWidth="1"/>
    <col min="19" max="19" width="1.58203125" style="2" customWidth="1"/>
    <col min="20" max="16384" width="12.5" style="2"/>
  </cols>
  <sheetData>
    <row r="1" spans="1:18" ht="13.5" customHeight="1">
      <c r="C1" s="8"/>
      <c r="D1" s="8"/>
      <c r="E1" s="8"/>
      <c r="F1" s="8"/>
      <c r="G1" s="8"/>
      <c r="H1" s="8"/>
      <c r="I1" s="8"/>
      <c r="J1" s="8"/>
      <c r="K1" s="8"/>
      <c r="L1" s="8"/>
      <c r="M1" s="8"/>
      <c r="N1" s="8"/>
      <c r="O1" s="82"/>
      <c r="P1" s="8"/>
      <c r="Q1" s="8"/>
      <c r="R1" s="8"/>
    </row>
    <row r="2" spans="1:18" ht="16" thickBot="1">
      <c r="C2" s="183" t="str">
        <f>+'Historical Inputs'!C4 &amp; " - Financial Summary Output"</f>
        <v xml:space="preserve"> - Financial Summary Output</v>
      </c>
      <c r="D2" s="183"/>
      <c r="E2" s="183"/>
      <c r="F2" s="183"/>
      <c r="G2" s="184"/>
      <c r="H2" s="183"/>
      <c r="I2" s="184"/>
      <c r="J2" s="183"/>
      <c r="K2" s="184"/>
      <c r="L2" s="184"/>
      <c r="M2" s="184"/>
      <c r="N2" s="184"/>
      <c r="O2" s="185"/>
      <c r="P2" s="184"/>
      <c r="Q2" s="184"/>
      <c r="R2" s="184"/>
    </row>
    <row r="4" spans="1:18" ht="5.25" customHeight="1">
      <c r="C4" s="63"/>
      <c r="D4" s="17"/>
      <c r="E4" s="17"/>
      <c r="F4" s="17"/>
      <c r="G4" s="17"/>
      <c r="H4" s="17"/>
      <c r="I4" s="17"/>
      <c r="J4" s="17"/>
      <c r="K4" s="17"/>
      <c r="L4" s="17"/>
      <c r="M4" s="17"/>
      <c r="N4" s="17"/>
      <c r="P4" s="17"/>
      <c r="Q4" s="17"/>
      <c r="R4" s="17"/>
    </row>
    <row r="5" spans="1:18" ht="14.25" customHeight="1">
      <c r="C5" s="21"/>
      <c r="D5" s="21"/>
      <c r="E5" s="41" t="s">
        <v>28</v>
      </c>
      <c r="F5" s="41"/>
      <c r="G5" s="41"/>
      <c r="H5" s="41"/>
      <c r="I5" s="41"/>
      <c r="J5" s="41"/>
      <c r="K5" s="41"/>
      <c r="L5" s="21"/>
      <c r="M5" s="41" t="s">
        <v>6</v>
      </c>
      <c r="N5" s="41"/>
      <c r="O5" s="219"/>
      <c r="P5" s="21"/>
      <c r="Q5" s="54" t="s">
        <v>6</v>
      </c>
      <c r="R5" s="21"/>
    </row>
    <row r="6" spans="1:18" s="8" customFormat="1" ht="14.25" customHeight="1">
      <c r="A6" s="238"/>
      <c r="C6" s="21"/>
      <c r="D6" s="21"/>
      <c r="E6" s="54" t="e">
        <f>'Pro Forma Financial Model'!#REF!</f>
        <v>#REF!</v>
      </c>
      <c r="F6" s="21"/>
      <c r="G6" s="54">
        <f>'Pro Forma Financial Model'!F6</f>
        <v>2019</v>
      </c>
      <c r="H6" s="21"/>
      <c r="I6" s="54">
        <f>'Pro Forma Financial Model'!H6</f>
        <v>2020</v>
      </c>
      <c r="J6" s="21"/>
      <c r="K6" s="177" t="str">
        <f>+'Historical Inputs'!$L$5</f>
        <v>LTM 12/31/2022</v>
      </c>
      <c r="L6" s="21"/>
      <c r="M6" s="18" t="s">
        <v>9</v>
      </c>
      <c r="N6" s="18"/>
      <c r="O6" s="18" t="s">
        <v>29</v>
      </c>
      <c r="P6" s="21"/>
      <c r="Q6" s="18" t="str">
        <f>+'Historical Inputs'!$L$5</f>
        <v>LTM 12/31/2022</v>
      </c>
      <c r="R6" s="21"/>
    </row>
    <row r="7" spans="1:18" customFormat="1" ht="5.25" customHeight="1">
      <c r="A7" s="267"/>
    </row>
    <row r="8" spans="1:18" s="19" customFormat="1">
      <c r="A8" s="264">
        <v>100</v>
      </c>
      <c r="C8" s="242" t="str">
        <f>+VLOOKUP(A8,'Account Mapping'!B:C,2,FALSE)</f>
        <v>Commission Income</v>
      </c>
      <c r="E8" s="155" t="e">
        <f>INDEX('Pro Forma Financial Model'!#REF!,MATCH('Financial Summary_Output'!$C8,'Pro Forma Financial Model'!$D:$D,0))</f>
        <v>#REF!</v>
      </c>
      <c r="F8" s="72"/>
      <c r="G8" s="155">
        <f>INDEX('Pro Forma Financial Model'!F:F,MATCH('Financial Summary_Output'!$C8,'Pro Forma Financial Model'!$D:$D,0))</f>
        <v>1478981.6700000002</v>
      </c>
      <c r="H8" s="155"/>
      <c r="I8" s="155">
        <f>INDEX('Pro Forma Financial Model'!H:H,MATCH('Financial Summary_Output'!$C8,'Pro Forma Financial Model'!$D:$D,0))</f>
        <v>1936924.17</v>
      </c>
      <c r="J8" s="155"/>
      <c r="K8" s="155">
        <f>INDEX('Pro Forma Financial Model'!L:L,MATCH('Financial Summary_Output'!$C8,'Pro Forma Financial Model'!$D:$D,0))</f>
        <v>1959345.06</v>
      </c>
      <c r="L8" s="102"/>
      <c r="M8" s="154">
        <f>INDEX('Pro Forma Financial Model'!N:N,MATCH('Financial Summary_Output'!$C8,'Pro Forma Financial Model'!$D:$D,0))</f>
        <v>0</v>
      </c>
      <c r="N8" s="66"/>
      <c r="O8" s="153" t="e">
        <f>IF(+'Pro Forma Financial Model'!#REF!="","",'Pro Forma Financial Model'!#REF!)</f>
        <v>#REF!</v>
      </c>
      <c r="P8" s="71"/>
      <c r="Q8" s="155">
        <f>INDEX('Pro Forma Financial Model'!P:P,MATCH('Financial Summary_Output'!$C8,'Pro Forma Financial Model'!$D:$D,0))</f>
        <v>1959345.06</v>
      </c>
      <c r="R8" s="33"/>
    </row>
    <row r="9" spans="1:18" s="19" customFormat="1">
      <c r="A9" s="264">
        <v>200</v>
      </c>
      <c r="C9" s="242" t="str">
        <f>+VLOOKUP(A9,'Account Mapping'!B:C,2,FALSE)</f>
        <v>Fee Income</v>
      </c>
      <c r="E9" s="154" t="e">
        <f>INDEX('Pro Forma Financial Model'!#REF!,MATCH('Financial Summary_Output'!$C9,'Pro Forma Financial Model'!$D:$D,0))</f>
        <v>#REF!</v>
      </c>
      <c r="F9" s="178"/>
      <c r="G9" s="154">
        <f>INDEX('Pro Forma Financial Model'!F:F,MATCH('Financial Summary_Output'!$C9,'Pro Forma Financial Model'!$D:$D,0))</f>
        <v>0</v>
      </c>
      <c r="H9" s="154"/>
      <c r="I9" s="154">
        <f>INDEX('Pro Forma Financial Model'!H:H,MATCH('Financial Summary_Output'!$C9,'Pro Forma Financial Model'!$D:$D,0))</f>
        <v>0</v>
      </c>
      <c r="J9" s="154"/>
      <c r="K9" s="154">
        <f>INDEX('Pro Forma Financial Model'!L:L,MATCH('Financial Summary_Output'!$C9,'Pro Forma Financial Model'!$D:$D,0))</f>
        <v>867.6</v>
      </c>
      <c r="L9" s="154"/>
      <c r="M9" s="154">
        <f>INDEX('Pro Forma Financial Model'!N:N,MATCH('Financial Summary_Output'!$C9,'Pro Forma Financial Model'!$D:$D,0))</f>
        <v>0</v>
      </c>
      <c r="N9" s="66"/>
      <c r="O9" s="153" t="e">
        <f>IF(+'Pro Forma Financial Model'!#REF!="","",'Pro Forma Financial Model'!#REF!)</f>
        <v>#REF!</v>
      </c>
      <c r="P9" s="71"/>
      <c r="Q9" s="154">
        <f>INDEX('Pro Forma Financial Model'!P:P,MATCH('Financial Summary_Output'!$C9,'Pro Forma Financial Model'!$D:$D,0))</f>
        <v>867.6</v>
      </c>
      <c r="R9" s="33"/>
    </row>
    <row r="10" spans="1:18" s="19" customFormat="1" ht="14.25" customHeight="1">
      <c r="A10" s="264">
        <v>300</v>
      </c>
      <c r="C10" s="242" t="str">
        <f>+VLOOKUP(A10,'Account Mapping'!B:C,2,FALSE)</f>
        <v>Contingent Income</v>
      </c>
      <c r="E10" s="154" t="e">
        <f>INDEX('Pro Forma Financial Model'!#REF!,MATCH('Financial Summary_Output'!$C10,'Pro Forma Financial Model'!$D:$D,0))</f>
        <v>#REF!</v>
      </c>
      <c r="F10" s="178"/>
      <c r="G10" s="154">
        <f>INDEX('Pro Forma Financial Model'!F:F,MATCH('Financial Summary_Output'!$C10,'Pro Forma Financial Model'!$D:$D,0))</f>
        <v>0</v>
      </c>
      <c r="H10" s="154"/>
      <c r="I10" s="154">
        <f>INDEX('Pro Forma Financial Model'!H:H,MATCH('Financial Summary_Output'!$C10,'Pro Forma Financial Model'!$D:$D,0))</f>
        <v>0</v>
      </c>
      <c r="J10" s="154"/>
      <c r="K10" s="154">
        <f>INDEX('Pro Forma Financial Model'!L:L,MATCH('Financial Summary_Output'!$C10,'Pro Forma Financial Model'!$D:$D,0))</f>
        <v>0</v>
      </c>
      <c r="L10" s="154"/>
      <c r="M10" s="154">
        <f>INDEX('Pro Forma Financial Model'!N:N,MATCH('Financial Summary_Output'!$C10,'Pro Forma Financial Model'!$D:$D,0))</f>
        <v>0</v>
      </c>
      <c r="N10" s="66"/>
      <c r="O10" s="91" t="e">
        <f>IF(+'Pro Forma Financial Model'!#REF!="","",'Pro Forma Financial Model'!#REF!)</f>
        <v>#REF!</v>
      </c>
      <c r="P10" s="71"/>
      <c r="Q10" s="154">
        <f>INDEX('Pro Forma Financial Model'!P:P,MATCH('Financial Summary_Output'!$C10,'Pro Forma Financial Model'!$D:$D,0))</f>
        <v>0</v>
      </c>
      <c r="R10" s="33"/>
    </row>
    <row r="11" spans="1:18" s="19" customFormat="1" ht="14.25" customHeight="1">
      <c r="A11" s="264">
        <v>400</v>
      </c>
      <c r="C11" s="242" t="str">
        <f>+VLOOKUP(A11,'Account Mapping'!B:C,2,FALSE)</f>
        <v>Other Income</v>
      </c>
      <c r="E11" s="154" t="e">
        <f>INDEX('Pro Forma Financial Model'!#REF!,MATCH('Financial Summary_Output'!$C11,'Pro Forma Financial Model'!$D:$D,0))</f>
        <v>#REF!</v>
      </c>
      <c r="F11" s="178"/>
      <c r="G11" s="154">
        <f>INDEX('Pro Forma Financial Model'!F:F,MATCH('Financial Summary_Output'!$C11,'Pro Forma Financial Model'!$D:$D,0))</f>
        <v>0</v>
      </c>
      <c r="H11" s="154"/>
      <c r="I11" s="154">
        <f>INDEX('Pro Forma Financial Model'!H:H,MATCH('Financial Summary_Output'!$C11,'Pro Forma Financial Model'!$D:$D,0))</f>
        <v>156140</v>
      </c>
      <c r="J11" s="154"/>
      <c r="K11" s="154">
        <f>INDEX('Pro Forma Financial Model'!L:L,MATCH('Financial Summary_Output'!$C11,'Pro Forma Financial Model'!$D:$D,0))</f>
        <v>0</v>
      </c>
      <c r="L11" s="154"/>
      <c r="M11" s="154">
        <f>INDEX('Pro Forma Financial Model'!N:N,MATCH('Financial Summary_Output'!$C11,'Pro Forma Financial Model'!$D:$D,0))</f>
        <v>0</v>
      </c>
      <c r="N11" s="66"/>
      <c r="O11" s="224" t="e">
        <f>IF(+'Pro Forma Financial Model'!#REF!="","",'Pro Forma Financial Model'!#REF!)</f>
        <v>#REF!</v>
      </c>
      <c r="P11" s="71"/>
      <c r="Q11" s="154">
        <f>INDEX('Pro Forma Financial Model'!P:P,MATCH('Financial Summary_Output'!$C11,'Pro Forma Financial Model'!$D:$D,0))</f>
        <v>0</v>
      </c>
      <c r="R11" s="33"/>
    </row>
    <row r="12" spans="1:18" s="19" customFormat="1" ht="3" customHeight="1">
      <c r="A12" s="264"/>
      <c r="E12" s="71"/>
      <c r="G12" s="71"/>
      <c r="H12" s="102"/>
      <c r="I12" s="71"/>
      <c r="J12" s="102"/>
      <c r="K12" s="71"/>
      <c r="L12" s="102"/>
      <c r="M12" s="66"/>
      <c r="N12" s="66"/>
      <c r="O12" s="91"/>
      <c r="P12" s="71"/>
      <c r="Q12" s="71"/>
      <c r="R12" s="33"/>
    </row>
    <row r="13" spans="1:18" s="34" customFormat="1" ht="14.25" customHeight="1">
      <c r="A13" s="265"/>
      <c r="C13" s="38" t="s">
        <v>14</v>
      </c>
      <c r="D13" s="35"/>
      <c r="E13" s="39" t="e">
        <f>SUM(E8:E11)</f>
        <v>#REF!</v>
      </c>
      <c r="F13" s="35"/>
      <c r="G13" s="39">
        <f>SUM(G8:G11)</f>
        <v>1478981.6700000002</v>
      </c>
      <c r="H13" s="35"/>
      <c r="I13" s="39">
        <f>SUM(I8:I11)</f>
        <v>2093064.17</v>
      </c>
      <c r="J13" s="35"/>
      <c r="K13" s="39">
        <f>SUM(K8:K11)</f>
        <v>1960212.6600000001</v>
      </c>
      <c r="L13" s="36"/>
      <c r="M13" s="39">
        <f>SUM(M8:M11)</f>
        <v>0</v>
      </c>
      <c r="N13" s="37"/>
      <c r="O13" s="152"/>
      <c r="P13" s="36"/>
      <c r="Q13" s="39">
        <f>SUM(Q8:Q11)</f>
        <v>1960212.6600000001</v>
      </c>
      <c r="R13" s="36"/>
    </row>
    <row r="14" spans="1:18" customFormat="1" ht="5.25" customHeight="1">
      <c r="A14" s="267"/>
      <c r="O14" s="84"/>
    </row>
    <row r="15" spans="1:18" ht="14.25" customHeight="1">
      <c r="A15" s="263">
        <v>500</v>
      </c>
      <c r="C15" s="242" t="str">
        <f>+VLOOKUP(A15,'Account Mapping'!B:C,2,FALSE)</f>
        <v>Less: Outside Commissions</v>
      </c>
      <c r="E15" s="209" t="e">
        <f>INDEX('Pro Forma Financial Model'!#REF!,MATCH('Financial Summary_Output'!$C15,'Pro Forma Financial Model'!$D:$D,0))</f>
        <v>#REF!</v>
      </c>
      <c r="G15" s="209">
        <f>INDEX('Pro Forma Financial Model'!F:F,MATCH('Financial Summary_Output'!$C15,'Pro Forma Financial Model'!$D:$D,0))</f>
        <v>0</v>
      </c>
      <c r="H15" s="61"/>
      <c r="I15" s="209">
        <f>INDEX('Pro Forma Financial Model'!H:H,MATCH('Financial Summary_Output'!$C15,'Pro Forma Financial Model'!$D:$D,0))</f>
        <v>0</v>
      </c>
      <c r="J15" s="61"/>
      <c r="K15" s="209">
        <f>INDEX('Pro Forma Financial Model'!L:L,MATCH('Financial Summary_Output'!$C15,'Pro Forma Financial Model'!$D:$D,0))</f>
        <v>0</v>
      </c>
      <c r="L15" s="61"/>
      <c r="M15" s="209">
        <f>INDEX('Pro Forma Financial Model'!N:N,MATCH('Financial Summary_Output'!$C15,'Pro Forma Financial Model'!$D:$D,0))</f>
        <v>0</v>
      </c>
      <c r="N15" s="78"/>
      <c r="O15" s="90" t="e">
        <f>IF(+'Pro Forma Financial Model'!#REF!="","",'Pro Forma Financial Model'!#REF!)</f>
        <v>#REF!</v>
      </c>
      <c r="P15" s="140"/>
      <c r="Q15" s="209">
        <f>INDEX('Pro Forma Financial Model'!P:P,MATCH('Financial Summary_Output'!$C15,'Pro Forma Financial Model'!$D:$D,0))</f>
        <v>0</v>
      </c>
      <c r="R15" s="4"/>
    </row>
    <row r="16" spans="1:18" ht="8.25" customHeight="1">
      <c r="G16" s="13"/>
      <c r="I16" s="13"/>
      <c r="K16" s="13"/>
      <c r="M16" s="13"/>
      <c r="N16" s="13"/>
      <c r="O16" s="85"/>
      <c r="P16" s="4"/>
      <c r="Q16" s="14"/>
      <c r="R16" s="4"/>
    </row>
    <row r="17" spans="1:20" s="34" customFormat="1" ht="13.5" customHeight="1">
      <c r="A17" s="265"/>
      <c r="C17" s="161" t="s">
        <v>30</v>
      </c>
      <c r="D17" s="156"/>
      <c r="E17" s="157" t="e">
        <f>E13-E15</f>
        <v>#REF!</v>
      </c>
      <c r="F17" s="156"/>
      <c r="G17" s="157">
        <f>G13-G15</f>
        <v>1478981.6700000002</v>
      </c>
      <c r="H17" s="156"/>
      <c r="I17" s="157">
        <f>I13-I15</f>
        <v>2093064.17</v>
      </c>
      <c r="J17" s="156"/>
      <c r="K17" s="157">
        <f>K13-K15</f>
        <v>1960212.6600000001</v>
      </c>
      <c r="L17" s="158"/>
      <c r="M17" s="159">
        <f>M13-M15</f>
        <v>0</v>
      </c>
      <c r="N17" s="159"/>
      <c r="O17" s="160"/>
      <c r="P17" s="158"/>
      <c r="Q17" s="157">
        <f>Q13-Q15</f>
        <v>1960212.6600000001</v>
      </c>
      <c r="R17" s="162"/>
    </row>
    <row r="18" spans="1:20" s="163" customFormat="1" ht="13.5" customHeight="1">
      <c r="A18" s="268"/>
      <c r="C18" s="164" t="s">
        <v>31</v>
      </c>
      <c r="D18" s="165"/>
      <c r="E18" s="166" t="s">
        <v>32</v>
      </c>
      <c r="F18" s="165"/>
      <c r="G18" s="194" t="e">
        <f>G17/E17-1</f>
        <v>#REF!</v>
      </c>
      <c r="H18" s="165"/>
      <c r="I18" s="194">
        <f>I17/G17-1</f>
        <v>0.41520629528829778</v>
      </c>
      <c r="J18" s="165"/>
      <c r="K18" s="194">
        <f>K17/I17-1</f>
        <v>-6.3472258473565968E-2</v>
      </c>
      <c r="L18" s="167"/>
      <c r="M18" s="166" t="s">
        <v>32</v>
      </c>
      <c r="N18" s="166"/>
      <c r="O18" s="168"/>
      <c r="P18" s="167"/>
      <c r="Q18" s="194">
        <f>Q17/I17-1</f>
        <v>-6.3472258473565968E-2</v>
      </c>
      <c r="R18" s="169"/>
      <c r="T18" s="19" t="s">
        <v>33</v>
      </c>
    </row>
    <row r="19" spans="1:20" ht="6" customHeight="1">
      <c r="M19" s="3"/>
      <c r="N19" s="3"/>
      <c r="O19" s="86"/>
      <c r="P19" s="4"/>
      <c r="Q19" s="3" t="s">
        <v>16</v>
      </c>
      <c r="R19" s="4"/>
    </row>
    <row r="20" spans="1:20" s="19" customFormat="1" ht="13.5" customHeight="1">
      <c r="A20" s="264">
        <v>1000</v>
      </c>
      <c r="C20" s="242" t="str">
        <f>+VLOOKUP(A20,'Account Mapping'!B:C,2,FALSE)</f>
        <v>Salaries &amp; Wages</v>
      </c>
      <c r="E20" s="65" t="e">
        <f>INDEX('Pro Forma Financial Model'!#REF!,MATCH('Financial Summary_Output'!$C20,'Pro Forma Financial Model'!$D:$D,0))</f>
        <v>#REF!</v>
      </c>
      <c r="G20" s="65">
        <f>INDEX('Pro Forma Financial Model'!F:F,MATCH('Financial Summary_Output'!$C20,'Pro Forma Financial Model'!$D:$D,0))</f>
        <v>479773.63999999996</v>
      </c>
      <c r="I20" s="65">
        <f>INDEX('Pro Forma Financial Model'!H:H,MATCH('Financial Summary_Output'!$C20,'Pro Forma Financial Model'!$D:$D,0))</f>
        <v>772826.06</v>
      </c>
      <c r="K20" s="65">
        <f>INDEX('Pro Forma Financial Model'!L:L,MATCH('Financial Summary_Output'!$C20,'Pro Forma Financial Model'!$D:$D,0))</f>
        <v>574202.44999999995</v>
      </c>
      <c r="M20" s="65">
        <f>INDEX('Pro Forma Financial Model'!N:N,MATCH('Financial Summary_Output'!$C20,'Pro Forma Financial Model'!$D:$D,0))</f>
        <v>-75004.449999999953</v>
      </c>
      <c r="N20" s="73"/>
      <c r="O20" s="89" t="e">
        <f>IF(+'Pro Forma Financial Model'!#REF!="","",'Pro Forma Financial Model'!#REF!)</f>
        <v>#REF!</v>
      </c>
      <c r="P20" s="33"/>
      <c r="Q20" s="155">
        <f>INDEX('Pro Forma Financial Model'!P:P,MATCH('Financial Summary_Output'!$C20,'Pro Forma Financial Model'!$D:$D,0))</f>
        <v>499198</v>
      </c>
      <c r="R20" s="33"/>
    </row>
    <row r="21" spans="1:20" s="19" customFormat="1" ht="13.5" customHeight="1">
      <c r="A21" s="264">
        <v>1100</v>
      </c>
      <c r="C21" s="242" t="str">
        <f>+VLOOKUP(A21,'Account Mapping'!B:C,2,FALSE)</f>
        <v>Commissions</v>
      </c>
      <c r="E21" s="73" t="e">
        <f>INDEX('Pro Forma Financial Model'!#REF!,MATCH('Financial Summary_Output'!$C21,'Pro Forma Financial Model'!$D:$D,0))</f>
        <v>#REF!</v>
      </c>
      <c r="F21" s="178"/>
      <c r="G21" s="73">
        <f>INDEX('Pro Forma Financial Model'!F:F,MATCH('Financial Summary_Output'!$C21,'Pro Forma Financial Model'!$D:$D,0))</f>
        <v>232906.43</v>
      </c>
      <c r="H21" s="178"/>
      <c r="I21" s="73">
        <f>INDEX('Pro Forma Financial Model'!H:H,MATCH('Financial Summary_Output'!$C21,'Pro Forma Financial Model'!$D:$D,0))</f>
        <v>66608.679999999993</v>
      </c>
      <c r="J21" s="178"/>
      <c r="K21" s="73">
        <f>INDEX('Pro Forma Financial Model'!L:L,MATCH('Financial Summary_Output'!$C21,'Pro Forma Financial Model'!$D:$D,0))</f>
        <v>51722.92</v>
      </c>
      <c r="L21" s="178"/>
      <c r="M21" s="73">
        <f>INDEX('Pro Forma Financial Model'!N:N,MATCH('Financial Summary_Output'!$C21,'Pro Forma Financial Model'!$D:$D,0))</f>
        <v>326120.08</v>
      </c>
      <c r="N21" s="73"/>
      <c r="O21" s="89" t="e">
        <f>IF(+'Pro Forma Financial Model'!#REF!="","",'Pro Forma Financial Model'!#REF!)</f>
        <v>#REF!</v>
      </c>
      <c r="P21" s="33"/>
      <c r="Q21" s="62">
        <f>INDEX('Pro Forma Financial Model'!P:P,MATCH('Financial Summary_Output'!$C21,'Pro Forma Financial Model'!$D:$D,0))</f>
        <v>377843</v>
      </c>
      <c r="R21" s="33"/>
    </row>
    <row r="22" spans="1:20" s="19" customFormat="1" ht="13.5" customHeight="1">
      <c r="A22" s="264">
        <v>1200</v>
      </c>
      <c r="C22" s="242" t="str">
        <f>+VLOOKUP(A22,'Account Mapping'!B:C,2,FALSE)</f>
        <v>Benefits</v>
      </c>
      <c r="E22" s="62" t="e">
        <f>INDEX('Pro Forma Financial Model'!#REF!,MATCH('Financial Summary_Output'!$C22,'Pro Forma Financial Model'!$D:$D,0))</f>
        <v>#REF!</v>
      </c>
      <c r="F22" s="178"/>
      <c r="G22" s="62">
        <f>INDEX('Pro Forma Financial Model'!F:F,MATCH('Financial Summary_Output'!$C22,'Pro Forma Financial Model'!$D:$D,0))</f>
        <v>16000</v>
      </c>
      <c r="H22" s="178"/>
      <c r="I22" s="62">
        <f>INDEX('Pro Forma Financial Model'!H:H,MATCH('Financial Summary_Output'!$C22,'Pro Forma Financial Model'!$D:$D,0))</f>
        <v>24000</v>
      </c>
      <c r="J22" s="178"/>
      <c r="K22" s="62">
        <f>INDEX('Pro Forma Financial Model'!L:L,MATCH('Financial Summary_Output'!$C22,'Pro Forma Financial Model'!$D:$D,0))</f>
        <v>25500</v>
      </c>
      <c r="L22" s="178"/>
      <c r="M22" s="62">
        <f>INDEX('Pro Forma Financial Model'!N:N,MATCH('Financial Summary_Output'!$C22,'Pro Forma Financial Model'!$D:$D,0))</f>
        <v>46382.738100000002</v>
      </c>
      <c r="N22" s="62"/>
      <c r="O22" s="90" t="e">
        <f>IF(+'Pro Forma Financial Model'!#REF!="","",'Pro Forma Financial Model'!#REF!)</f>
        <v>#REF!</v>
      </c>
      <c r="P22" s="1"/>
      <c r="Q22" s="62">
        <f>INDEX('Pro Forma Financial Model'!P:P,MATCH('Financial Summary_Output'!$C22,'Pro Forma Financial Model'!$D:$D,0))</f>
        <v>71882.738100000002</v>
      </c>
      <c r="R22" s="1"/>
    </row>
    <row r="23" spans="1:20" s="19" customFormat="1" ht="13.5" customHeight="1">
      <c r="A23" s="264">
        <v>1300</v>
      </c>
      <c r="C23" s="242" t="str">
        <f>+VLOOKUP(A23,'Account Mapping'!B:C,2,FALSE)</f>
        <v>Payroll Taxes</v>
      </c>
      <c r="E23" s="62" t="e">
        <f>INDEX('Pro Forma Financial Model'!#REF!,MATCH('Financial Summary_Output'!$C23,'Pro Forma Financial Model'!$D:$D,0))</f>
        <v>#REF!</v>
      </c>
      <c r="F23" s="178"/>
      <c r="G23" s="62">
        <f>INDEX('Pro Forma Financial Model'!F:F,MATCH('Financial Summary_Output'!$C23,'Pro Forma Financial Model'!$D:$D,0))</f>
        <v>43804.43</v>
      </c>
      <c r="H23" s="178"/>
      <c r="I23" s="62">
        <f>INDEX('Pro Forma Financial Model'!H:H,MATCH('Financial Summary_Output'!$C23,'Pro Forma Financial Model'!$D:$D,0))</f>
        <v>69380.03</v>
      </c>
      <c r="J23" s="178"/>
      <c r="K23" s="62">
        <f>INDEX('Pro Forma Financial Model'!L:L,MATCH('Financial Summary_Output'!$C23,'Pro Forma Financial Model'!$D:$D,0))</f>
        <v>58070.89</v>
      </c>
      <c r="L23" s="178"/>
      <c r="M23" s="62">
        <f>INDEX('Pro Forma Financial Model'!N:N,MATCH('Financial Summary_Output'!$C23,'Pro Forma Financial Model'!$D:$D,0))</f>
        <v>5767.5304999999935</v>
      </c>
      <c r="N23" s="62"/>
      <c r="O23" s="90" t="e">
        <f>IF(+'Pro Forma Financial Model'!#REF!="","",'Pro Forma Financial Model'!#REF!)</f>
        <v>#REF!</v>
      </c>
      <c r="P23" s="33"/>
      <c r="Q23" s="62">
        <f>INDEX('Pro Forma Financial Model'!P:P,MATCH('Financial Summary_Output'!$C23,'Pro Forma Financial Model'!$D:$D,0))</f>
        <v>63838.420499999993</v>
      </c>
      <c r="R23" s="33"/>
    </row>
    <row r="24" spans="1:20" s="19" customFormat="1" ht="13.5" customHeight="1">
      <c r="A24" s="264">
        <v>1400</v>
      </c>
      <c r="C24" s="242" t="str">
        <f>+VLOOKUP(A24,'Account Mapping'!B:C,2,FALSE)</f>
        <v>Other Compensation Expense</v>
      </c>
      <c r="E24" s="62" t="e">
        <f>INDEX('Pro Forma Financial Model'!#REF!,MATCH('Financial Summary_Output'!$C24,'Pro Forma Financial Model'!$D:$D,0))</f>
        <v>#REF!</v>
      </c>
      <c r="F24" s="178"/>
      <c r="G24" s="62">
        <f>INDEX('Pro Forma Financial Model'!F:F,MATCH('Financial Summary_Output'!$C24,'Pro Forma Financial Model'!$D:$D,0))</f>
        <v>13071.94</v>
      </c>
      <c r="H24" s="178"/>
      <c r="I24" s="62">
        <f>INDEX('Pro Forma Financial Model'!H:H,MATCH('Financial Summary_Output'!$C24,'Pro Forma Financial Model'!$D:$D,0))</f>
        <v>24250.19</v>
      </c>
      <c r="J24" s="178"/>
      <c r="K24" s="62">
        <f>INDEX('Pro Forma Financial Model'!L:L,MATCH('Financial Summary_Output'!$C24,'Pro Forma Financial Model'!$D:$D,0))</f>
        <v>25846.44</v>
      </c>
      <c r="L24" s="178"/>
      <c r="M24" s="62">
        <f>INDEX('Pro Forma Financial Model'!N:N,MATCH('Financial Summary_Output'!$C24,'Pro Forma Financial Model'!$D:$D,0))</f>
        <v>0</v>
      </c>
      <c r="N24" s="62"/>
      <c r="O24" s="90" t="e">
        <f>IF(+'Pro Forma Financial Model'!#REF!="","",'Pro Forma Financial Model'!#REF!)</f>
        <v>#REF!</v>
      </c>
      <c r="P24" s="33"/>
      <c r="Q24" s="62">
        <f>INDEX('Pro Forma Financial Model'!P:P,MATCH('Financial Summary_Output'!$C24,'Pro Forma Financial Model'!$D:$D,0))</f>
        <v>25846.44</v>
      </c>
      <c r="R24" s="33"/>
    </row>
    <row r="25" spans="1:20" s="34" customFormat="1" ht="14.25" customHeight="1">
      <c r="A25" s="265"/>
      <c r="C25" s="38" t="s">
        <v>17</v>
      </c>
      <c r="D25" s="35"/>
      <c r="E25" s="42" t="e">
        <f>SUM(E20:E24)</f>
        <v>#REF!</v>
      </c>
      <c r="F25" s="35"/>
      <c r="G25" s="42">
        <f>SUM(G20:G24)</f>
        <v>785556.44</v>
      </c>
      <c r="H25" s="35"/>
      <c r="I25" s="42">
        <f>SUM(I20:I24)</f>
        <v>957064.96</v>
      </c>
      <c r="J25" s="35"/>
      <c r="K25" s="42">
        <f>SUM(K20:K24)</f>
        <v>735342.7</v>
      </c>
      <c r="L25" s="36"/>
      <c r="M25" s="42">
        <f>SUM(M20:M24)</f>
        <v>303265.89860000007</v>
      </c>
      <c r="N25" s="81"/>
      <c r="O25" s="88"/>
      <c r="P25" s="36"/>
      <c r="Q25" s="42">
        <f>SUM(Q20:Q24)</f>
        <v>1038608.5985999999</v>
      </c>
      <c r="R25" s="36"/>
    </row>
    <row r="26" spans="1:20" ht="6" customHeight="1">
      <c r="C26" s="19"/>
      <c r="G26" s="32"/>
      <c r="H26" s="19"/>
      <c r="I26" s="32"/>
      <c r="J26" s="19"/>
      <c r="K26" s="32"/>
      <c r="L26" s="19"/>
      <c r="M26" s="32"/>
      <c r="N26" s="32"/>
      <c r="O26" s="87"/>
      <c r="P26" s="33"/>
      <c r="Q26" s="32"/>
      <c r="R26" s="33"/>
    </row>
    <row r="27" spans="1:20" ht="13.5" customHeight="1">
      <c r="A27" s="263">
        <v>1500</v>
      </c>
      <c r="C27" s="242" t="str">
        <f>+VLOOKUP(A27,'Account Mapping'!B:C,2,FALSE)</f>
        <v>Travel &amp; Entertainment</v>
      </c>
      <c r="E27" s="65" t="e">
        <f>INDEX('Pro Forma Financial Model'!#REF!,MATCH('Financial Summary_Output'!$C27,'Pro Forma Financial Model'!$D:$D,0))</f>
        <v>#REF!</v>
      </c>
      <c r="F27" s="19"/>
      <c r="G27" s="65">
        <f>INDEX('Pro Forma Financial Model'!F:F,MATCH('Financial Summary_Output'!$C27,'Pro Forma Financial Model'!$D:$D,0))</f>
        <v>56277.510000000009</v>
      </c>
      <c r="H27" s="19"/>
      <c r="I27" s="65">
        <f>INDEX('Pro Forma Financial Model'!H:H,MATCH('Financial Summary_Output'!$C27,'Pro Forma Financial Model'!$D:$D,0))</f>
        <v>54426.97</v>
      </c>
      <c r="J27" s="19"/>
      <c r="K27" s="65">
        <f>INDEX('Pro Forma Financial Model'!L:L,MATCH('Financial Summary_Output'!$C27,'Pro Forma Financial Model'!$D:$D,0))</f>
        <v>34125.879999999997</v>
      </c>
      <c r="L27" s="19"/>
      <c r="M27" s="62">
        <f>INDEX('Pro Forma Financial Model'!N:N,MATCH('Financial Summary_Output'!$C27,'Pro Forma Financial Model'!$D:$D,0))</f>
        <v>0</v>
      </c>
      <c r="N27" s="73"/>
      <c r="O27" s="89" t="e">
        <f>IF(+'Pro Forma Financial Model'!#REF!="","",'Pro Forma Financial Model'!#REF!)</f>
        <v>#REF!</v>
      </c>
      <c r="P27" s="33"/>
      <c r="Q27" s="155">
        <f>INDEX('Pro Forma Financial Model'!P:P,MATCH('Financial Summary_Output'!$C27,'Pro Forma Financial Model'!$D:$D,0))</f>
        <v>34125.879999999997</v>
      </c>
      <c r="R27" s="68"/>
    </row>
    <row r="28" spans="1:20" ht="13.5" customHeight="1">
      <c r="A28" s="263">
        <v>1600</v>
      </c>
      <c r="C28" s="242" t="str">
        <f>+VLOOKUP(A28,'Account Mapping'!B:C,2,FALSE)</f>
        <v>Marketing &amp; Advertising</v>
      </c>
      <c r="E28" s="62" t="e">
        <f>INDEX('Pro Forma Financial Model'!#REF!,MATCH('Financial Summary_Output'!$C28,'Pro Forma Financial Model'!$D:$D,0))</f>
        <v>#REF!</v>
      </c>
      <c r="F28" s="19"/>
      <c r="G28" s="62">
        <f>INDEX('Pro Forma Financial Model'!F:F,MATCH('Financial Summary_Output'!$C28,'Pro Forma Financial Model'!$D:$D,0))</f>
        <v>21346.17</v>
      </c>
      <c r="H28" s="19"/>
      <c r="I28" s="62">
        <f>INDEX('Pro Forma Financial Model'!H:H,MATCH('Financial Summary_Output'!$C28,'Pro Forma Financial Model'!$D:$D,0))</f>
        <v>6303.87</v>
      </c>
      <c r="J28" s="19"/>
      <c r="K28" s="62">
        <f>INDEX('Pro Forma Financial Model'!L:L,MATCH('Financial Summary_Output'!$C28,'Pro Forma Financial Model'!$D:$D,0))</f>
        <v>14338.6</v>
      </c>
      <c r="L28" s="19"/>
      <c r="M28" s="62">
        <f>INDEX('Pro Forma Financial Model'!N:N,MATCH('Financial Summary_Output'!$C28,'Pro Forma Financial Model'!$D:$D,0))</f>
        <v>0</v>
      </c>
      <c r="N28" s="62"/>
      <c r="O28" s="90" t="e">
        <f>IF(+'Pro Forma Financial Model'!#REF!="","",'Pro Forma Financial Model'!#REF!)</f>
        <v>#REF!</v>
      </c>
      <c r="P28" s="1"/>
      <c r="Q28" s="62">
        <f>INDEX('Pro Forma Financial Model'!P:P,MATCH('Financial Summary_Output'!$C28,'Pro Forma Financial Model'!$D:$D,0))</f>
        <v>14338.6</v>
      </c>
      <c r="R28" s="68"/>
    </row>
    <row r="29" spans="1:20" ht="13.5" customHeight="1">
      <c r="A29" s="263">
        <v>1700</v>
      </c>
      <c r="C29" s="242" t="str">
        <f>+VLOOKUP(A29,'Account Mapping'!B:C,2,FALSE)</f>
        <v>Automobile</v>
      </c>
      <c r="E29" s="62" t="e">
        <f>INDEX('Pro Forma Financial Model'!#REF!,MATCH('Financial Summary_Output'!$C29,'Pro Forma Financial Model'!$D:$D,0))</f>
        <v>#REF!</v>
      </c>
      <c r="F29" s="19"/>
      <c r="G29" s="62">
        <f>INDEX('Pro Forma Financial Model'!F:F,MATCH('Financial Summary_Output'!$C29,'Pro Forma Financial Model'!$D:$D,0))</f>
        <v>16888.21</v>
      </c>
      <c r="H29" s="19"/>
      <c r="I29" s="62">
        <f>INDEX('Pro Forma Financial Model'!H:H,MATCH('Financial Summary_Output'!$C29,'Pro Forma Financial Model'!$D:$D,0))</f>
        <v>35978.960000000006</v>
      </c>
      <c r="J29" s="19"/>
      <c r="K29" s="62">
        <f>INDEX('Pro Forma Financial Model'!L:L,MATCH('Financial Summary_Output'!$C29,'Pro Forma Financial Model'!$D:$D,0))</f>
        <v>38314.19</v>
      </c>
      <c r="L29" s="19"/>
      <c r="M29" s="62">
        <f>INDEX('Pro Forma Financial Model'!N:N,MATCH('Financial Summary_Output'!$C29,'Pro Forma Financial Model'!$D:$D,0))</f>
        <v>0</v>
      </c>
      <c r="N29" s="62"/>
      <c r="O29" s="90" t="e">
        <f>IF(+'Pro Forma Financial Model'!#REF!="","",'Pro Forma Financial Model'!#REF!)</f>
        <v>#REF!</v>
      </c>
      <c r="P29" s="1"/>
      <c r="Q29" s="62">
        <f>INDEX('Pro Forma Financial Model'!P:P,MATCH('Financial Summary_Output'!$C29,'Pro Forma Financial Model'!$D:$D,0))</f>
        <v>38314.19</v>
      </c>
      <c r="R29" s="68"/>
    </row>
    <row r="30" spans="1:20" ht="13.5" customHeight="1">
      <c r="A30" s="263">
        <v>1800</v>
      </c>
      <c r="C30" s="242" t="str">
        <f>+VLOOKUP(A30,'Account Mapping'!B:C,2,FALSE)</f>
        <v>Other Selling Expense</v>
      </c>
      <c r="E30" s="62" t="e">
        <f>INDEX('Pro Forma Financial Model'!#REF!,MATCH('Financial Summary_Output'!$C30,'Pro Forma Financial Model'!$D:$D,0))</f>
        <v>#REF!</v>
      </c>
      <c r="F30" s="19"/>
      <c r="G30" s="62">
        <f>INDEX('Pro Forma Financial Model'!F:F,MATCH('Financial Summary_Output'!$C30,'Pro Forma Financial Model'!$D:$D,0))</f>
        <v>0</v>
      </c>
      <c r="H30" s="19"/>
      <c r="I30" s="62">
        <f>INDEX('Pro Forma Financial Model'!H:H,MATCH('Financial Summary_Output'!$C30,'Pro Forma Financial Model'!$D:$D,0))</f>
        <v>0</v>
      </c>
      <c r="J30" s="19"/>
      <c r="K30" s="62">
        <f>INDEX('Pro Forma Financial Model'!L:L,MATCH('Financial Summary_Output'!$C30,'Pro Forma Financial Model'!$D:$D,0))</f>
        <v>0</v>
      </c>
      <c r="L30" s="19"/>
      <c r="M30" s="62">
        <f>INDEX('Pro Forma Financial Model'!N:N,MATCH('Financial Summary_Output'!$C30,'Pro Forma Financial Model'!$D:$D,0))</f>
        <v>0</v>
      </c>
      <c r="N30" s="62"/>
      <c r="O30" s="90" t="e">
        <f>IF(+'Pro Forma Financial Model'!#REF!="","",'Pro Forma Financial Model'!#REF!)</f>
        <v>#REF!</v>
      </c>
      <c r="P30" s="1"/>
      <c r="Q30" s="62">
        <f>INDEX('Pro Forma Financial Model'!P:P,MATCH('Financial Summary_Output'!$C30,'Pro Forma Financial Model'!$D:$D,0))</f>
        <v>0</v>
      </c>
      <c r="R30" s="68"/>
    </row>
    <row r="31" spans="1:20" s="8" customFormat="1" ht="14.25" customHeight="1">
      <c r="A31" s="238"/>
      <c r="C31" s="38" t="s">
        <v>18</v>
      </c>
      <c r="D31" s="12"/>
      <c r="E31" s="42" t="e">
        <f>SUM(E27:E30)</f>
        <v>#REF!</v>
      </c>
      <c r="F31" s="12"/>
      <c r="G31" s="42">
        <f>SUM(G27:G30)</f>
        <v>94511.890000000014</v>
      </c>
      <c r="H31" s="146"/>
      <c r="I31" s="42">
        <f>SUM(I27:I30)</f>
        <v>96709.800000000017</v>
      </c>
      <c r="J31" s="146"/>
      <c r="K31" s="42">
        <f>SUM(K27:K30)</f>
        <v>86778.67</v>
      </c>
      <c r="L31" s="118"/>
      <c r="M31" s="42">
        <f>SUM(M27:M30)</f>
        <v>0</v>
      </c>
      <c r="N31" s="144"/>
      <c r="O31" s="145"/>
      <c r="P31" s="118"/>
      <c r="Q31" s="42">
        <f>SUM(Q27:Q30)</f>
        <v>86778.67</v>
      </c>
      <c r="R31" s="64"/>
    </row>
    <row r="32" spans="1:20" ht="6" customHeight="1">
      <c r="G32" s="70"/>
      <c r="H32" s="19"/>
      <c r="I32" s="70"/>
      <c r="J32" s="19"/>
      <c r="K32" s="70"/>
      <c r="L32" s="67"/>
      <c r="M32" s="70"/>
      <c r="N32" s="69"/>
      <c r="O32" s="87"/>
      <c r="P32" s="68"/>
      <c r="Q32" s="70"/>
      <c r="R32" s="68"/>
    </row>
    <row r="33" spans="1:18" ht="13.5" customHeight="1">
      <c r="A33" s="263">
        <v>2000</v>
      </c>
      <c r="C33" s="242" t="str">
        <f>+VLOOKUP(A33,'Account Mapping'!B:C,2,FALSE)</f>
        <v>Rent</v>
      </c>
      <c r="D33" s="4"/>
      <c r="E33" s="65" t="e">
        <f>INDEX('Pro Forma Financial Model'!#REF!,MATCH('Financial Summary_Output'!$C33,'Pro Forma Financial Model'!$D:$D,0))</f>
        <v>#REF!</v>
      </c>
      <c r="F33" s="4"/>
      <c r="G33" s="65">
        <f>INDEX('Pro Forma Financial Model'!F:F,MATCH('Financial Summary_Output'!$C33,'Pro Forma Financial Model'!$D:$D,0))</f>
        <v>29405.21</v>
      </c>
      <c r="H33" s="142"/>
      <c r="I33" s="65">
        <f>INDEX('Pro Forma Financial Model'!H:H,MATCH('Financial Summary_Output'!$C33,'Pro Forma Financial Model'!$D:$D,0))</f>
        <v>46200</v>
      </c>
      <c r="J33" s="142"/>
      <c r="K33" s="65">
        <f>INDEX('Pro Forma Financial Model'!L:L,MATCH('Financial Summary_Output'!$C33,'Pro Forma Financial Model'!$D:$D,0))</f>
        <v>60541.25</v>
      </c>
      <c r="L33" s="67"/>
      <c r="M33" s="73">
        <f>INDEX('Pro Forma Financial Model'!N:N,MATCH('Financial Summary_Output'!$C33,'Pro Forma Financial Model'!$D:$D,0))</f>
        <v>0</v>
      </c>
      <c r="N33" s="66"/>
      <c r="O33" s="87" t="e">
        <f>IF(+'Pro Forma Financial Model'!#REF!="","",'Pro Forma Financial Model'!#REF!)</f>
        <v>#REF!</v>
      </c>
      <c r="P33" s="1"/>
      <c r="Q33" s="65">
        <f>INDEX('Pro Forma Financial Model'!P:P,MATCH('Financial Summary_Output'!$C33,'Pro Forma Financial Model'!$D:$D,0))</f>
        <v>60541.25</v>
      </c>
      <c r="R33" s="1"/>
    </row>
    <row r="34" spans="1:18" ht="13.5" customHeight="1">
      <c r="A34" s="263">
        <v>2100</v>
      </c>
      <c r="C34" s="242" t="str">
        <f>+VLOOKUP(A34,'Account Mapping'!B:C,2,FALSE)</f>
        <v>Computer</v>
      </c>
      <c r="E34" s="66" t="e">
        <f>INDEX('Pro Forma Financial Model'!#REF!,MATCH('Financial Summary_Output'!$C34,'Pro Forma Financial Model'!$D:$D,0))</f>
        <v>#REF!</v>
      </c>
      <c r="F34" s="3"/>
      <c r="G34" s="66">
        <f>INDEX('Pro Forma Financial Model'!F:F,MATCH('Financial Summary_Output'!$C34,'Pro Forma Financial Model'!$D:$D,0))</f>
        <v>9365.27</v>
      </c>
      <c r="H34" s="66"/>
      <c r="I34" s="66">
        <f>INDEX('Pro Forma Financial Model'!H:H,MATCH('Financial Summary_Output'!$C34,'Pro Forma Financial Model'!$D:$D,0))</f>
        <v>7784.64</v>
      </c>
      <c r="J34" s="66"/>
      <c r="K34" s="66">
        <f>INDEX('Pro Forma Financial Model'!L:L,MATCH('Financial Summary_Output'!$C34,'Pro Forma Financial Model'!$D:$D,0))</f>
        <v>8525.86</v>
      </c>
      <c r="L34" s="66"/>
      <c r="M34" s="73">
        <f>INDEX('Pro Forma Financial Model'!N:N,MATCH('Financial Summary_Output'!$C34,'Pro Forma Financial Model'!$D:$D,0))</f>
        <v>0</v>
      </c>
      <c r="N34" s="123"/>
      <c r="O34" s="141" t="e">
        <f>IF(+'Pro Forma Financial Model'!#REF!="","",'Pro Forma Financial Model'!#REF!)</f>
        <v>#REF!</v>
      </c>
      <c r="P34" s="71"/>
      <c r="Q34" s="73">
        <f>INDEX('Pro Forma Financial Model'!P:P,MATCH('Financial Summary_Output'!$C34,'Pro Forma Financial Model'!$D:$D,0))</f>
        <v>8525.86</v>
      </c>
      <c r="R34" s="68"/>
    </row>
    <row r="35" spans="1:18" ht="13.5" customHeight="1">
      <c r="A35" s="263">
        <v>2200</v>
      </c>
      <c r="C35" s="242" t="str">
        <f>+VLOOKUP(A35,'Account Mapping'!B:C,2,FALSE)</f>
        <v>Insurance</v>
      </c>
      <c r="E35" s="66" t="e">
        <f>INDEX('Pro Forma Financial Model'!#REF!,MATCH('Financial Summary_Output'!$C35,'Pro Forma Financial Model'!$D:$D,0))</f>
        <v>#REF!</v>
      </c>
      <c r="F35" s="3"/>
      <c r="G35" s="66">
        <f>INDEX('Pro Forma Financial Model'!F:F,MATCH('Financial Summary_Output'!$C35,'Pro Forma Financial Model'!$D:$D,0))</f>
        <v>31380.29</v>
      </c>
      <c r="H35" s="66"/>
      <c r="I35" s="66">
        <f>INDEX('Pro Forma Financial Model'!H:H,MATCH('Financial Summary_Output'!$C35,'Pro Forma Financial Model'!$D:$D,0))</f>
        <v>85137.76999999999</v>
      </c>
      <c r="J35" s="66"/>
      <c r="K35" s="66">
        <f>INDEX('Pro Forma Financial Model'!L:L,MATCH('Financial Summary_Output'!$C35,'Pro Forma Financial Model'!$D:$D,0))</f>
        <v>66902.16</v>
      </c>
      <c r="L35" s="66"/>
      <c r="M35" s="73">
        <f>INDEX('Pro Forma Financial Model'!N:N,MATCH('Financial Summary_Output'!$C35,'Pro Forma Financial Model'!$D:$D,0))</f>
        <v>0</v>
      </c>
      <c r="N35" s="123"/>
      <c r="O35" s="141" t="e">
        <f>IF(+'Pro Forma Financial Model'!#REF!="","",'Pro Forma Financial Model'!#REF!)</f>
        <v>#REF!</v>
      </c>
      <c r="P35" s="71"/>
      <c r="Q35" s="73">
        <f>INDEX('Pro Forma Financial Model'!P:P,MATCH('Financial Summary_Output'!$C35,'Pro Forma Financial Model'!$D:$D,0))</f>
        <v>19602.126600000003</v>
      </c>
      <c r="R35" s="68"/>
    </row>
    <row r="36" spans="1:18" ht="13.5" customHeight="1">
      <c r="A36" s="263">
        <v>2300</v>
      </c>
      <c r="C36" s="242" t="str">
        <f>+VLOOKUP(A36,'Account Mapping'!B:C,2,FALSE)</f>
        <v>Telephone &amp; Internet</v>
      </c>
      <c r="E36" s="66" t="e">
        <f>INDEX('Pro Forma Financial Model'!#REF!,MATCH('Financial Summary_Output'!$C36,'Pro Forma Financial Model'!$D:$D,0))</f>
        <v>#REF!</v>
      </c>
      <c r="F36" s="3"/>
      <c r="G36" s="66">
        <f>INDEX('Pro Forma Financial Model'!F:F,MATCH('Financial Summary_Output'!$C36,'Pro Forma Financial Model'!$D:$D,0))</f>
        <v>13922.44</v>
      </c>
      <c r="H36" s="66"/>
      <c r="I36" s="66">
        <f>INDEX('Pro Forma Financial Model'!H:H,MATCH('Financial Summary_Output'!$C36,'Pro Forma Financial Model'!$D:$D,0))</f>
        <v>11210.56</v>
      </c>
      <c r="J36" s="66"/>
      <c r="K36" s="66">
        <f>INDEX('Pro Forma Financial Model'!L:L,MATCH('Financial Summary_Output'!$C36,'Pro Forma Financial Model'!$D:$D,0))</f>
        <v>12902.61</v>
      </c>
      <c r="L36" s="66"/>
      <c r="M36" s="73">
        <f>INDEX('Pro Forma Financial Model'!N:N,MATCH('Financial Summary_Output'!$C36,'Pro Forma Financial Model'!$D:$D,0))</f>
        <v>0</v>
      </c>
      <c r="N36" s="123"/>
      <c r="O36" s="141" t="e">
        <f>IF(+'Pro Forma Financial Model'!#REF!="","",'Pro Forma Financial Model'!#REF!)</f>
        <v>#REF!</v>
      </c>
      <c r="P36" s="71"/>
      <c r="Q36" s="73">
        <f>INDEX('Pro Forma Financial Model'!P:P,MATCH('Financial Summary_Output'!$C36,'Pro Forma Financial Model'!$D:$D,0))</f>
        <v>12902.61</v>
      </c>
      <c r="R36" s="68"/>
    </row>
    <row r="37" spans="1:18" ht="13.5" customHeight="1">
      <c r="A37" s="263">
        <v>2400</v>
      </c>
      <c r="C37" s="242" t="str">
        <f>+VLOOKUP(A37,'Account Mapping'!B:C,2,FALSE)</f>
        <v>Office Supplies</v>
      </c>
      <c r="E37" s="66" t="e">
        <f>INDEX('Pro Forma Financial Model'!#REF!,MATCH('Financial Summary_Output'!$C37,'Pro Forma Financial Model'!$D:$D,0))</f>
        <v>#REF!</v>
      </c>
      <c r="F37" s="3"/>
      <c r="G37" s="66">
        <f>INDEX('Pro Forma Financial Model'!F:F,MATCH('Financial Summary_Output'!$C37,'Pro Forma Financial Model'!$D:$D,0))</f>
        <v>7642.21</v>
      </c>
      <c r="H37" s="66"/>
      <c r="I37" s="66">
        <f>INDEX('Pro Forma Financial Model'!H:H,MATCH('Financial Summary_Output'!$C37,'Pro Forma Financial Model'!$D:$D,0))</f>
        <v>10648.349999999999</v>
      </c>
      <c r="J37" s="66"/>
      <c r="K37" s="66">
        <f>INDEX('Pro Forma Financial Model'!L:L,MATCH('Financial Summary_Output'!$C37,'Pro Forma Financial Model'!$D:$D,0))</f>
        <v>4871.97</v>
      </c>
      <c r="L37" s="66"/>
      <c r="M37" s="73">
        <f>INDEX('Pro Forma Financial Model'!N:N,MATCH('Financial Summary_Output'!$C37,'Pro Forma Financial Model'!$D:$D,0))</f>
        <v>0</v>
      </c>
      <c r="N37" s="123"/>
      <c r="O37" s="141" t="e">
        <f>IF(+'Pro Forma Financial Model'!#REF!="","",'Pro Forma Financial Model'!#REF!)</f>
        <v>#REF!</v>
      </c>
      <c r="P37" s="71"/>
      <c r="Q37" s="73">
        <f>INDEX('Pro Forma Financial Model'!P:P,MATCH('Financial Summary_Output'!$C37,'Pro Forma Financial Model'!$D:$D,0))</f>
        <v>4871.97</v>
      </c>
      <c r="R37" s="68"/>
    </row>
    <row r="38" spans="1:18" ht="13.5" customHeight="1">
      <c r="A38" s="263">
        <v>2500</v>
      </c>
      <c r="C38" s="242" t="str">
        <f>+VLOOKUP(A38,'Account Mapping'!B:C,2,FALSE)</f>
        <v>Office Expense</v>
      </c>
      <c r="E38" s="66" t="e">
        <f>INDEX('Pro Forma Financial Model'!#REF!,MATCH('Financial Summary_Output'!$C38,'Pro Forma Financial Model'!$D:$D,0))</f>
        <v>#REF!</v>
      </c>
      <c r="F38" s="3"/>
      <c r="G38" s="66">
        <f>INDEX('Pro Forma Financial Model'!F:F,MATCH('Financial Summary_Output'!$C38,'Pro Forma Financial Model'!$D:$D,0))</f>
        <v>16919.73</v>
      </c>
      <c r="H38" s="66"/>
      <c r="I38" s="66">
        <f>INDEX('Pro Forma Financial Model'!H:H,MATCH('Financial Summary_Output'!$C38,'Pro Forma Financial Model'!$D:$D,0))</f>
        <v>25669.440000000002</v>
      </c>
      <c r="J38" s="66"/>
      <c r="K38" s="66">
        <f>INDEX('Pro Forma Financial Model'!L:L,MATCH('Financial Summary_Output'!$C38,'Pro Forma Financial Model'!$D:$D,0))</f>
        <v>16239.670000000002</v>
      </c>
      <c r="L38" s="66"/>
      <c r="M38" s="73">
        <f>INDEX('Pro Forma Financial Model'!N:N,MATCH('Financial Summary_Output'!$C38,'Pro Forma Financial Model'!$D:$D,0))</f>
        <v>0</v>
      </c>
      <c r="N38" s="123"/>
      <c r="O38" s="141" t="e">
        <f>IF(+'Pro Forma Financial Model'!#REF!="","",'Pro Forma Financial Model'!#REF!)</f>
        <v>#REF!</v>
      </c>
      <c r="P38" s="71"/>
      <c r="Q38" s="73">
        <f>INDEX('Pro Forma Financial Model'!P:P,MATCH('Financial Summary_Output'!$C38,'Pro Forma Financial Model'!$D:$D,0))</f>
        <v>16239.670000000002</v>
      </c>
      <c r="R38" s="68"/>
    </row>
    <row r="39" spans="1:18" ht="13.5" customHeight="1">
      <c r="A39" s="263">
        <v>2600</v>
      </c>
      <c r="C39" s="242" t="str">
        <f>+VLOOKUP(A39,'Account Mapping'!B:C,2,FALSE)</f>
        <v>Utilities</v>
      </c>
      <c r="E39" s="66" t="e">
        <f>INDEX('Pro Forma Financial Model'!#REF!,MATCH('Financial Summary_Output'!$C39,'Pro Forma Financial Model'!$D:$D,0))</f>
        <v>#REF!</v>
      </c>
      <c r="F39" s="3"/>
      <c r="G39" s="66">
        <f>INDEX('Pro Forma Financial Model'!F:F,MATCH('Financial Summary_Output'!$C39,'Pro Forma Financial Model'!$D:$D,0))</f>
        <v>2002.04</v>
      </c>
      <c r="H39" s="66"/>
      <c r="I39" s="66">
        <f>INDEX('Pro Forma Financial Model'!H:H,MATCH('Financial Summary_Output'!$C39,'Pro Forma Financial Model'!$D:$D,0))</f>
        <v>1998.62</v>
      </c>
      <c r="J39" s="66"/>
      <c r="K39" s="66">
        <f>INDEX('Pro Forma Financial Model'!L:L,MATCH('Financial Summary_Output'!$C39,'Pro Forma Financial Model'!$D:$D,0))</f>
        <v>636.32000000000005</v>
      </c>
      <c r="L39" s="66"/>
      <c r="M39" s="73">
        <f>INDEX('Pro Forma Financial Model'!N:N,MATCH('Financial Summary_Output'!$C39,'Pro Forma Financial Model'!$D:$D,0))</f>
        <v>0</v>
      </c>
      <c r="N39" s="123"/>
      <c r="O39" s="141" t="e">
        <f>IF(+'Pro Forma Financial Model'!#REF!="","",'Pro Forma Financial Model'!#REF!)</f>
        <v>#REF!</v>
      </c>
      <c r="P39" s="71"/>
      <c r="Q39" s="73">
        <f>INDEX('Pro Forma Financial Model'!P:P,MATCH('Financial Summary_Output'!$C39,'Pro Forma Financial Model'!$D:$D,0))</f>
        <v>636.32000000000005</v>
      </c>
      <c r="R39" s="68"/>
    </row>
    <row r="40" spans="1:18" ht="13.5" customHeight="1">
      <c r="A40" s="263">
        <v>2700</v>
      </c>
      <c r="C40" s="242" t="str">
        <f>+VLOOKUP(A40,'Account Mapping'!B:C,2,FALSE)</f>
        <v>Postage</v>
      </c>
      <c r="E40" s="66" t="e">
        <f>INDEX('Pro Forma Financial Model'!#REF!,MATCH('Financial Summary_Output'!$C40,'Pro Forma Financial Model'!$D:$D,0))</f>
        <v>#REF!</v>
      </c>
      <c r="F40" s="3"/>
      <c r="G40" s="66">
        <f>INDEX('Pro Forma Financial Model'!F:F,MATCH('Financial Summary_Output'!$C40,'Pro Forma Financial Model'!$D:$D,0))</f>
        <v>4297.3599999999997</v>
      </c>
      <c r="H40" s="66"/>
      <c r="I40" s="66">
        <f>INDEX('Pro Forma Financial Model'!H:H,MATCH('Financial Summary_Output'!$C40,'Pro Forma Financial Model'!$D:$D,0))</f>
        <v>2836.73</v>
      </c>
      <c r="J40" s="66"/>
      <c r="K40" s="66">
        <f>INDEX('Pro Forma Financial Model'!L:L,MATCH('Financial Summary_Output'!$C40,'Pro Forma Financial Model'!$D:$D,0))</f>
        <v>5392.81</v>
      </c>
      <c r="L40" s="66"/>
      <c r="M40" s="73">
        <f>INDEX('Pro Forma Financial Model'!N:N,MATCH('Financial Summary_Output'!$C40,'Pro Forma Financial Model'!$D:$D,0))</f>
        <v>0</v>
      </c>
      <c r="N40" s="123"/>
      <c r="O40" s="141" t="e">
        <f>IF(+'Pro Forma Financial Model'!#REF!="","",'Pro Forma Financial Model'!#REF!)</f>
        <v>#REF!</v>
      </c>
      <c r="P40" s="71"/>
      <c r="Q40" s="73">
        <f>INDEX('Pro Forma Financial Model'!P:P,MATCH('Financial Summary_Output'!$C40,'Pro Forma Financial Model'!$D:$D,0))</f>
        <v>5392.81</v>
      </c>
      <c r="R40" s="68"/>
    </row>
    <row r="41" spans="1:18" ht="13.5" customHeight="1">
      <c r="A41" s="263">
        <v>2800</v>
      </c>
      <c r="C41" s="242" t="str">
        <f>+VLOOKUP(A41,'Account Mapping'!B:C,2,FALSE)</f>
        <v>Repair &amp; Maintenance</v>
      </c>
      <c r="E41" s="66" t="e">
        <f>INDEX('Pro Forma Financial Model'!#REF!,MATCH('Financial Summary_Output'!$C41,'Pro Forma Financial Model'!$D:$D,0))</f>
        <v>#REF!</v>
      </c>
      <c r="F41" s="3"/>
      <c r="G41" s="66">
        <f>INDEX('Pro Forma Financial Model'!F:F,MATCH('Financial Summary_Output'!$C41,'Pro Forma Financial Model'!$D:$D,0))</f>
        <v>52.2</v>
      </c>
      <c r="H41" s="66"/>
      <c r="I41" s="66">
        <f>INDEX('Pro Forma Financial Model'!H:H,MATCH('Financial Summary_Output'!$C41,'Pro Forma Financial Model'!$D:$D,0))</f>
        <v>23039.05</v>
      </c>
      <c r="J41" s="66"/>
      <c r="K41" s="66">
        <f>INDEX('Pro Forma Financial Model'!L:L,MATCH('Financial Summary_Output'!$C41,'Pro Forma Financial Model'!$D:$D,0))</f>
        <v>0</v>
      </c>
      <c r="L41" s="66"/>
      <c r="M41" s="73">
        <f>INDEX('Pro Forma Financial Model'!N:N,MATCH('Financial Summary_Output'!$C41,'Pro Forma Financial Model'!$D:$D,0))</f>
        <v>0</v>
      </c>
      <c r="N41" s="123"/>
      <c r="O41" s="141" t="e">
        <f>IF(+'Pro Forma Financial Model'!#REF!="","",'Pro Forma Financial Model'!#REF!)</f>
        <v>#REF!</v>
      </c>
      <c r="P41" s="71"/>
      <c r="Q41" s="73">
        <f>INDEX('Pro Forma Financial Model'!P:P,MATCH('Financial Summary_Output'!$C41,'Pro Forma Financial Model'!$D:$D,0))</f>
        <v>0</v>
      </c>
      <c r="R41" s="68"/>
    </row>
    <row r="42" spans="1:18" ht="13.5" customHeight="1">
      <c r="A42" s="263">
        <v>2900</v>
      </c>
      <c r="C42" s="242" t="str">
        <f>+VLOOKUP(A42,'Account Mapping'!B:C,2,FALSE)</f>
        <v>Underwriting Expense</v>
      </c>
      <c r="E42" s="66" t="e">
        <f>INDEX('Pro Forma Financial Model'!#REF!,MATCH('Financial Summary_Output'!$C42,'Pro Forma Financial Model'!$D:$D,0))</f>
        <v>#REF!</v>
      </c>
      <c r="F42" s="3"/>
      <c r="G42" s="66">
        <f>INDEX('Pro Forma Financial Model'!F:F,MATCH('Financial Summary_Output'!$C42,'Pro Forma Financial Model'!$D:$D,0))</f>
        <v>0</v>
      </c>
      <c r="H42" s="66"/>
      <c r="I42" s="66">
        <f>INDEX('Pro Forma Financial Model'!H:H,MATCH('Financial Summary_Output'!$C42,'Pro Forma Financial Model'!$D:$D,0))</f>
        <v>0</v>
      </c>
      <c r="J42" s="66"/>
      <c r="K42" s="66">
        <f>INDEX('Pro Forma Financial Model'!L:L,MATCH('Financial Summary_Output'!$C42,'Pro Forma Financial Model'!$D:$D,0))</f>
        <v>0</v>
      </c>
      <c r="L42" s="66"/>
      <c r="M42" s="73">
        <f>INDEX('Pro Forma Financial Model'!N:N,MATCH('Financial Summary_Output'!$C42,'Pro Forma Financial Model'!$D:$D,0))</f>
        <v>0</v>
      </c>
      <c r="N42" s="123"/>
      <c r="O42" s="141" t="e">
        <f>IF(+'Pro Forma Financial Model'!#REF!="","",'Pro Forma Financial Model'!#REF!)</f>
        <v>#REF!</v>
      </c>
      <c r="P42" s="71"/>
      <c r="Q42" s="73">
        <f>INDEX('Pro Forma Financial Model'!P:P,MATCH('Financial Summary_Output'!$C42,'Pro Forma Financial Model'!$D:$D,0))</f>
        <v>0</v>
      </c>
      <c r="R42" s="68"/>
    </row>
    <row r="43" spans="1:18" ht="13.5" customHeight="1">
      <c r="A43" s="263">
        <v>3000</v>
      </c>
      <c r="C43" s="242" t="str">
        <f>+VLOOKUP(A43,'Account Mapping'!B:C,2,FALSE)</f>
        <v>Professional Fees &amp; Legal</v>
      </c>
      <c r="E43" s="66" t="e">
        <f>INDEX('Pro Forma Financial Model'!#REF!,MATCH('Financial Summary_Output'!$C43,'Pro Forma Financial Model'!$D:$D,0))</f>
        <v>#REF!</v>
      </c>
      <c r="F43" s="3"/>
      <c r="G43" s="66">
        <f>INDEX('Pro Forma Financial Model'!F:F,MATCH('Financial Summary_Output'!$C43,'Pro Forma Financial Model'!$D:$D,0))</f>
        <v>2390</v>
      </c>
      <c r="H43" s="66"/>
      <c r="I43" s="66">
        <f>INDEX('Pro Forma Financial Model'!H:H,MATCH('Financial Summary_Output'!$C43,'Pro Forma Financial Model'!$D:$D,0))</f>
        <v>5027.6400000000003</v>
      </c>
      <c r="J43" s="66"/>
      <c r="K43" s="66">
        <f>INDEX('Pro Forma Financial Model'!L:L,MATCH('Financial Summary_Output'!$C43,'Pro Forma Financial Model'!$D:$D,0))</f>
        <v>3475</v>
      </c>
      <c r="L43" s="66"/>
      <c r="M43" s="73">
        <f>INDEX('Pro Forma Financial Model'!N:N,MATCH('Financial Summary_Output'!$C43,'Pro Forma Financial Model'!$D:$D,0))</f>
        <v>0</v>
      </c>
      <c r="N43" s="123"/>
      <c r="O43" s="141" t="e">
        <f>IF(+'Pro Forma Financial Model'!#REF!="","",'Pro Forma Financial Model'!#REF!)</f>
        <v>#REF!</v>
      </c>
      <c r="P43" s="71"/>
      <c r="Q43" s="73">
        <f>INDEX('Pro Forma Financial Model'!P:P,MATCH('Financial Summary_Output'!$C43,'Pro Forma Financial Model'!$D:$D,0))</f>
        <v>3475</v>
      </c>
      <c r="R43" s="68"/>
    </row>
    <row r="44" spans="1:18" ht="13.5" customHeight="1">
      <c r="A44" s="263">
        <v>3100</v>
      </c>
      <c r="C44" s="242" t="str">
        <f>+VLOOKUP(A44,'Account Mapping'!B:C,2,FALSE)</f>
        <v>Outside Services</v>
      </c>
      <c r="E44" s="66" t="e">
        <f>INDEX('Pro Forma Financial Model'!#REF!,MATCH('Financial Summary_Output'!$C44,'Pro Forma Financial Model'!$D:$D,0))</f>
        <v>#REF!</v>
      </c>
      <c r="F44" s="3"/>
      <c r="G44" s="66">
        <f>INDEX('Pro Forma Financial Model'!F:F,MATCH('Financial Summary_Output'!$C44,'Pro Forma Financial Model'!$D:$D,0))</f>
        <v>12604.35</v>
      </c>
      <c r="H44" s="66"/>
      <c r="I44" s="66">
        <f>INDEX('Pro Forma Financial Model'!H:H,MATCH('Financial Summary_Output'!$C44,'Pro Forma Financial Model'!$D:$D,0))</f>
        <v>18356.990000000002</v>
      </c>
      <c r="J44" s="66"/>
      <c r="K44" s="66">
        <f>INDEX('Pro Forma Financial Model'!L:L,MATCH('Financial Summary_Output'!$C44,'Pro Forma Financial Model'!$D:$D,0))</f>
        <v>17000.560000000001</v>
      </c>
      <c r="L44" s="66"/>
      <c r="M44" s="73">
        <f>INDEX('Pro Forma Financial Model'!N:N,MATCH('Financial Summary_Output'!$C44,'Pro Forma Financial Model'!$D:$D,0))</f>
        <v>0</v>
      </c>
      <c r="N44" s="123"/>
      <c r="O44" s="141" t="e">
        <f>IF(+'Pro Forma Financial Model'!#REF!="","",'Pro Forma Financial Model'!#REF!)</f>
        <v>#REF!</v>
      </c>
      <c r="P44" s="71"/>
      <c r="Q44" s="73">
        <f>INDEX('Pro Forma Financial Model'!P:P,MATCH('Financial Summary_Output'!$C44,'Pro Forma Financial Model'!$D:$D,0))</f>
        <v>17000.560000000001</v>
      </c>
      <c r="R44" s="68"/>
    </row>
    <row r="45" spans="1:18" ht="13.5" customHeight="1">
      <c r="A45" s="263">
        <v>3200</v>
      </c>
      <c r="C45" s="242" t="str">
        <f>+VLOOKUP(A45,'Account Mapping'!B:C,2,FALSE)</f>
        <v>Dues &amp; Subscriptions</v>
      </c>
      <c r="E45" s="66" t="e">
        <f>INDEX('Pro Forma Financial Model'!#REF!,MATCH('Financial Summary_Output'!$C45,'Pro Forma Financial Model'!$D:$D,0))</f>
        <v>#REF!</v>
      </c>
      <c r="F45" s="3"/>
      <c r="G45" s="66">
        <f>INDEX('Pro Forma Financial Model'!F:F,MATCH('Financial Summary_Output'!$C45,'Pro Forma Financial Model'!$D:$D,0))</f>
        <v>2178.2600000000002</v>
      </c>
      <c r="H45" s="66"/>
      <c r="I45" s="66">
        <f>INDEX('Pro Forma Financial Model'!H:H,MATCH('Financial Summary_Output'!$C45,'Pro Forma Financial Model'!$D:$D,0))</f>
        <v>11364.16</v>
      </c>
      <c r="J45" s="66"/>
      <c r="K45" s="66">
        <f>INDEX('Pro Forma Financial Model'!L:L,MATCH('Financial Summary_Output'!$C45,'Pro Forma Financial Model'!$D:$D,0))</f>
        <v>15048.82</v>
      </c>
      <c r="L45" s="66"/>
      <c r="M45" s="73">
        <f>INDEX('Pro Forma Financial Model'!N:N,MATCH('Financial Summary_Output'!$C45,'Pro Forma Financial Model'!$D:$D,0))</f>
        <v>0</v>
      </c>
      <c r="N45" s="123"/>
      <c r="O45" s="141" t="e">
        <f>IF(+'Pro Forma Financial Model'!#REF!="","",'Pro Forma Financial Model'!#REF!)</f>
        <v>#REF!</v>
      </c>
      <c r="P45" s="71"/>
      <c r="Q45" s="73">
        <f>INDEX('Pro Forma Financial Model'!P:P,MATCH('Financial Summary_Output'!$C45,'Pro Forma Financial Model'!$D:$D,0))</f>
        <v>15048.82</v>
      </c>
      <c r="R45" s="68"/>
    </row>
    <row r="46" spans="1:18" ht="13.5" customHeight="1">
      <c r="A46" s="263">
        <v>3300</v>
      </c>
      <c r="C46" s="242" t="str">
        <f>+VLOOKUP(A46,'Account Mapping'!B:C,2,FALSE)</f>
        <v>Licenses, Permits &amp; Taxes</v>
      </c>
      <c r="E46" s="66" t="e">
        <f>INDEX('Pro Forma Financial Model'!#REF!,MATCH('Financial Summary_Output'!$C46,'Pro Forma Financial Model'!$D:$D,0))</f>
        <v>#REF!</v>
      </c>
      <c r="F46" s="3"/>
      <c r="G46" s="66">
        <f>INDEX('Pro Forma Financial Model'!F:F,MATCH('Financial Summary_Output'!$C46,'Pro Forma Financial Model'!$D:$D,0))</f>
        <v>3521.65</v>
      </c>
      <c r="H46" s="66"/>
      <c r="I46" s="66">
        <f>INDEX('Pro Forma Financial Model'!H:H,MATCH('Financial Summary_Output'!$C46,'Pro Forma Financial Model'!$D:$D,0))</f>
        <v>1414.54</v>
      </c>
      <c r="J46" s="66"/>
      <c r="K46" s="66">
        <f>INDEX('Pro Forma Financial Model'!L:L,MATCH('Financial Summary_Output'!$C46,'Pro Forma Financial Model'!$D:$D,0))</f>
        <v>4315.43</v>
      </c>
      <c r="L46" s="66"/>
      <c r="M46" s="73">
        <f>INDEX('Pro Forma Financial Model'!N:N,MATCH('Financial Summary_Output'!$C46,'Pro Forma Financial Model'!$D:$D,0))</f>
        <v>0</v>
      </c>
      <c r="N46" s="123"/>
      <c r="O46" s="141" t="e">
        <f>IF(+'Pro Forma Financial Model'!#REF!="","",'Pro Forma Financial Model'!#REF!)</f>
        <v>#REF!</v>
      </c>
      <c r="P46" s="71"/>
      <c r="Q46" s="73">
        <f>INDEX('Pro Forma Financial Model'!P:P,MATCH('Financial Summary_Output'!$C46,'Pro Forma Financial Model'!$D:$D,0))</f>
        <v>4315.43</v>
      </c>
      <c r="R46" s="68"/>
    </row>
    <row r="47" spans="1:18" ht="13.5" customHeight="1">
      <c r="A47" s="263">
        <v>3400</v>
      </c>
      <c r="C47" s="242" t="str">
        <f>+VLOOKUP(A47,'Account Mapping'!B:C,2,FALSE)</f>
        <v>Employee Related Costs / Training</v>
      </c>
      <c r="E47" s="66" t="e">
        <f>INDEX('Pro Forma Financial Model'!#REF!,MATCH('Financial Summary_Output'!$C47,'Pro Forma Financial Model'!$D:$D,0))</f>
        <v>#REF!</v>
      </c>
      <c r="F47" s="3"/>
      <c r="G47" s="66">
        <f>INDEX('Pro Forma Financial Model'!F:F,MATCH('Financial Summary_Output'!$C47,'Pro Forma Financial Model'!$D:$D,0))</f>
        <v>1386.4499999999998</v>
      </c>
      <c r="H47" s="66"/>
      <c r="I47" s="66">
        <f>INDEX('Pro Forma Financial Model'!H:H,MATCH('Financial Summary_Output'!$C47,'Pro Forma Financial Model'!$D:$D,0))</f>
        <v>2875.55</v>
      </c>
      <c r="J47" s="66"/>
      <c r="K47" s="66">
        <f>INDEX('Pro Forma Financial Model'!L:L,MATCH('Financial Summary_Output'!$C47,'Pro Forma Financial Model'!$D:$D,0))</f>
        <v>4630.4799999999996</v>
      </c>
      <c r="L47" s="66"/>
      <c r="M47" s="73">
        <f>INDEX('Pro Forma Financial Model'!N:N,MATCH('Financial Summary_Output'!$C47,'Pro Forma Financial Model'!$D:$D,0))</f>
        <v>0</v>
      </c>
      <c r="N47" s="123"/>
      <c r="O47" s="141" t="e">
        <f>IF(+'Pro Forma Financial Model'!#REF!="","",'Pro Forma Financial Model'!#REF!)</f>
        <v>#REF!</v>
      </c>
      <c r="P47" s="71"/>
      <c r="Q47" s="73">
        <f>INDEX('Pro Forma Financial Model'!P:P,MATCH('Financial Summary_Output'!$C47,'Pro Forma Financial Model'!$D:$D,0))</f>
        <v>4630.4799999999996</v>
      </c>
      <c r="R47" s="68"/>
    </row>
    <row r="48" spans="1:18" ht="13.5" customHeight="1">
      <c r="A48" s="263">
        <v>3500</v>
      </c>
      <c r="C48" s="242" t="str">
        <f>+VLOOKUP(A48,'Account Mapping'!B:C,2,FALSE)</f>
        <v>Gifts &amp; Contributions</v>
      </c>
      <c r="E48" s="66" t="e">
        <f>INDEX('Pro Forma Financial Model'!#REF!,MATCH('Financial Summary_Output'!$C48,'Pro Forma Financial Model'!$D:$D,0))</f>
        <v>#REF!</v>
      </c>
      <c r="F48" s="3"/>
      <c r="G48" s="66">
        <f>INDEX('Pro Forma Financial Model'!F:F,MATCH('Financial Summary_Output'!$C48,'Pro Forma Financial Model'!$D:$D,0))</f>
        <v>26330.309999999998</v>
      </c>
      <c r="H48" s="66"/>
      <c r="I48" s="66">
        <f>INDEX('Pro Forma Financial Model'!H:H,MATCH('Financial Summary_Output'!$C48,'Pro Forma Financial Model'!$D:$D,0))</f>
        <v>21831.239999999998</v>
      </c>
      <c r="J48" s="66"/>
      <c r="K48" s="66">
        <f>INDEX('Pro Forma Financial Model'!L:L,MATCH('Financial Summary_Output'!$C48,'Pro Forma Financial Model'!$D:$D,0))</f>
        <v>13691.92</v>
      </c>
      <c r="L48" s="66"/>
      <c r="M48" s="73">
        <f>INDEX('Pro Forma Financial Model'!N:N,MATCH('Financial Summary_Output'!$C48,'Pro Forma Financial Model'!$D:$D,0))</f>
        <v>0</v>
      </c>
      <c r="N48" s="123"/>
      <c r="O48" s="141" t="e">
        <f>IF(+'Pro Forma Financial Model'!#REF!="","",'Pro Forma Financial Model'!#REF!)</f>
        <v>#REF!</v>
      </c>
      <c r="P48" s="71"/>
      <c r="Q48" s="73">
        <f>INDEX('Pro Forma Financial Model'!P:P,MATCH('Financial Summary_Output'!$C48,'Pro Forma Financial Model'!$D:$D,0))</f>
        <v>13691.92</v>
      </c>
      <c r="R48" s="68"/>
    </row>
    <row r="49" spans="1:18" ht="13.5" customHeight="1">
      <c r="A49" s="263">
        <v>3600</v>
      </c>
      <c r="C49" s="242" t="str">
        <f>+VLOOKUP(A49,'Account Mapping'!B:C,2,FALSE)</f>
        <v>Bad Debt</v>
      </c>
      <c r="E49" s="66" t="e">
        <f>INDEX('Pro Forma Financial Model'!#REF!,MATCH('Financial Summary_Output'!$C49,'Pro Forma Financial Model'!$D:$D,0))</f>
        <v>#REF!</v>
      </c>
      <c r="F49" s="3"/>
      <c r="G49" s="66">
        <f>INDEX('Pro Forma Financial Model'!F:F,MATCH('Financial Summary_Output'!$C49,'Pro Forma Financial Model'!$D:$D,0))</f>
        <v>0</v>
      </c>
      <c r="H49" s="66"/>
      <c r="I49" s="66">
        <f>INDEX('Pro Forma Financial Model'!H:H,MATCH('Financial Summary_Output'!$C49,'Pro Forma Financial Model'!$D:$D,0))</f>
        <v>0</v>
      </c>
      <c r="J49" s="66"/>
      <c r="K49" s="66">
        <f>INDEX('Pro Forma Financial Model'!L:L,MATCH('Financial Summary_Output'!$C49,'Pro Forma Financial Model'!$D:$D,0))</f>
        <v>0</v>
      </c>
      <c r="L49" s="66"/>
      <c r="M49" s="73">
        <f>INDEX('Pro Forma Financial Model'!N:N,MATCH('Financial Summary_Output'!$C49,'Pro Forma Financial Model'!$D:$D,0))</f>
        <v>0</v>
      </c>
      <c r="N49" s="123"/>
      <c r="O49" s="141" t="e">
        <f>IF(+'Pro Forma Financial Model'!#REF!="","",'Pro Forma Financial Model'!#REF!)</f>
        <v>#REF!</v>
      </c>
      <c r="P49" s="71"/>
      <c r="Q49" s="73">
        <f>INDEX('Pro Forma Financial Model'!P:P,MATCH('Financial Summary_Output'!$C49,'Pro Forma Financial Model'!$D:$D,0))</f>
        <v>0</v>
      </c>
      <c r="R49" s="68"/>
    </row>
    <row r="50" spans="1:18" ht="13.5" customHeight="1">
      <c r="A50" s="263">
        <v>3700</v>
      </c>
      <c r="C50" s="242" t="str">
        <f>+VLOOKUP(A50,'Account Mapping'!B:C,2,FALSE)</f>
        <v>Other G&amp;A Expenses</v>
      </c>
      <c r="E50" s="66" t="e">
        <f>INDEX('Pro Forma Financial Model'!#REF!,MATCH('Financial Summary_Output'!$C50,'Pro Forma Financial Model'!$D:$D,0))</f>
        <v>#REF!</v>
      </c>
      <c r="F50" s="3"/>
      <c r="G50" s="66">
        <f>INDEX('Pro Forma Financial Model'!F:F,MATCH('Financial Summary_Output'!$C50,'Pro Forma Financial Model'!$D:$D,0))</f>
        <v>51949.87</v>
      </c>
      <c r="H50" s="66"/>
      <c r="I50" s="66">
        <f>INDEX('Pro Forma Financial Model'!H:H,MATCH('Financial Summary_Output'!$C50,'Pro Forma Financial Model'!$D:$D,0))</f>
        <v>59247.549999999996</v>
      </c>
      <c r="J50" s="66"/>
      <c r="K50" s="66">
        <f>INDEX('Pro Forma Financial Model'!L:L,MATCH('Financial Summary_Output'!$C50,'Pro Forma Financial Model'!$D:$D,0))</f>
        <v>41270.810000000005</v>
      </c>
      <c r="L50" s="66"/>
      <c r="M50" s="73">
        <f>INDEX('Pro Forma Financial Model'!N:N,MATCH('Financial Summary_Output'!$C50,'Pro Forma Financial Model'!$D:$D,0))</f>
        <v>0</v>
      </c>
      <c r="N50" s="123"/>
      <c r="O50" s="141" t="e">
        <f>IF(+'Pro Forma Financial Model'!#REF!="","",'Pro Forma Financial Model'!#REF!)</f>
        <v>#REF!</v>
      </c>
      <c r="P50" s="71"/>
      <c r="Q50" s="73">
        <f>INDEX('Pro Forma Financial Model'!P:P,MATCH('Financial Summary_Output'!$C50,'Pro Forma Financial Model'!$D:$D,0))</f>
        <v>41270.810000000005</v>
      </c>
      <c r="R50" s="68"/>
    </row>
    <row r="51" spans="1:18" s="34" customFormat="1" ht="13.5" customHeight="1">
      <c r="A51" s="265"/>
      <c r="C51" s="38" t="s">
        <v>34</v>
      </c>
      <c r="D51" s="35"/>
      <c r="E51" s="147" t="e">
        <f>+SUM(E33:E50)</f>
        <v>#REF!</v>
      </c>
      <c r="F51" s="35"/>
      <c r="G51" s="147">
        <f>+SUM(G33:G50)</f>
        <v>215347.63999999998</v>
      </c>
      <c r="H51" s="143"/>
      <c r="I51" s="147">
        <f>+SUM(I33:I50)</f>
        <v>334642.82999999996</v>
      </c>
      <c r="J51" s="143"/>
      <c r="K51" s="147">
        <f>+SUM(K33:K50)</f>
        <v>275445.67000000004</v>
      </c>
      <c r="L51" s="118"/>
      <c r="M51" s="147">
        <f>+SUM(M33:M50)</f>
        <v>0</v>
      </c>
      <c r="N51" s="144"/>
      <c r="O51" s="145"/>
      <c r="P51" s="118"/>
      <c r="Q51" s="147">
        <f>+SUM(Q33:Q50)</f>
        <v>228145.63660000003</v>
      </c>
      <c r="R51" s="36"/>
    </row>
    <row r="52" spans="1:18" ht="5.25" customHeight="1">
      <c r="G52" s="72"/>
      <c r="H52" s="19"/>
      <c r="I52" s="72"/>
      <c r="J52" s="19"/>
      <c r="K52" s="72"/>
      <c r="L52" s="72"/>
      <c r="M52" s="121"/>
      <c r="N52" s="121"/>
      <c r="O52" s="91"/>
      <c r="P52" s="72"/>
      <c r="Q52" s="121"/>
      <c r="R52" s="72"/>
    </row>
    <row r="53" spans="1:18" s="34" customFormat="1" ht="15" customHeight="1">
      <c r="A53" s="265"/>
      <c r="C53" s="60" t="s">
        <v>19</v>
      </c>
      <c r="D53" s="56"/>
      <c r="E53" s="57" t="e">
        <f>SUM(E25,E31,E51)</f>
        <v>#REF!</v>
      </c>
      <c r="F53" s="56"/>
      <c r="G53" s="57">
        <f>SUM(G25,G31,G51)</f>
        <v>1095415.97</v>
      </c>
      <c r="H53" s="56"/>
      <c r="I53" s="57">
        <f>SUM(I25,I31,I51)</f>
        <v>1388417.5899999999</v>
      </c>
      <c r="J53" s="56"/>
      <c r="K53" s="57">
        <f>SUM(K25,K31,K51)</f>
        <v>1097567.04</v>
      </c>
      <c r="L53" s="58"/>
      <c r="M53" s="59">
        <f>SUM(M25,M31,M51)</f>
        <v>303265.89860000007</v>
      </c>
      <c r="N53" s="59"/>
      <c r="O53" s="92"/>
      <c r="P53" s="58"/>
      <c r="Q53" s="57">
        <f>SUM(Q25,Q31,Q51)</f>
        <v>1353532.9051999999</v>
      </c>
      <c r="R53" s="74"/>
    </row>
    <row r="54" spans="1:18" ht="10.15" customHeight="1">
      <c r="M54" s="3"/>
      <c r="N54" s="3"/>
      <c r="O54" s="83"/>
      <c r="Q54" s="3"/>
    </row>
    <row r="55" spans="1:18" s="8" customFormat="1" ht="13">
      <c r="A55" s="238"/>
      <c r="C55" s="24" t="s">
        <v>35</v>
      </c>
      <c r="D55" s="25"/>
      <c r="E55" s="52" t="e">
        <f>E17-E53</f>
        <v>#REF!</v>
      </c>
      <c r="F55" s="25"/>
      <c r="G55" s="52">
        <f>G17-G53</f>
        <v>383565.70000000019</v>
      </c>
      <c r="H55" s="53"/>
      <c r="I55" s="52">
        <f>I17-I53</f>
        <v>704646.58000000007</v>
      </c>
      <c r="J55" s="53"/>
      <c r="K55" s="52">
        <f>K17-K53</f>
        <v>862645.62000000011</v>
      </c>
      <c r="L55" s="28"/>
      <c r="M55" s="77">
        <f>M17-M53</f>
        <v>-303265.89860000007</v>
      </c>
      <c r="N55" s="77"/>
      <c r="O55" s="93"/>
      <c r="P55" s="28"/>
      <c r="Q55" s="29">
        <f>Q17-Q53</f>
        <v>606679.75480000023</v>
      </c>
      <c r="R55" s="75"/>
    </row>
    <row r="56" spans="1:18" s="23" customFormat="1" ht="13.5" customHeight="1">
      <c r="A56" s="266"/>
      <c r="C56" s="26" t="s">
        <v>22</v>
      </c>
      <c r="D56" s="27"/>
      <c r="E56" s="193" t="e">
        <f>E55/E17</f>
        <v>#REF!</v>
      </c>
      <c r="F56" s="27"/>
      <c r="G56" s="193">
        <f>G55/G17</f>
        <v>0.25934445827175134</v>
      </c>
      <c r="H56" s="27"/>
      <c r="I56" s="193">
        <f>I55/I17</f>
        <v>0.33665789615996344</v>
      </c>
      <c r="J56" s="27"/>
      <c r="K56" s="193">
        <f>K55/K17</f>
        <v>0.44007756791041236</v>
      </c>
      <c r="L56" s="27"/>
      <c r="M56" s="122">
        <f>(Q56-K56)*10000</f>
        <v>-1305.8066118193517</v>
      </c>
      <c r="N56" s="95"/>
      <c r="O56" s="96"/>
      <c r="P56" s="27"/>
      <c r="Q56" s="211">
        <f>Q55/Q17</f>
        <v>0.30949690672847718</v>
      </c>
      <c r="R56" s="76"/>
    </row>
    <row r="57" spans="1:18" ht="8.25" customHeight="1">
      <c r="C57" s="5"/>
      <c r="D57" s="5"/>
      <c r="E57" s="5"/>
      <c r="F57" s="5"/>
      <c r="G57" s="7"/>
      <c r="H57" s="5"/>
      <c r="I57" s="7"/>
      <c r="J57" s="5"/>
      <c r="K57" s="7"/>
      <c r="L57" s="7"/>
      <c r="M57" s="6"/>
      <c r="N57" s="6"/>
      <c r="O57" s="94"/>
      <c r="P57" s="7"/>
      <c r="Q57" s="6"/>
      <c r="R57" s="7"/>
    </row>
    <row r="58" spans="1:18" ht="8.25" customHeight="1">
      <c r="Q58"/>
    </row>
    <row r="59" spans="1:18" ht="15.5">
      <c r="Q59"/>
    </row>
    <row r="60" spans="1:18">
      <c r="C60" s="228" t="s">
        <v>27</v>
      </c>
      <c r="D60" s="229"/>
      <c r="E60" s="244" t="e">
        <f>+E55-'Pro Forma Financial Model'!#REF!</f>
        <v>#REF!</v>
      </c>
      <c r="F60" s="244"/>
      <c r="G60" s="244">
        <f>+G55-'Pro Forma Financial Model'!F61</f>
        <v>32286.879999999888</v>
      </c>
      <c r="H60" s="244"/>
      <c r="I60" s="244">
        <f>+I55-'Pro Forma Financial Model'!H61</f>
        <v>23349.10999999987</v>
      </c>
      <c r="J60" s="244"/>
      <c r="K60" s="245">
        <f>+K55-'Pro Forma Financial Model'!L61</f>
        <v>25386.5</v>
      </c>
      <c r="Q60" s="246">
        <f>+Q55-'Pro Forma Financial Model'!P61</f>
        <v>35081.64000000013</v>
      </c>
    </row>
  </sheetData>
  <pageMargins left="0.7" right="0.7" top="0.75" bottom="0.75" header="0.3" footer="0.3"/>
  <pageSetup scale="85"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3CC33"/>
    <pageSetUpPr fitToPage="1"/>
  </sheetPr>
  <dimension ref="B1:M59"/>
  <sheetViews>
    <sheetView showGridLines="0" zoomScale="70" zoomScaleNormal="70" workbookViewId="0">
      <selection activeCell="H11" sqref="H11"/>
    </sheetView>
  </sheetViews>
  <sheetFormatPr defaultColWidth="11" defaultRowHeight="12.5"/>
  <cols>
    <col min="1" max="1" width="4.58203125" style="149" customWidth="1"/>
    <col min="2" max="2" width="3.58203125" style="149" customWidth="1"/>
    <col min="3" max="3" width="0.83203125" style="149" customWidth="1"/>
    <col min="4" max="4" width="31.83203125" style="149" customWidth="1"/>
    <col min="5" max="5" width="1.58203125" style="149" customWidth="1"/>
    <col min="6" max="6" width="84.5" style="180" customWidth="1"/>
    <col min="7" max="7" width="0.83203125" style="180" customWidth="1"/>
    <col min="8" max="8" width="11.5" style="149" bestFit="1" customWidth="1"/>
    <col min="9" max="9" width="1.58203125" style="149" customWidth="1"/>
    <col min="10" max="16384" width="11" style="149"/>
  </cols>
  <sheetData>
    <row r="1" spans="2:12" ht="13">
      <c r="B1" s="9"/>
      <c r="C1" s="9"/>
      <c r="D1" s="9"/>
      <c r="E1" s="9"/>
      <c r="F1" s="9"/>
      <c r="G1" s="9"/>
      <c r="H1" s="9"/>
      <c r="I1" s="750"/>
      <c r="J1" s="750"/>
      <c r="K1" s="750"/>
      <c r="L1" s="750"/>
    </row>
    <row r="2" spans="2:12" ht="16" thickBot="1">
      <c r="B2" s="15" t="str">
        <f>+'Historical Inputs'!C4 &amp; " - Pro Forma Adjustments Output"</f>
        <v xml:space="preserve"> - Pro Forma Adjustments Output</v>
      </c>
      <c r="C2" s="15"/>
      <c r="D2" s="15"/>
      <c r="E2" s="16"/>
      <c r="F2" s="16"/>
      <c r="G2" s="16"/>
      <c r="H2" s="16"/>
      <c r="I2" s="750"/>
      <c r="J2" s="750"/>
      <c r="K2" s="750"/>
      <c r="L2" s="750"/>
    </row>
    <row r="3" spans="2:12" ht="13" thickTop="1">
      <c r="B3" s="2"/>
      <c r="C3" s="2"/>
      <c r="D3" s="2"/>
      <c r="E3" s="2"/>
      <c r="F3" s="2"/>
      <c r="G3" s="2"/>
      <c r="H3" s="2"/>
      <c r="I3" s="750"/>
      <c r="J3" s="750"/>
      <c r="K3" s="750"/>
      <c r="L3" s="750"/>
    </row>
    <row r="4" spans="2:12">
      <c r="B4" s="750"/>
      <c r="C4" s="750"/>
      <c r="D4" s="2"/>
      <c r="E4" s="2"/>
      <c r="F4" s="2"/>
      <c r="G4" s="2"/>
      <c r="H4" s="2"/>
      <c r="I4" s="750"/>
      <c r="J4" s="750"/>
      <c r="K4" s="750"/>
      <c r="L4" s="750"/>
    </row>
    <row r="5" spans="2:12" s="179" customFormat="1" ht="22.5" customHeight="1">
      <c r="B5" s="20" t="s">
        <v>36</v>
      </c>
      <c r="C5" s="79"/>
      <c r="D5" s="79" t="s">
        <v>37</v>
      </c>
      <c r="E5" s="79"/>
      <c r="F5" s="97" t="s">
        <v>38</v>
      </c>
      <c r="G5" s="97"/>
      <c r="H5" s="20" t="s">
        <v>39</v>
      </c>
      <c r="I5" s="744"/>
      <c r="J5" s="744"/>
      <c r="K5" s="744"/>
      <c r="L5" s="744"/>
    </row>
    <row r="6" spans="2:12" s="179" customFormat="1" ht="5.25" customHeight="1">
      <c r="B6" s="751"/>
      <c r="C6" s="744"/>
      <c r="D6" s="752"/>
      <c r="E6" s="744"/>
      <c r="F6" s="752"/>
      <c r="G6" s="752"/>
      <c r="H6" s="182"/>
      <c r="I6" s="744"/>
      <c r="J6" s="744"/>
      <c r="K6" s="744"/>
      <c r="L6" s="744"/>
    </row>
    <row r="7" spans="2:12" s="179" customFormat="1" ht="35.25" customHeight="1">
      <c r="B7" s="753" t="s">
        <v>40</v>
      </c>
      <c r="C7" s="744"/>
      <c r="D7" s="225" t="e">
        <f>INDEX('Pro Forma Financial Model'!$D:$D,MATCH('Pro Forma Adjustments_Output'!B7,'Pro Forma Financial Model'!#REF!,FALSE),1)</f>
        <v>#REF!</v>
      </c>
      <c r="E7" s="744"/>
      <c r="F7" s="752" t="s">
        <v>41</v>
      </c>
      <c r="G7" s="752"/>
      <c r="H7" s="182" t="e">
        <f>#VALUE!</f>
        <v>#VALUE!</v>
      </c>
      <c r="I7" s="744"/>
      <c r="J7" s="744"/>
      <c r="K7" s="744"/>
      <c r="L7" s="744"/>
    </row>
    <row r="8" spans="2:12" s="179" customFormat="1" ht="35.25" customHeight="1">
      <c r="B8" s="754" t="s">
        <v>42</v>
      </c>
      <c r="C8" s="755"/>
      <c r="D8" s="225" t="e">
        <f>INDEX('Pro Forma Financial Model'!$D:$D,MATCH('Pro Forma Adjustments_Output'!B8,'Pro Forma Financial Model'!#REF!,FALSE),1)</f>
        <v>#REF!</v>
      </c>
      <c r="E8" s="755"/>
      <c r="F8" s="756" t="s">
        <v>43</v>
      </c>
      <c r="G8" s="756"/>
      <c r="H8" s="80" t="e">
        <f>#VALUE!</f>
        <v>#VALUE!</v>
      </c>
      <c r="I8" s="744"/>
      <c r="J8" s="757"/>
      <c r="K8" s="744"/>
      <c r="L8" s="171"/>
    </row>
    <row r="9" spans="2:12" s="179" customFormat="1" ht="35.25" customHeight="1">
      <c r="B9" s="754" t="s">
        <v>44</v>
      </c>
      <c r="C9" s="755"/>
      <c r="D9" s="225" t="e">
        <f>INDEX('Pro Forma Financial Model'!$D:$D,MATCH('Pro Forma Adjustments_Output'!B9,'Pro Forma Financial Model'!#REF!,FALSE),1)</f>
        <v>#REF!</v>
      </c>
      <c r="E9" s="755"/>
      <c r="F9" s="756" t="s">
        <v>45</v>
      </c>
      <c r="G9" s="756"/>
      <c r="H9" s="80" t="e">
        <f>#VALUE!</f>
        <v>#VALUE!</v>
      </c>
      <c r="I9" s="744"/>
      <c r="J9" s="757"/>
      <c r="K9" s="744"/>
      <c r="L9" s="171"/>
    </row>
    <row r="10" spans="2:12" s="179" customFormat="1" ht="35.25" customHeight="1">
      <c r="B10" s="754" t="s">
        <v>46</v>
      </c>
      <c r="C10" s="755"/>
      <c r="D10" s="225" t="e">
        <f>INDEX('Pro Forma Financial Model'!$D:$D,MATCH('Pro Forma Adjustments_Output'!B10,'Pro Forma Financial Model'!#REF!,FALSE),1)</f>
        <v>#REF!</v>
      </c>
      <c r="E10" s="755"/>
      <c r="F10" s="756" t="s">
        <v>47</v>
      </c>
      <c r="G10" s="756"/>
      <c r="H10" s="80" t="e">
        <f>#VALUE!</f>
        <v>#VALUE!</v>
      </c>
      <c r="I10" s="744"/>
      <c r="J10" s="30"/>
      <c r="K10" s="744"/>
      <c r="L10" s="171"/>
    </row>
    <row r="11" spans="2:12" s="179" customFormat="1" ht="35.25" customHeight="1">
      <c r="B11" s="754" t="s">
        <v>48</v>
      </c>
      <c r="C11" s="755"/>
      <c r="D11" s="225" t="e">
        <f>INDEX('Pro Forma Financial Model'!$D:$D,MATCH('Pro Forma Adjustments_Output'!B11,'Pro Forma Financial Model'!#REF!,FALSE),1)</f>
        <v>#REF!</v>
      </c>
      <c r="E11" s="755"/>
      <c r="F11" s="756" t="s">
        <v>49</v>
      </c>
      <c r="G11" s="756"/>
      <c r="H11" s="80" t="e">
        <f>#VALUE!</f>
        <v>#VALUE!</v>
      </c>
      <c r="I11" s="744"/>
      <c r="J11" s="30"/>
      <c r="K11" s="744"/>
      <c r="L11" s="171"/>
    </row>
    <row r="12" spans="2:12" s="179" customFormat="1" ht="35.25" customHeight="1">
      <c r="B12" s="754" t="s">
        <v>50</v>
      </c>
      <c r="C12" s="755"/>
      <c r="D12" s="225" t="e">
        <f>INDEX('Pro Forma Financial Model'!$D:$D,MATCH('Pro Forma Adjustments_Output'!B12,'Pro Forma Financial Model'!#REF!,FALSE),1)</f>
        <v>#REF!</v>
      </c>
      <c r="E12" s="755"/>
      <c r="F12" s="756" t="s">
        <v>51</v>
      </c>
      <c r="G12" s="756"/>
      <c r="H12" s="80" t="e">
        <f>#VALUE!</f>
        <v>#VALUE!</v>
      </c>
      <c r="I12" s="744"/>
      <c r="J12" s="30"/>
      <c r="K12" s="744"/>
      <c r="L12" s="171"/>
    </row>
    <row r="13" spans="2:12" s="179" customFormat="1" ht="35.25" customHeight="1">
      <c r="B13" s="751" t="s">
        <v>52</v>
      </c>
      <c r="C13" s="744"/>
      <c r="D13" s="225" t="e">
        <f>INDEX('Pro Forma Financial Model'!$D:$D,MATCH('Pro Forma Adjustments_Output'!B13,'Pro Forma Financial Model'!#REF!,FALSE),1)</f>
        <v>#REF!</v>
      </c>
      <c r="E13" s="744"/>
      <c r="F13" s="756" t="s">
        <v>53</v>
      </c>
      <c r="G13" s="752"/>
      <c r="H13" s="80" t="e">
        <f>#VALUE!</f>
        <v>#VALUE!</v>
      </c>
      <c r="I13" s="744"/>
      <c r="J13" s="30"/>
      <c r="K13" s="744"/>
      <c r="L13" s="171"/>
    </row>
    <row r="14" spans="2:12" s="179" customFormat="1" ht="35.25" customHeight="1">
      <c r="B14" s="751" t="s">
        <v>54</v>
      </c>
      <c r="C14" s="744"/>
      <c r="D14" s="225" t="e">
        <f>INDEX('Pro Forma Financial Model'!$D:$D,MATCH('Pro Forma Adjustments_Output'!B14,'Pro Forma Financial Model'!#REF!,FALSE),1)</f>
        <v>#REF!</v>
      </c>
      <c r="E14" s="744"/>
      <c r="F14" s="756" t="s">
        <v>55</v>
      </c>
      <c r="G14" s="752"/>
      <c r="H14" s="80" t="e">
        <f>#VALUE!</f>
        <v>#VALUE!</v>
      </c>
      <c r="I14" s="744"/>
      <c r="J14" s="30"/>
      <c r="K14" s="744"/>
      <c r="L14" s="171"/>
    </row>
    <row r="15" spans="2:12" s="179" customFormat="1" ht="35.25" customHeight="1">
      <c r="B15" s="751" t="s">
        <v>56</v>
      </c>
      <c r="C15" s="744"/>
      <c r="D15" s="225" t="e">
        <f>INDEX('Pro Forma Financial Model'!$D:$D,MATCH('Pro Forma Adjustments_Output'!B15,'Pro Forma Financial Model'!#REF!,FALSE),1)</f>
        <v>#REF!</v>
      </c>
      <c r="E15" s="744"/>
      <c r="F15" s="756" t="s">
        <v>57</v>
      </c>
      <c r="G15" s="752"/>
      <c r="H15" s="80" t="e">
        <f>#VALUE!</f>
        <v>#VALUE!</v>
      </c>
      <c r="I15" s="744"/>
      <c r="J15" s="30"/>
      <c r="K15" s="744"/>
      <c r="L15" s="171"/>
    </row>
    <row r="16" spans="2:12" s="179" customFormat="1" ht="35.25" customHeight="1">
      <c r="B16" s="751" t="s">
        <v>58</v>
      </c>
      <c r="C16" s="744"/>
      <c r="D16" s="225" t="e">
        <f>INDEX('Pro Forma Financial Model'!$D:$D,MATCH('Pro Forma Adjustments_Output'!B16,'Pro Forma Financial Model'!#REF!,FALSE),1)</f>
        <v>#REF!</v>
      </c>
      <c r="E16" s="744"/>
      <c r="F16" s="756" t="s">
        <v>59</v>
      </c>
      <c r="G16" s="752"/>
      <c r="H16" s="80" t="e">
        <f>#VALUE!</f>
        <v>#VALUE!</v>
      </c>
      <c r="I16" s="744"/>
      <c r="J16" s="30"/>
      <c r="K16" s="744"/>
      <c r="L16" s="171"/>
    </row>
    <row r="17" spans="2:12" s="179" customFormat="1" ht="35.25" customHeight="1">
      <c r="B17" s="751" t="s">
        <v>60</v>
      </c>
      <c r="C17" s="744"/>
      <c r="D17" s="225" t="e">
        <f>INDEX('Pro Forma Financial Model'!$D:$D,MATCH('Pro Forma Adjustments_Output'!B17,'Pro Forma Financial Model'!#REF!,FALSE),1)</f>
        <v>#REF!</v>
      </c>
      <c r="E17" s="744"/>
      <c r="F17" s="756" t="s">
        <v>61</v>
      </c>
      <c r="G17" s="752"/>
      <c r="H17" s="80" t="e">
        <f>#VALUE!</f>
        <v>#VALUE!</v>
      </c>
      <c r="I17" s="744"/>
      <c r="J17" s="757"/>
      <c r="K17" s="744"/>
      <c r="L17" s="171"/>
    </row>
    <row r="18" spans="2:12" s="179" customFormat="1" ht="35.25" customHeight="1">
      <c r="B18" s="751" t="s">
        <v>62</v>
      </c>
      <c r="C18" s="744"/>
      <c r="D18" s="225" t="e">
        <f>INDEX('Pro Forma Financial Model'!$D:$D,MATCH('Pro Forma Adjustments_Output'!B18,'Pro Forma Financial Model'!#REF!,FALSE),1)</f>
        <v>#REF!</v>
      </c>
      <c r="E18" s="744"/>
      <c r="F18" s="756" t="s">
        <v>63</v>
      </c>
      <c r="G18" s="752"/>
      <c r="H18" s="80" t="e">
        <f>#VALUE!</f>
        <v>#VALUE!</v>
      </c>
      <c r="I18" s="744"/>
      <c r="J18" s="757"/>
      <c r="K18" s="744"/>
      <c r="L18" s="171"/>
    </row>
    <row r="19" spans="2:12" s="179" customFormat="1" ht="35.25" customHeight="1">
      <c r="B19" s="751" t="s">
        <v>64</v>
      </c>
      <c r="C19" s="744"/>
      <c r="D19" s="225" t="e">
        <f>INDEX('Pro Forma Financial Model'!$D:$D,MATCH('Pro Forma Adjustments_Output'!B19,'Pro Forma Financial Model'!#REF!,FALSE),1)</f>
        <v>#REF!</v>
      </c>
      <c r="E19" s="744"/>
      <c r="F19" s="756" t="s">
        <v>65</v>
      </c>
      <c r="G19" s="752"/>
      <c r="H19" s="80" t="e">
        <f>#VALUE!</f>
        <v>#VALUE!</v>
      </c>
      <c r="I19" s="744"/>
      <c r="J19" s="757"/>
      <c r="K19" s="744"/>
      <c r="L19" s="171"/>
    </row>
    <row r="20" spans="2:12" s="179" customFormat="1" ht="35.25" customHeight="1">
      <c r="B20" s="751" t="s">
        <v>66</v>
      </c>
      <c r="C20" s="744"/>
      <c r="D20" s="225" t="e">
        <f>INDEX('Pro Forma Financial Model'!$D:$D,MATCH('Pro Forma Adjustments_Output'!B20,'Pro Forma Financial Model'!#REF!,FALSE),1)</f>
        <v>#REF!</v>
      </c>
      <c r="E20" s="744"/>
      <c r="F20" s="756" t="s">
        <v>67</v>
      </c>
      <c r="G20" s="752"/>
      <c r="H20" s="80" t="e">
        <f>#VALUE!</f>
        <v>#VALUE!</v>
      </c>
      <c r="I20" s="744"/>
      <c r="J20" s="757"/>
      <c r="K20" s="744"/>
      <c r="L20" s="171"/>
    </row>
    <row r="21" spans="2:12" s="179" customFormat="1" ht="35.25" customHeight="1">
      <c r="B21" s="751" t="s">
        <v>68</v>
      </c>
      <c r="C21" s="744"/>
      <c r="D21" s="225" t="e">
        <f>INDEX('Pro Forma Financial Model'!$D:$D,MATCH('Pro Forma Adjustments_Output'!B21,'Pro Forma Financial Model'!#REF!,FALSE),1)</f>
        <v>#REF!</v>
      </c>
      <c r="E21" s="744"/>
      <c r="F21" s="756" t="s">
        <v>69</v>
      </c>
      <c r="G21" s="752"/>
      <c r="H21" s="80" t="e">
        <f>#VALUE!</f>
        <v>#VALUE!</v>
      </c>
      <c r="I21" s="744"/>
      <c r="J21" s="757"/>
      <c r="K21" s="744"/>
      <c r="L21" s="171"/>
    </row>
    <row r="22" spans="2:12" s="179" customFormat="1" ht="35.25" customHeight="1">
      <c r="B22" s="751" t="s">
        <v>70</v>
      </c>
      <c r="C22" s="744"/>
      <c r="D22" s="225" t="e">
        <f>INDEX('Pro Forma Financial Model'!$D:$D,MATCH('Pro Forma Adjustments_Output'!B22,'Pro Forma Financial Model'!#REF!,FALSE),1)</f>
        <v>#REF!</v>
      </c>
      <c r="E22" s="744"/>
      <c r="F22" s="756" t="s">
        <v>71</v>
      </c>
      <c r="G22" s="752"/>
      <c r="H22" s="80" t="e">
        <f>#VALUE!</f>
        <v>#VALUE!</v>
      </c>
      <c r="I22" s="744"/>
      <c r="J22" s="757"/>
      <c r="K22" s="744"/>
      <c r="L22" s="171"/>
    </row>
    <row r="23" spans="2:12" s="179" customFormat="1" ht="35.25" customHeight="1">
      <c r="B23" s="751" t="s">
        <v>72</v>
      </c>
      <c r="C23" s="744"/>
      <c r="D23" s="225" t="e">
        <f>INDEX('Pro Forma Financial Model'!$D:$D,MATCH('Pro Forma Adjustments_Output'!B23,'Pro Forma Financial Model'!#REF!,FALSE),1)</f>
        <v>#REF!</v>
      </c>
      <c r="E23" s="744"/>
      <c r="F23" s="756" t="s">
        <v>73</v>
      </c>
      <c r="G23" s="752"/>
      <c r="H23" s="80" t="e">
        <f>#VALUE!</f>
        <v>#VALUE!</v>
      </c>
      <c r="I23" s="744"/>
      <c r="J23" s="757"/>
      <c r="K23" s="744"/>
      <c r="L23" s="171"/>
    </row>
    <row r="24" spans="2:12" s="179" customFormat="1" ht="35.25" customHeight="1">
      <c r="B24" s="751" t="s">
        <v>74</v>
      </c>
      <c r="C24" s="744"/>
      <c r="D24" s="225" t="e">
        <f>INDEX('Pro Forma Financial Model'!$D:$D,MATCH('Pro Forma Adjustments_Output'!B24,'Pro Forma Financial Model'!#REF!,FALSE),1)</f>
        <v>#REF!</v>
      </c>
      <c r="E24" s="744"/>
      <c r="F24" s="756"/>
      <c r="G24" s="752"/>
      <c r="H24" s="80" t="e">
        <f>#VALUE!</f>
        <v>#VALUE!</v>
      </c>
      <c r="I24" s="744"/>
      <c r="J24" s="757"/>
      <c r="K24" s="744"/>
      <c r="L24" s="171"/>
    </row>
    <row r="25" spans="2:12" s="179" customFormat="1" ht="35.25" customHeight="1">
      <c r="B25" s="751" t="s">
        <v>75</v>
      </c>
      <c r="C25" s="744"/>
      <c r="D25" s="225" t="e">
        <f>INDEX('Pro Forma Financial Model'!$D:$D,MATCH('Pro Forma Adjustments_Output'!B25,'Pro Forma Financial Model'!#REF!,FALSE),1)</f>
        <v>#REF!</v>
      </c>
      <c r="E25" s="744"/>
      <c r="F25" s="756"/>
      <c r="G25" s="752"/>
      <c r="H25" s="80" t="e">
        <f>#VALUE!</f>
        <v>#VALUE!</v>
      </c>
      <c r="I25" s="744"/>
      <c r="J25" s="757"/>
      <c r="K25" s="744"/>
      <c r="L25" s="171"/>
    </row>
    <row r="26" spans="2:12" s="179" customFormat="1" ht="35.25" customHeight="1">
      <c r="B26" s="751" t="s">
        <v>76</v>
      </c>
      <c r="C26" s="744"/>
      <c r="D26" s="225" t="e">
        <f>INDEX('Pro Forma Financial Model'!$D:$D,MATCH('Pro Forma Adjustments_Output'!B26,'Pro Forma Financial Model'!#REF!,FALSE),1)</f>
        <v>#REF!</v>
      </c>
      <c r="E26" s="744"/>
      <c r="F26" s="756"/>
      <c r="G26" s="752"/>
      <c r="H26" s="80" t="e">
        <f>#VALUE!</f>
        <v>#VALUE!</v>
      </c>
      <c r="I26" s="744"/>
      <c r="J26" s="757"/>
      <c r="K26" s="744"/>
      <c r="L26" s="171"/>
    </row>
    <row r="27" spans="2:12" s="179" customFormat="1" ht="35.25" customHeight="1">
      <c r="B27" s="751" t="s">
        <v>77</v>
      </c>
      <c r="C27" s="744"/>
      <c r="D27" s="225" t="e">
        <f>INDEX('Pro Forma Financial Model'!$D:$D,MATCH('Pro Forma Adjustments_Output'!B27,'Pro Forma Financial Model'!#REF!,FALSE),1)</f>
        <v>#REF!</v>
      </c>
      <c r="E27" s="744"/>
      <c r="F27" s="756"/>
      <c r="G27" s="752"/>
      <c r="H27" s="80" t="e">
        <f>#VALUE!</f>
        <v>#VALUE!</v>
      </c>
      <c r="I27" s="744"/>
      <c r="J27" s="757"/>
      <c r="K27" s="744"/>
      <c r="L27" s="171"/>
    </row>
    <row r="28" spans="2:12" s="179" customFormat="1" ht="35.25" customHeight="1">
      <c r="B28" s="751" t="s">
        <v>78</v>
      </c>
      <c r="C28" s="744"/>
      <c r="D28" s="225" t="e">
        <f>INDEX('Pro Forma Financial Model'!$D:$D,MATCH('Pro Forma Adjustments_Output'!B28,'Pro Forma Financial Model'!#REF!,FALSE),1)</f>
        <v>#REF!</v>
      </c>
      <c r="E28" s="744"/>
      <c r="F28" s="756"/>
      <c r="G28" s="752"/>
      <c r="H28" s="80" t="e">
        <f>#VALUE!</f>
        <v>#VALUE!</v>
      </c>
      <c r="I28" s="744"/>
      <c r="J28" s="757"/>
      <c r="K28" s="744"/>
      <c r="L28" s="171"/>
    </row>
    <row r="29" spans="2:12" s="179" customFormat="1" ht="35.25" customHeight="1">
      <c r="B29" s="751" t="s">
        <v>79</v>
      </c>
      <c r="C29" s="744"/>
      <c r="D29" s="225" t="e">
        <f>INDEX('Pro Forma Financial Model'!$D:$D,MATCH('Pro Forma Adjustments_Output'!B29,'Pro Forma Financial Model'!#REF!,FALSE),1)</f>
        <v>#REF!</v>
      </c>
      <c r="E29" s="744"/>
      <c r="F29" s="756"/>
      <c r="G29" s="752"/>
      <c r="H29" s="80" t="e">
        <f>#VALUE!</f>
        <v>#VALUE!</v>
      </c>
      <c r="I29" s="744"/>
      <c r="J29" s="757"/>
      <c r="K29" s="744"/>
      <c r="L29" s="171"/>
    </row>
    <row r="30" spans="2:12" s="179" customFormat="1" ht="35.25" customHeight="1">
      <c r="B30" s="751" t="s">
        <v>80</v>
      </c>
      <c r="C30" s="744"/>
      <c r="D30" s="225" t="e">
        <f>INDEX('Pro Forma Financial Model'!$D:$D,MATCH('Pro Forma Adjustments_Output'!B30,'Pro Forma Financial Model'!#REF!,FALSE),1)</f>
        <v>#REF!</v>
      </c>
      <c r="E30" s="744"/>
      <c r="F30" s="756"/>
      <c r="G30" s="752"/>
      <c r="H30" s="80" t="e">
        <f>#VALUE!</f>
        <v>#VALUE!</v>
      </c>
      <c r="I30" s="744"/>
      <c r="J30" s="757"/>
      <c r="K30" s="744"/>
      <c r="L30" s="171"/>
    </row>
    <row r="31" spans="2:12" s="179" customFormat="1" ht="35.25" customHeight="1">
      <c r="B31" s="751" t="s">
        <v>81</v>
      </c>
      <c r="C31" s="744"/>
      <c r="D31" s="225" t="e">
        <f>INDEX('Pro Forma Financial Model'!$D:$D,MATCH('Pro Forma Adjustments_Output'!B31,'Pro Forma Financial Model'!#REF!,FALSE),1)</f>
        <v>#REF!</v>
      </c>
      <c r="E31" s="744"/>
      <c r="F31" s="756"/>
      <c r="G31" s="752"/>
      <c r="H31" s="80" t="e">
        <f>#VALUE!</f>
        <v>#VALUE!</v>
      </c>
      <c r="I31" s="744"/>
      <c r="J31" s="757"/>
      <c r="K31" s="744"/>
      <c r="L31" s="171"/>
    </row>
    <row r="32" spans="2:12" s="179" customFormat="1" ht="35.25" customHeight="1">
      <c r="B32" s="751" t="s">
        <v>82</v>
      </c>
      <c r="C32" s="744"/>
      <c r="D32" s="225" t="e">
        <f>INDEX('Pro Forma Financial Model'!$D:$D,MATCH('Pro Forma Adjustments_Output'!B32,'Pro Forma Financial Model'!#REF!,FALSE),1)</f>
        <v>#REF!</v>
      </c>
      <c r="E32" s="744"/>
      <c r="F32" s="756"/>
      <c r="G32" s="752"/>
      <c r="H32" s="80" t="e">
        <f>#VALUE!</f>
        <v>#VALUE!</v>
      </c>
      <c r="I32" s="744"/>
      <c r="J32" s="757"/>
      <c r="K32" s="744"/>
      <c r="L32" s="171"/>
    </row>
    <row r="33" spans="2:13" ht="5.25" customHeight="1">
      <c r="B33" s="750"/>
      <c r="C33" s="750"/>
      <c r="D33" s="750"/>
      <c r="E33" s="750"/>
      <c r="F33" s="181"/>
      <c r="G33" s="758"/>
      <c r="H33" s="759"/>
      <c r="I33" s="750"/>
      <c r="J33" s="750"/>
      <c r="K33" s="750"/>
      <c r="L33" s="30"/>
      <c r="M33" s="30"/>
    </row>
    <row r="34" spans="2:13" s="179" customFormat="1" ht="18" customHeight="1">
      <c r="B34" s="744"/>
      <c r="C34" s="744"/>
      <c r="D34" s="744"/>
      <c r="E34" s="744"/>
      <c r="F34" s="47" t="s">
        <v>83</v>
      </c>
      <c r="G34" s="48"/>
      <c r="H34" s="172" t="e">
        <f>H7-+SUM(H8:H23)</f>
        <v>#VALUE!</v>
      </c>
      <c r="I34" s="744"/>
      <c r="J34" s="744"/>
      <c r="K34" s="744"/>
      <c r="L34" s="30"/>
      <c r="M34" s="30"/>
    </row>
    <row r="35" spans="2:13" customFormat="1" ht="13.5" customHeight="1">
      <c r="B35" s="760"/>
      <c r="C35" s="760"/>
      <c r="D35" s="760"/>
      <c r="E35" s="760"/>
      <c r="F35" s="760"/>
      <c r="G35" s="761"/>
      <c r="H35" s="762"/>
    </row>
    <row r="36" spans="2:13" customFormat="1" ht="5.25" customHeight="1"/>
    <row r="37" spans="2:13" customFormat="1" ht="15.5"/>
    <row r="38" spans="2:13">
      <c r="B38" s="750"/>
      <c r="C38" s="750"/>
      <c r="D38" s="750"/>
      <c r="E38" s="750"/>
      <c r="F38" s="763" t="s">
        <v>27</v>
      </c>
      <c r="G38" s="764"/>
      <c r="H38" s="226">
        <f>+'Financial Summary_Output'!M55</f>
        <v>-303265.89860000007</v>
      </c>
      <c r="I38" s="750"/>
      <c r="J38" s="750"/>
      <c r="K38" s="750"/>
      <c r="L38" s="750"/>
      <c r="M38" s="750"/>
    </row>
    <row r="39" spans="2:13">
      <c r="B39" s="750"/>
      <c r="C39" s="750"/>
      <c r="D39" s="750"/>
      <c r="E39" s="750"/>
      <c r="F39" s="765"/>
      <c r="G39" s="766"/>
      <c r="H39" s="767" t="e">
        <f>+H34-H38</f>
        <v>#VALUE!</v>
      </c>
      <c r="I39" s="98" t="s">
        <v>84</v>
      </c>
      <c r="J39" s="750"/>
      <c r="K39" s="750"/>
      <c r="L39" s="750"/>
      <c r="M39" s="750"/>
    </row>
    <row r="41" spans="2:13" ht="15.5">
      <c r="B41" s="750"/>
      <c r="C41" s="750"/>
      <c r="D41" s="750"/>
      <c r="E41" s="750"/>
      <c r="F41" s="758"/>
      <c r="G41" s="758"/>
      <c r="H41" s="30"/>
      <c r="I41" s="30"/>
      <c r="J41" s="30"/>
      <c r="K41" s="750"/>
      <c r="L41" s="750"/>
      <c r="M41" s="750"/>
    </row>
    <row r="42" spans="2:13" ht="15.5">
      <c r="B42" s="750"/>
      <c r="C42" s="750"/>
      <c r="D42" s="750"/>
      <c r="E42" s="750"/>
      <c r="F42" s="758"/>
      <c r="G42" s="758"/>
      <c r="H42" s="30"/>
      <c r="I42" s="30"/>
      <c r="J42" s="30"/>
      <c r="K42" s="750"/>
      <c r="L42" s="750"/>
      <c r="M42" s="750"/>
    </row>
    <row r="47" spans="2:13" ht="15.5">
      <c r="B47" s="750"/>
      <c r="C47" s="750"/>
      <c r="D47" s="750"/>
      <c r="E47" s="750"/>
      <c r="F47" s="758"/>
      <c r="G47" s="758"/>
      <c r="H47" s="30"/>
      <c r="I47" s="30"/>
      <c r="J47" s="30"/>
      <c r="K47" s="750"/>
      <c r="L47" s="750"/>
      <c r="M47" s="750"/>
    </row>
    <row r="48" spans="2:13" ht="15.5">
      <c r="B48" s="750"/>
      <c r="C48" s="750"/>
      <c r="D48" s="750"/>
      <c r="E48" s="750"/>
      <c r="F48" s="758"/>
      <c r="G48" s="758"/>
      <c r="H48" s="30"/>
      <c r="I48" s="30"/>
      <c r="J48" s="30"/>
      <c r="K48" s="750"/>
      <c r="L48" s="750"/>
      <c r="M48" s="750"/>
    </row>
    <row r="49" spans="8:10" ht="15.5">
      <c r="H49" s="30"/>
      <c r="I49" s="30"/>
      <c r="J49" s="30"/>
    </row>
    <row r="50" spans="8:10" ht="15.5">
      <c r="H50" s="30"/>
      <c r="I50" s="30"/>
      <c r="J50" s="30"/>
    </row>
    <row r="51" spans="8:10" ht="15.5">
      <c r="H51" s="30"/>
      <c r="I51" s="30"/>
      <c r="J51" s="30"/>
    </row>
    <row r="52" spans="8:10" ht="15.5">
      <c r="H52" s="30"/>
      <c r="I52" s="30"/>
      <c r="J52" s="30"/>
    </row>
    <row r="53" spans="8:10" ht="15.5">
      <c r="H53" s="30"/>
      <c r="I53" s="30"/>
      <c r="J53" s="30"/>
    </row>
    <row r="54" spans="8:10" ht="15.5">
      <c r="H54" s="30"/>
      <c r="I54" s="30"/>
      <c r="J54" s="30"/>
    </row>
    <row r="55" spans="8:10" ht="15.5">
      <c r="H55" s="30"/>
      <c r="I55" s="30"/>
      <c r="J55" s="30"/>
    </row>
    <row r="56" spans="8:10" ht="15.5">
      <c r="H56" s="30"/>
      <c r="I56" s="30"/>
      <c r="J56" s="30"/>
    </row>
    <row r="57" spans="8:10" ht="15.5">
      <c r="H57" s="30"/>
      <c r="I57" s="30"/>
      <c r="J57" s="30"/>
    </row>
    <row r="58" spans="8:10" ht="15.5">
      <c r="H58" s="30"/>
      <c r="I58" s="30"/>
      <c r="J58" s="30"/>
    </row>
    <row r="59" spans="8:10" ht="15.5">
      <c r="H59" s="30"/>
      <c r="I59" s="30"/>
      <c r="J59" s="30"/>
    </row>
  </sheetData>
  <phoneticPr fontId="86" type="noConversion"/>
  <pageMargins left="0.75" right="0.75" top="1" bottom="1" header="0.5" footer="0.5"/>
  <pageSetup scale="44" orientation="landscape"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FF"/>
  </sheetPr>
  <dimension ref="B2:Q26"/>
  <sheetViews>
    <sheetView showGridLines="0" zoomScale="80" zoomScaleNormal="80" workbookViewId="0">
      <selection activeCell="I29" sqref="I29"/>
    </sheetView>
  </sheetViews>
  <sheetFormatPr defaultColWidth="8.58203125" defaultRowHeight="15.5"/>
  <cols>
    <col min="1" max="1" width="4.58203125" style="30" customWidth="1"/>
    <col min="2" max="2" width="25.58203125" style="30" customWidth="1"/>
    <col min="3" max="3" width="1.58203125" style="30" customWidth="1"/>
    <col min="4" max="4" width="8.33203125" style="30" bestFit="1" customWidth="1"/>
    <col min="5" max="5" width="2.58203125" style="30" customWidth="1"/>
    <col min="6" max="6" width="8.58203125" style="30"/>
    <col min="7" max="7" width="2.58203125" style="30" customWidth="1"/>
    <col min="8" max="8" width="8.58203125" style="30"/>
    <col min="9" max="9" width="2.58203125" style="30" customWidth="1"/>
    <col min="10" max="10" width="9.58203125" style="30" bestFit="1" customWidth="1"/>
    <col min="11" max="11" width="2.58203125" style="30" customWidth="1"/>
    <col min="12" max="12" width="11.33203125" style="30" bestFit="1" customWidth="1"/>
    <col min="13" max="13" width="8.58203125" style="30"/>
    <col min="14" max="14" width="8.83203125" style="149" bestFit="1" customWidth="1"/>
    <col min="15" max="15" width="1.58203125" style="149" customWidth="1"/>
    <col min="16" max="16" width="8.83203125" style="30" bestFit="1" customWidth="1"/>
    <col min="17" max="17" width="10.08203125" style="30" bestFit="1" customWidth="1"/>
    <col min="18" max="16384" width="8.58203125" style="30"/>
  </cols>
  <sheetData>
    <row r="2" spans="2:15" s="149" customFormat="1" ht="16" thickBot="1">
      <c r="B2" s="183" t="s">
        <v>85</v>
      </c>
      <c r="C2" s="183"/>
      <c r="D2" s="183"/>
      <c r="E2" s="183"/>
      <c r="F2" s="184"/>
      <c r="G2" s="184"/>
      <c r="H2" s="184"/>
      <c r="I2" s="184"/>
      <c r="J2" s="184"/>
      <c r="K2" s="184"/>
      <c r="L2" s="184"/>
      <c r="M2" s="750"/>
      <c r="N2" s="750"/>
      <c r="O2" s="750"/>
    </row>
    <row r="3" spans="2:15" s="149" customFormat="1" ht="12.5">
      <c r="B3" s="2"/>
      <c r="C3" s="2"/>
      <c r="D3" s="2"/>
      <c r="E3" s="2"/>
      <c r="F3" s="2"/>
      <c r="G3" s="2"/>
      <c r="H3" s="2"/>
      <c r="I3" s="2"/>
      <c r="J3" s="2"/>
      <c r="K3" s="2"/>
      <c r="L3" s="2"/>
      <c r="M3" s="750"/>
      <c r="N3" s="750"/>
      <c r="O3" s="750"/>
    </row>
    <row r="4" spans="2:15" ht="11.25" customHeight="1">
      <c r="B4" s="55"/>
      <c r="C4" s="55"/>
      <c r="N4" s="750"/>
      <c r="O4" s="750"/>
    </row>
    <row r="5" spans="2:15" s="149" customFormat="1" ht="18" customHeight="1">
      <c r="B5" s="127" t="s">
        <v>86</v>
      </c>
      <c r="C5" s="127"/>
      <c r="D5" s="139">
        <v>2016</v>
      </c>
      <c r="E5" s="139"/>
      <c r="F5" s="139">
        <v>2017</v>
      </c>
      <c r="G5" s="198"/>
      <c r="H5" s="139">
        <v>2018</v>
      </c>
      <c r="I5" s="198"/>
      <c r="J5" s="139">
        <v>2019</v>
      </c>
      <c r="K5" s="199"/>
      <c r="L5" s="128" t="s">
        <v>87</v>
      </c>
      <c r="M5" s="750"/>
      <c r="N5" s="750"/>
      <c r="O5" s="750"/>
    </row>
    <row r="6" spans="2:15" ht="5.25" customHeight="1">
      <c r="N6" s="750"/>
      <c r="O6" s="750"/>
    </row>
    <row r="7" spans="2:15" ht="17.25" customHeight="1">
      <c r="B7" s="126" t="s">
        <v>88</v>
      </c>
      <c r="C7" s="126"/>
      <c r="D7" s="170">
        <v>0</v>
      </c>
      <c r="E7" s="170"/>
      <c r="F7" s="170">
        <v>0</v>
      </c>
      <c r="G7" s="129"/>
      <c r="H7" s="170">
        <v>0</v>
      </c>
      <c r="I7" s="129"/>
      <c r="J7" s="170">
        <v>0</v>
      </c>
      <c r="K7" s="134"/>
      <c r="L7" s="150">
        <f>AVERAGE(F7:J7)</f>
        <v>0</v>
      </c>
      <c r="N7" s="750"/>
      <c r="O7" s="750"/>
    </row>
    <row r="8" spans="2:15" ht="17.25" customHeight="1">
      <c r="B8" s="136" t="s">
        <v>88</v>
      </c>
      <c r="C8" s="136"/>
      <c r="D8" s="137">
        <v>0</v>
      </c>
      <c r="E8" s="175"/>
      <c r="F8" s="137">
        <v>0</v>
      </c>
      <c r="G8" s="175"/>
      <c r="H8" s="137">
        <v>0</v>
      </c>
      <c r="I8" s="175"/>
      <c r="J8" s="137">
        <v>0</v>
      </c>
      <c r="K8" s="138"/>
      <c r="L8" s="151">
        <f t="shared" ref="L8:L20" si="0">AVERAGE(F8:J8)</f>
        <v>0</v>
      </c>
      <c r="N8" s="750"/>
      <c r="O8" s="750"/>
    </row>
    <row r="9" spans="2:15" ht="17.25" customHeight="1">
      <c r="B9" s="136" t="s">
        <v>88</v>
      </c>
      <c r="C9" s="136"/>
      <c r="D9" s="137">
        <v>0</v>
      </c>
      <c r="E9" s="175"/>
      <c r="F9" s="137">
        <v>0</v>
      </c>
      <c r="G9" s="175"/>
      <c r="H9" s="137">
        <v>0</v>
      </c>
      <c r="I9" s="175"/>
      <c r="J9" s="137">
        <v>0</v>
      </c>
      <c r="K9" s="138"/>
      <c r="L9" s="151">
        <f t="shared" si="0"/>
        <v>0</v>
      </c>
      <c r="N9" s="750"/>
      <c r="O9" s="750"/>
    </row>
    <row r="10" spans="2:15" ht="17.25" customHeight="1">
      <c r="B10" s="197" t="s">
        <v>88</v>
      </c>
      <c r="C10" s="136"/>
      <c r="D10" s="137">
        <v>0</v>
      </c>
      <c r="E10" s="175"/>
      <c r="F10" s="137">
        <v>0</v>
      </c>
      <c r="G10" s="175"/>
      <c r="H10" s="137">
        <v>0</v>
      </c>
      <c r="I10" s="175"/>
      <c r="J10" s="137">
        <v>0</v>
      </c>
      <c r="K10" s="138"/>
      <c r="L10" s="151">
        <f t="shared" si="0"/>
        <v>0</v>
      </c>
      <c r="N10" s="750"/>
      <c r="O10" s="750"/>
    </row>
    <row r="11" spans="2:15" ht="17.25" customHeight="1">
      <c r="B11" s="136" t="s">
        <v>88</v>
      </c>
      <c r="C11" s="136"/>
      <c r="D11" s="137">
        <v>0</v>
      </c>
      <c r="E11" s="175"/>
      <c r="F11" s="137">
        <v>0</v>
      </c>
      <c r="G11" s="175"/>
      <c r="H11" s="137">
        <v>0</v>
      </c>
      <c r="I11" s="175"/>
      <c r="J11" s="137">
        <v>0</v>
      </c>
      <c r="K11" s="138"/>
      <c r="L11" s="151">
        <f t="shared" si="0"/>
        <v>0</v>
      </c>
      <c r="N11" s="750"/>
      <c r="O11" s="750"/>
    </row>
    <row r="12" spans="2:15" ht="17.25" customHeight="1">
      <c r="B12" s="136" t="s">
        <v>88</v>
      </c>
      <c r="C12" s="136"/>
      <c r="D12" s="137">
        <v>0</v>
      </c>
      <c r="E12" s="175"/>
      <c r="F12" s="137">
        <v>0</v>
      </c>
      <c r="G12" s="175"/>
      <c r="H12" s="137">
        <v>0</v>
      </c>
      <c r="I12" s="175"/>
      <c r="J12" s="137">
        <v>0</v>
      </c>
      <c r="K12" s="138"/>
      <c r="L12" s="151">
        <f t="shared" si="0"/>
        <v>0</v>
      </c>
      <c r="N12" s="750"/>
      <c r="O12" s="750"/>
    </row>
    <row r="13" spans="2:15" ht="17.25" customHeight="1">
      <c r="B13" s="136" t="s">
        <v>88</v>
      </c>
      <c r="C13" s="136"/>
      <c r="D13" s="137">
        <v>0</v>
      </c>
      <c r="E13" s="175"/>
      <c r="F13" s="137">
        <v>0</v>
      </c>
      <c r="G13" s="175"/>
      <c r="H13" s="137">
        <v>0</v>
      </c>
      <c r="I13" s="175"/>
      <c r="J13" s="137">
        <v>0</v>
      </c>
      <c r="K13" s="138"/>
      <c r="L13" s="151">
        <f t="shared" si="0"/>
        <v>0</v>
      </c>
      <c r="N13" s="750"/>
      <c r="O13" s="750"/>
    </row>
    <row r="14" spans="2:15" ht="17.25" customHeight="1">
      <c r="B14" s="136" t="s">
        <v>88</v>
      </c>
      <c r="C14" s="136"/>
      <c r="D14" s="137">
        <v>0</v>
      </c>
      <c r="E14" s="175"/>
      <c r="F14" s="137">
        <v>0</v>
      </c>
      <c r="G14" s="175"/>
      <c r="H14" s="137">
        <v>0</v>
      </c>
      <c r="I14" s="175"/>
      <c r="J14" s="137">
        <v>0</v>
      </c>
      <c r="K14" s="138"/>
      <c r="L14" s="151">
        <f t="shared" si="0"/>
        <v>0</v>
      </c>
      <c r="N14" s="750"/>
      <c r="O14" s="750"/>
    </row>
    <row r="15" spans="2:15" ht="17.25" customHeight="1">
      <c r="B15" s="136" t="s">
        <v>88</v>
      </c>
      <c r="C15" s="136"/>
      <c r="D15" s="137">
        <v>0</v>
      </c>
      <c r="E15" s="175"/>
      <c r="F15" s="137">
        <v>0</v>
      </c>
      <c r="G15" s="175"/>
      <c r="H15" s="137">
        <v>0</v>
      </c>
      <c r="I15" s="175"/>
      <c r="J15" s="137">
        <v>0</v>
      </c>
      <c r="K15" s="138"/>
      <c r="L15" s="151">
        <f t="shared" si="0"/>
        <v>0</v>
      </c>
      <c r="N15" s="750"/>
      <c r="O15" s="750"/>
    </row>
    <row r="16" spans="2:15" ht="17.25" customHeight="1">
      <c r="B16" s="136" t="s">
        <v>88</v>
      </c>
      <c r="C16" s="136"/>
      <c r="D16" s="137">
        <v>0</v>
      </c>
      <c r="E16" s="175"/>
      <c r="F16" s="137">
        <v>0</v>
      </c>
      <c r="G16" s="175"/>
      <c r="H16" s="137">
        <v>0</v>
      </c>
      <c r="I16" s="175"/>
      <c r="J16" s="137">
        <v>0</v>
      </c>
      <c r="K16" s="138"/>
      <c r="L16" s="151">
        <f t="shared" si="0"/>
        <v>0</v>
      </c>
      <c r="N16" s="750"/>
      <c r="O16" s="750"/>
    </row>
    <row r="17" spans="2:17" ht="17.25" customHeight="1">
      <c r="B17" s="136" t="s">
        <v>88</v>
      </c>
      <c r="C17" s="136"/>
      <c r="D17" s="137">
        <v>0</v>
      </c>
      <c r="E17" s="175"/>
      <c r="F17" s="137">
        <v>0</v>
      </c>
      <c r="G17" s="175"/>
      <c r="H17" s="137">
        <v>0</v>
      </c>
      <c r="I17" s="175"/>
      <c r="J17" s="137">
        <v>0</v>
      </c>
      <c r="K17" s="138"/>
      <c r="L17" s="151">
        <f t="shared" si="0"/>
        <v>0</v>
      </c>
      <c r="N17" s="750"/>
      <c r="O17" s="750"/>
    </row>
    <row r="18" spans="2:17" ht="17.25" customHeight="1">
      <c r="B18" s="136" t="s">
        <v>88</v>
      </c>
      <c r="C18" s="136"/>
      <c r="D18" s="137">
        <v>0</v>
      </c>
      <c r="E18" s="175"/>
      <c r="F18" s="137">
        <v>0</v>
      </c>
      <c r="G18" s="175"/>
      <c r="H18" s="137">
        <v>0</v>
      </c>
      <c r="I18" s="175"/>
      <c r="J18" s="137">
        <v>0</v>
      </c>
      <c r="K18" s="138"/>
      <c r="L18" s="151">
        <f t="shared" si="0"/>
        <v>0</v>
      </c>
      <c r="N18" s="750"/>
      <c r="O18" s="750"/>
    </row>
    <row r="19" spans="2:17" ht="17.25" customHeight="1">
      <c r="B19" s="136" t="s">
        <v>88</v>
      </c>
      <c r="C19" s="136"/>
      <c r="D19" s="137">
        <v>0</v>
      </c>
      <c r="E19" s="175"/>
      <c r="F19" s="137">
        <v>0</v>
      </c>
      <c r="G19" s="175"/>
      <c r="H19" s="137">
        <v>0</v>
      </c>
      <c r="I19" s="175"/>
      <c r="J19" s="137">
        <v>0</v>
      </c>
      <c r="K19" s="138"/>
      <c r="L19" s="151">
        <f t="shared" si="0"/>
        <v>0</v>
      </c>
      <c r="N19" s="750"/>
      <c r="O19" s="750"/>
    </row>
    <row r="20" spans="2:17" ht="17.25" customHeight="1">
      <c r="B20" s="126" t="s">
        <v>88</v>
      </c>
      <c r="C20" s="126"/>
      <c r="D20" s="129">
        <v>0</v>
      </c>
      <c r="E20" s="176"/>
      <c r="F20" s="129">
        <v>0</v>
      </c>
      <c r="G20" s="176"/>
      <c r="H20" s="129">
        <v>0</v>
      </c>
      <c r="I20" s="176"/>
      <c r="J20" s="129">
        <v>0</v>
      </c>
      <c r="K20" s="196"/>
      <c r="L20" s="195">
        <f t="shared" si="0"/>
        <v>0</v>
      </c>
      <c r="N20" s="750"/>
      <c r="O20" s="750"/>
    </row>
    <row r="21" spans="2:17" ht="5.25" customHeight="1">
      <c r="B21" s="126"/>
      <c r="C21" s="126"/>
      <c r="D21" s="129"/>
      <c r="E21" s="129"/>
      <c r="F21" s="176"/>
      <c r="G21" s="176"/>
      <c r="H21" s="129" t="s">
        <v>89</v>
      </c>
      <c r="I21" s="176"/>
      <c r="J21" s="129" t="s">
        <v>89</v>
      </c>
      <c r="K21" s="176"/>
      <c r="L21" s="129"/>
      <c r="N21" s="30"/>
      <c r="O21" s="30"/>
      <c r="Q21"/>
    </row>
    <row r="22" spans="2:17" ht="20.25" customHeight="1">
      <c r="B22" s="130" t="s">
        <v>90</v>
      </c>
      <c r="C22" s="135"/>
      <c r="D22" s="174">
        <f>SUM(D7:D20)</f>
        <v>0</v>
      </c>
      <c r="E22" s="174"/>
      <c r="F22" s="174">
        <f>SUM(F7:F20)</f>
        <v>0</v>
      </c>
      <c r="G22" s="174"/>
      <c r="H22" s="174">
        <f>SUM(H7:H20)</f>
        <v>0</v>
      </c>
      <c r="I22" s="174"/>
      <c r="J22" s="174">
        <f>SUM(J7:J20)</f>
        <v>0</v>
      </c>
      <c r="K22" s="133"/>
      <c r="L22" s="148">
        <f>AVERAGE(F22:J22)</f>
        <v>0</v>
      </c>
      <c r="N22" s="30"/>
      <c r="O22" s="30"/>
      <c r="Q22"/>
    </row>
    <row r="23" spans="2:17" ht="8.25" customHeight="1">
      <c r="B23" s="131"/>
      <c r="C23" s="131"/>
      <c r="D23" s="131"/>
      <c r="E23" s="131"/>
      <c r="F23" s="131"/>
      <c r="G23" s="131"/>
      <c r="H23" s="131"/>
      <c r="I23" s="131"/>
      <c r="J23" s="131"/>
      <c r="K23" s="131"/>
      <c r="L23" s="131"/>
      <c r="N23" s="750"/>
      <c r="O23" s="750"/>
    </row>
    <row r="24" spans="2:17" ht="8.25" customHeight="1">
      <c r="B24" s="132"/>
      <c r="C24" s="132"/>
      <c r="D24" s="132"/>
      <c r="E24" s="132"/>
      <c r="F24" s="132"/>
      <c r="G24" s="132"/>
      <c r="H24" s="132"/>
      <c r="I24" s="132"/>
      <c r="J24" s="132"/>
      <c r="K24" s="132"/>
      <c r="L24" s="132"/>
      <c r="N24" s="750"/>
      <c r="O24" s="750"/>
    </row>
    <row r="25" spans="2:17">
      <c r="H25"/>
      <c r="J25"/>
      <c r="M25"/>
      <c r="N25" s="750"/>
      <c r="O25" s="750"/>
    </row>
    <row r="26" spans="2:17">
      <c r="H26" s="129"/>
      <c r="J26" s="129"/>
      <c r="N26" s="750"/>
      <c r="O26" s="750"/>
    </row>
  </sheetData>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pageSetUpPr fitToPage="1"/>
  </sheetPr>
  <dimension ref="A1:V25"/>
  <sheetViews>
    <sheetView showGridLines="0" topLeftCell="B1" zoomScale="130" zoomScaleNormal="130" workbookViewId="0">
      <pane xSplit="4" ySplit="7" topLeftCell="F8" activePane="bottomRight" state="frozen"/>
      <selection pane="topRight" activeCell="N33" sqref="N33"/>
      <selection pane="bottomLeft" activeCell="N33" sqref="N33"/>
      <selection pane="bottomRight" activeCell="B1" sqref="B1"/>
    </sheetView>
  </sheetViews>
  <sheetFormatPr defaultColWidth="12.5" defaultRowHeight="12.5"/>
  <cols>
    <col min="1" max="1" width="5.5" style="2" hidden="1" customWidth="1"/>
    <col min="2" max="2" width="4.58203125" style="263" bestFit="1" customWidth="1"/>
    <col min="3" max="3" width="2.58203125" style="2" customWidth="1"/>
    <col min="4" max="4" width="23.5" style="2" bestFit="1" customWidth="1"/>
    <col min="5" max="5" width="0.83203125" style="2" customWidth="1"/>
    <col min="6" max="6" width="10.5" style="2" customWidth="1"/>
    <col min="7" max="7" width="0.83203125" style="2" customWidth="1"/>
    <col min="8" max="8" width="10.5" style="2" customWidth="1"/>
    <col min="9" max="9" width="0.83203125" style="2" customWidth="1"/>
    <col min="10" max="10" width="10.5" style="2" customWidth="1"/>
    <col min="11" max="11" width="0.83203125" style="2" customWidth="1"/>
    <col min="12" max="12" width="13" style="2" bestFit="1" customWidth="1"/>
    <col min="13" max="13" width="0.83203125" style="2" customWidth="1"/>
    <col min="14" max="14" width="9.5" style="2" customWidth="1"/>
    <col min="15" max="15" width="0.83203125" style="2" customWidth="1"/>
    <col min="16" max="16" width="13.83203125" style="2" bestFit="1" customWidth="1"/>
    <col min="17" max="17" width="0.83203125" style="2" customWidth="1"/>
    <col min="18" max="18" width="9.5" style="2" customWidth="1"/>
    <col min="19" max="19" width="1.33203125" style="2" customWidth="1"/>
    <col min="20" max="20" width="2.5" style="2" customWidth="1"/>
    <col min="21" max="21" width="9.5" style="2" customWidth="1"/>
    <col min="22" max="16384" width="12.5" style="2"/>
  </cols>
  <sheetData>
    <row r="1" spans="1:22" ht="13.5" customHeight="1">
      <c r="D1" s="8"/>
      <c r="E1" s="8"/>
      <c r="F1" s="8"/>
      <c r="G1" s="8"/>
      <c r="H1" s="8"/>
      <c r="I1" s="8"/>
      <c r="J1" s="8"/>
      <c r="K1" s="8"/>
      <c r="L1" s="8"/>
      <c r="M1" s="8"/>
      <c r="N1" s="8"/>
      <c r="O1" s="8"/>
      <c r="P1" s="8"/>
      <c r="Q1" s="8"/>
      <c r="R1" s="8"/>
    </row>
    <row r="2" spans="1:22" ht="16" thickBot="1">
      <c r="D2" s="183" t="str">
        <f>+'Historical Inputs'!L4 &amp; " - Historical Growth Summary"</f>
        <v>Target - Historical Growth Summary</v>
      </c>
      <c r="E2" s="184"/>
      <c r="F2" s="184"/>
      <c r="G2" s="183"/>
      <c r="H2" s="184"/>
      <c r="I2" s="183"/>
      <c r="J2" s="184"/>
      <c r="K2" s="183"/>
      <c r="L2" s="184"/>
      <c r="M2" s="184"/>
      <c r="N2" s="184"/>
      <c r="O2" s="183"/>
      <c r="P2" s="184"/>
      <c r="Q2" s="184"/>
      <c r="R2" s="184"/>
      <c r="U2" s="643"/>
      <c r="V2" s="19"/>
    </row>
    <row r="3" spans="1:22" ht="13">
      <c r="U3" s="646" t="s">
        <v>150</v>
      </c>
      <c r="V3" s="19"/>
    </row>
    <row r="4" spans="1:22" ht="16" thickBot="1">
      <c r="D4" s="17"/>
      <c r="E4" s="30"/>
      <c r="F4" s="30"/>
      <c r="G4" s="17"/>
      <c r="H4" s="17"/>
      <c r="I4" s="17"/>
      <c r="J4" s="17"/>
      <c r="K4" s="17"/>
      <c r="L4" s="17"/>
      <c r="M4" s="17"/>
      <c r="N4" s="17"/>
      <c r="O4" s="17"/>
      <c r="P4" s="17"/>
      <c r="Q4" s="17"/>
      <c r="R4" s="17"/>
      <c r="U4" s="644">
        <f>+J6-F6</f>
        <v>2</v>
      </c>
      <c r="V4" s="34" t="s">
        <v>151</v>
      </c>
    </row>
    <row r="5" spans="1:22" ht="15" customHeight="1" thickBot="1">
      <c r="D5" s="21"/>
      <c r="E5" s="18"/>
      <c r="F5" s="41" t="s">
        <v>28</v>
      </c>
      <c r="G5" s="41"/>
      <c r="H5" s="41"/>
      <c r="I5" s="41"/>
      <c r="J5" s="41"/>
      <c r="K5" s="41"/>
      <c r="L5" s="41"/>
      <c r="M5" s="18"/>
      <c r="N5" s="18"/>
      <c r="O5" s="615"/>
      <c r="P5" s="615" t="s">
        <v>6</v>
      </c>
      <c r="Q5" s="18"/>
      <c r="R5" s="18"/>
      <c r="U5" s="645">
        <v>1</v>
      </c>
      <c r="V5" s="34" t="s">
        <v>152</v>
      </c>
    </row>
    <row r="6" spans="1:22" s="19" customFormat="1" ht="15" customHeight="1">
      <c r="B6" s="264"/>
      <c r="D6" s="79"/>
      <c r="E6" s="206"/>
      <c r="F6" s="616">
        <f>'Pro Forma Financial Model'!F6</f>
        <v>2019</v>
      </c>
      <c r="G6" s="79"/>
      <c r="H6" s="616">
        <f>F6+1</f>
        <v>2020</v>
      </c>
      <c r="I6" s="79"/>
      <c r="J6" s="616">
        <f>H6+1</f>
        <v>2021</v>
      </c>
      <c r="K6" s="79"/>
      <c r="L6" s="616" t="str">
        <f>+'Historical Inputs'!$L$5</f>
        <v>LTM 12/31/2022</v>
      </c>
      <c r="M6" s="20"/>
      <c r="N6" s="20" t="s">
        <v>153</v>
      </c>
      <c r="O6" s="79"/>
      <c r="P6" s="616" t="str">
        <f>+'Historical Inputs'!$L$5</f>
        <v>LTM 12/31/2022</v>
      </c>
      <c r="Q6" s="20"/>
      <c r="R6" s="20" t="s">
        <v>153</v>
      </c>
      <c r="U6" s="487">
        <f>+U4+U5</f>
        <v>3</v>
      </c>
    </row>
    <row r="7" spans="1:22" s="30" customFormat="1" ht="5.15" customHeight="1">
      <c r="A7" s="750"/>
      <c r="B7" s="263"/>
      <c r="C7" s="750"/>
      <c r="F7" s="617"/>
      <c r="G7" s="617"/>
      <c r="H7" s="618"/>
      <c r="I7" s="617"/>
      <c r="J7" s="618"/>
      <c r="K7" s="617"/>
      <c r="L7" s="618"/>
      <c r="M7" s="617"/>
      <c r="N7" s="619"/>
      <c r="O7" s="617"/>
      <c r="P7" s="618"/>
      <c r="Q7" s="617"/>
      <c r="R7" s="619"/>
      <c r="U7" s="8"/>
    </row>
    <row r="8" spans="1:22" ht="13.5" customHeight="1">
      <c r="A8" s="744">
        <v>100</v>
      </c>
      <c r="B8" s="408">
        <v>100</v>
      </c>
      <c r="C8" s="744"/>
      <c r="D8" s="242" t="str">
        <f>+VLOOKUP(B8,'Account Mapping'!B:C,2,FALSE)</f>
        <v>Commission Income</v>
      </c>
      <c r="E8" s="187"/>
      <c r="F8" s="504">
        <f>+SUMIFS('Pro Forma Financial Model'!F:F,'Pro Forma Financial Model'!$D:$D,'Revenue Growth'!$D:$D)</f>
        <v>1478981.6700000002</v>
      </c>
      <c r="G8" s="505"/>
      <c r="H8" s="504">
        <f>+SUMIFS('Pro Forma Financial Model'!H:H,'Pro Forma Financial Model'!$D:$D,'Revenue Growth'!$D:$D)</f>
        <v>1936924.17</v>
      </c>
      <c r="I8" s="505"/>
      <c r="J8" s="504">
        <f>+SUMIFS('Pro Forma Financial Model'!J:J,'Pro Forma Financial Model'!$D:$D,'Revenue Growth'!$D:$D)</f>
        <v>1941721.3800000001</v>
      </c>
      <c r="K8" s="505"/>
      <c r="L8" s="504">
        <f>+SUMIFS('Pro Forma Financial Model'!L:L,'Pro Forma Financial Model'!$D:$D,'Revenue Growth'!$D:$D)</f>
        <v>1959345.06</v>
      </c>
      <c r="M8" s="186"/>
      <c r="N8" s="640">
        <f>IFERROR((L8/F8)^(1/$U$6)-1,"NA")</f>
        <v>9.8287510481797513E-2</v>
      </c>
      <c r="O8" s="505"/>
      <c r="P8" s="635">
        <f>+IFERROR(SUMIFS('Pro Forma Financial Model'!P:P,'Pro Forma Financial Model'!$D:$D,'Revenue Growth'!$D:$D),"NA")</f>
        <v>1959345.06</v>
      </c>
      <c r="Q8" s="186"/>
      <c r="R8" s="640">
        <f>IFERROR((P8/F8)^(1/$U$6)-1,"NA")</f>
        <v>9.8287510481797513E-2</v>
      </c>
    </row>
    <row r="9" spans="1:22" ht="13.5" customHeight="1">
      <c r="A9" s="750">
        <v>200</v>
      </c>
      <c r="B9" s="409">
        <v>200</v>
      </c>
      <c r="C9" s="750"/>
      <c r="D9" s="242" t="str">
        <f>+VLOOKUP(B9,'Account Mapping'!B:C,2,FALSE)</f>
        <v>Fee Income</v>
      </c>
      <c r="E9" s="187"/>
      <c r="F9" s="633">
        <f>+SUMIFS('Pro Forma Financial Model'!F:F,'Pro Forma Financial Model'!$D:$D,'Revenue Growth'!$D:$D)</f>
        <v>0</v>
      </c>
      <c r="G9" s="634"/>
      <c r="H9" s="633">
        <f>+SUMIFS('Pro Forma Financial Model'!H:H,'Pro Forma Financial Model'!$D:$D,'Revenue Growth'!$D:$D)</f>
        <v>0</v>
      </c>
      <c r="I9" s="634"/>
      <c r="J9" s="633">
        <f>+SUMIFS('Pro Forma Financial Model'!J:J,'Pro Forma Financial Model'!$D:$D,'Revenue Growth'!$D:$D)</f>
        <v>0</v>
      </c>
      <c r="K9" s="634"/>
      <c r="L9" s="633">
        <f>+SUMIFS('Pro Forma Financial Model'!L:L,'Pro Forma Financial Model'!$D:$D,'Revenue Growth'!$D:$D)</f>
        <v>867.6</v>
      </c>
      <c r="N9" s="640" t="str">
        <f>IFERROR((L9/F9)^(1/$U$6)-1,"NA")</f>
        <v>NA</v>
      </c>
      <c r="O9" s="240"/>
      <c r="P9" s="636">
        <f>+IFERROR(SUMIFS('Pro Forma Financial Model'!P:P,'Pro Forma Financial Model'!$D:$D,'Revenue Growth'!$D:$D),"NA")</f>
        <v>867.6</v>
      </c>
      <c r="R9" s="640" t="str">
        <f>IFERROR((P9/F9)^(1/$U$6)-1,"NA")</f>
        <v>NA</v>
      </c>
    </row>
    <row r="10" spans="1:22" ht="5.15" customHeight="1">
      <c r="B10" s="409"/>
      <c r="D10" s="242"/>
      <c r="E10" s="190"/>
      <c r="F10" s="188"/>
      <c r="H10" s="188"/>
      <c r="J10" s="188"/>
      <c r="L10" s="188"/>
      <c r="M10" s="30"/>
      <c r="N10" s="641"/>
      <c r="P10" s="188"/>
      <c r="Q10" s="30"/>
      <c r="R10" s="641"/>
    </row>
    <row r="11" spans="1:22" s="34" customFormat="1" ht="19.149999999999999" customHeight="1">
      <c r="B11" s="265"/>
      <c r="D11" s="255" t="s">
        <v>13</v>
      </c>
      <c r="E11" s="483"/>
      <c r="F11" s="256">
        <f>SUM(F8:F9)</f>
        <v>1478981.6700000002</v>
      </c>
      <c r="G11" s="257"/>
      <c r="H11" s="256">
        <f>SUM(H8:H9)</f>
        <v>1936924.17</v>
      </c>
      <c r="I11" s="257"/>
      <c r="J11" s="256">
        <f>SUM(J8:J9)</f>
        <v>1941721.3800000001</v>
      </c>
      <c r="K11" s="257"/>
      <c r="L11" s="256">
        <f>SUM(L8:L9)</f>
        <v>1960212.6600000001</v>
      </c>
      <c r="M11" s="258"/>
      <c r="N11" s="613">
        <f>IFERROR((L11/F11)^(1/$U$6)-1,"NA")</f>
        <v>9.8449594172170807E-2</v>
      </c>
      <c r="O11" s="257"/>
      <c r="P11" s="637">
        <f>IFERROR(SUM(P8:P9),"NA")</f>
        <v>1960212.6600000001</v>
      </c>
      <c r="Q11" s="258"/>
      <c r="R11" s="539">
        <f>IFERROR((P11/F11)^(1/$U$6)-1,"NA")</f>
        <v>9.8449594172170807E-2</v>
      </c>
    </row>
    <row r="12" spans="1:22" ht="5.15" customHeight="1">
      <c r="E12" s="4"/>
      <c r="F12" s="189"/>
      <c r="H12" s="189"/>
      <c r="J12" s="189"/>
      <c r="L12" s="189"/>
      <c r="N12" s="641"/>
      <c r="P12" s="189"/>
      <c r="R12" s="641"/>
    </row>
    <row r="13" spans="1:22" ht="13.5" customHeight="1">
      <c r="A13" s="2">
        <v>300</v>
      </c>
      <c r="B13" s="409">
        <v>300</v>
      </c>
      <c r="D13" s="242" t="str">
        <f>+VLOOKUP(B13,'Account Mapping'!B:C,2,FALSE)</f>
        <v>Contingent Income</v>
      </c>
      <c r="E13" s="190"/>
      <c r="F13" s="633">
        <f>+SUMIFS('Pro Forma Financial Model'!F:F,'Pro Forma Financial Model'!$D:$D,'Revenue Growth'!$D:$D)</f>
        <v>0</v>
      </c>
      <c r="G13" s="634"/>
      <c r="H13" s="633">
        <f>+SUMIFS('Pro Forma Financial Model'!H:H,'Pro Forma Financial Model'!$D:$D,'Revenue Growth'!$D:$D)</f>
        <v>0</v>
      </c>
      <c r="I13" s="634"/>
      <c r="J13" s="633">
        <f>+SUMIFS('Pro Forma Financial Model'!J:J,'Pro Forma Financial Model'!$D:$D,'Revenue Growth'!$D:$D)</f>
        <v>0</v>
      </c>
      <c r="K13" s="634"/>
      <c r="L13" s="633">
        <f>+SUMIFS('Pro Forma Financial Model'!L:L,'Pro Forma Financial Model'!$D:$D,'Revenue Growth'!$D:$D)</f>
        <v>0</v>
      </c>
      <c r="M13" s="30"/>
      <c r="N13" s="640" t="str">
        <f>IFERROR((L13/F13)^(1/$U$6)-1,"NA")</f>
        <v>NA</v>
      </c>
      <c r="O13" s="240"/>
      <c r="P13" s="636">
        <f>+IFERROR(SUMIFS('Pro Forma Financial Model'!P:P,'Pro Forma Financial Model'!$D:$D,'Revenue Growth'!$D:$D),"NA")</f>
        <v>0</v>
      </c>
      <c r="Q13" s="30"/>
      <c r="R13" s="640" t="str">
        <f>IFERROR((P13/F13)^(1/$U$6)-1,"NA")</f>
        <v>NA</v>
      </c>
    </row>
    <row r="14" spans="1:22" ht="5.15" customHeight="1">
      <c r="E14" s="190"/>
      <c r="F14" s="188"/>
      <c r="G14" s="61"/>
      <c r="H14" s="188"/>
      <c r="J14" s="188"/>
      <c r="L14" s="188"/>
      <c r="N14" s="540"/>
      <c r="P14" s="188"/>
      <c r="R14" s="540"/>
    </row>
    <row r="15" spans="1:22" s="34" customFormat="1" ht="19.149999999999999" customHeight="1">
      <c r="B15" s="265"/>
      <c r="D15" s="255" t="s">
        <v>154</v>
      </c>
      <c r="E15" s="483"/>
      <c r="F15" s="256">
        <f>SUM(F11:F13)</f>
        <v>1478981.6700000002</v>
      </c>
      <c r="G15" s="257"/>
      <c r="H15" s="256">
        <f>SUM(H11:H13)</f>
        <v>1936924.17</v>
      </c>
      <c r="I15" s="257"/>
      <c r="J15" s="256">
        <f>SUM(J11:J13)</f>
        <v>1941721.3800000001</v>
      </c>
      <c r="K15" s="257"/>
      <c r="L15" s="256">
        <f>SUM(L11:L13)</f>
        <v>1960212.6600000001</v>
      </c>
      <c r="M15" s="258"/>
      <c r="N15" s="613">
        <f>IFERROR((L15/F15)^(1/$U$6)-1,"NA")</f>
        <v>9.8449594172170807E-2</v>
      </c>
      <c r="O15" s="257"/>
      <c r="P15" s="637">
        <f>IFERROR(SUM(P11:P13),"NA")</f>
        <v>1960212.6600000001</v>
      </c>
      <c r="Q15" s="258"/>
      <c r="R15" s="539">
        <f>IFERROR((P15/F15)^(1/$U$6)-1,"NA")</f>
        <v>9.8449594172170807E-2</v>
      </c>
    </row>
    <row r="16" spans="1:22" s="30" customFormat="1" ht="5.15" customHeight="1">
      <c r="A16" s="750"/>
      <c r="B16" s="263"/>
      <c r="C16" s="750"/>
      <c r="N16" s="642"/>
      <c r="R16" s="642"/>
    </row>
    <row r="17" spans="1:21" ht="14.25" customHeight="1">
      <c r="A17" s="2">
        <v>500</v>
      </c>
      <c r="B17" s="409">
        <v>500</v>
      </c>
      <c r="D17" s="242" t="str">
        <f>+VLOOKUP(A17,'Account Mapping'!B:C,2,FALSE)</f>
        <v>Less: Outside Commissions</v>
      </c>
      <c r="E17" s="191"/>
      <c r="F17" s="503">
        <f>+SUMIFS('Pro Forma Financial Model'!F:F,'Pro Forma Financial Model'!$D:$D,'Revenue Growth'!$D:$D)</f>
        <v>0</v>
      </c>
      <c r="G17" s="506"/>
      <c r="H17" s="503">
        <f>+SUMIFS('Pro Forma Financial Model'!H:H,'Pro Forma Financial Model'!$D:$D,'Revenue Growth'!$D:$D)</f>
        <v>0</v>
      </c>
      <c r="I17" s="240"/>
      <c r="J17" s="503">
        <f>+SUMIFS('Pro Forma Financial Model'!J:J,'Pro Forma Financial Model'!$D:$D,'Revenue Growth'!$D:$D)</f>
        <v>0</v>
      </c>
      <c r="K17" s="240"/>
      <c r="L17" s="503">
        <f>+SUMIFS('Pro Forma Financial Model'!L:L,'Pro Forma Financial Model'!$D:$D,'Revenue Growth'!$D:$D)</f>
        <v>0</v>
      </c>
      <c r="N17" s="641" t="str">
        <f>IFERROR((L17/F17)^(1/$U$6)-1,"NA")</f>
        <v>NA</v>
      </c>
      <c r="O17" s="240"/>
      <c r="P17" s="638">
        <f>+IFERROR(SUMIFS('Pro Forma Financial Model'!P:P,'Pro Forma Financial Model'!$D:$D,'Revenue Growth'!$D:$D),"NA")</f>
        <v>0</v>
      </c>
      <c r="R17" s="641" t="str">
        <f>IFERROR((P17/F17)^(1/$U$6)-1,"NA")</f>
        <v>NA</v>
      </c>
    </row>
    <row r="18" spans="1:21" ht="5.15" customHeight="1">
      <c r="E18" s="30"/>
      <c r="F18" s="191"/>
      <c r="H18" s="189"/>
      <c r="J18" s="189"/>
      <c r="L18" s="189"/>
      <c r="N18" s="641"/>
      <c r="P18" s="189"/>
      <c r="R18" s="641"/>
    </row>
    <row r="19" spans="1:21" s="34" customFormat="1" ht="19.149999999999999" customHeight="1">
      <c r="B19" s="265"/>
      <c r="D19" s="251" t="s">
        <v>155</v>
      </c>
      <c r="E19" s="252"/>
      <c r="F19" s="372">
        <f>+F15-F17</f>
        <v>1478981.6700000002</v>
      </c>
      <c r="G19" s="254"/>
      <c r="H19" s="372">
        <f>+H15-H17</f>
        <v>1936924.17</v>
      </c>
      <c r="I19" s="254"/>
      <c r="J19" s="372">
        <f>+J15-J17</f>
        <v>1941721.3800000001</v>
      </c>
      <c r="K19" s="254"/>
      <c r="L19" s="372">
        <f>+L15-L17</f>
        <v>1960212.6600000001</v>
      </c>
      <c r="M19" s="252"/>
      <c r="N19" s="614">
        <f>IFERROR((L19/F19)^(1/$U$6)-1,"NA")</f>
        <v>9.8449594172170807E-2</v>
      </c>
      <c r="O19" s="254"/>
      <c r="P19" s="639">
        <f>+IFERROR(P15-P17,"NA")</f>
        <v>1960212.6600000001</v>
      </c>
      <c r="Q19" s="252"/>
      <c r="R19" s="541">
        <f>IFERROR((P19/F19)^(1/$U$6)-1,"NA")</f>
        <v>9.8449594172170807E-2</v>
      </c>
    </row>
    <row r="20" spans="1:21" ht="5.15" customHeight="1">
      <c r="N20" s="568"/>
      <c r="R20" s="568"/>
    </row>
    <row r="21" spans="1:21">
      <c r="D21" s="632" t="s">
        <v>156</v>
      </c>
      <c r="E21" s="192"/>
      <c r="F21" s="567"/>
      <c r="G21" s="192"/>
      <c r="H21" s="567"/>
      <c r="I21" s="192"/>
      <c r="J21" s="567"/>
      <c r="K21" s="192"/>
      <c r="L21" s="567"/>
      <c r="M21" s="192"/>
      <c r="N21" s="488"/>
      <c r="O21" s="192"/>
      <c r="P21" s="567"/>
      <c r="Q21" s="192"/>
      <c r="R21" s="488"/>
    </row>
    <row r="22" spans="1:21" ht="10.15" customHeight="1">
      <c r="N22" s="568"/>
      <c r="R22" s="568"/>
    </row>
    <row r="23" spans="1:21" ht="13">
      <c r="D23" s="228" t="s">
        <v>27</v>
      </c>
      <c r="E23" s="229"/>
      <c r="F23" s="500">
        <f>+F19-'Pro Forma Financial Model'!F20</f>
        <v>0</v>
      </c>
      <c r="G23" s="500"/>
      <c r="H23" s="500">
        <f>+H19-'Pro Forma Financial Model'!H20</f>
        <v>-156140</v>
      </c>
      <c r="I23" s="500"/>
      <c r="J23" s="500">
        <f>+J19-'Pro Forma Financial Model'!J20</f>
        <v>0</v>
      </c>
      <c r="K23" s="500"/>
      <c r="L23" s="500">
        <f>+L19-'Pro Forma Financial Model'!L20</f>
        <v>0</v>
      </c>
      <c r="M23" s="229"/>
      <c r="N23" s="500"/>
      <c r="O23" s="500"/>
      <c r="P23" s="500">
        <f>+P19-'Pro Forma Financial Model'!P20</f>
        <v>0</v>
      </c>
      <c r="Q23" s="229"/>
      <c r="R23" s="502"/>
      <c r="U23" s="564" t="s">
        <v>157</v>
      </c>
    </row>
    <row r="24" spans="1:21">
      <c r="N24" s="418"/>
      <c r="R24" s="418"/>
    </row>
    <row r="25" spans="1:21">
      <c r="N25" s="418"/>
      <c r="R25" s="418"/>
    </row>
  </sheetData>
  <pageMargins left="0.75" right="0.75" top="1" bottom="1" header="0.5" footer="0.5"/>
  <pageSetup scale="48" orientation="portrait" horizontalDpi="4294967292" vertic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F0"/>
  </sheetPr>
  <dimension ref="B3"/>
  <sheetViews>
    <sheetView zoomScale="115" zoomScaleNormal="115" workbookViewId="0">
      <selection activeCell="G28" sqref="G28"/>
    </sheetView>
  </sheetViews>
  <sheetFormatPr defaultColWidth="8.58203125" defaultRowHeight="12.5"/>
  <cols>
    <col min="1" max="16384" width="8.58203125" style="204"/>
  </cols>
  <sheetData>
    <row r="3" spans="2:2" ht="13">
      <c r="B3" s="203" t="s">
        <v>158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pageSetUpPr fitToPage="1"/>
  </sheetPr>
  <dimension ref="A1:CR55"/>
  <sheetViews>
    <sheetView showGridLines="0" zoomScale="85" zoomScaleNormal="85" workbookViewId="0">
      <pane xSplit="5" ySplit="9" topLeftCell="BW10" activePane="bottomRight" state="frozen"/>
      <selection pane="topRight" activeCell="N33" sqref="N33"/>
      <selection pane="bottomLeft" activeCell="N33" sqref="N33"/>
      <selection pane="bottomRight" activeCell="CB10" sqref="CB10"/>
    </sheetView>
  </sheetViews>
  <sheetFormatPr defaultColWidth="23.33203125" defaultRowHeight="15.5" outlineLevelCol="2"/>
  <cols>
    <col min="1" max="1" width="1.5" customWidth="1"/>
    <col min="2" max="2" width="6.58203125" style="270" customWidth="1"/>
    <col min="3" max="3" width="19.83203125" style="149" customWidth="1"/>
    <col min="4" max="4" width="0.83203125" style="149" customWidth="1"/>
    <col min="5" max="5" width="13.75" style="149" bestFit="1" customWidth="1"/>
    <col min="6" max="6" width="0.83203125" style="149" customWidth="1"/>
    <col min="7" max="7" width="18.5" style="270" bestFit="1" customWidth="1" outlineLevel="1"/>
    <col min="8" max="8" width="0.83203125" style="149" customWidth="1" outlineLevel="1"/>
    <col min="9" max="9" width="6.5" style="270" customWidth="1" outlineLevel="1"/>
    <col min="10" max="10" width="0.83203125" style="149" customWidth="1" outlineLevel="1"/>
    <col min="11" max="11" width="8.58203125" style="270" customWidth="1" outlineLevel="2"/>
    <col min="12" max="12" width="0.83203125" style="149" customWidth="1" outlineLevel="2"/>
    <col min="13" max="13" width="10.5" style="272" customWidth="1" outlineLevel="2"/>
    <col min="14" max="14" width="1.33203125" style="149" customWidth="1" outlineLevel="2"/>
    <col min="15" max="15" width="8.33203125" style="149" customWidth="1" outlineLevel="1"/>
    <col min="16" max="16" width="0.83203125" style="149" customWidth="1" outlineLevel="1"/>
    <col min="17" max="17" width="10.5" style="272" customWidth="1" outlineLevel="2"/>
    <col min="18" max="18" width="1.33203125" style="149" customWidth="1" outlineLevel="2"/>
    <col min="19" max="19" width="8.5" style="149" customWidth="1" outlineLevel="1"/>
    <col min="20" max="20" width="0.83203125" style="149" customWidth="1" outlineLevel="1"/>
    <col min="21" max="21" width="9.58203125" style="272" customWidth="1" outlineLevel="1"/>
    <col min="22" max="22" width="0.83203125" style="149" customWidth="1" outlineLevel="1"/>
    <col min="23" max="23" width="16.58203125" style="149" customWidth="1" outlineLevel="2"/>
    <col min="24" max="24" width="0.83203125" style="149" customWidth="1" outlineLevel="2"/>
    <col min="25" max="25" width="7" style="270" customWidth="1" outlineLevel="2"/>
    <col min="26" max="26" width="0.83203125" style="149" customWidth="1" outlineLevel="2"/>
    <col min="27" max="27" width="10" style="280" customWidth="1" outlineLevel="2"/>
    <col min="28" max="28" width="1.33203125" style="149" customWidth="1" outlineLevel="2"/>
    <col min="29" max="29" width="10" style="149" customWidth="1"/>
    <col min="30" max="30" width="0.83203125" style="149" customWidth="1"/>
    <col min="31" max="31" width="11.08203125" style="149" customWidth="1"/>
    <col min="32" max="32" width="0.83203125" style="149" customWidth="1"/>
    <col min="33" max="33" width="10.5" style="149" customWidth="1"/>
    <col min="34" max="34" width="0.83203125" style="149" customWidth="1"/>
    <col min="35" max="35" width="15.08203125" style="149" bestFit="1" customWidth="1"/>
    <col min="36" max="36" width="0.83203125" style="149" customWidth="1"/>
    <col min="37" max="37" width="12.08203125" style="149" bestFit="1" customWidth="1"/>
    <col min="38" max="38" width="0.83203125" style="149" customWidth="1"/>
    <col min="39" max="39" width="12.08203125" style="149" customWidth="1"/>
    <col min="40" max="40" width="0.83203125" style="149" customWidth="1"/>
    <col min="41" max="41" width="12.08203125" style="149" customWidth="1"/>
    <col min="42" max="42" width="0.83203125" style="149" customWidth="1"/>
    <col min="43" max="43" width="12.08203125" style="149" customWidth="1"/>
    <col min="44" max="44" width="0.83203125" style="149" customWidth="1"/>
    <col min="45" max="45" width="11.08203125" style="149" customWidth="1"/>
    <col min="46" max="46" width="0.83203125" style="149" customWidth="1"/>
    <col min="47" max="47" width="11.08203125" style="149" bestFit="1" customWidth="1"/>
    <col min="48" max="48" width="0.83203125" style="149" customWidth="1"/>
    <col min="49" max="49" width="11.33203125" style="149" bestFit="1" customWidth="1"/>
    <col min="50" max="50" width="1.33203125" style="149" customWidth="1"/>
    <col min="51" max="51" width="23.33203125" style="149" customWidth="1"/>
    <col min="52" max="52" width="0.83203125" style="149" customWidth="1"/>
    <col min="53" max="53" width="9.83203125" style="149" bestFit="1" customWidth="1"/>
    <col min="54" max="54" width="12.58203125" style="149" bestFit="1" customWidth="1"/>
    <col min="55" max="55" width="11" style="149" customWidth="1"/>
    <col min="56" max="56" width="8.33203125" style="281" bestFit="1" customWidth="1"/>
    <col min="57" max="57" width="0.83203125" style="149" customWidth="1"/>
    <col min="58" max="58" width="4" style="270" customWidth="1"/>
    <col min="59" max="59" width="21.33203125" style="149" bestFit="1" customWidth="1"/>
    <col min="60" max="60" width="10.08203125" style="149" bestFit="1" customWidth="1"/>
    <col min="61" max="61" width="7.58203125" style="149" customWidth="1"/>
    <col min="62" max="62" width="7" style="149" customWidth="1"/>
    <col min="63" max="63" width="8.83203125" style="149" customWidth="1"/>
    <col min="64" max="64" width="8.33203125" style="149" bestFit="1" customWidth="1"/>
    <col min="65" max="65" width="8.33203125" style="149" customWidth="1"/>
    <col min="66" max="66" width="11.75" style="149" bestFit="1" customWidth="1"/>
    <col min="67" max="67" width="10" style="149" customWidth="1"/>
    <col min="68" max="68" width="0.83203125" style="149" customWidth="1"/>
    <col min="69" max="69" width="9" style="149" customWidth="1"/>
    <col min="70" max="70" width="9.5" style="149" customWidth="1"/>
    <col min="71" max="71" width="10" style="149" customWidth="1"/>
    <col min="72" max="72" width="10.83203125" style="149" bestFit="1" customWidth="1"/>
    <col min="73" max="73" width="10.08203125" style="149" customWidth="1"/>
    <col min="74" max="74" width="0.83203125" style="149" customWidth="1"/>
    <col min="75" max="75" width="11.33203125" style="149" customWidth="1"/>
    <col min="76" max="76" width="7.5" style="281" customWidth="1"/>
    <col min="77" max="77" width="0.83203125" style="149" customWidth="1"/>
    <col min="78" max="78" width="7" style="282" hidden="1" customWidth="1"/>
    <col min="79" max="79" width="10.08203125" style="270" customWidth="1"/>
    <col min="80" max="80" width="14.33203125" style="282" bestFit="1" customWidth="1"/>
    <col min="81" max="81" width="11.5" style="115" customWidth="1" outlineLevel="1"/>
    <col min="82" max="82" width="14.58203125" style="115" customWidth="1"/>
    <col min="83" max="83" width="1.08203125" style="149" customWidth="1"/>
    <col min="84" max="84" width="16" style="282" bestFit="1" customWidth="1"/>
    <col min="85" max="85" width="13" style="115" customWidth="1" outlineLevel="1"/>
    <col min="86" max="86" width="9.5" style="115" bestFit="1" customWidth="1"/>
    <col min="87" max="87" width="1.08203125" style="149" customWidth="1"/>
    <col min="88" max="88" width="13.5" style="282" bestFit="1" customWidth="1"/>
    <col min="89" max="89" width="13" style="115" customWidth="1" outlineLevel="1"/>
    <col min="90" max="90" width="9.5" style="115" bestFit="1" customWidth="1"/>
    <col min="91" max="91" width="1.08203125" style="149" customWidth="1"/>
    <col min="92" max="92" width="12.08203125" style="149" customWidth="1" outlineLevel="1"/>
    <col min="93" max="93" width="10.08203125" style="149" customWidth="1" outlineLevel="1"/>
    <col min="94" max="94" width="10.5" style="149" customWidth="1" outlineLevel="1"/>
    <col min="95" max="95" width="11.5" style="149" customWidth="1"/>
    <col min="96" max="96" width="1.08203125" style="149" customWidth="1"/>
    <col min="97" max="16384" width="23.33203125" style="149"/>
  </cols>
  <sheetData>
    <row r="1" spans="1:96">
      <c r="B1" s="768"/>
      <c r="C1" s="750"/>
      <c r="D1" s="10"/>
      <c r="E1" s="750"/>
      <c r="F1" s="10"/>
      <c r="G1" s="768"/>
      <c r="H1" s="10"/>
      <c r="I1" s="271"/>
      <c r="J1" s="10"/>
      <c r="K1" s="271"/>
      <c r="L1" s="10"/>
      <c r="M1" s="769"/>
      <c r="N1" s="10"/>
      <c r="O1" s="10"/>
      <c r="P1" s="10"/>
      <c r="Q1" s="769"/>
      <c r="R1" s="10"/>
      <c r="S1" s="10"/>
      <c r="T1" s="10"/>
      <c r="U1" s="769"/>
      <c r="V1" s="10"/>
      <c r="W1" s="750"/>
      <c r="X1" s="10"/>
      <c r="Y1" s="768"/>
      <c r="Z1" s="10"/>
      <c r="AA1" s="273"/>
      <c r="AB1" s="10"/>
      <c r="AC1" s="10"/>
      <c r="AD1" s="10"/>
      <c r="AE1" s="10"/>
      <c r="AF1" s="10"/>
      <c r="AG1" s="10"/>
      <c r="AH1" s="770"/>
      <c r="AI1" s="770"/>
      <c r="AJ1" s="10"/>
      <c r="AK1" s="770"/>
      <c r="AL1" s="10"/>
      <c r="AM1" s="770"/>
      <c r="AN1" s="10"/>
      <c r="AO1" s="770"/>
      <c r="AP1" s="10"/>
      <c r="AQ1" s="770"/>
      <c r="AR1" s="10"/>
      <c r="AS1" s="770"/>
      <c r="AT1" s="10"/>
      <c r="AU1" s="770"/>
      <c r="AV1" s="10"/>
      <c r="AW1" s="770"/>
      <c r="AX1" s="750"/>
      <c r="AY1" s="750"/>
      <c r="AZ1" s="750"/>
      <c r="BA1" s="770"/>
      <c r="BB1" s="770"/>
      <c r="BC1" s="770"/>
      <c r="BD1" s="771"/>
      <c r="BE1" s="750"/>
      <c r="BF1" s="768"/>
      <c r="BG1" s="750"/>
      <c r="BH1" s="750"/>
      <c r="BI1" s="750"/>
      <c r="BJ1" s="750"/>
      <c r="BK1" s="750"/>
      <c r="BL1" s="750"/>
      <c r="BM1" s="750"/>
      <c r="BN1" s="750"/>
      <c r="BO1" s="750"/>
      <c r="BP1" s="750"/>
      <c r="BQ1" s="750"/>
      <c r="BR1" s="750"/>
      <c r="BS1" s="750"/>
      <c r="BT1" s="750"/>
      <c r="BU1" s="750"/>
      <c r="BV1" s="750"/>
      <c r="BW1" s="770"/>
      <c r="BX1" s="771"/>
      <c r="BY1" s="750"/>
      <c r="BZ1" s="772"/>
      <c r="CA1" s="773"/>
      <c r="CB1" s="772"/>
      <c r="CC1" s="113"/>
      <c r="CD1" s="113"/>
      <c r="CE1" s="750"/>
      <c r="CF1" s="772"/>
      <c r="CG1" s="113"/>
      <c r="CH1" s="113"/>
      <c r="CI1" s="750"/>
      <c r="CJ1" s="772"/>
      <c r="CK1" s="113"/>
      <c r="CL1" s="113"/>
      <c r="CM1" s="750"/>
      <c r="CN1" s="772"/>
      <c r="CO1" s="772"/>
      <c r="CP1" s="772"/>
      <c r="CQ1" s="772"/>
      <c r="CR1"/>
    </row>
    <row r="2" spans="1:96" ht="16" thickBot="1">
      <c r="B2" s="768"/>
      <c r="C2" s="274" t="str">
        <f>'Historical Inputs'!L4 &amp; " -  Detailed Salary and Benefits Worksheet"</f>
        <v>Target -  Detailed Salary and Benefits Worksheet</v>
      </c>
      <c r="D2" s="210"/>
      <c r="E2" s="274"/>
      <c r="F2" s="210"/>
      <c r="G2" s="185"/>
      <c r="H2" s="210"/>
      <c r="I2" s="275"/>
      <c r="J2" s="210"/>
      <c r="K2" s="275"/>
      <c r="L2" s="210"/>
      <c r="M2" s="276"/>
      <c r="N2" s="210"/>
      <c r="O2" s="210"/>
      <c r="P2" s="210"/>
      <c r="Q2" s="276"/>
      <c r="R2" s="210"/>
      <c r="S2" s="210"/>
      <c r="T2" s="210"/>
      <c r="U2" s="276"/>
      <c r="V2" s="210"/>
      <c r="W2" s="274"/>
      <c r="X2" s="210"/>
      <c r="Y2" s="185"/>
      <c r="Z2" s="210"/>
      <c r="AA2" s="277"/>
      <c r="AB2" s="210"/>
      <c r="AC2" s="210"/>
      <c r="AD2" s="210"/>
      <c r="AE2" s="210"/>
      <c r="AF2" s="210"/>
      <c r="AG2" s="210"/>
      <c r="AH2" s="774"/>
      <c r="AI2" s="774"/>
      <c r="AJ2" s="210"/>
      <c r="AK2" s="774"/>
      <c r="AL2" s="210"/>
      <c r="AM2" s="774"/>
      <c r="AN2" s="210"/>
      <c r="AO2" s="774"/>
      <c r="AP2" s="210"/>
      <c r="AQ2" s="774"/>
      <c r="AR2" s="210"/>
      <c r="AS2" s="774"/>
      <c r="AT2" s="210"/>
      <c r="AU2" s="774"/>
      <c r="AV2" s="210"/>
      <c r="AW2" s="774"/>
      <c r="AX2" s="750"/>
      <c r="AY2" s="750"/>
      <c r="AZ2" s="750"/>
      <c r="BA2" s="770"/>
      <c r="BB2" s="770"/>
      <c r="BC2" s="770"/>
      <c r="BD2" s="775"/>
      <c r="BE2" s="750"/>
      <c r="BF2" s="82"/>
      <c r="BG2" s="113"/>
      <c r="BH2" s="223"/>
      <c r="BI2" s="750"/>
      <c r="BJ2" s="750"/>
      <c r="BK2" s="750"/>
      <c r="BL2" s="750"/>
      <c r="BM2" s="750"/>
      <c r="BN2" s="750"/>
      <c r="BO2" s="750"/>
      <c r="BP2" s="750"/>
      <c r="BQ2" s="750"/>
      <c r="BR2" s="750"/>
      <c r="BS2" s="750"/>
      <c r="BT2" s="750"/>
      <c r="BU2" s="750"/>
      <c r="BV2" s="750"/>
      <c r="BW2" s="770"/>
      <c r="BX2" s="775"/>
      <c r="BY2" s="750"/>
      <c r="BZ2" s="772"/>
      <c r="CA2" s="773"/>
      <c r="CB2" s="772"/>
      <c r="CC2" s="113"/>
      <c r="CD2" s="113"/>
      <c r="CE2" s="750"/>
      <c r="CF2" s="772"/>
      <c r="CG2" s="113"/>
      <c r="CH2" s="113"/>
      <c r="CI2" s="750"/>
      <c r="CJ2" s="772"/>
      <c r="CK2" s="113"/>
      <c r="CL2" s="113"/>
      <c r="CM2" s="750"/>
      <c r="CN2" s="772"/>
      <c r="CO2" s="772"/>
      <c r="CP2" s="772"/>
      <c r="CQ2" s="772"/>
      <c r="CR2"/>
    </row>
    <row r="3" spans="1:96">
      <c r="B3" s="768"/>
      <c r="C3" s="489" t="s">
        <v>91</v>
      </c>
      <c r="D3" s="11"/>
      <c r="E3" s="750"/>
      <c r="F3" s="11"/>
      <c r="G3" s="768"/>
      <c r="H3" s="11"/>
      <c r="I3" s="271"/>
      <c r="J3" s="11"/>
      <c r="K3" s="271"/>
      <c r="L3" s="11"/>
      <c r="M3" s="769"/>
      <c r="N3" s="11"/>
      <c r="O3" s="11"/>
      <c r="P3" s="11"/>
      <c r="Q3" s="769"/>
      <c r="R3" s="11"/>
      <c r="S3" s="11"/>
      <c r="T3" s="11"/>
      <c r="U3" s="769"/>
      <c r="V3" s="11"/>
      <c r="W3" s="750"/>
      <c r="X3" s="11"/>
      <c r="Y3" s="768"/>
      <c r="Z3" s="11"/>
      <c r="AA3" s="776"/>
      <c r="AB3" s="11"/>
      <c r="AC3" s="750"/>
      <c r="AD3" s="11"/>
      <c r="AE3" s="750"/>
      <c r="AF3" s="750"/>
      <c r="AG3" s="750"/>
      <c r="AH3" s="750"/>
      <c r="AI3" s="750"/>
      <c r="AJ3" s="11"/>
      <c r="AK3" s="750"/>
      <c r="AL3" s="11"/>
      <c r="AM3" s="750"/>
      <c r="AN3" s="11"/>
      <c r="AO3" s="750"/>
      <c r="AP3" s="11"/>
      <c r="AQ3" s="750"/>
      <c r="AR3" s="11"/>
      <c r="AS3" s="750"/>
      <c r="AT3" s="11"/>
      <c r="AU3" s="750"/>
      <c r="AV3" s="11"/>
      <c r="AW3" s="750"/>
      <c r="AX3" s="750"/>
      <c r="AY3" s="750"/>
      <c r="AZ3" s="750"/>
      <c r="BA3" s="750"/>
      <c r="BB3" s="750"/>
      <c r="BC3" s="750"/>
      <c r="BD3" s="777"/>
      <c r="BE3" s="750"/>
      <c r="BF3" s="278"/>
      <c r="BG3" s="279"/>
      <c r="BH3" s="750"/>
      <c r="BI3" s="750"/>
      <c r="BJ3" s="750"/>
      <c r="BK3" s="750"/>
      <c r="BL3" s="750"/>
      <c r="BM3" s="750"/>
      <c r="BN3" s="533" t="s">
        <v>92</v>
      </c>
      <c r="BO3" s="750"/>
      <c r="BP3" s="750"/>
      <c r="BQ3" s="750"/>
      <c r="BR3" s="750"/>
      <c r="BS3" s="750"/>
      <c r="BT3" s="750"/>
      <c r="BU3" s="750"/>
      <c r="BV3" s="750"/>
      <c r="BW3" s="750"/>
      <c r="BX3" s="777"/>
      <c r="BY3" s="750"/>
      <c r="BZ3" s="778"/>
      <c r="CA3" s="768"/>
      <c r="CB3" s="778"/>
      <c r="CC3" s="114"/>
      <c r="CD3" s="114"/>
      <c r="CE3" s="750"/>
      <c r="CF3" s="778"/>
      <c r="CG3" s="114"/>
      <c r="CH3" s="114"/>
      <c r="CI3" s="750"/>
      <c r="CJ3" s="778"/>
      <c r="CK3" s="114"/>
      <c r="CL3" s="114"/>
      <c r="CM3" s="750"/>
      <c r="CN3" s="778"/>
      <c r="CO3" s="778"/>
      <c r="CP3" s="778"/>
      <c r="CQ3" s="778"/>
      <c r="CR3"/>
    </row>
    <row r="4" spans="1:96" s="179" customFormat="1" ht="16" thickBot="1">
      <c r="A4"/>
      <c r="B4" s="283"/>
      <c r="C4" s="284"/>
      <c r="D4" s="109"/>
      <c r="E4" s="284"/>
      <c r="F4" s="109"/>
      <c r="G4" s="283"/>
      <c r="H4" s="109"/>
      <c r="I4" s="285"/>
      <c r="J4" s="109"/>
      <c r="K4" s="285"/>
      <c r="L4" s="109"/>
      <c r="M4" s="286"/>
      <c r="N4" s="109"/>
      <c r="O4" s="109"/>
      <c r="P4" s="109"/>
      <c r="Q4" s="286"/>
      <c r="R4" s="109"/>
      <c r="S4" s="109"/>
      <c r="T4" s="109"/>
      <c r="U4" s="286"/>
      <c r="V4" s="109"/>
      <c r="W4" s="284"/>
      <c r="X4" s="109"/>
      <c r="Y4" s="283"/>
      <c r="Z4" s="109"/>
      <c r="AA4" s="779"/>
      <c r="AB4" s="109"/>
      <c r="AC4" s="744"/>
      <c r="AD4" s="109"/>
      <c r="AE4" s="744"/>
      <c r="AF4" s="744"/>
      <c r="AG4" s="744"/>
      <c r="AH4" s="744"/>
      <c r="AI4" s="744"/>
      <c r="AJ4" s="109"/>
      <c r="AK4" s="744"/>
      <c r="AL4" s="109"/>
      <c r="AM4" s="744"/>
      <c r="AN4" s="109"/>
      <c r="AO4" s="744"/>
      <c r="AP4" s="109"/>
      <c r="AQ4" s="750"/>
      <c r="AR4" s="109"/>
      <c r="AS4" s="744"/>
      <c r="AT4" s="109"/>
      <c r="AU4" s="744"/>
      <c r="AV4" s="109"/>
      <c r="AW4" s="744"/>
      <c r="AX4" s="287"/>
      <c r="AY4" s="287"/>
      <c r="AZ4" s="287"/>
      <c r="BA4" s="744"/>
      <c r="BB4" s="744"/>
      <c r="BC4" s="744"/>
      <c r="BD4" s="780"/>
      <c r="BE4" s="287"/>
      <c r="BF4" s="283"/>
      <c r="BG4" s="284"/>
      <c r="BH4" s="51"/>
      <c r="BI4" s="744"/>
      <c r="BJ4" s="744"/>
      <c r="BK4" s="744"/>
      <c r="BL4" s="744"/>
      <c r="BM4" s="744"/>
      <c r="BN4" s="534">
        <v>1</v>
      </c>
      <c r="BO4" s="744"/>
      <c r="BP4" s="744"/>
      <c r="BQ4" s="744"/>
      <c r="BR4" s="744"/>
      <c r="BS4" s="744"/>
      <c r="BT4" s="744"/>
      <c r="BU4" s="744"/>
      <c r="BV4" s="744"/>
      <c r="BW4" s="744"/>
      <c r="BX4" s="780"/>
      <c r="BY4" s="287"/>
      <c r="BZ4" s="757"/>
      <c r="CA4" s="751"/>
      <c r="CB4" s="757"/>
      <c r="CC4" s="750"/>
      <c r="CD4" s="750"/>
      <c r="CE4" s="744"/>
      <c r="CF4" s="757"/>
      <c r="CG4" s="750"/>
      <c r="CH4" s="750"/>
      <c r="CI4" s="744"/>
      <c r="CJ4" s="757"/>
      <c r="CK4" s="750"/>
      <c r="CL4" s="750"/>
      <c r="CM4" s="744"/>
      <c r="CN4" s="757"/>
      <c r="CO4" s="757"/>
      <c r="CP4" s="757"/>
      <c r="CQ4" s="757"/>
      <c r="CR4"/>
    </row>
    <row r="5" spans="1:96" s="179" customFormat="1">
      <c r="A5"/>
      <c r="B5" s="283"/>
      <c r="C5" s="815" t="s">
        <v>245</v>
      </c>
      <c r="D5" s="109"/>
      <c r="E5" s="815" t="s">
        <v>248</v>
      </c>
      <c r="F5" s="109"/>
      <c r="G5" s="820" t="s">
        <v>254</v>
      </c>
      <c r="H5" s="109"/>
      <c r="I5" s="285"/>
      <c r="J5" s="109"/>
      <c r="K5" s="285"/>
      <c r="L5" s="109"/>
      <c r="M5" s="286"/>
      <c r="N5" s="109"/>
      <c r="O5" s="109"/>
      <c r="P5" s="109"/>
      <c r="Q5" s="819" t="s">
        <v>253</v>
      </c>
      <c r="R5" s="109"/>
      <c r="S5" s="109"/>
      <c r="T5" s="109"/>
      <c r="U5" s="819" t="s">
        <v>252</v>
      </c>
      <c r="V5" s="109"/>
      <c r="W5" s="818" t="s">
        <v>251</v>
      </c>
      <c r="X5" s="109"/>
      <c r="Y5" s="283"/>
      <c r="Z5" s="109"/>
      <c r="AA5" s="779"/>
      <c r="AB5" s="109"/>
      <c r="AC5" s="817" t="s">
        <v>114</v>
      </c>
      <c r="AD5" s="109"/>
      <c r="AE5" s="817" t="s">
        <v>115</v>
      </c>
      <c r="AF5" s="744"/>
      <c r="AG5" s="817" t="s">
        <v>116</v>
      </c>
      <c r="AH5" s="744"/>
      <c r="AI5" s="744"/>
      <c r="AJ5" s="109"/>
      <c r="AK5" s="744"/>
      <c r="AL5" s="109"/>
      <c r="AM5" s="744"/>
      <c r="AN5" s="109"/>
      <c r="AO5" s="744"/>
      <c r="AP5" s="109"/>
      <c r="AQ5" s="750"/>
      <c r="AR5" s="109"/>
      <c r="AS5" s="744"/>
      <c r="AT5" s="109"/>
      <c r="AU5" s="744"/>
      <c r="AV5" s="109"/>
      <c r="AW5" s="744"/>
      <c r="AX5" s="287"/>
      <c r="AY5" s="287"/>
      <c r="AZ5" s="287"/>
      <c r="BA5" s="744"/>
      <c r="BB5" s="744"/>
      <c r="BC5" s="744"/>
      <c r="BD5" s="780"/>
      <c r="BE5" s="287"/>
      <c r="BF5" s="283"/>
      <c r="BG5" s="284"/>
      <c r="BH5" s="51"/>
      <c r="BI5" s="744"/>
      <c r="BJ5" s="744"/>
      <c r="BK5" s="744"/>
      <c r="BL5" s="744"/>
      <c r="BM5" s="744"/>
      <c r="BN5" s="744"/>
      <c r="BO5" s="744"/>
      <c r="BP5" s="744"/>
      <c r="BQ5" s="744"/>
      <c r="BR5" s="744"/>
      <c r="BS5" s="744"/>
      <c r="BT5" s="744"/>
      <c r="BU5" s="744"/>
      <c r="BV5" s="744"/>
      <c r="BW5" s="744"/>
      <c r="BX5" s="780"/>
      <c r="BY5" s="287"/>
      <c r="BZ5" s="757"/>
      <c r="CA5" s="751"/>
      <c r="CB5" s="815" t="s">
        <v>244</v>
      </c>
      <c r="CC5" s="750"/>
      <c r="CD5" s="750"/>
      <c r="CE5" s="744"/>
      <c r="CF5" s="815" t="s">
        <v>249</v>
      </c>
      <c r="CG5" s="750"/>
      <c r="CH5" s="750"/>
      <c r="CI5" s="744"/>
      <c r="CJ5" s="815" t="s">
        <v>250</v>
      </c>
      <c r="CK5" s="750"/>
      <c r="CL5" s="750"/>
      <c r="CM5" s="744"/>
      <c r="CN5" s="757"/>
      <c r="CO5" s="757"/>
      <c r="CP5" s="757"/>
      <c r="CQ5" s="757"/>
      <c r="CR5"/>
    </row>
    <row r="6" spans="1:96" s="9" customFormat="1">
      <c r="A6"/>
      <c r="B6"/>
      <c r="C6" s="289"/>
      <c r="D6" s="289"/>
      <c r="E6" s="289"/>
      <c r="F6" s="289"/>
      <c r="G6" s="290"/>
      <c r="H6" s="289"/>
      <c r="I6" s="290"/>
      <c r="J6" s="289"/>
      <c r="K6" s="290"/>
      <c r="L6" s="289"/>
      <c r="M6" s="291"/>
      <c r="N6" s="289"/>
      <c r="O6" s="289"/>
      <c r="P6" s="289"/>
      <c r="Q6" s="291"/>
      <c r="R6" s="289"/>
      <c r="S6" s="289"/>
      <c r="T6" s="289"/>
      <c r="U6" s="291"/>
      <c r="V6" s="289"/>
      <c r="W6" s="289"/>
      <c r="X6" s="289"/>
      <c r="Y6" s="290"/>
      <c r="Z6" s="289"/>
      <c r="AA6" s="292"/>
      <c r="AB6" s="289"/>
      <c r="AC6" s="293" t="str">
        <f>'Historical Inputs'!L5 &amp; " Estimate Annual Compensation"</f>
        <v>LTM 12/31/2022 Estimate Annual Compensation</v>
      </c>
      <c r="AD6" s="293"/>
      <c r="AE6" s="293"/>
      <c r="AF6" s="293"/>
      <c r="AG6" s="293"/>
      <c r="AH6" s="293"/>
      <c r="AI6" s="293"/>
      <c r="AJ6" s="289"/>
      <c r="AK6" s="293" t="s">
        <v>93</v>
      </c>
      <c r="AL6" s="293"/>
      <c r="AM6" s="293"/>
      <c r="AN6" s="293"/>
      <c r="AO6" s="293"/>
      <c r="AP6" s="289"/>
      <c r="AQ6" s="293" t="s">
        <v>94</v>
      </c>
      <c r="AR6" s="293"/>
      <c r="AS6" s="293"/>
      <c r="AT6" s="293"/>
      <c r="AU6" s="293"/>
      <c r="AV6" s="293"/>
      <c r="AW6" s="293"/>
      <c r="AX6" s="294"/>
      <c r="AY6" s="295"/>
      <c r="AZ6" s="104"/>
      <c r="BA6" s="296"/>
      <c r="BB6" s="297"/>
      <c r="BC6" s="297"/>
      <c r="BD6" s="298"/>
      <c r="BE6" s="104"/>
      <c r="BF6" s="288"/>
      <c r="BG6" s="289"/>
      <c r="BH6" s="299" t="s">
        <v>95</v>
      </c>
      <c r="BI6" s="300"/>
      <c r="BJ6" s="300"/>
      <c r="BK6" s="300"/>
      <c r="BL6" s="300"/>
      <c r="BM6" s="300"/>
      <c r="BN6" s="300"/>
      <c r="BO6" s="300"/>
      <c r="BP6" s="301"/>
      <c r="BQ6" s="302" t="s">
        <v>96</v>
      </c>
      <c r="BR6" s="303"/>
      <c r="BS6" s="303"/>
      <c r="BT6" s="304"/>
      <c r="BU6" s="300"/>
      <c r="BV6" s="301"/>
      <c r="BW6" s="296"/>
      <c r="BX6" s="298"/>
      <c r="BY6" s="105"/>
      <c r="BZ6" s="305" t="s">
        <v>97</v>
      </c>
      <c r="CA6" s="306" t="s">
        <v>97</v>
      </c>
      <c r="CB6" s="306"/>
      <c r="CC6" s="306"/>
      <c r="CD6" s="306"/>
      <c r="CE6" s="307"/>
      <c r="CF6" s="305" t="s">
        <v>98</v>
      </c>
      <c r="CG6" s="302"/>
      <c r="CH6" s="302"/>
      <c r="CI6" s="307"/>
      <c r="CJ6" s="305" t="s">
        <v>99</v>
      </c>
      <c r="CK6" s="302"/>
      <c r="CL6" s="302"/>
      <c r="CM6" s="307"/>
      <c r="CN6" s="302" t="s">
        <v>100</v>
      </c>
      <c r="CO6" s="302"/>
      <c r="CP6" s="302"/>
      <c r="CQ6" s="302"/>
    </row>
    <row r="7" spans="1:96" s="9" customFormat="1" ht="39.5">
      <c r="A7"/>
      <c r="B7"/>
      <c r="C7" s="309" t="s">
        <v>101</v>
      </c>
      <c r="D7" s="310"/>
      <c r="E7" s="309" t="s">
        <v>102</v>
      </c>
      <c r="F7" s="310"/>
      <c r="G7" s="310" t="s">
        <v>103</v>
      </c>
      <c r="H7" s="310"/>
      <c r="I7" s="310" t="s">
        <v>104</v>
      </c>
      <c r="J7" s="310"/>
      <c r="K7" s="311" t="s">
        <v>105</v>
      </c>
      <c r="L7" s="310"/>
      <c r="M7" s="312" t="s">
        <v>106</v>
      </c>
      <c r="N7" s="310"/>
      <c r="O7" s="311" t="s">
        <v>107</v>
      </c>
      <c r="P7" s="310"/>
      <c r="Q7" s="312" t="s">
        <v>108</v>
      </c>
      <c r="R7" s="310"/>
      <c r="S7" s="311" t="s">
        <v>109</v>
      </c>
      <c r="T7" s="310"/>
      <c r="U7" s="312" t="s">
        <v>110</v>
      </c>
      <c r="V7" s="310"/>
      <c r="W7" s="311" t="s">
        <v>111</v>
      </c>
      <c r="X7" s="310"/>
      <c r="Y7" s="311" t="s">
        <v>112</v>
      </c>
      <c r="Z7" s="310"/>
      <c r="AA7" s="313" t="s">
        <v>113</v>
      </c>
      <c r="AB7" s="310"/>
      <c r="AC7" s="311" t="s">
        <v>114</v>
      </c>
      <c r="AD7" s="310"/>
      <c r="AE7" s="310" t="s">
        <v>115</v>
      </c>
      <c r="AF7" s="310"/>
      <c r="AG7" s="311" t="s">
        <v>116</v>
      </c>
      <c r="AH7" s="310"/>
      <c r="AI7" s="311" t="s">
        <v>117</v>
      </c>
      <c r="AJ7" s="310"/>
      <c r="AK7" s="311" t="s">
        <v>114</v>
      </c>
      <c r="AL7" s="310"/>
      <c r="AM7" s="311" t="s">
        <v>115</v>
      </c>
      <c r="AN7" s="310"/>
      <c r="AO7" s="311" t="s">
        <v>116</v>
      </c>
      <c r="AP7" s="310"/>
      <c r="AQ7" s="311" t="s">
        <v>114</v>
      </c>
      <c r="AR7" s="310"/>
      <c r="AS7" s="310" t="s">
        <v>115</v>
      </c>
      <c r="AT7" s="310"/>
      <c r="AU7" s="311" t="s">
        <v>116</v>
      </c>
      <c r="AV7" s="310"/>
      <c r="AW7" s="311" t="s">
        <v>117</v>
      </c>
      <c r="AX7" s="294"/>
      <c r="AY7" s="314" t="s">
        <v>118</v>
      </c>
      <c r="AZ7" s="106"/>
      <c r="BA7" s="315" t="s">
        <v>119</v>
      </c>
      <c r="BB7" s="316" t="s">
        <v>120</v>
      </c>
      <c r="BC7" s="316" t="s">
        <v>121</v>
      </c>
      <c r="BD7" s="317" t="s">
        <v>122</v>
      </c>
      <c r="BE7" s="106"/>
      <c r="BF7" s="308"/>
      <c r="BG7" s="309" t="s">
        <v>101</v>
      </c>
      <c r="BH7" s="318" t="s">
        <v>123</v>
      </c>
      <c r="BI7" s="310" t="s">
        <v>124</v>
      </c>
      <c r="BJ7" s="310" t="s">
        <v>125</v>
      </c>
      <c r="BK7" s="310" t="s">
        <v>126</v>
      </c>
      <c r="BL7" s="310" t="s">
        <v>127</v>
      </c>
      <c r="BM7" s="311" t="s">
        <v>128</v>
      </c>
      <c r="BN7" s="310" t="s">
        <v>129</v>
      </c>
      <c r="BO7" s="311" t="s">
        <v>117</v>
      </c>
      <c r="BP7" s="310"/>
      <c r="BQ7" s="319" t="s">
        <v>130</v>
      </c>
      <c r="BR7" s="319" t="s">
        <v>131</v>
      </c>
      <c r="BS7" s="318" t="s">
        <v>132</v>
      </c>
      <c r="BT7" s="318" t="s">
        <v>133</v>
      </c>
      <c r="BU7" s="310" t="s">
        <v>117</v>
      </c>
      <c r="BV7" s="310"/>
      <c r="BW7" s="316" t="s">
        <v>134</v>
      </c>
      <c r="BX7" s="317" t="s">
        <v>122</v>
      </c>
      <c r="BY7" s="750"/>
      <c r="BZ7" s="315" t="s">
        <v>135</v>
      </c>
      <c r="CA7" s="316" t="s">
        <v>136</v>
      </c>
      <c r="CB7" s="316" t="s">
        <v>137</v>
      </c>
      <c r="CC7" s="316" t="s">
        <v>138</v>
      </c>
      <c r="CD7" s="316" t="s">
        <v>139</v>
      </c>
      <c r="CE7" s="108"/>
      <c r="CF7" s="315" t="s">
        <v>137</v>
      </c>
      <c r="CG7" s="316" t="s">
        <v>140</v>
      </c>
      <c r="CH7" s="316" t="s">
        <v>139</v>
      </c>
      <c r="CI7" s="104"/>
      <c r="CJ7" s="315" t="s">
        <v>137</v>
      </c>
      <c r="CK7" s="316" t="s">
        <v>140</v>
      </c>
      <c r="CL7" s="316" t="s">
        <v>139</v>
      </c>
      <c r="CM7" s="104"/>
      <c r="CN7" s="316" t="s">
        <v>123</v>
      </c>
      <c r="CO7" s="316" t="s">
        <v>124</v>
      </c>
      <c r="CP7" s="316" t="s">
        <v>125</v>
      </c>
      <c r="CQ7" s="316" t="s">
        <v>117</v>
      </c>
      <c r="CR7" s="223"/>
    </row>
    <row r="8" spans="1:96" s="9" customFormat="1" ht="3" customHeight="1">
      <c r="A8"/>
      <c r="B8"/>
      <c r="C8" s="321"/>
      <c r="D8" s="322"/>
      <c r="E8" s="321"/>
      <c r="F8" s="322"/>
      <c r="G8" s="322"/>
      <c r="H8" s="322"/>
      <c r="I8" s="322"/>
      <c r="J8" s="322"/>
      <c r="K8" s="323"/>
      <c r="L8" s="322"/>
      <c r="M8" s="324"/>
      <c r="N8" s="322"/>
      <c r="O8" s="323"/>
      <c r="P8" s="322"/>
      <c r="Q8" s="324"/>
      <c r="R8" s="322"/>
      <c r="S8" s="323"/>
      <c r="T8" s="322"/>
      <c r="U8" s="324"/>
      <c r="V8" s="322"/>
      <c r="W8" s="325"/>
      <c r="X8" s="322"/>
      <c r="Y8" s="324"/>
      <c r="Z8" s="322"/>
      <c r="AA8" s="326"/>
      <c r="AB8" s="322"/>
      <c r="AC8" s="323"/>
      <c r="AD8" s="322"/>
      <c r="AE8" s="322"/>
      <c r="AF8" s="322"/>
      <c r="AG8" s="323"/>
      <c r="AH8" s="322"/>
      <c r="AI8" s="323"/>
      <c r="AJ8" s="322"/>
      <c r="AK8" s="323"/>
      <c r="AL8" s="322"/>
      <c r="AM8" s="323"/>
      <c r="AN8" s="322"/>
      <c r="AO8" s="323"/>
      <c r="AP8" s="322"/>
      <c r="AQ8" s="323"/>
      <c r="AR8" s="322"/>
      <c r="AS8" s="322"/>
      <c r="AT8" s="322"/>
      <c r="AU8" s="323"/>
      <c r="AV8" s="322"/>
      <c r="AW8" s="323"/>
      <c r="AX8" s="104"/>
      <c r="AY8" s="107"/>
      <c r="AZ8" s="104"/>
      <c r="BA8" s="327"/>
      <c r="BB8" s="327"/>
      <c r="BC8" s="327"/>
      <c r="BD8" s="328"/>
      <c r="BE8" s="104"/>
      <c r="BF8" s="320"/>
      <c r="BG8" s="321"/>
      <c r="BH8" s="104"/>
      <c r="BI8" s="104"/>
      <c r="BJ8" s="104"/>
      <c r="BK8" s="104"/>
      <c r="BL8" s="104"/>
      <c r="BM8" s="104"/>
      <c r="BN8" s="104"/>
      <c r="BO8" s="104"/>
      <c r="BP8" s="108"/>
      <c r="BQ8" s="104"/>
      <c r="BR8" s="104"/>
      <c r="BS8" s="104"/>
      <c r="BT8" s="104"/>
      <c r="BU8" s="104"/>
      <c r="BV8" s="108"/>
      <c r="BW8" s="327"/>
      <c r="BX8" s="328"/>
      <c r="BY8" s="750"/>
      <c r="BZ8" s="329"/>
      <c r="CA8" s="327"/>
      <c r="CB8" s="329"/>
      <c r="CC8" s="329"/>
      <c r="CD8" s="329"/>
      <c r="CE8" s="108"/>
      <c r="CF8" s="329"/>
      <c r="CG8" s="119"/>
      <c r="CH8" s="119"/>
      <c r="CI8" s="108"/>
      <c r="CJ8" s="329"/>
      <c r="CK8" s="119"/>
      <c r="CL8" s="119"/>
      <c r="CM8" s="108"/>
    </row>
    <row r="9" spans="1:96" s="9" customFormat="1">
      <c r="A9"/>
      <c r="B9"/>
      <c r="C9" s="331"/>
      <c r="D9" s="332"/>
      <c r="E9" s="331"/>
      <c r="F9" s="332"/>
      <c r="G9" s="332"/>
      <c r="H9" s="332"/>
      <c r="I9" s="332"/>
      <c r="J9" s="332"/>
      <c r="K9" s="333"/>
      <c r="L9" s="332"/>
      <c r="M9" s="334"/>
      <c r="N9" s="332"/>
      <c r="O9" s="333"/>
      <c r="P9" s="332"/>
      <c r="Q9" s="334"/>
      <c r="R9" s="332"/>
      <c r="S9" s="333"/>
      <c r="T9" s="332"/>
      <c r="U9" s="334"/>
      <c r="V9" s="332"/>
      <c r="W9" s="335"/>
      <c r="X9" s="332"/>
      <c r="Y9" s="334"/>
      <c r="Z9" s="332"/>
      <c r="AA9" s="336"/>
      <c r="AB9" s="332"/>
      <c r="AC9" s="333"/>
      <c r="AD9" s="332"/>
      <c r="AE9" s="332"/>
      <c r="AF9" s="332"/>
      <c r="AG9" s="333"/>
      <c r="AH9" s="332"/>
      <c r="AI9" s="333"/>
      <c r="AJ9" s="332"/>
      <c r="AK9" s="333"/>
      <c r="AL9" s="332"/>
      <c r="AM9" s="333"/>
      <c r="AN9" s="332"/>
      <c r="AO9" s="333"/>
      <c r="AP9" s="332"/>
      <c r="AQ9" s="333"/>
      <c r="AR9" s="332"/>
      <c r="AS9" s="332"/>
      <c r="AT9" s="332"/>
      <c r="AU9" s="333"/>
      <c r="AV9" s="332"/>
      <c r="AW9" s="333"/>
      <c r="AX9" s="294"/>
      <c r="AY9" s="337"/>
      <c r="AZ9" s="759"/>
      <c r="BA9" s="338"/>
      <c r="BB9" s="339"/>
      <c r="BC9" s="339"/>
      <c r="BD9" s="340"/>
      <c r="BE9" s="106"/>
      <c r="BF9" s="330"/>
      <c r="BG9" s="331"/>
      <c r="BH9" s="339"/>
      <c r="BI9" s="339"/>
      <c r="BJ9" s="339"/>
      <c r="BK9" s="339"/>
      <c r="BL9" s="339"/>
      <c r="BM9" s="339"/>
      <c r="BN9" s="339"/>
      <c r="BO9" s="339"/>
      <c r="BP9" s="339"/>
      <c r="BQ9" s="339"/>
      <c r="BR9" s="339"/>
      <c r="BS9" s="339"/>
      <c r="BT9" s="339"/>
      <c r="BU9" s="339"/>
      <c r="BV9" s="339"/>
      <c r="BW9" s="339"/>
      <c r="BX9" s="340"/>
      <c r="BY9" s="750"/>
      <c r="BZ9" s="341"/>
      <c r="CA9" s="339"/>
      <c r="CB9" s="341"/>
      <c r="CC9" s="341"/>
      <c r="CD9" s="341"/>
      <c r="CE9" s="327"/>
      <c r="CF9" s="342"/>
      <c r="CG9" s="337"/>
      <c r="CH9" s="337"/>
      <c r="CI9" s="327"/>
      <c r="CJ9" s="342"/>
      <c r="CK9" s="337"/>
      <c r="CL9" s="337"/>
      <c r="CM9" s="327"/>
      <c r="CN9" s="337"/>
      <c r="CO9" s="337"/>
      <c r="CP9" s="337"/>
      <c r="CQ9" s="337"/>
    </row>
    <row r="10" spans="1:96" s="240" customFormat="1" ht="14.65" customHeight="1">
      <c r="A10"/>
      <c r="B10" s="507">
        <v>1</v>
      </c>
      <c r="C10" s="543" t="s">
        <v>242</v>
      </c>
      <c r="D10" s="544"/>
      <c r="E10" s="816" t="s">
        <v>246</v>
      </c>
      <c r="F10" s="357"/>
      <c r="G10" s="545" t="s">
        <v>247</v>
      </c>
      <c r="H10" s="357"/>
      <c r="I10" s="546"/>
      <c r="J10" s="357"/>
      <c r="K10" s="546">
        <v>40</v>
      </c>
      <c r="L10" s="357"/>
      <c r="M10" s="547"/>
      <c r="N10" s="357"/>
      <c r="O10" s="548" t="str">
        <f ca="1">IF(M10="","",(TODAY()-M10)/365.75)</f>
        <v/>
      </c>
      <c r="P10" s="357"/>
      <c r="Q10" s="547">
        <v>43455</v>
      </c>
      <c r="R10" s="357"/>
      <c r="S10" s="548">
        <f ca="1">IF(Q10="","",(TODAY()-Q10)/365.75)</f>
        <v>4.2816131237183868</v>
      </c>
      <c r="T10" s="357"/>
      <c r="U10" s="547"/>
      <c r="V10" s="357"/>
      <c r="W10" s="543" t="s">
        <v>243</v>
      </c>
      <c r="X10" s="357"/>
      <c r="Y10" s="804">
        <f>AC10/2080</f>
        <v>29.669711538461538</v>
      </c>
      <c r="Z10" s="525"/>
      <c r="AA10" s="527">
        <v>0</v>
      </c>
      <c r="AB10" s="525"/>
      <c r="AC10" s="526">
        <v>61713</v>
      </c>
      <c r="AD10" s="525"/>
      <c r="AE10" s="526">
        <v>0</v>
      </c>
      <c r="AF10" s="525"/>
      <c r="AG10" s="526">
        <v>2500</v>
      </c>
      <c r="AH10" s="346"/>
      <c r="AI10" s="347">
        <f>+SUM(AC10:AG10)</f>
        <v>64213</v>
      </c>
      <c r="AJ10" s="357"/>
      <c r="AK10" s="526">
        <f>-AC10+(Y10*2080)</f>
        <v>0</v>
      </c>
      <c r="AL10" s="525"/>
      <c r="AM10" s="526">
        <v>0</v>
      </c>
      <c r="AN10" s="525"/>
      <c r="AO10" s="526">
        <v>0</v>
      </c>
      <c r="AP10" s="357"/>
      <c r="AQ10" s="347">
        <f>+AC10+AK10</f>
        <v>61713</v>
      </c>
      <c r="AR10" s="357"/>
      <c r="AS10" s="347">
        <f t="shared" ref="AS10:AS24" si="0">+AE10+AM10</f>
        <v>0</v>
      </c>
      <c r="AT10" s="357"/>
      <c r="AU10" s="347">
        <f t="shared" ref="AU10:AU24" si="1">+AG10+AO10</f>
        <v>2500</v>
      </c>
      <c r="AV10" s="357"/>
      <c r="AW10" s="508">
        <f t="shared" ref="AW10:AW24" si="2">+SUM(AQ10:AU10)</f>
        <v>64213</v>
      </c>
      <c r="AX10" s="353"/>
      <c r="AY10" s="814"/>
      <c r="AZ10" s="353"/>
      <c r="BA10" s="347">
        <f>BO10</f>
        <v>13901.5689</v>
      </c>
      <c r="BB10" s="347">
        <f>BU10</f>
        <v>4957.7945</v>
      </c>
      <c r="BC10" s="347">
        <f>BA10+BB10</f>
        <v>18859.363400000002</v>
      </c>
      <c r="BD10" s="509">
        <f>IFERROR(BC10/AW10,"")</f>
        <v>0.29370008253780389</v>
      </c>
      <c r="BE10" s="353"/>
      <c r="BF10" s="510">
        <f t="shared" ref="BF10:BF24" si="3">B10</f>
        <v>1</v>
      </c>
      <c r="BG10" s="511" t="str">
        <f t="shared" ref="BG10:BG24" si="4">C10</f>
        <v>Megan Arbouin</v>
      </c>
      <c r="BH10" s="512">
        <f t="shared" ref="BH10:BH24" si="5">IF($AW10=0,0,CD10)</f>
        <v>10218.4488</v>
      </c>
      <c r="BI10" s="512">
        <f t="shared" ref="BI10:BI24" si="6">IF($AW10=0,0,CH10)</f>
        <v>458.64</v>
      </c>
      <c r="BJ10" s="512">
        <f t="shared" ref="BJ10:BJ24" si="7">IF($AW10=0,0,CL10)</f>
        <v>71.52</v>
      </c>
      <c r="BK10" s="512">
        <f t="shared" ref="BK10:BL24" si="8">IF($AW10=0,0,$AW10/100*BK$28)</f>
        <v>282.53719999999998</v>
      </c>
      <c r="BL10" s="512">
        <f t="shared" si="8"/>
        <v>211.90290000000002</v>
      </c>
      <c r="BM10" s="512">
        <f>IF($AW10=0,0,7.5*12)</f>
        <v>90</v>
      </c>
      <c r="BN10" s="512">
        <f t="shared" ref="BN10:BN24" si="9">IF($AW10&lt;$BN$30,($AW10*$BN$28)*$BN$4,($BN$30*$BN$28)*$BN$4)</f>
        <v>2568.52</v>
      </c>
      <c r="BO10" s="512">
        <f t="shared" ref="BO10:BO24" si="10">SUM(BH10:BN10)</f>
        <v>13901.5689</v>
      </c>
      <c r="BP10" s="513"/>
      <c r="BQ10" s="512">
        <f t="shared" ref="BQ10:BQ24" si="11">IF(AW10&lt;$BQ$30,AW10*$BQ$28,$BQ$30*$BQ$28)</f>
        <v>3981.2060000000001</v>
      </c>
      <c r="BR10" s="512">
        <f t="shared" ref="BR10:BR24" si="12">+AW10*$BR$28</f>
        <v>931.08850000000007</v>
      </c>
      <c r="BS10" s="512">
        <f t="shared" ref="BS10:BS24" si="13">IF(AW10&lt;$BS$30,AW10*$BS$28,$BS$30*$BS$28)</f>
        <v>45.5</v>
      </c>
      <c r="BT10" s="512">
        <f t="shared" ref="BT10:BT24" si="14">IF(AW10&lt;$BT$30,AW10*$BT$28,$BT$30*$BT$28)</f>
        <v>0</v>
      </c>
      <c r="BU10" s="512">
        <f t="shared" ref="BU10:BU24" si="15">SUM(BQ10:BT10)</f>
        <v>4957.7945</v>
      </c>
      <c r="BV10" s="513"/>
      <c r="BW10" s="508">
        <f t="shared" ref="BW10:BW24" si="16">+BU10+BO10</f>
        <v>18859.363400000002</v>
      </c>
      <c r="BX10" s="514">
        <f t="shared" ref="BX10:BX24" si="17">IFERROR(+BW10/AW10,"n/a")</f>
        <v>0.29370008253780389</v>
      </c>
      <c r="BY10" s="515"/>
      <c r="BZ10" s="516"/>
      <c r="CA10" s="517" t="s">
        <v>141</v>
      </c>
      <c r="CB10" s="535" t="s">
        <v>142</v>
      </c>
      <c r="CC10" s="518">
        <f>IFERROR(VLOOKUP(CONCATENATE($CA10,$CB10),'Benefit Cost_2023'!$D$4:$J$61,3,FALSE),0)+IFERROR(VLOOKUP(CONCATENATE($CA10,$CB10),'Benefit Cost_2023'!$D$4:$J$61,4,FALSE),0)</f>
        <v>851.53740000000005</v>
      </c>
      <c r="CD10" s="519">
        <f>+CC10*12</f>
        <v>10218.4488</v>
      </c>
      <c r="CE10" s="353"/>
      <c r="CF10" s="535" t="str">
        <f t="shared" ref="CF10:CF24" si="18">+CB10</f>
        <v>Employee</v>
      </c>
      <c r="CG10" s="518">
        <f>IFERROR(VLOOKUP(CONCATENATE("Dental",$CF10),'Benefit Cost_2023'!$D$4:$M$61,3,FALSE),0)</f>
        <v>38.22</v>
      </c>
      <c r="CH10" s="519">
        <f>+CG10*12</f>
        <v>458.64</v>
      </c>
      <c r="CI10" s="353"/>
      <c r="CJ10" s="535" t="str">
        <f t="shared" ref="CJ10:CJ24" si="19">+CB10</f>
        <v>Employee</v>
      </c>
      <c r="CK10" s="518">
        <f>IFERROR(VLOOKUP(CONCATENATE("Vision",CJ10),'Benefit Cost_2023'!$D$4:$M$61,3,FALSE),0)</f>
        <v>5.96</v>
      </c>
      <c r="CL10" s="519">
        <f>+CK10*12</f>
        <v>71.52</v>
      </c>
      <c r="CM10" s="353"/>
      <c r="CN10" s="520">
        <f t="shared" ref="CN10:CN24" si="20">+CD10</f>
        <v>10218.4488</v>
      </c>
      <c r="CO10" s="520">
        <f t="shared" ref="CO10:CO24" si="21">+CH10</f>
        <v>458.64</v>
      </c>
      <c r="CP10" s="520">
        <f t="shared" ref="CP10:CP24" si="22">+CL10</f>
        <v>71.52</v>
      </c>
      <c r="CQ10" s="520">
        <f>+SUM(CN10:CP10)</f>
        <v>10748.6088</v>
      </c>
    </row>
    <row r="11" spans="1:96" s="240" customFormat="1" ht="14.65" customHeight="1">
      <c r="A11"/>
      <c r="B11" s="510">
        <f>B10+1</f>
        <v>2</v>
      </c>
      <c r="C11" s="543" t="s">
        <v>256</v>
      </c>
      <c r="D11" s="544"/>
      <c r="E11" s="543" t="s">
        <v>246</v>
      </c>
      <c r="F11" s="357"/>
      <c r="G11" s="545" t="s">
        <v>247</v>
      </c>
      <c r="H11" s="357"/>
      <c r="I11" s="546"/>
      <c r="J11" s="357"/>
      <c r="K11" s="546">
        <v>20</v>
      </c>
      <c r="L11" s="357"/>
      <c r="M11" s="547"/>
      <c r="N11" s="357"/>
      <c r="O11" s="548" t="str">
        <f ca="1">IF(M11="","",(TODAY()-M11)/365.75)</f>
        <v/>
      </c>
      <c r="P11" s="357"/>
      <c r="Q11" s="547">
        <v>39083</v>
      </c>
      <c r="R11" s="357"/>
      <c r="S11" s="548">
        <f ca="1">IF(Q11="","",(TODAY()-Q11)/365.75)</f>
        <v>16.235133287764867</v>
      </c>
      <c r="T11" s="357"/>
      <c r="U11" s="547"/>
      <c r="V11" s="357"/>
      <c r="W11" s="543" t="s">
        <v>243</v>
      </c>
      <c r="X11" s="357"/>
      <c r="Y11" s="804">
        <f>AC11/2080</f>
        <v>18.862500000000001</v>
      </c>
      <c r="Z11" s="525"/>
      <c r="AA11" s="527">
        <v>0</v>
      </c>
      <c r="AB11" s="528">
        <v>0</v>
      </c>
      <c r="AC11" s="527">
        <v>39234</v>
      </c>
      <c r="AD11" s="525"/>
      <c r="AE11" s="527">
        <v>0</v>
      </c>
      <c r="AF11" s="529"/>
      <c r="AG11" s="527">
        <v>2500</v>
      </c>
      <c r="AH11" s="521"/>
      <c r="AI11" s="522">
        <f t="shared" ref="AI11:AI13" si="23">+SUM(AC11:AG11)</f>
        <v>41734</v>
      </c>
      <c r="AJ11" s="357"/>
      <c r="AK11" s="530">
        <v>0</v>
      </c>
      <c r="AL11" s="525"/>
      <c r="AM11" s="530">
        <v>0</v>
      </c>
      <c r="AN11" s="525"/>
      <c r="AO11" s="530">
        <v>0</v>
      </c>
      <c r="AP11" s="357"/>
      <c r="AQ11" s="360">
        <f>+AC11+AK11</f>
        <v>39234</v>
      </c>
      <c r="AR11" s="357"/>
      <c r="AS11" s="360">
        <f t="shared" si="0"/>
        <v>0</v>
      </c>
      <c r="AT11" s="357"/>
      <c r="AU11" s="360">
        <f t="shared" si="1"/>
        <v>2500</v>
      </c>
      <c r="AV11" s="357"/>
      <c r="AW11" s="522">
        <f t="shared" si="2"/>
        <v>41734</v>
      </c>
      <c r="AX11" s="353"/>
      <c r="AY11" s="814"/>
      <c r="AZ11" s="353"/>
      <c r="BA11" s="360">
        <f>BO11</f>
        <v>2080.7118</v>
      </c>
      <c r="BB11" s="360">
        <f>BU11</f>
        <v>3238.1509999999998</v>
      </c>
      <c r="BC11" s="360">
        <f>BA11+BB11</f>
        <v>5318.8627999999999</v>
      </c>
      <c r="BD11" s="509">
        <f t="shared" ref="BD11:BD26" si="24">IFERROR(BC11/AW11,"")</f>
        <v>0.12744675324675325</v>
      </c>
      <c r="BE11" s="353"/>
      <c r="BF11" s="510">
        <f t="shared" si="3"/>
        <v>2</v>
      </c>
      <c r="BG11" s="511" t="str">
        <f t="shared" si="4"/>
        <v>Candice Bright</v>
      </c>
      <c r="BH11" s="522">
        <f t="shared" si="5"/>
        <v>0</v>
      </c>
      <c r="BI11" s="522">
        <f t="shared" si="6"/>
        <v>0</v>
      </c>
      <c r="BJ11" s="522">
        <f t="shared" si="7"/>
        <v>0</v>
      </c>
      <c r="BK11" s="522">
        <f t="shared" si="8"/>
        <v>183.62959999999998</v>
      </c>
      <c r="BL11" s="522">
        <f t="shared" si="8"/>
        <v>137.72219999999999</v>
      </c>
      <c r="BM11" s="522">
        <f>IF($AW11=0,0,7.5*12)</f>
        <v>90</v>
      </c>
      <c r="BN11" s="522">
        <f t="shared" si="9"/>
        <v>1669.3600000000001</v>
      </c>
      <c r="BO11" s="522">
        <f t="shared" si="10"/>
        <v>2080.7118</v>
      </c>
      <c r="BP11" s="523"/>
      <c r="BQ11" s="522">
        <f t="shared" si="11"/>
        <v>2587.5079999999998</v>
      </c>
      <c r="BR11" s="522">
        <f t="shared" si="12"/>
        <v>605.14300000000003</v>
      </c>
      <c r="BS11" s="522">
        <f t="shared" si="13"/>
        <v>45.5</v>
      </c>
      <c r="BT11" s="522">
        <f t="shared" si="14"/>
        <v>0</v>
      </c>
      <c r="BU11" s="522">
        <f t="shared" si="15"/>
        <v>3238.1509999999998</v>
      </c>
      <c r="BV11" s="523"/>
      <c r="BW11" s="524">
        <f t="shared" si="16"/>
        <v>5318.8627999999999</v>
      </c>
      <c r="BX11" s="514">
        <f t="shared" si="17"/>
        <v>0.12744675324675325</v>
      </c>
      <c r="BY11" s="515"/>
      <c r="BZ11" s="516"/>
      <c r="CA11" s="517" t="s">
        <v>141</v>
      </c>
      <c r="CB11" s="535"/>
      <c r="CC11" s="518">
        <f>IFERROR(VLOOKUP(CONCATENATE($CA11,$CB11),'Benefit Cost_2023'!$D$4:$J$61,3,FALSE),0)+IFERROR(VLOOKUP(CONCATENATE($CA11,$CB11),'Benefit Cost_2023'!$D$4:$J$61,4,FALSE),0)</f>
        <v>0</v>
      </c>
      <c r="CD11" s="519">
        <f>+CC11*12</f>
        <v>0</v>
      </c>
      <c r="CE11" s="353"/>
      <c r="CF11" s="535"/>
      <c r="CG11" s="518">
        <f>IFERROR(VLOOKUP(CONCATENATE("Dental",$CF11),'Benefit Cost_2023'!$D$4:$M$61,3,FALSE),0)</f>
        <v>0</v>
      </c>
      <c r="CH11" s="519">
        <f>+CG11*12</f>
        <v>0</v>
      </c>
      <c r="CI11" s="353"/>
      <c r="CJ11" s="535"/>
      <c r="CK11" s="518">
        <f>IFERROR(VLOOKUP(CONCATENATE("Vision",CJ11),'Benefit Cost_2023'!$D$4:$M$61,3,FALSE),0)</f>
        <v>0</v>
      </c>
      <c r="CL11" s="519">
        <f>+CK11*12</f>
        <v>0</v>
      </c>
      <c r="CM11" s="353"/>
      <c r="CN11" s="520">
        <f t="shared" si="20"/>
        <v>0</v>
      </c>
      <c r="CO11" s="520">
        <f t="shared" si="21"/>
        <v>0</v>
      </c>
      <c r="CP11" s="520">
        <f t="shared" si="22"/>
        <v>0</v>
      </c>
      <c r="CQ11" s="520">
        <f>+SUM(CN11:CP11)</f>
        <v>0</v>
      </c>
    </row>
    <row r="12" spans="1:96" s="240" customFormat="1" ht="14.65" customHeight="1">
      <c r="A12"/>
      <c r="B12" s="510">
        <f>B11+1</f>
        <v>3</v>
      </c>
      <c r="C12" s="543" t="s">
        <v>257</v>
      </c>
      <c r="D12" s="544"/>
      <c r="E12" s="543" t="s">
        <v>268</v>
      </c>
      <c r="F12" s="357"/>
      <c r="G12" s="545" t="s">
        <v>247</v>
      </c>
      <c r="H12" s="357"/>
      <c r="I12" s="546"/>
      <c r="J12" s="357"/>
      <c r="K12" s="546">
        <v>40</v>
      </c>
      <c r="L12" s="357"/>
      <c r="M12" s="547"/>
      <c r="N12" s="357"/>
      <c r="O12" s="548" t="str">
        <f ca="1">IF(M12="","",(TODAY()-M12)/365.75)</f>
        <v/>
      </c>
      <c r="P12" s="357"/>
      <c r="Q12" s="547">
        <v>42044</v>
      </c>
      <c r="R12" s="357"/>
      <c r="S12" s="548">
        <f ca="1">IF(Q12="","",(TODAY()-Q12)/365.75)</f>
        <v>8.1394395078605601</v>
      </c>
      <c r="T12" s="357"/>
      <c r="U12" s="547"/>
      <c r="V12" s="357"/>
      <c r="W12" s="543" t="s">
        <v>114</v>
      </c>
      <c r="X12" s="357"/>
      <c r="Y12" s="804">
        <f t="shared" ref="Y12:Y24" si="25">AC12/2080</f>
        <v>37.894230769230766</v>
      </c>
      <c r="Z12" s="525"/>
      <c r="AA12" s="527">
        <v>0</v>
      </c>
      <c r="AB12" s="528">
        <v>0</v>
      </c>
      <c r="AC12" s="527">
        <v>78820</v>
      </c>
      <c r="AD12" s="525"/>
      <c r="AE12" s="527">
        <v>0</v>
      </c>
      <c r="AF12" s="529"/>
      <c r="AG12" s="527">
        <v>2500</v>
      </c>
      <c r="AH12" s="521"/>
      <c r="AI12" s="522">
        <f t="shared" si="23"/>
        <v>81320</v>
      </c>
      <c r="AJ12" s="357"/>
      <c r="AK12" s="530">
        <v>0</v>
      </c>
      <c r="AL12" s="525"/>
      <c r="AM12" s="530">
        <v>0</v>
      </c>
      <c r="AN12" s="525"/>
      <c r="AO12" s="530">
        <v>0</v>
      </c>
      <c r="AP12" s="357"/>
      <c r="AQ12" s="360">
        <f t="shared" ref="AQ12:AQ24" si="26">+AC12+AK12</f>
        <v>78820</v>
      </c>
      <c r="AR12" s="357"/>
      <c r="AS12" s="360">
        <f t="shared" si="0"/>
        <v>0</v>
      </c>
      <c r="AT12" s="357"/>
      <c r="AU12" s="360">
        <f t="shared" si="1"/>
        <v>2500</v>
      </c>
      <c r="AV12" s="357"/>
      <c r="AW12" s="522">
        <f t="shared" si="2"/>
        <v>81320</v>
      </c>
      <c r="AX12" s="353"/>
      <c r="AY12" s="814"/>
      <c r="AZ12" s="353"/>
      <c r="BA12" s="360">
        <f>BO12</f>
        <v>19870.812000000002</v>
      </c>
      <c r="BB12" s="360">
        <f>BU12</f>
        <v>6266.4800000000005</v>
      </c>
      <c r="BC12" s="360">
        <f>BA12+BB12</f>
        <v>26137.292000000001</v>
      </c>
      <c r="BD12" s="509">
        <f t="shared" si="24"/>
        <v>0.32141283817019184</v>
      </c>
      <c r="BE12" s="353"/>
      <c r="BF12" s="510">
        <f t="shared" si="3"/>
        <v>3</v>
      </c>
      <c r="BG12" s="511" t="str">
        <f t="shared" si="4"/>
        <v>Jennifer Claar</v>
      </c>
      <c r="BH12" s="522">
        <f t="shared" si="5"/>
        <v>15371.688000000002</v>
      </c>
      <c r="BI12" s="522">
        <f t="shared" si="6"/>
        <v>458.64</v>
      </c>
      <c r="BJ12" s="522">
        <f t="shared" si="7"/>
        <v>71.52</v>
      </c>
      <c r="BK12" s="522">
        <f t="shared" si="8"/>
        <v>357.80800000000005</v>
      </c>
      <c r="BL12" s="522">
        <f t="shared" si="8"/>
        <v>268.35600000000005</v>
      </c>
      <c r="BM12" s="522">
        <f>IF($AW12=0,0,7.5*12)</f>
        <v>90</v>
      </c>
      <c r="BN12" s="522">
        <f t="shared" si="9"/>
        <v>3252.8</v>
      </c>
      <c r="BO12" s="522">
        <f t="shared" si="10"/>
        <v>19870.812000000002</v>
      </c>
      <c r="BP12" s="523"/>
      <c r="BQ12" s="522">
        <f t="shared" si="11"/>
        <v>5041.84</v>
      </c>
      <c r="BR12" s="522">
        <f t="shared" si="12"/>
        <v>1179.1400000000001</v>
      </c>
      <c r="BS12" s="522">
        <f t="shared" si="13"/>
        <v>45.5</v>
      </c>
      <c r="BT12" s="522">
        <f t="shared" si="14"/>
        <v>0</v>
      </c>
      <c r="BU12" s="522">
        <f t="shared" si="15"/>
        <v>6266.4800000000005</v>
      </c>
      <c r="BV12" s="523"/>
      <c r="BW12" s="524">
        <f t="shared" si="16"/>
        <v>26137.292000000001</v>
      </c>
      <c r="BX12" s="514">
        <f t="shared" si="17"/>
        <v>0.32141283817019184</v>
      </c>
      <c r="BY12" s="515"/>
      <c r="BZ12" s="516"/>
      <c r="CA12" s="517" t="s">
        <v>141</v>
      </c>
      <c r="CB12" s="535" t="s">
        <v>224</v>
      </c>
      <c r="CC12" s="518">
        <f>IFERROR(VLOOKUP(CONCATENATE($CA12,$CB12),'Benefit Cost_2023'!$D$4:$J$61,3,FALSE),0)+IFERROR(VLOOKUP(CONCATENATE($CA12,$CB12),'Benefit Cost_2023'!$D$4:$J$61,4,FALSE),0)</f>
        <v>1280.9740000000002</v>
      </c>
      <c r="CD12" s="519">
        <f>+CC12*12</f>
        <v>15371.688000000002</v>
      </c>
      <c r="CE12" s="353"/>
      <c r="CF12" s="535" t="s">
        <v>224</v>
      </c>
      <c r="CG12" s="518">
        <f>IFERROR(VLOOKUP(CONCATENATE("Dental",$CF12),'Benefit Cost_2023'!$D$4:$M$61,3,FALSE),0)</f>
        <v>38.22</v>
      </c>
      <c r="CH12" s="519">
        <f>+CG12*12</f>
        <v>458.64</v>
      </c>
      <c r="CI12" s="353"/>
      <c r="CJ12" s="535" t="str">
        <f t="shared" si="19"/>
        <v>Employee + Spouse</v>
      </c>
      <c r="CK12" s="518">
        <f>IFERROR(VLOOKUP(CONCATENATE("Vision",CJ12),'Benefit Cost_2023'!$D$4:$M$61,3,FALSE),0)</f>
        <v>5.96</v>
      </c>
      <c r="CL12" s="519">
        <f>+CK12*12</f>
        <v>71.52</v>
      </c>
      <c r="CM12" s="353"/>
      <c r="CN12" s="520">
        <f t="shared" si="20"/>
        <v>15371.688000000002</v>
      </c>
      <c r="CO12" s="520">
        <f t="shared" si="21"/>
        <v>458.64</v>
      </c>
      <c r="CP12" s="520">
        <f t="shared" si="22"/>
        <v>71.52</v>
      </c>
      <c r="CQ12" s="520">
        <f>+SUM(CN12:CP12)</f>
        <v>15901.848000000002</v>
      </c>
    </row>
    <row r="13" spans="1:96" s="240" customFormat="1" ht="14.65" customHeight="1">
      <c r="A13"/>
      <c r="B13" s="510">
        <f>B12+1</f>
        <v>4</v>
      </c>
      <c r="C13" s="543" t="s">
        <v>258</v>
      </c>
      <c r="D13" s="544"/>
      <c r="E13" s="543" t="s">
        <v>246</v>
      </c>
      <c r="F13" s="357"/>
      <c r="G13" s="545" t="s">
        <v>247</v>
      </c>
      <c r="H13" s="357"/>
      <c r="I13" s="546"/>
      <c r="J13" s="357"/>
      <c r="K13" s="546">
        <v>40</v>
      </c>
      <c r="L13" s="357"/>
      <c r="M13" s="547"/>
      <c r="N13" s="357"/>
      <c r="O13" s="548" t="str">
        <f ca="1">IF(M13="","",(TODAY()-M13)/365.75)</f>
        <v/>
      </c>
      <c r="P13" s="357"/>
      <c r="Q13" s="547">
        <v>43942</v>
      </c>
      <c r="R13" s="357"/>
      <c r="S13" s="548">
        <f ca="1">IF(Q13="","",(TODAY()-Q13)/365.75)</f>
        <v>2.9501025290498974</v>
      </c>
      <c r="T13" s="357"/>
      <c r="U13" s="547"/>
      <c r="V13" s="357"/>
      <c r="W13" s="543" t="s">
        <v>243</v>
      </c>
      <c r="X13" s="357"/>
      <c r="Y13" s="804">
        <f t="shared" si="25"/>
        <v>24.484615384615385</v>
      </c>
      <c r="Z13" s="525"/>
      <c r="AA13" s="527">
        <v>0</v>
      </c>
      <c r="AB13" s="528">
        <v>0</v>
      </c>
      <c r="AC13" s="527">
        <v>50928</v>
      </c>
      <c r="AD13" s="525"/>
      <c r="AE13" s="527">
        <v>0</v>
      </c>
      <c r="AF13" s="529"/>
      <c r="AG13" s="527">
        <v>3500</v>
      </c>
      <c r="AH13" s="521"/>
      <c r="AI13" s="522">
        <f t="shared" si="23"/>
        <v>54428</v>
      </c>
      <c r="AJ13" s="357"/>
      <c r="AK13" s="530">
        <v>0</v>
      </c>
      <c r="AL13" s="525"/>
      <c r="AM13" s="530">
        <v>0</v>
      </c>
      <c r="AN13" s="525"/>
      <c r="AO13" s="530">
        <v>0</v>
      </c>
      <c r="AP13" s="357"/>
      <c r="AQ13" s="360">
        <f t="shared" si="26"/>
        <v>50928</v>
      </c>
      <c r="AR13" s="357"/>
      <c r="AS13" s="360">
        <f t="shared" si="0"/>
        <v>0</v>
      </c>
      <c r="AT13" s="357"/>
      <c r="AU13" s="360">
        <f t="shared" si="1"/>
        <v>3500</v>
      </c>
      <c r="AV13" s="357"/>
      <c r="AW13" s="522">
        <f t="shared" si="2"/>
        <v>54428</v>
      </c>
      <c r="AX13" s="353"/>
      <c r="AY13" s="814"/>
      <c r="AZ13" s="353"/>
      <c r="BA13" s="360">
        <f>BO13</f>
        <v>13434.824400000001</v>
      </c>
      <c r="BB13" s="360">
        <f>BU13</f>
        <v>4209.2420000000002</v>
      </c>
      <c r="BC13" s="360">
        <f>BA13+BB13</f>
        <v>17644.066400000003</v>
      </c>
      <c r="BD13" s="509">
        <f t="shared" si="24"/>
        <v>0.32417260233703249</v>
      </c>
      <c r="BE13" s="353"/>
      <c r="BF13" s="510">
        <f t="shared" si="3"/>
        <v>4</v>
      </c>
      <c r="BG13" s="511" t="str">
        <f t="shared" si="4"/>
        <v>Cassandra Galbreath</v>
      </c>
      <c r="BH13" s="522">
        <f t="shared" si="5"/>
        <v>10218.4488</v>
      </c>
      <c r="BI13" s="522">
        <f t="shared" si="6"/>
        <v>458.64</v>
      </c>
      <c r="BJ13" s="522">
        <f t="shared" si="7"/>
        <v>71.52</v>
      </c>
      <c r="BK13" s="522">
        <f t="shared" si="8"/>
        <v>239.48319999999998</v>
      </c>
      <c r="BL13" s="522">
        <f t="shared" si="8"/>
        <v>179.61240000000001</v>
      </c>
      <c r="BM13" s="522">
        <f>IF($AW13=0,0,7.5*12)</f>
        <v>90</v>
      </c>
      <c r="BN13" s="522">
        <f t="shared" si="9"/>
        <v>2177.12</v>
      </c>
      <c r="BO13" s="522">
        <f t="shared" si="10"/>
        <v>13434.824400000001</v>
      </c>
      <c r="BP13" s="523"/>
      <c r="BQ13" s="522">
        <f t="shared" si="11"/>
        <v>3374.5360000000001</v>
      </c>
      <c r="BR13" s="522">
        <f t="shared" si="12"/>
        <v>789.20600000000002</v>
      </c>
      <c r="BS13" s="522">
        <f t="shared" si="13"/>
        <v>45.5</v>
      </c>
      <c r="BT13" s="522">
        <f t="shared" si="14"/>
        <v>0</v>
      </c>
      <c r="BU13" s="522">
        <f t="shared" si="15"/>
        <v>4209.2420000000002</v>
      </c>
      <c r="BV13" s="523"/>
      <c r="BW13" s="524">
        <f t="shared" si="16"/>
        <v>17644.066400000003</v>
      </c>
      <c r="BX13" s="514">
        <f t="shared" si="17"/>
        <v>0.32417260233703249</v>
      </c>
      <c r="BY13" s="515"/>
      <c r="BZ13" s="516"/>
      <c r="CA13" s="517" t="s">
        <v>141</v>
      </c>
      <c r="CB13" s="535" t="s">
        <v>142</v>
      </c>
      <c r="CC13" s="518">
        <f>IFERROR(VLOOKUP(CONCATENATE($CA13,$CB13),'Benefit Cost_2023'!$D$4:$J$61,3,FALSE),0)+IFERROR(VLOOKUP(CONCATENATE($CA13,$CB13),'Benefit Cost_2023'!$D$4:$J$61,4,FALSE),0)</f>
        <v>851.53740000000005</v>
      </c>
      <c r="CD13" s="519">
        <f>+CC13*12</f>
        <v>10218.4488</v>
      </c>
      <c r="CE13" s="353"/>
      <c r="CF13" s="535" t="s">
        <v>142</v>
      </c>
      <c r="CG13" s="518">
        <f>IFERROR(VLOOKUP(CONCATENATE("Dental",$CF13),'Benefit Cost_2023'!$D$4:$M$61,3,FALSE),0)</f>
        <v>38.22</v>
      </c>
      <c r="CH13" s="519">
        <f>+CG13*12</f>
        <v>458.64</v>
      </c>
      <c r="CI13" s="353"/>
      <c r="CJ13" s="535" t="str">
        <f t="shared" si="19"/>
        <v>Employee</v>
      </c>
      <c r="CK13" s="518">
        <f>IFERROR(VLOOKUP(CONCATENATE("Vision",CJ13),'Benefit Cost_2023'!$D$4:$M$61,3,FALSE),0)</f>
        <v>5.96</v>
      </c>
      <c r="CL13" s="519">
        <f>+CK13*12</f>
        <v>71.52</v>
      </c>
      <c r="CM13" s="353"/>
      <c r="CN13" s="520">
        <f t="shared" si="20"/>
        <v>10218.4488</v>
      </c>
      <c r="CO13" s="520">
        <f t="shared" si="21"/>
        <v>458.64</v>
      </c>
      <c r="CP13" s="520">
        <f t="shared" si="22"/>
        <v>71.52</v>
      </c>
      <c r="CQ13" s="520">
        <f>+SUM(CN13:CP13)</f>
        <v>10748.6088</v>
      </c>
    </row>
    <row r="14" spans="1:96" s="240" customFormat="1" ht="14.65" customHeight="1">
      <c r="A14"/>
      <c r="B14" s="510">
        <f>B13+1</f>
        <v>5</v>
      </c>
      <c r="C14" s="543" t="s">
        <v>259</v>
      </c>
      <c r="D14" s="544"/>
      <c r="E14" s="543" t="s">
        <v>246</v>
      </c>
      <c r="F14" s="357"/>
      <c r="G14" s="545" t="s">
        <v>247</v>
      </c>
      <c r="H14" s="357"/>
      <c r="I14" s="546"/>
      <c r="J14" s="357"/>
      <c r="K14" s="546">
        <v>40</v>
      </c>
      <c r="L14" s="357"/>
      <c r="M14" s="547"/>
      <c r="N14" s="357"/>
      <c r="O14" s="548" t="str">
        <f ca="1">IF(M14="","",(TODAY()-M14)/365.75)</f>
        <v/>
      </c>
      <c r="P14" s="357"/>
      <c r="Q14" s="547">
        <v>43038</v>
      </c>
      <c r="R14" s="357"/>
      <c r="S14" s="548">
        <f ca="1">IF(Q14="","",(TODAY()-Q14)/365.75)</f>
        <v>5.4217361585782635</v>
      </c>
      <c r="T14" s="357"/>
      <c r="U14" s="547"/>
      <c r="V14" s="357"/>
      <c r="W14" s="543" t="s">
        <v>243</v>
      </c>
      <c r="X14" s="357"/>
      <c r="Y14" s="804">
        <f t="shared" si="25"/>
        <v>23.339423076923076</v>
      </c>
      <c r="Z14" s="525"/>
      <c r="AA14" s="527">
        <v>0</v>
      </c>
      <c r="AB14" s="528"/>
      <c r="AC14" s="527">
        <v>48546</v>
      </c>
      <c r="AD14" s="525"/>
      <c r="AE14" s="527">
        <v>0</v>
      </c>
      <c r="AF14" s="529"/>
      <c r="AG14" s="527">
        <v>1000</v>
      </c>
      <c r="AH14" s="521"/>
      <c r="AI14" s="522">
        <f>+SUM(AC14:AG14)</f>
        <v>49546</v>
      </c>
      <c r="AJ14" s="357"/>
      <c r="AK14" s="530">
        <v>0</v>
      </c>
      <c r="AL14" s="525"/>
      <c r="AM14" s="530">
        <v>0</v>
      </c>
      <c r="AN14" s="525"/>
      <c r="AO14" s="530">
        <v>0</v>
      </c>
      <c r="AP14" s="357"/>
      <c r="AQ14" s="360">
        <f t="shared" si="26"/>
        <v>48546</v>
      </c>
      <c r="AR14" s="357"/>
      <c r="AS14" s="360">
        <f t="shared" si="0"/>
        <v>0</v>
      </c>
      <c r="AT14" s="357"/>
      <c r="AU14" s="360">
        <f t="shared" si="1"/>
        <v>1000</v>
      </c>
      <c r="AV14" s="357"/>
      <c r="AW14" s="522">
        <f t="shared" si="2"/>
        <v>49546</v>
      </c>
      <c r="AX14" s="353"/>
      <c r="AY14" s="814"/>
      <c r="AZ14" s="353"/>
      <c r="BA14" s="360">
        <f>BO14</f>
        <v>2453.3442</v>
      </c>
      <c r="BB14" s="360">
        <f>BU14</f>
        <v>3835.7689999999998</v>
      </c>
      <c r="BC14" s="360">
        <f>BA14+BB14</f>
        <v>6289.1131999999998</v>
      </c>
      <c r="BD14" s="509">
        <f t="shared" si="24"/>
        <v>0.12693483227707583</v>
      </c>
      <c r="BE14" s="353"/>
      <c r="BF14" s="510">
        <f t="shared" si="3"/>
        <v>5</v>
      </c>
      <c r="BG14" s="511" t="str">
        <f t="shared" si="4"/>
        <v>Heather Garner</v>
      </c>
      <c r="BH14" s="522">
        <f t="shared" si="5"/>
        <v>0</v>
      </c>
      <c r="BI14" s="522">
        <f t="shared" si="6"/>
        <v>0</v>
      </c>
      <c r="BJ14" s="522">
        <f t="shared" si="7"/>
        <v>0</v>
      </c>
      <c r="BK14" s="522">
        <f t="shared" si="8"/>
        <v>218.00239999999999</v>
      </c>
      <c r="BL14" s="522">
        <f t="shared" si="8"/>
        <v>163.5018</v>
      </c>
      <c r="BM14" s="522">
        <f>IF($AW14=0,0,7.5*12)</f>
        <v>90</v>
      </c>
      <c r="BN14" s="522">
        <f t="shared" si="9"/>
        <v>1981.8400000000001</v>
      </c>
      <c r="BO14" s="522">
        <f t="shared" si="10"/>
        <v>2453.3442</v>
      </c>
      <c r="BP14" s="523"/>
      <c r="BQ14" s="522">
        <f t="shared" si="11"/>
        <v>3071.8519999999999</v>
      </c>
      <c r="BR14" s="522">
        <f t="shared" si="12"/>
        <v>718.41700000000003</v>
      </c>
      <c r="BS14" s="522">
        <f t="shared" si="13"/>
        <v>45.5</v>
      </c>
      <c r="BT14" s="522">
        <f t="shared" si="14"/>
        <v>0</v>
      </c>
      <c r="BU14" s="522">
        <f t="shared" si="15"/>
        <v>3835.7689999999998</v>
      </c>
      <c r="BV14" s="523"/>
      <c r="BW14" s="524">
        <f t="shared" si="16"/>
        <v>6289.1131999999998</v>
      </c>
      <c r="BX14" s="514">
        <f t="shared" si="17"/>
        <v>0.12693483227707583</v>
      </c>
      <c r="BY14" s="515"/>
      <c r="BZ14" s="516"/>
      <c r="CA14" s="517" t="s">
        <v>141</v>
      </c>
      <c r="CB14" s="535"/>
      <c r="CC14" s="518">
        <f>IFERROR(VLOOKUP(CONCATENATE($CA14,$CB14),'Benefit Cost_2023'!$D$4:$J$61,3,FALSE),0)+IFERROR(VLOOKUP(CONCATENATE($CA14,$CB14),'Benefit Cost_2023'!$D$4:$J$61,4,FALSE),0)</f>
        <v>0</v>
      </c>
      <c r="CD14" s="519">
        <f>+CC14*12</f>
        <v>0</v>
      </c>
      <c r="CE14" s="353"/>
      <c r="CF14" s="535"/>
      <c r="CG14" s="518">
        <f>IFERROR(VLOOKUP(CONCATENATE("Dental",$CF14),'Benefit Cost_2023'!$D$4:$M$61,3,FALSE),0)</f>
        <v>0</v>
      </c>
      <c r="CH14" s="519">
        <f>+CG14*12</f>
        <v>0</v>
      </c>
      <c r="CI14" s="353"/>
      <c r="CJ14" s="535"/>
      <c r="CK14" s="518">
        <f>IFERROR(VLOOKUP(CONCATENATE("Vision",CJ14),'Benefit Cost_2023'!$D$4:$M$61,3,FALSE),0)</f>
        <v>0</v>
      </c>
      <c r="CL14" s="519">
        <f>+CK14*12</f>
        <v>0</v>
      </c>
      <c r="CM14" s="353"/>
      <c r="CN14" s="520">
        <f t="shared" si="20"/>
        <v>0</v>
      </c>
      <c r="CO14" s="520">
        <f t="shared" si="21"/>
        <v>0</v>
      </c>
      <c r="CP14" s="520">
        <f t="shared" si="22"/>
        <v>0</v>
      </c>
      <c r="CQ14" s="520">
        <f>+SUM(CN14:CP14)</f>
        <v>0</v>
      </c>
    </row>
    <row r="15" spans="1:96" s="240" customFormat="1" ht="14.65" customHeight="1">
      <c r="A15"/>
      <c r="B15" s="510">
        <f>B14+1</f>
        <v>6</v>
      </c>
      <c r="C15" s="543" t="s">
        <v>260</v>
      </c>
      <c r="D15" s="544"/>
      <c r="E15" s="543" t="s">
        <v>246</v>
      </c>
      <c r="F15" s="357"/>
      <c r="G15" s="545" t="s">
        <v>247</v>
      </c>
      <c r="H15" s="357"/>
      <c r="I15" s="546"/>
      <c r="J15" s="357"/>
      <c r="K15" s="546">
        <v>40</v>
      </c>
      <c r="L15" s="357"/>
      <c r="M15" s="547"/>
      <c r="N15" s="357"/>
      <c r="O15" s="548" t="str">
        <f t="shared" ref="O15:O21" ca="1" si="27">IF(M15="","",(TODAY()-M15)/365.75)</f>
        <v/>
      </c>
      <c r="P15" s="357"/>
      <c r="Q15" s="547">
        <v>44460</v>
      </c>
      <c r="R15" s="357"/>
      <c r="S15" s="548">
        <f t="shared" ref="S15:S21" ca="1" si="28">IF(Q15="","",(TODAY()-Q15)/365.75)</f>
        <v>1.5338345864661653</v>
      </c>
      <c r="T15" s="357"/>
      <c r="U15" s="547"/>
      <c r="V15" s="357"/>
      <c r="W15" s="543" t="s">
        <v>243</v>
      </c>
      <c r="X15" s="357"/>
      <c r="Y15" s="804">
        <f t="shared" si="25"/>
        <v>20</v>
      </c>
      <c r="Z15" s="525"/>
      <c r="AA15" s="527">
        <v>0</v>
      </c>
      <c r="AB15" s="528"/>
      <c r="AC15" s="527">
        <v>41600</v>
      </c>
      <c r="AD15" s="525"/>
      <c r="AE15" s="527">
        <v>0</v>
      </c>
      <c r="AF15" s="529"/>
      <c r="AG15" s="527">
        <v>2000</v>
      </c>
      <c r="AH15" s="521"/>
      <c r="AI15" s="522">
        <f t="shared" ref="AI15:AI21" si="29">+SUM(AC15:AG15)</f>
        <v>43600</v>
      </c>
      <c r="AJ15" s="357"/>
      <c r="AK15" s="530">
        <v>0</v>
      </c>
      <c r="AL15" s="525"/>
      <c r="AM15" s="530">
        <v>0</v>
      </c>
      <c r="AN15" s="525"/>
      <c r="AO15" s="530">
        <v>0</v>
      </c>
      <c r="AP15" s="357"/>
      <c r="AQ15" s="360">
        <f t="shared" si="26"/>
        <v>41600</v>
      </c>
      <c r="AR15" s="357"/>
      <c r="AS15" s="360">
        <f t="shared" si="0"/>
        <v>0</v>
      </c>
      <c r="AT15" s="357"/>
      <c r="AU15" s="360">
        <f t="shared" si="1"/>
        <v>2000</v>
      </c>
      <c r="AV15" s="357"/>
      <c r="AW15" s="522">
        <f t="shared" si="2"/>
        <v>43600</v>
      </c>
      <c r="AX15" s="353"/>
      <c r="AY15" s="814"/>
      <c r="AZ15" s="353"/>
      <c r="BA15" s="360">
        <f t="shared" ref="BA15:BA21" si="30">BO15</f>
        <v>2169.7200000000003</v>
      </c>
      <c r="BB15" s="360">
        <f t="shared" ref="BB15:BB21" si="31">BU15</f>
        <v>3380.8999999999996</v>
      </c>
      <c r="BC15" s="360">
        <f t="shared" ref="BC15:BC21" si="32">BA15+BB15</f>
        <v>5550.62</v>
      </c>
      <c r="BD15" s="509">
        <f t="shared" si="24"/>
        <v>0.12730779816513763</v>
      </c>
      <c r="BE15" s="353"/>
      <c r="BF15" s="510">
        <f t="shared" si="3"/>
        <v>6</v>
      </c>
      <c r="BG15" s="511" t="str">
        <f t="shared" si="4"/>
        <v>Miguel Gonzalez</v>
      </c>
      <c r="BH15" s="522">
        <f t="shared" si="5"/>
        <v>0</v>
      </c>
      <c r="BI15" s="522">
        <f t="shared" si="6"/>
        <v>0</v>
      </c>
      <c r="BJ15" s="522">
        <f t="shared" si="7"/>
        <v>0</v>
      </c>
      <c r="BK15" s="522">
        <f t="shared" si="8"/>
        <v>191.84</v>
      </c>
      <c r="BL15" s="522">
        <f t="shared" si="8"/>
        <v>143.88</v>
      </c>
      <c r="BM15" s="522">
        <f t="shared" ref="BM15:BM21" si="33">IF($AW15=0,0,7.5*12)</f>
        <v>90</v>
      </c>
      <c r="BN15" s="522">
        <f t="shared" si="9"/>
        <v>1744</v>
      </c>
      <c r="BO15" s="522">
        <f t="shared" si="10"/>
        <v>2169.7200000000003</v>
      </c>
      <c r="BP15" s="523"/>
      <c r="BQ15" s="522">
        <f t="shared" si="11"/>
        <v>2703.2</v>
      </c>
      <c r="BR15" s="522">
        <f t="shared" si="12"/>
        <v>632.20000000000005</v>
      </c>
      <c r="BS15" s="522">
        <f t="shared" si="13"/>
        <v>45.5</v>
      </c>
      <c r="BT15" s="522">
        <f t="shared" si="14"/>
        <v>0</v>
      </c>
      <c r="BU15" s="522">
        <f t="shared" si="15"/>
        <v>3380.8999999999996</v>
      </c>
      <c r="BV15" s="523"/>
      <c r="BW15" s="524">
        <f t="shared" si="16"/>
        <v>5550.62</v>
      </c>
      <c r="BX15" s="514">
        <f t="shared" si="17"/>
        <v>0.12730779816513763</v>
      </c>
      <c r="BY15" s="515"/>
      <c r="BZ15" s="516" t="s">
        <v>143</v>
      </c>
      <c r="CA15" s="517" t="s">
        <v>141</v>
      </c>
      <c r="CB15" s="535"/>
      <c r="CC15" s="518">
        <f>IFERROR(VLOOKUP(CONCATENATE($CA15,$CB15),'Benefit Cost_2023'!$D$4:$J$61,3,FALSE),0)+IFERROR(VLOOKUP(CONCATENATE($CA15,$CB15),'Benefit Cost_2023'!$D$4:$J$61,4,FALSE),0)</f>
        <v>0</v>
      </c>
      <c r="CD15" s="519">
        <f t="shared" ref="CD15:CD21" si="34">+CC15*12</f>
        <v>0</v>
      </c>
      <c r="CE15" s="353"/>
      <c r="CF15" s="535"/>
      <c r="CG15" s="518">
        <f>IFERROR(VLOOKUP(CONCATENATE("Dental",$CF15),'Benefit Cost_2023'!$D$4:$M$61,3,FALSE),0)</f>
        <v>0</v>
      </c>
      <c r="CH15" s="519">
        <f t="shared" ref="CH15:CH21" si="35">+CG15*12</f>
        <v>0</v>
      </c>
      <c r="CI15" s="353"/>
      <c r="CJ15" s="535"/>
      <c r="CK15" s="518">
        <f>IFERROR(VLOOKUP(CONCATENATE("Vision",CJ15),'Benefit Cost_2023'!$D$4:$M$61,3,FALSE),0)</f>
        <v>0</v>
      </c>
      <c r="CL15" s="519">
        <f t="shared" ref="CL15:CL21" si="36">+CK15*12</f>
        <v>0</v>
      </c>
      <c r="CM15" s="353"/>
      <c r="CN15" s="520">
        <f t="shared" si="20"/>
        <v>0</v>
      </c>
      <c r="CO15" s="520">
        <f t="shared" si="21"/>
        <v>0</v>
      </c>
      <c r="CP15" s="520">
        <f t="shared" si="22"/>
        <v>0</v>
      </c>
      <c r="CQ15" s="520">
        <f t="shared" ref="CQ15:CQ21" si="37">+SUM(CN15:CP15)</f>
        <v>0</v>
      </c>
    </row>
    <row r="16" spans="1:96" s="240" customFormat="1" ht="14.65" customHeight="1">
      <c r="A16"/>
      <c r="B16" s="510">
        <f t="shared" ref="B16:B21" si="38">B15+1</f>
        <v>7</v>
      </c>
      <c r="C16" s="543" t="s">
        <v>261</v>
      </c>
      <c r="D16" s="544"/>
      <c r="E16" s="543" t="s">
        <v>269</v>
      </c>
      <c r="F16" s="357"/>
      <c r="G16" s="545" t="s">
        <v>273</v>
      </c>
      <c r="H16" s="357"/>
      <c r="I16" s="546"/>
      <c r="J16" s="357"/>
      <c r="K16" s="546">
        <v>40</v>
      </c>
      <c r="L16" s="357"/>
      <c r="M16" s="547"/>
      <c r="N16" s="357"/>
      <c r="O16" s="548" t="str">
        <f t="shared" ca="1" si="27"/>
        <v/>
      </c>
      <c r="P16" s="357"/>
      <c r="Q16" s="547">
        <v>32905</v>
      </c>
      <c r="R16" s="357"/>
      <c r="S16" s="548">
        <f t="shared" ca="1" si="28"/>
        <v>33.126452494873547</v>
      </c>
      <c r="T16" s="357"/>
      <c r="U16" s="547"/>
      <c r="V16" s="357"/>
      <c r="W16" s="543" t="s">
        <v>115</v>
      </c>
      <c r="X16" s="357"/>
      <c r="Y16" s="804">
        <f t="shared" si="25"/>
        <v>0</v>
      </c>
      <c r="Z16" s="525"/>
      <c r="AA16" s="527">
        <v>0</v>
      </c>
      <c r="AB16" s="528"/>
      <c r="AC16" s="527">
        <v>0</v>
      </c>
      <c r="AD16" s="525"/>
      <c r="AE16" s="527">
        <v>182859</v>
      </c>
      <c r="AF16" s="529"/>
      <c r="AG16" s="527">
        <v>500</v>
      </c>
      <c r="AH16" s="521"/>
      <c r="AI16" s="522">
        <f t="shared" si="29"/>
        <v>183359</v>
      </c>
      <c r="AJ16" s="357"/>
      <c r="AK16" s="530">
        <v>0</v>
      </c>
      <c r="AL16" s="525"/>
      <c r="AM16" s="530">
        <v>0</v>
      </c>
      <c r="AN16" s="525"/>
      <c r="AO16" s="530">
        <v>0</v>
      </c>
      <c r="AP16" s="357"/>
      <c r="AQ16" s="360">
        <f t="shared" si="26"/>
        <v>0</v>
      </c>
      <c r="AR16" s="357"/>
      <c r="AS16" s="360">
        <f t="shared" si="0"/>
        <v>182859</v>
      </c>
      <c r="AT16" s="357"/>
      <c r="AU16" s="360">
        <f t="shared" si="1"/>
        <v>500</v>
      </c>
      <c r="AV16" s="357"/>
      <c r="AW16" s="522">
        <f t="shared" si="2"/>
        <v>183359</v>
      </c>
      <c r="AX16" s="353"/>
      <c r="AY16" s="814"/>
      <c r="AZ16" s="353"/>
      <c r="BA16" s="360">
        <f t="shared" si="30"/>
        <v>24738.072300000003</v>
      </c>
      <c r="BB16" s="360">
        <f t="shared" si="31"/>
        <v>12636.6055</v>
      </c>
      <c r="BC16" s="360">
        <f t="shared" si="32"/>
        <v>37374.677800000005</v>
      </c>
      <c r="BD16" s="509">
        <f t="shared" si="24"/>
        <v>0.20383334224117716</v>
      </c>
      <c r="BE16" s="353"/>
      <c r="BF16" s="510">
        <f t="shared" si="3"/>
        <v>7</v>
      </c>
      <c r="BG16" s="511" t="str">
        <f t="shared" si="4"/>
        <v>Matthew Heath</v>
      </c>
      <c r="BH16" s="522">
        <f t="shared" si="5"/>
        <v>15371.688000000002</v>
      </c>
      <c r="BI16" s="522">
        <f t="shared" si="6"/>
        <v>458.64</v>
      </c>
      <c r="BJ16" s="522">
        <f t="shared" si="7"/>
        <v>71.52</v>
      </c>
      <c r="BK16" s="522">
        <f t="shared" si="8"/>
        <v>806.77959999999996</v>
      </c>
      <c r="BL16" s="522">
        <f t="shared" si="8"/>
        <v>605.0847</v>
      </c>
      <c r="BM16" s="522">
        <f t="shared" si="33"/>
        <v>90</v>
      </c>
      <c r="BN16" s="522">
        <f t="shared" si="9"/>
        <v>7334.3600000000006</v>
      </c>
      <c r="BO16" s="522">
        <f t="shared" si="10"/>
        <v>24738.072300000003</v>
      </c>
      <c r="BP16" s="523"/>
      <c r="BQ16" s="522">
        <f t="shared" si="11"/>
        <v>9932.4</v>
      </c>
      <c r="BR16" s="522">
        <f t="shared" si="12"/>
        <v>2658.7055</v>
      </c>
      <c r="BS16" s="522">
        <f t="shared" si="13"/>
        <v>45.5</v>
      </c>
      <c r="BT16" s="522">
        <f t="shared" si="14"/>
        <v>0</v>
      </c>
      <c r="BU16" s="522">
        <f t="shared" si="15"/>
        <v>12636.6055</v>
      </c>
      <c r="BV16" s="523"/>
      <c r="BW16" s="524">
        <f t="shared" si="16"/>
        <v>37374.677800000005</v>
      </c>
      <c r="BX16" s="514">
        <f t="shared" si="17"/>
        <v>0.20383334224117716</v>
      </c>
      <c r="BY16" s="515"/>
      <c r="BZ16" s="516"/>
      <c r="CA16" s="517" t="s">
        <v>141</v>
      </c>
      <c r="CB16" s="535" t="s">
        <v>224</v>
      </c>
      <c r="CC16" s="518">
        <f>IFERROR(VLOOKUP(CONCATENATE($CA16,$CB16),'Benefit Cost_2023'!$D$4:$J$61,3,FALSE),0)+IFERROR(VLOOKUP(CONCATENATE($CA16,$CB16),'Benefit Cost_2023'!$D$4:$J$61,4,FALSE),0)</f>
        <v>1280.9740000000002</v>
      </c>
      <c r="CD16" s="519">
        <f t="shared" si="34"/>
        <v>15371.688000000002</v>
      </c>
      <c r="CE16" s="353"/>
      <c r="CF16" s="535" t="s">
        <v>224</v>
      </c>
      <c r="CG16" s="518">
        <f>IFERROR(VLOOKUP(CONCATENATE("Dental",$CF16),'Benefit Cost_2023'!$D$4:$M$61,3,FALSE),0)</f>
        <v>38.22</v>
      </c>
      <c r="CH16" s="519">
        <f t="shared" si="35"/>
        <v>458.64</v>
      </c>
      <c r="CI16" s="353"/>
      <c r="CJ16" s="535" t="str">
        <f t="shared" si="19"/>
        <v>Employee + Spouse</v>
      </c>
      <c r="CK16" s="518">
        <f>IFERROR(VLOOKUP(CONCATENATE("Vision",CJ16),'Benefit Cost_2023'!$D$4:$M$61,3,FALSE),0)</f>
        <v>5.96</v>
      </c>
      <c r="CL16" s="519">
        <f t="shared" si="36"/>
        <v>71.52</v>
      </c>
      <c r="CM16" s="353"/>
      <c r="CN16" s="520">
        <f t="shared" si="20"/>
        <v>15371.688000000002</v>
      </c>
      <c r="CO16" s="520">
        <f t="shared" si="21"/>
        <v>458.64</v>
      </c>
      <c r="CP16" s="520">
        <f t="shared" si="22"/>
        <v>71.52</v>
      </c>
      <c r="CQ16" s="520">
        <f t="shared" si="37"/>
        <v>15901.848000000002</v>
      </c>
    </row>
    <row r="17" spans="1:96" s="240" customFormat="1" ht="14.65" customHeight="1">
      <c r="A17"/>
      <c r="B17" s="510">
        <f t="shared" si="38"/>
        <v>8</v>
      </c>
      <c r="C17" s="543" t="s">
        <v>262</v>
      </c>
      <c r="D17" s="544"/>
      <c r="E17" s="543" t="s">
        <v>268</v>
      </c>
      <c r="F17" s="357"/>
      <c r="G17" s="545" t="s">
        <v>247</v>
      </c>
      <c r="H17" s="357"/>
      <c r="I17" s="546"/>
      <c r="J17" s="357"/>
      <c r="K17" s="546">
        <v>40</v>
      </c>
      <c r="L17" s="357"/>
      <c r="M17" s="547"/>
      <c r="N17" s="357"/>
      <c r="O17" s="548" t="str">
        <f t="shared" ca="1" si="27"/>
        <v/>
      </c>
      <c r="P17" s="357"/>
      <c r="Q17" s="547">
        <v>43816</v>
      </c>
      <c r="R17" s="357"/>
      <c r="S17" s="548">
        <f t="shared" ca="1" si="28"/>
        <v>3.2946001367053999</v>
      </c>
      <c r="T17" s="357"/>
      <c r="U17" s="547"/>
      <c r="V17" s="357"/>
      <c r="W17" s="543" t="s">
        <v>114</v>
      </c>
      <c r="X17" s="357"/>
      <c r="Y17" s="804">
        <f t="shared" si="25"/>
        <v>0</v>
      </c>
      <c r="Z17" s="525"/>
      <c r="AA17" s="527">
        <v>0</v>
      </c>
      <c r="AB17" s="528"/>
      <c r="AC17" s="527">
        <v>0</v>
      </c>
      <c r="AD17" s="525"/>
      <c r="AE17" s="527">
        <v>0</v>
      </c>
      <c r="AF17" s="529"/>
      <c r="AG17" s="527">
        <v>0</v>
      </c>
      <c r="AH17" s="521"/>
      <c r="AI17" s="522">
        <f t="shared" si="29"/>
        <v>0</v>
      </c>
      <c r="AJ17" s="357"/>
      <c r="AK17" s="530">
        <v>0</v>
      </c>
      <c r="AL17" s="525"/>
      <c r="AM17" s="530">
        <v>0</v>
      </c>
      <c r="AN17" s="525"/>
      <c r="AO17" s="530">
        <v>0</v>
      </c>
      <c r="AP17" s="357"/>
      <c r="AQ17" s="360">
        <f t="shared" si="26"/>
        <v>0</v>
      </c>
      <c r="AR17" s="357"/>
      <c r="AS17" s="360">
        <f t="shared" si="0"/>
        <v>0</v>
      </c>
      <c r="AT17" s="357"/>
      <c r="AU17" s="360">
        <f t="shared" si="1"/>
        <v>0</v>
      </c>
      <c r="AV17" s="357"/>
      <c r="AW17" s="522">
        <f t="shared" si="2"/>
        <v>0</v>
      </c>
      <c r="AX17" s="353"/>
      <c r="AY17" s="814"/>
      <c r="AZ17" s="353"/>
      <c r="BA17" s="360">
        <f t="shared" si="30"/>
        <v>0</v>
      </c>
      <c r="BB17" s="360">
        <f t="shared" si="31"/>
        <v>0</v>
      </c>
      <c r="BC17" s="360">
        <f t="shared" si="32"/>
        <v>0</v>
      </c>
      <c r="BD17" s="509" t="str">
        <f t="shared" si="24"/>
        <v/>
      </c>
      <c r="BE17" s="353"/>
      <c r="BF17" s="510">
        <f t="shared" si="3"/>
        <v>8</v>
      </c>
      <c r="BG17" s="511" t="str">
        <f t="shared" si="4"/>
        <v>Kelly Kelsey</v>
      </c>
      <c r="BH17" s="522">
        <f t="shared" si="5"/>
        <v>0</v>
      </c>
      <c r="BI17" s="522">
        <f t="shared" si="6"/>
        <v>0</v>
      </c>
      <c r="BJ17" s="522">
        <f t="shared" si="7"/>
        <v>0</v>
      </c>
      <c r="BK17" s="522">
        <f t="shared" si="8"/>
        <v>0</v>
      </c>
      <c r="BL17" s="522">
        <f t="shared" si="8"/>
        <v>0</v>
      </c>
      <c r="BM17" s="522">
        <f t="shared" si="33"/>
        <v>0</v>
      </c>
      <c r="BN17" s="522">
        <f t="shared" si="9"/>
        <v>0</v>
      </c>
      <c r="BO17" s="522">
        <f t="shared" si="10"/>
        <v>0</v>
      </c>
      <c r="BP17" s="523"/>
      <c r="BQ17" s="522">
        <f t="shared" si="11"/>
        <v>0</v>
      </c>
      <c r="BR17" s="522">
        <f t="shared" si="12"/>
        <v>0</v>
      </c>
      <c r="BS17" s="522">
        <f t="shared" si="13"/>
        <v>0</v>
      </c>
      <c r="BT17" s="522">
        <f t="shared" si="14"/>
        <v>0</v>
      </c>
      <c r="BU17" s="522">
        <f t="shared" si="15"/>
        <v>0</v>
      </c>
      <c r="BV17" s="523"/>
      <c r="BW17" s="524">
        <f t="shared" si="16"/>
        <v>0</v>
      </c>
      <c r="BX17" s="514" t="str">
        <f t="shared" si="17"/>
        <v>n/a</v>
      </c>
      <c r="BY17" s="515"/>
      <c r="BZ17" s="516"/>
      <c r="CA17" s="517" t="s">
        <v>141</v>
      </c>
      <c r="CB17" s="535"/>
      <c r="CC17" s="518">
        <f>IFERROR(VLOOKUP(CONCATENATE($CA17,$CB17),'Benefit Cost_2023'!$D$4:$J$61,3,FALSE),0)+IFERROR(VLOOKUP(CONCATENATE($CA17,$CB17),'Benefit Cost_2023'!$D$4:$J$61,4,FALSE),0)</f>
        <v>0</v>
      </c>
      <c r="CD17" s="519">
        <f t="shared" si="34"/>
        <v>0</v>
      </c>
      <c r="CE17" s="353"/>
      <c r="CF17" s="535"/>
      <c r="CG17" s="518">
        <f>IFERROR(VLOOKUP(CONCATENATE("Dental",$CF17),'Benefit Cost_2023'!$D$4:$M$61,3,FALSE),0)</f>
        <v>0</v>
      </c>
      <c r="CH17" s="519">
        <f t="shared" si="35"/>
        <v>0</v>
      </c>
      <c r="CI17" s="353"/>
      <c r="CJ17" s="535"/>
      <c r="CK17" s="518">
        <f>IFERROR(VLOOKUP(CONCATENATE("Vision",CJ17),'Benefit Cost_2023'!$D$4:$M$61,3,FALSE),0)</f>
        <v>0</v>
      </c>
      <c r="CL17" s="519">
        <f t="shared" si="36"/>
        <v>0</v>
      </c>
      <c r="CM17" s="353"/>
      <c r="CN17" s="520">
        <f t="shared" si="20"/>
        <v>0</v>
      </c>
      <c r="CO17" s="520">
        <f t="shared" si="21"/>
        <v>0</v>
      </c>
      <c r="CP17" s="520">
        <f t="shared" si="22"/>
        <v>0</v>
      </c>
      <c r="CQ17" s="520">
        <f t="shared" si="37"/>
        <v>0</v>
      </c>
    </row>
    <row r="18" spans="1:96" s="240" customFormat="1" ht="14.65" customHeight="1">
      <c r="A18"/>
      <c r="B18" s="510">
        <f t="shared" si="38"/>
        <v>9</v>
      </c>
      <c r="C18" s="543" t="s">
        <v>263</v>
      </c>
      <c r="D18" s="544"/>
      <c r="E18" s="543" t="s">
        <v>246</v>
      </c>
      <c r="F18" s="357"/>
      <c r="G18" s="545" t="s">
        <v>247</v>
      </c>
      <c r="H18" s="357"/>
      <c r="I18" s="546"/>
      <c r="J18" s="357"/>
      <c r="K18" s="546">
        <v>40</v>
      </c>
      <c r="L18" s="357"/>
      <c r="M18" s="547"/>
      <c r="N18" s="357"/>
      <c r="O18" s="548" t="str">
        <f t="shared" ca="1" si="27"/>
        <v/>
      </c>
      <c r="P18" s="357"/>
      <c r="Q18" s="547">
        <v>43333</v>
      </c>
      <c r="R18" s="357"/>
      <c r="S18" s="548">
        <f t="shared" ca="1" si="28"/>
        <v>4.6151742993848259</v>
      </c>
      <c r="T18" s="357"/>
      <c r="U18" s="547"/>
      <c r="V18" s="357"/>
      <c r="W18" s="543" t="s">
        <v>243</v>
      </c>
      <c r="X18" s="357"/>
      <c r="Y18" s="804">
        <f t="shared" si="25"/>
        <v>27.714903846153845</v>
      </c>
      <c r="Z18" s="525"/>
      <c r="AA18" s="527">
        <v>0</v>
      </c>
      <c r="AB18" s="528"/>
      <c r="AC18" s="527">
        <v>57647</v>
      </c>
      <c r="AD18" s="525"/>
      <c r="AE18" s="527">
        <v>0</v>
      </c>
      <c r="AF18" s="529"/>
      <c r="AG18" s="527">
        <v>0</v>
      </c>
      <c r="AH18" s="521"/>
      <c r="AI18" s="522">
        <f t="shared" si="29"/>
        <v>57647</v>
      </c>
      <c r="AJ18" s="357"/>
      <c r="AK18" s="530">
        <v>0</v>
      </c>
      <c r="AL18" s="525"/>
      <c r="AM18" s="530">
        <v>0</v>
      </c>
      <c r="AN18" s="525"/>
      <c r="AO18" s="530">
        <v>0</v>
      </c>
      <c r="AP18" s="357"/>
      <c r="AQ18" s="360">
        <f t="shared" si="26"/>
        <v>57647</v>
      </c>
      <c r="AR18" s="357"/>
      <c r="AS18" s="360">
        <f t="shared" si="0"/>
        <v>0</v>
      </c>
      <c r="AT18" s="357"/>
      <c r="AU18" s="360">
        <f t="shared" si="1"/>
        <v>0</v>
      </c>
      <c r="AV18" s="357"/>
      <c r="AW18" s="522">
        <f t="shared" si="2"/>
        <v>57647</v>
      </c>
      <c r="AX18" s="353"/>
      <c r="AY18" s="814"/>
      <c r="AZ18" s="353"/>
      <c r="BA18" s="360">
        <f t="shared" si="30"/>
        <v>13588.370699999999</v>
      </c>
      <c r="BB18" s="360">
        <f t="shared" si="31"/>
        <v>4455.4955</v>
      </c>
      <c r="BC18" s="360">
        <f t="shared" si="32"/>
        <v>18043.8662</v>
      </c>
      <c r="BD18" s="509">
        <f t="shared" si="24"/>
        <v>0.31300616163894046</v>
      </c>
      <c r="BE18" s="353"/>
      <c r="BF18" s="510">
        <f t="shared" si="3"/>
        <v>9</v>
      </c>
      <c r="BG18" s="511" t="str">
        <f t="shared" si="4"/>
        <v>Angie Mercado</v>
      </c>
      <c r="BH18" s="522">
        <f t="shared" si="5"/>
        <v>10218.4488</v>
      </c>
      <c r="BI18" s="522">
        <f t="shared" si="6"/>
        <v>458.64</v>
      </c>
      <c r="BJ18" s="522">
        <f t="shared" si="7"/>
        <v>71.52</v>
      </c>
      <c r="BK18" s="522">
        <f t="shared" si="8"/>
        <v>253.64680000000001</v>
      </c>
      <c r="BL18" s="522">
        <f t="shared" si="8"/>
        <v>190.23510000000002</v>
      </c>
      <c r="BM18" s="522">
        <f t="shared" si="33"/>
        <v>90</v>
      </c>
      <c r="BN18" s="522">
        <f t="shared" si="9"/>
        <v>2305.88</v>
      </c>
      <c r="BO18" s="522">
        <f t="shared" si="10"/>
        <v>13588.370699999999</v>
      </c>
      <c r="BP18" s="523"/>
      <c r="BQ18" s="522">
        <f t="shared" si="11"/>
        <v>3574.114</v>
      </c>
      <c r="BR18" s="522">
        <f t="shared" si="12"/>
        <v>835.88150000000007</v>
      </c>
      <c r="BS18" s="522">
        <f t="shared" si="13"/>
        <v>45.5</v>
      </c>
      <c r="BT18" s="522">
        <f t="shared" si="14"/>
        <v>0</v>
      </c>
      <c r="BU18" s="522">
        <f t="shared" si="15"/>
        <v>4455.4955</v>
      </c>
      <c r="BV18" s="523"/>
      <c r="BW18" s="524">
        <f t="shared" si="16"/>
        <v>18043.8662</v>
      </c>
      <c r="BX18" s="514">
        <f t="shared" si="17"/>
        <v>0.31300616163894046</v>
      </c>
      <c r="BY18" s="515"/>
      <c r="BZ18" s="516"/>
      <c r="CA18" s="517" t="s">
        <v>141</v>
      </c>
      <c r="CB18" s="535" t="s">
        <v>142</v>
      </c>
      <c r="CC18" s="518">
        <f>IFERROR(VLOOKUP(CONCATENATE($CA18,$CB18),'Benefit Cost_2023'!$D$4:$J$61,3,FALSE),0)+IFERROR(VLOOKUP(CONCATENATE($CA18,$CB18),'Benefit Cost_2023'!$D$4:$J$61,4,FALSE),0)</f>
        <v>851.53740000000005</v>
      </c>
      <c r="CD18" s="519">
        <f t="shared" si="34"/>
        <v>10218.4488</v>
      </c>
      <c r="CE18" s="353"/>
      <c r="CF18" s="535" t="s">
        <v>142</v>
      </c>
      <c r="CG18" s="518">
        <f>IFERROR(VLOOKUP(CONCATENATE("Dental",$CF18),'Benefit Cost_2023'!$D$4:$M$61,3,FALSE),0)</f>
        <v>38.22</v>
      </c>
      <c r="CH18" s="519">
        <f t="shared" si="35"/>
        <v>458.64</v>
      </c>
      <c r="CI18" s="353"/>
      <c r="CJ18" s="535" t="str">
        <f t="shared" si="19"/>
        <v>Employee</v>
      </c>
      <c r="CK18" s="518">
        <f>IFERROR(VLOOKUP(CONCATENATE("Vision",CJ18),'Benefit Cost_2023'!$D$4:$M$61,3,FALSE),0)</f>
        <v>5.96</v>
      </c>
      <c r="CL18" s="519">
        <f t="shared" si="36"/>
        <v>71.52</v>
      </c>
      <c r="CM18" s="353"/>
      <c r="CN18" s="520">
        <f t="shared" si="20"/>
        <v>10218.4488</v>
      </c>
      <c r="CO18" s="520">
        <f t="shared" si="21"/>
        <v>458.64</v>
      </c>
      <c r="CP18" s="520">
        <f t="shared" si="22"/>
        <v>71.52</v>
      </c>
      <c r="CQ18" s="520">
        <f t="shared" si="37"/>
        <v>10748.6088</v>
      </c>
    </row>
    <row r="19" spans="1:96" s="240" customFormat="1" ht="14.65" customHeight="1">
      <c r="A19"/>
      <c r="B19" s="510">
        <f t="shared" si="38"/>
        <v>10</v>
      </c>
      <c r="C19" s="543" t="s">
        <v>264</v>
      </c>
      <c r="D19" s="544"/>
      <c r="E19" s="543" t="s">
        <v>270</v>
      </c>
      <c r="F19" s="357"/>
      <c r="G19" s="545" t="s">
        <v>273</v>
      </c>
      <c r="H19" s="357"/>
      <c r="I19" s="546"/>
      <c r="J19" s="357"/>
      <c r="K19" s="546">
        <v>40</v>
      </c>
      <c r="L19" s="357"/>
      <c r="M19" s="547"/>
      <c r="N19" s="357"/>
      <c r="O19" s="548" t="str">
        <f t="shared" ca="1" si="27"/>
        <v/>
      </c>
      <c r="P19" s="357"/>
      <c r="Q19" s="547">
        <v>36739</v>
      </c>
      <c r="R19" s="357"/>
      <c r="S19" s="548">
        <f t="shared" ca="1" si="28"/>
        <v>22.643882433356119</v>
      </c>
      <c r="T19" s="357"/>
      <c r="U19" s="547"/>
      <c r="V19" s="357"/>
      <c r="W19" s="543" t="s">
        <v>115</v>
      </c>
      <c r="X19" s="357"/>
      <c r="Y19" s="804">
        <f t="shared" si="25"/>
        <v>0</v>
      </c>
      <c r="Z19" s="525"/>
      <c r="AA19" s="527">
        <v>0</v>
      </c>
      <c r="AB19" s="528"/>
      <c r="AC19" s="527">
        <v>0</v>
      </c>
      <c r="AD19" s="525"/>
      <c r="AE19" s="527">
        <v>194984</v>
      </c>
      <c r="AF19" s="529"/>
      <c r="AG19" s="527">
        <v>3000</v>
      </c>
      <c r="AH19" s="521"/>
      <c r="AI19" s="522">
        <f t="shared" si="29"/>
        <v>197984</v>
      </c>
      <c r="AJ19" s="357"/>
      <c r="AK19" s="530">
        <v>0</v>
      </c>
      <c r="AL19" s="525"/>
      <c r="AM19" s="530">
        <v>0</v>
      </c>
      <c r="AN19" s="525"/>
      <c r="AO19" s="530">
        <v>0</v>
      </c>
      <c r="AP19" s="357"/>
      <c r="AQ19" s="360">
        <f t="shared" si="26"/>
        <v>0</v>
      </c>
      <c r="AR19" s="357"/>
      <c r="AS19" s="360">
        <f t="shared" si="0"/>
        <v>194984</v>
      </c>
      <c r="AT19" s="357"/>
      <c r="AU19" s="360">
        <f t="shared" si="1"/>
        <v>3000</v>
      </c>
      <c r="AV19" s="357"/>
      <c r="AW19" s="522">
        <f t="shared" si="2"/>
        <v>197984</v>
      </c>
      <c r="AX19" s="353"/>
      <c r="AY19" s="814"/>
      <c r="AZ19" s="353"/>
      <c r="BA19" s="360">
        <f t="shared" si="30"/>
        <v>9533.8368000000009</v>
      </c>
      <c r="BB19" s="360">
        <f t="shared" si="31"/>
        <v>12848.668</v>
      </c>
      <c r="BC19" s="360">
        <f t="shared" si="32"/>
        <v>22382.504800000002</v>
      </c>
      <c r="BD19" s="509">
        <f t="shared" si="24"/>
        <v>0.11305208905770164</v>
      </c>
      <c r="BE19" s="353"/>
      <c r="BF19" s="510">
        <f t="shared" si="3"/>
        <v>10</v>
      </c>
      <c r="BG19" s="511" t="str">
        <f t="shared" si="4"/>
        <v>Nguyen Pham</v>
      </c>
      <c r="BH19" s="522">
        <f t="shared" si="5"/>
        <v>0</v>
      </c>
      <c r="BI19" s="522">
        <f t="shared" si="6"/>
        <v>0</v>
      </c>
      <c r="BJ19" s="522">
        <f t="shared" si="7"/>
        <v>0</v>
      </c>
      <c r="BK19" s="522">
        <f t="shared" si="8"/>
        <v>871.12959999999998</v>
      </c>
      <c r="BL19" s="522">
        <f t="shared" si="8"/>
        <v>653.34720000000004</v>
      </c>
      <c r="BM19" s="522">
        <f t="shared" si="33"/>
        <v>90</v>
      </c>
      <c r="BN19" s="522">
        <f t="shared" si="9"/>
        <v>7919.3600000000006</v>
      </c>
      <c r="BO19" s="522">
        <f t="shared" si="10"/>
        <v>9533.8368000000009</v>
      </c>
      <c r="BP19" s="523"/>
      <c r="BQ19" s="522">
        <f t="shared" si="11"/>
        <v>9932.4</v>
      </c>
      <c r="BR19" s="522">
        <f t="shared" si="12"/>
        <v>2870.768</v>
      </c>
      <c r="BS19" s="522">
        <f t="shared" si="13"/>
        <v>45.5</v>
      </c>
      <c r="BT19" s="522">
        <f t="shared" si="14"/>
        <v>0</v>
      </c>
      <c r="BU19" s="522">
        <f t="shared" si="15"/>
        <v>12848.668</v>
      </c>
      <c r="BV19" s="523"/>
      <c r="BW19" s="524">
        <f t="shared" si="16"/>
        <v>22382.504800000002</v>
      </c>
      <c r="BX19" s="514">
        <f t="shared" si="17"/>
        <v>0.11305208905770164</v>
      </c>
      <c r="BY19" s="515"/>
      <c r="BZ19" s="516"/>
      <c r="CA19" s="517" t="s">
        <v>141</v>
      </c>
      <c r="CB19" s="535"/>
      <c r="CC19" s="518">
        <f>IFERROR(VLOOKUP(CONCATENATE($CA19,$CB19),'Benefit Cost_2023'!$D$4:$J$61,3,FALSE),0)+IFERROR(VLOOKUP(CONCATENATE($CA19,$CB19),'Benefit Cost_2023'!$D$4:$J$61,4,FALSE),0)</f>
        <v>0</v>
      </c>
      <c r="CD19" s="519">
        <f t="shared" si="34"/>
        <v>0</v>
      </c>
      <c r="CE19" s="353"/>
      <c r="CF19" s="535"/>
      <c r="CG19" s="518">
        <f>IFERROR(VLOOKUP(CONCATENATE("Dental",$CF19),'Benefit Cost_2023'!$D$4:$M$61,3,FALSE),0)</f>
        <v>0</v>
      </c>
      <c r="CH19" s="519">
        <f t="shared" si="35"/>
        <v>0</v>
      </c>
      <c r="CI19" s="353"/>
      <c r="CJ19" s="535"/>
      <c r="CK19" s="518">
        <f>IFERROR(VLOOKUP(CONCATENATE("Vision",CJ19),'Benefit Cost_2023'!$D$4:$M$61,3,FALSE),0)</f>
        <v>0</v>
      </c>
      <c r="CL19" s="519">
        <f t="shared" si="36"/>
        <v>0</v>
      </c>
      <c r="CM19" s="353"/>
      <c r="CN19" s="520">
        <f t="shared" si="20"/>
        <v>0</v>
      </c>
      <c r="CO19" s="520">
        <f t="shared" si="21"/>
        <v>0</v>
      </c>
      <c r="CP19" s="520">
        <f t="shared" si="22"/>
        <v>0</v>
      </c>
      <c r="CQ19" s="520">
        <f t="shared" si="37"/>
        <v>0</v>
      </c>
    </row>
    <row r="20" spans="1:96" s="240" customFormat="1" ht="14.65" customHeight="1">
      <c r="A20"/>
      <c r="B20" s="510">
        <f t="shared" si="38"/>
        <v>11</v>
      </c>
      <c r="C20" s="543" t="s">
        <v>265</v>
      </c>
      <c r="D20" s="544"/>
      <c r="E20" s="543" t="s">
        <v>246</v>
      </c>
      <c r="F20" s="357"/>
      <c r="G20" s="545" t="s">
        <v>247</v>
      </c>
      <c r="H20" s="357"/>
      <c r="I20" s="546"/>
      <c r="J20" s="357"/>
      <c r="K20" s="546">
        <v>30</v>
      </c>
      <c r="L20" s="357"/>
      <c r="M20" s="547"/>
      <c r="N20" s="357"/>
      <c r="O20" s="548" t="str">
        <f t="shared" ca="1" si="27"/>
        <v/>
      </c>
      <c r="P20" s="357"/>
      <c r="Q20" s="547">
        <v>42836</v>
      </c>
      <c r="R20" s="357"/>
      <c r="S20" s="548">
        <f t="shared" ca="1" si="28"/>
        <v>5.9740259740259738</v>
      </c>
      <c r="T20" s="357"/>
      <c r="U20" s="547"/>
      <c r="V20" s="357"/>
      <c r="W20" s="543" t="s">
        <v>243</v>
      </c>
      <c r="X20" s="357"/>
      <c r="Y20" s="804">
        <f t="shared" si="25"/>
        <v>19.73076923076923</v>
      </c>
      <c r="Z20" s="525"/>
      <c r="AA20" s="527">
        <v>0</v>
      </c>
      <c r="AB20" s="528"/>
      <c r="AC20" s="527">
        <v>41040</v>
      </c>
      <c r="AD20" s="525"/>
      <c r="AE20" s="527">
        <v>0</v>
      </c>
      <c r="AF20" s="529"/>
      <c r="AG20" s="527">
        <v>0</v>
      </c>
      <c r="AH20" s="521"/>
      <c r="AI20" s="522">
        <f t="shared" si="29"/>
        <v>41040</v>
      </c>
      <c r="AJ20" s="357"/>
      <c r="AK20" s="530">
        <v>0</v>
      </c>
      <c r="AL20" s="525"/>
      <c r="AM20" s="530">
        <v>0</v>
      </c>
      <c r="AN20" s="525"/>
      <c r="AO20" s="530">
        <v>0</v>
      </c>
      <c r="AP20" s="357"/>
      <c r="AQ20" s="360">
        <f t="shared" si="26"/>
        <v>41040</v>
      </c>
      <c r="AR20" s="357"/>
      <c r="AS20" s="360">
        <f t="shared" si="0"/>
        <v>0</v>
      </c>
      <c r="AT20" s="357"/>
      <c r="AU20" s="360">
        <f t="shared" si="1"/>
        <v>0</v>
      </c>
      <c r="AV20" s="357"/>
      <c r="AW20" s="522">
        <f t="shared" si="2"/>
        <v>41040</v>
      </c>
      <c r="AX20" s="353"/>
      <c r="AY20" s="814"/>
      <c r="AZ20" s="353"/>
      <c r="BA20" s="360">
        <f t="shared" si="30"/>
        <v>2047.6080000000002</v>
      </c>
      <c r="BB20" s="360">
        <f t="shared" si="31"/>
        <v>3185.06</v>
      </c>
      <c r="BC20" s="360">
        <f t="shared" si="32"/>
        <v>5232.6679999999997</v>
      </c>
      <c r="BD20" s="509">
        <f t="shared" si="24"/>
        <v>0.12750165692007798</v>
      </c>
      <c r="BE20" s="353"/>
      <c r="BF20" s="510">
        <f t="shared" si="3"/>
        <v>11</v>
      </c>
      <c r="BG20" s="511" t="str">
        <f t="shared" si="4"/>
        <v>Emily Qumsieh</v>
      </c>
      <c r="BH20" s="522">
        <f t="shared" si="5"/>
        <v>0</v>
      </c>
      <c r="BI20" s="522">
        <f t="shared" si="6"/>
        <v>0</v>
      </c>
      <c r="BJ20" s="522">
        <f t="shared" si="7"/>
        <v>0</v>
      </c>
      <c r="BK20" s="522">
        <f t="shared" si="8"/>
        <v>180.57599999999999</v>
      </c>
      <c r="BL20" s="522">
        <f t="shared" si="8"/>
        <v>135.43199999999999</v>
      </c>
      <c r="BM20" s="522">
        <f t="shared" si="33"/>
        <v>90</v>
      </c>
      <c r="BN20" s="522">
        <f t="shared" si="9"/>
        <v>1641.6000000000001</v>
      </c>
      <c r="BO20" s="522">
        <f t="shared" si="10"/>
        <v>2047.6080000000002</v>
      </c>
      <c r="BP20" s="523"/>
      <c r="BQ20" s="522">
        <f t="shared" si="11"/>
        <v>2544.48</v>
      </c>
      <c r="BR20" s="522">
        <f t="shared" si="12"/>
        <v>595.08000000000004</v>
      </c>
      <c r="BS20" s="522">
        <f t="shared" si="13"/>
        <v>45.5</v>
      </c>
      <c r="BT20" s="522">
        <f t="shared" si="14"/>
        <v>0</v>
      </c>
      <c r="BU20" s="522">
        <f t="shared" si="15"/>
        <v>3185.06</v>
      </c>
      <c r="BV20" s="523"/>
      <c r="BW20" s="524">
        <f t="shared" si="16"/>
        <v>5232.6679999999997</v>
      </c>
      <c r="BX20" s="514">
        <f t="shared" si="17"/>
        <v>0.12750165692007798</v>
      </c>
      <c r="BY20" s="515"/>
      <c r="BZ20" s="516"/>
      <c r="CA20" s="517" t="s">
        <v>141</v>
      </c>
      <c r="CB20" s="535"/>
      <c r="CC20" s="518">
        <f>IFERROR(VLOOKUP(CONCATENATE($CA20,$CB20),'Benefit Cost_2023'!$D$4:$J$61,3,FALSE),0)+IFERROR(VLOOKUP(CONCATENATE($CA20,$CB20),'Benefit Cost_2023'!$D$4:$J$61,4,FALSE),0)</f>
        <v>0</v>
      </c>
      <c r="CD20" s="519">
        <f t="shared" si="34"/>
        <v>0</v>
      </c>
      <c r="CE20" s="353"/>
      <c r="CF20" s="535"/>
      <c r="CG20" s="518">
        <f>IFERROR(VLOOKUP(CONCATENATE("Dental",$CF20),'Benefit Cost_2023'!$D$4:$M$61,3,FALSE),0)</f>
        <v>0</v>
      </c>
      <c r="CH20" s="519">
        <f t="shared" si="35"/>
        <v>0</v>
      </c>
      <c r="CI20" s="353"/>
      <c r="CJ20" s="535"/>
      <c r="CK20" s="518">
        <f>IFERROR(VLOOKUP(CONCATENATE("Vision",CJ20),'Benefit Cost_2023'!$D$4:$M$61,3,FALSE),0)</f>
        <v>0</v>
      </c>
      <c r="CL20" s="519">
        <f t="shared" si="36"/>
        <v>0</v>
      </c>
      <c r="CM20" s="353"/>
      <c r="CN20" s="520">
        <f t="shared" si="20"/>
        <v>0</v>
      </c>
      <c r="CO20" s="520">
        <f t="shared" si="21"/>
        <v>0</v>
      </c>
      <c r="CP20" s="520">
        <f t="shared" si="22"/>
        <v>0</v>
      </c>
      <c r="CQ20" s="520">
        <f t="shared" si="37"/>
        <v>0</v>
      </c>
    </row>
    <row r="21" spans="1:96" s="240" customFormat="1" ht="14.65" customHeight="1">
      <c r="A21"/>
      <c r="B21" s="510">
        <f t="shared" si="38"/>
        <v>12</v>
      </c>
      <c r="C21" s="543" t="s">
        <v>266</v>
      </c>
      <c r="D21" s="544"/>
      <c r="E21" s="543" t="s">
        <v>271</v>
      </c>
      <c r="F21" s="357"/>
      <c r="G21" s="545" t="s">
        <v>247</v>
      </c>
      <c r="H21" s="357"/>
      <c r="I21" s="546"/>
      <c r="J21" s="357"/>
      <c r="K21" s="546">
        <v>20</v>
      </c>
      <c r="L21" s="357"/>
      <c r="M21" s="547"/>
      <c r="N21" s="357"/>
      <c r="O21" s="548" t="str">
        <f t="shared" ca="1" si="27"/>
        <v/>
      </c>
      <c r="P21" s="357"/>
      <c r="Q21" s="547">
        <v>40049</v>
      </c>
      <c r="R21" s="357"/>
      <c r="S21" s="548">
        <f t="shared" ca="1" si="28"/>
        <v>13.593984962406015</v>
      </c>
      <c r="T21" s="357"/>
      <c r="U21" s="547"/>
      <c r="V21" s="357"/>
      <c r="W21" s="543" t="s">
        <v>243</v>
      </c>
      <c r="X21" s="357"/>
      <c r="Y21" s="804">
        <f t="shared" si="25"/>
        <v>27.365384615384617</v>
      </c>
      <c r="Z21" s="525"/>
      <c r="AA21" s="527">
        <v>0</v>
      </c>
      <c r="AB21" s="528"/>
      <c r="AC21" s="527">
        <v>56920</v>
      </c>
      <c r="AD21" s="525"/>
      <c r="AE21" s="527">
        <v>0</v>
      </c>
      <c r="AF21" s="529"/>
      <c r="AG21" s="527">
        <v>1750</v>
      </c>
      <c r="AH21" s="521"/>
      <c r="AI21" s="522">
        <f t="shared" si="29"/>
        <v>58670</v>
      </c>
      <c r="AJ21" s="357"/>
      <c r="AK21" s="530">
        <v>0</v>
      </c>
      <c r="AL21" s="525"/>
      <c r="AM21" s="530">
        <v>0</v>
      </c>
      <c r="AN21" s="525"/>
      <c r="AO21" s="530">
        <v>0</v>
      </c>
      <c r="AP21" s="357"/>
      <c r="AQ21" s="360">
        <f t="shared" si="26"/>
        <v>56920</v>
      </c>
      <c r="AR21" s="357"/>
      <c r="AS21" s="360">
        <f t="shared" si="0"/>
        <v>0</v>
      </c>
      <c r="AT21" s="357"/>
      <c r="AU21" s="360">
        <f t="shared" si="1"/>
        <v>1750</v>
      </c>
      <c r="AV21" s="357"/>
      <c r="AW21" s="522">
        <f t="shared" si="2"/>
        <v>58670</v>
      </c>
      <c r="AX21" s="353"/>
      <c r="AY21" s="814"/>
      <c r="AZ21" s="353"/>
      <c r="BA21" s="360">
        <f t="shared" si="30"/>
        <v>2888.5590000000002</v>
      </c>
      <c r="BB21" s="360">
        <f t="shared" si="31"/>
        <v>4533.7550000000001</v>
      </c>
      <c r="BC21" s="360">
        <f t="shared" si="32"/>
        <v>7422.3140000000003</v>
      </c>
      <c r="BD21" s="509">
        <f t="shared" si="24"/>
        <v>0.12650952786773478</v>
      </c>
      <c r="BE21" s="353"/>
      <c r="BF21" s="510">
        <f t="shared" si="3"/>
        <v>12</v>
      </c>
      <c r="BG21" s="511" t="str">
        <f t="shared" si="4"/>
        <v>Autumn Shumate</v>
      </c>
      <c r="BH21" s="522">
        <f t="shared" si="5"/>
        <v>0</v>
      </c>
      <c r="BI21" s="522">
        <f t="shared" si="6"/>
        <v>0</v>
      </c>
      <c r="BJ21" s="522">
        <f t="shared" si="7"/>
        <v>0</v>
      </c>
      <c r="BK21" s="522">
        <f t="shared" si="8"/>
        <v>258.14800000000002</v>
      </c>
      <c r="BL21" s="522">
        <f t="shared" si="8"/>
        <v>193.61100000000002</v>
      </c>
      <c r="BM21" s="522">
        <f t="shared" si="33"/>
        <v>90</v>
      </c>
      <c r="BN21" s="522">
        <f t="shared" si="9"/>
        <v>2346.8000000000002</v>
      </c>
      <c r="BO21" s="522">
        <f t="shared" si="10"/>
        <v>2888.5590000000002</v>
      </c>
      <c r="BP21" s="523"/>
      <c r="BQ21" s="522">
        <f t="shared" si="11"/>
        <v>3637.54</v>
      </c>
      <c r="BR21" s="522">
        <f t="shared" si="12"/>
        <v>850.71500000000003</v>
      </c>
      <c r="BS21" s="522">
        <f t="shared" si="13"/>
        <v>45.5</v>
      </c>
      <c r="BT21" s="522">
        <f t="shared" si="14"/>
        <v>0</v>
      </c>
      <c r="BU21" s="522">
        <f t="shared" si="15"/>
        <v>4533.7550000000001</v>
      </c>
      <c r="BV21" s="523"/>
      <c r="BW21" s="524">
        <f t="shared" si="16"/>
        <v>7422.3140000000003</v>
      </c>
      <c r="BX21" s="514">
        <f t="shared" si="17"/>
        <v>0.12650952786773478</v>
      </c>
      <c r="BY21" s="515"/>
      <c r="BZ21" s="516"/>
      <c r="CA21" s="517" t="s">
        <v>141</v>
      </c>
      <c r="CB21" s="535"/>
      <c r="CC21" s="518">
        <f>IFERROR(VLOOKUP(CONCATENATE($CA21,$CB21),'Benefit Cost_2023'!$D$4:$J$61,3,FALSE),0)+IFERROR(VLOOKUP(CONCATENATE($CA21,$CB21),'Benefit Cost_2023'!$D$4:$J$61,4,FALSE),0)</f>
        <v>0</v>
      </c>
      <c r="CD21" s="519">
        <f t="shared" si="34"/>
        <v>0</v>
      </c>
      <c r="CE21" s="353"/>
      <c r="CF21" s="535"/>
      <c r="CG21" s="518">
        <f>IFERROR(VLOOKUP(CONCATENATE("Dental",$CF21),'Benefit Cost_2023'!$D$4:$M$61,3,FALSE),0)</f>
        <v>0</v>
      </c>
      <c r="CH21" s="519">
        <f t="shared" si="35"/>
        <v>0</v>
      </c>
      <c r="CI21" s="353"/>
      <c r="CJ21" s="535"/>
      <c r="CK21" s="518">
        <f>IFERROR(VLOOKUP(CONCATENATE("Vision",CJ21),'Benefit Cost_2023'!$D$4:$M$61,3,FALSE),0)</f>
        <v>0</v>
      </c>
      <c r="CL21" s="519">
        <f t="shared" si="36"/>
        <v>0</v>
      </c>
      <c r="CM21" s="353"/>
      <c r="CN21" s="520">
        <f t="shared" si="20"/>
        <v>0</v>
      </c>
      <c r="CO21" s="520">
        <f t="shared" si="21"/>
        <v>0</v>
      </c>
      <c r="CP21" s="520">
        <f t="shared" si="22"/>
        <v>0</v>
      </c>
      <c r="CQ21" s="520">
        <f t="shared" si="37"/>
        <v>0</v>
      </c>
    </row>
    <row r="22" spans="1:96" s="240" customFormat="1" ht="14.65" customHeight="1">
      <c r="A22"/>
      <c r="B22" s="510">
        <f>B21+1</f>
        <v>13</v>
      </c>
      <c r="C22" s="543" t="s">
        <v>267</v>
      </c>
      <c r="D22" s="544"/>
      <c r="E22" s="543" t="s">
        <v>272</v>
      </c>
      <c r="F22" s="357"/>
      <c r="G22" s="545" t="s">
        <v>247</v>
      </c>
      <c r="H22" s="357"/>
      <c r="I22" s="546"/>
      <c r="J22" s="357"/>
      <c r="K22" s="546">
        <v>40</v>
      </c>
      <c r="L22" s="357"/>
      <c r="M22" s="547"/>
      <c r="N22" s="357"/>
      <c r="O22" s="548" t="str">
        <f t="shared" ref="O22:O24" ca="1" si="39">IF(M22="","",(TODAY()-M22)/365.75)</f>
        <v/>
      </c>
      <c r="P22" s="357"/>
      <c r="Q22" s="547">
        <v>43872</v>
      </c>
      <c r="R22" s="357"/>
      <c r="S22" s="548">
        <f ca="1">IF(Q22="","",(TODAY()-Q22)/365.75)</f>
        <v>3.14149008885851</v>
      </c>
      <c r="T22" s="357"/>
      <c r="U22" s="547"/>
      <c r="V22" s="357"/>
      <c r="W22" s="543" t="s">
        <v>243</v>
      </c>
      <c r="X22" s="357"/>
      <c r="Y22" s="804">
        <f t="shared" si="25"/>
        <v>0</v>
      </c>
      <c r="Z22" s="525"/>
      <c r="AA22" s="527">
        <v>0</v>
      </c>
      <c r="AB22" s="528"/>
      <c r="AC22" s="527">
        <v>0</v>
      </c>
      <c r="AD22" s="525"/>
      <c r="AE22" s="527">
        <v>0</v>
      </c>
      <c r="AF22" s="529"/>
      <c r="AG22" s="527">
        <v>3500</v>
      </c>
      <c r="AH22" s="521"/>
      <c r="AI22" s="522">
        <f t="shared" ref="AI22:AI24" si="40">+SUM(AC22:AG22)</f>
        <v>3500</v>
      </c>
      <c r="AJ22" s="357"/>
      <c r="AK22" s="530">
        <v>0</v>
      </c>
      <c r="AL22" s="525"/>
      <c r="AM22" s="530">
        <v>0</v>
      </c>
      <c r="AN22" s="525"/>
      <c r="AO22" s="530">
        <v>0</v>
      </c>
      <c r="AP22" s="357"/>
      <c r="AQ22" s="360">
        <f t="shared" si="26"/>
        <v>0</v>
      </c>
      <c r="AR22" s="357"/>
      <c r="AS22" s="360">
        <f t="shared" si="0"/>
        <v>0</v>
      </c>
      <c r="AT22" s="357"/>
      <c r="AU22" s="360">
        <f t="shared" si="1"/>
        <v>3500</v>
      </c>
      <c r="AV22" s="357"/>
      <c r="AW22" s="522">
        <f t="shared" si="2"/>
        <v>3500</v>
      </c>
      <c r="AX22" s="353"/>
      <c r="AY22" s="814"/>
      <c r="AZ22" s="353"/>
      <c r="BA22" s="360">
        <f>BO22</f>
        <v>256.95</v>
      </c>
      <c r="BB22" s="360">
        <f>BU22</f>
        <v>290.5</v>
      </c>
      <c r="BC22" s="360">
        <f>BA22+BB22</f>
        <v>547.45000000000005</v>
      </c>
      <c r="BD22" s="509">
        <f t="shared" si="24"/>
        <v>0.15641428571428573</v>
      </c>
      <c r="BE22" s="353"/>
      <c r="BF22" s="510">
        <f t="shared" si="3"/>
        <v>13</v>
      </c>
      <c r="BG22" s="511" t="str">
        <f t="shared" si="4"/>
        <v>Jennifer Eads</v>
      </c>
      <c r="BH22" s="522">
        <f t="shared" si="5"/>
        <v>0</v>
      </c>
      <c r="BI22" s="522">
        <f t="shared" si="6"/>
        <v>0</v>
      </c>
      <c r="BJ22" s="522">
        <f t="shared" si="7"/>
        <v>0</v>
      </c>
      <c r="BK22" s="522">
        <f t="shared" si="8"/>
        <v>15.4</v>
      </c>
      <c r="BL22" s="522">
        <f t="shared" si="8"/>
        <v>11.55</v>
      </c>
      <c r="BM22" s="522">
        <f>IF($AW22=0,0,7.5*12)</f>
        <v>90</v>
      </c>
      <c r="BN22" s="522">
        <f t="shared" si="9"/>
        <v>140</v>
      </c>
      <c r="BO22" s="522">
        <f t="shared" si="10"/>
        <v>256.95</v>
      </c>
      <c r="BP22" s="523"/>
      <c r="BQ22" s="522">
        <f t="shared" si="11"/>
        <v>217</v>
      </c>
      <c r="BR22" s="522">
        <f t="shared" si="12"/>
        <v>50.75</v>
      </c>
      <c r="BS22" s="522">
        <f t="shared" si="13"/>
        <v>22.75</v>
      </c>
      <c r="BT22" s="522">
        <f t="shared" si="14"/>
        <v>0</v>
      </c>
      <c r="BU22" s="522">
        <f t="shared" si="15"/>
        <v>290.5</v>
      </c>
      <c r="BV22" s="523"/>
      <c r="BW22" s="524">
        <f t="shared" si="16"/>
        <v>547.45000000000005</v>
      </c>
      <c r="BX22" s="514">
        <f t="shared" si="17"/>
        <v>0.15641428571428573</v>
      </c>
      <c r="BY22" s="515"/>
      <c r="BZ22" s="516"/>
      <c r="CA22" s="517" t="s">
        <v>141</v>
      </c>
      <c r="CB22" s="535"/>
      <c r="CC22" s="518">
        <f>IFERROR(VLOOKUP(CONCATENATE($CA22,$CB22),'Benefit Cost_2023'!$D$4:$J$61,3,FALSE),0)+IFERROR(VLOOKUP(CONCATENATE($CA22,$CB22),'Benefit Cost_2023'!$D$4:$J$61,4,FALSE),0)</f>
        <v>0</v>
      </c>
      <c r="CD22" s="519">
        <f>+CC22*12</f>
        <v>0</v>
      </c>
      <c r="CE22" s="353"/>
      <c r="CF22" s="535"/>
      <c r="CG22" s="518">
        <f>IFERROR(VLOOKUP(CONCATENATE("Dental",$CF22),'Benefit Cost_2023'!$D$4:$M$61,3,FALSE),0)</f>
        <v>0</v>
      </c>
      <c r="CH22" s="519">
        <f>+CG22*12</f>
        <v>0</v>
      </c>
      <c r="CI22" s="353"/>
      <c r="CJ22" s="535"/>
      <c r="CK22" s="518">
        <f>IFERROR(VLOOKUP(CONCATENATE("Vision",CJ22),'Benefit Cost_2023'!$D$4:$M$61,3,FALSE),0)</f>
        <v>0</v>
      </c>
      <c r="CL22" s="519">
        <f>+CK22*12</f>
        <v>0</v>
      </c>
      <c r="CM22" s="353"/>
      <c r="CN22" s="520">
        <f t="shared" si="20"/>
        <v>0</v>
      </c>
      <c r="CO22" s="520">
        <f t="shared" si="21"/>
        <v>0</v>
      </c>
      <c r="CP22" s="520">
        <f t="shared" si="22"/>
        <v>0</v>
      </c>
      <c r="CQ22" s="520">
        <f>+SUM(CN22:CP22)</f>
        <v>0</v>
      </c>
    </row>
    <row r="23" spans="1:96" s="240" customFormat="1" ht="14.65" customHeight="1">
      <c r="A23"/>
      <c r="B23" s="510">
        <f>+B22+1</f>
        <v>14</v>
      </c>
      <c r="C23" s="543"/>
      <c r="D23" s="544"/>
      <c r="E23" s="543"/>
      <c r="F23" s="357"/>
      <c r="G23" s="545"/>
      <c r="H23" s="357"/>
      <c r="I23" s="546"/>
      <c r="J23" s="357"/>
      <c r="K23" s="546"/>
      <c r="L23" s="357"/>
      <c r="M23" s="547"/>
      <c r="N23" s="357"/>
      <c r="O23" s="548" t="str">
        <f t="shared" ca="1" si="39"/>
        <v/>
      </c>
      <c r="P23" s="357"/>
      <c r="Q23" s="547"/>
      <c r="R23" s="357"/>
      <c r="S23" s="548" t="str">
        <f ca="1">IF(Q23="","",(TODAY()-Q23)/365.75)</f>
        <v/>
      </c>
      <c r="T23" s="357"/>
      <c r="U23" s="547"/>
      <c r="V23" s="357"/>
      <c r="W23" s="543"/>
      <c r="X23" s="357"/>
      <c r="Y23" s="804">
        <f t="shared" si="25"/>
        <v>0</v>
      </c>
      <c r="Z23" s="525"/>
      <c r="AA23" s="527">
        <v>0</v>
      </c>
      <c r="AB23" s="528"/>
      <c r="AC23" s="527">
        <v>0</v>
      </c>
      <c r="AD23" s="525"/>
      <c r="AE23" s="527">
        <v>0</v>
      </c>
      <c r="AF23" s="529"/>
      <c r="AG23" s="527">
        <v>0</v>
      </c>
      <c r="AH23" s="521"/>
      <c r="AI23" s="522">
        <f t="shared" si="40"/>
        <v>0</v>
      </c>
      <c r="AJ23" s="357"/>
      <c r="AK23" s="530">
        <v>0</v>
      </c>
      <c r="AL23" s="525"/>
      <c r="AM23" s="530">
        <v>0</v>
      </c>
      <c r="AN23" s="525"/>
      <c r="AO23" s="530">
        <v>0</v>
      </c>
      <c r="AP23" s="357"/>
      <c r="AQ23" s="360">
        <f t="shared" si="26"/>
        <v>0</v>
      </c>
      <c r="AR23" s="357"/>
      <c r="AS23" s="360">
        <f t="shared" si="0"/>
        <v>0</v>
      </c>
      <c r="AT23" s="357"/>
      <c r="AU23" s="360">
        <f t="shared" si="1"/>
        <v>0</v>
      </c>
      <c r="AV23" s="357"/>
      <c r="AW23" s="522">
        <f t="shared" si="2"/>
        <v>0</v>
      </c>
      <c r="AX23" s="353"/>
      <c r="AY23" s="814"/>
      <c r="AZ23" s="353"/>
      <c r="BA23" s="360">
        <f>BO23</f>
        <v>0</v>
      </c>
      <c r="BB23" s="360">
        <f>BU23</f>
        <v>0</v>
      </c>
      <c r="BC23" s="360">
        <f>BA23+BB23</f>
        <v>0</v>
      </c>
      <c r="BD23" s="509" t="str">
        <f t="shared" si="24"/>
        <v/>
      </c>
      <c r="BE23" s="353"/>
      <c r="BF23" s="510">
        <f t="shared" si="3"/>
        <v>14</v>
      </c>
      <c r="BG23" s="511">
        <f t="shared" si="4"/>
        <v>0</v>
      </c>
      <c r="BH23" s="522">
        <f t="shared" si="5"/>
        <v>0</v>
      </c>
      <c r="BI23" s="522">
        <f t="shared" si="6"/>
        <v>0</v>
      </c>
      <c r="BJ23" s="522">
        <f t="shared" si="7"/>
        <v>0</v>
      </c>
      <c r="BK23" s="522">
        <f t="shared" si="8"/>
        <v>0</v>
      </c>
      <c r="BL23" s="522">
        <f t="shared" si="8"/>
        <v>0</v>
      </c>
      <c r="BM23" s="522">
        <f>IF($AW23=0,0,7.5*12)</f>
        <v>0</v>
      </c>
      <c r="BN23" s="522">
        <f t="shared" si="9"/>
        <v>0</v>
      </c>
      <c r="BO23" s="522">
        <f t="shared" si="10"/>
        <v>0</v>
      </c>
      <c r="BP23" s="523"/>
      <c r="BQ23" s="522">
        <f t="shared" si="11"/>
        <v>0</v>
      </c>
      <c r="BR23" s="522">
        <f t="shared" si="12"/>
        <v>0</v>
      </c>
      <c r="BS23" s="522">
        <f t="shared" si="13"/>
        <v>0</v>
      </c>
      <c r="BT23" s="522">
        <f t="shared" si="14"/>
        <v>0</v>
      </c>
      <c r="BU23" s="522">
        <f t="shared" si="15"/>
        <v>0</v>
      </c>
      <c r="BV23" s="523"/>
      <c r="BW23" s="524">
        <f t="shared" si="16"/>
        <v>0</v>
      </c>
      <c r="BX23" s="514" t="str">
        <f t="shared" si="17"/>
        <v>n/a</v>
      </c>
      <c r="BY23" s="515"/>
      <c r="BZ23" s="516"/>
      <c r="CA23" s="517" t="s">
        <v>141</v>
      </c>
      <c r="CB23" s="535"/>
      <c r="CC23" s="518">
        <f>IFERROR(VLOOKUP(CONCATENATE($CA23,$CB23),'Benefit Cost_2023'!$D$4:$J$61,3,FALSE),0)+IFERROR(VLOOKUP(CONCATENATE($CA23,$CB23),'Benefit Cost_2023'!$D$4:$J$61,4,FALSE),0)</f>
        <v>0</v>
      </c>
      <c r="CD23" s="519">
        <f>+CC23*12</f>
        <v>0</v>
      </c>
      <c r="CE23" s="353"/>
      <c r="CF23" s="535">
        <f t="shared" si="18"/>
        <v>0</v>
      </c>
      <c r="CG23" s="518">
        <f>IFERROR(VLOOKUP(CONCATENATE("Dental",$CF23),'Benefit Cost_2023'!$D$4:$M$61,3,FALSE),0)</f>
        <v>0</v>
      </c>
      <c r="CH23" s="519">
        <f>+CG23*12</f>
        <v>0</v>
      </c>
      <c r="CI23" s="353"/>
      <c r="CJ23" s="535">
        <f t="shared" si="19"/>
        <v>0</v>
      </c>
      <c r="CK23" s="518">
        <f>IFERROR(VLOOKUP(CONCATENATE("Vision",CJ23),'Benefit Cost_2023'!$D$4:$M$61,3,FALSE),0)</f>
        <v>0</v>
      </c>
      <c r="CL23" s="519">
        <f>+CK23*12</f>
        <v>0</v>
      </c>
      <c r="CM23" s="353"/>
      <c r="CN23" s="520">
        <f t="shared" si="20"/>
        <v>0</v>
      </c>
      <c r="CO23" s="520">
        <f t="shared" si="21"/>
        <v>0</v>
      </c>
      <c r="CP23" s="520">
        <f t="shared" si="22"/>
        <v>0</v>
      </c>
      <c r="CQ23" s="520">
        <f>+SUM(CN23:CP23)</f>
        <v>0</v>
      </c>
    </row>
    <row r="24" spans="1:96" s="240" customFormat="1" ht="14.65" customHeight="1">
      <c r="A24"/>
      <c r="B24" s="510">
        <f>+B23+1</f>
        <v>15</v>
      </c>
      <c r="C24" s="543"/>
      <c r="D24" s="544"/>
      <c r="E24" s="543"/>
      <c r="F24" s="357"/>
      <c r="G24" s="545"/>
      <c r="H24" s="357"/>
      <c r="I24" s="546"/>
      <c r="J24" s="357"/>
      <c r="K24" s="546"/>
      <c r="L24" s="357"/>
      <c r="M24" s="547"/>
      <c r="N24" s="357"/>
      <c r="O24" s="548" t="str">
        <f t="shared" ca="1" si="39"/>
        <v/>
      </c>
      <c r="P24" s="357"/>
      <c r="Q24" s="547"/>
      <c r="R24" s="357"/>
      <c r="S24" s="548" t="str">
        <f ca="1">IF(Q24="","",(TODAY()-Q24)/365.75)</f>
        <v/>
      </c>
      <c r="T24" s="357"/>
      <c r="U24" s="547"/>
      <c r="V24" s="357"/>
      <c r="W24" s="543"/>
      <c r="X24" s="357"/>
      <c r="Y24" s="804">
        <f t="shared" si="25"/>
        <v>0</v>
      </c>
      <c r="Z24" s="525"/>
      <c r="AA24" s="527">
        <v>0</v>
      </c>
      <c r="AB24" s="528"/>
      <c r="AC24" s="527">
        <v>0</v>
      </c>
      <c r="AD24" s="525"/>
      <c r="AE24" s="527">
        <v>0</v>
      </c>
      <c r="AF24" s="529"/>
      <c r="AG24" s="527">
        <v>0</v>
      </c>
      <c r="AH24" s="521"/>
      <c r="AI24" s="522">
        <f t="shared" si="40"/>
        <v>0</v>
      </c>
      <c r="AJ24" s="357"/>
      <c r="AK24" s="530">
        <v>0</v>
      </c>
      <c r="AL24" s="525"/>
      <c r="AM24" s="530">
        <v>0</v>
      </c>
      <c r="AN24" s="525"/>
      <c r="AO24" s="530">
        <v>0</v>
      </c>
      <c r="AP24" s="357"/>
      <c r="AQ24" s="360">
        <f t="shared" si="26"/>
        <v>0</v>
      </c>
      <c r="AR24" s="357"/>
      <c r="AS24" s="360">
        <f t="shared" si="0"/>
        <v>0</v>
      </c>
      <c r="AT24" s="357"/>
      <c r="AU24" s="360">
        <f t="shared" si="1"/>
        <v>0</v>
      </c>
      <c r="AV24" s="357"/>
      <c r="AW24" s="522">
        <f t="shared" si="2"/>
        <v>0</v>
      </c>
      <c r="AX24" s="353"/>
      <c r="AY24" s="814"/>
      <c r="AZ24" s="353"/>
      <c r="BA24" s="360">
        <f>BO24</f>
        <v>0</v>
      </c>
      <c r="BB24" s="360">
        <f>BU24</f>
        <v>0</v>
      </c>
      <c r="BC24" s="360">
        <f>BA24+BB24</f>
        <v>0</v>
      </c>
      <c r="BD24" s="509" t="str">
        <f t="shared" si="24"/>
        <v/>
      </c>
      <c r="BE24" s="353"/>
      <c r="BF24" s="510">
        <f t="shared" si="3"/>
        <v>15</v>
      </c>
      <c r="BG24" s="511">
        <f t="shared" si="4"/>
        <v>0</v>
      </c>
      <c r="BH24" s="522">
        <f t="shared" si="5"/>
        <v>0</v>
      </c>
      <c r="BI24" s="522">
        <f t="shared" si="6"/>
        <v>0</v>
      </c>
      <c r="BJ24" s="522">
        <f t="shared" si="7"/>
        <v>0</v>
      </c>
      <c r="BK24" s="522">
        <f t="shared" si="8"/>
        <v>0</v>
      </c>
      <c r="BL24" s="522">
        <f t="shared" si="8"/>
        <v>0</v>
      </c>
      <c r="BM24" s="522">
        <f>IF($AW24=0,0,7.5*12)</f>
        <v>0</v>
      </c>
      <c r="BN24" s="522">
        <f t="shared" si="9"/>
        <v>0</v>
      </c>
      <c r="BO24" s="522">
        <f t="shared" si="10"/>
        <v>0</v>
      </c>
      <c r="BP24" s="523"/>
      <c r="BQ24" s="522">
        <f t="shared" si="11"/>
        <v>0</v>
      </c>
      <c r="BR24" s="522">
        <f t="shared" si="12"/>
        <v>0</v>
      </c>
      <c r="BS24" s="522">
        <f t="shared" si="13"/>
        <v>0</v>
      </c>
      <c r="BT24" s="522">
        <f t="shared" si="14"/>
        <v>0</v>
      </c>
      <c r="BU24" s="522">
        <f t="shared" si="15"/>
        <v>0</v>
      </c>
      <c r="BV24" s="523"/>
      <c r="BW24" s="524">
        <f t="shared" si="16"/>
        <v>0</v>
      </c>
      <c r="BX24" s="514" t="str">
        <f t="shared" si="17"/>
        <v>n/a</v>
      </c>
      <c r="BY24" s="515"/>
      <c r="BZ24" s="516"/>
      <c r="CA24" s="517" t="s">
        <v>141</v>
      </c>
      <c r="CB24" s="535"/>
      <c r="CC24" s="518">
        <f>IFERROR(VLOOKUP(CONCATENATE($CA24,$CB24),'Benefit Cost_2023'!$D$4:$J$61,3,FALSE),0)+IFERROR(VLOOKUP(CONCATENATE($CA24,$CB24),'Benefit Cost_2023'!$D$4:$J$61,4,FALSE),0)</f>
        <v>0</v>
      </c>
      <c r="CD24" s="519">
        <f>+CC24*12</f>
        <v>0</v>
      </c>
      <c r="CE24" s="353"/>
      <c r="CF24" s="535">
        <f t="shared" si="18"/>
        <v>0</v>
      </c>
      <c r="CG24" s="518">
        <f>IFERROR(VLOOKUP(CONCATENATE("Dental",$CF24),'Benefit Cost_2023'!$D$4:$M$61,3,FALSE),0)</f>
        <v>0</v>
      </c>
      <c r="CH24" s="519">
        <f>+CG24*12</f>
        <v>0</v>
      </c>
      <c r="CI24" s="353"/>
      <c r="CJ24" s="535">
        <f t="shared" si="19"/>
        <v>0</v>
      </c>
      <c r="CK24" s="518">
        <f>IFERROR(VLOOKUP(CONCATENATE("Vision",CJ24),'Benefit Cost_2023'!$D$4:$M$61,3,FALSE),0)</f>
        <v>0</v>
      </c>
      <c r="CL24" s="519">
        <f>+CK24*12</f>
        <v>0</v>
      </c>
      <c r="CM24" s="353"/>
      <c r="CN24" s="520">
        <f t="shared" si="20"/>
        <v>0</v>
      </c>
      <c r="CO24" s="520">
        <f t="shared" si="21"/>
        <v>0</v>
      </c>
      <c r="CP24" s="520">
        <f t="shared" si="22"/>
        <v>0</v>
      </c>
      <c r="CQ24" s="520">
        <f>+SUM(CN24:CP24)</f>
        <v>0</v>
      </c>
    </row>
    <row r="25" spans="1:96" s="2" customFormat="1" ht="8.25" customHeight="1">
      <c r="A25"/>
      <c r="B25" s="349"/>
      <c r="C25" s="343"/>
      <c r="D25" s="227"/>
      <c r="E25" s="343"/>
      <c r="F25" s="115"/>
      <c r="G25" s="17"/>
      <c r="H25" s="115"/>
      <c r="I25" s="17"/>
      <c r="J25" s="115"/>
      <c r="K25" s="17"/>
      <c r="L25" s="115"/>
      <c r="M25" s="344"/>
      <c r="N25" s="115"/>
      <c r="O25" s="345"/>
      <c r="P25" s="115"/>
      <c r="Q25" s="344"/>
      <c r="R25" s="115"/>
      <c r="S25" s="345"/>
      <c r="T25" s="115"/>
      <c r="U25" s="344"/>
      <c r="V25" s="115"/>
      <c r="W25" s="343"/>
      <c r="X25" s="115"/>
      <c r="Y25" s="369"/>
      <c r="Z25" s="115"/>
      <c r="AA25" s="40"/>
      <c r="AB25" s="115"/>
      <c r="AC25" s="40"/>
      <c r="AD25" s="115"/>
      <c r="AE25" s="40"/>
      <c r="AF25" s="43"/>
      <c r="AG25" s="40"/>
      <c r="AH25" s="43"/>
      <c r="AI25" s="358"/>
      <c r="AJ25" s="115"/>
      <c r="AK25" s="542"/>
      <c r="AL25" s="115"/>
      <c r="AM25" s="542"/>
      <c r="AN25" s="115"/>
      <c r="AO25" s="542"/>
      <c r="AP25" s="115"/>
      <c r="AQ25" s="360"/>
      <c r="AR25" s="115"/>
      <c r="AS25" s="411"/>
      <c r="AT25" s="115"/>
      <c r="AU25" s="359"/>
      <c r="AV25" s="115"/>
      <c r="AW25" s="44"/>
      <c r="AX25" s="249"/>
      <c r="AY25" s="3"/>
      <c r="AZ25" s="250"/>
      <c r="BA25" s="359"/>
      <c r="BB25" s="359"/>
      <c r="BC25" s="359"/>
      <c r="BD25" s="348"/>
      <c r="BE25" s="250"/>
      <c r="BF25" s="349"/>
      <c r="BG25" s="350"/>
      <c r="BH25" s="44"/>
      <c r="BI25" s="44"/>
      <c r="BJ25" s="44"/>
      <c r="BK25" s="44"/>
      <c r="BL25" s="44"/>
      <c r="BM25" s="44"/>
      <c r="BN25" s="44"/>
      <c r="BO25" s="44"/>
      <c r="BP25" s="361"/>
      <c r="BQ25" s="44"/>
      <c r="BR25" s="44"/>
      <c r="BS25" s="44"/>
      <c r="BT25" s="44"/>
      <c r="BU25" s="44"/>
      <c r="BV25" s="361"/>
      <c r="BW25" s="362"/>
      <c r="BX25" s="363"/>
      <c r="BY25" s="247"/>
      <c r="BZ25" s="364"/>
      <c r="CA25" s="352"/>
      <c r="CB25" s="351"/>
      <c r="CC25" s="354"/>
      <c r="CD25" s="355"/>
      <c r="CE25" s="249"/>
      <c r="CF25" s="249"/>
      <c r="CG25" s="354"/>
      <c r="CH25" s="355"/>
      <c r="CI25" s="249"/>
      <c r="CJ25" s="351"/>
      <c r="CK25" s="354"/>
      <c r="CL25" s="355"/>
      <c r="CM25" s="249"/>
      <c r="CN25" s="356"/>
      <c r="CO25" s="356"/>
      <c r="CP25" s="356"/>
      <c r="CQ25" s="356"/>
    </row>
    <row r="26" spans="1:96" s="50" customFormat="1" ht="15" customHeight="1">
      <c r="A26"/>
      <c r="B26"/>
      <c r="C26" s="723" t="s">
        <v>117</v>
      </c>
      <c r="D26" s="253"/>
      <c r="E26" s="253"/>
      <c r="F26" s="253"/>
      <c r="G26" s="253"/>
      <c r="H26" s="253"/>
      <c r="I26" s="253"/>
      <c r="J26" s="253"/>
      <c r="K26" s="253"/>
      <c r="L26" s="253"/>
      <c r="M26" s="253"/>
      <c r="N26" s="253"/>
      <c r="O26" s="253"/>
      <c r="P26" s="253"/>
      <c r="Q26" s="253"/>
      <c r="R26" s="253"/>
      <c r="S26" s="253"/>
      <c r="T26" s="253"/>
      <c r="U26" s="371"/>
      <c r="V26" s="253"/>
      <c r="W26" s="253"/>
      <c r="X26" s="253"/>
      <c r="Y26" s="253"/>
      <c r="Z26" s="253"/>
      <c r="AA26" s="372">
        <f>+SUM(AA10:AA24)</f>
        <v>0</v>
      </c>
      <c r="AB26" s="253"/>
      <c r="AC26" s="372">
        <f>+SUM(AC10:AC24)</f>
        <v>476448</v>
      </c>
      <c r="AD26" s="253"/>
      <c r="AE26" s="372">
        <f>+SUM(AE10:AE24)</f>
        <v>377843</v>
      </c>
      <c r="AF26" s="253"/>
      <c r="AG26" s="372">
        <f>+SUM(AG10:AG24)</f>
        <v>22750</v>
      </c>
      <c r="AH26" s="253"/>
      <c r="AI26" s="372">
        <f>+SUM(AI10:AI24)</f>
        <v>877041</v>
      </c>
      <c r="AJ26" s="253"/>
      <c r="AK26" s="372">
        <f>+SUM(AK10:AK24)</f>
        <v>0</v>
      </c>
      <c r="AL26" s="253"/>
      <c r="AM26" s="372">
        <f>+SUM(AM10:AM24)</f>
        <v>0</v>
      </c>
      <c r="AN26" s="253"/>
      <c r="AO26" s="372">
        <f>+SUM(AO10:AO24)</f>
        <v>0</v>
      </c>
      <c r="AP26" s="253"/>
      <c r="AQ26" s="372">
        <f>+SUM(AQ10:AQ24)</f>
        <v>476448</v>
      </c>
      <c r="AR26" s="253"/>
      <c r="AS26" s="372">
        <f>+SUM(AS10:AS24)</f>
        <v>377843</v>
      </c>
      <c r="AT26" s="253"/>
      <c r="AU26" s="372">
        <f>+SUM(AU10:AU24)</f>
        <v>22750</v>
      </c>
      <c r="AV26" s="253"/>
      <c r="AW26" s="376">
        <f>+SUM(AW10:AW24)</f>
        <v>877041</v>
      </c>
      <c r="AX26" s="781"/>
      <c r="AY26" s="377"/>
      <c r="AZ26" s="782"/>
      <c r="BA26" s="373">
        <f>+SUM(BA10:BA24)</f>
        <v>106964.3781</v>
      </c>
      <c r="BB26" s="372">
        <f>+SUM(BB10:BB24)</f>
        <v>63838.420499999993</v>
      </c>
      <c r="BC26" s="372">
        <f>+SUM(BC10:BC24)</f>
        <v>170802.79860000001</v>
      </c>
      <c r="BD26" s="566">
        <f t="shared" si="24"/>
        <v>0.19474893260406298</v>
      </c>
      <c r="BE26" s="782"/>
      <c r="BF26" s="370"/>
      <c r="BG26" s="253" t="s">
        <v>144</v>
      </c>
      <c r="BH26" s="372">
        <f t="shared" ref="BH26:BO26" si="41">+SUM(BH10:BH24)</f>
        <v>61398.722399999999</v>
      </c>
      <c r="BI26" s="372">
        <f t="shared" si="41"/>
        <v>2293.1999999999998</v>
      </c>
      <c r="BJ26" s="372">
        <f t="shared" si="41"/>
        <v>357.59999999999997</v>
      </c>
      <c r="BK26" s="372">
        <f t="shared" si="41"/>
        <v>3858.9803999999999</v>
      </c>
      <c r="BL26" s="372">
        <f t="shared" si="41"/>
        <v>2894.2352999999998</v>
      </c>
      <c r="BM26" s="372">
        <f t="shared" si="41"/>
        <v>1080</v>
      </c>
      <c r="BN26" s="372">
        <f t="shared" si="41"/>
        <v>35081.64</v>
      </c>
      <c r="BO26" s="372">
        <f t="shared" si="41"/>
        <v>106964.3781</v>
      </c>
      <c r="BP26" s="378"/>
      <c r="BQ26" s="379">
        <f>+SUM(BQ10:BQ24)</f>
        <v>50598.076000000008</v>
      </c>
      <c r="BR26" s="379">
        <f>+SUM(BR10:BR24)</f>
        <v>12717.094500000001</v>
      </c>
      <c r="BS26" s="379">
        <f>+SUM(BS10:BS24)</f>
        <v>523.25</v>
      </c>
      <c r="BT26" s="379">
        <f>+SUM(BT10:BT24)</f>
        <v>0</v>
      </c>
      <c r="BU26" s="379">
        <f>+SUM(BU10:BU24)</f>
        <v>63838.420499999993</v>
      </c>
      <c r="BV26" s="378"/>
      <c r="BW26" s="379">
        <f>+SUM(BW10:BW24)</f>
        <v>170802.79860000001</v>
      </c>
      <c r="BX26" s="380">
        <f>IFERROR(+BW26/AW26,"n/a")</f>
        <v>0.19474893260406298</v>
      </c>
      <c r="BY26" s="750"/>
      <c r="BZ26" s="374"/>
      <c r="CA26" s="410"/>
      <c r="CB26" s="375"/>
      <c r="CC26" s="372">
        <f>+SUM(CC10:CC24)</f>
        <v>5116.5602000000008</v>
      </c>
      <c r="CD26" s="376">
        <f>+SUM(CD10:CD24)</f>
        <v>61398.722399999999</v>
      </c>
      <c r="CE26" s="782"/>
      <c r="CF26" s="374"/>
      <c r="CG26" s="372">
        <f>+SUM(CG10:CG24)</f>
        <v>191.1</v>
      </c>
      <c r="CH26" s="562">
        <f>+SUM(CH10:CH24)</f>
        <v>2293.1999999999998</v>
      </c>
      <c r="CI26" s="782"/>
      <c r="CJ26" s="374"/>
      <c r="CK26" s="372">
        <f>+SUM(CK10:CK24)</f>
        <v>29.8</v>
      </c>
      <c r="CL26" s="376">
        <f>+SUM(CL10:CL24)</f>
        <v>357.59999999999997</v>
      </c>
      <c r="CM26" s="782"/>
      <c r="CN26" s="373">
        <f>+SUM(CN10:CN24)</f>
        <v>61398.722399999999</v>
      </c>
      <c r="CO26" s="372">
        <f>+SUM(CO10:CO24)</f>
        <v>2293.1999999999998</v>
      </c>
      <c r="CP26" s="372">
        <f>+SUM(CP10:CP24)</f>
        <v>357.59999999999997</v>
      </c>
      <c r="CQ26" s="376">
        <f>+SUM(CQ10:CQ24)</f>
        <v>64049.522400000002</v>
      </c>
    </row>
    <row r="27" spans="1:96" ht="5.25" customHeight="1" thickBot="1">
      <c r="B27" s="751"/>
      <c r="C27" s="744"/>
      <c r="D27" s="227"/>
      <c r="E27" s="744"/>
      <c r="F27" s="778"/>
      <c r="G27" s="751"/>
      <c r="H27" s="778"/>
      <c r="I27" s="768"/>
      <c r="J27" s="778"/>
      <c r="K27" s="768"/>
      <c r="L27" s="778"/>
      <c r="M27" s="783"/>
      <c r="N27" s="778"/>
      <c r="O27" s="778"/>
      <c r="P27" s="778"/>
      <c r="Q27" s="783"/>
      <c r="R27" s="778"/>
      <c r="S27" s="778"/>
      <c r="T27" s="778"/>
      <c r="U27" s="783"/>
      <c r="V27" s="778"/>
      <c r="W27" s="744"/>
      <c r="X27" s="778"/>
      <c r="Y27" s="751"/>
      <c r="Z27" s="778"/>
      <c r="AA27" s="13"/>
      <c r="AB27" s="778"/>
      <c r="AC27" s="40"/>
      <c r="AD27" s="778"/>
      <c r="AE27" s="40"/>
      <c r="AF27" s="784"/>
      <c r="AG27" s="40"/>
      <c r="AH27" s="43"/>
      <c r="AI27" s="44"/>
      <c r="AJ27" s="778"/>
      <c r="AK27" s="43"/>
      <c r="AL27" s="778"/>
      <c r="AM27" s="43"/>
      <c r="AN27" s="778"/>
      <c r="AO27" s="43"/>
      <c r="AP27" s="778"/>
      <c r="AQ27" s="365"/>
      <c r="AR27" s="778"/>
      <c r="AS27" s="43"/>
      <c r="AT27" s="778"/>
      <c r="AU27" s="45"/>
      <c r="AV27" s="778"/>
      <c r="AW27" s="43"/>
      <c r="AX27" s="750"/>
      <c r="AY27" s="750"/>
      <c r="AZ27" s="750"/>
      <c r="BA27" s="45"/>
      <c r="BB27" s="45"/>
      <c r="BC27" s="45"/>
      <c r="BD27" s="366"/>
      <c r="BE27" s="750"/>
      <c r="BF27" s="751"/>
      <c r="BG27" s="744"/>
      <c r="BH27" s="45"/>
      <c r="BI27" s="45"/>
      <c r="BJ27" s="45"/>
      <c r="BK27" s="45"/>
      <c r="BL27" s="45"/>
      <c r="BM27" s="45"/>
      <c r="BN27" s="45"/>
      <c r="BO27" s="45"/>
      <c r="BP27" s="750"/>
      <c r="BQ27" s="45"/>
      <c r="BR27" s="45"/>
      <c r="BS27" s="45"/>
      <c r="BT27" s="45"/>
      <c r="BU27" s="45"/>
      <c r="BV27" s="750"/>
      <c r="BW27" s="45"/>
      <c r="BX27" s="366"/>
      <c r="BY27" s="750"/>
      <c r="BZ27" s="367"/>
      <c r="CA27" s="368"/>
      <c r="CB27" s="367"/>
      <c r="CC27" s="117"/>
      <c r="CD27" s="117"/>
      <c r="CE27" s="750"/>
      <c r="CF27" s="367"/>
      <c r="CG27" s="117"/>
      <c r="CH27" s="117"/>
      <c r="CI27" s="750"/>
      <c r="CJ27" s="367"/>
      <c r="CK27" s="117"/>
      <c r="CL27" s="117"/>
      <c r="CM27" s="750"/>
      <c r="CN27" s="750"/>
      <c r="CO27" s="750"/>
      <c r="CP27" s="750"/>
      <c r="CQ27" s="750"/>
      <c r="CR27" s="750"/>
    </row>
    <row r="28" spans="1:96" s="2" customFormat="1" ht="16" thickBot="1">
      <c r="A28"/>
      <c r="B28" s="22"/>
      <c r="C28" s="19"/>
      <c r="D28" s="227"/>
      <c r="E28" s="19"/>
      <c r="G28" s="22"/>
      <c r="I28" s="17"/>
      <c r="K28" s="17"/>
      <c r="M28" s="120"/>
      <c r="O28" s="217"/>
      <c r="Q28" s="120"/>
      <c r="U28" s="120"/>
      <c r="W28" s="19"/>
      <c r="Y28" s="22"/>
      <c r="AA28" s="3"/>
      <c r="AC28" s="381"/>
      <c r="AG28" s="186"/>
      <c r="AI28" s="43"/>
      <c r="AK28" s="186"/>
      <c r="AM28" s="186"/>
      <c r="AO28" s="186"/>
      <c r="AU28" s="383" t="s">
        <v>145</v>
      </c>
      <c r="AW28" s="414">
        <f>+AW26-'Pro Forma Financial Model'!P22-'Pro Forma Financial Model'!P23</f>
        <v>0</v>
      </c>
      <c r="AX28" s="109"/>
      <c r="AY28" s="382"/>
      <c r="AZ28" s="109"/>
      <c r="BA28" s="384"/>
      <c r="BB28" s="383" t="s">
        <v>145</v>
      </c>
      <c r="BC28" s="414">
        <f>+BC26-'Pro Forma Financial Model'!P24-'Pro Forma Financial Model'!P26-'Pro Forma Financial Model'!P25</f>
        <v>0</v>
      </c>
      <c r="BD28" s="385"/>
      <c r="BE28" s="109"/>
      <c r="BF28" s="22"/>
      <c r="BG28" s="19"/>
      <c r="BH28" s="109"/>
      <c r="BI28" s="212">
        <v>38.22</v>
      </c>
      <c r="BJ28" s="212">
        <v>5.96</v>
      </c>
      <c r="BK28" s="213">
        <v>0.44</v>
      </c>
      <c r="BL28" s="213">
        <v>0.33</v>
      </c>
      <c r="BM28" s="213">
        <v>7.5</v>
      </c>
      <c r="BN28" s="214">
        <v>0.04</v>
      </c>
      <c r="BO28" s="387"/>
      <c r="BP28" s="386"/>
      <c r="BQ28" s="111">
        <v>6.2E-2</v>
      </c>
      <c r="BR28" s="111">
        <v>1.4500000000000001E-2</v>
      </c>
      <c r="BS28" s="111">
        <v>6.4999999999999997E-3</v>
      </c>
      <c r="BT28" s="531">
        <v>0.02</v>
      </c>
      <c r="BU28" s="388"/>
      <c r="BV28" s="386"/>
      <c r="BW28" s="384"/>
      <c r="BX28" s="385"/>
      <c r="BZ28" s="389"/>
      <c r="CA28" s="390"/>
      <c r="CB28" s="391"/>
      <c r="CC28" s="357"/>
      <c r="CD28" s="357"/>
      <c r="CE28" s="386"/>
      <c r="CF28" s="389"/>
      <c r="CG28" s="392"/>
      <c r="CH28" s="115"/>
      <c r="CI28" s="386"/>
      <c r="CJ28" s="389"/>
      <c r="CK28" s="392"/>
      <c r="CL28" s="115"/>
      <c r="CM28" s="386"/>
      <c r="CN28" s="3"/>
      <c r="CO28" s="3"/>
      <c r="CP28" s="384"/>
    </row>
    <row r="29" spans="1:96" s="2" customFormat="1" ht="16" thickBot="1">
      <c r="A29"/>
      <c r="B29" s="22"/>
      <c r="C29" s="19"/>
      <c r="D29" s="227"/>
      <c r="E29" s="19"/>
      <c r="G29" s="22"/>
      <c r="I29" s="17"/>
      <c r="K29" s="17"/>
      <c r="M29" s="120"/>
      <c r="O29" s="217"/>
      <c r="Q29" s="120"/>
      <c r="U29" s="120"/>
      <c r="W29" s="19"/>
      <c r="Y29" s="22"/>
      <c r="AA29" s="3"/>
      <c r="AC29" s="384"/>
      <c r="AK29" s="813"/>
      <c r="AM29" s="186"/>
      <c r="AO29" s="186"/>
      <c r="AX29" s="109"/>
      <c r="AY29" s="382"/>
      <c r="AZ29" s="109"/>
      <c r="BA29" s="384"/>
      <c r="BB29" s="384"/>
      <c r="BC29" s="384"/>
      <c r="BD29" s="385"/>
      <c r="BE29" s="109"/>
      <c r="BF29" s="22"/>
      <c r="BG29" s="19"/>
      <c r="BH29" s="109"/>
      <c r="BI29" s="215">
        <v>12</v>
      </c>
      <c r="BJ29" s="215">
        <v>12</v>
      </c>
      <c r="BK29" s="215"/>
      <c r="BL29" s="215"/>
      <c r="BM29" s="215">
        <v>12</v>
      </c>
      <c r="BN29" s="216" t="s">
        <v>146</v>
      </c>
      <c r="BO29" s="103"/>
      <c r="BP29" s="19"/>
      <c r="BQ29" s="110" t="s">
        <v>146</v>
      </c>
      <c r="BR29" s="110" t="s">
        <v>147</v>
      </c>
      <c r="BS29" s="110" t="s">
        <v>146</v>
      </c>
      <c r="BT29" s="110" t="s">
        <v>146</v>
      </c>
      <c r="BU29" s="388"/>
      <c r="BV29" s="19"/>
      <c r="BW29" s="384"/>
      <c r="BX29" s="385"/>
      <c r="BZ29" s="389"/>
      <c r="CA29" s="390"/>
      <c r="CB29" s="391"/>
      <c r="CC29" s="357"/>
      <c r="CD29" s="357"/>
      <c r="CE29" s="386"/>
      <c r="CF29" s="389"/>
      <c r="CG29" s="392"/>
      <c r="CH29" s="115"/>
      <c r="CI29" s="386"/>
      <c r="CJ29" s="389"/>
      <c r="CK29" s="392"/>
      <c r="CL29" s="115"/>
      <c r="CM29" s="386"/>
      <c r="CN29" s="3"/>
      <c r="CO29" s="3"/>
      <c r="CP29" s="384"/>
    </row>
    <row r="30" spans="1:96" s="2" customFormat="1" ht="16" thickBot="1">
      <c r="A30"/>
      <c r="B30" s="285"/>
      <c r="C30"/>
      <c r="D30"/>
      <c r="E30"/>
      <c r="F30"/>
      <c r="G30"/>
      <c r="H30"/>
      <c r="I30"/>
      <c r="J30"/>
      <c r="K30"/>
      <c r="L30"/>
      <c r="M30"/>
      <c r="N30"/>
      <c r="O30"/>
      <c r="P30"/>
      <c r="Q30"/>
      <c r="R30"/>
      <c r="S30"/>
      <c r="T30"/>
      <c r="U30"/>
      <c r="V30"/>
      <c r="W30"/>
      <c r="X30"/>
      <c r="Y30"/>
      <c r="Z30"/>
      <c r="AA30"/>
      <c r="AB30"/>
      <c r="AC30"/>
      <c r="AI30" s="385"/>
      <c r="AK30" s="186"/>
      <c r="AM30" s="186"/>
      <c r="AO30" s="186"/>
      <c r="AX30" s="109"/>
      <c r="AY30" s="382"/>
      <c r="AZ30" s="109"/>
      <c r="BA30" s="384"/>
      <c r="BB30" s="384"/>
      <c r="BC30" s="384"/>
      <c r="BD30" s="385"/>
      <c r="BE30" s="109"/>
      <c r="BF30" s="285"/>
      <c r="BG30" s="109"/>
      <c r="BH30" s="109"/>
      <c r="BI30" s="744"/>
      <c r="BJ30" s="744"/>
      <c r="BK30" s="744"/>
      <c r="BL30" s="744"/>
      <c r="BM30" s="744"/>
      <c r="BN30" s="218">
        <v>330000</v>
      </c>
      <c r="BO30" s="750"/>
      <c r="BP30" s="744"/>
      <c r="BQ30" s="112">
        <v>160200</v>
      </c>
      <c r="BR30" s="785" t="s">
        <v>146</v>
      </c>
      <c r="BS30" s="112">
        <v>7000</v>
      </c>
      <c r="BT30" s="532"/>
      <c r="BU30" s="388"/>
      <c r="BV30" s="744"/>
      <c r="BW30" s="384"/>
      <c r="BX30" s="385"/>
      <c r="BZ30" s="389"/>
      <c r="CA30" s="390"/>
      <c r="CB30" s="391"/>
      <c r="CC30" s="357"/>
      <c r="CD30" s="357"/>
      <c r="CE30" s="386"/>
      <c r="CF30" s="389"/>
      <c r="CG30" s="392"/>
      <c r="CH30" s="115"/>
      <c r="CI30" s="386"/>
      <c r="CJ30" s="389"/>
      <c r="CK30" s="392"/>
      <c r="CL30" s="115"/>
      <c r="CM30" s="386"/>
      <c r="CN30" s="3"/>
      <c r="CO30" s="3"/>
      <c r="CP30" s="384"/>
    </row>
    <row r="31" spans="1:96" s="2" customFormat="1" ht="16" thickBot="1">
      <c r="A31"/>
      <c r="B31" s="22"/>
      <c r="C31"/>
      <c r="D31"/>
      <c r="E31"/>
      <c r="F31"/>
      <c r="G31"/>
      <c r="H31"/>
      <c r="I31"/>
      <c r="J31"/>
      <c r="K31"/>
      <c r="L31"/>
      <c r="M31"/>
      <c r="N31"/>
      <c r="O31"/>
      <c r="P31"/>
      <c r="Q31"/>
      <c r="R31"/>
      <c r="S31"/>
      <c r="T31"/>
      <c r="U31"/>
      <c r="V31"/>
      <c r="W31"/>
      <c r="X31"/>
      <c r="Y31"/>
      <c r="Z31"/>
      <c r="AA31"/>
      <c r="AB31"/>
      <c r="AC31"/>
      <c r="AI31" s="43"/>
      <c r="AK31" s="186"/>
      <c r="AM31" s="186"/>
      <c r="AO31" s="186"/>
      <c r="AX31" s="109"/>
      <c r="AY31" s="382"/>
      <c r="AZ31" s="109"/>
      <c r="BA31" s="384"/>
      <c r="BB31" s="384"/>
      <c r="BC31" s="384"/>
      <c r="BD31" s="385"/>
      <c r="BE31" s="109"/>
      <c r="BF31" s="22"/>
      <c r="BG31" s="19"/>
      <c r="BH31" s="109"/>
      <c r="BI31" s="744"/>
      <c r="BJ31" s="744"/>
      <c r="BK31" s="744"/>
      <c r="BL31" s="744"/>
      <c r="BM31" s="744"/>
      <c r="BO31" s="750"/>
      <c r="BP31" s="744"/>
      <c r="BQ31" s="751"/>
      <c r="BR31" s="751"/>
      <c r="BS31" s="751"/>
      <c r="BT31" s="751"/>
      <c r="BV31" s="744"/>
      <c r="BW31" s="384"/>
      <c r="BX31" s="363"/>
      <c r="BY31" s="786"/>
      <c r="BZ31" s="364"/>
      <c r="CA31" s="224"/>
      <c r="CB31" s="364"/>
      <c r="CC31" s="120"/>
      <c r="CD31" s="120"/>
      <c r="CE31" s="787"/>
      <c r="CF31" s="364"/>
      <c r="CG31" s="120"/>
      <c r="CH31" s="120"/>
      <c r="CI31" s="787"/>
      <c r="CJ31" s="364"/>
      <c r="CK31" s="120"/>
      <c r="CL31" s="115"/>
      <c r="CM31" s="386"/>
      <c r="CN31" s="3"/>
      <c r="CO31" s="3"/>
      <c r="CP31" s="384"/>
    </row>
    <row r="32" spans="1:96" ht="16" thickBot="1">
      <c r="B32" s="751"/>
      <c r="C32"/>
      <c r="D32"/>
      <c r="E32"/>
      <c r="F32"/>
      <c r="G32"/>
      <c r="H32"/>
      <c r="I32"/>
      <c r="J32"/>
      <c r="K32"/>
      <c r="L32"/>
      <c r="M32"/>
      <c r="N32"/>
      <c r="O32"/>
      <c r="P32"/>
      <c r="Q32"/>
      <c r="R32"/>
      <c r="S32"/>
      <c r="T32"/>
      <c r="U32"/>
      <c r="V32"/>
      <c r="W32"/>
      <c r="X32"/>
      <c r="Y32"/>
      <c r="Z32"/>
      <c r="AA32"/>
      <c r="AB32"/>
      <c r="AC32"/>
      <c r="AD32" s="2"/>
      <c r="AE32" s="2"/>
      <c r="AF32" s="2"/>
      <c r="AG32" s="2"/>
      <c r="AH32" s="2"/>
      <c r="AI32" s="43"/>
      <c r="AJ32" s="750"/>
      <c r="AK32" s="412"/>
      <c r="AL32" s="2"/>
      <c r="AM32" s="412"/>
      <c r="AN32" s="2"/>
      <c r="AO32" s="412"/>
      <c r="AP32" s="788"/>
      <c r="AQ32" s="788"/>
      <c r="AR32" s="2"/>
      <c r="AS32" s="788"/>
      <c r="AT32" s="2"/>
      <c r="AU32" s="2"/>
      <c r="AV32" s="2"/>
      <c r="AW32" s="187"/>
      <c r="AX32" s="744"/>
      <c r="AY32" s="215"/>
      <c r="AZ32" s="744"/>
      <c r="BA32" s="750"/>
      <c r="BB32" s="750"/>
      <c r="BC32" s="750"/>
      <c r="BD32" s="789"/>
      <c r="BE32" s="744"/>
      <c r="BF32" s="751"/>
      <c r="BG32" s="744"/>
      <c r="BH32" s="215"/>
      <c r="BI32" s="744"/>
      <c r="BJ32" s="744"/>
      <c r="BK32" s="744"/>
      <c r="BL32" s="744"/>
      <c r="BM32" s="744"/>
      <c r="BN32" s="750"/>
      <c r="BO32" s="744"/>
      <c r="BP32" s="790"/>
      <c r="BQ32" s="750"/>
      <c r="BR32" s="750"/>
      <c r="BS32" s="51" t="s">
        <v>148</v>
      </c>
      <c r="BT32" s="563"/>
      <c r="BU32" s="564" t="s">
        <v>149</v>
      </c>
      <c r="BV32" s="790"/>
      <c r="BW32" s="750"/>
      <c r="BX32" s="363"/>
      <c r="BY32" s="786"/>
      <c r="BZ32" s="364"/>
      <c r="CA32" s="224"/>
      <c r="CB32" s="364"/>
      <c r="CC32" s="120"/>
      <c r="CD32" s="120"/>
      <c r="CE32" s="787"/>
      <c r="CF32" s="364"/>
      <c r="CG32" s="120"/>
      <c r="CH32" s="120"/>
      <c r="CI32" s="787"/>
      <c r="CJ32" s="364"/>
      <c r="CK32" s="120"/>
      <c r="CL32" s="116"/>
      <c r="CM32" s="19"/>
      <c r="CN32" s="750"/>
      <c r="CO32" s="750"/>
      <c r="CP32" s="791"/>
      <c r="CQ32" s="776"/>
      <c r="CR32" s="776"/>
    </row>
    <row r="33" spans="1:95" ht="14.65" customHeight="1">
      <c r="B33" s="751"/>
      <c r="C33"/>
      <c r="D33"/>
      <c r="E33"/>
      <c r="F33"/>
      <c r="G33"/>
      <c r="H33"/>
      <c r="I33"/>
      <c r="J33"/>
      <c r="K33"/>
      <c r="L33"/>
      <c r="M33"/>
      <c r="N33"/>
      <c r="O33"/>
      <c r="P33"/>
      <c r="Q33"/>
      <c r="R33"/>
      <c r="S33"/>
      <c r="T33"/>
      <c r="U33"/>
      <c r="V33"/>
      <c r="W33"/>
      <c r="X33"/>
      <c r="Y33"/>
      <c r="Z33"/>
      <c r="AA33"/>
      <c r="AB33"/>
      <c r="AC33"/>
      <c r="AD33" s="750"/>
      <c r="AE33" s="750"/>
      <c r="AF33" s="750"/>
      <c r="AG33" s="750"/>
      <c r="AH33" s="792"/>
      <c r="AI33" s="43"/>
      <c r="AJ33" s="750"/>
      <c r="AK33" s="791"/>
      <c r="AL33" s="750"/>
      <c r="AM33" s="791"/>
      <c r="AN33" s="750"/>
      <c r="AO33" s="791"/>
      <c r="AP33" s="792"/>
      <c r="AQ33" s="792"/>
      <c r="AR33" s="750"/>
      <c r="AS33" s="792"/>
      <c r="AT33" s="750"/>
      <c r="AU33" s="2"/>
      <c r="AV33" s="750"/>
      <c r="AW33" s="407"/>
      <c r="AX33" s="744"/>
      <c r="AY33" s="744"/>
      <c r="AZ33" s="744"/>
      <c r="BA33" s="793"/>
      <c r="BB33" s="793"/>
      <c r="BC33" s="793"/>
      <c r="BD33" s="794"/>
      <c r="BE33" s="744"/>
      <c r="BF33" s="751"/>
      <c r="BG33" s="744"/>
      <c r="BH33" s="744"/>
      <c r="BI33" s="750"/>
      <c r="BJ33" s="750"/>
      <c r="BK33" s="750"/>
      <c r="BL33" s="750"/>
      <c r="BM33" s="750"/>
      <c r="BN33" s="750"/>
      <c r="BO33" s="750"/>
      <c r="BP33" s="750"/>
      <c r="BQ33" s="750"/>
      <c r="BR33" s="750"/>
      <c r="BS33" s="750"/>
      <c r="BT33" s="750"/>
      <c r="BU33" s="750"/>
      <c r="BV33" s="750"/>
      <c r="BW33" s="793"/>
      <c r="BX33" s="363"/>
      <c r="BY33" s="786"/>
      <c r="BZ33" s="364"/>
      <c r="CA33" s="224"/>
      <c r="CB33" s="364"/>
      <c r="CC33" s="120"/>
      <c r="CD33" s="120"/>
      <c r="CE33" s="787"/>
      <c r="CF33" s="364"/>
      <c r="CG33" s="120"/>
      <c r="CH33" s="120"/>
      <c r="CI33" s="787"/>
      <c r="CJ33" s="364"/>
      <c r="CK33" s="120"/>
      <c r="CL33" s="116"/>
      <c r="CM33" s="744"/>
      <c r="CN33" s="750"/>
      <c r="CO33" s="750"/>
      <c r="CP33" s="750"/>
      <c r="CQ33" s="795"/>
    </row>
    <row r="34" spans="1:95" ht="14.65" customHeight="1">
      <c r="B34" s="751"/>
      <c r="C34" s="744"/>
      <c r="D34" s="227"/>
      <c r="E34" s="750"/>
      <c r="F34" s="750"/>
      <c r="G34" s="751"/>
      <c r="H34" s="750"/>
      <c r="I34" s="768"/>
      <c r="J34" s="750"/>
      <c r="K34" s="751"/>
      <c r="L34" s="750"/>
      <c r="M34" s="783"/>
      <c r="N34" s="750"/>
      <c r="O34" s="750"/>
      <c r="P34" s="750"/>
      <c r="Q34" s="783"/>
      <c r="R34" s="750"/>
      <c r="S34" s="750"/>
      <c r="T34" s="750"/>
      <c r="U34" s="783"/>
      <c r="V34" s="750"/>
      <c r="W34" s="744"/>
      <c r="X34" s="750"/>
      <c r="Y34" s="751"/>
      <c r="Z34" s="750"/>
      <c r="AA34" s="776"/>
      <c r="AB34" s="750"/>
      <c r="AC34" s="791"/>
      <c r="AD34" s="750"/>
      <c r="AE34" s="750"/>
      <c r="AF34" s="750"/>
      <c r="AG34" s="413"/>
      <c r="AH34" s="750"/>
      <c r="AI34" s="43"/>
      <c r="AJ34" s="750"/>
      <c r="AK34" s="791"/>
      <c r="AL34" s="750"/>
      <c r="AM34" s="791"/>
      <c r="AN34" s="750"/>
      <c r="AO34" s="791"/>
      <c r="AP34" s="792"/>
      <c r="AQ34" s="792"/>
      <c r="AR34" s="750"/>
      <c r="AS34" s="792"/>
      <c r="AT34" s="750"/>
      <c r="AU34" s="792"/>
      <c r="AV34" s="750"/>
      <c r="AW34" s="750"/>
      <c r="AX34" s="744"/>
      <c r="AY34" s="744"/>
      <c r="AZ34" s="744"/>
      <c r="BA34" s="395"/>
      <c r="BB34" s="395"/>
      <c r="BC34" s="395"/>
      <c r="BD34" s="396"/>
      <c r="BE34" s="744"/>
      <c r="BF34" s="751"/>
      <c r="BG34" s="744"/>
      <c r="BH34" s="744"/>
      <c r="BI34" s="750"/>
      <c r="BJ34" s="750"/>
      <c r="BK34" s="750"/>
      <c r="BL34" s="750"/>
      <c r="BM34" s="750"/>
      <c r="BN34" s="750"/>
      <c r="BO34" s="750"/>
      <c r="BP34" s="750"/>
      <c r="BQ34" s="750"/>
      <c r="BR34" s="750"/>
      <c r="BS34" s="750"/>
      <c r="BT34" s="750"/>
      <c r="BU34" s="750"/>
      <c r="BV34" s="750"/>
      <c r="BW34" s="395"/>
      <c r="BX34" s="780"/>
      <c r="BY34" s="750"/>
      <c r="BZ34" s="796"/>
      <c r="CA34" s="797"/>
      <c r="CB34" s="796"/>
      <c r="CE34" s="750"/>
      <c r="CF34" s="796"/>
      <c r="CI34" s="750"/>
      <c r="CJ34" s="796"/>
      <c r="CL34" s="116"/>
      <c r="CM34" s="744"/>
      <c r="CN34" s="750"/>
      <c r="CO34" s="750"/>
      <c r="CP34" s="750"/>
      <c r="CQ34" s="750"/>
    </row>
    <row r="35" spans="1:95" s="179" customFormat="1" ht="14.25" customHeight="1">
      <c r="A35"/>
      <c r="B35" s="751"/>
      <c r="C35" s="744"/>
      <c r="D35" s="227"/>
      <c r="E35" s="750"/>
      <c r="F35" s="750"/>
      <c r="G35" s="768"/>
      <c r="H35" s="750"/>
      <c r="I35" s="768"/>
      <c r="J35" s="750"/>
      <c r="K35" s="768"/>
      <c r="L35" s="750"/>
      <c r="M35" s="769"/>
      <c r="N35" s="750"/>
      <c r="O35" s="750"/>
      <c r="P35" s="750"/>
      <c r="Q35" s="769"/>
      <c r="R35" s="750"/>
      <c r="S35" s="750"/>
      <c r="T35" s="750"/>
      <c r="U35" s="769"/>
      <c r="V35" s="750"/>
      <c r="W35" s="750"/>
      <c r="X35" s="750"/>
      <c r="Y35" s="768"/>
      <c r="Z35" s="750"/>
      <c r="AA35" s="776"/>
      <c r="AB35" s="750"/>
      <c r="AC35" s="750"/>
      <c r="AD35" s="750"/>
      <c r="AE35" s="750"/>
      <c r="AF35" s="750"/>
      <c r="AG35" s="750"/>
      <c r="AH35" s="750"/>
      <c r="AI35" s="750"/>
      <c r="AJ35" s="750"/>
      <c r="AK35" s="750"/>
      <c r="AL35" s="750"/>
      <c r="AM35" s="750"/>
      <c r="AN35" s="750"/>
      <c r="AO35" s="750"/>
      <c r="AP35" s="750"/>
      <c r="AQ35" s="750"/>
      <c r="AR35" s="750"/>
      <c r="AS35" s="750"/>
      <c r="AT35" s="750"/>
      <c r="AU35" s="750"/>
      <c r="AV35" s="750"/>
      <c r="AW35" s="750"/>
      <c r="AX35" s="750"/>
      <c r="AY35" s="750"/>
      <c r="AZ35" s="744"/>
      <c r="BA35" s="750"/>
      <c r="BB35" s="750"/>
      <c r="BC35" s="750"/>
      <c r="BD35" s="789"/>
      <c r="BE35" s="744"/>
      <c r="BF35" s="751"/>
      <c r="BG35" s="744"/>
      <c r="BH35" s="744"/>
      <c r="BI35" s="744"/>
      <c r="BJ35" s="744"/>
      <c r="BK35" s="744"/>
      <c r="BL35" s="744"/>
      <c r="BM35" s="744"/>
      <c r="BN35" s="744"/>
      <c r="BO35" s="744"/>
      <c r="BP35" s="744"/>
      <c r="BQ35" s="744"/>
      <c r="BR35" s="744"/>
      <c r="BS35" s="744"/>
      <c r="BT35" s="744"/>
      <c r="BU35" s="744"/>
      <c r="BV35" s="744"/>
      <c r="BW35" s="750"/>
      <c r="BX35" s="780"/>
      <c r="BY35" s="750"/>
      <c r="BZ35" s="796"/>
      <c r="CA35" s="797"/>
      <c r="CB35" s="796"/>
      <c r="CC35" s="115"/>
      <c r="CD35" s="115"/>
      <c r="CE35" s="750"/>
      <c r="CF35" s="796"/>
      <c r="CG35" s="115"/>
      <c r="CH35" s="115"/>
      <c r="CI35" s="750"/>
      <c r="CJ35" s="796"/>
      <c r="CK35" s="115"/>
      <c r="CL35" s="116"/>
      <c r="CM35" s="744"/>
      <c r="CN35" s="750"/>
      <c r="CO35" s="744"/>
      <c r="CP35" s="744"/>
      <c r="CQ35" s="744"/>
    </row>
    <row r="36" spans="1:95">
      <c r="B36" s="397"/>
      <c r="C36" s="393"/>
      <c r="D36" s="750"/>
      <c r="E36" s="750"/>
      <c r="F36" s="750"/>
      <c r="G36" s="768"/>
      <c r="H36" s="750"/>
      <c r="I36" s="768"/>
      <c r="J36" s="750"/>
      <c r="K36" s="768"/>
      <c r="L36" s="750"/>
      <c r="M36" s="769"/>
      <c r="N36" s="750"/>
      <c r="O36" s="750"/>
      <c r="P36" s="750"/>
      <c r="Q36" s="769"/>
      <c r="R36" s="750"/>
      <c r="S36" s="750"/>
      <c r="T36" s="750"/>
      <c r="U36" s="769"/>
      <c r="V36" s="750"/>
      <c r="W36" s="750"/>
      <c r="X36" s="750"/>
      <c r="Y36" s="768"/>
      <c r="Z36" s="750"/>
      <c r="AA36" s="776"/>
      <c r="AB36" s="750"/>
      <c r="AC36" s="750"/>
      <c r="AD36" s="750"/>
      <c r="AE36" s="750"/>
      <c r="AF36" s="750"/>
      <c r="AG36" s="750"/>
      <c r="AH36" s="750"/>
      <c r="AI36" s="750"/>
      <c r="AJ36" s="750"/>
      <c r="AK36" s="750"/>
      <c r="AL36" s="750"/>
      <c r="AM36" s="750"/>
      <c r="AN36" s="750"/>
      <c r="AO36" s="750"/>
      <c r="AP36" s="750"/>
      <c r="AQ36" s="750"/>
      <c r="AR36" s="750"/>
      <c r="AS36" s="750"/>
      <c r="AT36" s="750"/>
      <c r="AU36" s="750"/>
      <c r="AV36" s="750"/>
      <c r="AW36" s="750"/>
      <c r="AX36" s="750"/>
      <c r="AY36" s="750"/>
      <c r="AZ36" s="750"/>
      <c r="BA36" s="750"/>
      <c r="BB36" s="750"/>
      <c r="BC36" s="750"/>
      <c r="BD36" s="777"/>
      <c r="BE36" s="750"/>
      <c r="BF36" s="397"/>
      <c r="BG36" s="393"/>
      <c r="BH36" s="750"/>
      <c r="BI36" s="750"/>
      <c r="BJ36" s="750"/>
      <c r="BK36" s="750"/>
      <c r="BL36" s="750"/>
      <c r="BM36" s="750"/>
      <c r="BN36" s="750"/>
      <c r="BO36" s="750"/>
      <c r="BP36" s="750"/>
      <c r="BQ36" s="750"/>
      <c r="BR36" s="750"/>
      <c r="BS36" s="750"/>
      <c r="BT36" s="750"/>
      <c r="BU36" s="750"/>
      <c r="BV36" s="750"/>
      <c r="BW36" s="750"/>
      <c r="BX36" s="777"/>
      <c r="BY36" s="750"/>
      <c r="BZ36" s="778"/>
      <c r="CA36" s="768"/>
      <c r="CB36" s="778"/>
      <c r="CE36" s="750"/>
      <c r="CF36" s="778"/>
      <c r="CI36" s="750"/>
      <c r="CJ36" s="778"/>
      <c r="CM36" s="750"/>
      <c r="CN36" s="750"/>
      <c r="CO36" s="750"/>
      <c r="CP36" s="750"/>
      <c r="CQ36" s="750"/>
    </row>
    <row r="37" spans="1:95">
      <c r="B37" s="797"/>
      <c r="C37" s="792"/>
      <c r="D37" s="792"/>
      <c r="E37" s="750"/>
      <c r="F37" s="750"/>
      <c r="G37" s="768"/>
      <c r="H37" s="750"/>
      <c r="I37" s="768"/>
      <c r="J37" s="750"/>
      <c r="K37" s="768"/>
      <c r="L37" s="750"/>
      <c r="M37" s="769"/>
      <c r="N37" s="750"/>
      <c r="O37" s="750"/>
      <c r="P37" s="750"/>
      <c r="Q37" s="769"/>
      <c r="R37" s="750"/>
      <c r="S37" s="750"/>
      <c r="T37" s="750"/>
      <c r="U37" s="769"/>
      <c r="V37" s="750"/>
      <c r="W37" s="750"/>
      <c r="X37" s="750"/>
      <c r="Y37" s="768"/>
      <c r="Z37" s="750"/>
      <c r="AA37" s="776"/>
      <c r="AB37" s="750"/>
      <c r="AC37" s="750"/>
      <c r="AD37" s="750"/>
      <c r="AE37" s="750"/>
      <c r="AF37" s="750"/>
      <c r="AG37" s="750"/>
      <c r="AH37" s="750"/>
      <c r="AI37" s="750"/>
      <c r="AJ37" s="750"/>
      <c r="AK37" s="750"/>
      <c r="AL37" s="750"/>
      <c r="AM37" s="750"/>
      <c r="AN37" s="750"/>
      <c r="AO37" s="750"/>
      <c r="AP37" s="750"/>
      <c r="AQ37" s="750"/>
      <c r="AR37" s="750"/>
      <c r="AS37" s="750"/>
      <c r="AT37" s="750"/>
      <c r="AU37" s="750"/>
      <c r="AV37" s="750"/>
      <c r="AW37" s="750"/>
      <c r="AX37" s="750"/>
      <c r="AY37" s="750"/>
      <c r="AZ37" s="750"/>
      <c r="BA37" s="750"/>
      <c r="BB37" s="750"/>
      <c r="BC37" s="750"/>
      <c r="BD37" s="777"/>
      <c r="BE37" s="750"/>
      <c r="BF37" s="797"/>
      <c r="BG37" s="792"/>
      <c r="BH37" s="750"/>
      <c r="BI37" s="750"/>
      <c r="BJ37" s="750"/>
      <c r="BK37" s="750"/>
      <c r="BL37" s="750"/>
      <c r="BM37" s="750"/>
      <c r="BN37" s="795"/>
      <c r="BO37" s="750"/>
      <c r="BP37" s="750"/>
      <c r="BQ37" s="750"/>
      <c r="BR37" s="750"/>
      <c r="BS37" s="9"/>
      <c r="BT37" s="223"/>
      <c r="BU37" s="223"/>
      <c r="BV37" s="750"/>
      <c r="BW37" s="750"/>
      <c r="BX37" s="777"/>
      <c r="BY37" s="750"/>
      <c r="BZ37" s="778"/>
      <c r="CA37" s="768"/>
      <c r="CB37" s="778"/>
      <c r="CE37" s="750"/>
      <c r="CF37" s="778"/>
      <c r="CI37" s="750"/>
      <c r="CJ37" s="778"/>
      <c r="CM37" s="750"/>
      <c r="CN37" s="750"/>
      <c r="CO37" s="750"/>
      <c r="CP37" s="750"/>
      <c r="CQ37" s="750"/>
    </row>
    <row r="38" spans="1:95">
      <c r="B38" s="797"/>
      <c r="C38" s="792"/>
      <c r="D38" s="792"/>
      <c r="E38" s="750"/>
      <c r="F38" s="750"/>
      <c r="G38" s="768"/>
      <c r="H38" s="750"/>
      <c r="I38" s="768"/>
      <c r="J38" s="750"/>
      <c r="K38" s="768"/>
      <c r="L38" s="750"/>
      <c r="M38" s="769"/>
      <c r="N38" s="750"/>
      <c r="O38" s="750"/>
      <c r="P38" s="750"/>
      <c r="Q38" s="769"/>
      <c r="R38" s="750"/>
      <c r="S38" s="750"/>
      <c r="T38" s="750"/>
      <c r="U38" s="769"/>
      <c r="V38" s="750"/>
      <c r="W38" s="750"/>
      <c r="X38" s="750"/>
      <c r="Y38" s="768"/>
      <c r="Z38" s="750"/>
      <c r="AA38" s="776"/>
      <c r="AB38" s="750"/>
      <c r="AC38" s="750"/>
      <c r="AD38" s="750"/>
      <c r="AE38" s="750"/>
      <c r="AF38" s="750"/>
      <c r="AG38" s="750"/>
      <c r="AH38" s="750"/>
      <c r="AI38" s="750"/>
      <c r="AJ38" s="750"/>
      <c r="AK38" s="750"/>
      <c r="AL38" s="750"/>
      <c r="AM38" s="750"/>
      <c r="AN38" s="750"/>
      <c r="AO38" s="750"/>
      <c r="AP38" s="750"/>
      <c r="AQ38" s="750"/>
      <c r="AR38" s="750"/>
      <c r="AS38" s="750"/>
      <c r="AT38" s="750"/>
      <c r="AU38" s="750"/>
      <c r="AV38" s="750"/>
      <c r="AW38" s="750"/>
      <c r="AX38" s="750"/>
      <c r="AY38" s="750"/>
      <c r="AZ38" s="750"/>
      <c r="BA38" s="125"/>
      <c r="BB38" s="125"/>
      <c r="BC38" s="125"/>
      <c r="BD38" s="398"/>
      <c r="BE38" s="750"/>
      <c r="BF38" s="797"/>
      <c r="BG38" s="792"/>
      <c r="BH38" s="750"/>
      <c r="BI38" s="750"/>
      <c r="BJ38" s="750"/>
      <c r="BK38" s="750"/>
      <c r="BL38" s="750"/>
      <c r="BM38" s="750"/>
      <c r="BN38" s="750"/>
      <c r="BO38" s="750"/>
      <c r="BP38" s="750"/>
      <c r="BQ38" s="750"/>
      <c r="BR38" s="750"/>
      <c r="BS38" s="750"/>
      <c r="BT38" s="795"/>
      <c r="BU38" s="759"/>
      <c r="BV38" s="750"/>
      <c r="BW38" s="125"/>
      <c r="BX38" s="777"/>
      <c r="BY38" s="750"/>
      <c r="BZ38" s="778"/>
      <c r="CA38" s="768"/>
      <c r="CB38" s="778"/>
      <c r="CE38" s="750"/>
      <c r="CF38" s="778"/>
      <c r="CI38" s="750"/>
      <c r="CJ38" s="778"/>
      <c r="CM38" s="750"/>
      <c r="CN38" s="750"/>
      <c r="CO38" s="750"/>
      <c r="CP38" s="750"/>
      <c r="CQ38" s="750"/>
    </row>
    <row r="39" spans="1:95">
      <c r="B39" s="797"/>
      <c r="C39" s="792"/>
      <c r="D39" s="792"/>
      <c r="E39" s="750"/>
      <c r="F39" s="750"/>
      <c r="G39" s="768"/>
      <c r="H39" s="750"/>
      <c r="I39" s="768"/>
      <c r="J39" s="750"/>
      <c r="K39" s="768"/>
      <c r="L39" s="750"/>
      <c r="M39" s="769"/>
      <c r="N39" s="750"/>
      <c r="O39" s="750"/>
      <c r="P39" s="750"/>
      <c r="Q39" s="769"/>
      <c r="R39" s="750"/>
      <c r="S39" s="750"/>
      <c r="T39" s="750"/>
      <c r="U39" s="769"/>
      <c r="V39" s="750"/>
      <c r="W39" s="750"/>
      <c r="X39" s="750"/>
      <c r="Y39" s="768"/>
      <c r="Z39" s="750"/>
      <c r="AA39" s="776"/>
      <c r="AB39" s="750"/>
      <c r="AC39" s="750"/>
      <c r="AD39" s="750"/>
      <c r="AE39" s="750"/>
      <c r="AF39" s="750"/>
      <c r="AG39" s="750"/>
      <c r="AH39" s="750"/>
      <c r="AI39" s="750"/>
      <c r="AJ39" s="750"/>
      <c r="AK39" s="750"/>
      <c r="AL39" s="750"/>
      <c r="AM39" s="750"/>
      <c r="AN39" s="750"/>
      <c r="AO39" s="750"/>
      <c r="AP39" s="750"/>
      <c r="AQ39" s="750"/>
      <c r="AR39" s="750"/>
      <c r="AS39" s="750"/>
      <c r="AT39" s="750"/>
      <c r="AU39" s="750"/>
      <c r="AV39" s="750"/>
      <c r="AW39" s="750"/>
      <c r="AX39" s="750"/>
      <c r="AY39" s="750"/>
      <c r="AZ39" s="750"/>
      <c r="BA39" s="124"/>
      <c r="BB39" s="124"/>
      <c r="BC39" s="124"/>
      <c r="BD39" s="398"/>
      <c r="BE39" s="750"/>
      <c r="BF39" s="797"/>
      <c r="BG39" s="792"/>
      <c r="BH39" s="750"/>
      <c r="BI39" s="750"/>
      <c r="BJ39" s="750"/>
      <c r="BK39" s="750"/>
      <c r="BL39" s="750"/>
      <c r="BM39" s="750"/>
      <c r="BN39" s="750"/>
      <c r="BO39" s="223"/>
      <c r="BP39" s="750"/>
      <c r="BQ39" s="223"/>
      <c r="BR39" s="750"/>
      <c r="BS39" s="750"/>
      <c r="BT39" s="795"/>
      <c r="BU39" s="759"/>
      <c r="BV39" s="750"/>
      <c r="BW39" s="124"/>
      <c r="BX39" s="777"/>
      <c r="BY39" s="750"/>
      <c r="BZ39" s="778"/>
      <c r="CA39" s="768"/>
      <c r="CB39" s="778"/>
      <c r="CE39" s="750"/>
      <c r="CF39" s="778"/>
      <c r="CI39" s="750"/>
      <c r="CJ39" s="778"/>
      <c r="CM39" s="750"/>
      <c r="CN39" s="750"/>
      <c r="CO39" s="750"/>
      <c r="CP39" s="750"/>
      <c r="CQ39" s="750"/>
    </row>
    <row r="40" spans="1:95">
      <c r="B40" s="797"/>
      <c r="C40" s="792"/>
      <c r="D40" s="792"/>
      <c r="E40" s="750"/>
      <c r="F40" s="750"/>
      <c r="G40" s="768"/>
      <c r="H40" s="750"/>
      <c r="I40" s="768"/>
      <c r="J40" s="750"/>
      <c r="K40" s="768"/>
      <c r="L40" s="750"/>
      <c r="M40" s="769"/>
      <c r="N40" s="750"/>
      <c r="O40" s="750"/>
      <c r="P40" s="750"/>
      <c r="Q40" s="769"/>
      <c r="R40" s="750"/>
      <c r="S40" s="750"/>
      <c r="T40" s="750"/>
      <c r="U40" s="769"/>
      <c r="V40" s="750"/>
      <c r="W40" s="750"/>
      <c r="X40" s="750"/>
      <c r="Y40" s="768"/>
      <c r="Z40" s="750"/>
      <c r="AA40" s="776"/>
      <c r="AB40" s="750"/>
      <c r="AC40" s="750"/>
      <c r="AD40" s="750"/>
      <c r="AE40" s="750"/>
      <c r="AF40" s="750"/>
      <c r="AG40" s="750"/>
      <c r="AH40" s="750"/>
      <c r="AI40" s="750"/>
      <c r="AJ40" s="750"/>
      <c r="AK40" s="750"/>
      <c r="AL40" s="750"/>
      <c r="AM40" s="750"/>
      <c r="AN40" s="750"/>
      <c r="AO40" s="750"/>
      <c r="AP40" s="750"/>
      <c r="AQ40" s="750"/>
      <c r="AR40" s="750"/>
      <c r="AS40" s="750"/>
      <c r="AT40" s="750"/>
      <c r="AU40" s="750"/>
      <c r="AV40" s="750"/>
      <c r="AW40" s="750"/>
      <c r="AX40" s="750"/>
      <c r="AY40" s="750"/>
      <c r="AZ40" s="750"/>
      <c r="BA40" s="792"/>
      <c r="BB40" s="792"/>
      <c r="BC40" s="792"/>
      <c r="BD40" s="780"/>
      <c r="BE40" s="750"/>
      <c r="BF40" s="797"/>
      <c r="BG40" s="792"/>
      <c r="BH40" s="750"/>
      <c r="BI40" s="750"/>
      <c r="BJ40" s="750"/>
      <c r="BK40" s="750"/>
      <c r="BL40" s="750"/>
      <c r="BM40" s="750"/>
      <c r="BN40" s="791"/>
      <c r="BO40" s="399"/>
      <c r="BP40" s="750"/>
      <c r="BQ40" s="399"/>
      <c r="BR40" s="750"/>
      <c r="BS40" s="750"/>
      <c r="BT40" s="798"/>
      <c r="BU40" s="798"/>
      <c r="BV40" s="750"/>
      <c r="BW40" s="792"/>
      <c r="BX40" s="777"/>
      <c r="BY40" s="750"/>
      <c r="BZ40" s="778"/>
      <c r="CA40" s="768"/>
      <c r="CB40" s="778"/>
      <c r="CE40" s="750"/>
      <c r="CF40" s="778"/>
      <c r="CI40" s="750"/>
      <c r="CJ40" s="778"/>
      <c r="CM40" s="750"/>
      <c r="CN40" s="750"/>
      <c r="CO40" s="750"/>
      <c r="CP40" s="750"/>
      <c r="CQ40" s="750"/>
    </row>
    <row r="41" spans="1:95">
      <c r="B41" s="797"/>
      <c r="C41" s="792"/>
      <c r="D41" s="792"/>
      <c r="E41" s="750"/>
      <c r="F41" s="750"/>
      <c r="G41" s="768"/>
      <c r="H41" s="750"/>
      <c r="I41" s="768"/>
      <c r="J41" s="750"/>
      <c r="K41" s="768"/>
      <c r="L41" s="750"/>
      <c r="M41" s="769"/>
      <c r="N41" s="750"/>
      <c r="O41" s="750"/>
      <c r="P41" s="750"/>
      <c r="Q41" s="769"/>
      <c r="R41" s="750"/>
      <c r="S41" s="750"/>
      <c r="T41" s="750"/>
      <c r="U41" s="769"/>
      <c r="V41" s="750"/>
      <c r="W41" s="750"/>
      <c r="X41" s="750"/>
      <c r="Y41" s="768"/>
      <c r="Z41" s="750"/>
      <c r="AA41" s="776"/>
      <c r="AB41" s="750"/>
      <c r="AC41" s="750"/>
      <c r="AD41" s="750"/>
      <c r="AE41" s="750"/>
      <c r="AF41" s="750"/>
      <c r="AG41" s="750"/>
      <c r="AH41" s="750"/>
      <c r="AI41" s="750"/>
      <c r="AJ41" s="750"/>
      <c r="AK41" s="750"/>
      <c r="AL41" s="750"/>
      <c r="AM41" s="750"/>
      <c r="AN41" s="750"/>
      <c r="AO41" s="750"/>
      <c r="AP41" s="750"/>
      <c r="AQ41" s="750"/>
      <c r="AR41" s="750"/>
      <c r="AS41" s="750"/>
      <c r="AT41" s="750"/>
      <c r="AU41" s="750"/>
      <c r="AV41" s="750"/>
      <c r="AW41" s="750"/>
      <c r="AX41" s="750"/>
      <c r="AY41" s="750"/>
      <c r="AZ41" s="750"/>
      <c r="BA41" s="792"/>
      <c r="BB41" s="792"/>
      <c r="BC41" s="792"/>
      <c r="BD41" s="780"/>
      <c r="BE41" s="750"/>
      <c r="BF41" s="797"/>
      <c r="BG41" s="792"/>
      <c r="BH41" s="750"/>
      <c r="BI41" s="750"/>
      <c r="BJ41" s="750"/>
      <c r="BK41" s="750"/>
      <c r="BL41" s="750"/>
      <c r="BM41" s="750"/>
      <c r="BN41" s="791"/>
      <c r="BO41" s="795"/>
      <c r="BP41" s="750"/>
      <c r="BQ41" s="795"/>
      <c r="BR41" s="750"/>
      <c r="BS41" s="750"/>
      <c r="BT41" s="750"/>
      <c r="BU41" s="750"/>
      <c r="BV41" s="750"/>
      <c r="BW41" s="792"/>
      <c r="BX41" s="777"/>
      <c r="BY41" s="750"/>
      <c r="BZ41" s="778"/>
      <c r="CA41" s="768"/>
      <c r="CB41" s="778"/>
      <c r="CE41" s="750"/>
      <c r="CF41" s="778"/>
      <c r="CI41" s="750"/>
      <c r="CJ41" s="778"/>
      <c r="CM41" s="750"/>
      <c r="CN41" s="750"/>
      <c r="CO41" s="750"/>
      <c r="CP41" s="750"/>
      <c r="CQ41" s="750"/>
    </row>
    <row r="42" spans="1:95">
      <c r="B42" s="797"/>
      <c r="C42" s="792"/>
      <c r="D42" s="792"/>
      <c r="E42" s="750"/>
      <c r="F42" s="750"/>
      <c r="G42" s="768"/>
      <c r="H42" s="750"/>
      <c r="I42" s="768"/>
      <c r="J42" s="750"/>
      <c r="K42" s="768"/>
      <c r="L42" s="750"/>
      <c r="M42" s="769"/>
      <c r="N42" s="750"/>
      <c r="O42" s="750"/>
      <c r="P42" s="750"/>
      <c r="Q42" s="769"/>
      <c r="R42" s="750"/>
      <c r="S42" s="750"/>
      <c r="T42" s="750"/>
      <c r="U42" s="769"/>
      <c r="V42" s="750"/>
      <c r="W42" s="750"/>
      <c r="X42" s="750"/>
      <c r="Y42" s="768"/>
      <c r="Z42" s="750"/>
      <c r="AA42" s="776"/>
      <c r="AB42" s="750"/>
      <c r="AC42" s="750"/>
      <c r="AD42" s="750"/>
      <c r="AE42" s="750"/>
      <c r="AF42" s="750"/>
      <c r="AG42" s="750"/>
      <c r="AH42" s="750"/>
      <c r="AI42" s="750"/>
      <c r="AJ42" s="750"/>
      <c r="AK42" s="750"/>
      <c r="AL42" s="750"/>
      <c r="AM42" s="750"/>
      <c r="AN42" s="750"/>
      <c r="AO42" s="750"/>
      <c r="AP42" s="750"/>
      <c r="AQ42" s="750"/>
      <c r="AR42" s="750"/>
      <c r="AS42" s="750"/>
      <c r="AT42" s="750"/>
      <c r="AU42" s="750"/>
      <c r="AV42" s="750"/>
      <c r="AW42" s="750"/>
      <c r="AX42" s="750"/>
      <c r="AY42" s="750"/>
      <c r="AZ42" s="750"/>
      <c r="BA42" s="792"/>
      <c r="BB42" s="792"/>
      <c r="BC42" s="792"/>
      <c r="BD42" s="780"/>
      <c r="BE42" s="750"/>
      <c r="BF42" s="797"/>
      <c r="BG42" s="792"/>
      <c r="BH42" s="750"/>
      <c r="BI42" s="750"/>
      <c r="BJ42" s="750"/>
      <c r="BK42" s="750"/>
      <c r="BL42" s="750"/>
      <c r="BM42" s="750"/>
      <c r="BN42" s="791"/>
      <c r="BO42" s="795"/>
      <c r="BP42" s="750"/>
      <c r="BQ42" s="795"/>
      <c r="BR42" s="750"/>
      <c r="BS42" s="400"/>
      <c r="BT42" s="750"/>
      <c r="BU42" s="750"/>
      <c r="BV42" s="750"/>
      <c r="BW42" s="792"/>
      <c r="BX42" s="777"/>
      <c r="BY42" s="750"/>
      <c r="BZ42" s="778"/>
      <c r="CA42" s="768"/>
      <c r="CB42" s="778"/>
      <c r="CE42" s="750"/>
      <c r="CF42" s="778"/>
      <c r="CI42" s="750"/>
      <c r="CJ42" s="778"/>
      <c r="CM42" s="750"/>
      <c r="CN42" s="750"/>
      <c r="CO42" s="750"/>
      <c r="CP42" s="750"/>
      <c r="CQ42" s="750"/>
    </row>
    <row r="43" spans="1:95">
      <c r="B43" s="797"/>
      <c r="C43" s="792"/>
      <c r="D43" s="792"/>
      <c r="E43" s="750"/>
      <c r="F43" s="750"/>
      <c r="G43" s="768"/>
      <c r="H43" s="750"/>
      <c r="I43" s="768"/>
      <c r="J43" s="750"/>
      <c r="K43" s="768"/>
      <c r="L43" s="750"/>
      <c r="M43" s="769"/>
      <c r="N43" s="750"/>
      <c r="O43" s="750"/>
      <c r="P43" s="750"/>
      <c r="Q43" s="769"/>
      <c r="R43" s="750"/>
      <c r="S43" s="750"/>
      <c r="T43" s="750"/>
      <c r="U43" s="769"/>
      <c r="V43" s="750"/>
      <c r="W43" s="750"/>
      <c r="X43" s="750"/>
      <c r="Y43" s="768"/>
      <c r="Z43" s="750"/>
      <c r="AA43" s="776"/>
      <c r="AB43" s="750"/>
      <c r="AC43" s="750"/>
      <c r="AD43" s="750"/>
      <c r="AE43" s="750"/>
      <c r="AF43" s="750"/>
      <c r="AG43" s="750"/>
      <c r="AH43" s="750"/>
      <c r="AI43" s="750"/>
      <c r="AJ43" s="750"/>
      <c r="AK43" s="750"/>
      <c r="AL43" s="750"/>
      <c r="AM43" s="750"/>
      <c r="AN43" s="750"/>
      <c r="AO43" s="750"/>
      <c r="AP43" s="750"/>
      <c r="AQ43" s="750"/>
      <c r="AR43" s="750"/>
      <c r="AS43" s="750"/>
      <c r="AT43" s="750"/>
      <c r="AU43" s="750"/>
      <c r="AV43" s="750"/>
      <c r="AW43" s="750"/>
      <c r="AX43" s="750"/>
      <c r="AY43" s="750"/>
      <c r="AZ43" s="750"/>
      <c r="BA43" s="792"/>
      <c r="BB43" s="792"/>
      <c r="BC43" s="792"/>
      <c r="BD43" s="780"/>
      <c r="BE43" s="750"/>
      <c r="BF43" s="797"/>
      <c r="BG43" s="792"/>
      <c r="BH43" s="750"/>
      <c r="BI43" s="750"/>
      <c r="BJ43" s="750"/>
      <c r="BK43" s="750"/>
      <c r="BL43" s="750"/>
      <c r="BM43" s="750"/>
      <c r="BN43" s="222"/>
      <c r="BO43" s="401"/>
      <c r="BP43" s="750"/>
      <c r="BQ43" s="401"/>
      <c r="BR43" s="750"/>
      <c r="BS43" s="750"/>
      <c r="BT43" s="750"/>
      <c r="BU43" s="750"/>
      <c r="BV43" s="750"/>
      <c r="BW43" s="792"/>
      <c r="BX43" s="777"/>
      <c r="BY43" s="750"/>
      <c r="BZ43" s="778"/>
      <c r="CA43" s="768"/>
      <c r="CB43" s="778"/>
      <c r="CE43" s="750"/>
      <c r="CF43" s="778"/>
      <c r="CI43" s="750"/>
      <c r="CJ43" s="778"/>
      <c r="CM43" s="750"/>
      <c r="CN43" s="750"/>
      <c r="CO43" s="750"/>
      <c r="CP43" s="750"/>
      <c r="CQ43" s="750"/>
    </row>
    <row r="44" spans="1:95">
      <c r="B44" s="797"/>
      <c r="C44" s="792"/>
      <c r="D44" s="792"/>
      <c r="E44" s="750"/>
      <c r="F44" s="750"/>
      <c r="G44" s="768"/>
      <c r="H44" s="750"/>
      <c r="I44" s="768"/>
      <c r="J44" s="750"/>
      <c r="K44" s="768"/>
      <c r="L44" s="750"/>
      <c r="M44" s="769"/>
      <c r="N44" s="750"/>
      <c r="O44" s="750"/>
      <c r="P44" s="750"/>
      <c r="Q44" s="769"/>
      <c r="R44" s="750"/>
      <c r="S44" s="750"/>
      <c r="T44" s="750"/>
      <c r="U44" s="769"/>
      <c r="V44" s="750"/>
      <c r="W44" s="750"/>
      <c r="X44" s="750"/>
      <c r="Y44" s="768"/>
      <c r="Z44" s="750"/>
      <c r="AA44" s="776"/>
      <c r="AB44" s="750"/>
      <c r="AC44" s="750"/>
      <c r="AD44" s="750"/>
      <c r="AE44" s="750"/>
      <c r="AF44" s="750"/>
      <c r="AG44" s="750"/>
      <c r="AH44" s="750"/>
      <c r="AI44" s="750"/>
      <c r="AJ44" s="750"/>
      <c r="AK44" s="750"/>
      <c r="AL44" s="750"/>
      <c r="AM44" s="750"/>
      <c r="AN44" s="750"/>
      <c r="AO44" s="750"/>
      <c r="AP44" s="750"/>
      <c r="AQ44" s="750"/>
      <c r="AR44" s="750"/>
      <c r="AS44" s="750"/>
      <c r="AT44" s="750"/>
      <c r="AU44" s="750"/>
      <c r="AV44" s="750"/>
      <c r="AW44" s="750"/>
      <c r="AX44" s="750"/>
      <c r="AY44" s="750"/>
      <c r="AZ44" s="750"/>
      <c r="BA44" s="792"/>
      <c r="BB44" s="792"/>
      <c r="BC44" s="792"/>
      <c r="BD44" s="780"/>
      <c r="BE44" s="750"/>
      <c r="BF44" s="797"/>
      <c r="BG44" s="792"/>
      <c r="BH44" s="750"/>
      <c r="BI44" s="750"/>
      <c r="BJ44" s="750"/>
      <c r="BK44" s="750"/>
      <c r="BL44" s="750"/>
      <c r="BM44" s="750"/>
      <c r="BN44" s="750"/>
      <c r="BO44" s="750"/>
      <c r="BP44" s="750"/>
      <c r="BQ44" s="750"/>
      <c r="BR44" s="750"/>
      <c r="BS44" s="750"/>
      <c r="BT44" s="223"/>
      <c r="BU44" s="223"/>
      <c r="BV44" s="750"/>
      <c r="BW44" s="792"/>
      <c r="BX44" s="777"/>
      <c r="BY44" s="750"/>
      <c r="BZ44" s="778"/>
      <c r="CA44" s="768"/>
      <c r="CB44" s="778"/>
      <c r="CE44" s="750"/>
      <c r="CF44" s="778"/>
      <c r="CI44" s="750"/>
      <c r="CJ44" s="778"/>
      <c r="CM44" s="750"/>
      <c r="CN44" s="750"/>
      <c r="CO44" s="750"/>
      <c r="CP44" s="750"/>
      <c r="CQ44" s="750"/>
    </row>
    <row r="45" spans="1:95">
      <c r="B45" s="797"/>
      <c r="C45" s="792"/>
      <c r="D45" s="792"/>
      <c r="E45" s="750"/>
      <c r="F45" s="750"/>
      <c r="G45" s="768"/>
      <c r="H45" s="750"/>
      <c r="I45" s="768"/>
      <c r="J45" s="750"/>
      <c r="K45" s="768"/>
      <c r="L45" s="750"/>
      <c r="M45" s="769"/>
      <c r="N45" s="750"/>
      <c r="O45" s="750"/>
      <c r="P45" s="750"/>
      <c r="Q45" s="769"/>
      <c r="R45" s="750"/>
      <c r="S45" s="750"/>
      <c r="T45" s="750"/>
      <c r="U45" s="769"/>
      <c r="V45" s="750"/>
      <c r="W45" s="750"/>
      <c r="X45" s="750"/>
      <c r="Y45" s="768"/>
      <c r="Z45" s="750"/>
      <c r="AA45" s="776"/>
      <c r="AB45" s="750"/>
      <c r="AC45" s="750"/>
      <c r="AD45" s="750"/>
      <c r="AE45" s="750"/>
      <c r="AF45" s="750"/>
      <c r="AG45" s="750"/>
      <c r="AH45" s="750"/>
      <c r="AI45" s="750"/>
      <c r="AJ45" s="750"/>
      <c r="AK45" s="750"/>
      <c r="AL45" s="750"/>
      <c r="AM45" s="750"/>
      <c r="AN45" s="750"/>
      <c r="AO45" s="750"/>
      <c r="AP45" s="750"/>
      <c r="AQ45" s="750"/>
      <c r="AR45" s="750"/>
      <c r="AS45" s="750"/>
      <c r="AT45" s="750"/>
      <c r="AU45" s="750"/>
      <c r="AV45" s="750"/>
      <c r="AW45" s="750"/>
      <c r="AX45" s="750"/>
      <c r="AY45" s="750"/>
      <c r="AZ45" s="750"/>
      <c r="BA45" s="792"/>
      <c r="BB45" s="792"/>
      <c r="BC45" s="792"/>
      <c r="BD45" s="780"/>
      <c r="BE45" s="750"/>
      <c r="BF45" s="797"/>
      <c r="BG45" s="792"/>
      <c r="BH45" s="750"/>
      <c r="BI45" s="750"/>
      <c r="BJ45" s="750"/>
      <c r="BK45" s="750"/>
      <c r="BL45" s="750"/>
      <c r="BM45" s="750"/>
      <c r="BN45" s="791"/>
      <c r="BO45" s="799"/>
      <c r="BP45" s="750"/>
      <c r="BQ45" s="795"/>
      <c r="BR45" s="750"/>
      <c r="BS45" s="791"/>
      <c r="BT45" s="795"/>
      <c r="BU45" s="776"/>
      <c r="BV45" s="750"/>
      <c r="BW45" s="792"/>
      <c r="BX45" s="777"/>
      <c r="BY45" s="750"/>
      <c r="BZ45" s="778"/>
      <c r="CA45" s="768"/>
      <c r="CB45" s="778"/>
      <c r="CE45" s="750"/>
      <c r="CF45" s="778"/>
      <c r="CI45" s="750"/>
      <c r="CJ45" s="778"/>
      <c r="CM45" s="750"/>
      <c r="CN45" s="750"/>
      <c r="CO45" s="750"/>
      <c r="CP45" s="750"/>
      <c r="CQ45" s="750"/>
    </row>
    <row r="46" spans="1:95">
      <c r="B46" s="797"/>
      <c r="C46" s="792"/>
      <c r="D46" s="792"/>
      <c r="E46" s="750"/>
      <c r="F46" s="750"/>
      <c r="G46" s="768"/>
      <c r="H46" s="750"/>
      <c r="I46" s="768"/>
      <c r="J46" s="750"/>
      <c r="K46" s="768"/>
      <c r="L46" s="750"/>
      <c r="M46" s="769"/>
      <c r="N46" s="750"/>
      <c r="O46" s="750"/>
      <c r="P46" s="750"/>
      <c r="Q46" s="769"/>
      <c r="R46" s="750"/>
      <c r="S46" s="750"/>
      <c r="T46" s="750"/>
      <c r="U46" s="769"/>
      <c r="V46" s="750"/>
      <c r="W46" s="750"/>
      <c r="X46" s="750"/>
      <c r="Y46" s="768"/>
      <c r="Z46" s="750"/>
      <c r="AA46" s="776"/>
      <c r="AB46" s="750"/>
      <c r="AC46" s="750"/>
      <c r="AD46" s="750"/>
      <c r="AE46" s="750"/>
      <c r="AF46" s="750"/>
      <c r="AG46" s="750"/>
      <c r="AH46" s="750"/>
      <c r="AI46" s="750"/>
      <c r="AJ46" s="750"/>
      <c r="AK46" s="750"/>
      <c r="AL46" s="750"/>
      <c r="AM46" s="750"/>
      <c r="AN46" s="750"/>
      <c r="AO46" s="750"/>
      <c r="AP46" s="750"/>
      <c r="AQ46" s="750"/>
      <c r="AR46" s="750"/>
      <c r="AS46" s="750"/>
      <c r="AT46" s="750"/>
      <c r="AU46" s="750"/>
      <c r="AV46" s="750"/>
      <c r="AW46" s="750"/>
      <c r="AX46" s="750"/>
      <c r="AY46" s="750"/>
      <c r="AZ46" s="750"/>
      <c r="BA46" s="792"/>
      <c r="BB46" s="792"/>
      <c r="BC46" s="792"/>
      <c r="BD46" s="780"/>
      <c r="BE46" s="750"/>
      <c r="BF46" s="797"/>
      <c r="BG46" s="792"/>
      <c r="BH46" s="750"/>
      <c r="BI46" s="750"/>
      <c r="BJ46" s="750"/>
      <c r="BK46" s="750"/>
      <c r="BL46" s="750"/>
      <c r="BM46" s="750"/>
      <c r="BN46" s="750"/>
      <c r="BO46" s="750"/>
      <c r="BP46" s="750"/>
      <c r="BQ46" s="750"/>
      <c r="BR46" s="750"/>
      <c r="BS46" s="791"/>
      <c r="BT46" s="795"/>
      <c r="BU46" s="776"/>
      <c r="BV46" s="750"/>
      <c r="BW46" s="792"/>
      <c r="BX46" s="777"/>
      <c r="BY46" s="750"/>
      <c r="BZ46" s="778"/>
      <c r="CA46" s="768"/>
      <c r="CB46" s="778"/>
      <c r="CE46" s="750"/>
      <c r="CF46" s="778"/>
      <c r="CI46" s="750"/>
      <c r="CJ46" s="778"/>
      <c r="CM46" s="750"/>
      <c r="CN46" s="750"/>
      <c r="CO46" s="750"/>
      <c r="CP46" s="750"/>
      <c r="CQ46" s="750"/>
    </row>
    <row r="47" spans="1:95">
      <c r="B47" s="797"/>
      <c r="C47" s="792"/>
      <c r="D47" s="792"/>
      <c r="E47" s="750"/>
      <c r="F47" s="750"/>
      <c r="G47" s="768"/>
      <c r="H47" s="750"/>
      <c r="I47" s="768"/>
      <c r="J47" s="750"/>
      <c r="K47" s="768"/>
      <c r="L47" s="750"/>
      <c r="M47" s="769"/>
      <c r="N47" s="750"/>
      <c r="O47" s="750"/>
      <c r="P47" s="750"/>
      <c r="Q47" s="769"/>
      <c r="R47" s="750"/>
      <c r="S47" s="750"/>
      <c r="T47" s="750"/>
      <c r="U47" s="769"/>
      <c r="V47" s="750"/>
      <c r="W47" s="750"/>
      <c r="X47" s="750"/>
      <c r="Y47" s="768"/>
      <c r="Z47" s="750"/>
      <c r="AA47" s="776"/>
      <c r="AB47" s="750"/>
      <c r="AC47" s="750"/>
      <c r="AD47" s="750"/>
      <c r="AE47" s="750"/>
      <c r="AF47" s="750"/>
      <c r="AG47" s="750"/>
      <c r="AH47" s="750"/>
      <c r="AI47" s="750"/>
      <c r="AJ47" s="750"/>
      <c r="AK47" s="750"/>
      <c r="AL47" s="750"/>
      <c r="AM47" s="750"/>
      <c r="AN47" s="750"/>
      <c r="AO47" s="750"/>
      <c r="AP47" s="750"/>
      <c r="AQ47" s="750"/>
      <c r="AR47" s="750"/>
      <c r="AS47" s="750"/>
      <c r="AT47" s="750"/>
      <c r="AU47" s="750"/>
      <c r="AV47" s="750"/>
      <c r="AW47" s="750"/>
      <c r="AX47" s="750"/>
      <c r="AY47" s="750"/>
      <c r="AZ47" s="750"/>
      <c r="BA47" s="792"/>
      <c r="BB47" s="792"/>
      <c r="BC47" s="792"/>
      <c r="BD47" s="780"/>
      <c r="BE47" s="750"/>
      <c r="BF47" s="797"/>
      <c r="BG47" s="792"/>
      <c r="BH47" s="750"/>
      <c r="BI47" s="750"/>
      <c r="BJ47" s="750"/>
      <c r="BK47" s="750"/>
      <c r="BL47" s="750"/>
      <c r="BM47" s="750"/>
      <c r="BN47" s="791"/>
      <c r="BO47" s="750"/>
      <c r="BP47" s="750"/>
      <c r="BQ47" s="750"/>
      <c r="BR47" s="750"/>
      <c r="BS47" s="750"/>
      <c r="BT47" s="777"/>
      <c r="BU47" s="777"/>
      <c r="BV47" s="750"/>
      <c r="BW47" s="792"/>
      <c r="BX47" s="777"/>
      <c r="BY47" s="750"/>
      <c r="BZ47" s="778"/>
      <c r="CA47" s="768"/>
      <c r="CB47" s="778"/>
      <c r="CE47" s="750"/>
      <c r="CF47" s="778"/>
      <c r="CI47" s="750"/>
      <c r="CJ47" s="778"/>
      <c r="CM47" s="750"/>
      <c r="CN47" s="750"/>
      <c r="CO47" s="750"/>
      <c r="CP47" s="750"/>
      <c r="CQ47" s="750"/>
    </row>
    <row r="48" spans="1:95">
      <c r="B48" s="402"/>
      <c r="C48" s="49"/>
      <c r="D48" s="792"/>
      <c r="E48" s="750"/>
      <c r="F48" s="750"/>
      <c r="G48" s="768"/>
      <c r="H48" s="750"/>
      <c r="I48" s="768"/>
      <c r="J48" s="750"/>
      <c r="K48" s="768"/>
      <c r="L48" s="750"/>
      <c r="M48" s="769"/>
      <c r="N48" s="750"/>
      <c r="O48" s="750"/>
      <c r="P48" s="750"/>
      <c r="Q48" s="769"/>
      <c r="R48" s="750"/>
      <c r="S48" s="750"/>
      <c r="T48" s="750"/>
      <c r="U48" s="769"/>
      <c r="V48" s="750"/>
      <c r="W48" s="750"/>
      <c r="X48" s="750"/>
      <c r="Y48" s="768"/>
      <c r="Z48" s="750"/>
      <c r="AA48" s="776"/>
      <c r="AB48" s="750"/>
      <c r="AC48" s="750"/>
      <c r="AD48" s="750"/>
      <c r="AE48" s="750"/>
      <c r="AF48" s="750"/>
      <c r="AG48" s="750"/>
      <c r="AH48" s="750"/>
      <c r="AI48" s="750"/>
      <c r="AJ48" s="750"/>
      <c r="AK48" s="750"/>
      <c r="AL48" s="750"/>
      <c r="AM48" s="750"/>
      <c r="AN48" s="750"/>
      <c r="AO48" s="750"/>
      <c r="AP48" s="750"/>
      <c r="AQ48" s="750"/>
      <c r="AR48" s="750"/>
      <c r="AS48" s="750"/>
      <c r="AT48" s="750"/>
      <c r="AU48" s="750"/>
      <c r="AV48" s="750"/>
      <c r="AW48" s="750"/>
      <c r="AX48" s="750"/>
      <c r="AY48" s="750"/>
      <c r="AZ48" s="750"/>
      <c r="BA48" s="792"/>
      <c r="BB48" s="792"/>
      <c r="BC48" s="792"/>
      <c r="BD48" s="780"/>
      <c r="BE48" s="750"/>
      <c r="BF48" s="402"/>
      <c r="BG48" s="49"/>
      <c r="BH48" s="750"/>
      <c r="BI48" s="750"/>
      <c r="BJ48" s="750"/>
      <c r="BK48" s="750"/>
      <c r="BL48" s="750"/>
      <c r="BM48" s="750"/>
      <c r="BN48" s="791"/>
      <c r="BO48" s="750"/>
      <c r="BP48" s="750"/>
      <c r="BQ48" s="750"/>
      <c r="BR48" s="750"/>
      <c r="BS48" s="750"/>
      <c r="BT48" s="750"/>
      <c r="BU48" s="750"/>
      <c r="BV48" s="750"/>
      <c r="BW48" s="792"/>
      <c r="BX48" s="777"/>
      <c r="BY48" s="750"/>
      <c r="BZ48" s="778"/>
      <c r="CA48" s="768"/>
      <c r="CB48" s="778"/>
      <c r="CE48" s="750"/>
      <c r="CF48" s="778"/>
      <c r="CI48" s="750"/>
      <c r="CJ48" s="778"/>
      <c r="CM48" s="750"/>
      <c r="CN48" s="750"/>
      <c r="CO48" s="750"/>
      <c r="CP48" s="750"/>
      <c r="CQ48" s="750"/>
    </row>
    <row r="49" spans="2:91" ht="14.65" customHeight="1">
      <c r="B49" s="403"/>
      <c r="C49" s="404"/>
      <c r="D49" s="405"/>
      <c r="E49" s="750"/>
      <c r="F49" s="750"/>
      <c r="G49" s="768"/>
      <c r="H49" s="750"/>
      <c r="I49" s="768"/>
      <c r="J49" s="750"/>
      <c r="K49" s="768"/>
      <c r="L49" s="750"/>
      <c r="M49" s="769"/>
      <c r="N49" s="750"/>
      <c r="O49" s="750"/>
      <c r="P49" s="750"/>
      <c r="Q49" s="769"/>
      <c r="R49" s="750"/>
      <c r="S49" s="750"/>
      <c r="T49" s="750"/>
      <c r="U49" s="769"/>
      <c r="V49" s="750"/>
      <c r="W49" s="750"/>
      <c r="X49" s="750"/>
      <c r="Y49" s="768"/>
      <c r="Z49" s="750"/>
      <c r="AA49" s="776"/>
      <c r="AB49" s="750"/>
      <c r="AC49" s="750"/>
      <c r="AD49" s="750"/>
      <c r="AE49" s="750"/>
      <c r="AF49" s="750"/>
      <c r="AG49" s="750"/>
      <c r="AH49" s="750"/>
      <c r="AI49" s="750"/>
      <c r="AJ49" s="750"/>
      <c r="AK49" s="750"/>
      <c r="AL49" s="750"/>
      <c r="AM49" s="750"/>
      <c r="AN49" s="750"/>
      <c r="AO49" s="750"/>
      <c r="AP49" s="750"/>
      <c r="AQ49" s="750"/>
      <c r="AR49" s="750"/>
      <c r="AS49" s="750"/>
      <c r="AT49" s="750"/>
      <c r="AU49" s="750"/>
      <c r="AV49" s="750"/>
      <c r="AW49" s="750"/>
      <c r="AX49" s="750"/>
      <c r="AY49" s="750"/>
      <c r="AZ49" s="759"/>
      <c r="BA49" s="173"/>
      <c r="BB49" s="173"/>
      <c r="BC49" s="173"/>
      <c r="BD49" s="363"/>
      <c r="BE49" s="759"/>
      <c r="BF49" s="403"/>
      <c r="BG49" s="404"/>
      <c r="BH49" s="3"/>
      <c r="BI49" s="14"/>
      <c r="BJ49" s="14"/>
      <c r="BK49" s="14"/>
      <c r="BL49" s="14"/>
      <c r="BM49" s="14"/>
      <c r="BN49" s="800"/>
      <c r="BO49" s="406"/>
      <c r="BP49" s="759"/>
      <c r="BQ49" s="787"/>
      <c r="BR49" s="787"/>
      <c r="BS49" s="776"/>
      <c r="BT49" s="776"/>
      <c r="BU49" s="776"/>
      <c r="BV49" s="759"/>
      <c r="BW49" s="173"/>
      <c r="BX49" s="777"/>
      <c r="BY49" s="750"/>
      <c r="BZ49" s="778"/>
      <c r="CA49" s="768"/>
      <c r="CB49" s="778"/>
      <c r="CE49" s="750"/>
      <c r="CF49" s="778"/>
      <c r="CI49" s="750"/>
      <c r="CJ49" s="778"/>
      <c r="CL49" s="120"/>
      <c r="CM49" s="787"/>
    </row>
    <row r="50" spans="2:91" ht="14.65" customHeight="1">
      <c r="B50" s="403"/>
      <c r="C50" s="404"/>
      <c r="D50" s="405"/>
      <c r="E50" s="750"/>
      <c r="F50" s="750"/>
      <c r="G50" s="768"/>
      <c r="H50" s="750"/>
      <c r="I50" s="768"/>
      <c r="J50" s="750"/>
      <c r="K50" s="768"/>
      <c r="L50" s="750"/>
      <c r="M50" s="769"/>
      <c r="N50" s="750"/>
      <c r="O50" s="750"/>
      <c r="P50" s="750"/>
      <c r="Q50" s="769"/>
      <c r="R50" s="750"/>
      <c r="S50" s="750"/>
      <c r="T50" s="750"/>
      <c r="U50" s="769"/>
      <c r="V50" s="750"/>
      <c r="W50" s="750"/>
      <c r="X50" s="750"/>
      <c r="Y50" s="768"/>
      <c r="Z50" s="750"/>
      <c r="AA50" s="776"/>
      <c r="AB50" s="750"/>
      <c r="AC50" s="750"/>
      <c r="AD50" s="750"/>
      <c r="AE50" s="750"/>
      <c r="AF50" s="750"/>
      <c r="AG50" s="750"/>
      <c r="AH50" s="750"/>
      <c r="AI50" s="750"/>
      <c r="AJ50" s="750"/>
      <c r="AK50" s="750"/>
      <c r="AL50" s="750"/>
      <c r="AM50" s="750"/>
      <c r="AN50" s="750"/>
      <c r="AO50" s="750"/>
      <c r="AP50" s="750"/>
      <c r="AQ50" s="750"/>
      <c r="AR50" s="750"/>
      <c r="AS50" s="750"/>
      <c r="AT50" s="750"/>
      <c r="AU50" s="750"/>
      <c r="AV50" s="750"/>
      <c r="AW50" s="750"/>
      <c r="AX50" s="750"/>
      <c r="AY50" s="750"/>
      <c r="AZ50" s="759"/>
      <c r="BA50" s="173"/>
      <c r="BB50" s="173"/>
      <c r="BC50" s="173"/>
      <c r="BD50" s="363"/>
      <c r="BE50" s="759"/>
      <c r="BF50" s="403"/>
      <c r="BG50" s="404"/>
      <c r="BH50" s="3"/>
      <c r="BI50" s="14"/>
      <c r="BJ50" s="14"/>
      <c r="BK50" s="14"/>
      <c r="BL50" s="14"/>
      <c r="BM50" s="14"/>
      <c r="BN50" s="800"/>
      <c r="BO50" s="406"/>
      <c r="BP50" s="759"/>
      <c r="BQ50" s="787"/>
      <c r="BR50" s="787"/>
      <c r="BS50" s="776"/>
      <c r="BT50" s="776"/>
      <c r="BU50" s="776"/>
      <c r="BV50" s="759"/>
      <c r="BW50" s="173"/>
      <c r="BX50" s="777"/>
      <c r="BY50" s="750"/>
      <c r="BZ50" s="778"/>
      <c r="CA50" s="768"/>
      <c r="CB50" s="778"/>
      <c r="CE50" s="750"/>
      <c r="CF50" s="778"/>
      <c r="CI50" s="750"/>
      <c r="CJ50" s="778"/>
      <c r="CL50" s="120"/>
      <c r="CM50" s="787"/>
    </row>
    <row r="51" spans="2:91" ht="14.65" customHeight="1">
      <c r="B51" s="403"/>
      <c r="C51" s="404"/>
      <c r="D51" s="405"/>
      <c r="E51" s="750"/>
      <c r="F51" s="750"/>
      <c r="G51" s="768"/>
      <c r="H51" s="750"/>
      <c r="I51" s="768"/>
      <c r="J51" s="750"/>
      <c r="K51" s="768"/>
      <c r="L51" s="750"/>
      <c r="M51" s="769"/>
      <c r="N51" s="750"/>
      <c r="O51" s="750"/>
      <c r="P51" s="750"/>
      <c r="Q51" s="769"/>
      <c r="R51" s="750"/>
      <c r="S51" s="750"/>
      <c r="T51" s="750"/>
      <c r="U51" s="769"/>
      <c r="V51" s="750"/>
      <c r="W51" s="750"/>
      <c r="X51" s="750"/>
      <c r="Y51" s="768"/>
      <c r="Z51" s="750"/>
      <c r="AA51" s="776"/>
      <c r="AB51" s="750"/>
      <c r="AC51" s="750"/>
      <c r="AD51" s="750"/>
      <c r="AE51" s="750"/>
      <c r="AF51" s="750"/>
      <c r="AG51" s="750"/>
      <c r="AH51" s="750"/>
      <c r="AI51" s="750"/>
      <c r="AJ51" s="750"/>
      <c r="AK51" s="750"/>
      <c r="AL51" s="750"/>
      <c r="AM51" s="750"/>
      <c r="AN51" s="750"/>
      <c r="AO51" s="750"/>
      <c r="AP51" s="750"/>
      <c r="AQ51" s="750"/>
      <c r="AR51" s="750"/>
      <c r="AS51" s="750"/>
      <c r="AT51" s="750"/>
      <c r="AU51" s="750"/>
      <c r="AV51" s="750"/>
      <c r="AW51" s="750"/>
      <c r="AX51" s="750"/>
      <c r="AY51" s="750"/>
      <c r="AZ51" s="759"/>
      <c r="BA51" s="173"/>
      <c r="BB51" s="173"/>
      <c r="BC51" s="173"/>
      <c r="BD51" s="363"/>
      <c r="BE51" s="759"/>
      <c r="BF51" s="403"/>
      <c r="BG51" s="404"/>
      <c r="BH51" s="3"/>
      <c r="BI51" s="14"/>
      <c r="BJ51" s="14"/>
      <c r="BK51" s="14"/>
      <c r="BL51" s="14"/>
      <c r="BM51" s="14"/>
      <c r="BN51" s="800"/>
      <c r="BO51" s="406"/>
      <c r="BP51" s="759"/>
      <c r="BQ51" s="787"/>
      <c r="BR51" s="787"/>
      <c r="BS51" s="776"/>
      <c r="BT51" s="776"/>
      <c r="BU51" s="776"/>
      <c r="BV51" s="759"/>
      <c r="BW51" s="173"/>
      <c r="BX51" s="777"/>
      <c r="BY51" s="750"/>
      <c r="BZ51" s="778"/>
      <c r="CA51" s="768"/>
      <c r="CB51" s="778"/>
      <c r="CE51" s="750"/>
      <c r="CF51" s="778"/>
      <c r="CI51" s="750"/>
      <c r="CJ51" s="778"/>
      <c r="CL51" s="120"/>
      <c r="CM51" s="787"/>
    </row>
    <row r="52" spans="2:91" ht="14.65" customHeight="1">
      <c r="B52" s="403"/>
      <c r="C52" s="404"/>
      <c r="D52" s="405"/>
      <c r="E52" s="750"/>
      <c r="F52" s="750"/>
      <c r="G52" s="768"/>
      <c r="H52" s="750"/>
      <c r="I52" s="768"/>
      <c r="J52" s="750"/>
      <c r="K52" s="768"/>
      <c r="L52" s="750"/>
      <c r="M52" s="769"/>
      <c r="N52" s="750"/>
      <c r="O52" s="750"/>
      <c r="P52" s="750"/>
      <c r="Q52" s="769"/>
      <c r="R52" s="750"/>
      <c r="S52" s="750"/>
      <c r="T52" s="750"/>
      <c r="U52" s="769"/>
      <c r="V52" s="750"/>
      <c r="W52" s="750"/>
      <c r="X52" s="750"/>
      <c r="Y52" s="768"/>
      <c r="Z52" s="750"/>
      <c r="AA52" s="776"/>
      <c r="AB52" s="750"/>
      <c r="AC52" s="750"/>
      <c r="AD52" s="750"/>
      <c r="AE52" s="750"/>
      <c r="AF52" s="750"/>
      <c r="AG52" s="750"/>
      <c r="AH52" s="750"/>
      <c r="AI52" s="750"/>
      <c r="AJ52" s="750"/>
      <c r="AK52" s="750"/>
      <c r="AL52" s="750"/>
      <c r="AM52" s="750"/>
      <c r="AN52" s="750"/>
      <c r="AO52" s="750"/>
      <c r="AP52" s="750"/>
      <c r="AQ52" s="750"/>
      <c r="AR52" s="750"/>
      <c r="AS52" s="750"/>
      <c r="AT52" s="750"/>
      <c r="AU52" s="750"/>
      <c r="AV52" s="750"/>
      <c r="AW52" s="750"/>
      <c r="AX52" s="750"/>
      <c r="AY52" s="750"/>
      <c r="AZ52" s="759"/>
      <c r="BA52" s="173"/>
      <c r="BB52" s="173"/>
      <c r="BC52" s="173"/>
      <c r="BD52" s="363"/>
      <c r="BE52" s="759"/>
      <c r="BF52" s="403"/>
      <c r="BG52" s="404"/>
      <c r="BH52" s="3"/>
      <c r="BI52" s="14"/>
      <c r="BJ52" s="14"/>
      <c r="BK52" s="14"/>
      <c r="BL52" s="14"/>
      <c r="BM52" s="14"/>
      <c r="BN52" s="801"/>
      <c r="BO52" s="14"/>
      <c r="BP52" s="759"/>
      <c r="BQ52" s="776"/>
      <c r="BR52" s="776"/>
      <c r="BS52" s="776"/>
      <c r="BT52" s="776"/>
      <c r="BU52" s="776"/>
      <c r="BV52" s="759"/>
      <c r="BW52" s="173"/>
      <c r="BX52" s="777"/>
      <c r="BY52" s="750"/>
      <c r="BZ52" s="778"/>
      <c r="CA52" s="768"/>
      <c r="CB52" s="778"/>
      <c r="CE52" s="750"/>
      <c r="CF52" s="778"/>
      <c r="CI52" s="750"/>
      <c r="CJ52" s="778"/>
      <c r="CL52" s="120"/>
      <c r="CM52" s="787"/>
    </row>
    <row r="53" spans="2:91">
      <c r="B53" s="797"/>
      <c r="C53" s="792"/>
      <c r="D53" s="792"/>
      <c r="E53" s="750"/>
      <c r="F53" s="750"/>
      <c r="G53" s="768"/>
      <c r="H53" s="750"/>
      <c r="I53" s="768"/>
      <c r="J53" s="750"/>
      <c r="K53" s="768"/>
      <c r="L53" s="750"/>
      <c r="M53" s="769"/>
      <c r="N53" s="750"/>
      <c r="O53" s="750"/>
      <c r="P53" s="750"/>
      <c r="Q53" s="769"/>
      <c r="R53" s="750"/>
      <c r="S53" s="750"/>
      <c r="T53" s="750"/>
      <c r="U53" s="769"/>
      <c r="V53" s="750"/>
      <c r="W53" s="750"/>
      <c r="X53" s="750"/>
      <c r="Y53" s="768"/>
      <c r="Z53" s="750"/>
      <c r="AA53" s="776"/>
      <c r="AB53" s="750"/>
      <c r="AC53" s="750"/>
      <c r="AD53" s="750"/>
      <c r="AE53" s="750"/>
      <c r="AF53" s="750"/>
      <c r="AG53" s="750"/>
      <c r="AH53" s="750"/>
      <c r="AI53" s="750"/>
      <c r="AJ53" s="750"/>
      <c r="AK53" s="750"/>
      <c r="AL53" s="750"/>
      <c r="AM53" s="750"/>
      <c r="AN53" s="750"/>
      <c r="AO53" s="750"/>
      <c r="AP53" s="750"/>
      <c r="AQ53" s="750"/>
      <c r="AR53" s="750"/>
      <c r="AS53" s="750"/>
      <c r="AT53" s="750"/>
      <c r="AU53" s="750"/>
      <c r="AV53" s="750"/>
      <c r="AW53" s="750"/>
      <c r="AX53" s="750"/>
      <c r="AY53" s="750"/>
      <c r="AZ53" s="750"/>
      <c r="BA53" s="792"/>
      <c r="BB53" s="792"/>
      <c r="BC53" s="792"/>
      <c r="BD53" s="780"/>
      <c r="BE53" s="750"/>
      <c r="BF53" s="797"/>
      <c r="BG53" s="792"/>
      <c r="BH53" s="750"/>
      <c r="BI53" s="750"/>
      <c r="BJ53" s="750"/>
      <c r="BK53" s="750"/>
      <c r="BL53" s="750"/>
      <c r="BM53" s="750"/>
      <c r="BN53" s="750"/>
      <c r="BO53" s="750"/>
      <c r="BP53" s="750"/>
      <c r="BQ53" s="750"/>
      <c r="BR53" s="750"/>
      <c r="BS53" s="750"/>
      <c r="BT53" s="750"/>
      <c r="BU53" s="750"/>
      <c r="BV53" s="750"/>
      <c r="BW53" s="792"/>
      <c r="BX53" s="777"/>
      <c r="BY53" s="750"/>
      <c r="BZ53" s="778"/>
      <c r="CA53" s="768"/>
      <c r="CB53" s="778"/>
      <c r="CE53" s="750"/>
      <c r="CF53" s="778"/>
      <c r="CI53" s="750"/>
      <c r="CJ53" s="778"/>
      <c r="CM53" s="750"/>
    </row>
    <row r="54" spans="2:91">
      <c r="B54" s="797"/>
      <c r="C54" s="792"/>
      <c r="D54" s="792"/>
      <c r="E54" s="750"/>
      <c r="F54" s="750"/>
      <c r="G54" s="768"/>
      <c r="H54" s="750"/>
      <c r="I54" s="768"/>
      <c r="J54" s="750"/>
      <c r="K54" s="768"/>
      <c r="L54" s="750"/>
      <c r="M54" s="769"/>
      <c r="N54" s="750"/>
      <c r="O54" s="750"/>
      <c r="P54" s="750"/>
      <c r="Q54" s="769"/>
      <c r="R54" s="750"/>
      <c r="S54" s="750"/>
      <c r="T54" s="750"/>
      <c r="U54" s="769"/>
      <c r="V54" s="750"/>
      <c r="W54" s="750"/>
      <c r="X54" s="750"/>
      <c r="Y54" s="768"/>
      <c r="Z54" s="750"/>
      <c r="AA54" s="776"/>
      <c r="AB54" s="750"/>
      <c r="AC54" s="750"/>
      <c r="AD54" s="750"/>
      <c r="AE54" s="750"/>
      <c r="AF54" s="750"/>
      <c r="AG54" s="750"/>
      <c r="AH54" s="750"/>
      <c r="AI54" s="750"/>
      <c r="AJ54" s="750"/>
      <c r="AK54" s="750"/>
      <c r="AL54" s="750"/>
      <c r="AM54" s="750"/>
      <c r="AN54" s="750"/>
      <c r="AO54" s="750"/>
      <c r="AP54" s="750"/>
      <c r="AQ54" s="750"/>
      <c r="AR54" s="750"/>
      <c r="AS54" s="750"/>
      <c r="AT54" s="750"/>
      <c r="AU54" s="750"/>
      <c r="AV54" s="750"/>
      <c r="AW54" s="750"/>
      <c r="AX54" s="750"/>
      <c r="AY54" s="750"/>
      <c r="AZ54" s="750"/>
      <c r="BA54" s="792"/>
      <c r="BB54" s="792"/>
      <c r="BC54" s="792"/>
      <c r="BD54" s="780"/>
      <c r="BE54" s="750"/>
      <c r="BF54" s="797"/>
      <c r="BG54" s="792"/>
      <c r="BH54" s="750"/>
      <c r="BI54" s="750"/>
      <c r="BJ54" s="750"/>
      <c r="BK54" s="750"/>
      <c r="BL54" s="750"/>
      <c r="BM54" s="750"/>
      <c r="BN54" s="750"/>
      <c r="BO54" s="750"/>
      <c r="BP54" s="750"/>
      <c r="BQ54" s="750"/>
      <c r="BR54" s="750"/>
      <c r="BS54" s="750"/>
      <c r="BT54" s="750"/>
      <c r="BU54" s="750"/>
      <c r="BV54" s="750"/>
      <c r="BW54" s="792"/>
      <c r="BX54" s="777"/>
      <c r="BY54" s="750"/>
      <c r="BZ54" s="778"/>
      <c r="CA54" s="768"/>
      <c r="CB54" s="778"/>
      <c r="CE54" s="750"/>
      <c r="CF54" s="778"/>
      <c r="CI54" s="750"/>
      <c r="CJ54" s="778"/>
      <c r="CM54" s="750"/>
    </row>
    <row r="55" spans="2:91">
      <c r="B55" s="797"/>
      <c r="C55" s="792"/>
      <c r="D55" s="792"/>
      <c r="E55" s="750"/>
      <c r="F55" s="750"/>
      <c r="G55" s="768"/>
      <c r="H55" s="750"/>
      <c r="I55" s="768"/>
      <c r="J55" s="750"/>
      <c r="K55" s="768"/>
      <c r="L55" s="750"/>
      <c r="M55" s="769"/>
      <c r="N55" s="750"/>
      <c r="O55" s="750"/>
      <c r="P55" s="750"/>
      <c r="Q55" s="769"/>
      <c r="R55" s="750"/>
      <c r="S55" s="750"/>
      <c r="T55" s="750"/>
      <c r="U55" s="769"/>
      <c r="V55" s="750"/>
      <c r="W55" s="750"/>
      <c r="X55" s="750"/>
      <c r="Y55" s="768"/>
      <c r="Z55" s="750"/>
      <c r="AA55" s="776"/>
      <c r="AB55" s="750"/>
      <c r="AC55" s="750"/>
      <c r="AD55" s="750"/>
      <c r="AE55" s="750"/>
      <c r="AF55" s="750"/>
      <c r="AG55" s="750"/>
      <c r="AH55" s="750"/>
      <c r="AI55" s="750"/>
      <c r="AJ55" s="750"/>
      <c r="AK55" s="750"/>
      <c r="AL55" s="750"/>
      <c r="AM55" s="750"/>
      <c r="AN55" s="750"/>
      <c r="AO55" s="750"/>
      <c r="AP55" s="750"/>
      <c r="AQ55" s="750"/>
      <c r="AR55" s="750"/>
      <c r="AS55" s="750"/>
      <c r="AT55" s="750"/>
      <c r="AU55" s="750"/>
      <c r="AV55" s="750"/>
      <c r="AW55" s="750"/>
      <c r="AX55" s="750"/>
      <c r="AY55" s="750"/>
      <c r="AZ55" s="750"/>
      <c r="BA55" s="750"/>
      <c r="BB55" s="750"/>
      <c r="BC55" s="750"/>
      <c r="BD55" s="777"/>
      <c r="BE55" s="750"/>
      <c r="BF55" s="797"/>
      <c r="BG55" s="792"/>
      <c r="BH55" s="750"/>
      <c r="BI55" s="750"/>
      <c r="BJ55" s="750"/>
      <c r="BK55" s="750"/>
      <c r="BL55" s="750"/>
      <c r="BM55" s="750"/>
      <c r="BN55" s="750"/>
      <c r="BO55" s="750"/>
      <c r="BP55" s="750"/>
      <c r="BQ55" s="750"/>
      <c r="BR55" s="750"/>
      <c r="BS55" s="750"/>
      <c r="BT55" s="750"/>
      <c r="BU55" s="750"/>
      <c r="BV55" s="750"/>
      <c r="BW55" s="750"/>
      <c r="BX55" s="777"/>
      <c r="BY55" s="750"/>
      <c r="BZ55" s="778"/>
      <c r="CA55" s="768"/>
      <c r="CB55" s="778"/>
      <c r="CE55" s="750"/>
      <c r="CF55" s="778"/>
      <c r="CI55" s="750"/>
      <c r="CJ55" s="778"/>
      <c r="CM55" s="750"/>
    </row>
  </sheetData>
  <pageMargins left="0.75" right="0.75" top="1" bottom="1" header="0.5" footer="0.5"/>
  <pageSetup scale="13" orientation="portrait" horizontalDpi="4294967292" verticalDpi="4294967292" r:id="rId1"/>
  <ignoredErrors>
    <ignoredError sqref="AI11:AI13" formulaRange="1"/>
  </ignoredErrors>
  <extLst>
    <ext xmlns:x14="http://schemas.microsoft.com/office/spreadsheetml/2009/9/main" uri="{CCE6A557-97BC-4b89-ADB6-D9C93CAAB3DF}">
      <x14:dataValidations xmlns:xm="http://schemas.microsoft.com/office/excel/2006/main" count="1">
        <x14:dataValidation type="list" allowBlank="1" showInputMessage="1" showErrorMessage="1" xr:uid="{E81C4264-A3D3-414D-B726-35CD78A4F32E}">
          <x14:formula1>
            <xm:f>'Benefit Cost_2023'!$N$11:$N$18</xm:f>
          </x14:formula1>
          <xm:sqref>CB10:CB24 CF10:CF24 CJ10:CJ24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F0"/>
    <pageSetUpPr fitToPage="1"/>
  </sheetPr>
  <dimension ref="B1:G51"/>
  <sheetViews>
    <sheetView showGridLines="0" zoomScale="115" zoomScaleNormal="115" workbookViewId="0">
      <pane ySplit="3" topLeftCell="A40" activePane="bottomLeft" state="frozen"/>
      <selection activeCell="J18" sqref="J18"/>
      <selection pane="bottomLeft" activeCell="C43" sqref="C43"/>
    </sheetView>
  </sheetViews>
  <sheetFormatPr defaultColWidth="12.5" defaultRowHeight="12.5"/>
  <cols>
    <col min="1" max="1" width="1.5" style="2" customWidth="1"/>
    <col min="2" max="2" width="9.5" style="2" bestFit="1" customWidth="1"/>
    <col min="3" max="3" width="28.08203125" style="2" bestFit="1" customWidth="1"/>
    <col min="4" max="4" width="10.58203125" style="2" customWidth="1"/>
    <col min="5" max="16384" width="12.5" style="2"/>
  </cols>
  <sheetData>
    <row r="1" spans="2:6" ht="8.25" customHeight="1">
      <c r="C1" s="17"/>
    </row>
    <row r="2" spans="2:6" ht="13">
      <c r="C2" s="241"/>
    </row>
    <row r="3" spans="2:6" s="19" customFormat="1" ht="26">
      <c r="B3" s="239" t="s">
        <v>159</v>
      </c>
      <c r="C3" s="79" t="s">
        <v>160</v>
      </c>
    </row>
    <row r="4" spans="2:6" customFormat="1" ht="15.5">
      <c r="B4" s="233"/>
      <c r="C4" s="234" t="s">
        <v>161</v>
      </c>
    </row>
    <row r="5" spans="2:6" ht="13.5" customHeight="1">
      <c r="B5" s="235">
        <v>100</v>
      </c>
      <c r="C5" s="235" t="s">
        <v>162</v>
      </c>
      <c r="D5"/>
    </row>
    <row r="6" spans="2:6" ht="13.5" customHeight="1">
      <c r="B6" s="235">
        <f>+B5+100</f>
        <v>200</v>
      </c>
      <c r="C6" s="235" t="s">
        <v>163</v>
      </c>
      <c r="D6"/>
    </row>
    <row r="7" spans="2:6" ht="14.25" customHeight="1">
      <c r="B7" s="235">
        <f>+B6+100</f>
        <v>300</v>
      </c>
      <c r="C7" s="235" t="s">
        <v>164</v>
      </c>
      <c r="D7"/>
      <c r="E7"/>
      <c r="F7"/>
    </row>
    <row r="8" spans="2:6" ht="13.5" customHeight="1">
      <c r="B8" s="235">
        <f>+B7+100</f>
        <v>400</v>
      </c>
      <c r="C8" s="235" t="s">
        <v>165</v>
      </c>
      <c r="D8"/>
      <c r="E8"/>
    </row>
    <row r="9" spans="2:6" ht="14.25" customHeight="1">
      <c r="B9" s="235">
        <f>+B8+100</f>
        <v>500</v>
      </c>
      <c r="C9" s="235" t="s">
        <v>166</v>
      </c>
      <c r="D9"/>
      <c r="E9"/>
      <c r="F9"/>
    </row>
    <row r="10" spans="2:6" ht="10.15" customHeight="1">
      <c r="B10" s="235"/>
      <c r="C10" s="235"/>
      <c r="D10"/>
      <c r="E10"/>
      <c r="F10"/>
    </row>
    <row r="11" spans="2:6" ht="15.5">
      <c r="B11" s="235"/>
      <c r="C11" s="236" t="s">
        <v>167</v>
      </c>
      <c r="D11"/>
      <c r="E11"/>
      <c r="F11"/>
    </row>
    <row r="12" spans="2:6" s="19" customFormat="1" ht="13.5" customHeight="1">
      <c r="B12" s="237">
        <v>1000</v>
      </c>
      <c r="C12" s="237" t="s">
        <v>168</v>
      </c>
      <c r="D12" s="1"/>
      <c r="E12" s="1"/>
      <c r="F12" s="1"/>
    </row>
    <row r="13" spans="2:6" s="19" customFormat="1" ht="13.5" customHeight="1">
      <c r="B13" s="237">
        <f>+B12+100</f>
        <v>1100</v>
      </c>
      <c r="C13" s="237" t="s">
        <v>169</v>
      </c>
      <c r="D13" s="1"/>
      <c r="E13" s="1"/>
      <c r="F13" s="1"/>
    </row>
    <row r="14" spans="2:6" s="19" customFormat="1" ht="13.5" customHeight="1">
      <c r="B14" s="237">
        <f>+B13+100</f>
        <v>1200</v>
      </c>
      <c r="C14" s="237" t="s">
        <v>170</v>
      </c>
      <c r="D14" s="1"/>
      <c r="E14" s="1"/>
      <c r="F14" s="1"/>
    </row>
    <row r="15" spans="2:6" s="19" customFormat="1" ht="13.5" customHeight="1">
      <c r="B15" s="237">
        <v>1250</v>
      </c>
      <c r="C15" s="237" t="s">
        <v>171</v>
      </c>
      <c r="D15" s="1"/>
      <c r="E15" s="1"/>
      <c r="F15" s="1"/>
    </row>
    <row r="16" spans="2:6" s="19" customFormat="1" ht="13.5" customHeight="1">
      <c r="B16" s="237">
        <f>+B14+100</f>
        <v>1300</v>
      </c>
      <c r="C16" s="237" t="s">
        <v>96</v>
      </c>
      <c r="D16" s="1"/>
      <c r="E16" s="1"/>
      <c r="F16" s="1"/>
    </row>
    <row r="17" spans="2:7" s="19" customFormat="1" ht="13.5" customHeight="1">
      <c r="B17" s="237">
        <f>+B16+100</f>
        <v>1400</v>
      </c>
      <c r="C17" s="237" t="s">
        <v>172</v>
      </c>
      <c r="D17" s="1"/>
      <c r="E17" s="1"/>
      <c r="F17" s="1"/>
    </row>
    <row r="18" spans="2:7" ht="10.15" customHeight="1">
      <c r="B18" s="235"/>
      <c r="C18" s="235"/>
      <c r="D18"/>
      <c r="E18"/>
      <c r="F18"/>
    </row>
    <row r="19" spans="2:7" ht="13">
      <c r="B19" s="235"/>
      <c r="C19" s="236" t="s">
        <v>173</v>
      </c>
    </row>
    <row r="20" spans="2:7" ht="13.5" customHeight="1">
      <c r="B20" s="235">
        <f>+B17+100</f>
        <v>1500</v>
      </c>
      <c r="C20" s="235" t="s">
        <v>174</v>
      </c>
    </row>
    <row r="21" spans="2:7" ht="13.5" customHeight="1">
      <c r="B21" s="235">
        <f>+B20+100</f>
        <v>1600</v>
      </c>
      <c r="C21" s="235" t="s">
        <v>175</v>
      </c>
    </row>
    <row r="22" spans="2:7" ht="13.5" customHeight="1">
      <c r="B22" s="235">
        <f>+B21+100</f>
        <v>1700</v>
      </c>
      <c r="C22" s="235" t="s">
        <v>176</v>
      </c>
    </row>
    <row r="23" spans="2:7" ht="13.5" customHeight="1">
      <c r="B23" s="235">
        <f>+B22+100</f>
        <v>1800</v>
      </c>
      <c r="C23" s="235" t="s">
        <v>177</v>
      </c>
    </row>
    <row r="24" spans="2:7" ht="10.15" customHeight="1">
      <c r="B24" s="235"/>
      <c r="C24" s="235"/>
      <c r="D24"/>
      <c r="E24"/>
      <c r="F24"/>
    </row>
    <row r="25" spans="2:7" ht="13">
      <c r="B25" s="235"/>
      <c r="C25" s="236" t="s">
        <v>178</v>
      </c>
    </row>
    <row r="26" spans="2:7" ht="14.25" customHeight="1">
      <c r="B26" s="235">
        <v>2000</v>
      </c>
      <c r="C26" s="235" t="s">
        <v>179</v>
      </c>
    </row>
    <row r="27" spans="2:7" ht="14.25" customHeight="1">
      <c r="B27" s="235">
        <f>+B26+100</f>
        <v>2100</v>
      </c>
      <c r="C27" s="235" t="s">
        <v>180</v>
      </c>
    </row>
    <row r="28" spans="2:7" ht="14.25" customHeight="1">
      <c r="B28" s="235">
        <f t="shared" ref="B28:B41" si="0">+B27+100</f>
        <v>2200</v>
      </c>
      <c r="C28" s="235" t="s">
        <v>181</v>
      </c>
    </row>
    <row r="29" spans="2:7" ht="14.25" customHeight="1">
      <c r="B29" s="235">
        <f t="shared" si="0"/>
        <v>2300</v>
      </c>
      <c r="C29" s="235" t="s">
        <v>182</v>
      </c>
    </row>
    <row r="30" spans="2:7" ht="14.25" customHeight="1">
      <c r="B30" s="235">
        <f t="shared" si="0"/>
        <v>2400</v>
      </c>
      <c r="C30" s="235" t="s">
        <v>183</v>
      </c>
    </row>
    <row r="31" spans="2:7" ht="14.25" customHeight="1">
      <c r="B31" s="235">
        <f t="shared" si="0"/>
        <v>2500</v>
      </c>
      <c r="C31" s="235" t="s">
        <v>184</v>
      </c>
      <c r="G31" s="240"/>
    </row>
    <row r="32" spans="2:7" ht="14.25" customHeight="1">
      <c r="B32" s="235">
        <f t="shared" si="0"/>
        <v>2600</v>
      </c>
      <c r="C32" s="235" t="s">
        <v>185</v>
      </c>
    </row>
    <row r="33" spans="2:6" ht="14.25" customHeight="1">
      <c r="B33" s="235">
        <f t="shared" si="0"/>
        <v>2700</v>
      </c>
      <c r="C33" s="235" t="s">
        <v>186</v>
      </c>
    </row>
    <row r="34" spans="2:6" ht="14.25" customHeight="1">
      <c r="B34" s="235">
        <f t="shared" si="0"/>
        <v>2800</v>
      </c>
      <c r="C34" s="235" t="s">
        <v>187</v>
      </c>
    </row>
    <row r="35" spans="2:6" ht="14.25" customHeight="1">
      <c r="B35" s="235">
        <f t="shared" si="0"/>
        <v>2900</v>
      </c>
      <c r="C35" s="235" t="s">
        <v>188</v>
      </c>
    </row>
    <row r="36" spans="2:6" ht="14.25" customHeight="1">
      <c r="B36" s="235">
        <f t="shared" si="0"/>
        <v>3000</v>
      </c>
      <c r="C36" s="235" t="s">
        <v>189</v>
      </c>
    </row>
    <row r="37" spans="2:6" ht="14.25" customHeight="1">
      <c r="B37" s="235">
        <f t="shared" si="0"/>
        <v>3100</v>
      </c>
      <c r="C37" s="235" t="s">
        <v>190</v>
      </c>
    </row>
    <row r="38" spans="2:6" ht="14.25" customHeight="1">
      <c r="B38" s="235">
        <f t="shared" si="0"/>
        <v>3200</v>
      </c>
      <c r="C38" s="235" t="s">
        <v>191</v>
      </c>
    </row>
    <row r="39" spans="2:6" ht="14.25" customHeight="1">
      <c r="B39" s="235">
        <f t="shared" si="0"/>
        <v>3300</v>
      </c>
      <c r="C39" s="235" t="s">
        <v>192</v>
      </c>
    </row>
    <row r="40" spans="2:6" ht="14.25" customHeight="1">
      <c r="B40" s="235">
        <f t="shared" si="0"/>
        <v>3400</v>
      </c>
      <c r="C40" s="235" t="s">
        <v>193</v>
      </c>
    </row>
    <row r="41" spans="2:6" ht="14.25" customHeight="1">
      <c r="B41" s="235">
        <f t="shared" si="0"/>
        <v>3500</v>
      </c>
      <c r="C41" s="235" t="s">
        <v>194</v>
      </c>
    </row>
    <row r="42" spans="2:6" ht="14.25" customHeight="1">
      <c r="B42" s="235">
        <v>3600</v>
      </c>
      <c r="C42" s="235" t="s">
        <v>195</v>
      </c>
    </row>
    <row r="43" spans="2:6" ht="14.25" customHeight="1">
      <c r="B43" s="235">
        <v>3700</v>
      </c>
      <c r="C43" s="235" t="s">
        <v>196</v>
      </c>
    </row>
    <row r="44" spans="2:6" ht="10.15" customHeight="1">
      <c r="B44" s="235"/>
      <c r="C44" s="235"/>
      <c r="D44"/>
      <c r="E44"/>
      <c r="F44"/>
    </row>
    <row r="45" spans="2:6" ht="14.25" customHeight="1">
      <c r="B45" s="235"/>
      <c r="C45" s="236" t="s">
        <v>197</v>
      </c>
      <c r="D45"/>
      <c r="E45"/>
    </row>
    <row r="46" spans="2:6" ht="13.5" customHeight="1">
      <c r="B46" s="235">
        <v>4000</v>
      </c>
      <c r="C46" s="235" t="s">
        <v>198</v>
      </c>
    </row>
    <row r="47" spans="2:6" ht="13.5" customHeight="1">
      <c r="B47" s="235">
        <f>+B46+100</f>
        <v>4100</v>
      </c>
      <c r="C47" s="235" t="s">
        <v>199</v>
      </c>
    </row>
    <row r="48" spans="2:6" ht="13.5" customHeight="1">
      <c r="B48" s="235">
        <f>+B47+100</f>
        <v>4200</v>
      </c>
      <c r="C48" s="235" t="s">
        <v>200</v>
      </c>
    </row>
    <row r="49" spans="2:3" ht="13.5" customHeight="1">
      <c r="B49" s="235">
        <f>+B48+100</f>
        <v>4300</v>
      </c>
      <c r="C49" s="235" t="s">
        <v>201</v>
      </c>
    </row>
    <row r="50" spans="2:3" ht="13.5" customHeight="1">
      <c r="B50" s="236"/>
      <c r="C50" s="238"/>
    </row>
    <row r="51" spans="2:3" s="8" customFormat="1" ht="13.5" customHeight="1">
      <c r="C51" s="113"/>
    </row>
  </sheetData>
  <pageMargins left="0.75" right="0.75" top="1" bottom="1" header="0.5" footer="0.5"/>
  <pageSetup scale="95" orientation="portrait" horizontalDpi="4294967292" verticalDpi="4294967292"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F0"/>
  </sheetPr>
  <dimension ref="B1:W261"/>
  <sheetViews>
    <sheetView tabSelected="1" zoomScale="130" zoomScaleNormal="130" workbookViewId="0">
      <pane xSplit="5" ySplit="9" topLeftCell="F10" activePane="bottomRight" state="frozen"/>
      <selection pane="topRight" activeCell="D1" sqref="D1"/>
      <selection pane="bottomLeft" activeCell="A7" sqref="A7"/>
      <selection pane="bottomRight" activeCell="A9" sqref="A9"/>
    </sheetView>
  </sheetViews>
  <sheetFormatPr defaultColWidth="8.58203125" defaultRowHeight="12.5"/>
  <cols>
    <col min="1" max="1" width="3.5" style="179" customWidth="1"/>
    <col min="2" max="2" width="4.83203125" style="179" bestFit="1" customWidth="1"/>
    <col min="3" max="3" width="1.5" style="179" customWidth="1"/>
    <col min="4" max="4" width="22.83203125" style="179" customWidth="1"/>
    <col min="5" max="5" width="11.25" style="835" customWidth="1"/>
    <col min="6" max="6" width="3.6640625" style="179" customWidth="1"/>
    <col min="7" max="7" width="4.1640625" style="179" customWidth="1"/>
    <col min="8" max="8" width="3.75" style="179" customWidth="1"/>
    <col min="9" max="9" width="3.6640625" style="179" customWidth="1"/>
    <col min="10" max="10" width="4.1640625" style="179" customWidth="1"/>
    <col min="11" max="11" width="11.25" style="179" customWidth="1"/>
    <col min="12" max="12" width="34.5" style="179" bestFit="1" customWidth="1"/>
    <col min="13" max="13" width="2.5" style="179" customWidth="1"/>
    <col min="14" max="14" width="10.5" style="179" customWidth="1" collapsed="1"/>
    <col min="15" max="15" width="2.5" style="179" customWidth="1"/>
    <col min="16" max="16" width="10.5" style="179" customWidth="1" collapsed="1"/>
    <col min="17" max="17" width="2.5" style="179" customWidth="1"/>
    <col min="18" max="18" width="10.5" style="179" customWidth="1" collapsed="1"/>
    <col min="19" max="19" width="2.5" style="179" customWidth="1"/>
    <col min="20" max="20" width="13" style="179" bestFit="1" customWidth="1"/>
    <col min="21" max="21" width="5.5" style="179" customWidth="1"/>
    <col min="22" max="22" width="29" style="179" bestFit="1" customWidth="1"/>
    <col min="23" max="23" width="10.75" style="179" bestFit="1" customWidth="1"/>
    <col min="24" max="16384" width="8.58203125" style="179"/>
  </cols>
  <sheetData>
    <row r="1" spans="2:22">
      <c r="B1" s="744"/>
      <c r="C1" s="744"/>
      <c r="D1" s="744"/>
      <c r="E1" s="751"/>
      <c r="F1" s="744"/>
      <c r="G1" s="744"/>
      <c r="H1" s="744"/>
      <c r="I1" s="744"/>
      <c r="J1" s="744"/>
      <c r="K1" s="744"/>
      <c r="L1" s="744"/>
      <c r="M1" s="744"/>
      <c r="N1" s="744"/>
      <c r="O1" s="744"/>
      <c r="P1" s="744"/>
      <c r="Q1" s="744"/>
      <c r="R1" s="744"/>
      <c r="S1" s="744"/>
      <c r="T1" s="744"/>
      <c r="U1" s="415"/>
      <c r="V1" s="415"/>
    </row>
    <row r="2" spans="2:22" ht="16" thickBot="1">
      <c r="B2" s="650" t="str">
        <f>+'Historical Inputs'!L4 &amp; " - Historical Financial Statements"</f>
        <v>Target - Historical Financial Statements</v>
      </c>
      <c r="C2" s="650"/>
      <c r="D2" s="651"/>
      <c r="E2" s="834"/>
      <c r="F2" s="651"/>
      <c r="G2" s="651"/>
      <c r="H2" s="651"/>
      <c r="I2" s="651"/>
      <c r="J2" s="651"/>
      <c r="K2" s="651"/>
      <c r="L2" s="651"/>
      <c r="M2" s="651"/>
      <c r="N2" s="651"/>
      <c r="O2" s="651"/>
      <c r="P2" s="651"/>
      <c r="Q2" s="651"/>
      <c r="R2" s="651"/>
      <c r="S2" s="651"/>
      <c r="T2" s="651"/>
      <c r="U2" s="651"/>
      <c r="V2" s="651"/>
    </row>
    <row r="3" spans="2:22" ht="14.25" customHeight="1">
      <c r="B3" s="744"/>
      <c r="C3" s="744"/>
      <c r="D3" s="744"/>
      <c r="E3" s="751"/>
      <c r="F3" s="744"/>
      <c r="G3" s="744"/>
      <c r="H3" s="744"/>
      <c r="I3" s="744"/>
      <c r="J3" s="744"/>
      <c r="K3" s="744"/>
      <c r="L3" s="744"/>
      <c r="M3" s="744"/>
      <c r="N3" s="744"/>
      <c r="O3" s="744"/>
      <c r="P3" s="744"/>
      <c r="Q3" s="744"/>
      <c r="R3" s="744"/>
      <c r="S3" s="744"/>
      <c r="T3" s="744"/>
      <c r="U3" s="744"/>
      <c r="V3" s="744"/>
    </row>
    <row r="4" spans="2:22" ht="15.5">
      <c r="B4" s="652" t="s">
        <v>202</v>
      </c>
      <c r="C4" s="269"/>
      <c r="D4" s="269"/>
      <c r="E4" s="751"/>
      <c r="F4" s="744"/>
      <c r="G4" s="744"/>
      <c r="H4" s="744"/>
      <c r="I4" s="744"/>
      <c r="J4" s="744"/>
      <c r="K4" s="744"/>
      <c r="L4" s="647" t="s">
        <v>238</v>
      </c>
      <c r="M4" s="744"/>
      <c r="N4" s="744"/>
      <c r="O4" s="744"/>
      <c r="P4" s="744"/>
      <c r="Q4" s="744"/>
      <c r="R4" s="744"/>
      <c r="S4" s="744"/>
      <c r="T4" s="744"/>
      <c r="U4" s="744"/>
      <c r="V4" s="744"/>
    </row>
    <row r="5" spans="2:22" ht="15.5">
      <c r="B5" s="652" t="s">
        <v>203</v>
      </c>
      <c r="C5" s="269"/>
      <c r="D5" s="269"/>
      <c r="E5" s="751"/>
      <c r="F5" s="744"/>
      <c r="G5" s="744"/>
      <c r="H5" s="744"/>
      <c r="I5" s="744"/>
      <c r="J5" s="744"/>
      <c r="K5" s="744"/>
      <c r="L5" s="648" t="s">
        <v>239</v>
      </c>
      <c r="M5" s="744"/>
      <c r="N5" s="744"/>
      <c r="O5" s="744"/>
      <c r="P5" s="744"/>
      <c r="Q5" s="744"/>
      <c r="R5" s="744"/>
      <c r="S5" s="744"/>
      <c r="T5" s="744"/>
      <c r="U5" s="744"/>
      <c r="V5" s="744"/>
    </row>
    <row r="6" spans="2:22" ht="15.5">
      <c r="B6" s="652" t="s">
        <v>204</v>
      </c>
      <c r="C6" s="269"/>
      <c r="D6" s="269"/>
      <c r="E6" s="751"/>
      <c r="F6" s="744"/>
      <c r="G6" s="744"/>
      <c r="H6" s="744"/>
      <c r="I6" s="744"/>
      <c r="J6" s="744"/>
      <c r="K6" s="744"/>
      <c r="L6" s="649" t="s">
        <v>237</v>
      </c>
      <c r="M6" s="744"/>
      <c r="N6" s="744"/>
      <c r="O6" s="744"/>
      <c r="P6" s="744"/>
      <c r="Q6" s="744"/>
      <c r="R6" s="744"/>
      <c r="S6" s="744"/>
      <c r="T6" s="744"/>
      <c r="U6" s="744"/>
      <c r="V6" s="744"/>
    </row>
    <row r="7" spans="2:22" ht="20.25" customHeight="1">
      <c r="B7" s="744"/>
      <c r="C7" s="744"/>
      <c r="D7" s="744"/>
      <c r="E7" s="751"/>
      <c r="F7" s="744"/>
      <c r="G7" s="744"/>
      <c r="H7" s="744"/>
      <c r="I7" s="744"/>
      <c r="J7" s="744"/>
      <c r="K7" s="744"/>
      <c r="L7" s="744"/>
      <c r="M7" s="744"/>
      <c r="N7" s="744"/>
      <c r="O7" s="744"/>
      <c r="P7" s="744"/>
      <c r="Q7" s="744"/>
      <c r="R7" s="744"/>
      <c r="S7" s="744"/>
      <c r="T7" s="744"/>
      <c r="U7" s="744"/>
      <c r="V7" s="744"/>
    </row>
    <row r="8" spans="2:22" ht="13">
      <c r="B8" s="654"/>
      <c r="C8" s="655"/>
      <c r="D8" s="656"/>
      <c r="E8" s="655"/>
      <c r="F8" s="655"/>
      <c r="G8" s="655"/>
      <c r="H8" s="655"/>
      <c r="I8" s="655"/>
      <c r="J8" s="655"/>
      <c r="K8" s="655"/>
      <c r="L8" s="655"/>
      <c r="M8" s="657"/>
      <c r="N8" s="657"/>
      <c r="O8" s="657"/>
      <c r="P8" s="657"/>
      <c r="Q8" s="657"/>
      <c r="R8" s="657"/>
      <c r="S8" s="657"/>
      <c r="T8" s="657"/>
      <c r="U8" s="658"/>
      <c r="V8" s="659"/>
    </row>
    <row r="9" spans="2:22" ht="13">
      <c r="B9" s="660"/>
      <c r="C9" s="661"/>
      <c r="D9" s="662" t="s">
        <v>205</v>
      </c>
      <c r="E9" s="661" t="s">
        <v>241</v>
      </c>
      <c r="F9" s="661"/>
      <c r="G9" s="661"/>
      <c r="H9" s="661"/>
      <c r="I9" s="661"/>
      <c r="J9" s="661"/>
      <c r="K9" s="661"/>
      <c r="L9" s="663" t="s">
        <v>206</v>
      </c>
      <c r="M9" s="664"/>
      <c r="N9" s="664">
        <v>2019</v>
      </c>
      <c r="O9" s="664"/>
      <c r="P9" s="664">
        <f>N9+1</f>
        <v>2020</v>
      </c>
      <c r="Q9" s="664"/>
      <c r="R9" s="664">
        <f>P9+1</f>
        <v>2021</v>
      </c>
      <c r="S9" s="664"/>
      <c r="T9" s="653" t="str">
        <f>+'Historical Inputs'!L5</f>
        <v>LTM 12/31/2022</v>
      </c>
      <c r="U9" s="665"/>
      <c r="V9" s="666" t="s">
        <v>207</v>
      </c>
    </row>
    <row r="10" spans="2:22" ht="4.1500000000000004" customHeight="1">
      <c r="B10" s="667"/>
      <c r="C10" s="667"/>
      <c r="D10" s="242"/>
      <c r="E10" s="751"/>
      <c r="F10" s="744"/>
      <c r="G10" s="744"/>
      <c r="H10" s="744"/>
      <c r="I10" s="744"/>
      <c r="J10" s="744"/>
      <c r="K10" s="744"/>
      <c r="L10" s="126"/>
      <c r="M10" s="248"/>
      <c r="N10" s="248"/>
      <c r="O10" s="248"/>
      <c r="P10" s="248"/>
      <c r="Q10" s="248"/>
      <c r="R10" s="248"/>
      <c r="S10" s="248"/>
      <c r="T10" s="248"/>
      <c r="U10" s="744"/>
      <c r="V10" s="744"/>
    </row>
    <row r="11" spans="2:22" ht="15.5">
      <c r="B11" s="667">
        <v>100</v>
      </c>
      <c r="C11" s="667"/>
      <c r="D11" s="242" t="str">
        <f>+VLOOKUP(B11,'Account Mapping'!B:C,2,FALSE)</f>
        <v>Commission Income</v>
      </c>
      <c r="E11" s="751" t="s">
        <v>255</v>
      </c>
      <c r="F11" s="821"/>
      <c r="G11" s="822" t="s">
        <v>274</v>
      </c>
      <c r="H11" s="822"/>
      <c r="I11" s="822"/>
      <c r="J11" s="822"/>
      <c r="K11" s="822"/>
      <c r="L11" s="822"/>
      <c r="M11"/>
      <c r="N11" s="823"/>
      <c r="O11" s="805"/>
      <c r="P11"/>
      <c r="Q11" s="805"/>
      <c r="R11"/>
      <c r="S11" s="805"/>
      <c r="T11"/>
      <c r="U11" s="802"/>
      <c r="V11" s="802"/>
    </row>
    <row r="12" spans="2:22" ht="15.5">
      <c r="B12" s="667"/>
      <c r="C12" s="667"/>
      <c r="D12" s="242" t="e">
        <f>+VLOOKUP(B12,'Account Mapping'!B:C,2,FALSE)</f>
        <v>#N/A</v>
      </c>
      <c r="E12" s="751" t="s">
        <v>255</v>
      </c>
      <c r="F12" s="821"/>
      <c r="G12" s="822"/>
      <c r="H12" s="822"/>
      <c r="I12" s="822" t="s">
        <v>275</v>
      </c>
      <c r="J12" s="822"/>
      <c r="K12" s="822"/>
      <c r="L12" s="822"/>
      <c r="M12"/>
      <c r="N12" s="823"/>
      <c r="O12" s="812"/>
      <c r="P12"/>
      <c r="Q12" s="812"/>
      <c r="R12"/>
      <c r="S12" s="812"/>
      <c r="T12"/>
      <c r="U12" s="802"/>
      <c r="V12" s="802"/>
    </row>
    <row r="13" spans="2:22" ht="15.5">
      <c r="B13" s="667">
        <v>100</v>
      </c>
      <c r="C13" s="667"/>
      <c r="D13" s="242" t="str">
        <f>+VLOOKUP(B13,'Account Mapping'!B:C,2,FALSE)</f>
        <v>Commission Income</v>
      </c>
      <c r="E13" s="751" t="s">
        <v>255</v>
      </c>
      <c r="F13" s="821"/>
      <c r="G13" s="822"/>
      <c r="H13" s="822"/>
      <c r="I13" s="822"/>
      <c r="J13" s="822" t="s">
        <v>162</v>
      </c>
      <c r="K13" s="822"/>
      <c r="L13" s="822"/>
      <c r="M13"/>
      <c r="N13" s="823">
        <v>1229475.5900000001</v>
      </c>
      <c r="O13" s="812"/>
      <c r="P13" s="823">
        <v>1664510.15</v>
      </c>
      <c r="Q13" s="812"/>
      <c r="R13" s="823">
        <v>1570531.83</v>
      </c>
      <c r="S13" s="812"/>
      <c r="T13" s="823">
        <v>1586993.42</v>
      </c>
      <c r="U13" s="802"/>
      <c r="V13" s="802"/>
    </row>
    <row r="14" spans="2:22" ht="15.5">
      <c r="B14" s="667">
        <v>200</v>
      </c>
      <c r="C14" s="667"/>
      <c r="D14" s="242" t="str">
        <f>+VLOOKUP(B14,'Account Mapping'!B:C,2,FALSE)</f>
        <v>Fee Income</v>
      </c>
      <c r="E14" s="751" t="s">
        <v>255</v>
      </c>
      <c r="F14" s="821"/>
      <c r="G14" s="822"/>
      <c r="H14" s="822"/>
      <c r="I14" s="822"/>
      <c r="J14" s="822" t="s">
        <v>342</v>
      </c>
      <c r="K14" s="822"/>
      <c r="L14" s="822"/>
      <c r="M14"/>
      <c r="N14" s="823"/>
      <c r="O14" s="812"/>
      <c r="P14" s="823"/>
      <c r="Q14" s="812"/>
      <c r="R14" s="823"/>
      <c r="S14" s="812"/>
      <c r="T14" s="823">
        <v>867.6</v>
      </c>
      <c r="U14" s="802"/>
      <c r="V14" s="802"/>
    </row>
    <row r="15" spans="2:22" ht="16" thickBot="1">
      <c r="B15" s="667">
        <v>400</v>
      </c>
      <c r="C15" s="667"/>
      <c r="D15" s="242" t="str">
        <f>+VLOOKUP(B15,'Account Mapping'!B:C,2,FALSE)</f>
        <v>Other Income</v>
      </c>
      <c r="E15" s="751" t="s">
        <v>255</v>
      </c>
      <c r="F15" s="821"/>
      <c r="G15" s="822"/>
      <c r="H15" s="822"/>
      <c r="I15" s="822"/>
      <c r="J15" s="822" t="s">
        <v>343</v>
      </c>
      <c r="K15" s="822"/>
      <c r="L15" s="822"/>
      <c r="M15"/>
      <c r="N15" s="823"/>
      <c r="O15" s="812"/>
      <c r="P15" s="823">
        <v>156140</v>
      </c>
      <c r="Q15" s="812"/>
      <c r="R15"/>
      <c r="S15" s="812"/>
      <c r="T15"/>
      <c r="U15" s="802"/>
      <c r="V15" s="802"/>
    </row>
    <row r="16" spans="2:22" ht="16" thickBot="1">
      <c r="B16" s="667"/>
      <c r="C16" s="667"/>
      <c r="D16" s="242" t="e">
        <f>+VLOOKUP(B16,'Account Mapping'!B:C,2,FALSE)</f>
        <v>#N/A</v>
      </c>
      <c r="E16" s="751" t="s">
        <v>255</v>
      </c>
      <c r="F16" s="821"/>
      <c r="G16" s="822"/>
      <c r="H16" s="822"/>
      <c r="I16" s="822" t="s">
        <v>276</v>
      </c>
      <c r="J16" s="822"/>
      <c r="K16" s="822"/>
      <c r="L16" s="822"/>
      <c r="M16"/>
      <c r="N16" s="824">
        <f>ROUND(SUM(N12:N13),5)</f>
        <v>1229475.5900000001</v>
      </c>
      <c r="O16" s="812"/>
      <c r="P16" s="824">
        <f>ROUND(SUM(P13:P15),5)</f>
        <v>1820650.15</v>
      </c>
      <c r="Q16" s="812"/>
      <c r="R16" s="824">
        <f>ROUND(SUM(R13:R15),5)</f>
        <v>1570531.83</v>
      </c>
      <c r="S16" s="812"/>
      <c r="T16" s="824">
        <f>ROUND(SUM(T13:T15),5)</f>
        <v>1587861.02</v>
      </c>
      <c r="U16" s="802"/>
      <c r="V16" s="802"/>
    </row>
    <row r="17" spans="2:22" ht="15.5">
      <c r="B17" s="667"/>
      <c r="C17" s="667"/>
      <c r="D17" s="242" t="e">
        <f>+VLOOKUP(B17,'Account Mapping'!B:C,2,FALSE)</f>
        <v>#N/A</v>
      </c>
      <c r="E17" s="751" t="s">
        <v>255</v>
      </c>
      <c r="F17" s="821"/>
      <c r="G17" s="822"/>
      <c r="H17" s="822" t="s">
        <v>277</v>
      </c>
      <c r="I17" s="822"/>
      <c r="J17" s="822"/>
      <c r="K17" s="822"/>
      <c r="L17" s="822"/>
      <c r="M17"/>
      <c r="N17" s="823">
        <f>N16</f>
        <v>1229475.5900000001</v>
      </c>
      <c r="O17" s="812"/>
      <c r="P17" s="823">
        <f>P16</f>
        <v>1820650.15</v>
      </c>
      <c r="Q17" s="812"/>
      <c r="R17" s="823">
        <f>R16</f>
        <v>1570531.83</v>
      </c>
      <c r="S17" s="812"/>
      <c r="T17" s="823">
        <f>T16</f>
        <v>1587861.02</v>
      </c>
      <c r="U17" s="802"/>
      <c r="V17" s="802"/>
    </row>
    <row r="18" spans="2:22" ht="15.5">
      <c r="B18" s="667"/>
      <c r="C18" s="667"/>
      <c r="D18" s="242" t="e">
        <f>+VLOOKUP(B18,'Account Mapping'!B:C,2,FALSE)</f>
        <v>#N/A</v>
      </c>
      <c r="E18" s="751" t="s">
        <v>255</v>
      </c>
      <c r="F18" s="821"/>
      <c r="G18" s="822"/>
      <c r="H18" s="822"/>
      <c r="I18" s="822" t="s">
        <v>278</v>
      </c>
      <c r="J18" s="822"/>
      <c r="K18" s="822"/>
      <c r="L18" s="822"/>
      <c r="M18"/>
      <c r="N18" s="823"/>
      <c r="O18" s="812"/>
      <c r="P18"/>
      <c r="Q18" s="812"/>
      <c r="R18"/>
      <c r="S18" s="812"/>
      <c r="T18"/>
      <c r="U18" s="802"/>
      <c r="V18" s="802"/>
    </row>
    <row r="19" spans="2:22" ht="15.5">
      <c r="B19" s="667"/>
      <c r="C19" s="667"/>
      <c r="D19" s="242" t="e">
        <f>+VLOOKUP(B19,'Account Mapping'!B:C,2,FALSE)</f>
        <v>#N/A</v>
      </c>
      <c r="E19" s="751" t="s">
        <v>255</v>
      </c>
      <c r="F19" s="821"/>
      <c r="G19" s="822"/>
      <c r="H19" s="822"/>
      <c r="I19" s="822"/>
      <c r="J19" s="822" t="s">
        <v>279</v>
      </c>
      <c r="K19" s="822"/>
      <c r="L19" s="822"/>
      <c r="M19"/>
      <c r="N19" s="823"/>
      <c r="O19" s="812"/>
      <c r="P19"/>
      <c r="Q19" s="812"/>
      <c r="R19"/>
      <c r="S19" s="812"/>
      <c r="T19"/>
      <c r="U19" s="802"/>
      <c r="V19" s="802"/>
    </row>
    <row r="20" spans="2:22" ht="15.5">
      <c r="B20" s="667">
        <v>3200</v>
      </c>
      <c r="C20" s="667"/>
      <c r="D20" s="242" t="str">
        <f>+VLOOKUP(B20,'Account Mapping'!B:C,2,FALSE)</f>
        <v>Dues &amp; Subscriptions</v>
      </c>
      <c r="E20" s="751" t="s">
        <v>255</v>
      </c>
      <c r="F20" s="821"/>
      <c r="G20" s="822"/>
      <c r="H20" s="822"/>
      <c r="I20" s="822"/>
      <c r="J20" s="822"/>
      <c r="K20" s="822" t="s">
        <v>280</v>
      </c>
      <c r="L20" s="822"/>
      <c r="M20"/>
      <c r="N20" s="823">
        <v>387</v>
      </c>
      <c r="O20" s="812"/>
      <c r="P20" s="823">
        <v>426</v>
      </c>
      <c r="Q20" s="812"/>
      <c r="R20" s="823">
        <v>943.87</v>
      </c>
      <c r="S20" s="812"/>
      <c r="T20" s="823">
        <v>175</v>
      </c>
      <c r="U20" s="802"/>
      <c r="V20" s="802"/>
    </row>
    <row r="21" spans="2:22" ht="15.5">
      <c r="B21" s="667">
        <v>3300</v>
      </c>
      <c r="C21" s="667"/>
      <c r="D21" s="242" t="str">
        <f>+VLOOKUP(B21,'Account Mapping'!B:C,2,FALSE)</f>
        <v>Licenses, Permits &amp; Taxes</v>
      </c>
      <c r="E21" s="751" t="s">
        <v>255</v>
      </c>
      <c r="F21" s="821"/>
      <c r="G21" s="822"/>
      <c r="H21" s="822"/>
      <c r="I21" s="822"/>
      <c r="J21" s="822"/>
      <c r="K21" s="822" t="s">
        <v>281</v>
      </c>
      <c r="L21" s="822"/>
      <c r="M21"/>
      <c r="N21" s="823">
        <v>1910.63</v>
      </c>
      <c r="O21" s="812"/>
      <c r="P21" s="823">
        <v>1302.18</v>
      </c>
      <c r="Q21" s="812"/>
      <c r="R21" s="823">
        <v>1817.18</v>
      </c>
      <c r="S21" s="812"/>
      <c r="T21" s="823">
        <v>2897.37</v>
      </c>
      <c r="U21" s="802"/>
      <c r="V21" s="802"/>
    </row>
    <row r="22" spans="2:22" ht="15.5">
      <c r="B22" s="667">
        <v>3400</v>
      </c>
      <c r="C22" s="667"/>
      <c r="D22" s="242" t="str">
        <f>+VLOOKUP(B22,'Account Mapping'!B:C,2,FALSE)</f>
        <v>Employee Related Costs / Training</v>
      </c>
      <c r="E22" s="751" t="s">
        <v>255</v>
      </c>
      <c r="F22" s="821"/>
      <c r="G22" s="822"/>
      <c r="H22" s="822"/>
      <c r="I22" s="822"/>
      <c r="J22" s="822"/>
      <c r="K22" s="822" t="s">
        <v>282</v>
      </c>
      <c r="L22" s="822"/>
      <c r="M22"/>
      <c r="N22" s="823">
        <v>54.9</v>
      </c>
      <c r="O22" s="812"/>
      <c r="P22" s="823">
        <v>207.55</v>
      </c>
      <c r="Q22" s="812"/>
      <c r="R22" s="823">
        <v>390.1</v>
      </c>
      <c r="S22" s="812"/>
      <c r="T22" s="823">
        <v>360.55</v>
      </c>
      <c r="U22" s="802"/>
      <c r="V22" s="802"/>
    </row>
    <row r="23" spans="2:22" ht="15.5">
      <c r="B23" s="667">
        <v>3200</v>
      </c>
      <c r="C23" s="667"/>
      <c r="D23" s="242" t="str">
        <f>+VLOOKUP(B23,'Account Mapping'!B:C,2,FALSE)</f>
        <v>Dues &amp; Subscriptions</v>
      </c>
      <c r="E23" s="751" t="s">
        <v>255</v>
      </c>
      <c r="F23" s="821"/>
      <c r="G23" s="822"/>
      <c r="H23" s="822"/>
      <c r="I23" s="822"/>
      <c r="J23" s="822"/>
      <c r="K23" s="822" t="s">
        <v>283</v>
      </c>
      <c r="L23" s="822"/>
      <c r="M23"/>
      <c r="N23" s="823">
        <v>1741.26</v>
      </c>
      <c r="O23" s="812"/>
      <c r="P23" s="823">
        <v>9359.8700000000008</v>
      </c>
      <c r="Q23" s="812"/>
      <c r="R23" s="823">
        <v>12275.84</v>
      </c>
      <c r="S23" s="812"/>
      <c r="T23" s="823">
        <v>14873.82</v>
      </c>
      <c r="U23" s="802"/>
      <c r="V23" s="802"/>
    </row>
    <row r="24" spans="2:22" ht="15.5">
      <c r="B24" s="667">
        <v>3100</v>
      </c>
      <c r="C24" s="667"/>
      <c r="D24" s="242" t="str">
        <f>+VLOOKUP(B24,'Account Mapping'!B:C,2,FALSE)</f>
        <v>Outside Services</v>
      </c>
      <c r="E24" s="751" t="s">
        <v>255</v>
      </c>
      <c r="F24" s="821"/>
      <c r="G24" s="822"/>
      <c r="H24" s="822"/>
      <c r="I24" s="822"/>
      <c r="J24" s="822"/>
      <c r="K24" s="822" t="s">
        <v>190</v>
      </c>
      <c r="L24" s="822"/>
      <c r="M24"/>
      <c r="N24" s="823">
        <v>12479.35</v>
      </c>
      <c r="O24" s="812"/>
      <c r="P24" s="823">
        <v>18231.990000000002</v>
      </c>
      <c r="Q24" s="812"/>
      <c r="R24" s="823">
        <v>16185.12</v>
      </c>
      <c r="S24" s="812"/>
      <c r="T24" s="823">
        <v>16550.560000000001</v>
      </c>
      <c r="U24" s="802"/>
      <c r="V24" s="802"/>
    </row>
    <row r="25" spans="2:22" ht="15.5">
      <c r="B25" s="667">
        <v>4200</v>
      </c>
      <c r="C25" s="667"/>
      <c r="D25" s="242" t="str">
        <f>+VLOOKUP(B25,'Account Mapping'!B:C,2,FALSE)</f>
        <v>Tax</v>
      </c>
      <c r="E25" s="751" t="s">
        <v>255</v>
      </c>
      <c r="F25" s="821"/>
      <c r="G25" s="822"/>
      <c r="H25" s="822"/>
      <c r="I25" s="822"/>
      <c r="J25" s="822"/>
      <c r="K25" s="822" t="s">
        <v>284</v>
      </c>
      <c r="L25" s="822"/>
      <c r="M25"/>
      <c r="N25" s="823">
        <v>138.12</v>
      </c>
      <c r="O25" s="812"/>
      <c r="P25" s="823">
        <v>52.99</v>
      </c>
      <c r="Q25" s="812"/>
      <c r="R25"/>
      <c r="S25" s="812"/>
      <c r="T25" s="823">
        <v>273.52999999999997</v>
      </c>
      <c r="U25" s="802"/>
      <c r="V25" s="802"/>
    </row>
    <row r="26" spans="2:22" ht="16" thickBot="1">
      <c r="B26" s="667">
        <v>3700</v>
      </c>
      <c r="C26" s="667"/>
      <c r="D26" s="242" t="str">
        <f>+VLOOKUP(B26,'Account Mapping'!B:C,2,FALSE)</f>
        <v>Other G&amp;A Expenses</v>
      </c>
      <c r="E26" s="751" t="s">
        <v>255</v>
      </c>
      <c r="F26" s="821"/>
      <c r="G26" s="822"/>
      <c r="H26" s="822"/>
      <c r="I26" s="822"/>
      <c r="J26" s="822"/>
      <c r="K26" s="822" t="s">
        <v>285</v>
      </c>
      <c r="L26" s="822"/>
      <c r="M26"/>
      <c r="N26" s="825">
        <v>410</v>
      </c>
      <c r="O26" s="812"/>
      <c r="P26" s="825">
        <v>424.85</v>
      </c>
      <c r="Q26" s="812"/>
      <c r="R26" s="825"/>
      <c r="S26" s="812"/>
      <c r="T26" s="825"/>
      <c r="U26" s="802"/>
      <c r="V26" s="802"/>
    </row>
    <row r="27" spans="2:22" ht="15.5">
      <c r="B27" s="667"/>
      <c r="C27" s="667"/>
      <c r="D27" s="242" t="e">
        <f>+VLOOKUP(B27,'Account Mapping'!B:C,2,FALSE)</f>
        <v>#N/A</v>
      </c>
      <c r="E27" s="751" t="s">
        <v>255</v>
      </c>
      <c r="F27" s="821"/>
      <c r="G27" s="822"/>
      <c r="H27" s="822"/>
      <c r="I27" s="822"/>
      <c r="J27" s="822" t="s">
        <v>286</v>
      </c>
      <c r="K27" s="822"/>
      <c r="L27" s="822"/>
      <c r="M27"/>
      <c r="N27" s="823">
        <f>ROUND(SUM(N19:N26),5)</f>
        <v>17121.259999999998</v>
      </c>
      <c r="O27" s="812"/>
      <c r="P27" s="823">
        <f>ROUND(SUM(P19:P26),5)</f>
        <v>30005.43</v>
      </c>
      <c r="Q27" s="812"/>
      <c r="R27" s="823">
        <f>ROUND(SUM(R19:R26),5)</f>
        <v>31612.11</v>
      </c>
      <c r="S27" s="812"/>
      <c r="T27" s="823">
        <f>ROUND(SUM(T19:T26),5)</f>
        <v>35130.83</v>
      </c>
      <c r="U27" s="802"/>
      <c r="V27" s="802"/>
    </row>
    <row r="28" spans="2:22" ht="15.5">
      <c r="B28" s="667">
        <v>4200</v>
      </c>
      <c r="C28" s="667"/>
      <c r="D28" s="242" t="str">
        <f>+VLOOKUP(B28,'Account Mapping'!B:C,2,FALSE)</f>
        <v>Tax</v>
      </c>
      <c r="E28" s="751" t="s">
        <v>255</v>
      </c>
      <c r="F28" s="821"/>
      <c r="G28" s="822"/>
      <c r="H28" s="822"/>
      <c r="I28" s="822"/>
      <c r="J28" s="822" t="s">
        <v>287</v>
      </c>
      <c r="K28" s="822"/>
      <c r="L28" s="822"/>
      <c r="M28"/>
      <c r="N28" s="823">
        <v>2684</v>
      </c>
      <c r="O28" s="812"/>
      <c r="P28" s="823">
        <v>3252</v>
      </c>
      <c r="Q28" s="812"/>
      <c r="R28" s="823">
        <v>9350</v>
      </c>
      <c r="S28" s="812"/>
      <c r="T28" s="823">
        <v>37808</v>
      </c>
      <c r="U28" s="802"/>
      <c r="V28" s="802"/>
    </row>
    <row r="29" spans="2:22" ht="15.5">
      <c r="B29" s="667">
        <v>1100</v>
      </c>
      <c r="C29" s="667"/>
      <c r="D29" s="242" t="str">
        <f>+VLOOKUP(B29,'Account Mapping'!B:C,2,FALSE)</f>
        <v>Commissions</v>
      </c>
      <c r="E29" s="751" t="s">
        <v>255</v>
      </c>
      <c r="F29" s="821"/>
      <c r="G29" s="822"/>
      <c r="H29" s="822"/>
      <c r="I29" s="822"/>
      <c r="J29" s="822" t="s">
        <v>288</v>
      </c>
      <c r="K29" s="822"/>
      <c r="L29" s="822"/>
      <c r="M29"/>
      <c r="N29" s="823">
        <v>232906.43</v>
      </c>
      <c r="O29" s="812"/>
      <c r="P29" s="823">
        <v>66608.679999999993</v>
      </c>
      <c r="Q29" s="812"/>
      <c r="R29" s="823">
        <v>48821.3</v>
      </c>
      <c r="S29" s="812"/>
      <c r="T29" s="823">
        <v>5211.95</v>
      </c>
      <c r="U29" s="802"/>
      <c r="V29" s="802"/>
    </row>
    <row r="30" spans="2:22" ht="15.5">
      <c r="B30" s="667">
        <v>2100</v>
      </c>
      <c r="C30" s="667"/>
      <c r="D30" s="242" t="str">
        <f>+VLOOKUP(B30,'Account Mapping'!B:C,2,FALSE)</f>
        <v>Computer</v>
      </c>
      <c r="E30" s="751" t="s">
        <v>255</v>
      </c>
      <c r="F30" s="821"/>
      <c r="G30" s="822"/>
      <c r="H30" s="822"/>
      <c r="I30" s="822"/>
      <c r="J30" s="822" t="s">
        <v>289</v>
      </c>
      <c r="K30" s="822"/>
      <c r="L30" s="822"/>
      <c r="M30"/>
      <c r="N30" s="823">
        <v>89.99</v>
      </c>
      <c r="O30" s="812"/>
      <c r="P30" s="823">
        <v>439.96</v>
      </c>
      <c r="Q30" s="812"/>
      <c r="R30"/>
      <c r="S30" s="812"/>
      <c r="T30"/>
      <c r="U30" s="802"/>
      <c r="V30" s="802"/>
    </row>
    <row r="31" spans="2:22" ht="15.5">
      <c r="B31" s="667">
        <v>3500</v>
      </c>
      <c r="C31" s="667"/>
      <c r="D31" s="242" t="str">
        <f>+VLOOKUP(B31,'Account Mapping'!B:C,2,FALSE)</f>
        <v>Gifts &amp; Contributions</v>
      </c>
      <c r="E31" s="751" t="s">
        <v>255</v>
      </c>
      <c r="F31" s="821"/>
      <c r="G31" s="822"/>
      <c r="H31" s="822"/>
      <c r="I31" s="822"/>
      <c r="J31" s="822" t="s">
        <v>290</v>
      </c>
      <c r="K31" s="822"/>
      <c r="L31" s="822"/>
      <c r="M31"/>
      <c r="N31" s="823">
        <v>6920.96</v>
      </c>
      <c r="O31" s="812"/>
      <c r="P31" s="823">
        <v>7869.48</v>
      </c>
      <c r="Q31" s="812"/>
      <c r="R31" s="823">
        <v>7470.68</v>
      </c>
      <c r="S31" s="812"/>
      <c r="T31" s="823">
        <v>6400</v>
      </c>
      <c r="U31" s="802"/>
      <c r="V31" s="802"/>
    </row>
    <row r="32" spans="2:22" ht="15.5">
      <c r="B32" s="667"/>
      <c r="C32" s="667"/>
      <c r="D32" s="242" t="e">
        <f>+VLOOKUP(B32,'Account Mapping'!B:C,2,FALSE)</f>
        <v>#N/A</v>
      </c>
      <c r="E32" s="751" t="s">
        <v>255</v>
      </c>
      <c r="F32" s="821"/>
      <c r="G32" s="822"/>
      <c r="H32" s="822"/>
      <c r="I32" s="822"/>
      <c r="J32" s="822" t="s">
        <v>291</v>
      </c>
      <c r="K32" s="822"/>
      <c r="L32" s="822"/>
      <c r="M32"/>
      <c r="N32" s="823"/>
      <c r="O32" s="812"/>
      <c r="P32" s="823"/>
      <c r="Q32" s="812"/>
      <c r="R32"/>
      <c r="S32" s="812"/>
      <c r="T32"/>
      <c r="U32" s="802"/>
      <c r="V32" s="802"/>
    </row>
    <row r="33" spans="2:22" ht="15.5">
      <c r="B33" s="667">
        <v>3500</v>
      </c>
      <c r="C33" s="667"/>
      <c r="D33" s="242" t="str">
        <f>+VLOOKUP(B33,'Account Mapping'!B:C,2,FALSE)</f>
        <v>Gifts &amp; Contributions</v>
      </c>
      <c r="E33" s="751" t="s">
        <v>255</v>
      </c>
      <c r="F33" s="821"/>
      <c r="G33" s="822"/>
      <c r="H33" s="822"/>
      <c r="I33" s="822"/>
      <c r="J33" s="822"/>
      <c r="K33" s="822" t="s">
        <v>292</v>
      </c>
      <c r="L33" s="822"/>
      <c r="M33"/>
      <c r="N33" s="823">
        <v>7279.36</v>
      </c>
      <c r="O33" s="812"/>
      <c r="P33" s="823">
        <v>1311.76</v>
      </c>
      <c r="Q33" s="812"/>
      <c r="R33" s="823">
        <v>17345.599999999999</v>
      </c>
      <c r="S33" s="812"/>
      <c r="T33" s="823">
        <v>5109.09</v>
      </c>
      <c r="U33" s="802"/>
      <c r="V33" s="802"/>
    </row>
    <row r="34" spans="2:22" ht="15.5">
      <c r="B34" s="667">
        <v>3700</v>
      </c>
      <c r="C34" s="667"/>
      <c r="D34" s="242" t="str">
        <f>+VLOOKUP(B34,'Account Mapping'!B:C,2,FALSE)</f>
        <v>Other G&amp;A Expenses</v>
      </c>
      <c r="E34" s="751" t="s">
        <v>255</v>
      </c>
      <c r="F34" s="821"/>
      <c r="G34" s="822"/>
      <c r="H34" s="822"/>
      <c r="I34" s="822"/>
      <c r="J34" s="822"/>
      <c r="K34" s="822" t="s">
        <v>293</v>
      </c>
      <c r="L34" s="822"/>
      <c r="M34"/>
      <c r="N34" s="823">
        <v>34908.6</v>
      </c>
      <c r="O34" s="812"/>
      <c r="P34" s="823">
        <v>58426.7</v>
      </c>
      <c r="Q34" s="812"/>
      <c r="R34" s="823">
        <v>57634.15</v>
      </c>
      <c r="S34" s="812"/>
      <c r="T34" s="823">
        <v>41867.22</v>
      </c>
      <c r="U34" s="802"/>
      <c r="V34" s="802"/>
    </row>
    <row r="35" spans="2:22" ht="16" thickBot="1">
      <c r="B35" s="667">
        <v>3700</v>
      </c>
      <c r="C35" s="667"/>
      <c r="D35" s="242" t="str">
        <f>+VLOOKUP(B35,'Account Mapping'!B:C,2,FALSE)</f>
        <v>Other G&amp;A Expenses</v>
      </c>
      <c r="E35" s="751" t="s">
        <v>255</v>
      </c>
      <c r="F35" s="821"/>
      <c r="G35" s="822"/>
      <c r="H35" s="822"/>
      <c r="I35" s="822"/>
      <c r="J35" s="822"/>
      <c r="K35" s="822" t="s">
        <v>294</v>
      </c>
      <c r="L35" s="822"/>
      <c r="M35"/>
      <c r="N35" s="825">
        <v>1028.8</v>
      </c>
      <c r="O35" s="812"/>
      <c r="P35" s="825">
        <v>396</v>
      </c>
      <c r="Q35" s="812"/>
      <c r="R35" s="825">
        <v>384</v>
      </c>
      <c r="S35" s="812"/>
      <c r="T35" s="825">
        <v>600</v>
      </c>
      <c r="U35" s="802"/>
      <c r="V35" s="802"/>
    </row>
    <row r="36" spans="2:22" ht="15.5">
      <c r="B36" s="667"/>
      <c r="C36" s="667"/>
      <c r="D36" s="242" t="e">
        <f>+VLOOKUP(B36,'Account Mapping'!B:C,2,FALSE)</f>
        <v>#N/A</v>
      </c>
      <c r="E36" s="751" t="s">
        <v>255</v>
      </c>
      <c r="F36" s="821"/>
      <c r="G36" s="822"/>
      <c r="H36" s="822"/>
      <c r="I36" s="822"/>
      <c r="J36" s="822" t="s">
        <v>295</v>
      </c>
      <c r="K36" s="822"/>
      <c r="L36" s="822"/>
      <c r="M36"/>
      <c r="N36" s="823">
        <f>ROUND(SUM(N32:N35),5)</f>
        <v>43216.76</v>
      </c>
      <c r="O36" s="812"/>
      <c r="P36" s="823">
        <f>ROUND(SUM(P32:P35),5)</f>
        <v>60134.46</v>
      </c>
      <c r="Q36" s="812"/>
      <c r="R36" s="823">
        <f>ROUND(SUM(R32:R35),5)</f>
        <v>75363.75</v>
      </c>
      <c r="S36" s="812"/>
      <c r="T36" s="823">
        <f>ROUND(SUM(T32:T35),5)</f>
        <v>47576.31</v>
      </c>
      <c r="U36" s="802"/>
      <c r="V36" s="802"/>
    </row>
    <row r="37" spans="2:22" ht="15.5">
      <c r="B37" s="667"/>
      <c r="C37" s="667"/>
      <c r="D37" s="242" t="e">
        <f>+VLOOKUP(B37,'Account Mapping'!B:C,2,FALSE)</f>
        <v>#N/A</v>
      </c>
      <c r="E37" s="751" t="s">
        <v>255</v>
      </c>
      <c r="F37" s="821"/>
      <c r="G37" s="822"/>
      <c r="H37" s="822"/>
      <c r="I37" s="822"/>
      <c r="J37" s="822" t="s">
        <v>296</v>
      </c>
      <c r="K37" s="822"/>
      <c r="L37" s="822"/>
      <c r="M37"/>
      <c r="N37" s="823"/>
      <c r="O37" s="812"/>
      <c r="P37" s="823"/>
      <c r="Q37" s="812"/>
      <c r="R37" s="823"/>
      <c r="S37" s="812"/>
      <c r="T37"/>
      <c r="U37" s="802"/>
      <c r="V37" s="802"/>
    </row>
    <row r="38" spans="2:22" ht="15.5">
      <c r="B38" s="667">
        <v>3400</v>
      </c>
      <c r="C38" s="667"/>
      <c r="D38" s="242" t="str">
        <f>+VLOOKUP(B38,'Account Mapping'!B:C,2,FALSE)</f>
        <v>Employee Related Costs / Training</v>
      </c>
      <c r="E38" s="751" t="s">
        <v>255</v>
      </c>
      <c r="F38" s="821"/>
      <c r="G38" s="822"/>
      <c r="H38" s="822"/>
      <c r="I38" s="822"/>
      <c r="J38" s="822"/>
      <c r="K38" s="822" t="s">
        <v>297</v>
      </c>
      <c r="L38" s="822"/>
      <c r="M38"/>
      <c r="N38" s="823">
        <v>139.94999999999999</v>
      </c>
      <c r="O38" s="812"/>
      <c r="P38" s="823">
        <v>193.5</v>
      </c>
      <c r="Q38" s="812"/>
      <c r="R38" s="823">
        <v>287.98</v>
      </c>
      <c r="S38" s="812"/>
      <c r="T38" s="823">
        <v>300</v>
      </c>
      <c r="U38" s="802"/>
      <c r="V38" s="802"/>
    </row>
    <row r="39" spans="2:22" ht="15.5">
      <c r="B39" s="667">
        <v>3400</v>
      </c>
      <c r="C39" s="667"/>
      <c r="D39" s="242" t="str">
        <f>+VLOOKUP(B39,'Account Mapping'!B:C,2,FALSE)</f>
        <v>Employee Related Costs / Training</v>
      </c>
      <c r="E39" s="751" t="s">
        <v>255</v>
      </c>
      <c r="F39" s="821"/>
      <c r="G39" s="822"/>
      <c r="H39" s="822"/>
      <c r="I39" s="822"/>
      <c r="J39" s="822"/>
      <c r="K39" s="822" t="s">
        <v>298</v>
      </c>
      <c r="L39" s="822"/>
      <c r="M39"/>
      <c r="N39" s="823">
        <v>1191.5999999999999</v>
      </c>
      <c r="O39" s="812"/>
      <c r="P39" s="823">
        <v>2474.5</v>
      </c>
      <c r="Q39" s="812"/>
      <c r="R39" s="823">
        <v>3719.77</v>
      </c>
      <c r="S39" s="812"/>
      <c r="T39" s="823">
        <v>3969.93</v>
      </c>
      <c r="U39" s="802"/>
      <c r="V39" s="802"/>
    </row>
    <row r="40" spans="2:22" ht="15.5">
      <c r="B40" s="667"/>
      <c r="C40" s="667"/>
      <c r="D40" s="242" t="e">
        <f>+VLOOKUP(B40,'Account Mapping'!B:C,2,FALSE)</f>
        <v>#N/A</v>
      </c>
      <c r="E40" s="751" t="s">
        <v>255</v>
      </c>
      <c r="F40" s="821"/>
      <c r="G40" s="822"/>
      <c r="H40" s="822"/>
      <c r="I40" s="822"/>
      <c r="J40" s="822"/>
      <c r="K40" s="822" t="s">
        <v>299</v>
      </c>
      <c r="L40" s="822"/>
      <c r="M40"/>
      <c r="N40" s="823"/>
      <c r="O40" s="812"/>
      <c r="P40" s="823"/>
      <c r="Q40" s="812"/>
      <c r="R40" s="823"/>
      <c r="S40" s="812"/>
      <c r="T40"/>
      <c r="U40" s="802"/>
      <c r="V40" s="802"/>
    </row>
    <row r="41" spans="2:22" ht="15.5">
      <c r="B41" s="667">
        <v>2200</v>
      </c>
      <c r="C41" s="667"/>
      <c r="D41" s="242" t="str">
        <f>+VLOOKUP(B41,'Account Mapping'!B:C,2,FALSE)</f>
        <v>Insurance</v>
      </c>
      <c r="E41" s="751" t="s">
        <v>255</v>
      </c>
      <c r="F41" s="821"/>
      <c r="G41" s="822"/>
      <c r="H41" s="822"/>
      <c r="I41" s="822"/>
      <c r="J41" s="822"/>
      <c r="K41" s="822"/>
      <c r="L41" s="822" t="s">
        <v>124</v>
      </c>
      <c r="M41"/>
      <c r="N41" s="823">
        <v>1021.52</v>
      </c>
      <c r="O41" s="812"/>
      <c r="P41" s="823">
        <v>1114.96</v>
      </c>
      <c r="Q41" s="812"/>
      <c r="R41" s="823">
        <v>3250.84</v>
      </c>
      <c r="S41" s="812"/>
      <c r="T41" s="823">
        <v>9050.39</v>
      </c>
      <c r="U41" s="802"/>
      <c r="V41" s="802"/>
    </row>
    <row r="42" spans="2:22" ht="15.5">
      <c r="B42" s="667">
        <v>2200</v>
      </c>
      <c r="C42" s="667"/>
      <c r="D42" s="242" t="str">
        <f>+VLOOKUP(B42,'Account Mapping'!B:C,2,FALSE)</f>
        <v>Insurance</v>
      </c>
      <c r="E42" s="751" t="s">
        <v>255</v>
      </c>
      <c r="F42" s="821"/>
      <c r="G42" s="822"/>
      <c r="H42" s="822"/>
      <c r="I42" s="822"/>
      <c r="J42" s="822"/>
      <c r="K42" s="822"/>
      <c r="L42" s="822" t="s">
        <v>300</v>
      </c>
      <c r="M42"/>
      <c r="N42" s="823">
        <v>4843.04</v>
      </c>
      <c r="O42" s="812"/>
      <c r="P42" s="823">
        <v>10883.93</v>
      </c>
      <c r="Q42" s="812"/>
      <c r="R42" s="823">
        <v>4426.04</v>
      </c>
      <c r="S42" s="812"/>
      <c r="T42" s="823">
        <v>4431.04</v>
      </c>
      <c r="U42" s="802"/>
      <c r="V42" s="802"/>
    </row>
    <row r="43" spans="2:22" ht="15.5">
      <c r="B43" s="667">
        <v>2200</v>
      </c>
      <c r="C43" s="667"/>
      <c r="D43" s="242" t="str">
        <f>+VLOOKUP(B43,'Account Mapping'!B:C,2,FALSE)</f>
        <v>Insurance</v>
      </c>
      <c r="E43" s="751" t="s">
        <v>255</v>
      </c>
      <c r="F43" s="821"/>
      <c r="G43" s="822"/>
      <c r="H43" s="822"/>
      <c r="I43" s="822"/>
      <c r="J43" s="822"/>
      <c r="K43" s="822"/>
      <c r="L43" s="822" t="s">
        <v>301</v>
      </c>
      <c r="M43"/>
      <c r="N43" s="823">
        <v>16537.91</v>
      </c>
      <c r="O43" s="812"/>
      <c r="P43" s="823">
        <v>31412.35</v>
      </c>
      <c r="Q43" s="812"/>
      <c r="R43" s="823">
        <v>35856.589999999997</v>
      </c>
      <c r="S43" s="812"/>
      <c r="T43" s="823">
        <v>24415.200000000001</v>
      </c>
      <c r="U43" s="802"/>
      <c r="V43" s="802"/>
    </row>
    <row r="44" spans="2:22" ht="15.5">
      <c r="B44" s="667">
        <v>2200</v>
      </c>
      <c r="C44" s="667"/>
      <c r="D44" s="242" t="str">
        <f>+VLOOKUP(B44,'Account Mapping'!B:C,2,FALSE)</f>
        <v>Insurance</v>
      </c>
      <c r="E44" s="751" t="s">
        <v>255</v>
      </c>
      <c r="F44" s="821"/>
      <c r="G44" s="822"/>
      <c r="H44" s="822"/>
      <c r="I44" s="822"/>
      <c r="J44" s="822"/>
      <c r="K44" s="822"/>
      <c r="L44" s="822" t="s">
        <v>344</v>
      </c>
      <c r="M44"/>
      <c r="N44" s="823"/>
      <c r="O44" s="812"/>
      <c r="P44" s="823"/>
      <c r="Q44" s="812"/>
      <c r="R44" s="823">
        <v>800.8</v>
      </c>
      <c r="S44" s="812"/>
      <c r="T44"/>
      <c r="U44" s="802"/>
      <c r="V44" s="802"/>
    </row>
    <row r="45" spans="2:22" ht="15.5">
      <c r="B45" s="667">
        <v>2200</v>
      </c>
      <c r="C45" s="667"/>
      <c r="D45" s="242" t="str">
        <f>+VLOOKUP(B45,'Account Mapping'!B:C,2,FALSE)</f>
        <v>Insurance</v>
      </c>
      <c r="E45" s="751" t="s">
        <v>255</v>
      </c>
      <c r="F45" s="821"/>
      <c r="G45" s="822"/>
      <c r="H45" s="822"/>
      <c r="I45" s="822"/>
      <c r="J45" s="822"/>
      <c r="K45" s="822"/>
      <c r="L45" s="822" t="s">
        <v>345</v>
      </c>
      <c r="M45"/>
      <c r="N45" s="823"/>
      <c r="O45" s="812"/>
      <c r="P45" s="823"/>
      <c r="Q45" s="812"/>
      <c r="R45" s="823"/>
      <c r="S45" s="812"/>
      <c r="T45" s="823">
        <v>675.71</v>
      </c>
      <c r="U45" s="802"/>
      <c r="V45" s="802"/>
    </row>
    <row r="46" spans="2:22" ht="15.5">
      <c r="B46" s="667">
        <v>2200</v>
      </c>
      <c r="C46" s="667"/>
      <c r="D46" s="242" t="str">
        <f>+VLOOKUP(B46,'Account Mapping'!B:C,2,FALSE)</f>
        <v>Insurance</v>
      </c>
      <c r="E46" s="751" t="s">
        <v>255</v>
      </c>
      <c r="F46" s="821"/>
      <c r="G46" s="822"/>
      <c r="H46" s="822"/>
      <c r="I46" s="822"/>
      <c r="J46" s="822"/>
      <c r="K46" s="822"/>
      <c r="L46" s="822" t="s">
        <v>302</v>
      </c>
      <c r="M46"/>
      <c r="N46" s="823">
        <v>1029.79</v>
      </c>
      <c r="O46" s="812"/>
      <c r="P46" s="823">
        <v>22309.21</v>
      </c>
      <c r="Q46" s="812"/>
      <c r="R46" s="823">
        <v>21126.9</v>
      </c>
      <c r="S46" s="812"/>
      <c r="T46" s="823">
        <v>22519.07</v>
      </c>
      <c r="U46" s="802"/>
      <c r="V46" s="802"/>
    </row>
    <row r="47" spans="2:22" ht="15.5">
      <c r="B47" s="667">
        <v>2200</v>
      </c>
      <c r="C47" s="667"/>
      <c r="D47" s="242" t="str">
        <f>+VLOOKUP(B47,'Account Mapping'!B:C,2,FALSE)</f>
        <v>Insurance</v>
      </c>
      <c r="E47" s="751" t="s">
        <v>255</v>
      </c>
      <c r="F47" s="821"/>
      <c r="G47" s="822"/>
      <c r="H47" s="822"/>
      <c r="I47" s="822"/>
      <c r="J47" s="822"/>
      <c r="K47" s="822"/>
      <c r="L47" s="822" t="s">
        <v>125</v>
      </c>
      <c r="M47"/>
      <c r="N47" s="823">
        <v>2.57</v>
      </c>
      <c r="O47" s="812"/>
      <c r="P47" s="823">
        <v>193.69</v>
      </c>
      <c r="Q47" s="812"/>
      <c r="R47" s="823">
        <v>320.05</v>
      </c>
      <c r="S47" s="812"/>
      <c r="T47" s="823">
        <v>791.14</v>
      </c>
      <c r="U47" s="802"/>
      <c r="V47" s="802"/>
    </row>
    <row r="48" spans="2:22" ht="15.5">
      <c r="B48" s="667">
        <v>2200</v>
      </c>
      <c r="C48" s="667"/>
      <c r="D48" s="242" t="str">
        <f>+VLOOKUP(B48,'Account Mapping'!B:C,2,FALSE)</f>
        <v>Insurance</v>
      </c>
      <c r="E48" s="751" t="s">
        <v>255</v>
      </c>
      <c r="F48" s="821"/>
      <c r="G48" s="822"/>
      <c r="H48" s="822"/>
      <c r="I48" s="822"/>
      <c r="J48" s="822"/>
      <c r="K48" s="822"/>
      <c r="L48" s="822" t="s">
        <v>303</v>
      </c>
      <c r="M48"/>
      <c r="N48" s="823">
        <v>2161.83</v>
      </c>
      <c r="O48" s="812"/>
      <c r="P48" s="823">
        <v>2630.55</v>
      </c>
      <c r="Q48" s="812"/>
      <c r="R48" s="823">
        <v>2897.98</v>
      </c>
      <c r="S48" s="812"/>
      <c r="T48" s="823">
        <v>2863.09</v>
      </c>
      <c r="U48" s="802"/>
      <c r="V48" s="802"/>
    </row>
    <row r="49" spans="2:22" ht="16" thickBot="1">
      <c r="B49" s="667">
        <v>2200</v>
      </c>
      <c r="C49" s="667"/>
      <c r="D49" s="242" t="str">
        <f>+VLOOKUP(B49,'Account Mapping'!B:C,2,FALSE)</f>
        <v>Insurance</v>
      </c>
      <c r="E49" s="751" t="s">
        <v>255</v>
      </c>
      <c r="F49" s="821"/>
      <c r="G49" s="822"/>
      <c r="H49" s="822"/>
      <c r="I49" s="822"/>
      <c r="J49" s="822"/>
      <c r="K49" s="822"/>
      <c r="L49" s="822" t="s">
        <v>304</v>
      </c>
      <c r="M49"/>
      <c r="N49" s="825">
        <v>450.2</v>
      </c>
      <c r="O49" s="812"/>
      <c r="P49" s="825">
        <v>400.4</v>
      </c>
      <c r="Q49" s="812"/>
      <c r="R49" s="825"/>
      <c r="S49" s="812"/>
      <c r="T49" s="825"/>
      <c r="U49" s="802"/>
      <c r="V49" s="802"/>
    </row>
    <row r="50" spans="2:22" ht="15.5">
      <c r="B50" s="667"/>
      <c r="C50" s="667"/>
      <c r="D50" s="242" t="e">
        <f>+VLOOKUP(B50,'Account Mapping'!B:C,2,FALSE)</f>
        <v>#N/A</v>
      </c>
      <c r="E50" s="751" t="s">
        <v>255</v>
      </c>
      <c r="F50" s="821"/>
      <c r="G50" s="822"/>
      <c r="H50" s="822"/>
      <c r="I50" s="822"/>
      <c r="J50" s="822"/>
      <c r="K50" s="822" t="s">
        <v>305</v>
      </c>
      <c r="L50" s="822"/>
      <c r="M50"/>
      <c r="N50" s="823">
        <f>ROUND(SUM(N40:N49),5)</f>
        <v>26046.86</v>
      </c>
      <c r="O50" s="812"/>
      <c r="P50" s="823">
        <f>ROUND(SUM(P40:P49),5)</f>
        <v>68945.09</v>
      </c>
      <c r="Q50" s="812"/>
      <c r="R50" s="823">
        <f>ROUND(SUM(R40:R49),5)</f>
        <v>68679.199999999997</v>
      </c>
      <c r="S50" s="812"/>
      <c r="T50" s="823">
        <f>ROUND(SUM(T40:T49),5)</f>
        <v>64745.64</v>
      </c>
      <c r="U50" s="802"/>
      <c r="V50" s="802"/>
    </row>
    <row r="51" spans="2:22" ht="15.5">
      <c r="B51" s="667"/>
      <c r="C51" s="667"/>
      <c r="D51" s="242" t="e">
        <f>+VLOOKUP(B51,'Account Mapping'!B:C,2,FALSE)</f>
        <v>#N/A</v>
      </c>
      <c r="E51" s="751" t="s">
        <v>255</v>
      </c>
      <c r="F51" s="821"/>
      <c r="G51" s="822"/>
      <c r="H51" s="822"/>
      <c r="I51" s="822"/>
      <c r="J51" s="822"/>
      <c r="K51" s="822" t="s">
        <v>306</v>
      </c>
      <c r="L51" s="822"/>
      <c r="M51"/>
      <c r="N51" s="823"/>
      <c r="O51" s="812"/>
      <c r="P51"/>
      <c r="Q51" s="812"/>
      <c r="R51"/>
      <c r="S51" s="812"/>
      <c r="T51"/>
      <c r="U51" s="802"/>
      <c r="V51" s="802"/>
    </row>
    <row r="52" spans="2:22" ht="15.5">
      <c r="B52" s="667">
        <v>1200</v>
      </c>
      <c r="C52" s="667"/>
      <c r="D52" s="242" t="str">
        <f>+VLOOKUP(B52,'Account Mapping'!B:C,2,FALSE)</f>
        <v>Benefits</v>
      </c>
      <c r="E52" s="751" t="s">
        <v>255</v>
      </c>
      <c r="F52" s="821"/>
      <c r="G52" s="822"/>
      <c r="H52" s="822"/>
      <c r="I52" s="822"/>
      <c r="J52" s="822"/>
      <c r="K52" s="822"/>
      <c r="L52" s="822" t="s">
        <v>116</v>
      </c>
      <c r="M52"/>
      <c r="N52" s="823">
        <v>16000</v>
      </c>
      <c r="O52" s="812"/>
      <c r="P52" s="823">
        <v>24000</v>
      </c>
      <c r="Q52" s="812"/>
      <c r="R52" s="823">
        <v>25250</v>
      </c>
      <c r="S52" s="812"/>
      <c r="T52" s="823">
        <v>25500</v>
      </c>
      <c r="U52" s="802"/>
      <c r="V52" s="802"/>
    </row>
    <row r="53" spans="2:22" ht="15.5">
      <c r="B53" s="667"/>
      <c r="C53" s="667"/>
      <c r="D53" s="242" t="e">
        <f>+VLOOKUP(B53,'Account Mapping'!B:C,2,FALSE)</f>
        <v>#N/A</v>
      </c>
      <c r="E53" s="751" t="s">
        <v>255</v>
      </c>
      <c r="F53" s="821"/>
      <c r="G53" s="822"/>
      <c r="H53" s="822"/>
      <c r="I53" s="822"/>
      <c r="J53" s="822"/>
      <c r="K53" s="822"/>
      <c r="L53" s="822" t="s">
        <v>346</v>
      </c>
      <c r="M53"/>
      <c r="N53" s="823"/>
      <c r="O53" s="812"/>
      <c r="P53" s="823">
        <v>10338.08</v>
      </c>
      <c r="Q53" s="812"/>
      <c r="R53" s="823">
        <v>16799.38</v>
      </c>
      <c r="S53" s="812"/>
      <c r="T53" s="823">
        <v>16522.509999999998</v>
      </c>
      <c r="U53" s="802"/>
      <c r="V53" s="802"/>
    </row>
    <row r="54" spans="2:22" ht="15.5">
      <c r="B54" s="667"/>
      <c r="C54" s="667"/>
      <c r="D54" s="242" t="e">
        <f>+VLOOKUP(B54,'Account Mapping'!B:C,2,FALSE)</f>
        <v>#N/A</v>
      </c>
      <c r="E54" s="751" t="s">
        <v>255</v>
      </c>
      <c r="F54" s="821"/>
      <c r="G54" s="822"/>
      <c r="H54" s="822"/>
      <c r="I54" s="822"/>
      <c r="J54" s="822"/>
      <c r="K54" s="822"/>
      <c r="L54" s="822" t="s">
        <v>307</v>
      </c>
      <c r="M54"/>
      <c r="N54" s="823">
        <v>130000</v>
      </c>
      <c r="O54" s="812"/>
      <c r="P54" s="823">
        <v>130000</v>
      </c>
      <c r="Q54" s="812"/>
      <c r="R54" s="823">
        <v>220000</v>
      </c>
      <c r="S54" s="812"/>
      <c r="T54" s="823">
        <v>290000.09999999998</v>
      </c>
      <c r="U54" s="802"/>
      <c r="V54" s="802"/>
    </row>
    <row r="55" spans="2:22" ht="15.5">
      <c r="B55" s="667">
        <v>1000</v>
      </c>
      <c r="C55" s="667"/>
      <c r="D55" s="242" t="str">
        <f>+VLOOKUP(B55,'Account Mapping'!B:C,2,FALSE)</f>
        <v>Salaries &amp; Wages</v>
      </c>
      <c r="E55" s="751" t="s">
        <v>255</v>
      </c>
      <c r="F55" s="821"/>
      <c r="G55" s="822"/>
      <c r="H55" s="822"/>
      <c r="I55" s="822"/>
      <c r="J55" s="822"/>
      <c r="K55" s="822"/>
      <c r="L55" s="822" t="s">
        <v>308</v>
      </c>
      <c r="M55"/>
      <c r="N55" s="823">
        <v>371796.91</v>
      </c>
      <c r="O55" s="812"/>
      <c r="P55" s="823">
        <v>572826.06000000006</v>
      </c>
      <c r="Q55" s="812"/>
      <c r="R55" s="823">
        <v>553883.73</v>
      </c>
      <c r="S55" s="812"/>
      <c r="T55" s="823">
        <v>574192.44999999995</v>
      </c>
      <c r="U55" s="802"/>
      <c r="V55" s="802"/>
    </row>
    <row r="56" spans="2:22" ht="15.5">
      <c r="B56" s="667"/>
      <c r="C56" s="667"/>
      <c r="D56" s="242" t="e">
        <f>+VLOOKUP(B56,'Account Mapping'!B:C,2,FALSE)</f>
        <v>#N/A</v>
      </c>
      <c r="E56" s="751" t="s">
        <v>255</v>
      </c>
      <c r="F56" s="821"/>
      <c r="G56" s="822"/>
      <c r="H56" s="822"/>
      <c r="I56" s="822"/>
      <c r="J56" s="822"/>
      <c r="K56" s="822"/>
      <c r="L56" s="822" t="s">
        <v>309</v>
      </c>
      <c r="M56"/>
      <c r="N56" s="823">
        <v>2759.47</v>
      </c>
      <c r="O56" s="812"/>
      <c r="P56" s="823">
        <v>2758.43</v>
      </c>
      <c r="Q56" s="812"/>
      <c r="R56" s="823">
        <v>2805.24</v>
      </c>
      <c r="S56" s="812"/>
      <c r="T56" s="823">
        <v>3255.29</v>
      </c>
      <c r="U56" s="802"/>
      <c r="V56" s="802"/>
    </row>
    <row r="57" spans="2:22" ht="15.5">
      <c r="B57" s="667">
        <v>1300</v>
      </c>
      <c r="C57" s="667"/>
      <c r="D57" s="242" t="str">
        <f>+VLOOKUP(B57,'Account Mapping'!B:C,2,FALSE)</f>
        <v>Payroll Taxes</v>
      </c>
      <c r="E57" s="751" t="s">
        <v>255</v>
      </c>
      <c r="F57" s="821"/>
      <c r="G57" s="822"/>
      <c r="H57" s="822"/>
      <c r="I57" s="822"/>
      <c r="J57" s="822"/>
      <c r="K57" s="822"/>
      <c r="L57" s="822" t="s">
        <v>310</v>
      </c>
      <c r="M57"/>
      <c r="N57" s="823">
        <v>43804.43</v>
      </c>
      <c r="O57" s="812"/>
      <c r="P57" s="823">
        <v>53506.03</v>
      </c>
      <c r="Q57" s="812"/>
      <c r="R57" s="823">
        <v>59246.25</v>
      </c>
      <c r="S57" s="812"/>
      <c r="T57" s="823">
        <v>58070.89</v>
      </c>
      <c r="U57" s="802"/>
      <c r="V57" s="802"/>
    </row>
    <row r="58" spans="2:22" ht="16" thickBot="1">
      <c r="B58" s="667">
        <v>1400</v>
      </c>
      <c r="C58" s="667"/>
      <c r="D58" s="242" t="str">
        <f>+VLOOKUP(B58,'Account Mapping'!B:C,2,FALSE)</f>
        <v>Other Compensation Expense</v>
      </c>
      <c r="E58" s="751" t="s">
        <v>255</v>
      </c>
      <c r="F58" s="821"/>
      <c r="G58" s="822"/>
      <c r="H58" s="822"/>
      <c r="I58" s="822"/>
      <c r="J58" s="822"/>
      <c r="K58" s="822"/>
      <c r="L58" s="822" t="s">
        <v>311</v>
      </c>
      <c r="M58"/>
      <c r="N58" s="825">
        <v>12786.94</v>
      </c>
      <c r="O58" s="812"/>
      <c r="P58" s="825">
        <v>23940.19</v>
      </c>
      <c r="Q58" s="812"/>
      <c r="R58" s="825">
        <v>26521.42</v>
      </c>
      <c r="S58" s="812"/>
      <c r="T58" s="825">
        <v>25790.67</v>
      </c>
      <c r="U58" s="802"/>
      <c r="V58" s="802"/>
    </row>
    <row r="59" spans="2:22" ht="15.5">
      <c r="B59" s="667"/>
      <c r="C59" s="667"/>
      <c r="D59" s="242" t="e">
        <f>+VLOOKUP(B59,'Account Mapping'!B:C,2,FALSE)</f>
        <v>#N/A</v>
      </c>
      <c r="E59" s="751" t="s">
        <v>255</v>
      </c>
      <c r="F59" s="821"/>
      <c r="G59" s="822"/>
      <c r="H59" s="822"/>
      <c r="I59" s="822"/>
      <c r="J59" s="822"/>
      <c r="K59" s="822" t="s">
        <v>312</v>
      </c>
      <c r="L59" s="822"/>
      <c r="M59"/>
      <c r="N59" s="823">
        <f>ROUND(SUM(N51:N58),5)</f>
        <v>577147.75</v>
      </c>
      <c r="O59" s="812"/>
      <c r="P59" s="823">
        <f t="shared" ref="P59" si="0">ROUND(SUM(P51:P58),5)</f>
        <v>817368.79</v>
      </c>
      <c r="Q59" s="812"/>
      <c r="R59" s="823">
        <f t="shared" ref="R59" si="1">ROUND(SUM(R51:R58),5)</f>
        <v>904506.02</v>
      </c>
      <c r="S59" s="812"/>
      <c r="T59" s="823">
        <f t="shared" ref="T59" si="2">ROUND(SUM(T51:T58),5)</f>
        <v>993331.91</v>
      </c>
      <c r="U59" s="802"/>
      <c r="V59" s="802"/>
    </row>
    <row r="60" spans="2:22" ht="15.5">
      <c r="B60" s="667">
        <v>1250</v>
      </c>
      <c r="C60" s="667"/>
      <c r="D60" s="242" t="str">
        <f>+VLOOKUP(B60,'Account Mapping'!B:C,2,FALSE)</f>
        <v>Retirement</v>
      </c>
      <c r="E60" s="751" t="s">
        <v>255</v>
      </c>
      <c r="F60" s="821"/>
      <c r="G60" s="822"/>
      <c r="H60" s="822"/>
      <c r="I60" s="822"/>
      <c r="J60" s="822"/>
      <c r="K60" s="822" t="s">
        <v>313</v>
      </c>
      <c r="L60" s="822"/>
      <c r="M60"/>
      <c r="N60" s="823">
        <v>32286.880000000001</v>
      </c>
      <c r="O60" s="812"/>
      <c r="P60" s="823">
        <v>23349.11</v>
      </c>
      <c r="Q60" s="812"/>
      <c r="R60" s="823">
        <v>25608.3</v>
      </c>
      <c r="S60" s="812"/>
      <c r="T60" s="823">
        <v>25386.5</v>
      </c>
      <c r="U60" s="802"/>
      <c r="V60" s="802"/>
    </row>
    <row r="61" spans="2:22" ht="16" thickBot="1">
      <c r="B61" s="667">
        <v>1400</v>
      </c>
      <c r="C61" s="667"/>
      <c r="D61" s="242" t="str">
        <f>+VLOOKUP(B61,'Account Mapping'!B:C,2,FALSE)</f>
        <v>Other Compensation Expense</v>
      </c>
      <c r="E61" s="751" t="s">
        <v>255</v>
      </c>
      <c r="F61" s="821"/>
      <c r="G61" s="822"/>
      <c r="H61" s="822"/>
      <c r="I61" s="822"/>
      <c r="J61" s="822"/>
      <c r="K61" s="822" t="s">
        <v>314</v>
      </c>
      <c r="L61" s="822"/>
      <c r="M61"/>
      <c r="N61" s="825">
        <v>285</v>
      </c>
      <c r="O61" s="812"/>
      <c r="P61" s="825">
        <v>310</v>
      </c>
      <c r="Q61" s="812"/>
      <c r="R61" s="825">
        <v>4</v>
      </c>
      <c r="S61" s="812"/>
      <c r="T61" s="825">
        <v>55.77</v>
      </c>
      <c r="U61" s="802"/>
      <c r="V61" s="802"/>
    </row>
    <row r="62" spans="2:22" ht="15.5">
      <c r="B62" s="667"/>
      <c r="C62" s="667"/>
      <c r="D62" s="242" t="e">
        <f>+VLOOKUP(B62,'Account Mapping'!B:C,2,FALSE)</f>
        <v>#N/A</v>
      </c>
      <c r="E62" s="751" t="s">
        <v>255</v>
      </c>
      <c r="F62" s="821"/>
      <c r="G62" s="822"/>
      <c r="H62" s="822"/>
      <c r="I62" s="822"/>
      <c r="J62" s="822" t="s">
        <v>315</v>
      </c>
      <c r="K62" s="822"/>
      <c r="L62" s="822"/>
      <c r="M62"/>
      <c r="N62" s="823">
        <f>ROUND(SUM(N37:N39)+N50+SUM(N59:N61),5)</f>
        <v>637098.04</v>
      </c>
      <c r="O62" s="812"/>
      <c r="P62" s="823">
        <f>ROUND(SUM(P37:P39)+P50+SUM(P59:P61),5)</f>
        <v>912640.99</v>
      </c>
      <c r="Q62" s="812"/>
      <c r="R62" s="823">
        <f>ROUND(SUM(R37:R39)+R50+SUM(R59:R61),5)</f>
        <v>1002805.27</v>
      </c>
      <c r="S62" s="812"/>
      <c r="T62" s="823">
        <f>ROUND(SUM(T37:T39)+T50+SUM(T59:T61),5)</f>
        <v>1087789.75</v>
      </c>
      <c r="U62" s="802"/>
      <c r="V62" s="802"/>
    </row>
    <row r="63" spans="2:22" ht="15.5">
      <c r="B63" s="667">
        <v>3500</v>
      </c>
      <c r="C63" s="667"/>
      <c r="D63" s="242" t="str">
        <f>+VLOOKUP(B63,'Account Mapping'!B:C,2,FALSE)</f>
        <v>Gifts &amp; Contributions</v>
      </c>
      <c r="E63" s="751" t="s">
        <v>255</v>
      </c>
      <c r="F63" s="821"/>
      <c r="G63" s="822"/>
      <c r="H63" s="822"/>
      <c r="I63" s="822"/>
      <c r="J63" s="822" t="s">
        <v>347</v>
      </c>
      <c r="K63" s="822"/>
      <c r="L63" s="822"/>
      <c r="M63"/>
      <c r="N63" s="823"/>
      <c r="O63" s="812"/>
      <c r="P63" s="823"/>
      <c r="Q63" s="812"/>
      <c r="R63" s="823"/>
      <c r="S63" s="812"/>
      <c r="T63" s="823">
        <v>2182.83</v>
      </c>
      <c r="U63" s="802"/>
      <c r="V63" s="802"/>
    </row>
    <row r="64" spans="2:22" ht="15.5">
      <c r="B64" s="667">
        <v>2200</v>
      </c>
      <c r="C64" s="667"/>
      <c r="D64" s="242" t="str">
        <f>+VLOOKUP(B64,'Account Mapping'!B:C,2,FALSE)</f>
        <v>Insurance</v>
      </c>
      <c r="E64" s="751" t="s">
        <v>255</v>
      </c>
      <c r="F64" s="821"/>
      <c r="G64" s="822"/>
      <c r="H64" s="822"/>
      <c r="I64" s="822"/>
      <c r="J64" s="822" t="s">
        <v>299</v>
      </c>
      <c r="K64" s="822"/>
      <c r="L64" s="822"/>
      <c r="M64"/>
      <c r="N64" s="823">
        <v>643.28</v>
      </c>
      <c r="O64" s="812"/>
      <c r="P64" s="823">
        <v>2225.65</v>
      </c>
      <c r="Q64" s="812"/>
      <c r="R64" s="823"/>
      <c r="S64" s="812"/>
      <c r="T64" s="823">
        <v>249.6</v>
      </c>
      <c r="U64" s="802"/>
      <c r="V64" s="802"/>
    </row>
    <row r="65" spans="2:22" ht="15.5">
      <c r="B65" s="667">
        <v>2200</v>
      </c>
      <c r="C65" s="667"/>
      <c r="D65" s="242" t="str">
        <f>+VLOOKUP(B65,'Account Mapping'!B:C,2,FALSE)</f>
        <v>Insurance</v>
      </c>
      <c r="E65" s="751" t="s">
        <v>255</v>
      </c>
      <c r="F65" s="821"/>
      <c r="G65" s="822"/>
      <c r="H65" s="822"/>
      <c r="I65" s="822"/>
      <c r="J65" s="822"/>
      <c r="K65" s="822" t="s">
        <v>348</v>
      </c>
      <c r="L65" s="822"/>
      <c r="M65"/>
      <c r="N65" s="823"/>
      <c r="O65" s="812"/>
      <c r="P65" s="823"/>
      <c r="Q65" s="812"/>
      <c r="R65" s="823">
        <v>8987.17</v>
      </c>
      <c r="S65" s="812"/>
      <c r="T65"/>
      <c r="U65" s="802"/>
      <c r="V65" s="802"/>
    </row>
    <row r="66" spans="2:22" ht="16" thickBot="1">
      <c r="B66" s="667">
        <v>2200</v>
      </c>
      <c r="C66" s="667"/>
      <c r="D66" s="242" t="str">
        <f>+VLOOKUP(B66,'Account Mapping'!B:C,2,FALSE)</f>
        <v>Insurance</v>
      </c>
      <c r="E66" s="751" t="s">
        <v>255</v>
      </c>
      <c r="F66" s="821"/>
      <c r="G66" s="822"/>
      <c r="H66" s="822"/>
      <c r="I66" s="822"/>
      <c r="J66" s="822"/>
      <c r="K66" s="822" t="s">
        <v>304</v>
      </c>
      <c r="L66" s="822"/>
      <c r="M66"/>
      <c r="N66" s="825"/>
      <c r="O66" s="812"/>
      <c r="P66" s="825"/>
      <c r="Q66" s="812"/>
      <c r="R66" s="825">
        <v>50</v>
      </c>
      <c r="S66" s="812"/>
      <c r="T66" s="825"/>
      <c r="U66" s="802"/>
      <c r="V66" s="802"/>
    </row>
    <row r="67" spans="2:22" ht="15.5">
      <c r="B67" s="667"/>
      <c r="C67" s="667"/>
      <c r="D67" s="242" t="e">
        <f>+VLOOKUP(B67,'Account Mapping'!B:C,2,FALSE)</f>
        <v>#N/A</v>
      </c>
      <c r="E67" s="751" t="s">
        <v>255</v>
      </c>
      <c r="F67" s="821"/>
      <c r="G67" s="822"/>
      <c r="H67" s="822"/>
      <c r="I67" s="822"/>
      <c r="J67" s="828"/>
      <c r="K67" s="822" t="s">
        <v>305</v>
      </c>
      <c r="L67" s="822"/>
      <c r="M67"/>
      <c r="N67" s="823">
        <v>643.28</v>
      </c>
      <c r="O67" s="812"/>
      <c r="P67" s="823">
        <v>2225.65</v>
      </c>
      <c r="Q67" s="812"/>
      <c r="R67" s="823">
        <f>ROUND(SUM(R64:R66),5)</f>
        <v>9037.17</v>
      </c>
      <c r="S67" s="812"/>
      <c r="T67" s="823">
        <f>ROUND(SUM(T64:T66),5)</f>
        <v>249.6</v>
      </c>
      <c r="U67" s="802"/>
      <c r="V67" s="802"/>
    </row>
    <row r="68" spans="2:22" ht="15.5">
      <c r="B68" s="667">
        <v>4100</v>
      </c>
      <c r="C68" s="667"/>
      <c r="D68" s="242" t="str">
        <f>+VLOOKUP(B68,'Account Mapping'!B:C,2,FALSE)</f>
        <v>Interest</v>
      </c>
      <c r="E68" s="751" t="s">
        <v>255</v>
      </c>
      <c r="F68" s="821"/>
      <c r="G68" s="822"/>
      <c r="H68" s="822"/>
      <c r="I68" s="822"/>
      <c r="J68" s="822" t="s">
        <v>316</v>
      </c>
      <c r="K68" s="822"/>
      <c r="L68" s="822"/>
      <c r="M68"/>
      <c r="N68" s="823">
        <v>2836.94</v>
      </c>
      <c r="O68" s="812"/>
      <c r="P68" s="823">
        <v>642.04999999999995</v>
      </c>
      <c r="Q68" s="812"/>
      <c r="R68" s="823">
        <v>455.14</v>
      </c>
      <c r="S68" s="812"/>
      <c r="T68" s="823">
        <v>7196.72</v>
      </c>
      <c r="U68" s="802"/>
      <c r="V68" s="802"/>
    </row>
    <row r="69" spans="2:22" ht="15.5">
      <c r="B69" s="667">
        <v>2300</v>
      </c>
      <c r="C69" s="667"/>
      <c r="D69" s="242" t="str">
        <f>+VLOOKUP(B69,'Account Mapping'!B:C,2,FALSE)</f>
        <v>Telephone &amp; Internet</v>
      </c>
      <c r="E69" s="751" t="s">
        <v>255</v>
      </c>
      <c r="F69" s="821"/>
      <c r="G69" s="822"/>
      <c r="H69" s="822"/>
      <c r="I69" s="822"/>
      <c r="J69" s="822" t="s">
        <v>317</v>
      </c>
      <c r="K69" s="822"/>
      <c r="L69" s="822"/>
      <c r="M69"/>
      <c r="N69" s="823">
        <v>3337.32</v>
      </c>
      <c r="O69" s="812"/>
      <c r="P69" s="823">
        <v>3483.22</v>
      </c>
      <c r="Q69" s="812"/>
      <c r="R69" s="823">
        <v>4403.96</v>
      </c>
      <c r="S69" s="812"/>
      <c r="T69" s="823">
        <v>3885.42</v>
      </c>
      <c r="U69" s="802"/>
      <c r="V69" s="802"/>
    </row>
    <row r="70" spans="2:22" ht="15.5">
      <c r="B70" s="667">
        <v>3000</v>
      </c>
      <c r="C70" s="667"/>
      <c r="D70" s="242" t="str">
        <f>+VLOOKUP(B70,'Account Mapping'!B:C,2,FALSE)</f>
        <v>Professional Fees &amp; Legal</v>
      </c>
      <c r="E70" s="751" t="s">
        <v>255</v>
      </c>
      <c r="F70" s="821"/>
      <c r="G70" s="822"/>
      <c r="H70" s="822"/>
      <c r="I70" s="822"/>
      <c r="J70" s="822" t="s">
        <v>349</v>
      </c>
      <c r="K70" s="822"/>
      <c r="L70" s="822"/>
      <c r="M70"/>
      <c r="N70" s="823"/>
      <c r="O70" s="812"/>
      <c r="P70" s="823">
        <v>2417.5</v>
      </c>
      <c r="Q70" s="812"/>
      <c r="R70" s="823">
        <v>225</v>
      </c>
      <c r="S70" s="812"/>
      <c r="T70" s="823">
        <v>3115</v>
      </c>
      <c r="U70" s="802"/>
      <c r="V70" s="802"/>
    </row>
    <row r="71" spans="2:22" ht="15.5">
      <c r="B71" s="667">
        <v>1600</v>
      </c>
      <c r="C71" s="667"/>
      <c r="D71" s="242" t="str">
        <f>+VLOOKUP(B71,'Account Mapping'!B:C,2,FALSE)</f>
        <v>Marketing &amp; Advertising</v>
      </c>
      <c r="E71" s="751" t="s">
        <v>255</v>
      </c>
      <c r="F71" s="821"/>
      <c r="G71" s="822"/>
      <c r="H71" s="822"/>
      <c r="I71" s="822"/>
      <c r="J71" s="822" t="s">
        <v>318</v>
      </c>
      <c r="K71" s="822"/>
      <c r="L71" s="822"/>
      <c r="M71"/>
      <c r="N71" s="823">
        <v>3346.17</v>
      </c>
      <c r="O71" s="812"/>
      <c r="P71" s="823">
        <v>6303.87</v>
      </c>
      <c r="Q71" s="812"/>
      <c r="R71" s="823">
        <v>27511.88</v>
      </c>
      <c r="S71" s="812"/>
      <c r="T71" s="823">
        <v>14203.59</v>
      </c>
      <c r="U71" s="802"/>
      <c r="V71" s="802"/>
    </row>
    <row r="72" spans="2:22" ht="15.5">
      <c r="B72" s="667">
        <v>3700</v>
      </c>
      <c r="C72" s="667"/>
      <c r="D72" s="242" t="str">
        <f>+VLOOKUP(B72,'Account Mapping'!B:C,2,FALSE)</f>
        <v>Other G&amp;A Expenses</v>
      </c>
      <c r="E72" s="751" t="s">
        <v>255</v>
      </c>
      <c r="F72" s="821"/>
      <c r="G72" s="822"/>
      <c r="H72" s="822"/>
      <c r="I72" s="822"/>
      <c r="J72" s="822" t="s">
        <v>350</v>
      </c>
      <c r="K72" s="822"/>
      <c r="L72" s="822"/>
      <c r="M72"/>
      <c r="N72" s="823"/>
      <c r="O72" s="812"/>
      <c r="P72" s="823"/>
      <c r="Q72" s="812"/>
      <c r="R72" s="823"/>
      <c r="S72" s="812"/>
      <c r="T72" s="823">
        <v>-1292.31</v>
      </c>
      <c r="U72" s="802"/>
      <c r="V72" s="802"/>
    </row>
    <row r="73" spans="2:22" ht="15.5">
      <c r="B73" s="667"/>
      <c r="C73" s="667"/>
      <c r="D73" s="242" t="e">
        <f>+VLOOKUP(B73,'Account Mapping'!B:C,2,FALSE)</f>
        <v>#N/A</v>
      </c>
      <c r="E73" s="751" t="s">
        <v>255</v>
      </c>
      <c r="F73" s="821"/>
      <c r="G73" s="822"/>
      <c r="H73" s="822"/>
      <c r="I73" s="822"/>
      <c r="J73" s="822" t="s">
        <v>319</v>
      </c>
      <c r="K73" s="822"/>
      <c r="L73" s="822"/>
      <c r="M73"/>
      <c r="N73" s="823"/>
      <c r="O73" s="805"/>
      <c r="P73"/>
      <c r="Q73" s="805"/>
      <c r="R73"/>
      <c r="S73" s="805"/>
      <c r="T73"/>
      <c r="U73" s="802"/>
      <c r="V73" s="802"/>
    </row>
    <row r="74" spans="2:22" ht="15.5">
      <c r="B74" s="667">
        <v>2100</v>
      </c>
      <c r="C74" s="667"/>
      <c r="D74" s="242" t="str">
        <f>+VLOOKUP(B74,'Account Mapping'!B:C,2,FALSE)</f>
        <v>Computer</v>
      </c>
      <c r="E74" s="751" t="s">
        <v>255</v>
      </c>
      <c r="F74" s="821"/>
      <c r="G74" s="822"/>
      <c r="H74" s="822"/>
      <c r="I74" s="822"/>
      <c r="J74" s="822"/>
      <c r="K74" s="822" t="s">
        <v>320</v>
      </c>
      <c r="L74" s="822"/>
      <c r="M74"/>
      <c r="N74" s="823">
        <v>9275.2800000000007</v>
      </c>
      <c r="O74" s="805"/>
      <c r="P74" s="823">
        <v>7344.68</v>
      </c>
      <c r="Q74" s="805"/>
      <c r="R74" s="823">
        <v>8162.32</v>
      </c>
      <c r="S74" s="805"/>
      <c r="T74" s="823">
        <v>8525.86</v>
      </c>
      <c r="U74" s="802"/>
      <c r="V74" s="802"/>
    </row>
    <row r="75" spans="2:22" ht="15.5">
      <c r="B75" s="667">
        <v>2500</v>
      </c>
      <c r="C75" s="667"/>
      <c r="D75" s="242" t="str">
        <f>+VLOOKUP(B75,'Account Mapping'!B:C,2,FALSE)</f>
        <v>Office Expense</v>
      </c>
      <c r="E75" s="751" t="s">
        <v>255</v>
      </c>
      <c r="F75" s="821"/>
      <c r="G75" s="822"/>
      <c r="H75" s="822"/>
      <c r="I75" s="822"/>
      <c r="J75" s="822"/>
      <c r="K75" s="822" t="s">
        <v>321</v>
      </c>
      <c r="L75" s="822"/>
      <c r="M75"/>
      <c r="N75" s="823">
        <v>9300.15</v>
      </c>
      <c r="O75" s="805"/>
      <c r="P75" s="823">
        <v>14059.76</v>
      </c>
      <c r="Q75" s="805"/>
      <c r="R75" s="823">
        <v>14551.7</v>
      </c>
      <c r="S75" s="805"/>
      <c r="T75" s="823">
        <v>14906.79</v>
      </c>
      <c r="U75" s="802"/>
      <c r="V75" s="802"/>
    </row>
    <row r="76" spans="2:22" ht="15.5">
      <c r="B76" s="667">
        <v>2400</v>
      </c>
      <c r="C76" s="667"/>
      <c r="D76" s="242" t="str">
        <f>+VLOOKUP(B76,'Account Mapping'!B:C,2,FALSE)</f>
        <v>Office Supplies</v>
      </c>
      <c r="E76" s="751" t="s">
        <v>255</v>
      </c>
      <c r="F76" s="821"/>
      <c r="G76" s="822"/>
      <c r="H76" s="822"/>
      <c r="I76" s="822"/>
      <c r="J76" s="822"/>
      <c r="K76" s="822" t="s">
        <v>183</v>
      </c>
      <c r="L76" s="822"/>
      <c r="M76"/>
      <c r="N76" s="823">
        <v>7642.21</v>
      </c>
      <c r="O76" s="805"/>
      <c r="P76" s="823">
        <v>8750.98</v>
      </c>
      <c r="Q76" s="805"/>
      <c r="R76" s="823">
        <v>3722.69</v>
      </c>
      <c r="S76" s="805"/>
      <c r="T76" s="823">
        <v>4871.97</v>
      </c>
      <c r="U76" s="802"/>
      <c r="V76" s="802"/>
    </row>
    <row r="77" spans="2:22" ht="15.5">
      <c r="B77" s="667">
        <v>2700</v>
      </c>
      <c r="C77" s="667"/>
      <c r="D77" s="242" t="str">
        <f>+VLOOKUP(B77,'Account Mapping'!B:C,2,FALSE)</f>
        <v>Postage</v>
      </c>
      <c r="E77" s="751" t="s">
        <v>255</v>
      </c>
      <c r="F77" s="821"/>
      <c r="G77" s="822"/>
      <c r="H77" s="822"/>
      <c r="I77" s="822"/>
      <c r="J77" s="822"/>
      <c r="K77" s="822" t="s">
        <v>322</v>
      </c>
      <c r="L77" s="822"/>
      <c r="M77"/>
      <c r="N77" s="823">
        <v>4297.3599999999997</v>
      </c>
      <c r="O77" s="812"/>
      <c r="P77" s="823">
        <v>2836.73</v>
      </c>
      <c r="Q77" s="812"/>
      <c r="R77" s="823">
        <v>2916.75</v>
      </c>
      <c r="S77" s="812"/>
      <c r="T77" s="823">
        <v>5392.81</v>
      </c>
      <c r="U77" s="802"/>
      <c r="V77" s="802"/>
    </row>
    <row r="78" spans="2:22" ht="15.5">
      <c r="B78" s="667">
        <v>2000</v>
      </c>
      <c r="C78" s="667"/>
      <c r="D78" s="242" t="str">
        <f>+VLOOKUP(B78,'Account Mapping'!B:C,2,FALSE)</f>
        <v>Rent</v>
      </c>
      <c r="E78" s="751" t="s">
        <v>255</v>
      </c>
      <c r="F78" s="821"/>
      <c r="G78" s="822"/>
      <c r="H78" s="822"/>
      <c r="I78" s="822"/>
      <c r="J78" s="822"/>
      <c r="K78" s="822" t="s">
        <v>323</v>
      </c>
      <c r="L78" s="822"/>
      <c r="M78"/>
      <c r="N78" s="823">
        <v>29405.21</v>
      </c>
      <c r="O78" s="812"/>
      <c r="P78" s="823">
        <v>46200</v>
      </c>
      <c r="Q78" s="812"/>
      <c r="R78" s="823">
        <v>59386.25</v>
      </c>
      <c r="S78" s="812"/>
      <c r="T78" s="823">
        <v>60541.25</v>
      </c>
      <c r="U78" s="802"/>
      <c r="V78" s="802"/>
    </row>
    <row r="79" spans="2:22" ht="15.5">
      <c r="B79" s="667">
        <v>2300</v>
      </c>
      <c r="C79" s="667"/>
      <c r="D79" s="242" t="str">
        <f>+VLOOKUP(B79,'Account Mapping'!B:C,2,FALSE)</f>
        <v>Telephone &amp; Internet</v>
      </c>
      <c r="E79" s="751" t="s">
        <v>255</v>
      </c>
      <c r="F79" s="821"/>
      <c r="G79" s="822"/>
      <c r="H79" s="822"/>
      <c r="I79" s="822"/>
      <c r="J79" s="822"/>
      <c r="K79" s="822" t="s">
        <v>324</v>
      </c>
      <c r="L79" s="822"/>
      <c r="M79"/>
      <c r="N79" s="823">
        <v>10585.12</v>
      </c>
      <c r="O79" s="812"/>
      <c r="P79" s="823">
        <v>7727.34</v>
      </c>
      <c r="Q79" s="812"/>
      <c r="R79" s="823">
        <v>9052.7199999999993</v>
      </c>
      <c r="S79" s="812"/>
      <c r="T79" s="823">
        <v>9017.19</v>
      </c>
      <c r="U79" s="802"/>
      <c r="V79" s="802"/>
    </row>
    <row r="80" spans="2:22" ht="15.5">
      <c r="B80" s="667">
        <v>2600</v>
      </c>
      <c r="C80" s="667"/>
      <c r="D80" s="242" t="str">
        <f>+VLOOKUP(B80,'Account Mapping'!B:C,2,FALSE)</f>
        <v>Utilities</v>
      </c>
      <c r="E80" s="751" t="s">
        <v>255</v>
      </c>
      <c r="F80" s="821"/>
      <c r="G80" s="822"/>
      <c r="H80" s="822"/>
      <c r="I80" s="822"/>
      <c r="J80" s="822"/>
      <c r="K80" s="822" t="s">
        <v>185</v>
      </c>
      <c r="L80" s="822"/>
      <c r="M80"/>
      <c r="N80" s="823">
        <v>466.33</v>
      </c>
      <c r="O80" s="805"/>
      <c r="P80" s="823">
        <v>571.89</v>
      </c>
      <c r="Q80" s="805"/>
      <c r="R80" s="823">
        <v>623.88</v>
      </c>
      <c r="S80" s="805"/>
      <c r="T80" s="823">
        <v>636.32000000000005</v>
      </c>
      <c r="U80" s="802"/>
      <c r="V80" s="802"/>
    </row>
    <row r="81" spans="2:22" ht="16" thickBot="1">
      <c r="B81" s="667">
        <v>2500</v>
      </c>
      <c r="C81" s="667"/>
      <c r="D81" s="242" t="str">
        <f>+VLOOKUP(B81,'Account Mapping'!B:C,2,FALSE)</f>
        <v>Office Expense</v>
      </c>
      <c r="E81" s="751" t="s">
        <v>255</v>
      </c>
      <c r="F81" s="821"/>
      <c r="G81" s="822"/>
      <c r="H81" s="822"/>
      <c r="I81" s="822"/>
      <c r="J81" s="822"/>
      <c r="K81" s="822" t="s">
        <v>325</v>
      </c>
      <c r="L81" s="822"/>
      <c r="M81"/>
      <c r="N81" s="825">
        <v>4527.2700000000004</v>
      </c>
      <c r="O81" s="805"/>
      <c r="P81" s="825">
        <v>8127.93</v>
      </c>
      <c r="Q81" s="805"/>
      <c r="R81" s="825">
        <v>845.2</v>
      </c>
      <c r="S81" s="805"/>
      <c r="T81" s="825">
        <v>1183.3800000000001</v>
      </c>
      <c r="U81" s="802"/>
      <c r="V81" s="802"/>
    </row>
    <row r="82" spans="2:22" ht="15.5">
      <c r="B82" s="667"/>
      <c r="C82" s="667"/>
      <c r="D82" s="242" t="e">
        <f>+VLOOKUP(B82,'Account Mapping'!B:C,2,FALSE)</f>
        <v>#N/A</v>
      </c>
      <c r="E82" s="751" t="s">
        <v>255</v>
      </c>
      <c r="F82" s="821"/>
      <c r="G82" s="822"/>
      <c r="H82" s="822"/>
      <c r="I82" s="822"/>
      <c r="J82" s="822" t="s">
        <v>326</v>
      </c>
      <c r="K82" s="822"/>
      <c r="L82" s="822"/>
      <c r="M82"/>
      <c r="N82" s="823">
        <f>ROUND(SUM(N73:N81),5)</f>
        <v>75498.929999999993</v>
      </c>
      <c r="O82" s="805"/>
      <c r="P82" s="823">
        <f t="shared" ref="P82" si="3">ROUND(SUM(P73:P81),5)</f>
        <v>95619.31</v>
      </c>
      <c r="Q82" s="805"/>
      <c r="R82" s="823">
        <f t="shared" ref="R82" si="4">ROUND(SUM(R73:R81),5)</f>
        <v>99261.51</v>
      </c>
      <c r="S82" s="805"/>
      <c r="T82" s="823">
        <f t="shared" ref="T82" si="5">ROUND(SUM(T73:T81),5)</f>
        <v>105075.57</v>
      </c>
      <c r="U82" s="802"/>
      <c r="V82" s="802"/>
    </row>
    <row r="83" spans="2:22" ht="15.5">
      <c r="B83" s="667"/>
      <c r="C83" s="667"/>
      <c r="D83" s="242" t="e">
        <f>+VLOOKUP(B83,'Account Mapping'!B:C,2,FALSE)</f>
        <v>#N/A</v>
      </c>
      <c r="E83" s="751" t="s">
        <v>255</v>
      </c>
      <c r="F83" s="821"/>
      <c r="G83" s="822"/>
      <c r="H83" s="822"/>
      <c r="I83" s="822"/>
      <c r="J83" s="822" t="s">
        <v>351</v>
      </c>
      <c r="K83" s="822"/>
      <c r="L83" s="822"/>
      <c r="M83"/>
      <c r="N83" s="823"/>
      <c r="O83" s="805"/>
      <c r="P83" s="823"/>
      <c r="Q83" s="805"/>
      <c r="R83" s="823"/>
      <c r="S83" s="805"/>
      <c r="T83" s="823"/>
      <c r="U83" s="802"/>
      <c r="V83" s="802"/>
    </row>
    <row r="84" spans="2:22" s="19" customFormat="1" ht="15.5">
      <c r="B84" s="667">
        <v>1700</v>
      </c>
      <c r="C84" s="667"/>
      <c r="D84" s="242" t="str">
        <f>+VLOOKUP(B84,'Account Mapping'!B:C,2,FALSE)</f>
        <v>Automobile</v>
      </c>
      <c r="E84" s="751" t="s">
        <v>255</v>
      </c>
      <c r="F84" s="821"/>
      <c r="G84" s="822"/>
      <c r="H84" s="822"/>
      <c r="I84" s="822"/>
      <c r="J84" s="822"/>
      <c r="K84" s="822" t="s">
        <v>352</v>
      </c>
      <c r="L84" s="822"/>
      <c r="M84"/>
      <c r="N84" s="823"/>
      <c r="O84" s="805"/>
      <c r="P84" s="823"/>
      <c r="Q84" s="805"/>
      <c r="R84" s="823">
        <v>876</v>
      </c>
      <c r="S84" s="805"/>
      <c r="T84" s="823"/>
      <c r="U84" s="178"/>
      <c r="V84" s="178"/>
    </row>
    <row r="85" spans="2:22" ht="16" thickBot="1">
      <c r="B85" s="667">
        <v>1700</v>
      </c>
      <c r="C85" s="667"/>
      <c r="D85" s="242" t="str">
        <f>+VLOOKUP(B85,'Account Mapping'!B:C,2,FALSE)</f>
        <v>Automobile</v>
      </c>
      <c r="E85" s="751" t="s">
        <v>255</v>
      </c>
      <c r="F85" s="821"/>
      <c r="G85" s="822"/>
      <c r="H85" s="822"/>
      <c r="I85" s="822"/>
      <c r="J85" s="822"/>
      <c r="K85" s="822" t="s">
        <v>353</v>
      </c>
      <c r="L85" s="822"/>
      <c r="M85"/>
      <c r="N85" s="823"/>
      <c r="O85" s="805"/>
      <c r="P85" s="825">
        <v>2307.02</v>
      </c>
      <c r="Q85" s="805"/>
      <c r="R85" s="825">
        <v>2032.71</v>
      </c>
      <c r="S85" s="805"/>
      <c r="T85" s="825">
        <v>4350.53</v>
      </c>
      <c r="U85" s="802"/>
      <c r="V85" s="802"/>
    </row>
    <row r="86" spans="2:22" ht="15.5">
      <c r="B86" s="667"/>
      <c r="C86" s="667"/>
      <c r="D86" s="242" t="e">
        <f>+VLOOKUP(B86,'Account Mapping'!B:C,2,FALSE)</f>
        <v>#N/A</v>
      </c>
      <c r="E86" s="751" t="s">
        <v>255</v>
      </c>
      <c r="F86" s="821"/>
      <c r="G86" s="822"/>
      <c r="H86" s="822"/>
      <c r="I86" s="822"/>
      <c r="J86" s="822" t="s">
        <v>354</v>
      </c>
      <c r="K86" s="822"/>
      <c r="L86" s="822"/>
      <c r="M86"/>
      <c r="N86" s="823"/>
      <c r="O86" s="805"/>
      <c r="P86" s="823">
        <f>ROUND(SUM(P83:P85),5)</f>
        <v>2307.02</v>
      </c>
      <c r="Q86" s="805"/>
      <c r="R86" s="823">
        <f>ROUND(SUM(R83:R85),5)</f>
        <v>2908.71</v>
      </c>
      <c r="S86" s="805"/>
      <c r="T86" s="823">
        <f>ROUND(SUM(T83:T85),5)</f>
        <v>4350.53</v>
      </c>
      <c r="U86" s="802"/>
      <c r="V86" s="802"/>
    </row>
    <row r="87" spans="2:22" ht="15.5">
      <c r="B87" s="667"/>
      <c r="C87" s="667"/>
      <c r="D87" s="242" t="e">
        <f>+VLOOKUP(B87,'Account Mapping'!B:C,2,FALSE)</f>
        <v>#N/A</v>
      </c>
      <c r="E87" s="751" t="s">
        <v>255</v>
      </c>
      <c r="F87" s="821"/>
      <c r="G87" s="822"/>
      <c r="H87" s="822"/>
      <c r="I87" s="822"/>
      <c r="J87" s="822" t="s">
        <v>327</v>
      </c>
      <c r="K87" s="822"/>
      <c r="L87" s="822"/>
      <c r="M87"/>
      <c r="N87" s="823"/>
      <c r="O87" s="805"/>
      <c r="P87"/>
      <c r="Q87" s="805"/>
      <c r="R87"/>
      <c r="S87" s="805"/>
      <c r="T87"/>
      <c r="U87" s="802"/>
      <c r="V87" s="802"/>
    </row>
    <row r="88" spans="2:22" ht="15.5">
      <c r="B88" s="667">
        <v>1600</v>
      </c>
      <c r="C88" s="667"/>
      <c r="D88" s="242" t="str">
        <f>+VLOOKUP(B88,'Account Mapping'!B:C,2,FALSE)</f>
        <v>Marketing &amp; Advertising</v>
      </c>
      <c r="E88" s="751" t="s">
        <v>255</v>
      </c>
      <c r="F88" s="821"/>
      <c r="G88" s="822"/>
      <c r="H88" s="822"/>
      <c r="I88" s="822"/>
      <c r="J88" s="822"/>
      <c r="K88" s="822" t="s">
        <v>318</v>
      </c>
      <c r="L88" s="822"/>
      <c r="M88"/>
      <c r="N88" s="823">
        <v>18000</v>
      </c>
      <c r="O88" s="805"/>
      <c r="P88"/>
      <c r="Q88" s="805"/>
      <c r="R88" s="823">
        <v>1345.12</v>
      </c>
      <c r="S88" s="805"/>
      <c r="T88"/>
      <c r="U88" s="802"/>
      <c r="V88" s="802"/>
    </row>
    <row r="89" spans="2:22" ht="16" thickBot="1">
      <c r="B89" s="667">
        <v>3100</v>
      </c>
      <c r="C89" s="667"/>
      <c r="D89" s="242" t="str">
        <f>+VLOOKUP(B89,'Account Mapping'!B:C,2,FALSE)</f>
        <v>Outside Services</v>
      </c>
      <c r="E89" s="751" t="s">
        <v>255</v>
      </c>
      <c r="F89" s="821"/>
      <c r="G89" s="822"/>
      <c r="H89" s="822"/>
      <c r="I89" s="822"/>
      <c r="J89" s="822"/>
      <c r="K89" s="822" t="s">
        <v>328</v>
      </c>
      <c r="L89" s="822"/>
      <c r="M89"/>
      <c r="N89" s="825">
        <v>125</v>
      </c>
      <c r="O89" s="805"/>
      <c r="P89" s="825">
        <v>125</v>
      </c>
      <c r="Q89" s="805"/>
      <c r="R89" s="825"/>
      <c r="S89" s="805"/>
      <c r="T89" s="825">
        <v>450</v>
      </c>
      <c r="U89" s="802"/>
      <c r="V89" s="802"/>
    </row>
    <row r="90" spans="2:22" ht="15.5">
      <c r="B90" s="667"/>
      <c r="C90" s="667"/>
      <c r="D90" s="242" t="e">
        <f>+VLOOKUP(B90,'Account Mapping'!B:C,2,FALSE)</f>
        <v>#N/A</v>
      </c>
      <c r="E90" s="751" t="s">
        <v>255</v>
      </c>
      <c r="F90" s="821"/>
      <c r="G90" s="822"/>
      <c r="H90" s="822"/>
      <c r="I90" s="822"/>
      <c r="J90" s="822" t="s">
        <v>329</v>
      </c>
      <c r="K90" s="822"/>
      <c r="L90" s="822"/>
      <c r="M90"/>
      <c r="N90" s="823">
        <f>ROUND(SUM(N87:N89),5)</f>
        <v>18125</v>
      </c>
      <c r="O90" s="805"/>
      <c r="P90" s="823">
        <f>ROUND(SUM(P87:P89),5)</f>
        <v>125</v>
      </c>
      <c r="Q90" s="805"/>
      <c r="R90" s="823">
        <f>ROUND(SUM(R87:R89),5)</f>
        <v>1345.12</v>
      </c>
      <c r="S90" s="805"/>
      <c r="T90" s="823">
        <f>ROUND(SUM(T87:T89),5)</f>
        <v>450</v>
      </c>
      <c r="U90" s="802"/>
      <c r="V90" s="802"/>
    </row>
    <row r="91" spans="2:22" ht="15.5">
      <c r="B91" s="667">
        <v>3000</v>
      </c>
      <c r="C91" s="667"/>
      <c r="D91" s="242" t="str">
        <f>+VLOOKUP(B91,'Account Mapping'!B:C,2,FALSE)</f>
        <v>Professional Fees &amp; Legal</v>
      </c>
      <c r="E91" s="751" t="s">
        <v>255</v>
      </c>
      <c r="F91" s="821"/>
      <c r="G91" s="822"/>
      <c r="H91" s="822"/>
      <c r="I91" s="822"/>
      <c r="J91" s="822" t="s">
        <v>330</v>
      </c>
      <c r="K91" s="822"/>
      <c r="L91" s="822"/>
      <c r="M91"/>
      <c r="N91" s="823">
        <v>100</v>
      </c>
      <c r="O91" s="805"/>
      <c r="P91"/>
      <c r="Q91" s="805"/>
      <c r="R91" s="823">
        <v>5167.5</v>
      </c>
      <c r="S91" s="805"/>
      <c r="T91"/>
      <c r="U91" s="802"/>
      <c r="V91" s="802"/>
    </row>
    <row r="92" spans="2:22" ht="15.5">
      <c r="B92" s="667">
        <v>2800</v>
      </c>
      <c r="C92" s="667"/>
      <c r="D92" s="242" t="str">
        <f>+VLOOKUP(B92,'Account Mapping'!B:C,2,FALSE)</f>
        <v>Repair &amp; Maintenance</v>
      </c>
      <c r="E92" s="751" t="s">
        <v>255</v>
      </c>
      <c r="F92" s="821"/>
      <c r="G92" s="822"/>
      <c r="H92" s="822"/>
      <c r="I92" s="822"/>
      <c r="J92" s="822" t="s">
        <v>331</v>
      </c>
      <c r="K92" s="822"/>
      <c r="L92" s="822"/>
      <c r="M92"/>
      <c r="N92" s="823">
        <v>21.21</v>
      </c>
      <c r="O92" s="805"/>
      <c r="P92"/>
      <c r="Q92" s="805"/>
      <c r="R92"/>
      <c r="S92" s="805"/>
      <c r="T92"/>
      <c r="U92" s="802"/>
      <c r="V92" s="802"/>
    </row>
    <row r="93" spans="2:22" ht="15.5">
      <c r="B93" s="667"/>
      <c r="C93" s="667"/>
      <c r="D93" s="242" t="e">
        <f>+VLOOKUP(B93,'Account Mapping'!B:C,2,FALSE)</f>
        <v>#N/A</v>
      </c>
      <c r="E93" s="751" t="s">
        <v>255</v>
      </c>
      <c r="F93" s="821"/>
      <c r="G93" s="822"/>
      <c r="H93" s="822"/>
      <c r="I93" s="822"/>
      <c r="J93" s="822" t="s">
        <v>332</v>
      </c>
      <c r="K93" s="822"/>
      <c r="L93" s="822"/>
      <c r="M93"/>
      <c r="N93" s="823"/>
      <c r="O93" s="805"/>
      <c r="P93"/>
      <c r="Q93" s="805"/>
      <c r="R93"/>
      <c r="S93" s="805"/>
      <c r="T93"/>
      <c r="U93" s="802"/>
      <c r="V93" s="802"/>
    </row>
    <row r="94" spans="2:22" ht="15.5">
      <c r="B94" s="667">
        <v>1700</v>
      </c>
      <c r="C94" s="667"/>
      <c r="D94" s="242" t="str">
        <f>+VLOOKUP(B94,'Account Mapping'!B:C,2,FALSE)</f>
        <v>Automobile</v>
      </c>
      <c r="E94" s="751" t="s">
        <v>255</v>
      </c>
      <c r="F94" s="821"/>
      <c r="G94" s="822"/>
      <c r="H94" s="822"/>
      <c r="I94" s="822"/>
      <c r="J94" s="822"/>
      <c r="K94" s="822" t="s">
        <v>333</v>
      </c>
      <c r="L94" s="822"/>
      <c r="M94"/>
      <c r="N94" s="823">
        <v>2832.41</v>
      </c>
      <c r="O94" s="805"/>
      <c r="P94" s="823">
        <v>23094.49</v>
      </c>
      <c r="Q94" s="805"/>
      <c r="R94" s="823">
        <v>22132.95</v>
      </c>
      <c r="S94" s="805"/>
      <c r="T94" s="823">
        <v>23755.86</v>
      </c>
      <c r="U94" s="802"/>
      <c r="V94" s="802"/>
    </row>
    <row r="95" spans="2:22" ht="15.5">
      <c r="B95" s="667">
        <v>1500</v>
      </c>
      <c r="C95" s="667"/>
      <c r="D95" s="242" t="str">
        <f>+VLOOKUP(B95,'Account Mapping'!B:C,2,FALSE)</f>
        <v>Travel &amp; Entertainment</v>
      </c>
      <c r="E95" s="751" t="s">
        <v>255</v>
      </c>
      <c r="F95" s="821"/>
      <c r="G95" s="822"/>
      <c r="H95" s="822"/>
      <c r="I95" s="822"/>
      <c r="J95" s="822"/>
      <c r="K95" s="822" t="s">
        <v>334</v>
      </c>
      <c r="L95" s="822"/>
      <c r="M95"/>
      <c r="N95" s="823">
        <v>3666.2</v>
      </c>
      <c r="O95" s="805"/>
      <c r="P95" s="823">
        <v>7137.64</v>
      </c>
      <c r="Q95" s="805"/>
      <c r="R95" s="823">
        <v>8716.08</v>
      </c>
      <c r="S95" s="805"/>
      <c r="T95" s="823">
        <v>14448.32</v>
      </c>
      <c r="U95" s="802"/>
      <c r="V95" s="802"/>
    </row>
    <row r="96" spans="2:22" ht="15.5">
      <c r="B96" s="667">
        <v>1500</v>
      </c>
      <c r="C96" s="667"/>
      <c r="D96" s="242" t="str">
        <f>+VLOOKUP(B96,'Account Mapping'!B:C,2,FALSE)</f>
        <v>Travel &amp; Entertainment</v>
      </c>
      <c r="E96" s="751" t="s">
        <v>255</v>
      </c>
      <c r="F96" s="821"/>
      <c r="G96" s="822"/>
      <c r="H96" s="822"/>
      <c r="I96" s="822"/>
      <c r="J96" s="822"/>
      <c r="K96" s="822" t="s">
        <v>335</v>
      </c>
      <c r="L96" s="822"/>
      <c r="M96"/>
      <c r="N96" s="823">
        <v>14184.8</v>
      </c>
      <c r="O96" s="805"/>
      <c r="P96" s="823">
        <v>12459.99</v>
      </c>
      <c r="Q96" s="805"/>
      <c r="R96" s="823">
        <v>13804.33</v>
      </c>
      <c r="S96" s="805"/>
      <c r="T96" s="823">
        <v>14407.82</v>
      </c>
      <c r="U96" s="802"/>
      <c r="V96" s="802"/>
    </row>
    <row r="97" spans="2:22" ht="16" thickBot="1">
      <c r="B97" s="667">
        <v>1500</v>
      </c>
      <c r="C97" s="667"/>
      <c r="D97" s="242" t="str">
        <f>+VLOOKUP(B97,'Account Mapping'!B:C,2,FALSE)</f>
        <v>Travel &amp; Entertainment</v>
      </c>
      <c r="E97" s="751" t="s">
        <v>255</v>
      </c>
      <c r="F97" s="821"/>
      <c r="G97" s="822"/>
      <c r="H97" s="822"/>
      <c r="I97" s="822"/>
      <c r="J97" s="822"/>
      <c r="K97" s="822" t="s">
        <v>336</v>
      </c>
      <c r="L97" s="822"/>
      <c r="M97"/>
      <c r="N97" s="823">
        <v>7338.86</v>
      </c>
      <c r="O97" s="805"/>
      <c r="P97" s="823">
        <v>1830.02</v>
      </c>
      <c r="Q97" s="805"/>
      <c r="R97" s="823">
        <v>2900.94</v>
      </c>
      <c r="S97" s="805"/>
      <c r="T97" s="823">
        <v>3989.74</v>
      </c>
      <c r="U97" s="802"/>
      <c r="V97" s="802"/>
    </row>
    <row r="98" spans="2:22" ht="16" thickBot="1">
      <c r="B98" s="667"/>
      <c r="C98" s="667"/>
      <c r="D98" s="242" t="e">
        <f>+VLOOKUP(B98,'Account Mapping'!B:C,2,FALSE)</f>
        <v>#N/A</v>
      </c>
      <c r="E98" s="751" t="s">
        <v>255</v>
      </c>
      <c r="F98" s="821"/>
      <c r="G98" s="822"/>
      <c r="H98" s="822"/>
      <c r="I98" s="822"/>
      <c r="J98" s="822" t="s">
        <v>337</v>
      </c>
      <c r="K98" s="822"/>
      <c r="L98" s="822"/>
      <c r="M98"/>
      <c r="N98" s="826">
        <f>ROUND(SUM(N93:N97),5)</f>
        <v>28022.27</v>
      </c>
      <c r="O98" s="805"/>
      <c r="P98" s="826">
        <f>ROUND(SUM(P93:P97),5)</f>
        <v>44522.14</v>
      </c>
      <c r="Q98" s="805"/>
      <c r="R98" s="826">
        <f>ROUND(SUM(R93:R97),5)</f>
        <v>47554.3</v>
      </c>
      <c r="S98" s="805"/>
      <c r="T98" s="826">
        <f>ROUND(SUM(T93:T97),5)</f>
        <v>56601.74</v>
      </c>
      <c r="U98" s="802"/>
      <c r="V98" s="802"/>
    </row>
    <row r="99" spans="2:22" ht="16" thickBot="1">
      <c r="B99" s="667"/>
      <c r="C99" s="667"/>
      <c r="D99" s="242" t="e">
        <f>+VLOOKUP(B99,'Account Mapping'!B:C,2,FALSE)</f>
        <v>#N/A</v>
      </c>
      <c r="E99" s="751" t="s">
        <v>255</v>
      </c>
      <c r="F99" s="821"/>
      <c r="G99" s="822"/>
      <c r="H99" s="822"/>
      <c r="I99" s="822" t="s">
        <v>338</v>
      </c>
      <c r="J99" s="822"/>
      <c r="K99" s="822"/>
      <c r="L99" s="822"/>
      <c r="M99"/>
      <c r="N99" s="826">
        <f>ROUND(N18+SUM(N27:N31)+N36+SUM(N62:N71)+N82+SUM(N90:N92)+N98,5)</f>
        <v>1072611.8400000001</v>
      </c>
      <c r="O99" s="805"/>
      <c r="P99" s="826">
        <v>1238596.76</v>
      </c>
      <c r="Q99" s="805"/>
      <c r="R99" s="826">
        <v>1373293.4</v>
      </c>
      <c r="S99" s="805"/>
      <c r="T99" s="826">
        <v>1415935.53</v>
      </c>
      <c r="U99" s="802"/>
      <c r="V99" s="802"/>
    </row>
    <row r="100" spans="2:22" ht="16" thickBot="1">
      <c r="B100" s="667"/>
      <c r="C100" s="667"/>
      <c r="D100" s="242" t="e">
        <f>+VLOOKUP(B100,'Account Mapping'!B:C,2,FALSE)</f>
        <v>#N/A</v>
      </c>
      <c r="E100" s="751" t="s">
        <v>255</v>
      </c>
      <c r="F100" s="821"/>
      <c r="G100" s="822" t="s">
        <v>339</v>
      </c>
      <c r="H100" s="822"/>
      <c r="I100" s="822"/>
      <c r="J100" s="822"/>
      <c r="K100" s="822"/>
      <c r="L100" s="822"/>
      <c r="M100"/>
      <c r="N100" s="826">
        <f>ROUND(N11+N17-N99,5)</f>
        <v>156863.75</v>
      </c>
      <c r="O100" s="805"/>
      <c r="P100" s="826">
        <f>ROUND(P11+P17-P99,5)</f>
        <v>582053.39</v>
      </c>
      <c r="Q100" s="805"/>
      <c r="R100" s="826">
        <f>ROUND(R11+R17-R99,5)</f>
        <v>197238.43</v>
      </c>
      <c r="S100" s="805"/>
      <c r="T100" s="826">
        <f>ROUND(T11+T17-T99,5)</f>
        <v>171925.49</v>
      </c>
      <c r="U100" s="802"/>
      <c r="V100" s="802"/>
    </row>
    <row r="101" spans="2:22" ht="16" thickBot="1">
      <c r="B101" s="667"/>
      <c r="C101" s="667"/>
      <c r="D101" s="242" t="e">
        <f>+VLOOKUP(B101,'Account Mapping'!B:C,2,FALSE)</f>
        <v>#N/A</v>
      </c>
      <c r="E101" s="751" t="s">
        <v>255</v>
      </c>
      <c r="F101" s="822" t="s">
        <v>340</v>
      </c>
      <c r="G101" s="822"/>
      <c r="H101" s="822"/>
      <c r="I101" s="822"/>
      <c r="J101" s="822"/>
      <c r="K101" s="822"/>
      <c r="L101" s="822"/>
      <c r="M101"/>
      <c r="N101" s="827">
        <f>N100</f>
        <v>156863.75</v>
      </c>
      <c r="O101" s="805"/>
      <c r="P101" s="827">
        <f t="shared" ref="P101" si="6">P100</f>
        <v>582053.39</v>
      </c>
      <c r="Q101" s="805"/>
      <c r="R101" s="827">
        <f t="shared" ref="R101" si="7">R100</f>
        <v>197238.43</v>
      </c>
      <c r="S101" s="805"/>
      <c r="T101" s="827">
        <f t="shared" ref="T101" si="8">T100</f>
        <v>171925.49</v>
      </c>
      <c r="U101" s="802"/>
      <c r="V101" s="802"/>
    </row>
    <row r="102" spans="2:22" ht="16" thickTop="1">
      <c r="B102" s="667"/>
      <c r="C102" s="667"/>
      <c r="D102" s="242" t="e">
        <f>+VLOOKUP(B102,'Account Mapping'!B:C,2,FALSE)</f>
        <v>#N/A</v>
      </c>
      <c r="E102" s="751" t="s">
        <v>341</v>
      </c>
      <c r="F102" s="822"/>
      <c r="G102" s="822"/>
      <c r="H102" s="822"/>
      <c r="I102" s="822"/>
      <c r="J102" s="822"/>
      <c r="K102" s="822"/>
      <c r="L102" s="829" t="s">
        <v>275</v>
      </c>
      <c r="M102"/>
      <c r="N102" s="830"/>
      <c r="O102" s="805"/>
      <c r="P102" s="830"/>
      <c r="Q102" s="805"/>
      <c r="R102" s="830"/>
      <c r="S102" s="805"/>
      <c r="T102" s="830"/>
      <c r="U102" s="802"/>
      <c r="V102" s="802"/>
    </row>
    <row r="103" spans="2:22" ht="15.5">
      <c r="B103" s="667">
        <v>100</v>
      </c>
      <c r="C103" s="667"/>
      <c r="D103" s="242" t="str">
        <f>+VLOOKUP(B103,'Account Mapping'!B:C,2,FALSE)</f>
        <v>Commission Income</v>
      </c>
      <c r="E103" s="751" t="s">
        <v>341</v>
      </c>
      <c r="F103" s="822"/>
      <c r="G103" s="822"/>
      <c r="H103" s="822"/>
      <c r="I103" s="822"/>
      <c r="J103" s="822"/>
      <c r="K103" s="822"/>
      <c r="L103" s="829" t="s">
        <v>355</v>
      </c>
      <c r="M103"/>
      <c r="N103" s="831">
        <f>249506.08</f>
        <v>249506.08</v>
      </c>
      <c r="O103" s="805"/>
      <c r="P103" s="831">
        <f>272414.02</f>
        <v>272414.02</v>
      </c>
      <c r="Q103" s="805"/>
      <c r="R103" s="831">
        <f>371189.55</f>
        <v>371189.55</v>
      </c>
      <c r="S103" s="805"/>
      <c r="T103" s="831">
        <f>372351.64</f>
        <v>372351.64</v>
      </c>
      <c r="U103" s="802"/>
      <c r="V103" s="802"/>
    </row>
    <row r="104" spans="2:22" ht="15.5">
      <c r="B104" s="667"/>
      <c r="C104" s="667"/>
      <c r="D104" s="242" t="e">
        <f>+VLOOKUP(B104,'Account Mapping'!B:C,2,FALSE)</f>
        <v>#N/A</v>
      </c>
      <c r="E104" s="751" t="s">
        <v>341</v>
      </c>
      <c r="F104" s="822"/>
      <c r="G104" s="822"/>
      <c r="H104" s="822"/>
      <c r="I104" s="822"/>
      <c r="J104" s="822"/>
      <c r="K104" s="822"/>
      <c r="L104" s="829" t="s">
        <v>276</v>
      </c>
      <c r="M104"/>
      <c r="N104" s="832">
        <f>N103</f>
        <v>249506.08</v>
      </c>
      <c r="O104" s="805"/>
      <c r="P104" s="832">
        <f>P103</f>
        <v>272414.02</v>
      </c>
      <c r="Q104" s="805"/>
      <c r="R104" s="832">
        <f>R103</f>
        <v>371189.55</v>
      </c>
      <c r="S104" s="805"/>
      <c r="T104" s="832">
        <f>T103</f>
        <v>372351.64</v>
      </c>
      <c r="U104" s="802"/>
      <c r="V104" s="802"/>
    </row>
    <row r="105" spans="2:22" ht="15.5">
      <c r="B105" s="667"/>
      <c r="C105" s="667"/>
      <c r="D105" s="242" t="e">
        <f>+VLOOKUP(B105,'Account Mapping'!B:C,2,FALSE)</f>
        <v>#N/A</v>
      </c>
      <c r="E105" s="751" t="s">
        <v>341</v>
      </c>
      <c r="F105" s="822"/>
      <c r="G105" s="822"/>
      <c r="H105" s="822"/>
      <c r="I105" s="822"/>
      <c r="J105" s="822"/>
      <c r="K105" s="822"/>
      <c r="L105" s="829" t="s">
        <v>277</v>
      </c>
      <c r="M105"/>
      <c r="N105" s="832">
        <f>(N104)-(0)</f>
        <v>249506.08</v>
      </c>
      <c r="O105" s="805"/>
      <c r="P105" s="832">
        <f>(P104)-(0)</f>
        <v>272414.02</v>
      </c>
      <c r="Q105" s="805"/>
      <c r="R105" s="832">
        <f>(R104)-(0)</f>
        <v>371189.55</v>
      </c>
      <c r="S105" s="805"/>
      <c r="T105" s="832">
        <f>(T104)-(0)</f>
        <v>372351.64</v>
      </c>
      <c r="U105" s="802"/>
      <c r="V105" s="802"/>
    </row>
    <row r="106" spans="2:22" ht="15.5">
      <c r="B106" s="667"/>
      <c r="C106" s="667"/>
      <c r="D106" s="242" t="e">
        <f>+VLOOKUP(B106,'Account Mapping'!B:C,2,FALSE)</f>
        <v>#N/A</v>
      </c>
      <c r="E106" s="751" t="s">
        <v>341</v>
      </c>
      <c r="F106" s="822"/>
      <c r="G106" s="822"/>
      <c r="H106" s="822"/>
      <c r="I106" s="822"/>
      <c r="J106" s="822"/>
      <c r="K106" s="822"/>
      <c r="L106" s="829" t="s">
        <v>356</v>
      </c>
      <c r="M106"/>
      <c r="N106" s="830"/>
      <c r="O106" s="805"/>
      <c r="P106" s="830"/>
      <c r="Q106" s="805"/>
      <c r="R106" s="830"/>
      <c r="S106" s="805"/>
      <c r="T106" s="830"/>
      <c r="U106" s="802"/>
      <c r="V106" s="802"/>
    </row>
    <row r="107" spans="2:22" ht="15.5">
      <c r="B107" s="667">
        <v>1700</v>
      </c>
      <c r="C107" s="667"/>
      <c r="D107" s="242" t="str">
        <f>+VLOOKUP(B107,'Account Mapping'!B:C,2,FALSE)</f>
        <v>Automobile</v>
      </c>
      <c r="E107" s="751" t="s">
        <v>341</v>
      </c>
      <c r="F107" s="822"/>
      <c r="G107" s="822"/>
      <c r="H107" s="822"/>
      <c r="I107" s="822"/>
      <c r="J107" s="822"/>
      <c r="K107" s="822"/>
      <c r="L107" s="829" t="s">
        <v>357</v>
      </c>
      <c r="M107"/>
      <c r="N107" s="831">
        <f>14055.8</f>
        <v>14055.8</v>
      </c>
      <c r="O107" s="805"/>
      <c r="P107" s="831">
        <f>10577.45</f>
        <v>10577.45</v>
      </c>
      <c r="Q107" s="805"/>
      <c r="R107" s="831">
        <f>10207.8</f>
        <v>10207.799999999999</v>
      </c>
      <c r="S107" s="805"/>
      <c r="T107" s="831">
        <f>10207.8</f>
        <v>10207.799999999999</v>
      </c>
      <c r="U107" s="802"/>
      <c r="V107" s="802"/>
    </row>
    <row r="108" spans="2:22" ht="15.5">
      <c r="B108" s="667">
        <v>1100</v>
      </c>
      <c r="C108" s="667"/>
      <c r="D108" s="242" t="str">
        <f>+VLOOKUP(B108,'Account Mapping'!B:C,2,FALSE)</f>
        <v>Commissions</v>
      </c>
      <c r="E108" s="751" t="s">
        <v>341</v>
      </c>
      <c r="F108" s="822"/>
      <c r="G108" s="822"/>
      <c r="H108" s="822"/>
      <c r="I108" s="822"/>
      <c r="J108" s="822"/>
      <c r="K108" s="822"/>
      <c r="L108" s="829" t="s">
        <v>358</v>
      </c>
      <c r="M108"/>
      <c r="N108" s="831"/>
      <c r="O108" s="805"/>
      <c r="P108" s="831"/>
      <c r="Q108" s="805"/>
      <c r="R108" s="831"/>
      <c r="S108" s="805"/>
      <c r="T108" s="831">
        <f>46510.97</f>
        <v>46510.97</v>
      </c>
      <c r="U108" s="802"/>
      <c r="V108" s="802"/>
    </row>
    <row r="109" spans="2:22" ht="15.5">
      <c r="B109" s="667">
        <v>3200</v>
      </c>
      <c r="C109" s="667"/>
      <c r="D109" s="242" t="str">
        <f>+VLOOKUP(B109,'Account Mapping'!B:C,2,FALSE)</f>
        <v>Dues &amp; Subscriptions</v>
      </c>
      <c r="E109" s="751" t="s">
        <v>341</v>
      </c>
      <c r="F109" s="822"/>
      <c r="G109" s="822"/>
      <c r="H109" s="822"/>
      <c r="I109" s="822"/>
      <c r="J109" s="822"/>
      <c r="K109" s="822"/>
      <c r="L109" s="829" t="s">
        <v>359</v>
      </c>
      <c r="M109"/>
      <c r="N109" s="831">
        <f>50</f>
        <v>50</v>
      </c>
      <c r="O109" s="805"/>
      <c r="P109" s="831">
        <f>779</f>
        <v>779</v>
      </c>
      <c r="Q109" s="805"/>
      <c r="R109" s="831">
        <f>135</f>
        <v>135</v>
      </c>
      <c r="S109" s="805"/>
      <c r="T109"/>
      <c r="U109" s="802"/>
      <c r="V109" s="802"/>
    </row>
    <row r="110" spans="2:22" ht="15.5">
      <c r="B110" s="667">
        <v>3500</v>
      </c>
      <c r="C110" s="667"/>
      <c r="D110" s="242" t="str">
        <f>+VLOOKUP(B110,'Account Mapping'!B:C,2,FALSE)</f>
        <v>Gifts &amp; Contributions</v>
      </c>
      <c r="E110" s="751" t="s">
        <v>341</v>
      </c>
      <c r="F110" s="822"/>
      <c r="G110" s="822"/>
      <c r="H110" s="822"/>
      <c r="I110" s="822"/>
      <c r="J110" s="822"/>
      <c r="K110" s="822"/>
      <c r="L110" s="829" t="s">
        <v>360</v>
      </c>
      <c r="M110"/>
      <c r="N110" s="831">
        <f>12129.99</f>
        <v>12129.99</v>
      </c>
      <c r="O110" s="805"/>
      <c r="P110" s="831">
        <f>12650</f>
        <v>12650</v>
      </c>
      <c r="Q110" s="805"/>
      <c r="R110" s="831">
        <f>1687.5</f>
        <v>1687.5</v>
      </c>
      <c r="S110" s="805"/>
      <c r="T110"/>
      <c r="U110" s="802"/>
      <c r="V110" s="802"/>
    </row>
    <row r="111" spans="2:22" ht="15.5">
      <c r="B111" s="667">
        <v>3200</v>
      </c>
      <c r="C111" s="667"/>
      <c r="D111" s="242" t="str">
        <f>+VLOOKUP(B111,'Account Mapping'!B:C,2,FALSE)</f>
        <v>Dues &amp; Subscriptions</v>
      </c>
      <c r="E111" s="751" t="s">
        <v>341</v>
      </c>
      <c r="F111" s="822"/>
      <c r="G111" s="822"/>
      <c r="H111" s="822"/>
      <c r="I111" s="822"/>
      <c r="J111" s="822"/>
      <c r="K111" s="822"/>
      <c r="L111" s="829" t="s">
        <v>361</v>
      </c>
      <c r="M111"/>
      <c r="N111" s="831">
        <f>0</f>
        <v>0</v>
      </c>
      <c r="O111" s="805"/>
      <c r="P111" s="831">
        <f>799.29</f>
        <v>799.29</v>
      </c>
      <c r="Q111" s="805"/>
      <c r="R111" s="831">
        <f>69.99</f>
        <v>69.989999999999995</v>
      </c>
      <c r="S111" s="805"/>
      <c r="T111"/>
      <c r="U111" s="802"/>
      <c r="V111" s="802"/>
    </row>
    <row r="112" spans="2:22" ht="15.5">
      <c r="B112" s="667">
        <v>2200</v>
      </c>
      <c r="C112" s="667"/>
      <c r="D112" s="242" t="str">
        <f>+VLOOKUP(B112,'Account Mapping'!B:C,2,FALSE)</f>
        <v>Insurance</v>
      </c>
      <c r="E112" s="751" t="s">
        <v>341</v>
      </c>
      <c r="F112" s="822"/>
      <c r="G112" s="822"/>
      <c r="H112" s="822"/>
      <c r="I112" s="822"/>
      <c r="J112" s="822"/>
      <c r="K112" s="822"/>
      <c r="L112" s="829" t="s">
        <v>362</v>
      </c>
      <c r="M112"/>
      <c r="N112" s="831">
        <f>4690.15</f>
        <v>4690.1499999999996</v>
      </c>
      <c r="O112" s="805"/>
      <c r="P112" s="831">
        <f>13967.03</f>
        <v>13967.03</v>
      </c>
      <c r="Q112" s="805"/>
      <c r="R112" s="831">
        <f>10269.29</f>
        <v>10269.290000000001</v>
      </c>
      <c r="S112" s="805"/>
      <c r="T112" s="831">
        <f>1906.92</f>
        <v>1906.92</v>
      </c>
      <c r="U112" s="802"/>
      <c r="V112" s="802"/>
    </row>
    <row r="113" spans="2:22" ht="15.5">
      <c r="B113" s="667">
        <v>4100</v>
      </c>
      <c r="C113" s="667"/>
      <c r="D113" s="242" t="str">
        <f>+VLOOKUP(B113,'Account Mapping'!B:C,2,FALSE)</f>
        <v>Interest</v>
      </c>
      <c r="E113" s="751" t="s">
        <v>341</v>
      </c>
      <c r="F113" s="822"/>
      <c r="G113" s="822"/>
      <c r="H113" s="822"/>
      <c r="I113" s="822"/>
      <c r="J113" s="822"/>
      <c r="K113" s="822"/>
      <c r="L113" s="829" t="s">
        <v>363</v>
      </c>
      <c r="M113"/>
      <c r="N113" s="831">
        <f>0</f>
        <v>0</v>
      </c>
      <c r="O113" s="805"/>
      <c r="P113" s="831">
        <f>217.82</f>
        <v>217.82</v>
      </c>
      <c r="Q113" s="805"/>
      <c r="R113" s="831">
        <f>0</f>
        <v>0</v>
      </c>
      <c r="S113" s="805"/>
      <c r="T113"/>
      <c r="U113" s="802"/>
      <c r="V113" s="802"/>
    </row>
    <row r="114" spans="2:22" ht="15.5">
      <c r="B114" s="667">
        <v>3000</v>
      </c>
      <c r="C114" s="667"/>
      <c r="D114" s="242" t="str">
        <f>+VLOOKUP(B114,'Account Mapping'!B:C,2,FALSE)</f>
        <v>Professional Fees &amp; Legal</v>
      </c>
      <c r="E114" s="751" t="s">
        <v>341</v>
      </c>
      <c r="F114" s="822"/>
      <c r="G114" s="822"/>
      <c r="H114" s="822"/>
      <c r="I114" s="822"/>
      <c r="J114" s="822"/>
      <c r="K114" s="822"/>
      <c r="L114" s="829" t="s">
        <v>364</v>
      </c>
      <c r="M114"/>
      <c r="N114" s="831">
        <f>2290</f>
        <v>2290</v>
      </c>
      <c r="O114" s="805"/>
      <c r="P114" s="831">
        <f>2245</f>
        <v>2245</v>
      </c>
      <c r="Q114" s="805"/>
      <c r="R114" s="831">
        <f>0</f>
        <v>0</v>
      </c>
      <c r="S114" s="805"/>
      <c r="T114"/>
      <c r="U114" s="802"/>
      <c r="V114" s="802"/>
    </row>
    <row r="115" spans="2:22" ht="15.5">
      <c r="B115" s="667">
        <v>1500</v>
      </c>
      <c r="C115" s="667"/>
      <c r="D115" s="242" t="str">
        <f>+VLOOKUP(B115,'Account Mapping'!B:C,2,FALSE)</f>
        <v>Travel &amp; Entertainment</v>
      </c>
      <c r="E115" s="751" t="s">
        <v>341</v>
      </c>
      <c r="F115" s="822"/>
      <c r="G115" s="822"/>
      <c r="H115" s="822"/>
      <c r="I115" s="822"/>
      <c r="J115" s="822"/>
      <c r="K115" s="822"/>
      <c r="L115" s="829" t="s">
        <v>365</v>
      </c>
      <c r="M115"/>
      <c r="N115" s="831">
        <f>18955.49</f>
        <v>18955.490000000002</v>
      </c>
      <c r="O115" s="805"/>
      <c r="P115" s="831">
        <f>18013.17</f>
        <v>18013.169999999998</v>
      </c>
      <c r="Q115" s="805"/>
      <c r="R115" s="831">
        <f>1289.16</f>
        <v>1289.1600000000001</v>
      </c>
      <c r="S115" s="805"/>
      <c r="T115" s="831">
        <f>1280</f>
        <v>1280</v>
      </c>
      <c r="U115" s="802"/>
      <c r="V115" s="802"/>
    </row>
    <row r="116" spans="2:22" ht="15.5">
      <c r="B116" s="667">
        <v>2500</v>
      </c>
      <c r="C116" s="667"/>
      <c r="D116" s="242" t="str">
        <f>+VLOOKUP(B116,'Account Mapping'!B:C,2,FALSE)</f>
        <v>Office Expense</v>
      </c>
      <c r="E116" s="751" t="s">
        <v>341</v>
      </c>
      <c r="F116" s="822"/>
      <c r="G116" s="822"/>
      <c r="H116" s="822"/>
      <c r="I116" s="822"/>
      <c r="J116" s="822"/>
      <c r="K116" s="822"/>
      <c r="L116" s="829" t="s">
        <v>366</v>
      </c>
      <c r="M116"/>
      <c r="N116" s="831">
        <f>3092.31</f>
        <v>3092.31</v>
      </c>
      <c r="O116" s="805"/>
      <c r="P116" s="831">
        <f>3481.75</f>
        <v>3481.75</v>
      </c>
      <c r="Q116" s="805"/>
      <c r="R116" s="831">
        <f>179.4</f>
        <v>179.4</v>
      </c>
      <c r="S116" s="805"/>
      <c r="T116" s="831">
        <f>149.5</f>
        <v>149.5</v>
      </c>
      <c r="U116" s="802"/>
      <c r="V116" s="802"/>
    </row>
    <row r="117" spans="2:22" ht="15.5">
      <c r="B117" s="667">
        <v>3700</v>
      </c>
      <c r="C117" s="667"/>
      <c r="D117" s="242" t="str">
        <f>+VLOOKUP(B117,'Account Mapping'!B:C,2,FALSE)</f>
        <v>Other G&amp;A Expenses</v>
      </c>
      <c r="E117" s="751" t="s">
        <v>341</v>
      </c>
      <c r="F117" s="822"/>
      <c r="G117" s="822"/>
      <c r="H117" s="822"/>
      <c r="I117" s="822"/>
      <c r="J117" s="822"/>
      <c r="K117" s="822"/>
      <c r="L117" s="829" t="s">
        <v>367</v>
      </c>
      <c r="M117"/>
      <c r="N117" s="831">
        <f>8059.44</f>
        <v>8059.44</v>
      </c>
      <c r="O117" s="805"/>
      <c r="P117" s="831">
        <f>0</f>
        <v>0</v>
      </c>
      <c r="Q117" s="805"/>
      <c r="R117" s="831">
        <f>317.36</f>
        <v>317.36</v>
      </c>
      <c r="S117" s="805"/>
      <c r="T117"/>
      <c r="U117" s="802"/>
      <c r="V117" s="802"/>
    </row>
    <row r="118" spans="2:22" ht="15.5">
      <c r="B118" s="667">
        <v>1000</v>
      </c>
      <c r="C118" s="667"/>
      <c r="D118" s="242" t="str">
        <f>+VLOOKUP(B118,'Account Mapping'!B:C,2,FALSE)</f>
        <v>Salaries &amp; Wages</v>
      </c>
      <c r="E118" s="751" t="s">
        <v>341</v>
      </c>
      <c r="F118" s="822"/>
      <c r="G118" s="822"/>
      <c r="H118" s="822"/>
      <c r="I118" s="822"/>
      <c r="J118" s="822"/>
      <c r="K118" s="822"/>
      <c r="L118" s="829" t="s">
        <v>368</v>
      </c>
      <c r="M118"/>
      <c r="N118" s="831">
        <f>107976.73</f>
        <v>107976.73</v>
      </c>
      <c r="O118" s="805"/>
      <c r="P118" s="831">
        <f>200000</f>
        <v>200000</v>
      </c>
      <c r="Q118" s="805"/>
      <c r="R118" s="831">
        <f>132061.7</f>
        <v>132061.70000000001</v>
      </c>
      <c r="S118" s="805"/>
      <c r="T118" s="831">
        <v>10</v>
      </c>
      <c r="U118" s="802"/>
      <c r="V118" s="802"/>
    </row>
    <row r="119" spans="2:22" ht="15.5">
      <c r="B119" s="667">
        <v>3000</v>
      </c>
      <c r="C119" s="667"/>
      <c r="D119" s="242" t="str">
        <f>+VLOOKUP(B119,'Account Mapping'!B:C,2,FALSE)</f>
        <v>Professional Fees &amp; Legal</v>
      </c>
      <c r="E119" s="751" t="s">
        <v>341</v>
      </c>
      <c r="F119" s="822"/>
      <c r="G119" s="822"/>
      <c r="H119" s="822"/>
      <c r="I119" s="822"/>
      <c r="J119" s="822"/>
      <c r="K119" s="822"/>
      <c r="L119" s="829" t="s">
        <v>369</v>
      </c>
      <c r="M119"/>
      <c r="N119" s="831">
        <f>0</f>
        <v>0</v>
      </c>
      <c r="O119" s="805"/>
      <c r="P119" s="831">
        <f>365.14</f>
        <v>365.14</v>
      </c>
      <c r="Q119" s="805"/>
      <c r="R119" s="831">
        <f>0</f>
        <v>0</v>
      </c>
      <c r="S119" s="805"/>
      <c r="T119" s="831">
        <f>360</f>
        <v>360</v>
      </c>
      <c r="U119" s="802"/>
      <c r="V119" s="802"/>
    </row>
    <row r="120" spans="2:22" ht="15.5">
      <c r="B120" s="667">
        <v>1300</v>
      </c>
      <c r="C120" s="667"/>
      <c r="D120" s="242" t="str">
        <f>+VLOOKUP(B120,'Account Mapping'!B:C,2,FALSE)</f>
        <v>Payroll Taxes</v>
      </c>
      <c r="E120" s="751" t="s">
        <v>341</v>
      </c>
      <c r="F120" s="822"/>
      <c r="G120" s="822"/>
      <c r="H120" s="822"/>
      <c r="I120" s="822"/>
      <c r="J120" s="822"/>
      <c r="K120" s="822"/>
      <c r="L120" s="829" t="s">
        <v>370</v>
      </c>
      <c r="M120"/>
      <c r="N120" s="831">
        <f>0</f>
        <v>0</v>
      </c>
      <c r="O120" s="805"/>
      <c r="P120" s="831">
        <f>15874</f>
        <v>15874</v>
      </c>
      <c r="Q120" s="805"/>
      <c r="R120" s="831">
        <f>0</f>
        <v>0</v>
      </c>
      <c r="S120" s="805"/>
      <c r="T120"/>
      <c r="U120" s="802"/>
      <c r="V120" s="802"/>
    </row>
    <row r="121" spans="2:22" ht="15.5">
      <c r="B121" s="667">
        <v>1600</v>
      </c>
      <c r="C121" s="667"/>
      <c r="D121" s="242" t="str">
        <f>+VLOOKUP(B121,'Account Mapping'!B:C,2,FALSE)</f>
        <v>Marketing &amp; Advertising</v>
      </c>
      <c r="E121" s="751" t="s">
        <v>341</v>
      </c>
      <c r="F121" s="822"/>
      <c r="G121" s="822"/>
      <c r="H121" s="822"/>
      <c r="I121" s="822"/>
      <c r="J121" s="822"/>
      <c r="K121" s="822"/>
      <c r="L121" s="829" t="s">
        <v>371</v>
      </c>
      <c r="M121"/>
      <c r="N121" s="831">
        <f>0</f>
        <v>0</v>
      </c>
      <c r="O121" s="805"/>
      <c r="P121" s="831">
        <f>0</f>
        <v>0</v>
      </c>
      <c r="Q121" s="805"/>
      <c r="R121" s="831">
        <f>19.67</f>
        <v>19.670000000000002</v>
      </c>
      <c r="S121" s="805"/>
      <c r="T121" s="831">
        <f>135.01</f>
        <v>135.01</v>
      </c>
      <c r="U121" s="802"/>
      <c r="V121" s="802"/>
    </row>
    <row r="122" spans="2:22" ht="15.5">
      <c r="B122" s="667">
        <v>2800</v>
      </c>
      <c r="C122" s="667"/>
      <c r="D122" s="242" t="str">
        <f>+VLOOKUP(B122,'Account Mapping'!B:C,2,FALSE)</f>
        <v>Repair &amp; Maintenance</v>
      </c>
      <c r="E122" s="751" t="s">
        <v>341</v>
      </c>
      <c r="F122" s="822"/>
      <c r="G122" s="822"/>
      <c r="H122" s="822"/>
      <c r="I122" s="822"/>
      <c r="J122" s="822"/>
      <c r="K122" s="822"/>
      <c r="L122" s="829" t="s">
        <v>372</v>
      </c>
      <c r="M122"/>
      <c r="N122" s="831">
        <f>30.99</f>
        <v>30.99</v>
      </c>
      <c r="O122" s="805"/>
      <c r="P122" s="831">
        <f>23039.05</f>
        <v>23039.05</v>
      </c>
      <c r="Q122" s="805"/>
      <c r="R122" s="831">
        <f>59.67</f>
        <v>59.67</v>
      </c>
      <c r="S122" s="805"/>
      <c r="T122"/>
      <c r="U122" s="802"/>
      <c r="V122" s="802"/>
    </row>
    <row r="123" spans="2:22" ht="15.5">
      <c r="B123" s="667"/>
      <c r="C123" s="667"/>
      <c r="D123" s="242" t="e">
        <f>+VLOOKUP(B123,'Account Mapping'!B:C,2,FALSE)</f>
        <v>#N/A</v>
      </c>
      <c r="E123" s="751" t="s">
        <v>341</v>
      </c>
      <c r="F123" s="822"/>
      <c r="G123" s="822"/>
      <c r="H123" s="822"/>
      <c r="I123" s="822"/>
      <c r="J123" s="822"/>
      <c r="K123" s="822"/>
      <c r="L123" s="829" t="s">
        <v>373</v>
      </c>
      <c r="M123"/>
      <c r="N123" s="831">
        <f>0</f>
        <v>0</v>
      </c>
      <c r="O123" s="805"/>
      <c r="P123" s="831">
        <f>0</f>
        <v>0</v>
      </c>
      <c r="Q123" s="805"/>
      <c r="R123" s="831">
        <f>125000</f>
        <v>125000</v>
      </c>
      <c r="S123" s="805"/>
      <c r="T123" s="831">
        <f>350000</f>
        <v>350000</v>
      </c>
      <c r="U123" s="802"/>
      <c r="V123" s="802"/>
    </row>
    <row r="124" spans="2:22" ht="15.5">
      <c r="B124" s="667">
        <v>2400</v>
      </c>
      <c r="C124" s="667"/>
      <c r="D124" s="242" t="str">
        <f>+VLOOKUP(B124,'Account Mapping'!B:C,2,FALSE)</f>
        <v>Office Supplies</v>
      </c>
      <c r="E124" s="751" t="s">
        <v>341</v>
      </c>
      <c r="F124" s="822"/>
      <c r="G124" s="822"/>
      <c r="H124" s="822"/>
      <c r="I124" s="822"/>
      <c r="J124" s="822"/>
      <c r="K124" s="822"/>
      <c r="L124" s="829" t="s">
        <v>374</v>
      </c>
      <c r="M124"/>
      <c r="N124" s="831">
        <f>0</f>
        <v>0</v>
      </c>
      <c r="O124" s="805"/>
      <c r="P124" s="831">
        <f>1897.37</f>
        <v>1897.37</v>
      </c>
      <c r="Q124" s="805"/>
      <c r="R124" s="831">
        <f>0</f>
        <v>0</v>
      </c>
      <c r="S124" s="805"/>
      <c r="T124"/>
      <c r="U124" s="802"/>
      <c r="V124" s="802"/>
    </row>
    <row r="125" spans="2:22" ht="15.5">
      <c r="B125" s="667">
        <v>3300</v>
      </c>
      <c r="C125" s="667"/>
      <c r="D125" s="242" t="str">
        <f>+VLOOKUP(B125,'Account Mapping'!B:C,2,FALSE)</f>
        <v>Licenses, Permits &amp; Taxes</v>
      </c>
      <c r="E125" s="751" t="s">
        <v>341</v>
      </c>
      <c r="F125" s="822"/>
      <c r="G125" s="822"/>
      <c r="H125" s="822"/>
      <c r="I125" s="822"/>
      <c r="J125" s="822"/>
      <c r="K125" s="822"/>
      <c r="L125" s="829" t="s">
        <v>375</v>
      </c>
      <c r="M125"/>
      <c r="N125" s="831">
        <f>1611.02</f>
        <v>1611.02</v>
      </c>
      <c r="O125" s="805"/>
      <c r="P125" s="831">
        <f>112.36</f>
        <v>112.36</v>
      </c>
      <c r="Q125" s="805"/>
      <c r="R125" s="831">
        <f>3899.05</f>
        <v>3899.05</v>
      </c>
      <c r="S125" s="805"/>
      <c r="T125" s="831">
        <f>1418.06</f>
        <v>1418.06</v>
      </c>
      <c r="U125" s="802"/>
      <c r="V125" s="802"/>
    </row>
    <row r="126" spans="2:22" ht="15.5">
      <c r="B126" s="667">
        <v>1500</v>
      </c>
      <c r="C126" s="667"/>
      <c r="D126" s="242" t="str">
        <f>+VLOOKUP(B126,'Account Mapping'!B:C,2,FALSE)</f>
        <v>Travel &amp; Entertainment</v>
      </c>
      <c r="E126" s="751" t="s">
        <v>341</v>
      </c>
      <c r="F126" s="822"/>
      <c r="G126" s="822"/>
      <c r="H126" s="822"/>
      <c r="I126" s="822"/>
      <c r="J126" s="822"/>
      <c r="K126" s="822"/>
      <c r="L126" s="829" t="s">
        <v>376</v>
      </c>
      <c r="M126"/>
      <c r="N126" s="831">
        <f>12132.16</f>
        <v>12132.16</v>
      </c>
      <c r="O126" s="805"/>
      <c r="P126" s="831">
        <f>14986.15</f>
        <v>14986.15</v>
      </c>
      <c r="Q126" s="805"/>
      <c r="R126" s="831">
        <f>10313.86</f>
        <v>10313.86</v>
      </c>
      <c r="S126" s="805"/>
      <c r="T126"/>
      <c r="U126" s="802"/>
      <c r="V126" s="802"/>
    </row>
    <row r="127" spans="2:22" ht="15.5">
      <c r="B127" s="667">
        <v>1500</v>
      </c>
      <c r="C127" s="667"/>
      <c r="D127" s="242" t="str">
        <f>+VLOOKUP(B127,'Account Mapping'!B:C,2,FALSE)</f>
        <v>Travel &amp; Entertainment</v>
      </c>
      <c r="E127" s="751" t="s">
        <v>341</v>
      </c>
      <c r="F127" s="822"/>
      <c r="G127" s="822"/>
      <c r="H127" s="822"/>
      <c r="I127" s="822"/>
      <c r="J127" s="822"/>
      <c r="K127" s="822"/>
      <c r="L127" s="829" t="s">
        <v>377</v>
      </c>
      <c r="M127"/>
      <c r="N127" s="831">
        <f>0</f>
        <v>0</v>
      </c>
      <c r="O127" s="805"/>
      <c r="P127" s="831">
        <f>0</f>
        <v>0</v>
      </c>
      <c r="Q127" s="805"/>
      <c r="R127" s="831">
        <f>0</f>
        <v>0</v>
      </c>
      <c r="S127" s="805"/>
      <c r="T127"/>
      <c r="U127" s="802"/>
      <c r="V127" s="802"/>
    </row>
    <row r="128" spans="2:22" ht="15.5">
      <c r="B128" s="667">
        <v>3700</v>
      </c>
      <c r="C128" s="667"/>
      <c r="D128" s="242" t="str">
        <f>+VLOOKUP(B128,'Account Mapping'!B:C,2,FALSE)</f>
        <v>Other G&amp;A Expenses</v>
      </c>
      <c r="E128" s="751" t="s">
        <v>341</v>
      </c>
      <c r="F128" s="822"/>
      <c r="G128" s="822"/>
      <c r="H128" s="822"/>
      <c r="I128" s="822"/>
      <c r="J128" s="822"/>
      <c r="K128" s="822"/>
      <c r="L128" s="829" t="s">
        <v>378</v>
      </c>
      <c r="M128"/>
      <c r="N128" s="831">
        <f>0</f>
        <v>0</v>
      </c>
      <c r="O128" s="805"/>
      <c r="P128" s="831">
        <f>0</f>
        <v>0</v>
      </c>
      <c r="Q128" s="805"/>
      <c r="R128" s="831">
        <f>1174</f>
        <v>1174</v>
      </c>
      <c r="S128" s="805"/>
      <c r="T128" s="831">
        <f>95.9</f>
        <v>95.9</v>
      </c>
      <c r="U128" s="802"/>
      <c r="V128" s="802"/>
    </row>
    <row r="129" spans="2:22" ht="15.5">
      <c r="B129" s="667">
        <v>2600</v>
      </c>
      <c r="C129" s="667"/>
      <c r="D129" s="242" t="str">
        <f>+VLOOKUP(B129,'Account Mapping'!B:C,2,FALSE)</f>
        <v>Utilities</v>
      </c>
      <c r="E129" s="751" t="s">
        <v>341</v>
      </c>
      <c r="F129" s="822"/>
      <c r="G129" s="822"/>
      <c r="H129" s="822"/>
      <c r="I129" s="822"/>
      <c r="J129" s="822"/>
      <c r="K129" s="822"/>
      <c r="L129" s="829" t="s">
        <v>379</v>
      </c>
      <c r="M129"/>
      <c r="N129" s="831">
        <f>1535.71</f>
        <v>1535.71</v>
      </c>
      <c r="O129" s="805"/>
      <c r="P129" s="831">
        <f>1426.73</f>
        <v>1426.73</v>
      </c>
      <c r="Q129" s="805"/>
      <c r="R129" s="831">
        <f>129.98</f>
        <v>129.97999999999999</v>
      </c>
      <c r="S129" s="805"/>
      <c r="T129"/>
      <c r="U129" s="802"/>
      <c r="V129" s="802"/>
    </row>
    <row r="130" spans="2:22" ht="15.5">
      <c r="B130" s="667"/>
      <c r="C130" s="667"/>
      <c r="D130" s="242" t="e">
        <f>+VLOOKUP(B130,'Account Mapping'!B:C,2,FALSE)</f>
        <v>#N/A</v>
      </c>
      <c r="E130" s="751" t="s">
        <v>341</v>
      </c>
      <c r="F130" s="822"/>
      <c r="G130" s="822"/>
      <c r="H130" s="822"/>
      <c r="I130" s="822"/>
      <c r="J130" s="822"/>
      <c r="K130" s="822"/>
      <c r="L130" s="829" t="s">
        <v>25</v>
      </c>
      <c r="M130"/>
      <c r="N130" s="832">
        <f>(((((((((((((((((((((N107)+(N109))+(N110))+(N111))+(N112))+(N113))+(N114))+(N115))+(N116))+(N117))+(N118))+(N119))+(N120))+(N121))+(N122))+(N123))+(N124))+(N125))+(N126))+(N127))+(N128))+(N129)</f>
        <v>186609.78999999998</v>
      </c>
      <c r="O130" s="805"/>
      <c r="P130" s="832">
        <f>(((((((((((((((((((((P107)+(P109))+(P110))+(P111))+(P112))+(P113))+(P114))+(P115))+(P116))+(P117))+(P118))+(P119))+(P120))+(P121))+(P122))+(P123))+(P124))+(P125))+(P126))+(P127))+(P128))+(P129)</f>
        <v>320431.31</v>
      </c>
      <c r="Q130" s="805"/>
      <c r="R130" s="832">
        <f>(((((((((((((((((((((R107)+(R109))+(R110))+(R111))+(R112))+(R113))+(R114))+(R115))+(R116))+(R117))+(R118))+(R119))+(R120))+(R121))+(R122))+(R123))+(R124))+(R125))+(R126))+(R127))+(R128))+(R129)</f>
        <v>296813.43</v>
      </c>
      <c r="S130" s="805"/>
      <c r="T130" s="832">
        <v>412074.16000000003</v>
      </c>
      <c r="U130" s="802"/>
      <c r="V130" s="802"/>
    </row>
    <row r="131" spans="2:22" ht="15.5">
      <c r="B131" s="667"/>
      <c r="C131" s="667"/>
      <c r="D131" s="242" t="e">
        <f>+VLOOKUP(B131,'Account Mapping'!B:C,2,FALSE)</f>
        <v>#N/A</v>
      </c>
      <c r="E131" s="751" t="s">
        <v>341</v>
      </c>
      <c r="F131" s="822"/>
      <c r="G131" s="822"/>
      <c r="H131" s="822"/>
      <c r="I131" s="822"/>
      <c r="J131" s="822"/>
      <c r="K131" s="822"/>
      <c r="L131" s="829" t="s">
        <v>380</v>
      </c>
      <c r="M131"/>
      <c r="N131" s="832">
        <f>(N105)-(N130)</f>
        <v>62896.290000000008</v>
      </c>
      <c r="O131" s="805"/>
      <c r="P131" s="832">
        <f>(P105)-(P130)</f>
        <v>-48017.289999999979</v>
      </c>
      <c r="Q131" s="805"/>
      <c r="R131" s="832">
        <f>(R105)-(R130)</f>
        <v>74376.12</v>
      </c>
      <c r="S131" s="805"/>
      <c r="T131" s="832">
        <f>(T105)-(T130)</f>
        <v>-39722.520000000019</v>
      </c>
      <c r="U131" s="802"/>
      <c r="V131" s="802"/>
    </row>
    <row r="132" spans="2:22" ht="15.5">
      <c r="B132" s="667"/>
      <c r="C132" s="667"/>
      <c r="D132" s="242" t="e">
        <f>+VLOOKUP(B132,'Account Mapping'!B:C,2,FALSE)</f>
        <v>#N/A</v>
      </c>
      <c r="E132" s="751" t="s">
        <v>341</v>
      </c>
      <c r="F132" s="822"/>
      <c r="G132" s="822"/>
      <c r="H132" s="822"/>
      <c r="I132" s="822"/>
      <c r="J132" s="822"/>
      <c r="K132" s="822"/>
      <c r="L132" s="829" t="s">
        <v>165</v>
      </c>
      <c r="M132"/>
      <c r="N132" s="830"/>
      <c r="O132" s="805"/>
      <c r="P132" s="830"/>
      <c r="Q132" s="805"/>
      <c r="R132" s="830"/>
      <c r="S132" s="805"/>
      <c r="T132"/>
      <c r="U132" s="802"/>
      <c r="V132" s="802"/>
    </row>
    <row r="133" spans="2:22" ht="15.5">
      <c r="B133" s="667"/>
      <c r="C133" s="667"/>
      <c r="D133" s="242" t="e">
        <f>+VLOOKUP(B133,'Account Mapping'!B:C,2,FALSE)</f>
        <v>#N/A</v>
      </c>
      <c r="E133" s="751" t="s">
        <v>341</v>
      </c>
      <c r="F133" s="822"/>
      <c r="G133" s="822"/>
      <c r="H133" s="822"/>
      <c r="I133" s="822"/>
      <c r="J133" s="822"/>
      <c r="K133" s="822"/>
      <c r="L133" s="829" t="s">
        <v>381</v>
      </c>
      <c r="M133"/>
      <c r="N133" s="831">
        <f>0</f>
        <v>0</v>
      </c>
      <c r="O133" s="805"/>
      <c r="P133" s="831">
        <f>0</f>
        <v>0</v>
      </c>
      <c r="Q133" s="805"/>
      <c r="R133" s="831">
        <f>0</f>
        <v>0</v>
      </c>
      <c r="S133" s="805"/>
      <c r="T133" s="831">
        <f>0</f>
        <v>0</v>
      </c>
      <c r="U133" s="802"/>
      <c r="V133" s="802"/>
    </row>
    <row r="134" spans="2:22" ht="15.5">
      <c r="B134" s="667"/>
      <c r="C134" s="667"/>
      <c r="D134" s="242" t="e">
        <f>+VLOOKUP(B134,'Account Mapping'!B:C,2,FALSE)</f>
        <v>#N/A</v>
      </c>
      <c r="E134" s="751" t="s">
        <v>341</v>
      </c>
      <c r="F134" s="822"/>
      <c r="G134" s="822"/>
      <c r="H134" s="822"/>
      <c r="I134" s="822"/>
      <c r="J134" s="822"/>
      <c r="K134" s="822"/>
      <c r="L134" s="829" t="s">
        <v>382</v>
      </c>
      <c r="M134"/>
      <c r="N134" s="831">
        <f>0</f>
        <v>0</v>
      </c>
      <c r="O134" s="805"/>
      <c r="P134" s="831">
        <f>20729.17</f>
        <v>20729.169999999998</v>
      </c>
      <c r="Q134" s="805"/>
      <c r="R134" s="831">
        <f>0</f>
        <v>0</v>
      </c>
      <c r="S134" s="805"/>
      <c r="T134" s="831">
        <f>0</f>
        <v>0</v>
      </c>
      <c r="U134" s="802"/>
      <c r="V134" s="802"/>
    </row>
    <row r="135" spans="2:22" ht="15.5">
      <c r="B135" s="667"/>
      <c r="C135" s="667"/>
      <c r="D135" s="242" t="e">
        <f>+VLOOKUP(B135,'Account Mapping'!B:C,2,FALSE)</f>
        <v>#N/A</v>
      </c>
      <c r="E135" s="751" t="s">
        <v>341</v>
      </c>
      <c r="F135" s="822"/>
      <c r="G135" s="822"/>
      <c r="H135" s="822"/>
      <c r="I135" s="822"/>
      <c r="J135" s="822"/>
      <c r="K135" s="822"/>
      <c r="L135" s="829" t="s">
        <v>383</v>
      </c>
      <c r="M135"/>
      <c r="N135" s="832">
        <f>(N133)+(N134)</f>
        <v>0</v>
      </c>
      <c r="O135" s="805"/>
      <c r="P135" s="832">
        <f>(P133)+(P134)</f>
        <v>20729.169999999998</v>
      </c>
      <c r="Q135" s="805"/>
      <c r="R135" s="832">
        <f>(R133)+(R134)</f>
        <v>0</v>
      </c>
      <c r="S135" s="805"/>
      <c r="T135" s="832">
        <f>(T133)+(T134)</f>
        <v>0</v>
      </c>
      <c r="U135" s="802"/>
      <c r="V135" s="802"/>
    </row>
    <row r="136" spans="2:22" ht="15.5">
      <c r="B136" s="667"/>
      <c r="C136" s="667"/>
      <c r="D136" s="242" t="e">
        <f>+VLOOKUP(B136,'Account Mapping'!B:C,2,FALSE)</f>
        <v>#N/A</v>
      </c>
      <c r="E136" s="751" t="s">
        <v>341</v>
      </c>
      <c r="F136" s="822"/>
      <c r="G136" s="822"/>
      <c r="H136" s="822"/>
      <c r="I136" s="822"/>
      <c r="J136" s="822"/>
      <c r="K136" s="822"/>
      <c r="L136" s="829" t="s">
        <v>197</v>
      </c>
      <c r="M136"/>
      <c r="N136" s="830"/>
      <c r="O136" s="805"/>
      <c r="P136" s="830"/>
      <c r="Q136" s="805"/>
      <c r="R136" s="830"/>
      <c r="S136" s="805"/>
      <c r="T136" s="830"/>
      <c r="U136" s="802"/>
      <c r="V136" s="802"/>
    </row>
    <row r="137" spans="2:22" ht="15.5">
      <c r="B137" s="667">
        <v>3700</v>
      </c>
      <c r="C137" s="667"/>
      <c r="D137" s="242" t="str">
        <f>+VLOOKUP(B137,'Account Mapping'!B:C,2,FALSE)</f>
        <v>Other G&amp;A Expenses</v>
      </c>
      <c r="E137" s="751" t="s">
        <v>341</v>
      </c>
      <c r="F137" s="822"/>
      <c r="G137" s="822"/>
      <c r="H137" s="822"/>
      <c r="I137" s="822"/>
      <c r="J137" s="822"/>
      <c r="K137" s="822"/>
      <c r="L137" s="829" t="s">
        <v>384</v>
      </c>
      <c r="M137"/>
      <c r="N137" s="831">
        <f>7543.03</f>
        <v>7543.03</v>
      </c>
      <c r="O137" s="805"/>
      <c r="P137" s="831">
        <f>0</f>
        <v>0</v>
      </c>
      <c r="Q137" s="805"/>
      <c r="R137" s="831">
        <f>0</f>
        <v>0</v>
      </c>
      <c r="S137" s="805"/>
      <c r="T137" s="831">
        <f>0</f>
        <v>0</v>
      </c>
      <c r="U137" s="802"/>
      <c r="V137" s="802"/>
    </row>
    <row r="138" spans="2:22" ht="15.5">
      <c r="B138" s="667"/>
      <c r="C138" s="667"/>
      <c r="D138" s="242" t="e">
        <f>+VLOOKUP(B138,'Account Mapping'!B:C,2,FALSE)</f>
        <v>#N/A</v>
      </c>
      <c r="E138" s="751" t="s">
        <v>341</v>
      </c>
      <c r="F138" s="822"/>
      <c r="G138" s="822"/>
      <c r="H138" s="822"/>
      <c r="I138" s="822"/>
      <c r="J138" s="822"/>
      <c r="K138" s="822"/>
      <c r="L138" s="829" t="s">
        <v>385</v>
      </c>
      <c r="M138"/>
      <c r="N138" s="832">
        <f>N137</f>
        <v>7543.03</v>
      </c>
      <c r="O138" s="805"/>
      <c r="P138" s="832">
        <f>P137</f>
        <v>0</v>
      </c>
      <c r="Q138" s="805"/>
      <c r="R138" s="832">
        <f>R137</f>
        <v>0</v>
      </c>
      <c r="S138" s="805"/>
      <c r="T138" s="832">
        <f>T137</f>
        <v>0</v>
      </c>
      <c r="U138" s="802"/>
      <c r="V138" s="802"/>
    </row>
    <row r="139" spans="2:22" ht="15.5">
      <c r="B139" s="667"/>
      <c r="C139" s="667"/>
      <c r="D139" s="242" t="e">
        <f>+VLOOKUP(B139,'Account Mapping'!B:C,2,FALSE)</f>
        <v>#N/A</v>
      </c>
      <c r="E139" s="751" t="s">
        <v>341</v>
      </c>
      <c r="F139" s="822"/>
      <c r="G139" s="822"/>
      <c r="H139" s="822"/>
      <c r="I139" s="822"/>
      <c r="J139" s="822"/>
      <c r="K139" s="822"/>
      <c r="L139" s="829" t="s">
        <v>386</v>
      </c>
      <c r="M139"/>
      <c r="N139" s="832">
        <f>(N135)-(N138)</f>
        <v>-7543.03</v>
      </c>
      <c r="O139" s="805"/>
      <c r="P139" s="832">
        <f>(P135)-(P138)</f>
        <v>20729.169999999998</v>
      </c>
      <c r="Q139" s="805"/>
      <c r="R139" s="832">
        <f>(R135)-(R138)</f>
        <v>0</v>
      </c>
      <c r="S139" s="805"/>
      <c r="T139" s="832">
        <f>(T135)-(T138)</f>
        <v>0</v>
      </c>
      <c r="U139" s="802"/>
      <c r="V139" s="802"/>
    </row>
    <row r="140" spans="2:22" ht="15.5">
      <c r="B140" s="667"/>
      <c r="C140" s="667"/>
      <c r="D140" s="242" t="e">
        <f>+VLOOKUP(B140,'Account Mapping'!B:C,2,FALSE)</f>
        <v>#N/A</v>
      </c>
      <c r="E140" s="751" t="s">
        <v>341</v>
      </c>
      <c r="F140" s="822"/>
      <c r="G140" s="822"/>
      <c r="H140" s="822"/>
      <c r="I140" s="822"/>
      <c r="J140" s="822"/>
      <c r="K140" s="822"/>
      <c r="L140" s="829" t="s">
        <v>340</v>
      </c>
      <c r="M140"/>
      <c r="N140" s="832">
        <f>(N131)+(N139)</f>
        <v>55353.260000000009</v>
      </c>
      <c r="O140" s="805"/>
      <c r="P140" s="832">
        <f>(P131)+(P139)</f>
        <v>-27288.119999999981</v>
      </c>
      <c r="Q140" s="805"/>
      <c r="R140" s="832">
        <f>(R131)+(R139)</f>
        <v>74376.12</v>
      </c>
      <c r="S140" s="805"/>
      <c r="T140" s="832">
        <f>(T131)+(T139)</f>
        <v>-39722.520000000019</v>
      </c>
      <c r="U140" s="802"/>
      <c r="V140" s="802"/>
    </row>
    <row r="141" spans="2:22">
      <c r="B141" s="667"/>
      <c r="C141" s="667"/>
      <c r="D141" s="242" t="e">
        <f>+VLOOKUP(B141,'Account Mapping'!B:C,2,FALSE)</f>
        <v>#N/A</v>
      </c>
      <c r="E141" s="751"/>
      <c r="F141" s="744"/>
      <c r="G141" s="744"/>
      <c r="H141" s="744"/>
      <c r="I141" s="744"/>
      <c r="J141" s="744"/>
      <c r="K141" s="744"/>
      <c r="L141" s="126"/>
      <c r="M141" s="248"/>
      <c r="N141" s="805"/>
      <c r="O141" s="805"/>
      <c r="P141" s="805"/>
      <c r="Q141" s="805"/>
      <c r="R141" s="805"/>
      <c r="S141" s="805"/>
      <c r="T141" s="805"/>
      <c r="U141" s="802"/>
      <c r="V141" s="802"/>
    </row>
    <row r="142" spans="2:22">
      <c r="B142" s="667"/>
      <c r="C142" s="667"/>
      <c r="D142" s="242" t="e">
        <f>+VLOOKUP(B142,'Account Mapping'!B:C,2,FALSE)</f>
        <v>#N/A</v>
      </c>
      <c r="E142" s="751"/>
      <c r="F142" s="744"/>
      <c r="G142" s="744"/>
      <c r="H142" s="744"/>
      <c r="I142" s="744"/>
      <c r="J142" s="744"/>
      <c r="K142" s="744"/>
      <c r="L142" s="126"/>
      <c r="M142" s="248"/>
      <c r="N142" s="805"/>
      <c r="O142" s="805"/>
      <c r="P142" s="805"/>
      <c r="Q142" s="805"/>
      <c r="R142" s="805"/>
      <c r="S142" s="805"/>
      <c r="T142" s="805"/>
      <c r="U142" s="802"/>
      <c r="V142" s="802"/>
    </row>
    <row r="143" spans="2:22" s="19" customFormat="1">
      <c r="B143" s="667"/>
      <c r="C143" s="667"/>
      <c r="D143" s="242" t="e">
        <f>+VLOOKUP(B143,'Account Mapping'!B:C,2,FALSE)</f>
        <v>#N/A</v>
      </c>
      <c r="E143" s="22"/>
      <c r="L143" s="126"/>
      <c r="M143" s="248"/>
      <c r="N143" s="805"/>
      <c r="O143" s="805"/>
      <c r="P143" s="805"/>
      <c r="Q143" s="805"/>
      <c r="R143" s="805"/>
      <c r="S143" s="805"/>
      <c r="T143" s="805"/>
      <c r="U143" s="178"/>
      <c r="V143" s="178"/>
    </row>
    <row r="144" spans="2:22">
      <c r="B144" s="667"/>
      <c r="C144" s="667"/>
      <c r="D144" s="242"/>
      <c r="E144" s="751"/>
      <c r="F144" s="744"/>
      <c r="G144" s="744"/>
      <c r="H144" s="744"/>
      <c r="I144" s="744"/>
      <c r="J144" s="744"/>
      <c r="K144" s="744"/>
      <c r="L144" s="126"/>
      <c r="M144" s="248"/>
      <c r="N144" s="805"/>
      <c r="O144" s="805"/>
      <c r="P144" s="805"/>
      <c r="Q144" s="805"/>
      <c r="R144" s="805"/>
      <c r="S144" s="805"/>
      <c r="T144" s="805"/>
      <c r="U144" s="802"/>
      <c r="V144" s="802"/>
    </row>
    <row r="145" spans="2:23" s="19" customFormat="1" ht="13">
      <c r="B145" s="667"/>
      <c r="C145" s="667"/>
      <c r="E145" s="22"/>
      <c r="L145" s="498" t="s">
        <v>208</v>
      </c>
      <c r="M145" s="496"/>
      <c r="N145" s="806">
        <v>0</v>
      </c>
      <c r="O145" s="807"/>
      <c r="P145" s="806">
        <v>0</v>
      </c>
      <c r="Q145" s="807"/>
      <c r="R145" s="806">
        <v>0</v>
      </c>
      <c r="S145" s="807"/>
      <c r="T145" s="808">
        <v>0</v>
      </c>
      <c r="U145" s="178"/>
      <c r="V145" s="178"/>
      <c r="W145" s="803"/>
    </row>
    <row r="146" spans="2:23" ht="13">
      <c r="B146" s="667"/>
      <c r="C146" s="667"/>
      <c r="D146" s="744"/>
      <c r="E146" s="751"/>
      <c r="F146" s="744"/>
      <c r="G146" s="744"/>
      <c r="H146" s="744"/>
      <c r="I146" s="744"/>
      <c r="J146" s="744"/>
      <c r="K146" s="744"/>
      <c r="L146" s="499" t="s">
        <v>12</v>
      </c>
      <c r="M146" s="497"/>
      <c r="N146" s="809" t="e">
        <f>+N145-#REF!</f>
        <v>#REF!</v>
      </c>
      <c r="O146" s="810"/>
      <c r="P146" s="809" t="e">
        <f>+P145-#REF!</f>
        <v>#REF!</v>
      </c>
      <c r="Q146" s="810"/>
      <c r="R146" s="809" t="e">
        <f>+R145-#REF!</f>
        <v>#REF!</v>
      </c>
      <c r="S146" s="810"/>
      <c r="T146" s="811" t="e">
        <f>+T145-#REF!</f>
        <v>#REF!</v>
      </c>
      <c r="U146" s="744"/>
      <c r="V146" s="744"/>
    </row>
    <row r="147" spans="2:23">
      <c r="B147" s="667"/>
      <c r="C147" s="667"/>
      <c r="D147" s="744"/>
      <c r="E147" s="751"/>
      <c r="F147" s="744"/>
      <c r="G147" s="744"/>
      <c r="H147" s="744"/>
      <c r="I147" s="744"/>
      <c r="J147" s="744"/>
      <c r="K147" s="744"/>
      <c r="L147" s="19"/>
      <c r="M147" s="231"/>
      <c r="N147" s="231"/>
      <c r="O147" s="231"/>
      <c r="P147" s="231"/>
      <c r="Q147" s="231"/>
      <c r="R147" s="231"/>
      <c r="S147" s="231"/>
      <c r="T147" s="231"/>
      <c r="U147" s="744"/>
      <c r="V147" s="744"/>
    </row>
    <row r="148" spans="2:23" s="19" customFormat="1">
      <c r="B148" s="667"/>
      <c r="C148" s="667"/>
      <c r="E148" s="22"/>
      <c r="M148" s="230"/>
      <c r="N148" s="230"/>
      <c r="O148" s="230"/>
      <c r="P148" s="230"/>
      <c r="Q148" s="230"/>
      <c r="R148" s="230"/>
      <c r="S148" s="230"/>
      <c r="T148" s="230"/>
    </row>
    <row r="149" spans="2:23">
      <c r="B149" s="744"/>
      <c r="C149" s="744"/>
      <c r="D149" s="744"/>
      <c r="E149" s="751"/>
      <c r="F149" s="744"/>
      <c r="G149" s="744"/>
      <c r="H149" s="744"/>
      <c r="I149" s="744"/>
      <c r="J149" s="744"/>
      <c r="K149" s="744"/>
      <c r="L149" s="19"/>
      <c r="M149" s="231"/>
      <c r="N149" s="231"/>
      <c r="O149" s="231"/>
      <c r="P149" s="231"/>
      <c r="Q149" s="231"/>
      <c r="R149" s="231"/>
      <c r="S149" s="231"/>
      <c r="T149" s="231"/>
      <c r="U149" s="744"/>
      <c r="V149" s="744"/>
    </row>
    <row r="150" spans="2:23">
      <c r="L150" s="19"/>
      <c r="M150" s="231"/>
      <c r="N150" s="231"/>
      <c r="O150" s="231"/>
      <c r="P150" s="231"/>
      <c r="Q150" s="231"/>
      <c r="R150" s="231"/>
      <c r="S150" s="231"/>
      <c r="T150" s="231"/>
    </row>
    <row r="151" spans="2:23">
      <c r="L151" s="19"/>
      <c r="M151" s="231"/>
      <c r="N151" s="231"/>
      <c r="O151" s="231"/>
      <c r="P151" s="231"/>
      <c r="Q151" s="231"/>
      <c r="R151" s="231"/>
      <c r="S151" s="231"/>
      <c r="T151" s="231"/>
    </row>
    <row r="152" spans="2:23">
      <c r="L152" s="19"/>
      <c r="M152" s="231"/>
      <c r="N152" s="231"/>
      <c r="O152" s="231"/>
      <c r="P152" s="231"/>
      <c r="Q152" s="231"/>
      <c r="R152" s="231"/>
      <c r="S152" s="231"/>
      <c r="T152" s="231"/>
    </row>
    <row r="153" spans="2:23">
      <c r="L153" s="19"/>
      <c r="M153" s="231"/>
      <c r="N153" s="231"/>
      <c r="O153" s="231"/>
      <c r="P153" s="231"/>
      <c r="Q153" s="231"/>
      <c r="R153" s="231"/>
      <c r="S153" s="231"/>
      <c r="T153" s="231"/>
    </row>
    <row r="154" spans="2:23">
      <c r="L154" s="19"/>
      <c r="M154" s="231"/>
      <c r="N154" s="231"/>
      <c r="O154" s="231"/>
      <c r="P154" s="231"/>
      <c r="Q154" s="231"/>
      <c r="R154" s="231"/>
      <c r="S154" s="231"/>
      <c r="T154" s="231"/>
    </row>
    <row r="155" spans="2:23">
      <c r="L155" s="19"/>
      <c r="M155" s="231"/>
      <c r="N155" s="231"/>
      <c r="O155" s="231"/>
      <c r="P155" s="231"/>
      <c r="Q155" s="231"/>
      <c r="R155" s="231"/>
      <c r="S155" s="231"/>
      <c r="T155" s="231"/>
    </row>
    <row r="156" spans="2:23">
      <c r="L156" s="19"/>
      <c r="M156" s="231"/>
      <c r="N156" s="231"/>
      <c r="O156" s="231"/>
      <c r="P156" s="231"/>
      <c r="Q156" s="231"/>
      <c r="R156" s="231"/>
      <c r="S156" s="231"/>
      <c r="T156" s="231"/>
    </row>
    <row r="157" spans="2:23">
      <c r="L157" s="19"/>
      <c r="M157" s="231"/>
      <c r="N157" s="231"/>
      <c r="O157" s="231"/>
      <c r="P157" s="231"/>
      <c r="Q157" s="231"/>
      <c r="R157" s="231"/>
      <c r="S157" s="231"/>
      <c r="T157" s="231"/>
    </row>
    <row r="158" spans="2:23" s="19" customFormat="1">
      <c r="E158" s="22"/>
      <c r="M158" s="230"/>
      <c r="N158" s="230"/>
      <c r="O158" s="230"/>
      <c r="P158" s="230"/>
      <c r="Q158" s="230"/>
      <c r="R158" s="230"/>
      <c r="S158" s="230"/>
      <c r="T158" s="230"/>
    </row>
    <row r="159" spans="2:23">
      <c r="L159" s="19"/>
      <c r="M159" s="231"/>
      <c r="N159" s="231"/>
      <c r="O159" s="231"/>
      <c r="P159" s="231"/>
      <c r="Q159" s="231"/>
      <c r="R159" s="231"/>
      <c r="S159" s="231"/>
      <c r="T159" s="231"/>
    </row>
    <row r="160" spans="2:23">
      <c r="L160" s="19"/>
      <c r="M160" s="231"/>
      <c r="N160" s="231"/>
      <c r="O160" s="231"/>
      <c r="P160" s="231"/>
      <c r="Q160" s="231"/>
      <c r="R160" s="231"/>
      <c r="S160" s="231"/>
      <c r="T160" s="231"/>
    </row>
    <row r="161" spans="5:20">
      <c r="L161" s="19"/>
      <c r="M161" s="231"/>
      <c r="N161" s="231"/>
      <c r="O161" s="231"/>
      <c r="P161" s="231"/>
      <c r="Q161" s="231"/>
      <c r="R161" s="231"/>
      <c r="S161" s="231"/>
      <c r="T161" s="231"/>
    </row>
    <row r="162" spans="5:20">
      <c r="L162" s="19"/>
      <c r="M162" s="231"/>
      <c r="N162" s="231"/>
      <c r="O162" s="231"/>
      <c r="P162" s="231"/>
      <c r="Q162" s="231"/>
      <c r="R162" s="231"/>
      <c r="S162" s="231"/>
      <c r="T162" s="231"/>
    </row>
    <row r="163" spans="5:20">
      <c r="L163" s="19"/>
      <c r="M163" s="231"/>
      <c r="N163" s="231"/>
      <c r="O163" s="231"/>
      <c r="P163" s="231"/>
      <c r="Q163" s="231"/>
      <c r="R163" s="231"/>
      <c r="S163" s="231"/>
      <c r="T163" s="231"/>
    </row>
    <row r="164" spans="5:20">
      <c r="L164" s="744"/>
      <c r="M164" s="230"/>
      <c r="N164" s="230"/>
      <c r="O164" s="230"/>
      <c r="P164" s="230"/>
      <c r="Q164" s="230"/>
      <c r="R164" s="230"/>
      <c r="S164" s="230"/>
      <c r="T164" s="230"/>
    </row>
    <row r="165" spans="5:20" s="19" customFormat="1">
      <c r="E165" s="22"/>
      <c r="M165" s="230"/>
      <c r="N165" s="230"/>
      <c r="O165" s="230"/>
      <c r="P165" s="230"/>
      <c r="Q165" s="230"/>
      <c r="R165" s="230"/>
      <c r="S165" s="230"/>
      <c r="T165" s="230"/>
    </row>
    <row r="166" spans="5:20">
      <c r="M166" s="231"/>
      <c r="N166" s="231"/>
      <c r="O166" s="231"/>
      <c r="P166" s="231"/>
      <c r="Q166" s="231"/>
      <c r="R166" s="231"/>
      <c r="S166" s="231"/>
      <c r="T166" s="231"/>
    </row>
    <row r="167" spans="5:20">
      <c r="M167" s="231"/>
      <c r="N167" s="231"/>
      <c r="O167" s="231"/>
      <c r="P167" s="231"/>
      <c r="Q167" s="231"/>
      <c r="R167" s="231"/>
      <c r="S167" s="231"/>
      <c r="T167" s="231"/>
    </row>
    <row r="168" spans="5:20">
      <c r="M168" s="231"/>
      <c r="N168" s="231"/>
      <c r="O168" s="231"/>
      <c r="P168" s="231"/>
      <c r="Q168" s="231"/>
      <c r="R168" s="231"/>
      <c r="S168" s="231"/>
      <c r="T168" s="231"/>
    </row>
    <row r="169" spans="5:20">
      <c r="M169" s="230"/>
      <c r="N169" s="230"/>
      <c r="O169" s="230"/>
      <c r="P169" s="230"/>
      <c r="Q169" s="230"/>
      <c r="R169" s="230"/>
      <c r="S169" s="230"/>
      <c r="T169" s="230"/>
    </row>
    <row r="170" spans="5:20">
      <c r="M170" s="231"/>
      <c r="N170" s="231"/>
      <c r="O170" s="231"/>
      <c r="P170" s="231"/>
      <c r="Q170" s="231"/>
      <c r="R170" s="231"/>
      <c r="S170" s="231"/>
      <c r="T170" s="231"/>
    </row>
    <row r="171" spans="5:20">
      <c r="M171" s="231"/>
      <c r="N171" s="231"/>
      <c r="O171" s="231"/>
      <c r="P171" s="231"/>
      <c r="Q171" s="231"/>
      <c r="R171" s="231"/>
      <c r="S171" s="231"/>
      <c r="T171" s="231"/>
    </row>
    <row r="172" spans="5:20">
      <c r="M172" s="231"/>
      <c r="N172" s="231"/>
      <c r="O172" s="231"/>
      <c r="P172" s="231"/>
      <c r="Q172" s="231"/>
      <c r="R172" s="231"/>
      <c r="S172" s="231"/>
      <c r="T172" s="231"/>
    </row>
    <row r="173" spans="5:20">
      <c r="M173" s="231"/>
      <c r="N173" s="231"/>
      <c r="O173" s="231"/>
      <c r="P173" s="231"/>
      <c r="Q173" s="231"/>
      <c r="R173" s="231"/>
      <c r="S173" s="231"/>
      <c r="T173" s="231"/>
    </row>
    <row r="174" spans="5:20">
      <c r="M174" s="231"/>
      <c r="N174" s="231"/>
      <c r="O174" s="231"/>
      <c r="P174" s="231"/>
      <c r="Q174" s="231"/>
      <c r="R174" s="231"/>
      <c r="S174" s="231"/>
      <c r="T174" s="231"/>
    </row>
    <row r="175" spans="5:20">
      <c r="M175" s="231"/>
      <c r="N175" s="231"/>
      <c r="O175" s="231"/>
      <c r="P175" s="231"/>
      <c r="Q175" s="231"/>
      <c r="R175" s="231"/>
      <c r="S175" s="231"/>
      <c r="T175" s="231"/>
    </row>
    <row r="176" spans="5:20">
      <c r="M176" s="231"/>
      <c r="N176" s="231"/>
      <c r="O176" s="231"/>
      <c r="P176" s="231"/>
      <c r="Q176" s="231"/>
      <c r="R176" s="231"/>
      <c r="S176" s="231"/>
      <c r="T176" s="231"/>
    </row>
    <row r="177" spans="13:20">
      <c r="M177" s="230"/>
      <c r="N177" s="230"/>
      <c r="O177" s="230"/>
      <c r="P177" s="230"/>
      <c r="Q177" s="230"/>
      <c r="R177" s="230"/>
      <c r="S177" s="230"/>
      <c r="T177" s="230"/>
    </row>
    <row r="178" spans="13:20">
      <c r="M178" s="230"/>
      <c r="N178" s="230"/>
      <c r="O178" s="230"/>
      <c r="P178" s="230"/>
      <c r="Q178" s="230"/>
      <c r="R178" s="230"/>
      <c r="S178" s="230"/>
      <c r="T178" s="230"/>
    </row>
    <row r="179" spans="13:20">
      <c r="M179" s="231"/>
      <c r="N179" s="231"/>
      <c r="O179" s="231"/>
      <c r="P179" s="231"/>
      <c r="Q179" s="231"/>
      <c r="R179" s="231"/>
      <c r="S179" s="231"/>
      <c r="T179" s="231"/>
    </row>
    <row r="180" spans="13:20">
      <c r="M180" s="231"/>
      <c r="N180" s="231"/>
      <c r="O180" s="231"/>
      <c r="P180" s="231"/>
      <c r="Q180" s="231"/>
      <c r="R180" s="231"/>
      <c r="S180" s="231"/>
      <c r="T180" s="231"/>
    </row>
    <row r="181" spans="13:20">
      <c r="M181" s="231"/>
      <c r="N181" s="231"/>
      <c r="O181" s="231"/>
      <c r="P181" s="231"/>
      <c r="Q181" s="231"/>
      <c r="R181" s="231"/>
      <c r="S181" s="231"/>
      <c r="T181" s="231"/>
    </row>
    <row r="182" spans="13:20">
      <c r="M182" s="231"/>
      <c r="N182" s="231"/>
      <c r="O182" s="231"/>
      <c r="P182" s="231"/>
      <c r="Q182" s="231"/>
      <c r="R182" s="231"/>
      <c r="S182" s="231"/>
      <c r="T182" s="231"/>
    </row>
    <row r="183" spans="13:20">
      <c r="M183" s="231"/>
      <c r="N183" s="231"/>
      <c r="O183" s="231"/>
      <c r="P183" s="231"/>
      <c r="Q183" s="231"/>
      <c r="R183" s="231"/>
      <c r="S183" s="231"/>
      <c r="T183" s="231"/>
    </row>
    <row r="184" spans="13:20">
      <c r="M184" s="231"/>
      <c r="N184" s="231"/>
      <c r="O184" s="231"/>
      <c r="P184" s="231"/>
      <c r="Q184" s="231"/>
      <c r="R184" s="231"/>
      <c r="S184" s="231"/>
      <c r="T184" s="231"/>
    </row>
    <row r="185" spans="13:20">
      <c r="M185" s="231"/>
      <c r="N185" s="231"/>
      <c r="O185" s="231"/>
      <c r="P185" s="231"/>
      <c r="Q185" s="231"/>
      <c r="R185" s="231"/>
      <c r="S185" s="231"/>
      <c r="T185" s="231"/>
    </row>
    <row r="186" spans="13:20">
      <c r="M186" s="231"/>
      <c r="N186" s="231"/>
      <c r="O186" s="231"/>
      <c r="P186" s="231"/>
      <c r="Q186" s="231"/>
      <c r="R186" s="231"/>
      <c r="S186" s="231"/>
      <c r="T186" s="231"/>
    </row>
    <row r="187" spans="13:20">
      <c r="M187" s="231"/>
      <c r="N187" s="231"/>
      <c r="O187" s="231"/>
      <c r="P187" s="231"/>
      <c r="Q187" s="231"/>
      <c r="R187" s="231"/>
      <c r="S187" s="231"/>
      <c r="T187" s="231"/>
    </row>
    <row r="188" spans="13:20">
      <c r="M188" s="231"/>
      <c r="N188" s="231"/>
      <c r="O188" s="231"/>
      <c r="P188" s="231"/>
      <c r="Q188" s="231"/>
      <c r="R188" s="231"/>
      <c r="S188" s="231"/>
      <c r="T188" s="231"/>
    </row>
    <row r="189" spans="13:20">
      <c r="M189" s="230"/>
      <c r="N189" s="230"/>
      <c r="O189" s="230"/>
      <c r="P189" s="230"/>
      <c r="Q189" s="230"/>
      <c r="R189" s="230"/>
      <c r="S189" s="230"/>
      <c r="T189" s="230"/>
    </row>
    <row r="190" spans="13:20">
      <c r="M190" s="231"/>
      <c r="N190" s="231"/>
      <c r="O190" s="231"/>
      <c r="P190" s="231"/>
      <c r="Q190" s="231"/>
      <c r="R190" s="231"/>
      <c r="S190" s="231"/>
      <c r="T190" s="231"/>
    </row>
    <row r="191" spans="13:20">
      <c r="M191" s="230"/>
      <c r="N191" s="230"/>
      <c r="O191" s="230"/>
      <c r="P191" s="230"/>
      <c r="Q191" s="230"/>
      <c r="R191" s="230"/>
      <c r="S191" s="230"/>
      <c r="T191" s="230"/>
    </row>
    <row r="192" spans="13:20">
      <c r="M192" s="231"/>
      <c r="N192" s="231"/>
      <c r="O192" s="231"/>
      <c r="P192" s="231"/>
      <c r="Q192" s="231"/>
      <c r="R192" s="231"/>
      <c r="S192" s="231"/>
      <c r="T192" s="231"/>
    </row>
    <row r="193" spans="5:20">
      <c r="M193" s="231"/>
      <c r="N193" s="231"/>
      <c r="O193" s="231"/>
      <c r="P193" s="231"/>
      <c r="Q193" s="231"/>
      <c r="R193" s="231"/>
      <c r="S193" s="231"/>
      <c r="T193" s="231"/>
    </row>
    <row r="194" spans="5:20">
      <c r="M194" s="231"/>
      <c r="N194" s="231"/>
      <c r="O194" s="231"/>
      <c r="P194" s="231"/>
      <c r="Q194" s="231"/>
      <c r="R194" s="231"/>
      <c r="S194" s="231"/>
      <c r="T194" s="231"/>
    </row>
    <row r="195" spans="5:20">
      <c r="M195" s="231"/>
      <c r="N195" s="231"/>
      <c r="O195" s="231"/>
      <c r="P195" s="231"/>
      <c r="Q195" s="231"/>
      <c r="R195" s="231"/>
      <c r="S195" s="231"/>
      <c r="T195" s="231"/>
    </row>
    <row r="196" spans="5:20">
      <c r="M196" s="231"/>
      <c r="N196" s="231"/>
      <c r="O196" s="231"/>
      <c r="P196" s="231"/>
      <c r="Q196" s="231"/>
      <c r="R196" s="231"/>
      <c r="S196" s="231"/>
      <c r="T196" s="231"/>
    </row>
    <row r="197" spans="5:20" s="19" customFormat="1">
      <c r="E197" s="22"/>
      <c r="M197" s="230"/>
      <c r="N197" s="230"/>
      <c r="O197" s="230"/>
      <c r="P197" s="230"/>
      <c r="Q197" s="230"/>
      <c r="R197" s="230"/>
      <c r="S197" s="230"/>
      <c r="T197" s="230"/>
    </row>
    <row r="198" spans="5:20">
      <c r="M198" s="231"/>
      <c r="N198" s="231"/>
      <c r="O198" s="231"/>
      <c r="P198" s="231"/>
      <c r="Q198" s="231"/>
      <c r="R198" s="231"/>
      <c r="S198" s="231"/>
      <c r="T198" s="231"/>
    </row>
    <row r="199" spans="5:20">
      <c r="M199" s="231"/>
      <c r="N199" s="231"/>
      <c r="O199" s="231"/>
      <c r="P199" s="231"/>
      <c r="Q199" s="231"/>
      <c r="R199" s="231"/>
      <c r="S199" s="231"/>
      <c r="T199" s="231"/>
    </row>
    <row r="200" spans="5:20">
      <c r="M200" s="231"/>
      <c r="N200" s="231"/>
      <c r="O200" s="231"/>
      <c r="P200" s="231"/>
      <c r="Q200" s="231"/>
      <c r="R200" s="231"/>
      <c r="S200" s="231"/>
      <c r="T200" s="231"/>
    </row>
    <row r="201" spans="5:20">
      <c r="M201" s="231"/>
      <c r="N201" s="231"/>
      <c r="O201" s="231"/>
      <c r="P201" s="231"/>
      <c r="Q201" s="231"/>
      <c r="R201" s="231"/>
      <c r="S201" s="231"/>
      <c r="T201" s="231"/>
    </row>
    <row r="202" spans="5:20">
      <c r="M202" s="231"/>
      <c r="N202" s="231"/>
      <c r="O202" s="231"/>
      <c r="P202" s="231"/>
      <c r="Q202" s="231"/>
      <c r="R202" s="231"/>
      <c r="S202" s="231"/>
      <c r="T202" s="231"/>
    </row>
    <row r="203" spans="5:20">
      <c r="M203" s="231"/>
      <c r="N203" s="231"/>
      <c r="O203" s="231"/>
      <c r="P203" s="231"/>
      <c r="Q203" s="231"/>
      <c r="R203" s="231"/>
      <c r="S203" s="231"/>
      <c r="T203" s="231"/>
    </row>
    <row r="204" spans="5:20">
      <c r="M204" s="230"/>
      <c r="N204" s="230"/>
      <c r="O204" s="230"/>
      <c r="P204" s="230"/>
      <c r="Q204" s="230"/>
      <c r="R204" s="230"/>
      <c r="S204" s="230"/>
      <c r="T204" s="230"/>
    </row>
    <row r="205" spans="5:20">
      <c r="M205" s="231"/>
      <c r="N205" s="231"/>
      <c r="O205" s="231"/>
      <c r="P205" s="231"/>
      <c r="Q205" s="231"/>
      <c r="R205" s="231"/>
      <c r="S205" s="231"/>
      <c r="T205" s="231"/>
    </row>
    <row r="206" spans="5:20">
      <c r="M206" s="231"/>
      <c r="N206" s="231"/>
      <c r="O206" s="231"/>
      <c r="P206" s="231"/>
      <c r="Q206" s="231"/>
      <c r="R206" s="231"/>
      <c r="S206" s="231"/>
      <c r="T206" s="231"/>
    </row>
    <row r="207" spans="5:20">
      <c r="M207" s="231"/>
      <c r="N207" s="231"/>
      <c r="O207" s="231"/>
      <c r="P207" s="231"/>
      <c r="Q207" s="231"/>
      <c r="R207" s="231"/>
      <c r="S207" s="231"/>
      <c r="T207" s="231"/>
    </row>
    <row r="208" spans="5:20">
      <c r="M208" s="231"/>
      <c r="N208" s="231"/>
      <c r="O208" s="231"/>
      <c r="P208" s="231"/>
      <c r="Q208" s="231"/>
      <c r="R208" s="231"/>
      <c r="S208" s="231"/>
      <c r="T208" s="231"/>
    </row>
    <row r="209" spans="13:22">
      <c r="M209" s="231"/>
      <c r="N209" s="231"/>
      <c r="O209" s="231"/>
      <c r="P209" s="231"/>
      <c r="Q209" s="231"/>
      <c r="R209" s="231"/>
      <c r="S209" s="231"/>
      <c r="T209" s="231"/>
    </row>
    <row r="210" spans="13:22">
      <c r="M210" s="230"/>
      <c r="N210" s="230"/>
      <c r="O210" s="230"/>
      <c r="P210" s="230"/>
      <c r="Q210" s="230"/>
      <c r="R210" s="230"/>
      <c r="S210" s="230"/>
      <c r="T210" s="230"/>
    </row>
    <row r="211" spans="13:22">
      <c r="M211" s="231"/>
      <c r="N211" s="231"/>
      <c r="O211" s="231"/>
      <c r="P211" s="231"/>
      <c r="Q211" s="231"/>
      <c r="R211" s="231"/>
      <c r="S211" s="231"/>
      <c r="T211" s="231"/>
    </row>
    <row r="212" spans="13:22">
      <c r="M212" s="231"/>
      <c r="N212" s="231"/>
      <c r="O212" s="231"/>
      <c r="P212" s="231"/>
      <c r="Q212" s="231"/>
      <c r="R212" s="231"/>
      <c r="S212" s="231"/>
      <c r="T212" s="231"/>
    </row>
    <row r="213" spans="13:22">
      <c r="M213" s="231"/>
      <c r="N213" s="231"/>
      <c r="O213" s="231"/>
      <c r="P213" s="231"/>
      <c r="Q213" s="231"/>
      <c r="R213" s="231"/>
      <c r="S213" s="231"/>
      <c r="T213" s="231"/>
    </row>
    <row r="214" spans="13:22">
      <c r="M214" s="231"/>
      <c r="N214" s="231"/>
      <c r="O214" s="231"/>
      <c r="P214" s="231"/>
      <c r="Q214" s="231"/>
      <c r="R214" s="231"/>
      <c r="S214" s="231"/>
      <c r="T214" s="231"/>
      <c r="U214" s="744"/>
      <c r="V214" s="744"/>
    </row>
    <row r="215" spans="13:22">
      <c r="M215" s="231"/>
      <c r="N215" s="231"/>
      <c r="O215" s="231"/>
      <c r="P215" s="231"/>
      <c r="Q215" s="231"/>
      <c r="R215" s="231"/>
      <c r="S215" s="231"/>
      <c r="T215" s="231"/>
      <c r="U215" s="744"/>
      <c r="V215" s="744"/>
    </row>
    <row r="216" spans="13:22">
      <c r="M216" s="231"/>
      <c r="N216" s="231"/>
      <c r="O216" s="231"/>
      <c r="P216" s="231"/>
      <c r="Q216" s="231"/>
      <c r="R216" s="231"/>
      <c r="S216" s="231"/>
      <c r="T216" s="231"/>
      <c r="U216" s="744"/>
      <c r="V216" s="744"/>
    </row>
    <row r="217" spans="13:22">
      <c r="M217" s="231"/>
      <c r="N217" s="231"/>
      <c r="O217" s="231"/>
      <c r="P217" s="231"/>
      <c r="Q217" s="231"/>
      <c r="R217" s="231"/>
      <c r="S217" s="231"/>
      <c r="T217" s="231"/>
      <c r="U217" s="744"/>
      <c r="V217" s="744"/>
    </row>
    <row r="218" spans="13:22">
      <c r="M218" s="231"/>
      <c r="N218" s="231"/>
      <c r="O218" s="231"/>
      <c r="P218" s="231"/>
      <c r="Q218" s="231"/>
      <c r="R218" s="231"/>
      <c r="S218" s="231"/>
      <c r="T218" s="231"/>
      <c r="U218" s="744"/>
      <c r="V218" s="744"/>
    </row>
    <row r="219" spans="13:22">
      <c r="M219" s="230"/>
      <c r="N219" s="230"/>
      <c r="O219" s="230"/>
      <c r="P219" s="230"/>
      <c r="Q219" s="230"/>
      <c r="R219" s="230"/>
      <c r="S219" s="230"/>
      <c r="T219" s="230"/>
      <c r="U219" s="744"/>
      <c r="V219" s="744"/>
    </row>
    <row r="220" spans="13:22">
      <c r="M220" s="231"/>
      <c r="N220" s="231"/>
      <c r="O220" s="231"/>
      <c r="P220" s="231"/>
      <c r="Q220" s="231"/>
      <c r="R220" s="231"/>
      <c r="S220" s="231"/>
      <c r="T220" s="231"/>
      <c r="U220" s="744"/>
      <c r="V220" s="232"/>
    </row>
    <row r="221" spans="13:22">
      <c r="M221" s="231"/>
      <c r="N221" s="231"/>
      <c r="O221" s="231"/>
      <c r="P221" s="231"/>
      <c r="Q221" s="231"/>
      <c r="R221" s="231"/>
      <c r="S221" s="231"/>
      <c r="T221" s="231"/>
      <c r="U221" s="744"/>
      <c r="V221" s="744"/>
    </row>
    <row r="222" spans="13:22">
      <c r="M222" s="231"/>
      <c r="N222" s="231"/>
      <c r="O222" s="231"/>
      <c r="P222" s="231"/>
      <c r="Q222" s="231"/>
      <c r="R222" s="231"/>
      <c r="S222" s="231"/>
      <c r="T222" s="231"/>
      <c r="U222" s="744"/>
      <c r="V222" s="744"/>
    </row>
    <row r="223" spans="13:22">
      <c r="M223" s="231"/>
      <c r="N223" s="231"/>
      <c r="O223" s="231"/>
      <c r="P223" s="231"/>
      <c r="Q223" s="231"/>
      <c r="R223" s="231"/>
      <c r="S223" s="231"/>
      <c r="T223" s="231"/>
      <c r="U223" s="744"/>
      <c r="V223" s="744"/>
    </row>
    <row r="224" spans="13:22">
      <c r="M224" s="230"/>
      <c r="N224" s="230"/>
      <c r="O224" s="230"/>
      <c r="P224" s="230"/>
      <c r="Q224" s="230"/>
      <c r="R224" s="230"/>
      <c r="S224" s="230"/>
      <c r="T224" s="230"/>
      <c r="U224" s="744"/>
      <c r="V224" s="744"/>
    </row>
    <row r="225" spans="5:22">
      <c r="M225" s="231"/>
      <c r="N225" s="231"/>
      <c r="O225" s="231"/>
      <c r="P225" s="231"/>
      <c r="Q225" s="231"/>
      <c r="R225" s="231"/>
      <c r="S225" s="231"/>
      <c r="T225" s="231"/>
      <c r="U225" s="744"/>
      <c r="V225" s="744"/>
    </row>
    <row r="226" spans="5:22">
      <c r="M226" s="231"/>
      <c r="N226" s="231"/>
      <c r="O226" s="231"/>
      <c r="P226" s="231"/>
      <c r="Q226" s="231"/>
      <c r="R226" s="231"/>
      <c r="S226" s="231"/>
      <c r="T226" s="231"/>
      <c r="U226" s="744"/>
      <c r="V226" s="744"/>
    </row>
    <row r="227" spans="5:22">
      <c r="M227" s="231"/>
      <c r="N227" s="231"/>
      <c r="O227" s="231"/>
      <c r="P227" s="231"/>
      <c r="Q227" s="231"/>
      <c r="R227" s="231"/>
      <c r="S227" s="231"/>
      <c r="T227" s="231"/>
      <c r="U227" s="744"/>
      <c r="V227" s="744"/>
    </row>
    <row r="228" spans="5:22">
      <c r="M228" s="231"/>
      <c r="N228" s="231"/>
      <c r="O228" s="231"/>
      <c r="P228" s="231"/>
      <c r="Q228" s="231"/>
      <c r="R228" s="231"/>
      <c r="S228" s="231"/>
      <c r="T228" s="231"/>
      <c r="U228" s="744"/>
      <c r="V228" s="744"/>
    </row>
    <row r="229" spans="5:22">
      <c r="M229" s="231"/>
      <c r="N229" s="231"/>
      <c r="O229" s="231"/>
      <c r="P229" s="231"/>
      <c r="Q229" s="231"/>
      <c r="R229" s="231"/>
      <c r="S229" s="231"/>
      <c r="T229" s="231"/>
      <c r="U229" s="744"/>
      <c r="V229" s="744"/>
    </row>
    <row r="230" spans="5:22">
      <c r="M230" s="230"/>
      <c r="N230" s="230"/>
      <c r="O230" s="230"/>
      <c r="P230" s="230"/>
      <c r="Q230" s="230"/>
      <c r="R230" s="230"/>
      <c r="S230" s="230"/>
      <c r="T230" s="230"/>
    </row>
    <row r="231" spans="5:22">
      <c r="M231" s="231"/>
      <c r="N231" s="231"/>
      <c r="O231" s="231"/>
      <c r="P231" s="231"/>
      <c r="Q231" s="231"/>
      <c r="R231" s="231"/>
      <c r="S231" s="231"/>
      <c r="T231" s="231"/>
    </row>
    <row r="232" spans="5:22">
      <c r="M232" s="231"/>
      <c r="N232" s="231"/>
      <c r="O232" s="231"/>
      <c r="P232" s="231"/>
      <c r="Q232" s="231"/>
      <c r="R232" s="231"/>
      <c r="S232" s="231"/>
      <c r="T232" s="231"/>
    </row>
    <row r="233" spans="5:22">
      <c r="M233" s="231"/>
      <c r="N233" s="231"/>
      <c r="O233" s="231"/>
      <c r="P233" s="231"/>
      <c r="Q233" s="231"/>
      <c r="R233" s="231"/>
      <c r="S233" s="231"/>
      <c r="T233" s="231"/>
    </row>
    <row r="234" spans="5:22" s="19" customFormat="1">
      <c r="E234" s="22"/>
      <c r="M234" s="230"/>
      <c r="N234" s="230"/>
      <c r="O234" s="230"/>
      <c r="P234" s="230"/>
      <c r="Q234" s="230"/>
      <c r="R234" s="230"/>
      <c r="S234" s="230"/>
      <c r="T234" s="230"/>
    </row>
    <row r="235" spans="5:22">
      <c r="M235" s="231"/>
      <c r="N235" s="231"/>
      <c r="O235" s="231"/>
      <c r="P235" s="231"/>
      <c r="Q235" s="231"/>
      <c r="R235" s="231"/>
      <c r="S235" s="231"/>
      <c r="T235" s="231"/>
    </row>
    <row r="236" spans="5:22">
      <c r="M236" s="231"/>
      <c r="N236" s="231"/>
      <c r="O236" s="231"/>
      <c r="P236" s="231"/>
      <c r="Q236" s="231"/>
      <c r="R236" s="231"/>
      <c r="S236" s="231"/>
      <c r="T236" s="231"/>
    </row>
    <row r="237" spans="5:22">
      <c r="M237" s="231"/>
      <c r="N237" s="231"/>
      <c r="O237" s="231"/>
      <c r="P237" s="231"/>
      <c r="Q237" s="231"/>
      <c r="R237" s="231"/>
      <c r="S237" s="231"/>
      <c r="T237" s="231"/>
    </row>
    <row r="238" spans="5:22">
      <c r="M238" s="230"/>
      <c r="N238" s="230"/>
      <c r="O238" s="230"/>
      <c r="P238" s="230"/>
      <c r="Q238" s="230"/>
      <c r="R238" s="230"/>
      <c r="S238" s="230"/>
      <c r="T238" s="230"/>
    </row>
    <row r="239" spans="5:22">
      <c r="M239" s="231"/>
      <c r="N239" s="231"/>
      <c r="O239" s="231"/>
      <c r="P239" s="231"/>
      <c r="Q239" s="231"/>
      <c r="R239" s="231"/>
      <c r="S239" s="231"/>
      <c r="T239" s="231"/>
    </row>
    <row r="240" spans="5:22">
      <c r="M240" s="231"/>
      <c r="N240" s="231"/>
      <c r="O240" s="231"/>
      <c r="P240" s="231"/>
      <c r="Q240" s="231"/>
      <c r="R240" s="231"/>
      <c r="S240" s="231"/>
      <c r="T240" s="231"/>
    </row>
    <row r="241" spans="2:22">
      <c r="M241" s="231"/>
      <c r="N241" s="231"/>
      <c r="O241" s="231"/>
      <c r="P241" s="231"/>
      <c r="Q241" s="231"/>
      <c r="R241" s="231"/>
      <c r="S241" s="231"/>
      <c r="T241" s="231"/>
    </row>
    <row r="242" spans="2:22">
      <c r="M242" s="231"/>
      <c r="N242" s="231"/>
      <c r="O242" s="231"/>
      <c r="P242" s="231"/>
      <c r="Q242" s="231"/>
      <c r="R242" s="231"/>
      <c r="S242" s="231"/>
      <c r="T242" s="231"/>
    </row>
    <row r="243" spans="2:22">
      <c r="M243" s="231"/>
      <c r="N243" s="231"/>
      <c r="O243" s="231"/>
      <c r="P243" s="231"/>
      <c r="Q243" s="231"/>
      <c r="R243" s="231"/>
      <c r="S243" s="231"/>
      <c r="T243" s="231"/>
    </row>
    <row r="244" spans="2:22">
      <c r="M244" s="231"/>
      <c r="N244" s="231"/>
      <c r="O244" s="231"/>
      <c r="P244" s="231"/>
      <c r="Q244" s="231"/>
      <c r="R244" s="231"/>
      <c r="S244" s="231"/>
      <c r="T244" s="231"/>
    </row>
    <row r="245" spans="2:22">
      <c r="M245" s="230"/>
      <c r="N245" s="230"/>
      <c r="O245" s="230"/>
      <c r="P245" s="230"/>
      <c r="Q245" s="230"/>
      <c r="R245" s="230"/>
      <c r="S245" s="230"/>
      <c r="T245" s="230"/>
    </row>
    <row r="246" spans="2:22">
      <c r="B246" s="744"/>
      <c r="C246" s="744"/>
      <c r="D246" s="744"/>
      <c r="E246" s="751"/>
      <c r="F246" s="744"/>
      <c r="G246" s="744"/>
      <c r="H246" s="744"/>
      <c r="I246" s="744"/>
      <c r="J246" s="744"/>
      <c r="K246" s="744"/>
      <c r="L246" s="744"/>
      <c r="M246" s="231"/>
      <c r="N246" s="231"/>
      <c r="O246" s="231"/>
      <c r="P246" s="231"/>
      <c r="Q246" s="231"/>
      <c r="R246" s="231"/>
      <c r="S246" s="231"/>
      <c r="T246" s="231"/>
      <c r="U246" s="744"/>
      <c r="V246" s="744"/>
    </row>
    <row r="247" spans="2:22">
      <c r="B247" s="744"/>
      <c r="C247" s="744"/>
      <c r="D247" s="744"/>
      <c r="E247" s="751"/>
      <c r="F247" s="744"/>
      <c r="G247" s="744"/>
      <c r="H247" s="744"/>
      <c r="I247" s="744"/>
      <c r="J247" s="744"/>
      <c r="K247" s="744"/>
      <c r="L247" s="744"/>
      <c r="M247" s="231"/>
      <c r="N247" s="231"/>
      <c r="O247" s="231"/>
      <c r="P247" s="231"/>
      <c r="Q247" s="231"/>
      <c r="R247" s="231"/>
      <c r="S247" s="231"/>
      <c r="T247" s="231"/>
      <c r="U247" s="744"/>
      <c r="V247" s="744"/>
    </row>
    <row r="248" spans="2:22">
      <c r="B248" s="744"/>
      <c r="C248" s="744"/>
      <c r="D248" s="744"/>
      <c r="E248" s="751"/>
      <c r="F248" s="744"/>
      <c r="G248" s="744"/>
      <c r="H248" s="744"/>
      <c r="I248" s="744"/>
      <c r="J248" s="744"/>
      <c r="K248" s="744"/>
      <c r="L248" s="744"/>
      <c r="M248" s="231"/>
      <c r="N248" s="231"/>
      <c r="O248" s="231"/>
      <c r="P248" s="231"/>
      <c r="Q248" s="231"/>
      <c r="R248" s="231"/>
      <c r="S248" s="231"/>
      <c r="T248" s="231"/>
      <c r="U248" s="744"/>
      <c r="V248" s="744"/>
    </row>
    <row r="249" spans="2:22">
      <c r="B249" s="744"/>
      <c r="C249" s="744"/>
      <c r="D249" s="744"/>
      <c r="E249" s="751"/>
      <c r="F249" s="744"/>
      <c r="G249" s="744"/>
      <c r="H249" s="744"/>
      <c r="I249" s="744"/>
      <c r="J249" s="744"/>
      <c r="K249" s="744"/>
      <c r="L249" s="744"/>
      <c r="M249" s="230"/>
      <c r="N249" s="230"/>
      <c r="O249" s="230"/>
      <c r="P249" s="230"/>
      <c r="Q249" s="230"/>
      <c r="R249" s="230"/>
      <c r="S249" s="230"/>
      <c r="T249" s="230"/>
      <c r="U249" s="744"/>
      <c r="V249" s="744"/>
    </row>
    <row r="250" spans="2:22">
      <c r="B250" s="744"/>
      <c r="C250" s="744"/>
      <c r="D250" s="744"/>
      <c r="E250" s="751"/>
      <c r="F250" s="744"/>
      <c r="G250" s="744"/>
      <c r="H250" s="744"/>
      <c r="I250" s="744"/>
      <c r="J250" s="744"/>
      <c r="K250" s="744"/>
      <c r="L250" s="744"/>
      <c r="M250" s="231"/>
      <c r="N250" s="231"/>
      <c r="O250" s="231"/>
      <c r="P250" s="231"/>
      <c r="Q250" s="231"/>
      <c r="R250" s="231"/>
      <c r="S250" s="231"/>
      <c r="T250" s="231"/>
      <c r="U250" s="744"/>
      <c r="V250" s="744"/>
    </row>
    <row r="251" spans="2:22">
      <c r="B251" s="744"/>
      <c r="C251" s="744"/>
      <c r="D251" s="744"/>
      <c r="E251" s="751"/>
      <c r="F251" s="744"/>
      <c r="G251" s="744"/>
      <c r="H251" s="744"/>
      <c r="I251" s="744"/>
      <c r="J251" s="744"/>
      <c r="K251" s="744"/>
      <c r="L251" s="744"/>
      <c r="M251" s="231"/>
      <c r="N251" s="231"/>
      <c r="O251" s="231"/>
      <c r="P251" s="231"/>
      <c r="Q251" s="231"/>
      <c r="R251" s="231"/>
      <c r="S251" s="231"/>
      <c r="T251" s="231"/>
      <c r="U251" s="744"/>
      <c r="V251" s="744"/>
    </row>
    <row r="252" spans="2:22" s="19" customFormat="1">
      <c r="E252" s="22"/>
      <c r="M252" s="230"/>
      <c r="N252" s="230"/>
      <c r="O252" s="230"/>
      <c r="P252" s="230"/>
      <c r="Q252" s="230"/>
      <c r="R252" s="230"/>
      <c r="S252" s="230"/>
      <c r="T252" s="230"/>
    </row>
    <row r="253" spans="2:22">
      <c r="B253" s="744"/>
      <c r="C253" s="744"/>
      <c r="D253" s="744"/>
      <c r="E253" s="751"/>
      <c r="F253" s="744"/>
      <c r="G253" s="744"/>
      <c r="H253" s="744"/>
      <c r="I253" s="744"/>
      <c r="J253" s="744"/>
      <c r="K253" s="744"/>
      <c r="L253" s="744"/>
      <c r="M253" s="231"/>
      <c r="N253" s="231"/>
      <c r="O253" s="231"/>
      <c r="P253" s="231"/>
      <c r="Q253" s="231"/>
      <c r="R253" s="231"/>
      <c r="S253" s="231"/>
      <c r="T253" s="231"/>
      <c r="U253" s="744"/>
      <c r="V253" s="744"/>
    </row>
    <row r="254" spans="2:22">
      <c r="B254" s="744"/>
      <c r="C254" s="744"/>
      <c r="D254" s="744"/>
      <c r="E254" s="751"/>
      <c r="F254" s="744"/>
      <c r="G254" s="744"/>
      <c r="H254" s="744"/>
      <c r="I254" s="744"/>
      <c r="J254" s="744"/>
      <c r="K254" s="744"/>
      <c r="L254" s="744"/>
      <c r="M254" s="231"/>
      <c r="N254" s="231"/>
      <c r="O254" s="231"/>
      <c r="P254" s="231"/>
      <c r="Q254" s="231"/>
      <c r="R254" s="231"/>
      <c r="S254" s="231"/>
      <c r="T254" s="231"/>
      <c r="U254" s="744"/>
      <c r="V254" s="744"/>
    </row>
    <row r="255" spans="2:22">
      <c r="B255" s="744"/>
      <c r="C255" s="744"/>
      <c r="D255" s="744"/>
      <c r="E255" s="751"/>
      <c r="F255" s="744"/>
      <c r="G255" s="744"/>
      <c r="H255" s="744"/>
      <c r="I255" s="744"/>
      <c r="J255" s="744"/>
      <c r="K255" s="744"/>
      <c r="L255" s="744"/>
      <c r="M255" s="231"/>
      <c r="N255" s="231"/>
      <c r="O255" s="231"/>
      <c r="P255" s="231"/>
      <c r="Q255" s="231"/>
      <c r="R255" s="231"/>
      <c r="S255" s="231"/>
      <c r="T255" s="231"/>
      <c r="U255" s="744"/>
      <c r="V255" s="744"/>
    </row>
    <row r="256" spans="2:22">
      <c r="B256" s="744"/>
      <c r="C256" s="744"/>
      <c r="D256" s="744"/>
      <c r="E256" s="751"/>
      <c r="F256" s="744"/>
      <c r="G256" s="744"/>
      <c r="H256" s="744"/>
      <c r="I256" s="744"/>
      <c r="J256" s="744"/>
      <c r="K256" s="744"/>
      <c r="L256" s="744"/>
      <c r="M256" s="231"/>
      <c r="N256" s="231"/>
      <c r="O256" s="231"/>
      <c r="P256" s="231"/>
      <c r="Q256" s="231"/>
      <c r="R256" s="231"/>
      <c r="S256" s="231"/>
      <c r="T256" s="231"/>
      <c r="U256" s="744"/>
      <c r="V256" s="744"/>
    </row>
    <row r="257" spans="2:22">
      <c r="B257" s="744"/>
      <c r="C257" s="744"/>
      <c r="D257" s="744"/>
      <c r="E257" s="751"/>
      <c r="F257" s="744"/>
      <c r="G257" s="744"/>
      <c r="H257" s="744"/>
      <c r="I257" s="744"/>
      <c r="J257" s="744"/>
      <c r="K257" s="744"/>
      <c r="L257" s="744"/>
      <c r="M257" s="231"/>
      <c r="N257" s="231"/>
      <c r="O257" s="231"/>
      <c r="P257" s="231"/>
      <c r="Q257" s="231"/>
      <c r="R257" s="231"/>
      <c r="S257" s="231"/>
      <c r="T257" s="231"/>
      <c r="U257" s="744"/>
      <c r="V257" s="744"/>
    </row>
    <row r="258" spans="2:22">
      <c r="B258" s="744"/>
      <c r="C258" s="744"/>
      <c r="D258" s="744"/>
      <c r="E258" s="751"/>
      <c r="F258" s="744"/>
      <c r="G258" s="744"/>
      <c r="H258" s="744"/>
      <c r="I258" s="744"/>
      <c r="J258" s="744"/>
      <c r="K258" s="744"/>
      <c r="L258" s="744"/>
      <c r="M258" s="231"/>
      <c r="N258" s="231"/>
      <c r="O258" s="231"/>
      <c r="P258" s="231"/>
      <c r="Q258" s="231"/>
      <c r="R258" s="231"/>
      <c r="S258" s="231"/>
      <c r="T258" s="231"/>
      <c r="U258" s="744"/>
      <c r="V258" s="19"/>
    </row>
    <row r="259" spans="2:22">
      <c r="B259" s="744"/>
      <c r="C259" s="744"/>
      <c r="D259" s="744"/>
      <c r="E259" s="751"/>
      <c r="F259" s="744"/>
      <c r="G259" s="744"/>
      <c r="H259" s="744"/>
      <c r="I259" s="744"/>
      <c r="J259" s="744"/>
      <c r="K259" s="744"/>
      <c r="L259" s="744"/>
      <c r="M259" s="230"/>
      <c r="N259" s="230"/>
      <c r="O259" s="230"/>
      <c r="P259" s="230"/>
      <c r="Q259" s="230"/>
      <c r="R259" s="230"/>
      <c r="S259" s="230"/>
      <c r="T259" s="230"/>
      <c r="U259" s="744"/>
      <c r="V259" s="744"/>
    </row>
    <row r="260" spans="2:22">
      <c r="B260" s="744"/>
      <c r="C260" s="744"/>
      <c r="D260" s="744"/>
      <c r="E260" s="751"/>
      <c r="F260" s="744"/>
      <c r="G260" s="744"/>
      <c r="H260" s="744"/>
      <c r="I260" s="744"/>
      <c r="J260" s="744"/>
      <c r="K260" s="744"/>
      <c r="L260" s="744"/>
      <c r="M260" s="230"/>
      <c r="N260" s="230"/>
      <c r="O260" s="230"/>
      <c r="P260" s="230"/>
      <c r="Q260" s="230"/>
      <c r="R260" s="230"/>
      <c r="S260" s="230"/>
      <c r="T260" s="230"/>
      <c r="U260" s="744"/>
      <c r="V260" s="744"/>
    </row>
    <row r="261" spans="2:22">
      <c r="B261" s="114"/>
      <c r="C261" s="114"/>
      <c r="D261" s="744"/>
      <c r="E261" s="751"/>
      <c r="F261" s="744"/>
      <c r="G261" s="744"/>
      <c r="H261" s="744"/>
      <c r="I261" s="744"/>
      <c r="J261" s="744"/>
      <c r="K261" s="744"/>
      <c r="L261" s="114"/>
      <c r="M261" s="744"/>
      <c r="N261" s="744"/>
      <c r="O261" s="744"/>
      <c r="P261" s="744"/>
      <c r="Q261" s="744"/>
      <c r="R261" s="744"/>
      <c r="S261" s="744"/>
      <c r="T261" s="744"/>
      <c r="U261" s="744"/>
      <c r="V261" s="744"/>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sheetPr>
  <dimension ref="B2:R62"/>
  <sheetViews>
    <sheetView zoomScaleNormal="100" workbookViewId="0">
      <pane xSplit="1" ySplit="7" topLeftCell="B20" activePane="bottomRight" state="frozen"/>
      <selection pane="topRight" activeCell="B1" sqref="B1"/>
      <selection pane="bottomLeft" activeCell="A8" sqref="A8"/>
      <selection pane="bottomRight" activeCell="I11" sqref="I11:I64"/>
    </sheetView>
  </sheetViews>
  <sheetFormatPr defaultColWidth="9" defaultRowHeight="12.5" outlineLevelRow="1"/>
  <cols>
    <col min="1" max="1" width="3.83203125" style="668" customWidth="1"/>
    <col min="2" max="2" width="17.33203125" style="668" bestFit="1" customWidth="1"/>
    <col min="3" max="3" width="18.33203125" style="668" bestFit="1" customWidth="1"/>
    <col min="4" max="4" width="31.83203125" style="668" bestFit="1" customWidth="1"/>
    <col min="5" max="5" width="9.83203125" style="669" bestFit="1" customWidth="1"/>
    <col min="6" max="6" width="16.08203125" style="669" customWidth="1"/>
    <col min="7" max="7" width="10.83203125" style="669" bestFit="1" customWidth="1"/>
    <col min="8" max="9" width="17.08203125" style="669" customWidth="1"/>
    <col min="10" max="10" width="16.33203125" style="669" customWidth="1"/>
    <col min="11" max="11" width="11.58203125" style="668" hidden="1" customWidth="1"/>
    <col min="12" max="12" width="16.08203125" style="669" hidden="1" customWidth="1"/>
    <col min="13" max="13" width="1.33203125" style="669" customWidth="1"/>
    <col min="14" max="14" width="16.08203125" style="669" customWidth="1"/>
    <col min="15" max="15" width="1.58203125" style="669" customWidth="1"/>
    <col min="16" max="16" width="11.58203125" style="668" customWidth="1"/>
    <col min="17" max="17" width="1.08203125" style="668" customWidth="1"/>
    <col min="18" max="18" width="7.83203125" style="668" customWidth="1"/>
    <col min="19" max="19" width="20" style="668" bestFit="1" customWidth="1"/>
    <col min="20" max="20" width="9" style="668" customWidth="1"/>
    <col min="21" max="256" width="11" style="668" customWidth="1"/>
    <col min="257" max="16384" width="9" style="668"/>
  </cols>
  <sheetData>
    <row r="2" spans="2:18" ht="16" thickBot="1">
      <c r="B2" s="712" t="s">
        <v>240</v>
      </c>
      <c r="C2" s="713"/>
      <c r="D2" s="713"/>
      <c r="E2" s="714"/>
      <c r="F2" s="715"/>
      <c r="G2" s="715"/>
      <c r="H2" s="715"/>
      <c r="I2" s="715"/>
      <c r="J2" s="715"/>
      <c r="K2" s="713"/>
      <c r="L2" s="715"/>
      <c r="M2" s="715"/>
      <c r="N2" s="715"/>
      <c r="O2" s="715"/>
      <c r="P2" s="713"/>
    </row>
    <row r="3" spans="2:18" ht="10.15" customHeight="1">
      <c r="B3" s="620"/>
      <c r="C3" s="620"/>
      <c r="D3" s="620"/>
      <c r="E3" s="620"/>
      <c r="F3" s="620"/>
      <c r="G3" s="620"/>
      <c r="H3" s="620"/>
      <c r="I3" s="620"/>
      <c r="J3" s="620"/>
      <c r="K3" s="620"/>
      <c r="L3" s="668"/>
      <c r="M3" s="668"/>
      <c r="N3" s="621" t="s">
        <v>209</v>
      </c>
      <c r="O3" s="621"/>
      <c r="P3" s="621"/>
    </row>
    <row r="4" spans="2:18" s="670" customFormat="1" ht="4.1500000000000004" customHeight="1">
      <c r="B4" s="672"/>
      <c r="E4" s="673"/>
      <c r="F4" s="674"/>
      <c r="G4" s="674"/>
      <c r="H4" s="674"/>
      <c r="I4" s="674"/>
      <c r="J4" s="674"/>
      <c r="K4" s="674"/>
    </row>
    <row r="5" spans="2:18" s="670" customFormat="1" ht="13">
      <c r="B5" s="675"/>
      <c r="C5" s="675"/>
      <c r="D5" s="675"/>
      <c r="E5" s="676" t="s">
        <v>117</v>
      </c>
      <c r="F5" s="676" t="s">
        <v>210</v>
      </c>
      <c r="G5" s="676"/>
      <c r="H5" s="676" t="s">
        <v>211</v>
      </c>
      <c r="I5" s="676" t="s">
        <v>212</v>
      </c>
      <c r="J5" s="676"/>
      <c r="K5" s="676"/>
      <c r="L5" s="671"/>
      <c r="N5" s="677"/>
      <c r="P5" s="677"/>
      <c r="R5" s="672"/>
    </row>
    <row r="6" spans="2:18" s="670" customFormat="1" ht="13">
      <c r="B6" s="675"/>
      <c r="C6" s="675"/>
      <c r="D6" s="675"/>
      <c r="E6" s="676" t="s">
        <v>213</v>
      </c>
      <c r="F6" s="676" t="s">
        <v>214</v>
      </c>
      <c r="G6" s="676" t="s">
        <v>215</v>
      </c>
      <c r="H6" s="676" t="s">
        <v>117</v>
      </c>
      <c r="I6" s="676" t="s">
        <v>214</v>
      </c>
      <c r="J6" s="676"/>
      <c r="K6" s="676" t="s">
        <v>211</v>
      </c>
      <c r="L6" s="671"/>
      <c r="N6" s="678"/>
      <c r="P6" s="678"/>
      <c r="R6" s="672"/>
    </row>
    <row r="7" spans="2:18" s="670" customFormat="1" ht="14.25" customHeight="1">
      <c r="B7" s="675" t="s">
        <v>216</v>
      </c>
      <c r="C7" s="675" t="s">
        <v>217</v>
      </c>
      <c r="D7" s="675" t="s">
        <v>218</v>
      </c>
      <c r="E7" s="676" t="s">
        <v>219</v>
      </c>
      <c r="F7" s="676" t="s">
        <v>220</v>
      </c>
      <c r="G7" s="676" t="s">
        <v>221</v>
      </c>
      <c r="H7" s="676" t="s">
        <v>220</v>
      </c>
      <c r="I7" s="676" t="s">
        <v>220</v>
      </c>
      <c r="J7" s="676"/>
      <c r="K7" s="676" t="s">
        <v>222</v>
      </c>
      <c r="L7" s="671"/>
      <c r="N7" s="679" t="s">
        <v>217</v>
      </c>
      <c r="P7" s="678" t="s">
        <v>223</v>
      </c>
      <c r="R7" s="672" t="s">
        <v>27</v>
      </c>
    </row>
    <row r="8" spans="2:18" s="680" customFormat="1" ht="4.1500000000000004" customHeight="1">
      <c r="B8" s="686"/>
      <c r="C8" s="686"/>
      <c r="D8" s="686"/>
      <c r="E8" s="687"/>
      <c r="F8" s="687"/>
      <c r="G8" s="687"/>
      <c r="H8" s="687"/>
      <c r="I8" s="687"/>
      <c r="J8" s="687"/>
      <c r="K8" s="687"/>
      <c r="L8" s="690"/>
      <c r="N8" s="687"/>
      <c r="P8" s="687"/>
      <c r="R8" s="691"/>
    </row>
    <row r="9" spans="2:18" s="719" customFormat="1" ht="15" customHeight="1">
      <c r="B9" s="716" t="s">
        <v>123</v>
      </c>
      <c r="C9" s="716"/>
      <c r="D9" s="716"/>
      <c r="E9" s="717"/>
      <c r="F9" s="717"/>
      <c r="G9" s="717"/>
      <c r="H9" s="717"/>
      <c r="I9" s="717"/>
      <c r="J9" s="717"/>
      <c r="K9" s="717"/>
      <c r="L9" s="718"/>
      <c r="N9" s="720"/>
      <c r="P9" s="720"/>
      <c r="R9" s="721"/>
    </row>
    <row r="10" spans="2:18" s="680" customFormat="1" ht="4.1500000000000004" customHeight="1" thickBot="1">
      <c r="B10" s="686"/>
      <c r="C10" s="686"/>
      <c r="D10" s="686"/>
      <c r="E10" s="687"/>
      <c r="F10" s="687"/>
      <c r="G10" s="687"/>
      <c r="H10" s="687"/>
      <c r="I10" s="687"/>
      <c r="J10" s="687"/>
      <c r="K10" s="687"/>
      <c r="L10" s="690"/>
      <c r="N10" s="687"/>
      <c r="P10" s="687"/>
      <c r="R10" s="691"/>
    </row>
    <row r="11" spans="2:18" s="680" customFormat="1" ht="12">
      <c r="B11" s="680" t="s">
        <v>141</v>
      </c>
      <c r="C11" s="680" t="s">
        <v>142</v>
      </c>
      <c r="D11" s="680" t="str">
        <f>+CONCATENATE(B11,C11)</f>
        <v>HDHPEmployee</v>
      </c>
      <c r="E11" s="692">
        <v>787.48</v>
      </c>
      <c r="F11" s="693">
        <v>726.53740000000005</v>
      </c>
      <c r="G11" s="693">
        <v>125</v>
      </c>
      <c r="H11" s="694">
        <f>+F11+G11</f>
        <v>851.53740000000005</v>
      </c>
      <c r="I11" s="695">
        <f>E11-F11</f>
        <v>60.94259999999997</v>
      </c>
      <c r="J11" s="696"/>
      <c r="K11" s="697">
        <f>+F11/E11</f>
        <v>0.92261060598364408</v>
      </c>
      <c r="N11" s="680" t="s">
        <v>142</v>
      </c>
      <c r="P11" s="680" t="s">
        <v>141</v>
      </c>
      <c r="R11" s="698">
        <f>+F11+I11-E11</f>
        <v>0</v>
      </c>
    </row>
    <row r="12" spans="2:18" s="680" customFormat="1" ht="12">
      <c r="B12" s="680" t="s">
        <v>141</v>
      </c>
      <c r="C12" s="680" t="s">
        <v>224</v>
      </c>
      <c r="D12" s="680" t="str">
        <f t="shared" ref="D12:D61" si="0">+CONCATENATE(B12,C12)</f>
        <v>HDHPEmployee + Spouse</v>
      </c>
      <c r="E12" s="699">
        <v>1653.66</v>
      </c>
      <c r="F12" s="700">
        <v>1155.9740000000002</v>
      </c>
      <c r="G12" s="700">
        <v>125</v>
      </c>
      <c r="H12" s="701">
        <f>+F12+G12</f>
        <v>1280.9740000000002</v>
      </c>
      <c r="I12" s="702">
        <f t="shared" ref="I12" si="1">E12-F12</f>
        <v>497.68599999999992</v>
      </c>
      <c r="J12" s="696"/>
      <c r="K12" s="697">
        <f>+F12/E12</f>
        <v>0.6990397058645671</v>
      </c>
      <c r="N12" s="680" t="s">
        <v>224</v>
      </c>
      <c r="P12" s="680" t="s">
        <v>225</v>
      </c>
      <c r="R12" s="698">
        <f>+F12+I12-E12</f>
        <v>0</v>
      </c>
    </row>
    <row r="13" spans="2:18" s="680" customFormat="1" ht="12">
      <c r="B13" s="680" t="s">
        <v>141</v>
      </c>
      <c r="C13" s="680" t="s">
        <v>226</v>
      </c>
      <c r="D13" s="680" t="str">
        <f t="shared" si="0"/>
        <v>HDHPEmployee + Child(ren)</v>
      </c>
      <c r="E13" s="699">
        <v>1496.18</v>
      </c>
      <c r="F13" s="700">
        <v>1174.5425</v>
      </c>
      <c r="G13" s="700">
        <v>200</v>
      </c>
      <c r="H13" s="701">
        <f>+F13+G13</f>
        <v>1374.5425</v>
      </c>
      <c r="I13" s="702">
        <f>E13-F13</f>
        <v>321.63750000000005</v>
      </c>
      <c r="J13" s="696"/>
      <c r="K13" s="697">
        <f>+F13/E13</f>
        <v>0.7850275367937013</v>
      </c>
      <c r="N13" s="680" t="s">
        <v>226</v>
      </c>
      <c r="P13" s="680" t="s">
        <v>227</v>
      </c>
      <c r="R13" s="698">
        <f>+F13+I13-E13</f>
        <v>0</v>
      </c>
    </row>
    <row r="14" spans="2:18" s="680" customFormat="1" thickBot="1">
      <c r="B14" s="680" t="s">
        <v>141</v>
      </c>
      <c r="C14" s="680" t="s">
        <v>228</v>
      </c>
      <c r="D14" s="680" t="str">
        <f t="shared" si="0"/>
        <v>HDHPEmployee + Family</v>
      </c>
      <c r="E14" s="703">
        <v>2362.38</v>
      </c>
      <c r="F14" s="704">
        <v>1854.5350000000001</v>
      </c>
      <c r="G14" s="704">
        <v>250</v>
      </c>
      <c r="H14" s="705">
        <f>+F14+G14</f>
        <v>2104.5349999999999</v>
      </c>
      <c r="I14" s="706">
        <f>E14-F14</f>
        <v>507.84500000000003</v>
      </c>
      <c r="J14" s="696"/>
      <c r="K14" s="697">
        <f>+F14/E14</f>
        <v>0.78502823423835288</v>
      </c>
      <c r="N14" s="680" t="s">
        <v>228</v>
      </c>
      <c r="R14" s="698">
        <f>+F14+I14-E14</f>
        <v>0</v>
      </c>
    </row>
    <row r="15" spans="2:18" s="680" customFormat="1" ht="4.1500000000000004" customHeight="1">
      <c r="E15" s="684"/>
      <c r="F15" s="684"/>
      <c r="G15" s="684"/>
      <c r="H15" s="684"/>
      <c r="I15" s="684"/>
      <c r="J15" s="696"/>
      <c r="K15" s="696"/>
      <c r="R15" s="707"/>
    </row>
    <row r="16" spans="2:18" s="680" customFormat="1" ht="12">
      <c r="B16" s="680" t="s">
        <v>225</v>
      </c>
      <c r="C16" s="680" t="s">
        <v>142</v>
      </c>
      <c r="D16" s="680" t="str">
        <f t="shared" si="0"/>
        <v>PPOEmployee</v>
      </c>
      <c r="E16" s="681">
        <v>943.47</v>
      </c>
      <c r="F16" s="681">
        <v>703.07100000000003</v>
      </c>
      <c r="G16" s="681">
        <v>0</v>
      </c>
      <c r="H16" s="682">
        <f t="shared" ref="H16:H61" si="2">+F16+G16</f>
        <v>703.07100000000003</v>
      </c>
      <c r="I16" s="682">
        <f>E16-F16</f>
        <v>240.399</v>
      </c>
      <c r="J16" s="683"/>
      <c r="K16" s="708">
        <f>+F16/E16</f>
        <v>0.74519698559572645</v>
      </c>
      <c r="N16" s="680" t="s">
        <v>229</v>
      </c>
      <c r="R16" s="698">
        <f>+F16+I16-E16</f>
        <v>0</v>
      </c>
    </row>
    <row r="17" spans="2:18" s="680" customFormat="1" ht="12">
      <c r="B17" s="680" t="s">
        <v>225</v>
      </c>
      <c r="C17" s="680" t="s">
        <v>224</v>
      </c>
      <c r="D17" s="680" t="str">
        <f t="shared" si="0"/>
        <v>PPOEmployee + Spouse</v>
      </c>
      <c r="E17" s="681">
        <v>1981.27</v>
      </c>
      <c r="F17" s="681">
        <v>1139.875</v>
      </c>
      <c r="G17" s="681">
        <v>0</v>
      </c>
      <c r="H17" s="682">
        <f t="shared" si="2"/>
        <v>1139.875</v>
      </c>
      <c r="I17" s="682">
        <f>E17-F17</f>
        <v>841.39499999999998</v>
      </c>
      <c r="J17" s="683"/>
      <c r="K17" s="708">
        <f>+F17/E17</f>
        <v>0.57532542258248498</v>
      </c>
      <c r="N17" s="680" t="s">
        <v>230</v>
      </c>
      <c r="R17" s="698">
        <f>+F17+I17-E17</f>
        <v>0</v>
      </c>
    </row>
    <row r="18" spans="2:18" s="680" customFormat="1" ht="12">
      <c r="B18" s="680" t="s">
        <v>225</v>
      </c>
      <c r="C18" s="680" t="s">
        <v>226</v>
      </c>
      <c r="D18" s="680" t="str">
        <f t="shared" si="0"/>
        <v>PPOEmployee + Child(ren)</v>
      </c>
      <c r="E18" s="681">
        <v>1792.56</v>
      </c>
      <c r="F18" s="681">
        <v>1031.3049999999998</v>
      </c>
      <c r="G18" s="681">
        <v>0</v>
      </c>
      <c r="H18" s="682">
        <f t="shared" si="2"/>
        <v>1031.3049999999998</v>
      </c>
      <c r="I18" s="682">
        <f t="shared" ref="I18:I26" si="3">E18-F18</f>
        <v>761.25500000000011</v>
      </c>
      <c r="J18" s="683"/>
      <c r="K18" s="708">
        <f>+F18/E18</f>
        <v>0.57532523318605788</v>
      </c>
      <c r="N18" s="680" t="s">
        <v>231</v>
      </c>
      <c r="R18" s="698">
        <f>+F18+I18-E18</f>
        <v>0</v>
      </c>
    </row>
    <row r="19" spans="2:18" s="680" customFormat="1" ht="12">
      <c r="B19" s="680" t="s">
        <v>225</v>
      </c>
      <c r="C19" s="680" t="s">
        <v>228</v>
      </c>
      <c r="D19" s="680" t="str">
        <f t="shared" si="0"/>
        <v>PPOEmployee + Family</v>
      </c>
      <c r="E19" s="681">
        <v>2830.36</v>
      </c>
      <c r="F19" s="681">
        <v>1628.38</v>
      </c>
      <c r="G19" s="681">
        <v>0</v>
      </c>
      <c r="H19" s="682">
        <f t="shared" si="2"/>
        <v>1628.38</v>
      </c>
      <c r="I19" s="682">
        <f t="shared" si="3"/>
        <v>1201.98</v>
      </c>
      <c r="J19" s="683"/>
      <c r="K19" s="708">
        <f>+F19/E19</f>
        <v>0.57532610692632735</v>
      </c>
      <c r="R19" s="698">
        <f>+F19+I19-E19</f>
        <v>0</v>
      </c>
    </row>
    <row r="20" spans="2:18" s="680" customFormat="1" ht="4.1500000000000004" customHeight="1">
      <c r="E20" s="684"/>
      <c r="F20" s="684"/>
      <c r="G20" s="684"/>
      <c r="H20" s="684"/>
      <c r="I20" s="684"/>
      <c r="J20" s="683"/>
      <c r="K20" s="683"/>
      <c r="R20" s="707"/>
    </row>
    <row r="21" spans="2:18" s="680" customFormat="1" ht="12">
      <c r="B21" s="680" t="s">
        <v>227</v>
      </c>
      <c r="C21" s="680" t="s">
        <v>142</v>
      </c>
      <c r="D21" s="680" t="str">
        <f t="shared" si="0"/>
        <v>EPOEmployee</v>
      </c>
      <c r="E21" s="681">
        <v>1001.88</v>
      </c>
      <c r="F21" s="681">
        <v>747.22499999999991</v>
      </c>
      <c r="G21" s="681">
        <v>0</v>
      </c>
      <c r="H21" s="682">
        <f t="shared" si="2"/>
        <v>747.22499999999991</v>
      </c>
      <c r="I21" s="682">
        <f t="shared" si="3"/>
        <v>254.65500000000009</v>
      </c>
      <c r="J21" s="683"/>
      <c r="K21" s="708">
        <f>+F21/E21</f>
        <v>0.7458228530362917</v>
      </c>
      <c r="R21" s="698">
        <f>+F21+I21-E21</f>
        <v>0</v>
      </c>
    </row>
    <row r="22" spans="2:18" s="680" customFormat="1" ht="12">
      <c r="B22" s="680" t="s">
        <v>227</v>
      </c>
      <c r="C22" s="680" t="s">
        <v>224</v>
      </c>
      <c r="D22" s="680" t="str">
        <f t="shared" si="0"/>
        <v>EPOEmployee + Spouse</v>
      </c>
      <c r="E22" s="681">
        <v>2103.91</v>
      </c>
      <c r="F22" s="681">
        <v>1212.6349999999998</v>
      </c>
      <c r="G22" s="681">
        <v>0</v>
      </c>
      <c r="H22" s="682">
        <f t="shared" si="2"/>
        <v>1212.6349999999998</v>
      </c>
      <c r="I22" s="682">
        <f t="shared" si="3"/>
        <v>891.27500000000009</v>
      </c>
      <c r="J22" s="683"/>
      <c r="K22" s="708">
        <f>+F22/E22</f>
        <v>0.57637208815966456</v>
      </c>
      <c r="R22" s="698">
        <f>+F22+I22-E22</f>
        <v>0</v>
      </c>
    </row>
    <row r="23" spans="2:18" s="680" customFormat="1" ht="12">
      <c r="B23" s="680" t="s">
        <v>227</v>
      </c>
      <c r="C23" s="680" t="s">
        <v>226</v>
      </c>
      <c r="D23" s="680" t="str">
        <f t="shared" si="0"/>
        <v>EPOEmployee + Child(ren)</v>
      </c>
      <c r="E23" s="681">
        <v>1903.54</v>
      </c>
      <c r="F23" s="681">
        <v>1097.145</v>
      </c>
      <c r="G23" s="681">
        <v>0</v>
      </c>
      <c r="H23" s="682">
        <f t="shared" si="2"/>
        <v>1097.145</v>
      </c>
      <c r="I23" s="682">
        <f t="shared" si="3"/>
        <v>806.39499999999998</v>
      </c>
      <c r="J23" s="683"/>
      <c r="K23" s="708">
        <f>+F23/E23</f>
        <v>0.57637086691112349</v>
      </c>
      <c r="R23" s="698">
        <f>+F23+I23-E23</f>
        <v>0</v>
      </c>
    </row>
    <row r="24" spans="2:18" s="680" customFormat="1" ht="12">
      <c r="B24" s="680" t="s">
        <v>227</v>
      </c>
      <c r="C24" s="680" t="s">
        <v>228</v>
      </c>
      <c r="D24" s="680" t="str">
        <f t="shared" si="0"/>
        <v>EPOEmployee + Family</v>
      </c>
      <c r="E24" s="681">
        <v>3005.62</v>
      </c>
      <c r="F24" s="681">
        <v>1732.3549999999998</v>
      </c>
      <c r="G24" s="681">
        <v>0</v>
      </c>
      <c r="H24" s="682">
        <f t="shared" si="2"/>
        <v>1732.3549999999998</v>
      </c>
      <c r="I24" s="682">
        <f t="shared" si="3"/>
        <v>1273.2650000000001</v>
      </c>
      <c r="J24" s="685"/>
      <c r="K24" s="709">
        <f>+F24/E24</f>
        <v>0.57637192991795361</v>
      </c>
      <c r="R24" s="698">
        <f>+F24+I24-E24</f>
        <v>0</v>
      </c>
    </row>
    <row r="25" spans="2:18" s="680" customFormat="1" ht="4.1500000000000004" customHeight="1">
      <c r="E25" s="684"/>
      <c r="F25" s="684"/>
      <c r="G25" s="684"/>
      <c r="H25" s="684"/>
      <c r="I25" s="684"/>
      <c r="J25" s="683"/>
      <c r="K25" s="683"/>
      <c r="R25" s="707"/>
    </row>
    <row r="26" spans="2:18" s="680" customFormat="1" ht="12">
      <c r="B26" s="680" t="s">
        <v>229</v>
      </c>
      <c r="C26" s="680" t="s">
        <v>229</v>
      </c>
      <c r="D26" s="680" t="str">
        <f>+CONCATENATE(B26,C26)</f>
        <v>WaivedWaived</v>
      </c>
      <c r="E26" s="681">
        <v>0</v>
      </c>
      <c r="F26" s="681">
        <v>0</v>
      </c>
      <c r="G26" s="681">
        <v>0</v>
      </c>
      <c r="H26" s="682">
        <f t="shared" si="2"/>
        <v>0</v>
      </c>
      <c r="I26" s="682">
        <f t="shared" si="3"/>
        <v>0</v>
      </c>
      <c r="J26" s="685"/>
      <c r="K26" s="685" t="s">
        <v>232</v>
      </c>
      <c r="R26" s="698">
        <f>+F26+I26-E26</f>
        <v>0</v>
      </c>
    </row>
    <row r="27" spans="2:18" s="680" customFormat="1" ht="4.1500000000000004" customHeight="1">
      <c r="B27" s="686"/>
      <c r="C27" s="686"/>
      <c r="D27" s="686"/>
      <c r="E27" s="687"/>
      <c r="F27" s="687"/>
      <c r="G27" s="687"/>
      <c r="H27" s="687"/>
      <c r="I27" s="687"/>
      <c r="J27" s="687"/>
      <c r="K27" s="687"/>
      <c r="L27" s="690"/>
      <c r="N27" s="687"/>
      <c r="P27" s="687"/>
      <c r="R27" s="691"/>
    </row>
    <row r="28" spans="2:18" s="719" customFormat="1" ht="15" customHeight="1" outlineLevel="1">
      <c r="B28" s="716" t="s">
        <v>233</v>
      </c>
      <c r="C28" s="716"/>
      <c r="D28" s="716"/>
      <c r="E28" s="717"/>
      <c r="F28" s="717"/>
      <c r="G28" s="717"/>
      <c r="H28" s="717"/>
      <c r="I28" s="717"/>
      <c r="J28" s="717"/>
      <c r="K28" s="717"/>
      <c r="L28" s="718"/>
      <c r="N28" s="720"/>
      <c r="P28" s="720"/>
      <c r="R28" s="721"/>
    </row>
    <row r="29" spans="2:18" s="680" customFormat="1" ht="4.1500000000000004" customHeight="1" outlineLevel="1">
      <c r="B29" s="686"/>
      <c r="C29" s="686"/>
      <c r="D29" s="686"/>
      <c r="E29" s="687"/>
      <c r="F29" s="687"/>
      <c r="G29" s="687"/>
      <c r="H29" s="687"/>
      <c r="I29" s="687"/>
      <c r="J29" s="687"/>
      <c r="K29" s="687"/>
      <c r="L29" s="690"/>
      <c r="N29" s="687"/>
      <c r="P29" s="687"/>
      <c r="R29" s="691"/>
    </row>
    <row r="30" spans="2:18" s="680" customFormat="1" ht="12" outlineLevel="1">
      <c r="B30" s="680" t="s">
        <v>234</v>
      </c>
      <c r="C30" s="680" t="s">
        <v>142</v>
      </c>
      <c r="D30" s="680" t="str">
        <f t="shared" si="0"/>
        <v>HDHP - CAEmployee</v>
      </c>
      <c r="E30" s="681">
        <v>439.96</v>
      </c>
      <c r="F30" s="681">
        <v>409.1628</v>
      </c>
      <c r="G30" s="681">
        <v>125</v>
      </c>
      <c r="H30" s="682">
        <f t="shared" si="2"/>
        <v>534.16280000000006</v>
      </c>
      <c r="I30" s="682">
        <f>E30-F30</f>
        <v>30.797199999999975</v>
      </c>
      <c r="J30" s="685"/>
      <c r="K30" s="709">
        <f>+F30/E30</f>
        <v>0.93</v>
      </c>
      <c r="R30" s="698">
        <f>+F30+I30-E30</f>
        <v>0</v>
      </c>
    </row>
    <row r="31" spans="2:18" s="680" customFormat="1" ht="12" outlineLevel="1">
      <c r="B31" s="680" t="s">
        <v>234</v>
      </c>
      <c r="C31" s="680" t="s">
        <v>224</v>
      </c>
      <c r="D31" s="680" t="str">
        <f t="shared" si="0"/>
        <v>HDHP - CAEmployee + Spouse</v>
      </c>
      <c r="E31" s="681">
        <v>923.91</v>
      </c>
      <c r="F31" s="681">
        <v>600.54150000000004</v>
      </c>
      <c r="G31" s="681">
        <v>125</v>
      </c>
      <c r="H31" s="682">
        <f t="shared" si="2"/>
        <v>725.54150000000004</v>
      </c>
      <c r="I31" s="682">
        <f t="shared" ref="I31:I43" si="4">E31-F31</f>
        <v>323.36849999999993</v>
      </c>
      <c r="J31" s="685"/>
      <c r="K31" s="709">
        <f t="shared" ref="K31:K43" si="5">+F31/E31</f>
        <v>0.65</v>
      </c>
      <c r="R31" s="698">
        <f>+F31+I31-E31</f>
        <v>0</v>
      </c>
    </row>
    <row r="32" spans="2:18" s="680" customFormat="1" ht="12" outlineLevel="1">
      <c r="B32" s="680" t="s">
        <v>234</v>
      </c>
      <c r="C32" s="680" t="s">
        <v>226</v>
      </c>
      <c r="D32" s="680" t="str">
        <f t="shared" si="0"/>
        <v>HDHP - CAEmployee + Child(ren)</v>
      </c>
      <c r="E32" s="681">
        <v>835.92</v>
      </c>
      <c r="F32" s="681">
        <v>626.93999999999994</v>
      </c>
      <c r="G32" s="681">
        <v>200</v>
      </c>
      <c r="H32" s="682">
        <f t="shared" si="2"/>
        <v>826.93999999999994</v>
      </c>
      <c r="I32" s="682">
        <f t="shared" si="4"/>
        <v>208.98000000000002</v>
      </c>
      <c r="J32" s="685"/>
      <c r="K32" s="709">
        <f t="shared" si="5"/>
        <v>0.75</v>
      </c>
      <c r="R32" s="698">
        <f>+F32+I32-E32</f>
        <v>0</v>
      </c>
    </row>
    <row r="33" spans="2:18" s="680" customFormat="1" ht="12" outlineLevel="1">
      <c r="B33" s="680" t="s">
        <v>234</v>
      </c>
      <c r="C33" s="680" t="s">
        <v>228</v>
      </c>
      <c r="D33" s="680" t="str">
        <f>+CONCATENATE(B33,C33)</f>
        <v>HDHP - CAEmployee + Family</v>
      </c>
      <c r="E33" s="681">
        <v>1319.88</v>
      </c>
      <c r="F33" s="681">
        <v>989.91000000000008</v>
      </c>
      <c r="G33" s="681">
        <v>250</v>
      </c>
      <c r="H33" s="682">
        <f>+F33+G33</f>
        <v>1239.9100000000001</v>
      </c>
      <c r="I33" s="682">
        <f t="shared" si="4"/>
        <v>329.97</v>
      </c>
      <c r="J33" s="685"/>
      <c r="K33" s="709">
        <f t="shared" si="5"/>
        <v>0.75</v>
      </c>
      <c r="R33" s="698">
        <f>+F33+I33-E33</f>
        <v>0</v>
      </c>
    </row>
    <row r="34" spans="2:18" s="680" customFormat="1" ht="4.1500000000000004" customHeight="1" outlineLevel="1">
      <c r="E34" s="684"/>
      <c r="F34" s="684"/>
      <c r="G34" s="684"/>
      <c r="H34" s="684"/>
      <c r="I34" s="682">
        <f t="shared" si="4"/>
        <v>0</v>
      </c>
      <c r="J34" s="683"/>
      <c r="K34" s="683"/>
      <c r="R34" s="707"/>
    </row>
    <row r="35" spans="2:18" s="680" customFormat="1" ht="12" outlineLevel="1">
      <c r="B35" s="680" t="s">
        <v>235</v>
      </c>
      <c r="C35" s="680" t="s">
        <v>142</v>
      </c>
      <c r="D35" s="680" t="str">
        <f t="shared" si="0"/>
        <v>Deductible HMO - CAEmployee</v>
      </c>
      <c r="E35" s="681">
        <v>623.83000000000004</v>
      </c>
      <c r="F35" s="681">
        <v>436.68099999999998</v>
      </c>
      <c r="G35" s="681">
        <v>0</v>
      </c>
      <c r="H35" s="682">
        <f t="shared" si="2"/>
        <v>436.68099999999998</v>
      </c>
      <c r="I35" s="682">
        <f t="shared" si="4"/>
        <v>187.14900000000006</v>
      </c>
      <c r="J35" s="685"/>
      <c r="K35" s="709">
        <f t="shared" si="5"/>
        <v>0.7</v>
      </c>
      <c r="R35" s="698">
        <f>+F35+I35-E35</f>
        <v>0</v>
      </c>
    </row>
    <row r="36" spans="2:18" s="680" customFormat="1" ht="12" outlineLevel="1">
      <c r="B36" s="680" t="s">
        <v>235</v>
      </c>
      <c r="C36" s="680" t="s">
        <v>224</v>
      </c>
      <c r="D36" s="680" t="str">
        <f t="shared" si="0"/>
        <v>Deductible HMO - CAEmployee + Spouse</v>
      </c>
      <c r="E36" s="681">
        <v>1310.05</v>
      </c>
      <c r="F36" s="681">
        <v>655.02499999999998</v>
      </c>
      <c r="G36" s="681">
        <v>0</v>
      </c>
      <c r="H36" s="682">
        <f t="shared" si="2"/>
        <v>655.02499999999998</v>
      </c>
      <c r="I36" s="682">
        <f t="shared" si="4"/>
        <v>655.02499999999998</v>
      </c>
      <c r="J36" s="685"/>
      <c r="K36" s="709">
        <f t="shared" si="5"/>
        <v>0.5</v>
      </c>
      <c r="R36" s="698">
        <f>+F36+I36-E36</f>
        <v>0</v>
      </c>
    </row>
    <row r="37" spans="2:18" s="680" customFormat="1" ht="12" outlineLevel="1">
      <c r="B37" s="680" t="s">
        <v>235</v>
      </c>
      <c r="C37" s="680" t="s">
        <v>226</v>
      </c>
      <c r="D37" s="680" t="str">
        <f t="shared" si="0"/>
        <v>Deductible HMO - CAEmployee + Child(ren)</v>
      </c>
      <c r="E37" s="681">
        <v>1185.28</v>
      </c>
      <c r="F37" s="681">
        <v>592.64</v>
      </c>
      <c r="G37" s="681">
        <v>0</v>
      </c>
      <c r="H37" s="682">
        <f t="shared" si="2"/>
        <v>592.64</v>
      </c>
      <c r="I37" s="682">
        <f t="shared" si="4"/>
        <v>592.64</v>
      </c>
      <c r="J37" s="685"/>
      <c r="K37" s="709">
        <f t="shared" si="5"/>
        <v>0.5</v>
      </c>
      <c r="R37" s="698">
        <f>+F37+I37-E37</f>
        <v>0</v>
      </c>
    </row>
    <row r="38" spans="2:18" s="680" customFormat="1" ht="12" outlineLevel="1">
      <c r="B38" s="680" t="s">
        <v>235</v>
      </c>
      <c r="C38" s="680" t="s">
        <v>228</v>
      </c>
      <c r="D38" s="680" t="str">
        <f t="shared" si="0"/>
        <v>Deductible HMO - CAEmployee + Family</v>
      </c>
      <c r="E38" s="681">
        <v>1871.5</v>
      </c>
      <c r="F38" s="681">
        <v>935.75</v>
      </c>
      <c r="G38" s="681">
        <v>0</v>
      </c>
      <c r="H38" s="682">
        <f t="shared" si="2"/>
        <v>935.75</v>
      </c>
      <c r="I38" s="682">
        <f t="shared" si="4"/>
        <v>935.75</v>
      </c>
      <c r="J38" s="685"/>
      <c r="K38" s="709">
        <f t="shared" si="5"/>
        <v>0.5</v>
      </c>
      <c r="R38" s="698">
        <f>+F38+I38-E38</f>
        <v>0</v>
      </c>
    </row>
    <row r="39" spans="2:18" s="680" customFormat="1" ht="4.1500000000000004" customHeight="1" outlineLevel="1">
      <c r="E39" s="684"/>
      <c r="F39" s="684"/>
      <c r="G39" s="684"/>
      <c r="H39" s="684"/>
      <c r="I39" s="682">
        <f t="shared" si="4"/>
        <v>0</v>
      </c>
      <c r="J39" s="683"/>
      <c r="K39" s="683"/>
      <c r="R39" s="707"/>
    </row>
    <row r="40" spans="2:18" s="680" customFormat="1" ht="12" outlineLevel="1">
      <c r="B40" s="680" t="s">
        <v>236</v>
      </c>
      <c r="C40" s="680" t="s">
        <v>142</v>
      </c>
      <c r="D40" s="680" t="str">
        <f t="shared" si="0"/>
        <v>Traditional HMO - CAEmployee</v>
      </c>
      <c r="E40" s="681">
        <v>679.02</v>
      </c>
      <c r="F40" s="681">
        <v>475.31399999999996</v>
      </c>
      <c r="G40" s="681">
        <v>0</v>
      </c>
      <c r="H40" s="682">
        <f t="shared" si="2"/>
        <v>475.31399999999996</v>
      </c>
      <c r="I40" s="682">
        <f t="shared" si="4"/>
        <v>203.70600000000002</v>
      </c>
      <c r="J40" s="685"/>
      <c r="K40" s="709">
        <f t="shared" si="5"/>
        <v>0.7</v>
      </c>
      <c r="R40" s="698">
        <f>+F40+I40-E40</f>
        <v>0</v>
      </c>
    </row>
    <row r="41" spans="2:18" s="680" customFormat="1" ht="12" outlineLevel="1">
      <c r="B41" s="680" t="s">
        <v>236</v>
      </c>
      <c r="C41" s="680" t="s">
        <v>224</v>
      </c>
      <c r="D41" s="680" t="str">
        <f t="shared" si="0"/>
        <v>Traditional HMO - CAEmployee + Spouse</v>
      </c>
      <c r="E41" s="681">
        <v>1425.94</v>
      </c>
      <c r="F41" s="681">
        <v>712.97</v>
      </c>
      <c r="G41" s="681">
        <v>0</v>
      </c>
      <c r="H41" s="682">
        <f t="shared" si="2"/>
        <v>712.97</v>
      </c>
      <c r="I41" s="682">
        <f t="shared" si="4"/>
        <v>712.97</v>
      </c>
      <c r="J41" s="685"/>
      <c r="K41" s="709">
        <f t="shared" si="5"/>
        <v>0.5</v>
      </c>
      <c r="R41" s="698">
        <f>+F41+I41-E41</f>
        <v>0</v>
      </c>
    </row>
    <row r="42" spans="2:18" s="680" customFormat="1" ht="12" outlineLevel="1">
      <c r="B42" s="680" t="s">
        <v>236</v>
      </c>
      <c r="C42" s="680" t="s">
        <v>226</v>
      </c>
      <c r="D42" s="680" t="str">
        <f t="shared" si="0"/>
        <v>Traditional HMO - CAEmployee + Child(ren)</v>
      </c>
      <c r="E42" s="681">
        <v>1290.1400000000001</v>
      </c>
      <c r="F42" s="681">
        <v>645.07000000000005</v>
      </c>
      <c r="G42" s="681">
        <v>0</v>
      </c>
      <c r="H42" s="682">
        <f t="shared" si="2"/>
        <v>645.07000000000005</v>
      </c>
      <c r="I42" s="682">
        <f t="shared" si="4"/>
        <v>645.07000000000005</v>
      </c>
      <c r="J42" s="685"/>
      <c r="K42" s="709">
        <f t="shared" si="5"/>
        <v>0.5</v>
      </c>
      <c r="R42" s="698">
        <f>+F42+I42-E42</f>
        <v>0</v>
      </c>
    </row>
    <row r="43" spans="2:18" s="680" customFormat="1" ht="12" outlineLevel="1">
      <c r="B43" s="680" t="s">
        <v>236</v>
      </c>
      <c r="C43" s="680" t="s">
        <v>228</v>
      </c>
      <c r="D43" s="680" t="str">
        <f t="shared" si="0"/>
        <v>Traditional HMO - CAEmployee + Family</v>
      </c>
      <c r="E43" s="681">
        <v>2037.06</v>
      </c>
      <c r="F43" s="681">
        <v>1018.53</v>
      </c>
      <c r="G43" s="681">
        <v>0</v>
      </c>
      <c r="H43" s="682">
        <f t="shared" si="2"/>
        <v>1018.53</v>
      </c>
      <c r="I43" s="682">
        <f t="shared" si="4"/>
        <v>1018.53</v>
      </c>
      <c r="J43" s="685"/>
      <c r="K43" s="709">
        <f t="shared" si="5"/>
        <v>0.5</v>
      </c>
      <c r="R43" s="698">
        <f>+F43+I43-E43</f>
        <v>0</v>
      </c>
    </row>
    <row r="44" spans="2:18" s="680" customFormat="1" ht="4.1500000000000004" customHeight="1" outlineLevel="1">
      <c r="B44" s="686"/>
      <c r="C44" s="686"/>
      <c r="D44" s="686"/>
      <c r="E44" s="687"/>
      <c r="F44" s="687"/>
      <c r="G44" s="687"/>
      <c r="H44" s="687"/>
      <c r="I44" s="687"/>
      <c r="J44" s="687"/>
      <c r="K44" s="687"/>
      <c r="L44" s="690"/>
      <c r="N44" s="687"/>
      <c r="P44" s="687"/>
      <c r="R44" s="691"/>
    </row>
    <row r="45" spans="2:18" s="680" customFormat="1" ht="12">
      <c r="B45" s="688" t="s">
        <v>124</v>
      </c>
      <c r="C45" s="688"/>
      <c r="D45" s="688"/>
      <c r="E45" s="689"/>
      <c r="F45" s="689"/>
      <c r="G45" s="689"/>
      <c r="H45" s="689"/>
      <c r="I45" s="689"/>
      <c r="J45" s="689"/>
      <c r="K45" s="689"/>
      <c r="L45" s="690"/>
      <c r="N45" s="687"/>
      <c r="P45" s="687"/>
      <c r="R45" s="691"/>
    </row>
    <row r="46" spans="2:18" s="680" customFormat="1" ht="4.1500000000000004" customHeight="1">
      <c r="B46" s="686"/>
      <c r="C46" s="686"/>
      <c r="D46" s="686"/>
      <c r="E46" s="687"/>
      <c r="F46" s="687"/>
      <c r="G46" s="687"/>
      <c r="H46" s="687"/>
      <c r="I46" s="687"/>
      <c r="J46" s="687"/>
      <c r="K46" s="687"/>
      <c r="L46" s="690"/>
      <c r="N46" s="687"/>
      <c r="P46" s="687"/>
      <c r="R46" s="691"/>
    </row>
    <row r="47" spans="2:18" s="680" customFormat="1" ht="12">
      <c r="B47" s="680" t="s">
        <v>124</v>
      </c>
      <c r="C47" s="680" t="s">
        <v>142</v>
      </c>
      <c r="D47" s="680" t="str">
        <f t="shared" si="0"/>
        <v>DentalEmployee</v>
      </c>
      <c r="E47" s="681">
        <v>38.22</v>
      </c>
      <c r="F47" s="681">
        <v>38.22</v>
      </c>
      <c r="G47" s="681">
        <v>0</v>
      </c>
      <c r="H47" s="682">
        <f t="shared" si="2"/>
        <v>38.22</v>
      </c>
      <c r="I47" s="682">
        <f t="shared" ref="I47:I50" si="6">E47-F47</f>
        <v>0</v>
      </c>
      <c r="R47" s="698">
        <f>+F47+I47-E47</f>
        <v>0</v>
      </c>
    </row>
    <row r="48" spans="2:18" s="680" customFormat="1" ht="12">
      <c r="B48" s="680" t="s">
        <v>124</v>
      </c>
      <c r="C48" s="680" t="s">
        <v>224</v>
      </c>
      <c r="D48" s="680" t="str">
        <f t="shared" si="0"/>
        <v>DentalEmployee + Spouse</v>
      </c>
      <c r="E48" s="681">
        <v>72.510000000000005</v>
      </c>
      <c r="F48" s="681">
        <v>38.22</v>
      </c>
      <c r="G48" s="681">
        <v>0</v>
      </c>
      <c r="H48" s="682">
        <f t="shared" si="2"/>
        <v>38.22</v>
      </c>
      <c r="I48" s="682">
        <f>E48-F48</f>
        <v>34.290000000000006</v>
      </c>
      <c r="R48" s="698">
        <f>+F48+I48-E48</f>
        <v>0</v>
      </c>
    </row>
    <row r="49" spans="2:18" s="680" customFormat="1" ht="12">
      <c r="B49" s="680" t="s">
        <v>124</v>
      </c>
      <c r="C49" s="680" t="s">
        <v>226</v>
      </c>
      <c r="D49" s="680" t="str">
        <f t="shared" si="0"/>
        <v>DentalEmployee + Child(ren)</v>
      </c>
      <c r="E49" s="681">
        <v>93.55</v>
      </c>
      <c r="F49" s="681">
        <v>38.22</v>
      </c>
      <c r="G49" s="681">
        <v>0</v>
      </c>
      <c r="H49" s="682">
        <f t="shared" si="2"/>
        <v>38.22</v>
      </c>
      <c r="I49" s="682">
        <f t="shared" si="6"/>
        <v>55.33</v>
      </c>
      <c r="R49" s="698">
        <f>+F49+I49-E49</f>
        <v>0</v>
      </c>
    </row>
    <row r="50" spans="2:18" s="680" customFormat="1" ht="12">
      <c r="B50" s="680" t="s">
        <v>124</v>
      </c>
      <c r="C50" s="680" t="s">
        <v>228</v>
      </c>
      <c r="D50" s="680" t="str">
        <f t="shared" si="0"/>
        <v>DentalEmployee + Family</v>
      </c>
      <c r="E50" s="681">
        <v>134.47</v>
      </c>
      <c r="F50" s="681">
        <v>38.22</v>
      </c>
      <c r="G50" s="681">
        <v>0</v>
      </c>
      <c r="H50" s="682">
        <f t="shared" si="2"/>
        <v>38.22</v>
      </c>
      <c r="I50" s="682">
        <f t="shared" si="6"/>
        <v>96.25</v>
      </c>
      <c r="R50" s="698">
        <f>+F50+I50-E50</f>
        <v>0</v>
      </c>
    </row>
    <row r="51" spans="2:18" s="680" customFormat="1" ht="4.1500000000000004" customHeight="1">
      <c r="E51" s="684"/>
      <c r="F51" s="684"/>
      <c r="G51" s="684"/>
      <c r="H51" s="684"/>
      <c r="I51" s="684"/>
      <c r="J51" s="683"/>
      <c r="K51" s="683"/>
      <c r="R51" s="707"/>
    </row>
    <row r="52" spans="2:18" s="680" customFormat="1" ht="12">
      <c r="B52" s="680" t="s">
        <v>124</v>
      </c>
      <c r="C52" s="680" t="s">
        <v>229</v>
      </c>
      <c r="D52" s="680" t="str">
        <f t="shared" si="0"/>
        <v>DentalWaived</v>
      </c>
      <c r="E52" s="681">
        <v>0</v>
      </c>
      <c r="F52" s="681">
        <v>0</v>
      </c>
      <c r="G52" s="681">
        <v>0</v>
      </c>
      <c r="H52" s="682">
        <f t="shared" si="2"/>
        <v>0</v>
      </c>
      <c r="I52" s="681">
        <v>0</v>
      </c>
      <c r="R52" s="698">
        <f>+F52+I52-E52</f>
        <v>0</v>
      </c>
    </row>
    <row r="53" spans="2:18" s="680" customFormat="1" ht="4.1500000000000004" customHeight="1">
      <c r="B53" s="686"/>
      <c r="C53" s="686"/>
      <c r="D53" s="686"/>
      <c r="E53" s="687"/>
      <c r="F53" s="687"/>
      <c r="G53" s="687"/>
      <c r="H53" s="687"/>
      <c r="I53" s="687"/>
      <c r="J53" s="687"/>
      <c r="K53" s="687"/>
      <c r="L53" s="690"/>
      <c r="N53" s="687"/>
      <c r="P53" s="687"/>
      <c r="R53" s="691"/>
    </row>
    <row r="54" spans="2:18" s="680" customFormat="1" ht="12">
      <c r="B54" s="688" t="s">
        <v>125</v>
      </c>
      <c r="C54" s="688"/>
      <c r="D54" s="688"/>
      <c r="E54" s="689"/>
      <c r="F54" s="689"/>
      <c r="G54" s="689"/>
      <c r="H54" s="689"/>
      <c r="I54" s="689"/>
      <c r="J54" s="689"/>
      <c r="K54" s="689"/>
      <c r="L54" s="690"/>
      <c r="N54" s="687"/>
      <c r="P54" s="687"/>
      <c r="R54" s="691"/>
    </row>
    <row r="55" spans="2:18" s="680" customFormat="1" ht="4.1500000000000004" customHeight="1">
      <c r="B55" s="686"/>
      <c r="C55" s="686"/>
      <c r="D55" s="686"/>
      <c r="E55" s="687"/>
      <c r="F55" s="687"/>
      <c r="G55" s="687"/>
      <c r="H55" s="687"/>
      <c r="I55" s="687"/>
      <c r="J55" s="687"/>
      <c r="K55" s="687"/>
      <c r="L55" s="690"/>
      <c r="N55" s="687"/>
      <c r="P55" s="687"/>
      <c r="R55" s="691"/>
    </row>
    <row r="56" spans="2:18" s="680" customFormat="1" ht="12" collapsed="1">
      <c r="B56" s="680" t="s">
        <v>125</v>
      </c>
      <c r="C56" s="680" t="s">
        <v>142</v>
      </c>
      <c r="D56" s="680" t="str">
        <f t="shared" si="0"/>
        <v>VisionEmployee</v>
      </c>
      <c r="E56" s="681">
        <v>5.96</v>
      </c>
      <c r="F56" s="681">
        <v>5.96</v>
      </c>
      <c r="G56" s="681">
        <v>0</v>
      </c>
      <c r="H56" s="682">
        <f t="shared" si="2"/>
        <v>5.96</v>
      </c>
      <c r="I56" s="682">
        <f t="shared" ref="I56:I59" si="7">E56-F56</f>
        <v>0</v>
      </c>
      <c r="R56" s="698">
        <f>+F56+I56-E56</f>
        <v>0</v>
      </c>
    </row>
    <row r="57" spans="2:18" s="680" customFormat="1" ht="12">
      <c r="B57" s="680" t="s">
        <v>125</v>
      </c>
      <c r="C57" s="680" t="s">
        <v>224</v>
      </c>
      <c r="D57" s="680" t="str">
        <f t="shared" si="0"/>
        <v>VisionEmployee + Spouse</v>
      </c>
      <c r="E57" s="681">
        <v>11.34</v>
      </c>
      <c r="F57" s="681">
        <v>5.96</v>
      </c>
      <c r="G57" s="681">
        <v>0</v>
      </c>
      <c r="H57" s="682">
        <f t="shared" si="2"/>
        <v>5.96</v>
      </c>
      <c r="I57" s="682">
        <f t="shared" si="7"/>
        <v>5.38</v>
      </c>
      <c r="R57" s="698">
        <f>+F57+I57-E57</f>
        <v>0</v>
      </c>
    </row>
    <row r="58" spans="2:18" s="680" customFormat="1" ht="12">
      <c r="B58" s="680" t="s">
        <v>125</v>
      </c>
      <c r="C58" s="680" t="s">
        <v>226</v>
      </c>
      <c r="D58" s="680" t="str">
        <f t="shared" si="0"/>
        <v>VisionEmployee + Child(ren)</v>
      </c>
      <c r="E58" s="681">
        <v>12.6</v>
      </c>
      <c r="F58" s="681">
        <v>5.96</v>
      </c>
      <c r="G58" s="681">
        <v>0</v>
      </c>
      <c r="H58" s="682">
        <f t="shared" si="2"/>
        <v>5.96</v>
      </c>
      <c r="I58" s="682">
        <f t="shared" si="7"/>
        <v>6.64</v>
      </c>
      <c r="R58" s="698">
        <f>+F58+I58-E58</f>
        <v>0</v>
      </c>
    </row>
    <row r="59" spans="2:18" s="680" customFormat="1" ht="12">
      <c r="B59" s="680" t="s">
        <v>125</v>
      </c>
      <c r="C59" s="680" t="s">
        <v>228</v>
      </c>
      <c r="D59" s="680" t="str">
        <f t="shared" si="0"/>
        <v>VisionEmployee + Family</v>
      </c>
      <c r="E59" s="681">
        <v>19.32</v>
      </c>
      <c r="F59" s="681">
        <v>5.9600000000000009</v>
      </c>
      <c r="G59" s="681">
        <v>0</v>
      </c>
      <c r="H59" s="682">
        <f t="shared" si="2"/>
        <v>5.9600000000000009</v>
      </c>
      <c r="I59" s="682">
        <f t="shared" si="7"/>
        <v>13.36</v>
      </c>
      <c r="R59" s="698">
        <f>+F59+I59-E59</f>
        <v>0</v>
      </c>
    </row>
    <row r="60" spans="2:18" s="680" customFormat="1" ht="4.1500000000000004" customHeight="1">
      <c r="E60" s="684"/>
      <c r="F60" s="684"/>
      <c r="G60" s="684"/>
      <c r="H60" s="684"/>
      <c r="I60" s="684"/>
      <c r="J60" s="683"/>
      <c r="K60" s="683"/>
      <c r="R60" s="707"/>
    </row>
    <row r="61" spans="2:18" s="680" customFormat="1" ht="12">
      <c r="B61" s="680" t="s">
        <v>125</v>
      </c>
      <c r="C61" s="680" t="s">
        <v>229</v>
      </c>
      <c r="D61" s="680" t="str">
        <f t="shared" si="0"/>
        <v>VisionWaived</v>
      </c>
      <c r="E61" s="681">
        <v>0</v>
      </c>
      <c r="F61" s="681">
        <v>0</v>
      </c>
      <c r="G61" s="681">
        <v>0</v>
      </c>
      <c r="H61" s="682">
        <f t="shared" si="2"/>
        <v>0</v>
      </c>
      <c r="I61" s="681">
        <v>0</v>
      </c>
      <c r="R61" s="698">
        <f>+F61+I61-E61</f>
        <v>0</v>
      </c>
    </row>
    <row r="62" spans="2:18" s="710" customFormat="1" ht="12">
      <c r="E62" s="711"/>
      <c r="F62" s="711"/>
      <c r="G62" s="711"/>
      <c r="H62" s="711"/>
      <c r="I62" s="711"/>
      <c r="J62" s="711"/>
      <c r="L62" s="711"/>
      <c r="M62" s="711"/>
      <c r="N62" s="711"/>
      <c r="O62" s="711"/>
    </row>
  </sheetData>
  <conditionalFormatting sqref="D11:D19 D30:D33 D24 D47:D50 D21:D22 D35:D38 D40:D43">
    <cfRule type="duplicateValues" dxfId="11" priority="12"/>
  </conditionalFormatting>
  <conditionalFormatting sqref="D26">
    <cfRule type="duplicateValues" dxfId="10" priority="11"/>
  </conditionalFormatting>
  <conditionalFormatting sqref="D52">
    <cfRule type="duplicateValues" dxfId="9" priority="10"/>
  </conditionalFormatting>
  <conditionalFormatting sqref="D23">
    <cfRule type="duplicateValues" dxfId="8" priority="9"/>
  </conditionalFormatting>
  <conditionalFormatting sqref="D56:D59">
    <cfRule type="duplicateValues" dxfId="7" priority="8"/>
  </conditionalFormatting>
  <conditionalFormatting sqref="D61">
    <cfRule type="duplicateValues" dxfId="6" priority="7"/>
  </conditionalFormatting>
  <conditionalFormatting sqref="D20">
    <cfRule type="duplicateValues" dxfId="5" priority="6"/>
  </conditionalFormatting>
  <conditionalFormatting sqref="D25">
    <cfRule type="duplicateValues" dxfId="4" priority="5"/>
  </conditionalFormatting>
  <conditionalFormatting sqref="D34">
    <cfRule type="duplicateValues" dxfId="3" priority="4"/>
  </conditionalFormatting>
  <conditionalFormatting sqref="D39">
    <cfRule type="duplicateValues" dxfId="2" priority="3"/>
  </conditionalFormatting>
  <conditionalFormatting sqref="D51">
    <cfRule type="duplicateValues" dxfId="1" priority="2"/>
  </conditionalFormatting>
  <conditionalFormatting sqref="D60">
    <cfRule type="duplicateValues" dxfId="0" priority="1"/>
  </conditionalFormatting>
  <pageMargins left="0.7" right="0.7" top="0.75" bottom="0.75" header="0.3" footer="0.3"/>
  <pageSetup scale="78"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D2945BD1DDE7E42B2BE85A2997596BB" ma:contentTypeVersion="18" ma:contentTypeDescription="Create a new document." ma:contentTypeScope="" ma:versionID="ac343327a86656cd940d4d55ee3d0a61">
  <xsd:schema xmlns:xsd="http://www.w3.org/2001/XMLSchema" xmlns:xs="http://www.w3.org/2001/XMLSchema" xmlns:p="http://schemas.microsoft.com/office/2006/metadata/properties" xmlns:ns1="http://schemas.microsoft.com/sharepoint/v3" xmlns:ns2="3f9455b0-c8bc-41d6-a823-b0f89b8ab9e6" xmlns:ns3="77d560cf-f30a-482f-8738-ce530bf93bae" targetNamespace="http://schemas.microsoft.com/office/2006/metadata/properties" ma:root="true" ma:fieldsID="00b5a1c2b90da5c39b2fcbedce0dfc7c" ns1:_="" ns2:_="" ns3:_="">
    <xsd:import namespace="http://schemas.microsoft.com/sharepoint/v3"/>
    <xsd:import namespace="3f9455b0-c8bc-41d6-a823-b0f89b8ab9e6"/>
    <xsd:import namespace="77d560cf-f30a-482f-8738-ce530bf93ba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OCR" minOccurs="0"/>
                <xsd:element ref="ns1:_ip_UnifiedCompliancePolicyProperties" minOccurs="0"/>
                <xsd:element ref="ns1:_ip_UnifiedCompliancePolicyUIActio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f9455b0-c8bc-41d6-a823-b0f89b8ab9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2" nillable="true" ma:displayName="MediaLengthInSeconds" ma:hidden="true" ma:internalName="MediaLengthInSeconds" ma:readOnly="true">
      <xsd:simpleType>
        <xsd:restriction base="dms:Unknown"/>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d5120abf-1c3c-46ad-8de0-5f7a05fa9ce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77d560cf-f30a-482f-8738-ce530bf93bae"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d25748d3-6b76-48ee-a33a-f18048173969}" ma:internalName="TaxCatchAll" ma:showField="CatchAllData" ma:web="77d560cf-f30a-482f-8738-ce530bf93b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SharedWithUsers xmlns="77d560cf-f30a-482f-8738-ce530bf93bae">
      <UserInfo>
        <DisplayName/>
        <AccountId xsi:nil="true"/>
        <AccountType/>
      </UserInfo>
    </SharedWithUsers>
    <TaxCatchAll xmlns="77d560cf-f30a-482f-8738-ce530bf93bae" xsi:nil="true"/>
    <lcf76f155ced4ddcb4097134ff3c332f xmlns="3f9455b0-c8bc-41d6-a823-b0f89b8ab9e6">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B5D2FE4-58A9-4146-9572-B88C3C46E8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f9455b0-c8bc-41d6-a823-b0f89b8ab9e6"/>
    <ds:schemaRef ds:uri="77d560cf-f30a-482f-8738-ce530bf93ba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1443D3-5259-43EA-A744-8C1254D2EC68}">
  <ds:schemaRefs>
    <ds:schemaRef ds:uri="http://schemas.microsoft.com/office/2006/metadata/properties"/>
    <ds:schemaRef ds:uri="http://schemas.microsoft.com/office/infopath/2007/PartnerControls"/>
    <ds:schemaRef ds:uri="http://schemas.microsoft.com/sharepoint/v3"/>
    <ds:schemaRef ds:uri="77d560cf-f30a-482f-8738-ce530bf93bae"/>
    <ds:schemaRef ds:uri="3f9455b0-c8bc-41d6-a823-b0f89b8ab9e6"/>
  </ds:schemaRefs>
</ds:datastoreItem>
</file>

<file path=customXml/itemProps3.xml><?xml version="1.0" encoding="utf-8"?>
<ds:datastoreItem xmlns:ds="http://schemas.openxmlformats.org/officeDocument/2006/customXml" ds:itemID="{1F308C74-6DAD-4DC3-99C3-8CA68A952746}">
  <ds:schemaRefs>
    <ds:schemaRef ds:uri="http://schemas.microsoft.com/sharepoint/v3/contenttype/forms"/>
  </ds:schemaRefs>
</ds:datastoreItem>
</file>

<file path=docMetadata/LabelInfo.xml><?xml version="1.0" encoding="utf-8"?>
<clbl:labelList xmlns:clbl="http://schemas.microsoft.com/office/2020/mipLabelMetadata">
  <clbl:label id="{a3c23dd5-2a89-403b-b6d9-653bb658d349}" enabled="1" method="Privileged" siteId="{c1e83c8a-d320-4149-a24e-947064f4298e}"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Cover</vt:lpstr>
      <vt:lpstr>Pro Forma Financial Model</vt:lpstr>
      <vt:lpstr>Financial Summary_Output</vt:lpstr>
      <vt:lpstr>Pro Forma Adjustments_Output</vt:lpstr>
      <vt:lpstr>Contingent Income</vt:lpstr>
      <vt:lpstr>Revenue Growth</vt:lpstr>
      <vt:lpstr>Company Provided Data&gt;&gt;&gt;</vt:lpstr>
      <vt:lpstr>Salary &amp; Benefits</vt:lpstr>
      <vt:lpstr>Account Mapping</vt:lpstr>
      <vt:lpstr>Historical Inputs</vt:lpstr>
      <vt:lpstr>Benefit Cost_2023</vt:lpstr>
      <vt:lpstr>Cover!Print_Area</vt:lpstr>
      <vt:lpstr>'Financial Summary_Output'!Print_Area</vt:lpstr>
      <vt:lpstr>'Pro Forma Adjustments_Output'!Print_Area</vt:lpstr>
    </vt:vector>
  </TitlesOfParts>
  <Manager/>
  <Company>Patriot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Carroll, Steven</dc:creator>
  <cp:keywords/>
  <dc:description/>
  <cp:lastModifiedBy>HP</cp:lastModifiedBy>
  <cp:revision/>
  <dcterms:created xsi:type="dcterms:W3CDTF">2013-07-04T13:45:26Z</dcterms:created>
  <dcterms:modified xsi:type="dcterms:W3CDTF">2023-04-05T11:52:16Z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0x0101004D2945BD1DDE7E42B2BE85A2997596BB</vt:lpwstr>
  </property>
  <property fmtid="{D5CDD505-2E9C-101B-9397-08002B2CF9AE}" pid="3" name="AND_EQUIP" linkTarget="PROP_AND_EQUIP">
    <vt:r8>0</vt:r8>
  </property>
  <property fmtid="{D5CDD505-2E9C-101B-9397-08002B2CF9AE}" pid="4" name="MediaServiceImageTags">
    <vt:lpwstr/>
  </property>
</Properties>
</file>